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7.xml" ContentType="application/vnd.openxmlformats-officedocument.spreadsheetml.pivotTable+xml"/>
  <Override PartName="/xl/tables/table6.xml" ContentType="application/vnd.openxmlformats-officedocument.spreadsheetml.table+xml"/>
  <Override PartName="/xl/drawings/drawing1.xml" ContentType="application/vnd.openxmlformats-officedocument.drawing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y_akhil\Documents\kuldeep_Phase_1_folder\Campaign Management\"/>
    </mc:Choice>
  </mc:AlternateContent>
  <xr:revisionPtr revIDLastSave="0" documentId="13_ncr:1_{8ED4A979-DD3D-4088-A6AC-6C8DBACC6206}" xr6:coauthVersionLast="36" xr6:coauthVersionMax="47" xr10:uidLastSave="{00000000-0000-0000-0000-000000000000}"/>
  <bookViews>
    <workbookView xWindow="0" yWindow="0" windowWidth="7480" windowHeight="2420" tabRatio="947" firstSheet="6" activeTab="8" xr2:uid="{A5582A0A-EBD6-41DC-8DAC-72AAEDC0F7E3}"/>
  </bookViews>
  <sheets>
    <sheet name="Sheet5" sheetId="5" state="hidden" r:id="rId1"/>
    <sheet name="Sheet3" sheetId="3" state="hidden" r:id="rId2"/>
    <sheet name="Sheet1" sheetId="2" state="hidden" r:id="rId3"/>
    <sheet name="Sheet6" sheetId="6" state="hidden" r:id="rId4"/>
    <sheet name="Sheet2" sheetId="7" state="hidden" r:id="rId5"/>
    <sheet name="Sheet7" sheetId="10" state="hidden" r:id="rId6"/>
    <sheet name="Branch Capacity overview" sheetId="9" r:id="rId7"/>
    <sheet name="Branch capacity backup" sheetId="1" state="hidden" r:id="rId8"/>
    <sheet name="Branch Capacity planning" sheetId="11" r:id="rId9"/>
    <sheet name="All channels view for FD" sheetId="15" r:id="rId10"/>
    <sheet name="FD Branch level targets" sheetId="19" r:id="rId11"/>
    <sheet name="2023 Q4Branch level targets" sheetId="20" state="hidden" r:id="rId12"/>
    <sheet name="Sheet10" sheetId="22" state="hidden" r:id="rId13"/>
    <sheet name="New Campaigns" sheetId="21" state="hidden" r:id="rId14"/>
    <sheet name="Channel Orchestration" sheetId="14" state="hidden" r:id="rId15"/>
    <sheet name="Sheet4" sheetId="16" state="hidden" r:id="rId16"/>
    <sheet name="Sheet8" sheetId="17" state="hidden" r:id="rId17"/>
    <sheet name="Region wise medians" sheetId="13" state="hidden" r:id="rId18"/>
  </sheets>
  <externalReferences>
    <externalReference r:id="rId19"/>
    <externalReference r:id="rId20"/>
  </externalReferences>
  <definedNames>
    <definedName name="_xlnm._FilterDatabase" localSheetId="11" hidden="1">'2023 Q4Branch level targets'!$A$4:$D$4</definedName>
    <definedName name="_xlnm._FilterDatabase" localSheetId="7" hidden="1">'Branch capacity backup'!$A$3:$AP$3</definedName>
    <definedName name="_xlnm._FilterDatabase" localSheetId="8" hidden="1">'Branch Capacity planning'!$A$3:$AP$3</definedName>
    <definedName name="_xlnm._FilterDatabase" localSheetId="10" hidden="1">'FD Branch level targets'!$A$4:$D$4</definedName>
    <definedName name="_xlnm._FilterDatabase" localSheetId="13" hidden="1">'New Campaigns'!$E$1:$F$907</definedName>
    <definedName name="_xlnm._FilterDatabase" localSheetId="17" hidden="1">'Region wise medians'!$B$2:$B$16</definedName>
    <definedName name="_xlnm._FilterDatabase" localSheetId="2" hidden="1">Sheet1!$A$1:$G$1834</definedName>
    <definedName name="_xlnm._FilterDatabase" localSheetId="12" hidden="1">Sheet10!$G$2:$N$17</definedName>
  </definedNames>
  <calcPr calcId="191028"/>
  <pivotCaches>
    <pivotCache cacheId="4" r:id="rId21"/>
    <pivotCache cacheId="5" r:id="rId22"/>
    <pivotCache cacheId="6" r:id="rId23"/>
    <pivotCache cacheId="7" r:id="rId24"/>
    <pivotCache cacheId="8" r:id="rId2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5" i="22" l="1"/>
  <c r="N4" i="22"/>
  <c r="N3" i="22"/>
  <c r="M19" i="22"/>
  <c r="L3" i="22"/>
  <c r="L13" i="22"/>
  <c r="L11" i="22"/>
  <c r="L12" i="22"/>
  <c r="L7" i="22"/>
  <c r="L14" i="22"/>
  <c r="L15" i="22"/>
  <c r="L5" i="22"/>
  <c r="L6" i="22"/>
  <c r="L8" i="22"/>
  <c r="L4" i="22"/>
  <c r="L9" i="22"/>
  <c r="L10" i="22"/>
  <c r="L16" i="22"/>
  <c r="K3" i="22"/>
  <c r="K13" i="22"/>
  <c r="K11" i="22"/>
  <c r="K12" i="22"/>
  <c r="K7" i="22"/>
  <c r="K14" i="22"/>
  <c r="K15" i="22"/>
  <c r="K5" i="22"/>
  <c r="K6" i="22"/>
  <c r="K8" i="22"/>
  <c r="K4" i="22"/>
  <c r="K9" i="22"/>
  <c r="K10" i="22"/>
  <c r="K16" i="22"/>
  <c r="M9" i="22" l="1"/>
  <c r="M10" i="22"/>
  <c r="M7" i="22"/>
  <c r="M15" i="22"/>
  <c r="N15" i="22" s="1"/>
  <c r="M14" i="22"/>
  <c r="N14" i="22" s="1"/>
  <c r="M12" i="22"/>
  <c r="N12" i="22" s="1"/>
  <c r="M16" i="22"/>
  <c r="N16" i="22" s="1"/>
  <c r="M6" i="22"/>
  <c r="N6" i="22" s="1"/>
  <c r="M3" i="22"/>
  <c r="M5" i="22"/>
  <c r="M4" i="22"/>
  <c r="M11" i="22"/>
  <c r="N11" i="22" s="1"/>
  <c r="M8" i="22"/>
  <c r="M13" i="22"/>
  <c r="N13" i="22" s="1"/>
  <c r="N10" i="22"/>
  <c r="N7" i="22"/>
  <c r="N9" i="22"/>
  <c r="N8" i="22"/>
  <c r="F4" i="21" l="1"/>
  <c r="F5" i="2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F717" i="21"/>
  <c r="F718" i="21"/>
  <c r="F719" i="21"/>
  <c r="F720" i="21"/>
  <c r="F721" i="21"/>
  <c r="F722" i="21"/>
  <c r="F723" i="21"/>
  <c r="F724" i="21"/>
  <c r="F725" i="21"/>
  <c r="F726" i="21"/>
  <c r="F727" i="21"/>
  <c r="F728" i="21"/>
  <c r="F729" i="21"/>
  <c r="F730" i="21"/>
  <c r="F731" i="21"/>
  <c r="F732" i="21"/>
  <c r="F733" i="21"/>
  <c r="F734" i="21"/>
  <c r="F735" i="21"/>
  <c r="F736" i="21"/>
  <c r="F737" i="21"/>
  <c r="F738" i="21"/>
  <c r="F739" i="21"/>
  <c r="F740" i="21"/>
  <c r="F741" i="21"/>
  <c r="F742" i="21"/>
  <c r="F743" i="21"/>
  <c r="F744" i="21"/>
  <c r="F745" i="21"/>
  <c r="F746" i="21"/>
  <c r="F747" i="21"/>
  <c r="F748" i="21"/>
  <c r="F749" i="21"/>
  <c r="F750" i="21"/>
  <c r="F751" i="21"/>
  <c r="F752" i="21"/>
  <c r="F753" i="21"/>
  <c r="F754" i="21"/>
  <c r="F755" i="21"/>
  <c r="F756" i="21"/>
  <c r="F757" i="21"/>
  <c r="F758" i="21"/>
  <c r="F759" i="21"/>
  <c r="F760" i="21"/>
  <c r="F761" i="21"/>
  <c r="F762" i="21"/>
  <c r="F763" i="21"/>
  <c r="F764" i="21"/>
  <c r="F765" i="21"/>
  <c r="F766" i="21"/>
  <c r="F767" i="21"/>
  <c r="F768" i="21"/>
  <c r="F769" i="21"/>
  <c r="F770" i="21"/>
  <c r="F771" i="21"/>
  <c r="F772" i="21"/>
  <c r="F773" i="21"/>
  <c r="F774" i="21"/>
  <c r="F775" i="21"/>
  <c r="F776" i="21"/>
  <c r="F777" i="21"/>
  <c r="F778" i="21"/>
  <c r="F779" i="21"/>
  <c r="F780" i="21"/>
  <c r="F781" i="21"/>
  <c r="F782" i="21"/>
  <c r="F783" i="21"/>
  <c r="F784" i="21"/>
  <c r="F785" i="21"/>
  <c r="F786" i="21"/>
  <c r="F787" i="21"/>
  <c r="F788" i="21"/>
  <c r="F789" i="21"/>
  <c r="F790" i="21"/>
  <c r="F791" i="21"/>
  <c r="F792" i="21"/>
  <c r="F793" i="21"/>
  <c r="F794" i="21"/>
  <c r="F795" i="21"/>
  <c r="F796" i="21"/>
  <c r="F797" i="21"/>
  <c r="F798" i="21"/>
  <c r="F799" i="21"/>
  <c r="F800" i="21"/>
  <c r="F801" i="21"/>
  <c r="F802" i="21"/>
  <c r="F803" i="21"/>
  <c r="F804" i="21"/>
  <c r="F805" i="21"/>
  <c r="F806" i="21"/>
  <c r="F807" i="21"/>
  <c r="F808" i="21"/>
  <c r="F809" i="21"/>
  <c r="F810" i="21"/>
  <c r="F811" i="21"/>
  <c r="F812" i="21"/>
  <c r="F813" i="21"/>
  <c r="F814" i="21"/>
  <c r="F815" i="21"/>
  <c r="F816" i="21"/>
  <c r="F817" i="21"/>
  <c r="F818" i="21"/>
  <c r="F819" i="21"/>
  <c r="F820" i="21"/>
  <c r="F821" i="21"/>
  <c r="F822" i="21"/>
  <c r="F823" i="21"/>
  <c r="F824" i="21"/>
  <c r="F825" i="21"/>
  <c r="F826" i="21"/>
  <c r="F827" i="21"/>
  <c r="F828" i="21"/>
  <c r="F829" i="21"/>
  <c r="F830" i="21"/>
  <c r="F831" i="21"/>
  <c r="F832" i="21"/>
  <c r="F833" i="21"/>
  <c r="F834" i="21"/>
  <c r="F835" i="21"/>
  <c r="F836" i="21"/>
  <c r="F837" i="21"/>
  <c r="F838" i="21"/>
  <c r="F839" i="21"/>
  <c r="F840" i="21"/>
  <c r="F841" i="21"/>
  <c r="F842" i="21"/>
  <c r="F843" i="21"/>
  <c r="F844" i="21"/>
  <c r="F845" i="21"/>
  <c r="F846" i="21"/>
  <c r="F847" i="21"/>
  <c r="F848" i="21"/>
  <c r="F849" i="21"/>
  <c r="F850" i="21"/>
  <c r="F851" i="21"/>
  <c r="F852" i="21"/>
  <c r="F853" i="21"/>
  <c r="F854" i="21"/>
  <c r="F855" i="21"/>
  <c r="F856" i="21"/>
  <c r="F857" i="21"/>
  <c r="F858" i="21"/>
  <c r="F859" i="21"/>
  <c r="F860" i="21"/>
  <c r="F861" i="21"/>
  <c r="F862" i="21"/>
  <c r="F863" i="21"/>
  <c r="F864" i="21"/>
  <c r="F865" i="21"/>
  <c r="F866" i="21"/>
  <c r="F867" i="21"/>
  <c r="F868" i="21"/>
  <c r="F869" i="21"/>
  <c r="F870" i="21"/>
  <c r="F871" i="21"/>
  <c r="F872" i="21"/>
  <c r="F873" i="21"/>
  <c r="F874" i="21"/>
  <c r="F875" i="21"/>
  <c r="F876" i="21"/>
  <c r="F877" i="21"/>
  <c r="F878" i="21"/>
  <c r="F879" i="21"/>
  <c r="F880" i="21"/>
  <c r="F881" i="21"/>
  <c r="F882" i="21"/>
  <c r="F883" i="21"/>
  <c r="F884" i="21"/>
  <c r="F885" i="21"/>
  <c r="F886" i="21"/>
  <c r="F887" i="21"/>
  <c r="F888" i="21"/>
  <c r="F889" i="21"/>
  <c r="F890" i="21"/>
  <c r="F891" i="21"/>
  <c r="F892" i="21"/>
  <c r="F893" i="21"/>
  <c r="F894" i="21"/>
  <c r="F895" i="21"/>
  <c r="F896" i="21"/>
  <c r="F897" i="21"/>
  <c r="F898" i="21"/>
  <c r="F899" i="21"/>
  <c r="F900" i="21"/>
  <c r="F901" i="21"/>
  <c r="F902" i="21"/>
  <c r="F903" i="21"/>
  <c r="F904" i="21"/>
  <c r="F905" i="21"/>
  <c r="F906" i="21"/>
  <c r="F907" i="21"/>
  <c r="F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2" i="21"/>
  <c r="E713" i="21"/>
  <c r="E714" i="21"/>
  <c r="E715" i="21"/>
  <c r="E716" i="21"/>
  <c r="E717" i="21"/>
  <c r="E718" i="21"/>
  <c r="E719" i="21"/>
  <c r="E720" i="21"/>
  <c r="E721" i="21"/>
  <c r="E722" i="21"/>
  <c r="E723" i="21"/>
  <c r="E724" i="21"/>
  <c r="E725" i="21"/>
  <c r="E726" i="21"/>
  <c r="E727" i="21"/>
  <c r="E728" i="21"/>
  <c r="E729" i="21"/>
  <c r="E730" i="21"/>
  <c r="E731" i="21"/>
  <c r="E732" i="21"/>
  <c r="E733" i="21"/>
  <c r="E734" i="21"/>
  <c r="E735" i="21"/>
  <c r="E736" i="21"/>
  <c r="E737" i="21"/>
  <c r="E738" i="21"/>
  <c r="E739" i="21"/>
  <c r="E740" i="21"/>
  <c r="E741" i="21"/>
  <c r="E742" i="21"/>
  <c r="E743" i="21"/>
  <c r="E744" i="21"/>
  <c r="E745" i="21"/>
  <c r="E746" i="21"/>
  <c r="E747" i="21"/>
  <c r="E748" i="21"/>
  <c r="E749" i="21"/>
  <c r="E750" i="21"/>
  <c r="E751" i="21"/>
  <c r="E752" i="21"/>
  <c r="E753" i="21"/>
  <c r="E754" i="21"/>
  <c r="E755" i="21"/>
  <c r="E756" i="21"/>
  <c r="E757" i="21"/>
  <c r="E758" i="21"/>
  <c r="E759" i="21"/>
  <c r="E760" i="21"/>
  <c r="E761" i="21"/>
  <c r="E762" i="21"/>
  <c r="E763" i="21"/>
  <c r="E764" i="21"/>
  <c r="E765" i="21"/>
  <c r="E766" i="21"/>
  <c r="E767" i="21"/>
  <c r="E768" i="21"/>
  <c r="E769" i="21"/>
  <c r="E770" i="21"/>
  <c r="E771" i="21"/>
  <c r="E772" i="21"/>
  <c r="E773" i="21"/>
  <c r="E774" i="21"/>
  <c r="E775" i="21"/>
  <c r="E776" i="21"/>
  <c r="E777" i="21"/>
  <c r="E778" i="21"/>
  <c r="E779" i="21"/>
  <c r="E780" i="21"/>
  <c r="E781" i="21"/>
  <c r="E782" i="21"/>
  <c r="E783" i="21"/>
  <c r="E784" i="21"/>
  <c r="E785" i="21"/>
  <c r="E786" i="21"/>
  <c r="E787" i="21"/>
  <c r="E788" i="21"/>
  <c r="E789" i="21"/>
  <c r="E790" i="21"/>
  <c r="E791" i="21"/>
  <c r="E792" i="21"/>
  <c r="E793" i="21"/>
  <c r="E794" i="21"/>
  <c r="E795" i="21"/>
  <c r="E796" i="21"/>
  <c r="E797" i="21"/>
  <c r="E798" i="21"/>
  <c r="E799" i="21"/>
  <c r="E800" i="21"/>
  <c r="E801" i="21"/>
  <c r="E802" i="21"/>
  <c r="E803" i="21"/>
  <c r="E804" i="21"/>
  <c r="E805" i="21"/>
  <c r="E806" i="21"/>
  <c r="E807" i="21"/>
  <c r="E808" i="21"/>
  <c r="E809" i="21"/>
  <c r="E810" i="21"/>
  <c r="E811" i="21"/>
  <c r="E812" i="21"/>
  <c r="E813" i="21"/>
  <c r="E814" i="21"/>
  <c r="E815" i="21"/>
  <c r="E816" i="21"/>
  <c r="E817" i="21"/>
  <c r="E818" i="21"/>
  <c r="E819" i="21"/>
  <c r="E820" i="21"/>
  <c r="E821" i="21"/>
  <c r="E822" i="21"/>
  <c r="E823" i="21"/>
  <c r="E824" i="21"/>
  <c r="E825" i="21"/>
  <c r="E826" i="21"/>
  <c r="E827" i="21"/>
  <c r="E828" i="21"/>
  <c r="E829" i="21"/>
  <c r="E830" i="21"/>
  <c r="E831" i="21"/>
  <c r="E832" i="21"/>
  <c r="E833" i="21"/>
  <c r="E834" i="21"/>
  <c r="E835" i="21"/>
  <c r="E836" i="21"/>
  <c r="E837" i="21"/>
  <c r="E838" i="21"/>
  <c r="E839" i="21"/>
  <c r="E840" i="21"/>
  <c r="E841" i="21"/>
  <c r="E842" i="21"/>
  <c r="E843" i="21"/>
  <c r="E844" i="21"/>
  <c r="E845" i="21"/>
  <c r="E846" i="21"/>
  <c r="E847" i="21"/>
  <c r="E848" i="21"/>
  <c r="E849" i="21"/>
  <c r="E850" i="21"/>
  <c r="E851" i="21"/>
  <c r="E852" i="21"/>
  <c r="E853" i="21"/>
  <c r="E854" i="21"/>
  <c r="E855" i="21"/>
  <c r="E856" i="21"/>
  <c r="E857" i="21"/>
  <c r="E858" i="21"/>
  <c r="E859" i="21"/>
  <c r="E860" i="21"/>
  <c r="E861" i="21"/>
  <c r="E862" i="21"/>
  <c r="E863" i="21"/>
  <c r="E864" i="21"/>
  <c r="E865" i="21"/>
  <c r="E866" i="21"/>
  <c r="E867" i="21"/>
  <c r="E868" i="21"/>
  <c r="E869" i="21"/>
  <c r="E870" i="21"/>
  <c r="E871" i="21"/>
  <c r="E872" i="21"/>
  <c r="E873" i="21"/>
  <c r="E874" i="21"/>
  <c r="E875" i="21"/>
  <c r="E876" i="21"/>
  <c r="E877" i="21"/>
  <c r="E878" i="21"/>
  <c r="E879" i="21"/>
  <c r="E880" i="21"/>
  <c r="E881" i="21"/>
  <c r="E882" i="21"/>
  <c r="E883" i="21"/>
  <c r="E884" i="21"/>
  <c r="E885" i="21"/>
  <c r="E886" i="21"/>
  <c r="E887" i="21"/>
  <c r="E888" i="21"/>
  <c r="E889" i="21"/>
  <c r="E890" i="21"/>
  <c r="E891" i="21"/>
  <c r="E892" i="21"/>
  <c r="E893" i="21"/>
  <c r="E894" i="21"/>
  <c r="E895" i="21"/>
  <c r="E896" i="21"/>
  <c r="E897" i="21"/>
  <c r="E898" i="21"/>
  <c r="E899" i="21"/>
  <c r="E900" i="21"/>
  <c r="E901" i="21"/>
  <c r="E902" i="21"/>
  <c r="E903" i="21"/>
  <c r="E904" i="21"/>
  <c r="E905" i="21"/>
  <c r="E906" i="21"/>
  <c r="E907" i="21"/>
  <c r="E3" i="21"/>
  <c r="F2" i="20" l="1"/>
  <c r="E2" i="20"/>
  <c r="M2" i="19" l="1"/>
  <c r="L2" i="19"/>
  <c r="F2" i="19"/>
  <c r="E2" i="19"/>
  <c r="G2" i="19"/>
  <c r="H2" i="19"/>
  <c r="N2" i="19" l="1"/>
  <c r="K2" i="19"/>
  <c r="V5" i="11"/>
  <c r="V6" i="11"/>
  <c r="V7" i="11"/>
  <c r="V8" i="11"/>
  <c r="V9" i="11"/>
  <c r="V10" i="11"/>
  <c r="V11" i="11"/>
  <c r="V12" i="11"/>
  <c r="V13" i="11"/>
  <c r="V14" i="11"/>
  <c r="V15" i="11"/>
  <c r="V16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48" i="11"/>
  <c r="V49" i="11"/>
  <c r="V50" i="11"/>
  <c r="V51" i="11"/>
  <c r="V52" i="11"/>
  <c r="V53" i="11"/>
  <c r="V54" i="11"/>
  <c r="V55" i="11"/>
  <c r="V56" i="11"/>
  <c r="V57" i="11"/>
  <c r="V58" i="11"/>
  <c r="V59" i="11"/>
  <c r="V60" i="11"/>
  <c r="V61" i="11"/>
  <c r="V62" i="11"/>
  <c r="V63" i="11"/>
  <c r="V64" i="11"/>
  <c r="V65" i="11"/>
  <c r="V66" i="11"/>
  <c r="V67" i="11"/>
  <c r="V68" i="11"/>
  <c r="V69" i="11"/>
  <c r="V70" i="11"/>
  <c r="V71" i="11"/>
  <c r="V72" i="11"/>
  <c r="V73" i="11"/>
  <c r="V74" i="11"/>
  <c r="V75" i="11"/>
  <c r="V76" i="11"/>
  <c r="V77" i="11"/>
  <c r="V78" i="11"/>
  <c r="V79" i="11"/>
  <c r="V80" i="11"/>
  <c r="V81" i="11"/>
  <c r="V82" i="11"/>
  <c r="V83" i="11"/>
  <c r="V84" i="11"/>
  <c r="V85" i="11"/>
  <c r="V86" i="11"/>
  <c r="V87" i="11"/>
  <c r="V88" i="11"/>
  <c r="V89" i="11"/>
  <c r="V90" i="11"/>
  <c r="V91" i="11"/>
  <c r="V92" i="11"/>
  <c r="V93" i="11"/>
  <c r="V94" i="11"/>
  <c r="V95" i="11"/>
  <c r="V96" i="11"/>
  <c r="V97" i="11"/>
  <c r="V98" i="11"/>
  <c r="V99" i="11"/>
  <c r="V100" i="11"/>
  <c r="V101" i="11"/>
  <c r="V102" i="11"/>
  <c r="V103" i="11"/>
  <c r="V104" i="11"/>
  <c r="V105" i="11"/>
  <c r="V106" i="11"/>
  <c r="V107" i="11"/>
  <c r="V108" i="11"/>
  <c r="V109" i="11"/>
  <c r="V110" i="11"/>
  <c r="V111" i="11"/>
  <c r="V112" i="11"/>
  <c r="V113" i="11"/>
  <c r="V114" i="11"/>
  <c r="V115" i="11"/>
  <c r="V116" i="11"/>
  <c r="V117" i="11"/>
  <c r="V118" i="11"/>
  <c r="V119" i="11"/>
  <c r="V120" i="11"/>
  <c r="V121" i="11"/>
  <c r="V122" i="11"/>
  <c r="V123" i="11"/>
  <c r="V124" i="11"/>
  <c r="V125" i="11"/>
  <c r="V126" i="11"/>
  <c r="V127" i="11"/>
  <c r="V128" i="11"/>
  <c r="V129" i="11"/>
  <c r="V130" i="11"/>
  <c r="V131" i="11"/>
  <c r="V132" i="11"/>
  <c r="V133" i="11"/>
  <c r="V134" i="11"/>
  <c r="V135" i="11"/>
  <c r="V136" i="11"/>
  <c r="V137" i="11"/>
  <c r="V138" i="11"/>
  <c r="V139" i="11"/>
  <c r="V140" i="11"/>
  <c r="V141" i="11"/>
  <c r="V142" i="11"/>
  <c r="V143" i="11"/>
  <c r="V144" i="11"/>
  <c r="V145" i="11"/>
  <c r="V146" i="11"/>
  <c r="V147" i="11"/>
  <c r="V148" i="11"/>
  <c r="V149" i="11"/>
  <c r="V150" i="11"/>
  <c r="V151" i="11"/>
  <c r="V152" i="11"/>
  <c r="V153" i="11"/>
  <c r="V154" i="11"/>
  <c r="V155" i="11"/>
  <c r="V156" i="11"/>
  <c r="V157" i="11"/>
  <c r="V158" i="11"/>
  <c r="V159" i="11"/>
  <c r="V160" i="11"/>
  <c r="V161" i="11"/>
  <c r="V162" i="11"/>
  <c r="V163" i="11"/>
  <c r="V164" i="11"/>
  <c r="V165" i="11"/>
  <c r="V166" i="11"/>
  <c r="V167" i="11"/>
  <c r="V168" i="11"/>
  <c r="V169" i="11"/>
  <c r="V170" i="11"/>
  <c r="V171" i="11"/>
  <c r="V172" i="11"/>
  <c r="V173" i="11"/>
  <c r="V174" i="11"/>
  <c r="V175" i="11"/>
  <c r="V176" i="11"/>
  <c r="V177" i="11"/>
  <c r="V178" i="11"/>
  <c r="V179" i="11"/>
  <c r="V180" i="11"/>
  <c r="V181" i="11"/>
  <c r="V182" i="11"/>
  <c r="V183" i="11"/>
  <c r="V184" i="11"/>
  <c r="V185" i="11"/>
  <c r="V186" i="11"/>
  <c r="V187" i="11"/>
  <c r="V188" i="11"/>
  <c r="V189" i="11"/>
  <c r="V190" i="11"/>
  <c r="V191" i="11"/>
  <c r="V192" i="11"/>
  <c r="V193" i="11"/>
  <c r="V194" i="11"/>
  <c r="V195" i="11"/>
  <c r="V196" i="11"/>
  <c r="V197" i="11"/>
  <c r="V198" i="11"/>
  <c r="V199" i="11"/>
  <c r="V200" i="11"/>
  <c r="V201" i="11"/>
  <c r="V202" i="11"/>
  <c r="V203" i="11"/>
  <c r="V204" i="11"/>
  <c r="V205" i="11"/>
  <c r="V206" i="11"/>
  <c r="V207" i="11"/>
  <c r="V208" i="11"/>
  <c r="V209" i="11"/>
  <c r="V210" i="11"/>
  <c r="V211" i="11"/>
  <c r="V212" i="11"/>
  <c r="V213" i="11"/>
  <c r="V214" i="11"/>
  <c r="V215" i="11"/>
  <c r="V216" i="11"/>
  <c r="V217" i="11"/>
  <c r="V218" i="11"/>
  <c r="V219" i="11"/>
  <c r="V220" i="11"/>
  <c r="V221" i="11"/>
  <c r="V222" i="11"/>
  <c r="V223" i="11"/>
  <c r="V224" i="11"/>
  <c r="V225" i="11"/>
  <c r="V226" i="11"/>
  <c r="V227" i="11"/>
  <c r="V228" i="11"/>
  <c r="V229" i="11"/>
  <c r="V230" i="11"/>
  <c r="V231" i="11"/>
  <c r="V232" i="11"/>
  <c r="V233" i="11"/>
  <c r="V234" i="11"/>
  <c r="V235" i="11"/>
  <c r="V236" i="11"/>
  <c r="V237" i="11"/>
  <c r="V238" i="11"/>
  <c r="V239" i="11"/>
  <c r="V240" i="11"/>
  <c r="V241" i="11"/>
  <c r="V242" i="11"/>
  <c r="V243" i="11"/>
  <c r="V244" i="11"/>
  <c r="V245" i="11"/>
  <c r="V246" i="11"/>
  <c r="V247" i="11"/>
  <c r="V248" i="11"/>
  <c r="V249" i="11"/>
  <c r="V250" i="11"/>
  <c r="V251" i="11"/>
  <c r="V252" i="11"/>
  <c r="V253" i="11"/>
  <c r="V254" i="11"/>
  <c r="V255" i="11"/>
  <c r="V256" i="11"/>
  <c r="V257" i="11"/>
  <c r="V258" i="11"/>
  <c r="V259" i="11"/>
  <c r="V260" i="11"/>
  <c r="V261" i="11"/>
  <c r="V262" i="11"/>
  <c r="V263" i="11"/>
  <c r="V264" i="11"/>
  <c r="V265" i="11"/>
  <c r="V266" i="11"/>
  <c r="V267" i="11"/>
  <c r="V268" i="11"/>
  <c r="V269" i="11"/>
  <c r="V270" i="11"/>
  <c r="V271" i="11"/>
  <c r="V272" i="11"/>
  <c r="V273" i="11"/>
  <c r="V274" i="11"/>
  <c r="V275" i="11"/>
  <c r="V276" i="11"/>
  <c r="V277" i="11"/>
  <c r="V278" i="11"/>
  <c r="V279" i="11"/>
  <c r="V280" i="11"/>
  <c r="V281" i="11"/>
  <c r="V282" i="11"/>
  <c r="V283" i="11"/>
  <c r="V284" i="11"/>
  <c r="V285" i="11"/>
  <c r="V286" i="11"/>
  <c r="V287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344" i="11"/>
  <c r="V345" i="11"/>
  <c r="V346" i="11"/>
  <c r="V347" i="11"/>
  <c r="V348" i="11"/>
  <c r="V349" i="11"/>
  <c r="V350" i="11"/>
  <c r="V351" i="11"/>
  <c r="V352" i="11"/>
  <c r="V353" i="11"/>
  <c r="V354" i="11"/>
  <c r="V355" i="11"/>
  <c r="V356" i="11"/>
  <c r="V357" i="11"/>
  <c r="V358" i="11"/>
  <c r="V359" i="11"/>
  <c r="V360" i="11"/>
  <c r="V361" i="11"/>
  <c r="V362" i="11"/>
  <c r="V363" i="11"/>
  <c r="V364" i="11"/>
  <c r="V365" i="11"/>
  <c r="V366" i="11"/>
  <c r="V367" i="11"/>
  <c r="V368" i="11"/>
  <c r="V369" i="11"/>
  <c r="V370" i="11"/>
  <c r="V371" i="11"/>
  <c r="V372" i="11"/>
  <c r="V373" i="11"/>
  <c r="V374" i="11"/>
  <c r="V375" i="11"/>
  <c r="V376" i="11"/>
  <c r="V377" i="11"/>
  <c r="V378" i="11"/>
  <c r="V379" i="11"/>
  <c r="V380" i="11"/>
  <c r="V381" i="11"/>
  <c r="V382" i="11"/>
  <c r="V383" i="11"/>
  <c r="V384" i="11"/>
  <c r="V385" i="11"/>
  <c r="V386" i="11"/>
  <c r="V387" i="11"/>
  <c r="V388" i="11"/>
  <c r="V389" i="11"/>
  <c r="V390" i="11"/>
  <c r="V391" i="11"/>
  <c r="V392" i="11"/>
  <c r="V393" i="11"/>
  <c r="V394" i="11"/>
  <c r="V395" i="11"/>
  <c r="V396" i="11"/>
  <c r="V397" i="11"/>
  <c r="V398" i="11"/>
  <c r="V399" i="11"/>
  <c r="V400" i="11"/>
  <c r="V401" i="11"/>
  <c r="V402" i="11"/>
  <c r="V403" i="11"/>
  <c r="V404" i="11"/>
  <c r="V405" i="11"/>
  <c r="V406" i="11"/>
  <c r="V407" i="11"/>
  <c r="V408" i="11"/>
  <c r="V409" i="11"/>
  <c r="V410" i="11"/>
  <c r="V411" i="11"/>
  <c r="V412" i="11"/>
  <c r="V413" i="11"/>
  <c r="V414" i="11"/>
  <c r="V415" i="11"/>
  <c r="V416" i="11"/>
  <c r="V417" i="11"/>
  <c r="V418" i="11"/>
  <c r="V419" i="11"/>
  <c r="V420" i="11"/>
  <c r="V421" i="11"/>
  <c r="V422" i="11"/>
  <c r="V423" i="11"/>
  <c r="V424" i="11"/>
  <c r="V425" i="11"/>
  <c r="V426" i="11"/>
  <c r="V427" i="11"/>
  <c r="V428" i="11"/>
  <c r="V429" i="11"/>
  <c r="V430" i="11"/>
  <c r="V431" i="11"/>
  <c r="V432" i="11"/>
  <c r="V433" i="11"/>
  <c r="V434" i="11"/>
  <c r="V435" i="11"/>
  <c r="V436" i="11"/>
  <c r="V437" i="11"/>
  <c r="V438" i="11"/>
  <c r="V439" i="11"/>
  <c r="V440" i="11"/>
  <c r="V441" i="11"/>
  <c r="V442" i="11"/>
  <c r="V443" i="11"/>
  <c r="V444" i="11"/>
  <c r="V445" i="11"/>
  <c r="V446" i="11"/>
  <c r="V447" i="11"/>
  <c r="V448" i="11"/>
  <c r="V449" i="11"/>
  <c r="V450" i="11"/>
  <c r="V451" i="11"/>
  <c r="V452" i="11"/>
  <c r="V453" i="11"/>
  <c r="V454" i="11"/>
  <c r="V455" i="11"/>
  <c r="V456" i="11"/>
  <c r="V457" i="11"/>
  <c r="V458" i="11"/>
  <c r="V459" i="11"/>
  <c r="V460" i="11"/>
  <c r="V461" i="11"/>
  <c r="V462" i="11"/>
  <c r="V463" i="11"/>
  <c r="V464" i="11"/>
  <c r="V465" i="11"/>
  <c r="V466" i="11"/>
  <c r="V467" i="11"/>
  <c r="V468" i="11"/>
  <c r="V469" i="11"/>
  <c r="V470" i="11"/>
  <c r="V471" i="11"/>
  <c r="V472" i="11"/>
  <c r="V473" i="11"/>
  <c r="V474" i="11"/>
  <c r="V475" i="11"/>
  <c r="V476" i="11"/>
  <c r="V477" i="11"/>
  <c r="V478" i="11"/>
  <c r="V479" i="11"/>
  <c r="V480" i="11"/>
  <c r="V481" i="11"/>
  <c r="V482" i="11"/>
  <c r="V483" i="11"/>
  <c r="V484" i="11"/>
  <c r="V485" i="11"/>
  <c r="V486" i="11"/>
  <c r="V487" i="11"/>
  <c r="V488" i="11"/>
  <c r="V489" i="11"/>
  <c r="V490" i="11"/>
  <c r="V491" i="11"/>
  <c r="V492" i="11"/>
  <c r="V493" i="11"/>
  <c r="V494" i="11"/>
  <c r="V495" i="11"/>
  <c r="V496" i="11"/>
  <c r="V497" i="11"/>
  <c r="V498" i="11"/>
  <c r="V499" i="11"/>
  <c r="V500" i="11"/>
  <c r="V501" i="11"/>
  <c r="V502" i="11"/>
  <c r="V503" i="11"/>
  <c r="V504" i="11"/>
  <c r="V505" i="11"/>
  <c r="V506" i="11"/>
  <c r="V507" i="11"/>
  <c r="V508" i="11"/>
  <c r="V509" i="11"/>
  <c r="V510" i="11"/>
  <c r="V511" i="11"/>
  <c r="V512" i="11"/>
  <c r="V513" i="11"/>
  <c r="V514" i="11"/>
  <c r="V515" i="11"/>
  <c r="V516" i="11"/>
  <c r="V517" i="11"/>
  <c r="V518" i="11"/>
  <c r="V519" i="11"/>
  <c r="V520" i="11"/>
  <c r="V521" i="11"/>
  <c r="V522" i="11"/>
  <c r="V523" i="11"/>
  <c r="V524" i="11"/>
  <c r="V525" i="11"/>
  <c r="V526" i="11"/>
  <c r="V527" i="11"/>
  <c r="V528" i="11"/>
  <c r="V529" i="11"/>
  <c r="V530" i="11"/>
  <c r="V531" i="11"/>
  <c r="V532" i="11"/>
  <c r="V533" i="11"/>
  <c r="V534" i="11"/>
  <c r="V535" i="11"/>
  <c r="V536" i="11"/>
  <c r="V537" i="11"/>
  <c r="V538" i="11"/>
  <c r="V539" i="11"/>
  <c r="V540" i="11"/>
  <c r="V541" i="11"/>
  <c r="V542" i="11"/>
  <c r="V543" i="11"/>
  <c r="V544" i="11"/>
  <c r="V545" i="11"/>
  <c r="V546" i="11"/>
  <c r="V547" i="11"/>
  <c r="V548" i="11"/>
  <c r="V549" i="11"/>
  <c r="V550" i="11"/>
  <c r="V551" i="11"/>
  <c r="V552" i="11"/>
  <c r="V553" i="11"/>
  <c r="V554" i="11"/>
  <c r="V555" i="11"/>
  <c r="V556" i="11"/>
  <c r="V557" i="11"/>
  <c r="V558" i="11"/>
  <c r="V559" i="11"/>
  <c r="V560" i="11"/>
  <c r="V561" i="11"/>
  <c r="V562" i="11"/>
  <c r="V563" i="11"/>
  <c r="V564" i="11"/>
  <c r="V565" i="11"/>
  <c r="V566" i="11"/>
  <c r="V567" i="11"/>
  <c r="V568" i="11"/>
  <c r="V569" i="11"/>
  <c r="V570" i="11"/>
  <c r="V571" i="11"/>
  <c r="V572" i="11"/>
  <c r="V573" i="11"/>
  <c r="V574" i="11"/>
  <c r="V575" i="11"/>
  <c r="V576" i="11"/>
  <c r="V577" i="11"/>
  <c r="V578" i="11"/>
  <c r="V579" i="11"/>
  <c r="V580" i="11"/>
  <c r="V581" i="11"/>
  <c r="V582" i="11"/>
  <c r="V583" i="11"/>
  <c r="V584" i="11"/>
  <c r="V585" i="11"/>
  <c r="V586" i="11"/>
  <c r="V587" i="11"/>
  <c r="V588" i="11"/>
  <c r="V589" i="11"/>
  <c r="V590" i="11"/>
  <c r="V591" i="11"/>
  <c r="V592" i="11"/>
  <c r="V593" i="11"/>
  <c r="V594" i="11"/>
  <c r="V595" i="11"/>
  <c r="V596" i="11"/>
  <c r="V597" i="11"/>
  <c r="V598" i="11"/>
  <c r="V599" i="11"/>
  <c r="V600" i="11"/>
  <c r="V601" i="11"/>
  <c r="V602" i="11"/>
  <c r="V603" i="11"/>
  <c r="V604" i="11"/>
  <c r="V605" i="11"/>
  <c r="V606" i="11"/>
  <c r="V607" i="11"/>
  <c r="V608" i="11"/>
  <c r="V609" i="11"/>
  <c r="V610" i="11"/>
  <c r="V611" i="11"/>
  <c r="V612" i="11"/>
  <c r="V613" i="11"/>
  <c r="V614" i="11"/>
  <c r="V615" i="11"/>
  <c r="V616" i="11"/>
  <c r="V617" i="11"/>
  <c r="V618" i="11"/>
  <c r="V619" i="11"/>
  <c r="V620" i="11"/>
  <c r="V621" i="11"/>
  <c r="V622" i="11"/>
  <c r="V623" i="11"/>
  <c r="V624" i="11"/>
  <c r="V625" i="11"/>
  <c r="V626" i="11"/>
  <c r="V627" i="11"/>
  <c r="V628" i="11"/>
  <c r="V629" i="11"/>
  <c r="V630" i="11"/>
  <c r="V631" i="11"/>
  <c r="V632" i="11"/>
  <c r="V633" i="11"/>
  <c r="V634" i="11"/>
  <c r="V635" i="11"/>
  <c r="V636" i="11"/>
  <c r="V637" i="11"/>
  <c r="V638" i="11"/>
  <c r="V639" i="11"/>
  <c r="V640" i="11"/>
  <c r="V641" i="11"/>
  <c r="V642" i="11"/>
  <c r="V643" i="11"/>
  <c r="V644" i="11"/>
  <c r="V645" i="11"/>
  <c r="V646" i="11"/>
  <c r="V647" i="11"/>
  <c r="V648" i="11"/>
  <c r="V649" i="11"/>
  <c r="V650" i="11"/>
  <c r="V651" i="11"/>
  <c r="V652" i="11"/>
  <c r="V653" i="11"/>
  <c r="V654" i="11"/>
  <c r="V655" i="11"/>
  <c r="V656" i="11"/>
  <c r="V657" i="11"/>
  <c r="V658" i="11"/>
  <c r="V659" i="11"/>
  <c r="V660" i="11"/>
  <c r="V661" i="11"/>
  <c r="V662" i="11"/>
  <c r="V663" i="11"/>
  <c r="V664" i="11"/>
  <c r="V665" i="11"/>
  <c r="V666" i="11"/>
  <c r="V667" i="11"/>
  <c r="V668" i="11"/>
  <c r="V669" i="11"/>
  <c r="V670" i="11"/>
  <c r="V671" i="11"/>
  <c r="V672" i="11"/>
  <c r="V673" i="11"/>
  <c r="V674" i="11"/>
  <c r="V675" i="11"/>
  <c r="V676" i="11"/>
  <c r="V677" i="11"/>
  <c r="V678" i="11"/>
  <c r="V679" i="11"/>
  <c r="V680" i="11"/>
  <c r="V681" i="11"/>
  <c r="V682" i="11"/>
  <c r="V683" i="11"/>
  <c r="V684" i="11"/>
  <c r="V685" i="11"/>
  <c r="V686" i="11"/>
  <c r="V687" i="11"/>
  <c r="V688" i="11"/>
  <c r="V689" i="11"/>
  <c r="V690" i="11"/>
  <c r="V691" i="11"/>
  <c r="V692" i="11"/>
  <c r="V693" i="11"/>
  <c r="V694" i="11"/>
  <c r="V695" i="11"/>
  <c r="V696" i="11"/>
  <c r="V697" i="11"/>
  <c r="V698" i="11"/>
  <c r="V699" i="11"/>
  <c r="V700" i="11"/>
  <c r="V701" i="11"/>
  <c r="V702" i="11"/>
  <c r="V703" i="11"/>
  <c r="V704" i="11"/>
  <c r="V705" i="11"/>
  <c r="V706" i="11"/>
  <c r="V707" i="11"/>
  <c r="V708" i="11"/>
  <c r="V709" i="11"/>
  <c r="V710" i="11"/>
  <c r="V711" i="11"/>
  <c r="V712" i="11"/>
  <c r="V713" i="11"/>
  <c r="V714" i="11"/>
  <c r="V715" i="11"/>
  <c r="V716" i="11"/>
  <c r="V717" i="11"/>
  <c r="V718" i="11"/>
  <c r="V719" i="11"/>
  <c r="V720" i="11"/>
  <c r="V721" i="11"/>
  <c r="V722" i="11"/>
  <c r="V723" i="11"/>
  <c r="V724" i="11"/>
  <c r="V725" i="11"/>
  <c r="V726" i="11"/>
  <c r="V727" i="11"/>
  <c r="V728" i="11"/>
  <c r="V729" i="11"/>
  <c r="V730" i="11"/>
  <c r="V731" i="11"/>
  <c r="V732" i="11"/>
  <c r="V733" i="11"/>
  <c r="V734" i="11"/>
  <c r="V735" i="11"/>
  <c r="V736" i="11"/>
  <c r="V737" i="11"/>
  <c r="V738" i="11"/>
  <c r="V739" i="11"/>
  <c r="V740" i="11"/>
  <c r="V741" i="11"/>
  <c r="V742" i="11"/>
  <c r="V743" i="11"/>
  <c r="V744" i="11"/>
  <c r="V745" i="11"/>
  <c r="V746" i="11"/>
  <c r="V747" i="11"/>
  <c r="V748" i="11"/>
  <c r="V749" i="11"/>
  <c r="V750" i="11"/>
  <c r="V751" i="11"/>
  <c r="V752" i="11"/>
  <c r="V753" i="11"/>
  <c r="V754" i="11"/>
  <c r="V755" i="11"/>
  <c r="V756" i="11"/>
  <c r="V757" i="11"/>
  <c r="V758" i="11"/>
  <c r="V759" i="11"/>
  <c r="V760" i="11"/>
  <c r="V761" i="11"/>
  <c r="V762" i="11"/>
  <c r="V763" i="11"/>
  <c r="V764" i="11"/>
  <c r="V765" i="11"/>
  <c r="V766" i="11"/>
  <c r="V767" i="11"/>
  <c r="V768" i="11"/>
  <c r="V769" i="11"/>
  <c r="V770" i="11"/>
  <c r="V771" i="11"/>
  <c r="V772" i="11"/>
  <c r="V773" i="11"/>
  <c r="V774" i="11"/>
  <c r="V775" i="11"/>
  <c r="V776" i="11"/>
  <c r="V777" i="11"/>
  <c r="V778" i="11"/>
  <c r="V779" i="11"/>
  <c r="V780" i="11"/>
  <c r="V781" i="11"/>
  <c r="V782" i="11"/>
  <c r="V783" i="11"/>
  <c r="V784" i="11"/>
  <c r="V785" i="11"/>
  <c r="V786" i="11"/>
  <c r="V787" i="11"/>
  <c r="V788" i="11"/>
  <c r="V789" i="11"/>
  <c r="V790" i="11"/>
  <c r="V791" i="11"/>
  <c r="V792" i="11"/>
  <c r="V793" i="11"/>
  <c r="V794" i="11"/>
  <c r="V795" i="11"/>
  <c r="V796" i="11"/>
  <c r="V797" i="11"/>
  <c r="V798" i="11"/>
  <c r="V799" i="11"/>
  <c r="V800" i="11"/>
  <c r="V801" i="11"/>
  <c r="V802" i="11"/>
  <c r="V803" i="11"/>
  <c r="V804" i="11"/>
  <c r="V805" i="11"/>
  <c r="V806" i="11"/>
  <c r="V807" i="11"/>
  <c r="V808" i="11"/>
  <c r="V809" i="11"/>
  <c r="V810" i="11"/>
  <c r="V811" i="11"/>
  <c r="V812" i="11"/>
  <c r="V813" i="11"/>
  <c r="V814" i="11"/>
  <c r="V815" i="11"/>
  <c r="V816" i="11"/>
  <c r="V817" i="11"/>
  <c r="V818" i="11"/>
  <c r="V819" i="11"/>
  <c r="V820" i="11"/>
  <c r="V821" i="11"/>
  <c r="V822" i="11"/>
  <c r="V823" i="11"/>
  <c r="V824" i="11"/>
  <c r="V825" i="11"/>
  <c r="V826" i="11"/>
  <c r="V827" i="11"/>
  <c r="V828" i="11"/>
  <c r="V829" i="11"/>
  <c r="V830" i="11"/>
  <c r="V831" i="11"/>
  <c r="V832" i="11"/>
  <c r="V833" i="11"/>
  <c r="V834" i="11"/>
  <c r="V835" i="11"/>
  <c r="V836" i="11"/>
  <c r="V837" i="11"/>
  <c r="V838" i="11"/>
  <c r="V839" i="11"/>
  <c r="V840" i="11"/>
  <c r="V841" i="11"/>
  <c r="V842" i="11"/>
  <c r="V843" i="11"/>
  <c r="V844" i="11"/>
  <c r="V845" i="11"/>
  <c r="V846" i="11"/>
  <c r="V847" i="11"/>
  <c r="V848" i="11"/>
  <c r="V849" i="11"/>
  <c r="V850" i="11"/>
  <c r="V851" i="11"/>
  <c r="V852" i="11"/>
  <c r="V853" i="11"/>
  <c r="V854" i="11"/>
  <c r="V855" i="11"/>
  <c r="V856" i="11"/>
  <c r="V857" i="11"/>
  <c r="V858" i="11"/>
  <c r="V859" i="11"/>
  <c r="V860" i="11"/>
  <c r="V861" i="11"/>
  <c r="V862" i="11"/>
  <c r="V863" i="11"/>
  <c r="V864" i="11"/>
  <c r="V865" i="11"/>
  <c r="V866" i="11"/>
  <c r="V867" i="11"/>
  <c r="V868" i="11"/>
  <c r="V869" i="11"/>
  <c r="V870" i="11"/>
  <c r="V871" i="11"/>
  <c r="V872" i="11"/>
  <c r="V873" i="11"/>
  <c r="V874" i="11"/>
  <c r="V875" i="11"/>
  <c r="V876" i="11"/>
  <c r="V877" i="11"/>
  <c r="V878" i="11"/>
  <c r="V879" i="11"/>
  <c r="V880" i="11"/>
  <c r="V881" i="11"/>
  <c r="V882" i="11"/>
  <c r="V883" i="11"/>
  <c r="V884" i="11"/>
  <c r="V885" i="11"/>
  <c r="V886" i="11"/>
  <c r="V887" i="11"/>
  <c r="V888" i="11"/>
  <c r="V889" i="11"/>
  <c r="V890" i="11"/>
  <c r="V891" i="11"/>
  <c r="V892" i="11"/>
  <c r="V893" i="11"/>
  <c r="V894" i="11"/>
  <c r="V895" i="11"/>
  <c r="V896" i="11"/>
  <c r="V897" i="11"/>
  <c r="V898" i="11"/>
  <c r="V899" i="11"/>
  <c r="V900" i="11"/>
  <c r="V901" i="11"/>
  <c r="V902" i="11"/>
  <c r="V903" i="11"/>
  <c r="V904" i="11"/>
  <c r="V905" i="11"/>
  <c r="V4" i="11"/>
  <c r="G1" i="11" l="1"/>
  <c r="M17" i="15"/>
  <c r="L18" i="15"/>
  <c r="L17" i="15"/>
  <c r="L15" i="15"/>
  <c r="M15" i="15"/>
  <c r="J15" i="15"/>
  <c r="K15" i="15"/>
  <c r="J18" i="15"/>
  <c r="K18" i="15"/>
  <c r="C18" i="15"/>
  <c r="D18" i="15"/>
  <c r="E18" i="15"/>
  <c r="F18" i="15"/>
  <c r="C17" i="15"/>
  <c r="E15" i="15"/>
  <c r="F15" i="15"/>
  <c r="D15" i="15"/>
  <c r="C15" i="15"/>
  <c r="F17" i="15"/>
  <c r="K16" i="15"/>
  <c r="K17" i="15"/>
  <c r="E16" i="15"/>
  <c r="E17" i="15"/>
  <c r="E41" i="15"/>
  <c r="E40" i="15"/>
  <c r="E39" i="15"/>
  <c r="E33" i="15"/>
  <c r="E32" i="15"/>
  <c r="E31" i="15"/>
  <c r="E25" i="15"/>
  <c r="E24" i="15"/>
  <c r="E23" i="15"/>
  <c r="H25" i="15"/>
  <c r="H23" i="15"/>
  <c r="F23" i="15"/>
  <c r="O41" i="15"/>
  <c r="O33" i="15"/>
  <c r="H41" i="15"/>
  <c r="H33" i="15"/>
  <c r="O25" i="15"/>
  <c r="H31" i="15"/>
  <c r="D16" i="15"/>
  <c r="N39" i="15"/>
  <c r="N31" i="15"/>
  <c r="G40" i="15"/>
  <c r="G39" i="15"/>
  <c r="G32" i="15"/>
  <c r="G31" i="15"/>
  <c r="N23" i="15"/>
  <c r="G24" i="15"/>
  <c r="G23" i="15"/>
  <c r="N15" i="15"/>
  <c r="K41" i="15"/>
  <c r="J41" i="15"/>
  <c r="K39" i="15"/>
  <c r="J39" i="15"/>
  <c r="K33" i="15"/>
  <c r="J33" i="15"/>
  <c r="K31" i="15"/>
  <c r="J31" i="15"/>
  <c r="K25" i="15"/>
  <c r="J25" i="15"/>
  <c r="K23" i="15"/>
  <c r="J23" i="15"/>
  <c r="J17" i="15"/>
  <c r="G16" i="15"/>
  <c r="G15" i="15"/>
  <c r="M18" i="15" l="1"/>
  <c r="H15" i="15"/>
  <c r="D17" i="15"/>
  <c r="D41" i="15"/>
  <c r="D40" i="15"/>
  <c r="D39" i="15"/>
  <c r="D33" i="15"/>
  <c r="D32" i="15"/>
  <c r="D31" i="15"/>
  <c r="D25" i="15"/>
  <c r="D24" i="15"/>
  <c r="D23" i="15"/>
  <c r="F31" i="15"/>
  <c r="F32" i="15"/>
  <c r="F33" i="15"/>
  <c r="C16" i="15"/>
  <c r="H24" i="15"/>
  <c r="H16" i="15"/>
  <c r="C42" i="15"/>
  <c r="C41" i="15"/>
  <c r="C40" i="15"/>
  <c r="C39" i="15"/>
  <c r="C34" i="15"/>
  <c r="C33" i="15"/>
  <c r="C32" i="15"/>
  <c r="C31" i="15"/>
  <c r="C26" i="15"/>
  <c r="C25" i="15"/>
  <c r="C24" i="15"/>
  <c r="C23" i="15"/>
  <c r="F39" i="15"/>
  <c r="P16" i="15"/>
  <c r="T18" i="15"/>
  <c r="T26" i="15"/>
  <c r="T34" i="15"/>
  <c r="T42" i="15"/>
  <c r="O15" i="15" l="1"/>
  <c r="G7" i="17"/>
  <c r="H7" i="17" s="1"/>
  <c r="H6" i="17"/>
  <c r="H8" i="17"/>
  <c r="H9" i="17"/>
  <c r="H5" i="17"/>
  <c r="H10" i="16"/>
  <c r="G7" i="16"/>
  <c r="G9" i="16" s="1"/>
  <c r="H8" i="16"/>
  <c r="H6" i="16"/>
  <c r="H9" i="16" s="1"/>
  <c r="M7" i="16"/>
  <c r="L10" i="16"/>
  <c r="M8" i="16" s="1"/>
  <c r="F9" i="16"/>
  <c r="M6" i="16" l="1"/>
  <c r="M9" i="16"/>
  <c r="V15" i="15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O39" i="15"/>
  <c r="H40" i="15"/>
  <c r="V40" i="15" s="1"/>
  <c r="H39" i="15"/>
  <c r="V42" i="15"/>
  <c r="S42" i="15"/>
  <c r="R42" i="15"/>
  <c r="P42" i="15"/>
  <c r="Q42" i="15"/>
  <c r="P41" i="15"/>
  <c r="F41" i="15"/>
  <c r="T41" i="15" s="1"/>
  <c r="P40" i="15"/>
  <c r="F40" i="15"/>
  <c r="T40" i="15" s="1"/>
  <c r="S40" i="15"/>
  <c r="R40" i="15"/>
  <c r="Q40" i="15"/>
  <c r="P39" i="15"/>
  <c r="T39" i="15"/>
  <c r="O31" i="15"/>
  <c r="H32" i="15"/>
  <c r="V32" i="15" s="1"/>
  <c r="V34" i="15"/>
  <c r="S34" i="15"/>
  <c r="R34" i="15"/>
  <c r="P34" i="15"/>
  <c r="Q34" i="15"/>
  <c r="P33" i="15"/>
  <c r="T33" i="15"/>
  <c r="P32" i="15"/>
  <c r="T32" i="15"/>
  <c r="S32" i="15"/>
  <c r="R32" i="15"/>
  <c r="Q32" i="15"/>
  <c r="P31" i="15"/>
  <c r="O23" i="15"/>
  <c r="V24" i="15"/>
  <c r="V26" i="15"/>
  <c r="S26" i="15"/>
  <c r="R26" i="15"/>
  <c r="P26" i="15"/>
  <c r="Q26" i="15"/>
  <c r="P25" i="15"/>
  <c r="F25" i="15"/>
  <c r="T25" i="15" s="1"/>
  <c r="P24" i="15"/>
  <c r="F24" i="15"/>
  <c r="T24" i="15" s="1"/>
  <c r="S24" i="15"/>
  <c r="R24" i="15"/>
  <c r="Q24" i="15"/>
  <c r="P23" i="15"/>
  <c r="V16" i="15"/>
  <c r="Q15" i="15"/>
  <c r="R15" i="15"/>
  <c r="T15" i="15"/>
  <c r="T16" i="15"/>
  <c r="T17" i="15"/>
  <c r="V18" i="15"/>
  <c r="S18" i="15"/>
  <c r="R18" i="15"/>
  <c r="P15" i="15"/>
  <c r="P18" i="15"/>
  <c r="P17" i="15"/>
  <c r="R16" i="15"/>
  <c r="R25" i="15" l="1"/>
  <c r="V25" i="15"/>
  <c r="S31" i="15"/>
  <c r="T19" i="15"/>
  <c r="T43" i="15"/>
  <c r="T23" i="15"/>
  <c r="T27" i="15" s="1"/>
  <c r="T31" i="15"/>
  <c r="T35" i="15" s="1"/>
  <c r="V41" i="15"/>
  <c r="M23" i="15"/>
  <c r="Q23" i="15" s="1"/>
  <c r="M31" i="15"/>
  <c r="Q31" i="15" s="1"/>
  <c r="R33" i="15"/>
  <c r="P43" i="15"/>
  <c r="S33" i="15"/>
  <c r="R17" i="15"/>
  <c r="R19" i="15" s="1"/>
  <c r="R23" i="15"/>
  <c r="R31" i="15"/>
  <c r="M39" i="15"/>
  <c r="Q39" i="15" s="1"/>
  <c r="R41" i="15"/>
  <c r="S39" i="15"/>
  <c r="P19" i="15"/>
  <c r="M41" i="15"/>
  <c r="Q41" i="15" s="1"/>
  <c r="S23" i="15"/>
  <c r="R39" i="15"/>
  <c r="S25" i="15"/>
  <c r="S41" i="15"/>
  <c r="M33" i="15"/>
  <c r="Q33" i="15" s="1"/>
  <c r="M25" i="15"/>
  <c r="Q25" i="15" s="1"/>
  <c r="P35" i="15"/>
  <c r="P27" i="15"/>
  <c r="V33" i="15"/>
  <c r="V39" i="15"/>
  <c r="V31" i="15"/>
  <c r="V23" i="15"/>
  <c r="V17" i="15"/>
  <c r="V19" i="15" s="1"/>
  <c r="R27" i="15" l="1"/>
  <c r="V27" i="15"/>
  <c r="S35" i="15"/>
  <c r="V43" i="15"/>
  <c r="S27" i="15"/>
  <c r="R35" i="15"/>
  <c r="R43" i="15"/>
  <c r="S43" i="15"/>
  <c r="Q43" i="15"/>
  <c r="Q27" i="15"/>
  <c r="Q35" i="15"/>
  <c r="V35" i="15"/>
  <c r="S17" i="15" l="1"/>
  <c r="S16" i="15"/>
  <c r="S15" i="15"/>
  <c r="Q18" i="15"/>
  <c r="Q17" i="15"/>
  <c r="Q16" i="15"/>
  <c r="Q19" i="15" l="1"/>
  <c r="S19" i="15"/>
  <c r="AM1" i="11" l="1"/>
  <c r="AN4" i="11"/>
  <c r="AN5" i="11"/>
  <c r="AN6" i="11"/>
  <c r="AN7" i="11"/>
  <c r="AN8" i="11"/>
  <c r="AN9" i="11"/>
  <c r="AN10" i="11"/>
  <c r="AN11" i="11"/>
  <c r="AN12" i="11"/>
  <c r="AN13" i="11"/>
  <c r="AN14" i="11"/>
  <c r="AN15" i="11"/>
  <c r="AN16" i="11"/>
  <c r="AN17" i="11"/>
  <c r="AN18" i="11"/>
  <c r="AN19" i="11"/>
  <c r="AN20" i="11"/>
  <c r="AN21" i="11"/>
  <c r="AN22" i="11"/>
  <c r="AN23" i="11"/>
  <c r="AN24" i="11"/>
  <c r="AN25" i="11"/>
  <c r="AN26" i="11"/>
  <c r="AN27" i="11"/>
  <c r="AN28" i="11"/>
  <c r="AN29" i="11"/>
  <c r="AN30" i="11"/>
  <c r="AN31" i="11"/>
  <c r="AN32" i="11"/>
  <c r="AN33" i="11"/>
  <c r="AN34" i="11"/>
  <c r="AN35" i="11"/>
  <c r="AN36" i="11"/>
  <c r="AN37" i="11"/>
  <c r="AN38" i="11"/>
  <c r="AN39" i="11"/>
  <c r="AN40" i="11"/>
  <c r="AN41" i="11"/>
  <c r="AN42" i="11"/>
  <c r="AN43" i="11"/>
  <c r="AN44" i="11"/>
  <c r="AN45" i="11"/>
  <c r="AN46" i="11"/>
  <c r="AN47" i="11"/>
  <c r="AN48" i="11"/>
  <c r="AN49" i="11"/>
  <c r="AN50" i="11"/>
  <c r="AN51" i="11"/>
  <c r="AN52" i="11"/>
  <c r="AN53" i="11"/>
  <c r="AN54" i="11"/>
  <c r="AN55" i="11"/>
  <c r="AN56" i="11"/>
  <c r="AN57" i="11"/>
  <c r="AN58" i="11"/>
  <c r="AN59" i="11"/>
  <c r="AN60" i="11"/>
  <c r="AN61" i="11"/>
  <c r="AN62" i="11"/>
  <c r="AN63" i="11"/>
  <c r="AN64" i="11"/>
  <c r="AN65" i="11"/>
  <c r="AN66" i="11"/>
  <c r="AN67" i="11"/>
  <c r="AN68" i="11"/>
  <c r="AN69" i="11"/>
  <c r="AN70" i="11"/>
  <c r="AN71" i="11"/>
  <c r="AN72" i="11"/>
  <c r="AN73" i="11"/>
  <c r="AN74" i="11"/>
  <c r="AN75" i="11"/>
  <c r="AN76" i="11"/>
  <c r="AN77" i="11"/>
  <c r="AN78" i="11"/>
  <c r="AN79" i="11"/>
  <c r="AN80" i="11"/>
  <c r="AN81" i="11"/>
  <c r="AN82" i="11"/>
  <c r="AN83" i="11"/>
  <c r="AN84" i="11"/>
  <c r="AN85" i="11"/>
  <c r="AN86" i="11"/>
  <c r="AN87" i="11"/>
  <c r="AN88" i="11"/>
  <c r="AN89" i="11"/>
  <c r="AN90" i="11"/>
  <c r="AN91" i="11"/>
  <c r="AN92" i="11"/>
  <c r="AN93" i="11"/>
  <c r="AN94" i="11"/>
  <c r="AN95" i="11"/>
  <c r="AN96" i="11"/>
  <c r="AN97" i="11"/>
  <c r="AN98" i="11"/>
  <c r="AN99" i="11"/>
  <c r="AN100" i="11"/>
  <c r="AN101" i="11"/>
  <c r="AN102" i="11"/>
  <c r="AN103" i="11"/>
  <c r="AN104" i="11"/>
  <c r="AN105" i="11"/>
  <c r="AN106" i="11"/>
  <c r="AN107" i="11"/>
  <c r="AN108" i="11"/>
  <c r="AN109" i="11"/>
  <c r="AN110" i="11"/>
  <c r="AN111" i="11"/>
  <c r="AN112" i="11"/>
  <c r="AN113" i="11"/>
  <c r="AN114" i="11"/>
  <c r="AN115" i="11"/>
  <c r="AN116" i="11"/>
  <c r="AN117" i="11"/>
  <c r="AN118" i="11"/>
  <c r="AN119" i="11"/>
  <c r="AN120" i="11"/>
  <c r="AN121" i="11"/>
  <c r="AN122" i="11"/>
  <c r="AN123" i="11"/>
  <c r="AN124" i="11"/>
  <c r="AN125" i="11"/>
  <c r="AN126" i="11"/>
  <c r="AN127" i="11"/>
  <c r="AN128" i="11"/>
  <c r="AN129" i="11"/>
  <c r="AN130" i="11"/>
  <c r="AN131" i="11"/>
  <c r="AN132" i="11"/>
  <c r="AN133" i="11"/>
  <c r="AN134" i="11"/>
  <c r="AN135" i="11"/>
  <c r="AN136" i="11"/>
  <c r="AN137" i="11"/>
  <c r="AN138" i="11"/>
  <c r="AN139" i="11"/>
  <c r="AN140" i="11"/>
  <c r="AN141" i="11"/>
  <c r="AN142" i="11"/>
  <c r="AN143" i="11"/>
  <c r="AN144" i="11"/>
  <c r="AN145" i="11"/>
  <c r="AN146" i="11"/>
  <c r="AN147" i="11"/>
  <c r="AN148" i="11"/>
  <c r="AN149" i="11"/>
  <c r="AN150" i="11"/>
  <c r="AN151" i="11"/>
  <c r="AN152" i="11"/>
  <c r="AN153" i="11"/>
  <c r="AN154" i="11"/>
  <c r="AN155" i="11"/>
  <c r="AN156" i="11"/>
  <c r="AN157" i="11"/>
  <c r="AN158" i="11"/>
  <c r="AN159" i="11"/>
  <c r="AN160" i="11"/>
  <c r="AN161" i="11"/>
  <c r="AN162" i="11"/>
  <c r="AN163" i="11"/>
  <c r="AN164" i="11"/>
  <c r="AN165" i="11"/>
  <c r="AN166" i="11"/>
  <c r="AN167" i="11"/>
  <c r="AN168" i="11"/>
  <c r="AN169" i="11"/>
  <c r="AN170" i="11"/>
  <c r="AN171" i="11"/>
  <c r="AN172" i="11"/>
  <c r="AN173" i="11"/>
  <c r="AN174" i="11"/>
  <c r="AN175" i="11"/>
  <c r="AN176" i="11"/>
  <c r="AN177" i="11"/>
  <c r="AN178" i="11"/>
  <c r="AN179" i="11"/>
  <c r="AN180" i="11"/>
  <c r="AN181" i="11"/>
  <c r="AN182" i="11"/>
  <c r="AN183" i="11"/>
  <c r="AN184" i="11"/>
  <c r="AN185" i="11"/>
  <c r="AN186" i="11"/>
  <c r="AN187" i="11"/>
  <c r="AN188" i="11"/>
  <c r="AN189" i="11"/>
  <c r="AN190" i="11"/>
  <c r="AN191" i="11"/>
  <c r="AN192" i="11"/>
  <c r="AN193" i="11"/>
  <c r="AN194" i="11"/>
  <c r="AN195" i="11"/>
  <c r="AN196" i="11"/>
  <c r="AN197" i="11"/>
  <c r="AN198" i="11"/>
  <c r="AN199" i="11"/>
  <c r="AN200" i="11"/>
  <c r="AN201" i="11"/>
  <c r="AN202" i="11"/>
  <c r="AN203" i="11"/>
  <c r="AN204" i="11"/>
  <c r="AN205" i="11"/>
  <c r="AN206" i="11"/>
  <c r="AN207" i="11"/>
  <c r="AN208" i="11"/>
  <c r="AN209" i="11"/>
  <c r="AN210" i="11"/>
  <c r="AN211" i="11"/>
  <c r="AN212" i="11"/>
  <c r="AN213" i="11"/>
  <c r="AN214" i="11"/>
  <c r="AN215" i="11"/>
  <c r="AN216" i="11"/>
  <c r="AN217" i="11"/>
  <c r="AN218" i="11"/>
  <c r="AN219" i="11"/>
  <c r="AN220" i="11"/>
  <c r="AN221" i="11"/>
  <c r="AN222" i="11"/>
  <c r="AN223" i="11"/>
  <c r="AN224" i="11"/>
  <c r="AN225" i="11"/>
  <c r="AN226" i="11"/>
  <c r="AN227" i="11"/>
  <c r="AN228" i="11"/>
  <c r="AN229" i="11"/>
  <c r="AN230" i="11"/>
  <c r="AN231" i="11"/>
  <c r="AN232" i="11"/>
  <c r="AN233" i="11"/>
  <c r="AN234" i="11"/>
  <c r="AN235" i="11"/>
  <c r="AN236" i="11"/>
  <c r="AN237" i="11"/>
  <c r="AN238" i="11"/>
  <c r="AN239" i="11"/>
  <c r="AN240" i="11"/>
  <c r="AN241" i="11"/>
  <c r="AN242" i="11"/>
  <c r="AN243" i="11"/>
  <c r="AN244" i="11"/>
  <c r="AN245" i="11"/>
  <c r="AN246" i="11"/>
  <c r="AN247" i="11"/>
  <c r="AN248" i="11"/>
  <c r="AN249" i="11"/>
  <c r="AN250" i="11"/>
  <c r="AN251" i="11"/>
  <c r="AN252" i="11"/>
  <c r="AN253" i="11"/>
  <c r="AN254" i="11"/>
  <c r="AN255" i="11"/>
  <c r="AN256" i="11"/>
  <c r="AN257" i="11"/>
  <c r="AN258" i="11"/>
  <c r="AN259" i="11"/>
  <c r="AN260" i="11"/>
  <c r="AN261" i="11"/>
  <c r="AN262" i="11"/>
  <c r="AN263" i="11"/>
  <c r="AN264" i="11"/>
  <c r="AN265" i="11"/>
  <c r="AN266" i="11"/>
  <c r="AN267" i="11"/>
  <c r="AN268" i="11"/>
  <c r="AN269" i="11"/>
  <c r="AN270" i="11"/>
  <c r="AN271" i="11"/>
  <c r="AN272" i="11"/>
  <c r="AN273" i="11"/>
  <c r="AN274" i="11"/>
  <c r="AN275" i="11"/>
  <c r="AN276" i="11"/>
  <c r="AN277" i="11"/>
  <c r="AN278" i="11"/>
  <c r="AN279" i="11"/>
  <c r="AN280" i="11"/>
  <c r="AN281" i="11"/>
  <c r="AN282" i="11"/>
  <c r="AN283" i="11"/>
  <c r="AN284" i="11"/>
  <c r="AN285" i="11"/>
  <c r="AN286" i="11"/>
  <c r="AN287" i="11"/>
  <c r="AN288" i="11"/>
  <c r="AN289" i="11"/>
  <c r="AN290" i="11"/>
  <c r="AN291" i="11"/>
  <c r="AN292" i="11"/>
  <c r="AN293" i="11"/>
  <c r="AN294" i="11"/>
  <c r="AN295" i="11"/>
  <c r="AN296" i="11"/>
  <c r="AN297" i="11"/>
  <c r="AN298" i="11"/>
  <c r="AN299" i="11"/>
  <c r="AN300" i="11"/>
  <c r="AN301" i="11"/>
  <c r="AN302" i="11"/>
  <c r="AN303" i="11"/>
  <c r="AN304" i="11"/>
  <c r="AN305" i="11"/>
  <c r="AN306" i="11"/>
  <c r="AN307" i="11"/>
  <c r="AN308" i="11"/>
  <c r="AN309" i="11"/>
  <c r="AN310" i="11"/>
  <c r="AN311" i="11"/>
  <c r="AN312" i="11"/>
  <c r="AN313" i="11"/>
  <c r="AN314" i="11"/>
  <c r="AN315" i="11"/>
  <c r="AN316" i="11"/>
  <c r="AN317" i="11"/>
  <c r="AN318" i="11"/>
  <c r="AN319" i="11"/>
  <c r="AN320" i="11"/>
  <c r="AN321" i="11"/>
  <c r="AN322" i="11"/>
  <c r="AN323" i="11"/>
  <c r="AN324" i="11"/>
  <c r="AN325" i="11"/>
  <c r="AN326" i="11"/>
  <c r="AN327" i="11"/>
  <c r="AN328" i="11"/>
  <c r="AN329" i="11"/>
  <c r="AN330" i="11"/>
  <c r="AN331" i="11"/>
  <c r="AN332" i="11"/>
  <c r="AN333" i="11"/>
  <c r="AN334" i="11"/>
  <c r="AN335" i="11"/>
  <c r="AN336" i="11"/>
  <c r="AN337" i="11"/>
  <c r="AN338" i="11"/>
  <c r="AN339" i="11"/>
  <c r="AN340" i="11"/>
  <c r="AN341" i="11"/>
  <c r="AN342" i="11"/>
  <c r="AN343" i="11"/>
  <c r="AN344" i="11"/>
  <c r="AN345" i="11"/>
  <c r="AN346" i="11"/>
  <c r="AN347" i="11"/>
  <c r="AN348" i="11"/>
  <c r="AN349" i="11"/>
  <c r="AN350" i="11"/>
  <c r="AN351" i="11"/>
  <c r="AN352" i="11"/>
  <c r="AN353" i="11"/>
  <c r="AN354" i="11"/>
  <c r="AN355" i="11"/>
  <c r="AN356" i="11"/>
  <c r="AN357" i="11"/>
  <c r="AN358" i="11"/>
  <c r="AN359" i="11"/>
  <c r="AN360" i="11"/>
  <c r="AN361" i="11"/>
  <c r="AN362" i="11"/>
  <c r="AN363" i="11"/>
  <c r="AN364" i="11"/>
  <c r="AN365" i="11"/>
  <c r="AN366" i="11"/>
  <c r="AN367" i="11"/>
  <c r="AN368" i="11"/>
  <c r="AN369" i="11"/>
  <c r="AN370" i="11"/>
  <c r="AN371" i="11"/>
  <c r="AN372" i="11"/>
  <c r="AN373" i="11"/>
  <c r="AN374" i="11"/>
  <c r="AN375" i="11"/>
  <c r="AN376" i="11"/>
  <c r="AN377" i="11"/>
  <c r="AN378" i="11"/>
  <c r="AN379" i="11"/>
  <c r="AN380" i="11"/>
  <c r="AN381" i="11"/>
  <c r="AN382" i="11"/>
  <c r="AN383" i="11"/>
  <c r="AN384" i="11"/>
  <c r="AN385" i="11"/>
  <c r="AN386" i="11"/>
  <c r="AN387" i="11"/>
  <c r="AN388" i="11"/>
  <c r="AN389" i="11"/>
  <c r="AN390" i="11"/>
  <c r="AN391" i="11"/>
  <c r="AN392" i="11"/>
  <c r="AN393" i="11"/>
  <c r="AN394" i="11"/>
  <c r="AN395" i="11"/>
  <c r="AN396" i="11"/>
  <c r="AN397" i="11"/>
  <c r="AN398" i="11"/>
  <c r="AN399" i="11"/>
  <c r="AN400" i="11"/>
  <c r="AN401" i="11"/>
  <c r="AN402" i="11"/>
  <c r="AN403" i="11"/>
  <c r="AN404" i="11"/>
  <c r="AN405" i="11"/>
  <c r="AN406" i="11"/>
  <c r="AN407" i="11"/>
  <c r="AN408" i="11"/>
  <c r="AN409" i="11"/>
  <c r="AN410" i="11"/>
  <c r="AN411" i="11"/>
  <c r="AN412" i="11"/>
  <c r="AN413" i="11"/>
  <c r="AN414" i="11"/>
  <c r="AN415" i="11"/>
  <c r="AN416" i="11"/>
  <c r="AN417" i="11"/>
  <c r="AN418" i="11"/>
  <c r="AN419" i="11"/>
  <c r="AN420" i="11"/>
  <c r="AN421" i="11"/>
  <c r="AN422" i="11"/>
  <c r="AN423" i="11"/>
  <c r="AN424" i="11"/>
  <c r="AN425" i="11"/>
  <c r="AN426" i="11"/>
  <c r="AN427" i="11"/>
  <c r="AN428" i="11"/>
  <c r="AN429" i="11"/>
  <c r="AN430" i="11"/>
  <c r="AN431" i="11"/>
  <c r="AN432" i="11"/>
  <c r="AN433" i="11"/>
  <c r="AN434" i="11"/>
  <c r="AN435" i="11"/>
  <c r="AN436" i="11"/>
  <c r="AN437" i="11"/>
  <c r="AN438" i="11"/>
  <c r="AN439" i="11"/>
  <c r="AN440" i="11"/>
  <c r="AN441" i="11"/>
  <c r="AN442" i="11"/>
  <c r="AN443" i="11"/>
  <c r="AN444" i="11"/>
  <c r="AN445" i="11"/>
  <c r="AN446" i="11"/>
  <c r="AN447" i="11"/>
  <c r="AN448" i="11"/>
  <c r="AN449" i="11"/>
  <c r="AN450" i="11"/>
  <c r="AN451" i="11"/>
  <c r="AN452" i="11"/>
  <c r="AN453" i="11"/>
  <c r="AN454" i="11"/>
  <c r="AN455" i="11"/>
  <c r="AN456" i="11"/>
  <c r="AN457" i="11"/>
  <c r="AN458" i="11"/>
  <c r="AN459" i="11"/>
  <c r="AN460" i="11"/>
  <c r="AN461" i="11"/>
  <c r="AN462" i="11"/>
  <c r="AN463" i="11"/>
  <c r="AN464" i="11"/>
  <c r="AN465" i="11"/>
  <c r="AN466" i="11"/>
  <c r="AN467" i="11"/>
  <c r="AN468" i="11"/>
  <c r="AN469" i="11"/>
  <c r="AN470" i="11"/>
  <c r="AN471" i="11"/>
  <c r="AN472" i="11"/>
  <c r="AN473" i="11"/>
  <c r="AN474" i="11"/>
  <c r="AN475" i="11"/>
  <c r="AN476" i="11"/>
  <c r="AN477" i="11"/>
  <c r="AN478" i="11"/>
  <c r="AN479" i="11"/>
  <c r="AN480" i="11"/>
  <c r="AN481" i="11"/>
  <c r="AN482" i="11"/>
  <c r="AN483" i="11"/>
  <c r="AN484" i="11"/>
  <c r="AN485" i="11"/>
  <c r="AN486" i="11"/>
  <c r="AN487" i="11"/>
  <c r="AN488" i="11"/>
  <c r="AN489" i="11"/>
  <c r="AN490" i="11"/>
  <c r="AN491" i="11"/>
  <c r="AN492" i="11"/>
  <c r="AN493" i="11"/>
  <c r="AN494" i="11"/>
  <c r="AN495" i="11"/>
  <c r="AN496" i="11"/>
  <c r="AN497" i="11"/>
  <c r="AN498" i="11"/>
  <c r="AN499" i="11"/>
  <c r="AN500" i="11"/>
  <c r="AN501" i="11"/>
  <c r="AN502" i="11"/>
  <c r="AN503" i="11"/>
  <c r="AN504" i="11"/>
  <c r="AN505" i="11"/>
  <c r="AN506" i="11"/>
  <c r="AN507" i="11"/>
  <c r="AN508" i="11"/>
  <c r="AN509" i="11"/>
  <c r="AN510" i="11"/>
  <c r="AN511" i="11"/>
  <c r="AN512" i="11"/>
  <c r="AN513" i="11"/>
  <c r="AN514" i="11"/>
  <c r="AN515" i="11"/>
  <c r="AN516" i="11"/>
  <c r="AN517" i="11"/>
  <c r="AN518" i="11"/>
  <c r="AN519" i="11"/>
  <c r="AN520" i="11"/>
  <c r="AN521" i="11"/>
  <c r="AN522" i="11"/>
  <c r="AN523" i="11"/>
  <c r="AN524" i="11"/>
  <c r="AN525" i="11"/>
  <c r="AN526" i="11"/>
  <c r="AN527" i="11"/>
  <c r="AN528" i="11"/>
  <c r="AN529" i="11"/>
  <c r="AN530" i="11"/>
  <c r="AN531" i="11"/>
  <c r="AN532" i="11"/>
  <c r="AN533" i="11"/>
  <c r="AN534" i="11"/>
  <c r="AN535" i="11"/>
  <c r="AN536" i="11"/>
  <c r="AN537" i="11"/>
  <c r="AN538" i="11"/>
  <c r="AN539" i="11"/>
  <c r="AN540" i="11"/>
  <c r="AN541" i="11"/>
  <c r="AN542" i="11"/>
  <c r="AN543" i="11"/>
  <c r="AN544" i="11"/>
  <c r="AN545" i="11"/>
  <c r="AN546" i="11"/>
  <c r="AN547" i="11"/>
  <c r="AN548" i="11"/>
  <c r="AN549" i="11"/>
  <c r="AN550" i="11"/>
  <c r="AN551" i="11"/>
  <c r="AN552" i="11"/>
  <c r="AN553" i="11"/>
  <c r="AN554" i="11"/>
  <c r="AN555" i="11"/>
  <c r="AN556" i="11"/>
  <c r="AN557" i="11"/>
  <c r="AN558" i="11"/>
  <c r="AN559" i="11"/>
  <c r="AN560" i="11"/>
  <c r="AN561" i="11"/>
  <c r="AN562" i="11"/>
  <c r="AN563" i="11"/>
  <c r="AN564" i="11"/>
  <c r="AN565" i="11"/>
  <c r="AN566" i="11"/>
  <c r="AN567" i="11"/>
  <c r="AN568" i="11"/>
  <c r="AN569" i="11"/>
  <c r="AN570" i="11"/>
  <c r="AN571" i="11"/>
  <c r="AN572" i="11"/>
  <c r="AN573" i="11"/>
  <c r="AN574" i="11"/>
  <c r="AN575" i="11"/>
  <c r="AN576" i="11"/>
  <c r="AN577" i="11"/>
  <c r="AN578" i="11"/>
  <c r="AN579" i="11"/>
  <c r="AN580" i="11"/>
  <c r="AN581" i="11"/>
  <c r="AN582" i="11"/>
  <c r="AN583" i="11"/>
  <c r="AN584" i="11"/>
  <c r="AN585" i="11"/>
  <c r="AN586" i="11"/>
  <c r="AN587" i="11"/>
  <c r="AN588" i="11"/>
  <c r="AN589" i="11"/>
  <c r="AN590" i="11"/>
  <c r="AN591" i="11"/>
  <c r="AN592" i="11"/>
  <c r="AN593" i="11"/>
  <c r="AN594" i="11"/>
  <c r="AN595" i="11"/>
  <c r="AN596" i="11"/>
  <c r="AN597" i="11"/>
  <c r="AN598" i="11"/>
  <c r="AN599" i="11"/>
  <c r="AN600" i="11"/>
  <c r="AN601" i="11"/>
  <c r="AN602" i="11"/>
  <c r="AN603" i="11"/>
  <c r="AN604" i="11"/>
  <c r="AN605" i="11"/>
  <c r="AN606" i="11"/>
  <c r="AN607" i="11"/>
  <c r="AN608" i="11"/>
  <c r="AN609" i="11"/>
  <c r="AN610" i="11"/>
  <c r="AN611" i="11"/>
  <c r="AN612" i="11"/>
  <c r="AN613" i="11"/>
  <c r="AN614" i="11"/>
  <c r="AN615" i="11"/>
  <c r="AN616" i="11"/>
  <c r="AN617" i="11"/>
  <c r="AN618" i="11"/>
  <c r="AN619" i="11"/>
  <c r="AN620" i="11"/>
  <c r="AN621" i="11"/>
  <c r="AN622" i="11"/>
  <c r="AN623" i="11"/>
  <c r="AN624" i="11"/>
  <c r="AN625" i="11"/>
  <c r="AN626" i="11"/>
  <c r="AN627" i="11"/>
  <c r="AN628" i="11"/>
  <c r="AN629" i="11"/>
  <c r="AN630" i="11"/>
  <c r="AN631" i="11"/>
  <c r="AN632" i="11"/>
  <c r="AN633" i="11"/>
  <c r="AN634" i="11"/>
  <c r="AN635" i="11"/>
  <c r="AN636" i="11"/>
  <c r="AN637" i="11"/>
  <c r="AN638" i="11"/>
  <c r="AN639" i="11"/>
  <c r="AN640" i="11"/>
  <c r="AN641" i="11"/>
  <c r="AN642" i="11"/>
  <c r="AN643" i="11"/>
  <c r="AN644" i="11"/>
  <c r="AN645" i="11"/>
  <c r="AN646" i="11"/>
  <c r="AN647" i="11"/>
  <c r="AN648" i="11"/>
  <c r="AN649" i="11"/>
  <c r="AN650" i="11"/>
  <c r="AN651" i="11"/>
  <c r="AN652" i="11"/>
  <c r="AN653" i="11"/>
  <c r="AN654" i="11"/>
  <c r="AN655" i="11"/>
  <c r="AN656" i="11"/>
  <c r="AN657" i="11"/>
  <c r="AN658" i="11"/>
  <c r="AN659" i="11"/>
  <c r="AN660" i="11"/>
  <c r="AN661" i="11"/>
  <c r="AN662" i="11"/>
  <c r="AN663" i="11"/>
  <c r="AN664" i="11"/>
  <c r="AN665" i="11"/>
  <c r="AN666" i="11"/>
  <c r="AN667" i="11"/>
  <c r="AN668" i="11"/>
  <c r="AN669" i="11"/>
  <c r="AN670" i="11"/>
  <c r="AN671" i="11"/>
  <c r="AN672" i="11"/>
  <c r="AN673" i="11"/>
  <c r="AN674" i="11"/>
  <c r="AN675" i="11"/>
  <c r="AN676" i="11"/>
  <c r="AN677" i="11"/>
  <c r="AN678" i="11"/>
  <c r="AN679" i="11"/>
  <c r="AN680" i="11"/>
  <c r="AN681" i="11"/>
  <c r="AN682" i="11"/>
  <c r="AN683" i="11"/>
  <c r="AN684" i="11"/>
  <c r="AN685" i="11"/>
  <c r="AN686" i="11"/>
  <c r="AN687" i="11"/>
  <c r="AN688" i="11"/>
  <c r="AN689" i="11"/>
  <c r="AN690" i="11"/>
  <c r="AN691" i="11"/>
  <c r="AN692" i="11"/>
  <c r="AN693" i="11"/>
  <c r="AN694" i="11"/>
  <c r="AN695" i="11"/>
  <c r="AN696" i="11"/>
  <c r="AN697" i="11"/>
  <c r="AN698" i="11"/>
  <c r="AN699" i="11"/>
  <c r="AN700" i="11"/>
  <c r="AN701" i="11"/>
  <c r="AN702" i="11"/>
  <c r="AN703" i="11"/>
  <c r="AN704" i="11"/>
  <c r="AN705" i="11"/>
  <c r="AN706" i="11"/>
  <c r="AN707" i="11"/>
  <c r="AN708" i="11"/>
  <c r="AN709" i="11"/>
  <c r="AN710" i="11"/>
  <c r="AN711" i="11"/>
  <c r="AN712" i="11"/>
  <c r="AN713" i="11"/>
  <c r="AN714" i="11"/>
  <c r="AN715" i="11"/>
  <c r="AN716" i="11"/>
  <c r="AN717" i="11"/>
  <c r="AN718" i="11"/>
  <c r="AN719" i="11"/>
  <c r="AN720" i="11"/>
  <c r="AN721" i="11"/>
  <c r="AN722" i="11"/>
  <c r="AN723" i="11"/>
  <c r="AN724" i="11"/>
  <c r="AN725" i="11"/>
  <c r="AN726" i="11"/>
  <c r="AN727" i="11"/>
  <c r="AN728" i="11"/>
  <c r="AN729" i="11"/>
  <c r="AN730" i="11"/>
  <c r="AN731" i="11"/>
  <c r="AN732" i="11"/>
  <c r="AN733" i="11"/>
  <c r="AN734" i="11"/>
  <c r="AN735" i="11"/>
  <c r="AN736" i="11"/>
  <c r="AN737" i="11"/>
  <c r="AN738" i="11"/>
  <c r="AN739" i="11"/>
  <c r="AN740" i="11"/>
  <c r="AN741" i="11"/>
  <c r="AN742" i="11"/>
  <c r="AN743" i="11"/>
  <c r="AN744" i="11"/>
  <c r="AN745" i="11"/>
  <c r="AN746" i="11"/>
  <c r="AN747" i="11"/>
  <c r="AN748" i="11"/>
  <c r="AN749" i="11"/>
  <c r="AN750" i="11"/>
  <c r="AN751" i="11"/>
  <c r="AN752" i="11"/>
  <c r="AN753" i="11"/>
  <c r="AN754" i="11"/>
  <c r="AN755" i="11"/>
  <c r="AN756" i="11"/>
  <c r="AN757" i="11"/>
  <c r="AN758" i="11"/>
  <c r="AN759" i="11"/>
  <c r="AN760" i="11"/>
  <c r="AN761" i="11"/>
  <c r="AN762" i="11"/>
  <c r="AN763" i="11"/>
  <c r="AN764" i="11"/>
  <c r="AN765" i="11"/>
  <c r="AN766" i="11"/>
  <c r="AN767" i="11"/>
  <c r="AN768" i="11"/>
  <c r="AN769" i="11"/>
  <c r="AN770" i="11"/>
  <c r="AN771" i="11"/>
  <c r="AN772" i="11"/>
  <c r="AN773" i="11"/>
  <c r="AN774" i="11"/>
  <c r="AN775" i="11"/>
  <c r="AN776" i="11"/>
  <c r="AN777" i="11"/>
  <c r="AN778" i="11"/>
  <c r="AN779" i="11"/>
  <c r="AN780" i="11"/>
  <c r="AN781" i="11"/>
  <c r="AN782" i="11"/>
  <c r="AN783" i="11"/>
  <c r="AN784" i="11"/>
  <c r="AN785" i="11"/>
  <c r="AN786" i="11"/>
  <c r="AN787" i="11"/>
  <c r="AN788" i="11"/>
  <c r="AN789" i="11"/>
  <c r="AN790" i="11"/>
  <c r="AN791" i="11"/>
  <c r="AN792" i="11"/>
  <c r="AN793" i="11"/>
  <c r="AN794" i="11"/>
  <c r="AN795" i="11"/>
  <c r="AN796" i="11"/>
  <c r="AN797" i="11"/>
  <c r="AN798" i="11"/>
  <c r="AN799" i="11"/>
  <c r="AN800" i="11"/>
  <c r="AN801" i="11"/>
  <c r="AN802" i="11"/>
  <c r="AN803" i="11"/>
  <c r="AN804" i="11"/>
  <c r="AN805" i="11"/>
  <c r="AN806" i="11"/>
  <c r="AN807" i="11"/>
  <c r="AN808" i="11"/>
  <c r="AN809" i="11"/>
  <c r="AN811" i="11"/>
  <c r="AN812" i="11"/>
  <c r="AN813" i="11"/>
  <c r="AN814" i="11"/>
  <c r="AN815" i="11"/>
  <c r="AN816" i="11"/>
  <c r="AN817" i="11"/>
  <c r="AN818" i="11"/>
  <c r="AN819" i="11"/>
  <c r="AN820" i="11"/>
  <c r="AN821" i="11"/>
  <c r="AN822" i="11"/>
  <c r="AN823" i="11"/>
  <c r="AN824" i="11"/>
  <c r="AN825" i="11"/>
  <c r="AN826" i="11"/>
  <c r="AN827" i="11"/>
  <c r="AN828" i="11"/>
  <c r="AN829" i="11"/>
  <c r="AN830" i="11"/>
  <c r="AN831" i="11"/>
  <c r="AN832" i="11"/>
  <c r="AN833" i="11"/>
  <c r="AN834" i="11"/>
  <c r="AN835" i="11"/>
  <c r="AN836" i="11"/>
  <c r="AN837" i="11"/>
  <c r="AN838" i="11"/>
  <c r="AN839" i="11"/>
  <c r="AN840" i="11"/>
  <c r="AN841" i="11"/>
  <c r="AN842" i="11"/>
  <c r="AN843" i="11"/>
  <c r="AN844" i="11"/>
  <c r="AN845" i="11"/>
  <c r="AN846" i="11"/>
  <c r="AN847" i="11"/>
  <c r="AN848" i="11"/>
  <c r="AN849" i="11"/>
  <c r="AN850" i="11"/>
  <c r="AN851" i="11"/>
  <c r="AN852" i="11"/>
  <c r="AN853" i="11"/>
  <c r="AN854" i="11"/>
  <c r="AN855" i="11"/>
  <c r="AN856" i="11"/>
  <c r="AN857" i="11"/>
  <c r="AN858" i="11"/>
  <c r="AN859" i="11"/>
  <c r="AN860" i="11"/>
  <c r="AN861" i="11"/>
  <c r="AN862" i="11"/>
  <c r="AN863" i="11"/>
  <c r="AN864" i="11"/>
  <c r="AN865" i="11"/>
  <c r="AN866" i="11"/>
  <c r="AN867" i="11"/>
  <c r="AN868" i="11"/>
  <c r="AN869" i="11"/>
  <c r="AN870" i="11"/>
  <c r="AN871" i="11"/>
  <c r="AN872" i="11"/>
  <c r="AN873" i="11"/>
  <c r="AN874" i="11"/>
  <c r="AN875" i="11"/>
  <c r="AN876" i="11"/>
  <c r="AN877" i="11"/>
  <c r="AN878" i="11"/>
  <c r="AN879" i="11"/>
  <c r="AN880" i="11"/>
  <c r="AN881" i="11"/>
  <c r="AN882" i="11"/>
  <c r="AN883" i="11"/>
  <c r="AN884" i="11"/>
  <c r="AN885" i="11"/>
  <c r="AN886" i="11"/>
  <c r="AN887" i="11"/>
  <c r="AN888" i="11"/>
  <c r="AN889" i="11"/>
  <c r="AN890" i="11"/>
  <c r="AN891" i="11"/>
  <c r="AN892" i="11"/>
  <c r="AN893" i="11"/>
  <c r="AN894" i="11"/>
  <c r="AN895" i="11"/>
  <c r="AN896" i="11"/>
  <c r="AN897" i="11"/>
  <c r="AN898" i="11"/>
  <c r="AN899" i="11"/>
  <c r="AN900" i="11"/>
  <c r="AN901" i="11"/>
  <c r="AN902" i="11"/>
  <c r="AN903" i="11"/>
  <c r="AN904" i="11"/>
  <c r="AN905" i="11"/>
  <c r="AL4" i="11"/>
  <c r="AL5" i="11"/>
  <c r="AL6" i="11"/>
  <c r="AL7" i="11"/>
  <c r="AL8" i="11"/>
  <c r="AL9" i="11"/>
  <c r="AL10" i="11"/>
  <c r="AL11" i="11"/>
  <c r="AL12" i="11"/>
  <c r="AL13" i="11"/>
  <c r="AL14" i="11"/>
  <c r="AL15" i="11"/>
  <c r="AL16" i="11"/>
  <c r="AL17" i="11"/>
  <c r="AL18" i="11"/>
  <c r="AL19" i="11"/>
  <c r="AL20" i="11"/>
  <c r="AL21" i="11"/>
  <c r="AL22" i="11"/>
  <c r="AL23" i="11"/>
  <c r="AL24" i="11"/>
  <c r="AL25" i="11"/>
  <c r="AL26" i="11"/>
  <c r="AL27" i="11"/>
  <c r="AL28" i="11"/>
  <c r="AL29" i="11"/>
  <c r="AL30" i="11"/>
  <c r="AL31" i="11"/>
  <c r="AL32" i="11"/>
  <c r="AL33" i="11"/>
  <c r="AL34" i="11"/>
  <c r="AL35" i="11"/>
  <c r="AL36" i="11"/>
  <c r="AL37" i="11"/>
  <c r="AL38" i="11"/>
  <c r="AL39" i="11"/>
  <c r="AL40" i="11"/>
  <c r="AL41" i="11"/>
  <c r="AL42" i="11"/>
  <c r="AL43" i="11"/>
  <c r="AL44" i="11"/>
  <c r="AL45" i="11"/>
  <c r="AL46" i="11"/>
  <c r="AL47" i="11"/>
  <c r="AL48" i="11"/>
  <c r="AL49" i="11"/>
  <c r="AL50" i="11"/>
  <c r="AL51" i="11"/>
  <c r="AL52" i="11"/>
  <c r="AL53" i="11"/>
  <c r="AL54" i="11"/>
  <c r="AL55" i="11"/>
  <c r="AL56" i="11"/>
  <c r="AL57" i="11"/>
  <c r="AL58" i="11"/>
  <c r="AL59" i="11"/>
  <c r="AL60" i="11"/>
  <c r="AL61" i="11"/>
  <c r="AL62" i="11"/>
  <c r="AL63" i="11"/>
  <c r="AL64" i="11"/>
  <c r="AL65" i="11"/>
  <c r="AL66" i="11"/>
  <c r="AL67" i="11"/>
  <c r="AL68" i="11"/>
  <c r="AL69" i="11"/>
  <c r="AL70" i="11"/>
  <c r="AL71" i="11"/>
  <c r="AL72" i="11"/>
  <c r="AL73" i="11"/>
  <c r="AL74" i="11"/>
  <c r="AL75" i="11"/>
  <c r="AL76" i="11"/>
  <c r="AL77" i="11"/>
  <c r="AL78" i="11"/>
  <c r="AL79" i="11"/>
  <c r="AL80" i="11"/>
  <c r="AL81" i="11"/>
  <c r="AL82" i="11"/>
  <c r="AL83" i="11"/>
  <c r="AL84" i="11"/>
  <c r="AL85" i="11"/>
  <c r="AL86" i="11"/>
  <c r="AL87" i="11"/>
  <c r="AL88" i="11"/>
  <c r="AL89" i="11"/>
  <c r="AL90" i="11"/>
  <c r="AL91" i="11"/>
  <c r="AL92" i="11"/>
  <c r="AL93" i="11"/>
  <c r="AL94" i="11"/>
  <c r="AL95" i="11"/>
  <c r="AL96" i="11"/>
  <c r="AL97" i="11"/>
  <c r="AL98" i="11"/>
  <c r="AL99" i="11"/>
  <c r="AL100" i="11"/>
  <c r="AL101" i="11"/>
  <c r="AL102" i="11"/>
  <c r="AL103" i="11"/>
  <c r="AL104" i="11"/>
  <c r="AL105" i="11"/>
  <c r="AL106" i="11"/>
  <c r="AL107" i="11"/>
  <c r="AL108" i="11"/>
  <c r="AL109" i="11"/>
  <c r="AL110" i="11"/>
  <c r="AL111" i="11"/>
  <c r="AL112" i="11"/>
  <c r="AL113" i="11"/>
  <c r="AL114" i="11"/>
  <c r="AL115" i="11"/>
  <c r="AL116" i="11"/>
  <c r="AL117" i="11"/>
  <c r="AL118" i="11"/>
  <c r="AL119" i="11"/>
  <c r="AL120" i="11"/>
  <c r="AL121" i="11"/>
  <c r="AL122" i="11"/>
  <c r="AL123" i="11"/>
  <c r="AL124" i="11"/>
  <c r="AL125" i="11"/>
  <c r="AL126" i="11"/>
  <c r="AL127" i="11"/>
  <c r="AL128" i="11"/>
  <c r="AL129" i="11"/>
  <c r="AL130" i="11"/>
  <c r="AL131" i="11"/>
  <c r="AL132" i="11"/>
  <c r="AL133" i="11"/>
  <c r="AL134" i="11"/>
  <c r="AL135" i="11"/>
  <c r="AL136" i="11"/>
  <c r="AL137" i="11"/>
  <c r="AL138" i="11"/>
  <c r="AL139" i="11"/>
  <c r="AL140" i="11"/>
  <c r="AL141" i="11"/>
  <c r="AL142" i="11"/>
  <c r="AL143" i="11"/>
  <c r="AL144" i="11"/>
  <c r="AL145" i="11"/>
  <c r="AL146" i="11"/>
  <c r="AL147" i="11"/>
  <c r="AL148" i="11"/>
  <c r="AL149" i="11"/>
  <c r="AL150" i="11"/>
  <c r="AL151" i="11"/>
  <c r="AL152" i="11"/>
  <c r="AL153" i="11"/>
  <c r="AL154" i="11"/>
  <c r="AL155" i="11"/>
  <c r="AL156" i="11"/>
  <c r="AL157" i="11"/>
  <c r="AL158" i="11"/>
  <c r="AL159" i="11"/>
  <c r="AL160" i="11"/>
  <c r="AL161" i="11"/>
  <c r="AL162" i="11"/>
  <c r="AL163" i="11"/>
  <c r="AL164" i="11"/>
  <c r="AL165" i="11"/>
  <c r="AL166" i="11"/>
  <c r="AL167" i="11"/>
  <c r="AL168" i="11"/>
  <c r="AL169" i="11"/>
  <c r="AL170" i="11"/>
  <c r="AL171" i="11"/>
  <c r="AL172" i="11"/>
  <c r="AL173" i="11"/>
  <c r="AL174" i="11"/>
  <c r="AL175" i="11"/>
  <c r="AL176" i="11"/>
  <c r="AL177" i="11"/>
  <c r="AL178" i="11"/>
  <c r="AL179" i="11"/>
  <c r="AL180" i="11"/>
  <c r="AL181" i="11"/>
  <c r="AL182" i="11"/>
  <c r="AL183" i="11"/>
  <c r="AL184" i="11"/>
  <c r="AL185" i="11"/>
  <c r="AL186" i="11"/>
  <c r="AL187" i="11"/>
  <c r="AL188" i="11"/>
  <c r="AL189" i="11"/>
  <c r="AL190" i="11"/>
  <c r="AL191" i="11"/>
  <c r="AL192" i="11"/>
  <c r="AL193" i="11"/>
  <c r="AL194" i="11"/>
  <c r="AL195" i="11"/>
  <c r="AL196" i="11"/>
  <c r="AL197" i="11"/>
  <c r="AL198" i="11"/>
  <c r="AL199" i="11"/>
  <c r="AL200" i="11"/>
  <c r="AL201" i="11"/>
  <c r="AL202" i="11"/>
  <c r="AL203" i="11"/>
  <c r="AL204" i="11"/>
  <c r="AL205" i="11"/>
  <c r="AL206" i="11"/>
  <c r="AL207" i="11"/>
  <c r="AL208" i="11"/>
  <c r="AL209" i="11"/>
  <c r="AL210" i="11"/>
  <c r="AL211" i="11"/>
  <c r="AL212" i="11"/>
  <c r="AL213" i="11"/>
  <c r="AL214" i="11"/>
  <c r="AL215" i="11"/>
  <c r="AL216" i="11"/>
  <c r="AL217" i="11"/>
  <c r="AL218" i="11"/>
  <c r="AL219" i="11"/>
  <c r="AL220" i="11"/>
  <c r="AL221" i="11"/>
  <c r="AL222" i="11"/>
  <c r="AL223" i="11"/>
  <c r="AL224" i="11"/>
  <c r="AL225" i="11"/>
  <c r="AL226" i="11"/>
  <c r="AL227" i="11"/>
  <c r="AL228" i="11"/>
  <c r="AL229" i="11"/>
  <c r="AL230" i="11"/>
  <c r="AL231" i="11"/>
  <c r="AL232" i="11"/>
  <c r="AL233" i="11"/>
  <c r="AL234" i="11"/>
  <c r="AL235" i="11"/>
  <c r="AL236" i="11"/>
  <c r="AL237" i="11"/>
  <c r="AL238" i="11"/>
  <c r="AL239" i="11"/>
  <c r="AL240" i="11"/>
  <c r="AL241" i="11"/>
  <c r="AL242" i="11"/>
  <c r="AL243" i="11"/>
  <c r="AL244" i="11"/>
  <c r="AL245" i="11"/>
  <c r="AL246" i="11"/>
  <c r="AL247" i="11"/>
  <c r="AL248" i="11"/>
  <c r="AL249" i="11"/>
  <c r="AL250" i="11"/>
  <c r="AL251" i="11"/>
  <c r="AL252" i="11"/>
  <c r="AL253" i="11"/>
  <c r="AL254" i="11"/>
  <c r="AL255" i="11"/>
  <c r="AL256" i="11"/>
  <c r="AL257" i="11"/>
  <c r="AL258" i="11"/>
  <c r="AL259" i="11"/>
  <c r="AL260" i="11"/>
  <c r="AL261" i="11"/>
  <c r="AL262" i="11"/>
  <c r="AL263" i="11"/>
  <c r="AL264" i="11"/>
  <c r="AL265" i="11"/>
  <c r="AL266" i="11"/>
  <c r="AL267" i="11"/>
  <c r="AL268" i="11"/>
  <c r="AL269" i="11"/>
  <c r="AL270" i="11"/>
  <c r="AL271" i="11"/>
  <c r="AL272" i="11"/>
  <c r="AL273" i="11"/>
  <c r="AL274" i="11"/>
  <c r="AL275" i="11"/>
  <c r="AL276" i="11"/>
  <c r="AL277" i="11"/>
  <c r="AL278" i="11"/>
  <c r="AL279" i="11"/>
  <c r="AL280" i="11"/>
  <c r="AL281" i="11"/>
  <c r="AL282" i="11"/>
  <c r="AL283" i="11"/>
  <c r="AL284" i="11"/>
  <c r="AL285" i="11"/>
  <c r="AL286" i="11"/>
  <c r="AL287" i="11"/>
  <c r="AL288" i="11"/>
  <c r="AL289" i="11"/>
  <c r="AL290" i="11"/>
  <c r="AL291" i="11"/>
  <c r="AL292" i="11"/>
  <c r="AL293" i="11"/>
  <c r="AL294" i="11"/>
  <c r="AL295" i="11"/>
  <c r="AL296" i="11"/>
  <c r="AL297" i="11"/>
  <c r="AL298" i="11"/>
  <c r="AL299" i="11"/>
  <c r="AL300" i="11"/>
  <c r="AL301" i="11"/>
  <c r="AL302" i="11"/>
  <c r="AL303" i="11"/>
  <c r="AL304" i="11"/>
  <c r="AL305" i="11"/>
  <c r="AL306" i="11"/>
  <c r="AL307" i="11"/>
  <c r="AL308" i="11"/>
  <c r="AL309" i="11"/>
  <c r="AL310" i="11"/>
  <c r="AL311" i="11"/>
  <c r="AL312" i="11"/>
  <c r="AL313" i="11"/>
  <c r="AL314" i="11"/>
  <c r="AL315" i="11"/>
  <c r="AL316" i="11"/>
  <c r="AL317" i="11"/>
  <c r="AL318" i="11"/>
  <c r="AL319" i="11"/>
  <c r="AL320" i="11"/>
  <c r="AL321" i="11"/>
  <c r="AL322" i="11"/>
  <c r="AL323" i="11"/>
  <c r="AL324" i="11"/>
  <c r="AL325" i="11"/>
  <c r="AL326" i="11"/>
  <c r="AL327" i="11"/>
  <c r="AL328" i="11"/>
  <c r="AL329" i="11"/>
  <c r="AL330" i="11"/>
  <c r="AL331" i="11"/>
  <c r="AL332" i="11"/>
  <c r="AL333" i="11"/>
  <c r="AL334" i="11"/>
  <c r="AL335" i="11"/>
  <c r="AL336" i="11"/>
  <c r="AL337" i="11"/>
  <c r="AL338" i="11"/>
  <c r="AL339" i="11"/>
  <c r="AL340" i="11"/>
  <c r="AL341" i="11"/>
  <c r="AL342" i="11"/>
  <c r="AL343" i="11"/>
  <c r="AL344" i="11"/>
  <c r="AL345" i="11"/>
  <c r="AL346" i="11"/>
  <c r="AL347" i="11"/>
  <c r="AL348" i="11"/>
  <c r="AL349" i="11"/>
  <c r="AL350" i="11"/>
  <c r="AL351" i="11"/>
  <c r="AL352" i="11"/>
  <c r="AL353" i="11"/>
  <c r="AL354" i="11"/>
  <c r="AL355" i="11"/>
  <c r="AL356" i="11"/>
  <c r="AL357" i="11"/>
  <c r="AL358" i="11"/>
  <c r="AL359" i="11"/>
  <c r="AL360" i="11"/>
  <c r="AL361" i="11"/>
  <c r="AL362" i="11"/>
  <c r="AL363" i="11"/>
  <c r="AL364" i="11"/>
  <c r="AL365" i="11"/>
  <c r="AL366" i="11"/>
  <c r="AL367" i="11"/>
  <c r="AL368" i="11"/>
  <c r="AL369" i="11"/>
  <c r="AL370" i="11"/>
  <c r="AL371" i="11"/>
  <c r="AL372" i="11"/>
  <c r="AL373" i="11"/>
  <c r="AL374" i="11"/>
  <c r="AL375" i="11"/>
  <c r="AL376" i="11"/>
  <c r="AL377" i="11"/>
  <c r="AL378" i="11"/>
  <c r="AL379" i="11"/>
  <c r="AL380" i="11"/>
  <c r="AL381" i="11"/>
  <c r="AL382" i="11"/>
  <c r="AL383" i="11"/>
  <c r="AL384" i="11"/>
  <c r="AL385" i="11"/>
  <c r="AL386" i="11"/>
  <c r="AL387" i="11"/>
  <c r="AL388" i="11"/>
  <c r="AL389" i="11"/>
  <c r="AL390" i="11"/>
  <c r="AL391" i="11"/>
  <c r="AL392" i="11"/>
  <c r="AL393" i="11"/>
  <c r="AL394" i="11"/>
  <c r="AL395" i="11"/>
  <c r="AL396" i="11"/>
  <c r="AL397" i="11"/>
  <c r="AL398" i="11"/>
  <c r="AL399" i="11"/>
  <c r="AL400" i="11"/>
  <c r="AL401" i="11"/>
  <c r="AL402" i="11"/>
  <c r="AL403" i="11"/>
  <c r="AL404" i="11"/>
  <c r="AL405" i="11"/>
  <c r="AL406" i="11"/>
  <c r="AL407" i="11"/>
  <c r="AL408" i="11"/>
  <c r="AL409" i="11"/>
  <c r="AL410" i="11"/>
  <c r="AL411" i="11"/>
  <c r="AL412" i="11"/>
  <c r="AL413" i="11"/>
  <c r="AL414" i="11"/>
  <c r="AL415" i="11"/>
  <c r="AL416" i="11"/>
  <c r="AL417" i="11"/>
  <c r="AL418" i="11"/>
  <c r="AL419" i="11"/>
  <c r="AL420" i="11"/>
  <c r="AL421" i="11"/>
  <c r="AL422" i="11"/>
  <c r="AL423" i="11"/>
  <c r="AL424" i="11"/>
  <c r="AL425" i="11"/>
  <c r="AL426" i="11"/>
  <c r="AL427" i="11"/>
  <c r="AL428" i="11"/>
  <c r="AL429" i="11"/>
  <c r="AL430" i="11"/>
  <c r="AL431" i="11"/>
  <c r="AL432" i="11"/>
  <c r="AL433" i="11"/>
  <c r="AL434" i="11"/>
  <c r="AL435" i="11"/>
  <c r="AL436" i="11"/>
  <c r="AL437" i="11"/>
  <c r="AL438" i="11"/>
  <c r="AL439" i="11"/>
  <c r="AL440" i="11"/>
  <c r="AL441" i="11"/>
  <c r="AL442" i="11"/>
  <c r="AL443" i="11"/>
  <c r="AL444" i="11"/>
  <c r="AL445" i="11"/>
  <c r="AL446" i="11"/>
  <c r="AL447" i="11"/>
  <c r="AL448" i="11"/>
  <c r="AL449" i="11"/>
  <c r="AL450" i="11"/>
  <c r="AL451" i="11"/>
  <c r="AL452" i="11"/>
  <c r="AL453" i="11"/>
  <c r="AL454" i="11"/>
  <c r="AL455" i="11"/>
  <c r="AL456" i="11"/>
  <c r="AL457" i="11"/>
  <c r="AL458" i="11"/>
  <c r="AL459" i="11"/>
  <c r="AL460" i="11"/>
  <c r="AL461" i="11"/>
  <c r="AL462" i="11"/>
  <c r="AL463" i="11"/>
  <c r="AL464" i="11"/>
  <c r="AL465" i="11"/>
  <c r="AL466" i="11"/>
  <c r="AL467" i="11"/>
  <c r="AL468" i="11"/>
  <c r="AL469" i="11"/>
  <c r="AL470" i="11"/>
  <c r="AL471" i="11"/>
  <c r="AL472" i="11"/>
  <c r="AL473" i="11"/>
  <c r="AL474" i="11"/>
  <c r="AL475" i="11"/>
  <c r="AL476" i="11"/>
  <c r="AL477" i="11"/>
  <c r="AL478" i="11"/>
  <c r="AL479" i="11"/>
  <c r="AL480" i="11"/>
  <c r="AL481" i="11"/>
  <c r="AL482" i="11"/>
  <c r="AL483" i="11"/>
  <c r="AL484" i="11"/>
  <c r="AL485" i="11"/>
  <c r="AL486" i="11"/>
  <c r="AL487" i="11"/>
  <c r="AL488" i="11"/>
  <c r="AL489" i="11"/>
  <c r="AL490" i="11"/>
  <c r="AL491" i="11"/>
  <c r="AL492" i="11"/>
  <c r="AL493" i="11"/>
  <c r="AL494" i="11"/>
  <c r="AL495" i="11"/>
  <c r="AL496" i="11"/>
  <c r="AL497" i="11"/>
  <c r="AL498" i="11"/>
  <c r="AL499" i="11"/>
  <c r="AL500" i="11"/>
  <c r="AL501" i="11"/>
  <c r="AL502" i="11"/>
  <c r="AL503" i="11"/>
  <c r="AL504" i="11"/>
  <c r="AL505" i="11"/>
  <c r="AL506" i="11"/>
  <c r="AL507" i="11"/>
  <c r="AL508" i="11"/>
  <c r="AL509" i="11"/>
  <c r="AL510" i="11"/>
  <c r="AL511" i="11"/>
  <c r="AL512" i="11"/>
  <c r="AL513" i="11"/>
  <c r="AL514" i="11"/>
  <c r="AL515" i="11"/>
  <c r="AL516" i="11"/>
  <c r="AL517" i="11"/>
  <c r="AL518" i="11"/>
  <c r="AL519" i="11"/>
  <c r="AL520" i="11"/>
  <c r="AL521" i="11"/>
  <c r="AL522" i="11"/>
  <c r="AL523" i="11"/>
  <c r="AL524" i="11"/>
  <c r="AL525" i="11"/>
  <c r="AL526" i="11"/>
  <c r="AL527" i="11"/>
  <c r="AL528" i="11"/>
  <c r="AL529" i="11"/>
  <c r="AL530" i="11"/>
  <c r="AL531" i="11"/>
  <c r="AL532" i="11"/>
  <c r="AL533" i="11"/>
  <c r="AL534" i="11"/>
  <c r="AL535" i="11"/>
  <c r="AL536" i="11"/>
  <c r="AL537" i="11"/>
  <c r="AL538" i="11"/>
  <c r="AL539" i="11"/>
  <c r="AL540" i="11"/>
  <c r="AL541" i="11"/>
  <c r="AL542" i="11"/>
  <c r="AL543" i="11"/>
  <c r="AL544" i="11"/>
  <c r="AL545" i="11"/>
  <c r="AL546" i="11"/>
  <c r="AL547" i="11"/>
  <c r="AL548" i="11"/>
  <c r="AL549" i="11"/>
  <c r="AL550" i="11"/>
  <c r="AL551" i="11"/>
  <c r="AL552" i="11"/>
  <c r="AL553" i="11"/>
  <c r="AL554" i="11"/>
  <c r="AL555" i="11"/>
  <c r="AL556" i="11"/>
  <c r="AL557" i="11"/>
  <c r="AL558" i="11"/>
  <c r="AL559" i="11"/>
  <c r="AL560" i="11"/>
  <c r="AL561" i="11"/>
  <c r="AL562" i="11"/>
  <c r="AL563" i="11"/>
  <c r="AL564" i="11"/>
  <c r="AL565" i="11"/>
  <c r="AL566" i="11"/>
  <c r="AL567" i="11"/>
  <c r="AL568" i="11"/>
  <c r="AL569" i="11"/>
  <c r="AL570" i="11"/>
  <c r="AL571" i="11"/>
  <c r="AL572" i="11"/>
  <c r="AL573" i="11"/>
  <c r="AL574" i="11"/>
  <c r="AL575" i="11"/>
  <c r="AL576" i="11"/>
  <c r="AL577" i="11"/>
  <c r="AL578" i="11"/>
  <c r="AL579" i="11"/>
  <c r="AL580" i="11"/>
  <c r="AL581" i="11"/>
  <c r="AL582" i="11"/>
  <c r="AL583" i="11"/>
  <c r="AL584" i="11"/>
  <c r="AL585" i="11"/>
  <c r="AL586" i="11"/>
  <c r="AL587" i="11"/>
  <c r="AL588" i="11"/>
  <c r="AL589" i="11"/>
  <c r="AL590" i="11"/>
  <c r="AL591" i="11"/>
  <c r="AL592" i="11"/>
  <c r="AL593" i="11"/>
  <c r="AL594" i="11"/>
  <c r="AL595" i="11"/>
  <c r="AL596" i="11"/>
  <c r="AL597" i="11"/>
  <c r="AL598" i="11"/>
  <c r="AL599" i="11"/>
  <c r="AL600" i="11"/>
  <c r="AL601" i="11"/>
  <c r="AL602" i="11"/>
  <c r="AL603" i="11"/>
  <c r="AL604" i="11"/>
  <c r="AL605" i="11"/>
  <c r="AL606" i="11"/>
  <c r="AL607" i="11"/>
  <c r="AL608" i="11"/>
  <c r="AL609" i="11"/>
  <c r="AL610" i="11"/>
  <c r="AL611" i="11"/>
  <c r="AL612" i="11"/>
  <c r="AL613" i="11"/>
  <c r="AL614" i="11"/>
  <c r="AL615" i="11"/>
  <c r="AL616" i="11"/>
  <c r="AL617" i="11"/>
  <c r="AL618" i="11"/>
  <c r="AL619" i="11"/>
  <c r="AL620" i="11"/>
  <c r="AL621" i="11"/>
  <c r="AL622" i="11"/>
  <c r="AL623" i="11"/>
  <c r="AL624" i="11"/>
  <c r="AL625" i="11"/>
  <c r="AL626" i="11"/>
  <c r="AL627" i="11"/>
  <c r="AL628" i="11"/>
  <c r="AL629" i="11"/>
  <c r="AL630" i="11"/>
  <c r="AL631" i="11"/>
  <c r="AL632" i="11"/>
  <c r="AL633" i="11"/>
  <c r="AL634" i="11"/>
  <c r="AL635" i="11"/>
  <c r="AL636" i="11"/>
  <c r="AL637" i="11"/>
  <c r="AL638" i="11"/>
  <c r="AL639" i="11"/>
  <c r="AL640" i="11"/>
  <c r="AL641" i="11"/>
  <c r="AL642" i="11"/>
  <c r="AL643" i="11"/>
  <c r="AL644" i="11"/>
  <c r="AL645" i="11"/>
  <c r="AL646" i="11"/>
  <c r="AL647" i="11"/>
  <c r="AL648" i="11"/>
  <c r="AL649" i="11"/>
  <c r="AL650" i="11"/>
  <c r="AL651" i="11"/>
  <c r="AL652" i="11"/>
  <c r="AL653" i="11"/>
  <c r="AL654" i="11"/>
  <c r="AL655" i="11"/>
  <c r="AL656" i="11"/>
  <c r="AL657" i="11"/>
  <c r="AL658" i="11"/>
  <c r="AL659" i="11"/>
  <c r="AL660" i="11"/>
  <c r="AL661" i="11"/>
  <c r="AL662" i="11"/>
  <c r="AL663" i="11"/>
  <c r="AL664" i="11"/>
  <c r="AL665" i="11"/>
  <c r="AL666" i="11"/>
  <c r="AL667" i="11"/>
  <c r="AL668" i="11"/>
  <c r="AL669" i="11"/>
  <c r="AL670" i="11"/>
  <c r="AL671" i="11"/>
  <c r="AL672" i="11"/>
  <c r="AL673" i="11"/>
  <c r="AL674" i="11"/>
  <c r="AL675" i="11"/>
  <c r="AL676" i="11"/>
  <c r="AL677" i="11"/>
  <c r="AL678" i="11"/>
  <c r="AL679" i="11"/>
  <c r="AL680" i="11"/>
  <c r="AL681" i="11"/>
  <c r="AL682" i="11"/>
  <c r="AL683" i="11"/>
  <c r="AL684" i="11"/>
  <c r="AL685" i="11"/>
  <c r="AL686" i="11"/>
  <c r="AL687" i="11"/>
  <c r="AL688" i="11"/>
  <c r="AL689" i="11"/>
  <c r="AL690" i="11"/>
  <c r="AL691" i="11"/>
  <c r="AL692" i="11"/>
  <c r="AL693" i="11"/>
  <c r="AL694" i="11"/>
  <c r="AL695" i="11"/>
  <c r="AL696" i="11"/>
  <c r="AL697" i="11"/>
  <c r="AL698" i="11"/>
  <c r="AL699" i="11"/>
  <c r="AL700" i="11"/>
  <c r="AL701" i="11"/>
  <c r="AL702" i="11"/>
  <c r="AL703" i="11"/>
  <c r="AL704" i="11"/>
  <c r="AL705" i="11"/>
  <c r="AL706" i="11"/>
  <c r="AL707" i="11"/>
  <c r="AL708" i="11"/>
  <c r="AL709" i="11"/>
  <c r="AL710" i="11"/>
  <c r="AL711" i="11"/>
  <c r="AL712" i="11"/>
  <c r="AL713" i="11"/>
  <c r="AL714" i="11"/>
  <c r="AL715" i="11"/>
  <c r="AL716" i="11"/>
  <c r="AL717" i="11"/>
  <c r="AL718" i="11"/>
  <c r="AL719" i="11"/>
  <c r="AL720" i="11"/>
  <c r="AL721" i="11"/>
  <c r="AL722" i="11"/>
  <c r="AL723" i="11"/>
  <c r="AL724" i="11"/>
  <c r="AL725" i="11"/>
  <c r="AL726" i="11"/>
  <c r="AL727" i="11"/>
  <c r="AL728" i="11"/>
  <c r="AL729" i="11"/>
  <c r="AL730" i="11"/>
  <c r="AL731" i="11"/>
  <c r="AL732" i="11"/>
  <c r="AL733" i="11"/>
  <c r="AL734" i="11"/>
  <c r="AL735" i="11"/>
  <c r="AL736" i="11"/>
  <c r="AL737" i="11"/>
  <c r="AL738" i="11"/>
  <c r="AL739" i="11"/>
  <c r="AL740" i="11"/>
  <c r="AL741" i="11"/>
  <c r="AL742" i="11"/>
  <c r="AL743" i="11"/>
  <c r="AL744" i="11"/>
  <c r="AL745" i="11"/>
  <c r="AL746" i="11"/>
  <c r="AL747" i="11"/>
  <c r="AL748" i="11"/>
  <c r="AL749" i="11"/>
  <c r="AL750" i="11"/>
  <c r="AL751" i="11"/>
  <c r="AL752" i="11"/>
  <c r="AL753" i="11"/>
  <c r="AL754" i="11"/>
  <c r="AL755" i="11"/>
  <c r="AL756" i="11"/>
  <c r="AL757" i="11"/>
  <c r="AL758" i="11"/>
  <c r="AL759" i="11"/>
  <c r="AL760" i="11"/>
  <c r="AL761" i="11"/>
  <c r="AL762" i="11"/>
  <c r="AL763" i="11"/>
  <c r="AL764" i="11"/>
  <c r="AL765" i="11"/>
  <c r="AL766" i="11"/>
  <c r="AL767" i="11"/>
  <c r="AL768" i="11"/>
  <c r="AL769" i="11"/>
  <c r="AL770" i="11"/>
  <c r="AL771" i="11"/>
  <c r="AL772" i="11"/>
  <c r="AL773" i="11"/>
  <c r="AL774" i="11"/>
  <c r="AL775" i="11"/>
  <c r="AL776" i="11"/>
  <c r="AL777" i="11"/>
  <c r="AL778" i="11"/>
  <c r="AL779" i="11"/>
  <c r="AL780" i="11"/>
  <c r="AL781" i="11"/>
  <c r="AL782" i="11"/>
  <c r="AL783" i="11"/>
  <c r="AL784" i="11"/>
  <c r="AL785" i="11"/>
  <c r="AL786" i="11"/>
  <c r="AL787" i="11"/>
  <c r="AL788" i="11"/>
  <c r="AL789" i="11"/>
  <c r="AL790" i="11"/>
  <c r="AL791" i="11"/>
  <c r="AL792" i="11"/>
  <c r="AL793" i="11"/>
  <c r="AL794" i="11"/>
  <c r="AL795" i="11"/>
  <c r="AL796" i="11"/>
  <c r="AL797" i="11"/>
  <c r="AL798" i="11"/>
  <c r="AL799" i="11"/>
  <c r="AL800" i="11"/>
  <c r="AL801" i="11"/>
  <c r="AL802" i="11"/>
  <c r="AL803" i="11"/>
  <c r="AL804" i="11"/>
  <c r="AL805" i="11"/>
  <c r="AL806" i="11"/>
  <c r="AL807" i="11"/>
  <c r="AL808" i="11"/>
  <c r="AL809" i="11"/>
  <c r="AL810" i="11"/>
  <c r="AL811" i="11"/>
  <c r="AL812" i="11"/>
  <c r="AL813" i="11"/>
  <c r="AL814" i="11"/>
  <c r="AL815" i="11"/>
  <c r="AL816" i="11"/>
  <c r="AL817" i="11"/>
  <c r="AL818" i="11"/>
  <c r="AL819" i="11"/>
  <c r="AL820" i="11"/>
  <c r="AL821" i="11"/>
  <c r="AL822" i="11"/>
  <c r="AL823" i="11"/>
  <c r="AL824" i="11"/>
  <c r="AL825" i="11"/>
  <c r="AL826" i="11"/>
  <c r="AL827" i="11"/>
  <c r="AL828" i="11"/>
  <c r="AL829" i="11"/>
  <c r="AL830" i="11"/>
  <c r="AL831" i="11"/>
  <c r="AL832" i="11"/>
  <c r="AL833" i="11"/>
  <c r="AL834" i="11"/>
  <c r="AL835" i="11"/>
  <c r="AL836" i="11"/>
  <c r="AL837" i="11"/>
  <c r="AL838" i="11"/>
  <c r="AL839" i="11"/>
  <c r="AL840" i="11"/>
  <c r="AL841" i="11"/>
  <c r="AL842" i="11"/>
  <c r="AL843" i="11"/>
  <c r="AL844" i="11"/>
  <c r="AL845" i="11"/>
  <c r="AL846" i="11"/>
  <c r="AL847" i="11"/>
  <c r="AL848" i="11"/>
  <c r="AL849" i="11"/>
  <c r="AL850" i="11"/>
  <c r="AL851" i="11"/>
  <c r="AL852" i="11"/>
  <c r="AL853" i="11"/>
  <c r="AL854" i="11"/>
  <c r="AL855" i="11"/>
  <c r="AL856" i="11"/>
  <c r="AL857" i="11"/>
  <c r="AL858" i="11"/>
  <c r="AL859" i="11"/>
  <c r="AL860" i="11"/>
  <c r="AL861" i="11"/>
  <c r="AL862" i="11"/>
  <c r="AL863" i="11"/>
  <c r="AL864" i="11"/>
  <c r="AL865" i="11"/>
  <c r="AL866" i="11"/>
  <c r="AL867" i="11"/>
  <c r="AL868" i="11"/>
  <c r="AL869" i="11"/>
  <c r="AL870" i="11"/>
  <c r="AL871" i="11"/>
  <c r="AL872" i="11"/>
  <c r="AL873" i="11"/>
  <c r="AL874" i="11"/>
  <c r="AL875" i="11"/>
  <c r="AL876" i="11"/>
  <c r="AL877" i="11"/>
  <c r="AL878" i="11"/>
  <c r="AL879" i="11"/>
  <c r="AL880" i="11"/>
  <c r="AL881" i="11"/>
  <c r="AL882" i="11"/>
  <c r="AL883" i="11"/>
  <c r="AL884" i="11"/>
  <c r="AL885" i="11"/>
  <c r="AL886" i="11"/>
  <c r="AL887" i="11"/>
  <c r="AL888" i="11"/>
  <c r="AL889" i="11"/>
  <c r="AL890" i="11"/>
  <c r="AL891" i="11"/>
  <c r="AL892" i="11"/>
  <c r="AL893" i="11"/>
  <c r="AL894" i="11"/>
  <c r="AL895" i="11"/>
  <c r="AL896" i="11"/>
  <c r="AL897" i="11"/>
  <c r="AL898" i="11"/>
  <c r="AL899" i="11"/>
  <c r="AL900" i="11"/>
  <c r="AL901" i="11"/>
  <c r="AL902" i="11"/>
  <c r="AL903" i="11"/>
  <c r="AL904" i="11"/>
  <c r="AL905" i="11"/>
  <c r="AJ4" i="11"/>
  <c r="AJ5" i="11"/>
  <c r="AJ6" i="11"/>
  <c r="AJ7" i="11"/>
  <c r="AJ8" i="11"/>
  <c r="AJ9" i="11"/>
  <c r="AJ10" i="11"/>
  <c r="AJ11" i="11"/>
  <c r="AJ12" i="11"/>
  <c r="AJ13" i="11"/>
  <c r="AJ14" i="11"/>
  <c r="AJ15" i="11"/>
  <c r="AJ16" i="11"/>
  <c r="AJ17" i="11"/>
  <c r="AJ18" i="11"/>
  <c r="AJ19" i="11"/>
  <c r="AJ20" i="11"/>
  <c r="AJ21" i="11"/>
  <c r="AJ22" i="11"/>
  <c r="AJ23" i="11"/>
  <c r="AJ24" i="11"/>
  <c r="AJ25" i="11"/>
  <c r="AJ26" i="11"/>
  <c r="AJ27" i="11"/>
  <c r="AJ28" i="11"/>
  <c r="AJ29" i="11"/>
  <c r="AJ30" i="11"/>
  <c r="AJ31" i="11"/>
  <c r="AJ32" i="11"/>
  <c r="AJ33" i="11"/>
  <c r="AJ34" i="11"/>
  <c r="AJ35" i="11"/>
  <c r="AJ36" i="11"/>
  <c r="AJ37" i="11"/>
  <c r="AJ38" i="11"/>
  <c r="AJ39" i="11"/>
  <c r="AJ40" i="11"/>
  <c r="AJ41" i="11"/>
  <c r="AJ42" i="11"/>
  <c r="AJ43" i="11"/>
  <c r="AJ44" i="11"/>
  <c r="AJ45" i="11"/>
  <c r="AJ46" i="11"/>
  <c r="AJ47" i="11"/>
  <c r="AJ48" i="11"/>
  <c r="AJ49" i="11"/>
  <c r="AJ50" i="11"/>
  <c r="AJ51" i="11"/>
  <c r="AJ52" i="11"/>
  <c r="AJ53" i="11"/>
  <c r="AJ54" i="11"/>
  <c r="AJ55" i="11"/>
  <c r="AJ56" i="11"/>
  <c r="AJ57" i="11"/>
  <c r="AJ58" i="11"/>
  <c r="AJ59" i="11"/>
  <c r="AJ60" i="11"/>
  <c r="AJ61" i="11"/>
  <c r="AJ62" i="11"/>
  <c r="AJ63" i="11"/>
  <c r="AJ64" i="11"/>
  <c r="AJ65" i="11"/>
  <c r="AJ66" i="11"/>
  <c r="AJ67" i="11"/>
  <c r="AJ68" i="11"/>
  <c r="AJ69" i="11"/>
  <c r="AJ70" i="11"/>
  <c r="AJ71" i="11"/>
  <c r="AJ72" i="11"/>
  <c r="AJ73" i="11"/>
  <c r="AJ74" i="11"/>
  <c r="AJ75" i="11"/>
  <c r="AJ76" i="11"/>
  <c r="AJ77" i="11"/>
  <c r="AJ78" i="11"/>
  <c r="AJ79" i="11"/>
  <c r="AJ80" i="11"/>
  <c r="AJ81" i="11"/>
  <c r="AJ82" i="11"/>
  <c r="AJ83" i="11"/>
  <c r="AJ84" i="11"/>
  <c r="AJ85" i="11"/>
  <c r="AJ86" i="11"/>
  <c r="AJ87" i="11"/>
  <c r="AJ88" i="11"/>
  <c r="AJ89" i="11"/>
  <c r="AJ90" i="11"/>
  <c r="AJ91" i="11"/>
  <c r="AJ92" i="11"/>
  <c r="AJ93" i="11"/>
  <c r="AJ94" i="11"/>
  <c r="AJ95" i="11"/>
  <c r="AJ96" i="11"/>
  <c r="AJ97" i="11"/>
  <c r="AJ98" i="11"/>
  <c r="AJ99" i="11"/>
  <c r="AJ100" i="11"/>
  <c r="AJ101" i="11"/>
  <c r="AJ102" i="11"/>
  <c r="AJ103" i="11"/>
  <c r="AJ104" i="11"/>
  <c r="AJ105" i="11"/>
  <c r="AJ106" i="11"/>
  <c r="AJ107" i="11"/>
  <c r="AJ108" i="11"/>
  <c r="AJ109" i="11"/>
  <c r="AJ110" i="11"/>
  <c r="AJ111" i="11"/>
  <c r="AJ112" i="11"/>
  <c r="AJ113" i="11"/>
  <c r="AJ114" i="11"/>
  <c r="AJ115" i="11"/>
  <c r="AJ116" i="11"/>
  <c r="AJ117" i="11"/>
  <c r="AJ118" i="11"/>
  <c r="AJ119" i="11"/>
  <c r="AJ120" i="11"/>
  <c r="AJ121" i="11"/>
  <c r="AJ122" i="11"/>
  <c r="AJ123" i="11"/>
  <c r="AJ124" i="11"/>
  <c r="AJ125" i="11"/>
  <c r="AJ126" i="11"/>
  <c r="AJ127" i="11"/>
  <c r="AJ128" i="11"/>
  <c r="AJ129" i="11"/>
  <c r="AJ130" i="11"/>
  <c r="AJ131" i="11"/>
  <c r="AJ132" i="11"/>
  <c r="AJ133" i="11"/>
  <c r="AJ134" i="11"/>
  <c r="AJ135" i="11"/>
  <c r="AJ136" i="11"/>
  <c r="AJ137" i="11"/>
  <c r="AJ138" i="11"/>
  <c r="AJ139" i="11"/>
  <c r="AJ140" i="11"/>
  <c r="AJ141" i="11"/>
  <c r="AJ142" i="11"/>
  <c r="AJ143" i="11"/>
  <c r="AJ144" i="11"/>
  <c r="AJ145" i="11"/>
  <c r="AJ146" i="11"/>
  <c r="AJ147" i="11"/>
  <c r="AJ148" i="11"/>
  <c r="AJ149" i="11"/>
  <c r="AJ150" i="11"/>
  <c r="AJ151" i="11"/>
  <c r="AJ152" i="11"/>
  <c r="AJ153" i="11"/>
  <c r="AJ154" i="11"/>
  <c r="AJ155" i="11"/>
  <c r="AJ156" i="11"/>
  <c r="AJ157" i="11"/>
  <c r="AJ158" i="11"/>
  <c r="AJ159" i="11"/>
  <c r="AJ160" i="11"/>
  <c r="AJ161" i="11"/>
  <c r="AJ162" i="11"/>
  <c r="AJ163" i="11"/>
  <c r="AJ164" i="11"/>
  <c r="AJ165" i="11"/>
  <c r="AJ166" i="11"/>
  <c r="AJ167" i="11"/>
  <c r="AJ168" i="11"/>
  <c r="AJ169" i="11"/>
  <c r="AJ170" i="11"/>
  <c r="AJ171" i="11"/>
  <c r="AJ172" i="11"/>
  <c r="AJ173" i="11"/>
  <c r="AJ174" i="11"/>
  <c r="AJ175" i="11"/>
  <c r="AJ176" i="11"/>
  <c r="AJ177" i="11"/>
  <c r="AJ178" i="11"/>
  <c r="AJ179" i="11"/>
  <c r="AJ180" i="11"/>
  <c r="AJ181" i="11"/>
  <c r="AJ182" i="11"/>
  <c r="AJ183" i="11"/>
  <c r="AJ184" i="11"/>
  <c r="AJ185" i="11"/>
  <c r="AJ186" i="11"/>
  <c r="AJ187" i="11"/>
  <c r="AJ188" i="11"/>
  <c r="AJ189" i="11"/>
  <c r="AJ190" i="11"/>
  <c r="AJ191" i="11"/>
  <c r="AJ192" i="11"/>
  <c r="AJ193" i="11"/>
  <c r="AJ194" i="11"/>
  <c r="AJ195" i="11"/>
  <c r="AJ196" i="11"/>
  <c r="AJ197" i="11"/>
  <c r="AJ198" i="11"/>
  <c r="AJ199" i="11"/>
  <c r="AJ200" i="11"/>
  <c r="AJ201" i="11"/>
  <c r="AJ202" i="11"/>
  <c r="AJ203" i="11"/>
  <c r="AJ204" i="11"/>
  <c r="AJ205" i="11"/>
  <c r="AJ206" i="11"/>
  <c r="AJ207" i="11"/>
  <c r="AJ208" i="11"/>
  <c r="AJ209" i="11"/>
  <c r="AJ210" i="11"/>
  <c r="AJ211" i="11"/>
  <c r="AJ212" i="11"/>
  <c r="AJ213" i="11"/>
  <c r="AJ214" i="11"/>
  <c r="AJ215" i="11"/>
  <c r="AJ216" i="11"/>
  <c r="AJ217" i="11"/>
  <c r="AJ218" i="11"/>
  <c r="AJ219" i="11"/>
  <c r="AJ220" i="11"/>
  <c r="AJ221" i="11"/>
  <c r="AJ222" i="11"/>
  <c r="AJ223" i="11"/>
  <c r="AJ224" i="11"/>
  <c r="AJ225" i="11"/>
  <c r="AJ226" i="11"/>
  <c r="AJ227" i="11"/>
  <c r="AJ228" i="11"/>
  <c r="AJ229" i="11"/>
  <c r="AJ230" i="11"/>
  <c r="AJ231" i="11"/>
  <c r="AJ232" i="11"/>
  <c r="AJ233" i="11"/>
  <c r="AJ234" i="11"/>
  <c r="AJ235" i="11"/>
  <c r="AJ236" i="11"/>
  <c r="AJ237" i="11"/>
  <c r="AJ238" i="11"/>
  <c r="AJ239" i="11"/>
  <c r="AJ240" i="11"/>
  <c r="AJ241" i="11"/>
  <c r="AJ242" i="11"/>
  <c r="AJ243" i="11"/>
  <c r="AJ244" i="11"/>
  <c r="AJ245" i="11"/>
  <c r="AJ246" i="11"/>
  <c r="AJ247" i="11"/>
  <c r="AJ248" i="11"/>
  <c r="AJ249" i="11"/>
  <c r="AJ250" i="11"/>
  <c r="AJ251" i="11"/>
  <c r="AJ252" i="11"/>
  <c r="AJ253" i="11"/>
  <c r="AJ254" i="11"/>
  <c r="AJ255" i="11"/>
  <c r="AJ256" i="11"/>
  <c r="AJ257" i="11"/>
  <c r="AJ258" i="11"/>
  <c r="AJ259" i="11"/>
  <c r="AJ260" i="11"/>
  <c r="AJ261" i="11"/>
  <c r="AJ262" i="11"/>
  <c r="AJ263" i="11"/>
  <c r="AJ264" i="11"/>
  <c r="AJ265" i="11"/>
  <c r="AJ266" i="11"/>
  <c r="AJ267" i="11"/>
  <c r="AJ268" i="11"/>
  <c r="AJ269" i="11"/>
  <c r="AJ270" i="11"/>
  <c r="AJ271" i="11"/>
  <c r="AJ272" i="11"/>
  <c r="AJ273" i="11"/>
  <c r="AJ274" i="11"/>
  <c r="AJ275" i="11"/>
  <c r="AJ276" i="11"/>
  <c r="AJ277" i="11"/>
  <c r="AJ278" i="11"/>
  <c r="AJ279" i="11"/>
  <c r="AJ280" i="11"/>
  <c r="AJ281" i="11"/>
  <c r="AJ282" i="11"/>
  <c r="AJ283" i="11"/>
  <c r="AJ284" i="11"/>
  <c r="AJ285" i="11"/>
  <c r="AJ286" i="11"/>
  <c r="AJ287" i="11"/>
  <c r="AJ288" i="11"/>
  <c r="AJ289" i="11"/>
  <c r="AJ290" i="11"/>
  <c r="AJ291" i="11"/>
  <c r="AJ292" i="11"/>
  <c r="AJ293" i="11"/>
  <c r="AJ294" i="11"/>
  <c r="AJ295" i="11"/>
  <c r="AJ296" i="11"/>
  <c r="AJ297" i="11"/>
  <c r="AJ298" i="11"/>
  <c r="AJ299" i="11"/>
  <c r="AJ300" i="11"/>
  <c r="AJ301" i="11"/>
  <c r="AJ302" i="11"/>
  <c r="AJ303" i="11"/>
  <c r="AJ304" i="11"/>
  <c r="AJ305" i="11"/>
  <c r="AJ306" i="11"/>
  <c r="AJ307" i="11"/>
  <c r="AJ308" i="11"/>
  <c r="AJ309" i="11"/>
  <c r="AJ310" i="11"/>
  <c r="AJ311" i="11"/>
  <c r="AJ312" i="11"/>
  <c r="AJ313" i="11"/>
  <c r="AJ314" i="11"/>
  <c r="AJ315" i="11"/>
  <c r="AJ316" i="11"/>
  <c r="AJ317" i="11"/>
  <c r="AJ318" i="11"/>
  <c r="AJ319" i="11"/>
  <c r="AJ320" i="11"/>
  <c r="AJ321" i="11"/>
  <c r="AJ322" i="11"/>
  <c r="AJ323" i="11"/>
  <c r="AJ324" i="11"/>
  <c r="AJ325" i="11"/>
  <c r="AJ326" i="11"/>
  <c r="AJ327" i="11"/>
  <c r="AJ328" i="11"/>
  <c r="AJ329" i="11"/>
  <c r="AJ330" i="11"/>
  <c r="AJ331" i="11"/>
  <c r="AJ332" i="11"/>
  <c r="AJ333" i="11"/>
  <c r="AJ334" i="11"/>
  <c r="AJ335" i="11"/>
  <c r="AJ336" i="11"/>
  <c r="AJ337" i="11"/>
  <c r="AJ338" i="11"/>
  <c r="AJ339" i="11"/>
  <c r="AJ340" i="11"/>
  <c r="AJ341" i="11"/>
  <c r="AJ342" i="11"/>
  <c r="AJ343" i="11"/>
  <c r="AJ344" i="11"/>
  <c r="AJ345" i="11"/>
  <c r="AJ346" i="11"/>
  <c r="AJ347" i="11"/>
  <c r="AJ348" i="11"/>
  <c r="AJ349" i="11"/>
  <c r="AJ350" i="11"/>
  <c r="AJ351" i="11"/>
  <c r="AJ352" i="11"/>
  <c r="AJ353" i="11"/>
  <c r="AJ354" i="11"/>
  <c r="AJ355" i="11"/>
  <c r="AJ356" i="11"/>
  <c r="AJ357" i="11"/>
  <c r="AJ358" i="11"/>
  <c r="AJ359" i="11"/>
  <c r="AJ360" i="11"/>
  <c r="AJ361" i="11"/>
  <c r="AJ362" i="11"/>
  <c r="AJ363" i="11"/>
  <c r="AJ364" i="11"/>
  <c r="AJ365" i="11"/>
  <c r="AJ366" i="11"/>
  <c r="AJ367" i="11"/>
  <c r="AJ368" i="11"/>
  <c r="AJ369" i="11"/>
  <c r="AJ370" i="11"/>
  <c r="AJ371" i="11"/>
  <c r="AJ372" i="11"/>
  <c r="AJ373" i="11"/>
  <c r="AJ374" i="11"/>
  <c r="AJ375" i="11"/>
  <c r="AJ376" i="11"/>
  <c r="AJ377" i="11"/>
  <c r="AJ378" i="11"/>
  <c r="AJ379" i="11"/>
  <c r="AJ380" i="11"/>
  <c r="AJ381" i="11"/>
  <c r="AJ382" i="11"/>
  <c r="AJ383" i="11"/>
  <c r="AJ384" i="11"/>
  <c r="AJ385" i="11"/>
  <c r="AJ386" i="11"/>
  <c r="AJ387" i="11"/>
  <c r="AJ388" i="11"/>
  <c r="AJ389" i="11"/>
  <c r="AJ390" i="11"/>
  <c r="AJ392" i="11"/>
  <c r="AJ393" i="11"/>
  <c r="AJ394" i="11"/>
  <c r="AJ395" i="11"/>
  <c r="AJ396" i="11"/>
  <c r="AJ397" i="11"/>
  <c r="AJ398" i="11"/>
  <c r="AJ399" i="11"/>
  <c r="AJ400" i="11"/>
  <c r="AJ401" i="11"/>
  <c r="AJ402" i="11"/>
  <c r="AJ403" i="11"/>
  <c r="AJ404" i="11"/>
  <c r="AJ405" i="11"/>
  <c r="AJ406" i="11"/>
  <c r="AJ407" i="11"/>
  <c r="AJ408" i="11"/>
  <c r="AJ409" i="11"/>
  <c r="AJ410" i="11"/>
  <c r="AJ411" i="11"/>
  <c r="AJ412" i="11"/>
  <c r="AJ413" i="11"/>
  <c r="AJ414" i="11"/>
  <c r="AJ415" i="11"/>
  <c r="AJ416" i="11"/>
  <c r="AJ417" i="11"/>
  <c r="AJ418" i="11"/>
  <c r="AJ419" i="11"/>
  <c r="AJ420" i="11"/>
  <c r="AJ421" i="11"/>
  <c r="AJ422" i="11"/>
  <c r="AJ423" i="11"/>
  <c r="AJ424" i="11"/>
  <c r="AJ425" i="11"/>
  <c r="AJ426" i="11"/>
  <c r="AJ427" i="11"/>
  <c r="AJ428" i="11"/>
  <c r="AJ429" i="11"/>
  <c r="AJ430" i="11"/>
  <c r="AJ431" i="11"/>
  <c r="AJ432" i="11"/>
  <c r="AJ433" i="11"/>
  <c r="AJ434" i="11"/>
  <c r="AJ435" i="11"/>
  <c r="AJ436" i="11"/>
  <c r="AJ437" i="11"/>
  <c r="AJ438" i="11"/>
  <c r="AJ439" i="11"/>
  <c r="AJ440" i="11"/>
  <c r="AJ441" i="11"/>
  <c r="AJ442" i="11"/>
  <c r="AJ443" i="11"/>
  <c r="AJ444" i="11"/>
  <c r="AJ445" i="11"/>
  <c r="AJ446" i="11"/>
  <c r="AJ447" i="11"/>
  <c r="AJ448" i="11"/>
  <c r="AJ449" i="11"/>
  <c r="AJ450" i="11"/>
  <c r="AJ451" i="11"/>
  <c r="AJ452" i="11"/>
  <c r="AJ453" i="11"/>
  <c r="AJ454" i="11"/>
  <c r="AJ455" i="11"/>
  <c r="AJ456" i="11"/>
  <c r="AJ457" i="11"/>
  <c r="AJ458" i="11"/>
  <c r="AJ459" i="11"/>
  <c r="AJ460" i="11"/>
  <c r="AJ461" i="11"/>
  <c r="AJ462" i="11"/>
  <c r="AJ463" i="11"/>
  <c r="AJ464" i="11"/>
  <c r="AJ465" i="11"/>
  <c r="AJ466" i="11"/>
  <c r="AJ467" i="11"/>
  <c r="AJ468" i="11"/>
  <c r="AJ469" i="11"/>
  <c r="AJ470" i="11"/>
  <c r="AJ471" i="11"/>
  <c r="AJ472" i="11"/>
  <c r="AJ473" i="11"/>
  <c r="AJ474" i="11"/>
  <c r="AJ475" i="11"/>
  <c r="AJ476" i="11"/>
  <c r="AJ477" i="11"/>
  <c r="AJ478" i="11"/>
  <c r="AJ479" i="11"/>
  <c r="AJ480" i="11"/>
  <c r="AJ481" i="11"/>
  <c r="AJ482" i="11"/>
  <c r="AJ483" i="11"/>
  <c r="AJ484" i="11"/>
  <c r="AJ485" i="11"/>
  <c r="AJ486" i="11"/>
  <c r="AJ487" i="11"/>
  <c r="AJ488" i="11"/>
  <c r="AJ489" i="11"/>
  <c r="AJ490" i="11"/>
  <c r="AJ491" i="11"/>
  <c r="AJ492" i="11"/>
  <c r="AJ493" i="11"/>
  <c r="AJ494" i="11"/>
  <c r="AJ495" i="11"/>
  <c r="AJ496" i="11"/>
  <c r="AJ497" i="11"/>
  <c r="AJ498" i="11"/>
  <c r="AJ499" i="11"/>
  <c r="AJ500" i="11"/>
  <c r="AJ501" i="11"/>
  <c r="AJ502" i="11"/>
  <c r="AJ503" i="11"/>
  <c r="AJ504" i="11"/>
  <c r="AJ505" i="11"/>
  <c r="AJ506" i="11"/>
  <c r="AJ507" i="11"/>
  <c r="AJ508" i="11"/>
  <c r="AJ509" i="11"/>
  <c r="AJ510" i="11"/>
  <c r="AJ511" i="11"/>
  <c r="AJ512" i="11"/>
  <c r="AJ513" i="11"/>
  <c r="AJ514" i="11"/>
  <c r="AJ515" i="11"/>
  <c r="AJ516" i="11"/>
  <c r="AJ517" i="11"/>
  <c r="AJ518" i="11"/>
  <c r="AJ519" i="11"/>
  <c r="AJ520" i="11"/>
  <c r="AJ521" i="11"/>
  <c r="AJ522" i="11"/>
  <c r="AJ523" i="11"/>
  <c r="AJ524" i="11"/>
  <c r="AJ525" i="11"/>
  <c r="AJ526" i="11"/>
  <c r="AJ527" i="11"/>
  <c r="AJ528" i="11"/>
  <c r="AJ529" i="11"/>
  <c r="AJ530" i="11"/>
  <c r="AJ531" i="11"/>
  <c r="AJ532" i="11"/>
  <c r="AJ533" i="11"/>
  <c r="AJ534" i="11"/>
  <c r="AJ535" i="11"/>
  <c r="AJ536" i="11"/>
  <c r="AJ537" i="11"/>
  <c r="AJ538" i="11"/>
  <c r="AJ539" i="11"/>
  <c r="AJ540" i="11"/>
  <c r="AJ541" i="11"/>
  <c r="AJ542" i="11"/>
  <c r="AJ543" i="11"/>
  <c r="AJ544" i="11"/>
  <c r="AJ545" i="11"/>
  <c r="AJ546" i="11"/>
  <c r="AJ547" i="11"/>
  <c r="AJ548" i="11"/>
  <c r="AJ549" i="11"/>
  <c r="AJ550" i="11"/>
  <c r="AJ551" i="11"/>
  <c r="AJ552" i="11"/>
  <c r="AJ553" i="11"/>
  <c r="AJ554" i="11"/>
  <c r="AJ555" i="11"/>
  <c r="AJ556" i="11"/>
  <c r="AJ557" i="11"/>
  <c r="AJ558" i="11"/>
  <c r="AJ559" i="11"/>
  <c r="AJ560" i="11"/>
  <c r="AJ561" i="11"/>
  <c r="AJ562" i="11"/>
  <c r="AJ563" i="11"/>
  <c r="AJ564" i="11"/>
  <c r="AJ565" i="11"/>
  <c r="AJ566" i="11"/>
  <c r="AJ567" i="11"/>
  <c r="AJ568" i="11"/>
  <c r="AJ569" i="11"/>
  <c r="AJ570" i="11"/>
  <c r="AJ571" i="11"/>
  <c r="AJ572" i="11"/>
  <c r="AJ573" i="11"/>
  <c r="AJ574" i="11"/>
  <c r="AJ575" i="11"/>
  <c r="AJ576" i="11"/>
  <c r="AJ577" i="11"/>
  <c r="AJ578" i="11"/>
  <c r="AJ579" i="11"/>
  <c r="AJ580" i="11"/>
  <c r="AJ581" i="11"/>
  <c r="AJ582" i="11"/>
  <c r="AJ583" i="11"/>
  <c r="AJ584" i="11"/>
  <c r="AJ585" i="11"/>
  <c r="AJ586" i="11"/>
  <c r="AJ587" i="11"/>
  <c r="AJ588" i="11"/>
  <c r="AJ589" i="11"/>
  <c r="AJ590" i="11"/>
  <c r="AJ591" i="11"/>
  <c r="AJ592" i="11"/>
  <c r="AJ593" i="11"/>
  <c r="AJ594" i="11"/>
  <c r="AJ595" i="11"/>
  <c r="AJ596" i="11"/>
  <c r="AJ597" i="11"/>
  <c r="AJ598" i="11"/>
  <c r="AJ599" i="11"/>
  <c r="AJ600" i="11"/>
  <c r="AJ601" i="11"/>
  <c r="AJ602" i="11"/>
  <c r="AJ603" i="11"/>
  <c r="AJ604" i="11"/>
  <c r="AJ605" i="11"/>
  <c r="AJ606" i="11"/>
  <c r="AJ607" i="11"/>
  <c r="AJ608" i="11"/>
  <c r="AJ609" i="11"/>
  <c r="AJ610" i="11"/>
  <c r="AJ611" i="11"/>
  <c r="AJ612" i="11"/>
  <c r="AJ613" i="11"/>
  <c r="AJ614" i="11"/>
  <c r="AJ615" i="11"/>
  <c r="AJ616" i="11"/>
  <c r="AJ617" i="11"/>
  <c r="AJ618" i="11"/>
  <c r="AJ619" i="11"/>
  <c r="AJ620" i="11"/>
  <c r="AJ621" i="11"/>
  <c r="AJ622" i="11"/>
  <c r="AJ623" i="11"/>
  <c r="AJ624" i="11"/>
  <c r="AJ625" i="11"/>
  <c r="AJ626" i="11"/>
  <c r="AJ627" i="11"/>
  <c r="AJ628" i="11"/>
  <c r="AJ629" i="11"/>
  <c r="AJ630" i="11"/>
  <c r="AJ631" i="11"/>
  <c r="AJ632" i="11"/>
  <c r="AJ633" i="11"/>
  <c r="AJ634" i="11"/>
  <c r="AJ635" i="11"/>
  <c r="AJ636" i="11"/>
  <c r="AJ637" i="11"/>
  <c r="AJ638" i="11"/>
  <c r="AJ639" i="11"/>
  <c r="AJ640" i="11"/>
  <c r="AJ641" i="11"/>
  <c r="AJ642" i="11"/>
  <c r="AJ643" i="11"/>
  <c r="AJ644" i="11"/>
  <c r="AJ645" i="11"/>
  <c r="AJ646" i="11"/>
  <c r="AJ647" i="11"/>
  <c r="AJ648" i="11"/>
  <c r="AJ649" i="11"/>
  <c r="AJ650" i="11"/>
  <c r="AJ651" i="11"/>
  <c r="AJ652" i="11"/>
  <c r="AJ653" i="11"/>
  <c r="AJ654" i="11"/>
  <c r="AJ655" i="11"/>
  <c r="AJ656" i="11"/>
  <c r="AJ657" i="11"/>
  <c r="AJ658" i="11"/>
  <c r="AJ659" i="11"/>
  <c r="AJ660" i="11"/>
  <c r="AJ661" i="11"/>
  <c r="AJ662" i="11"/>
  <c r="AJ663" i="11"/>
  <c r="AJ664" i="11"/>
  <c r="AJ665" i="11"/>
  <c r="AJ666" i="11"/>
  <c r="AJ667" i="11"/>
  <c r="AJ668" i="11"/>
  <c r="AJ669" i="11"/>
  <c r="AJ670" i="11"/>
  <c r="AJ671" i="11"/>
  <c r="AJ672" i="11"/>
  <c r="AJ673" i="11"/>
  <c r="AJ674" i="11"/>
  <c r="AJ675" i="11"/>
  <c r="AJ676" i="11"/>
  <c r="AJ677" i="11"/>
  <c r="AJ678" i="11"/>
  <c r="AJ679" i="11"/>
  <c r="AJ680" i="11"/>
  <c r="AJ681" i="11"/>
  <c r="AJ682" i="11"/>
  <c r="AJ683" i="11"/>
  <c r="AJ684" i="11"/>
  <c r="AJ685" i="11"/>
  <c r="AJ686" i="11"/>
  <c r="AJ687" i="11"/>
  <c r="AJ688" i="11"/>
  <c r="AJ689" i="11"/>
  <c r="AJ690" i="11"/>
  <c r="AJ691" i="11"/>
  <c r="AJ692" i="11"/>
  <c r="AJ693" i="11"/>
  <c r="AJ694" i="11"/>
  <c r="AJ695" i="11"/>
  <c r="AJ696" i="11"/>
  <c r="AJ697" i="11"/>
  <c r="AJ698" i="11"/>
  <c r="AJ699" i="11"/>
  <c r="AJ700" i="11"/>
  <c r="AJ701" i="11"/>
  <c r="AJ702" i="11"/>
  <c r="AJ703" i="11"/>
  <c r="AJ704" i="11"/>
  <c r="AJ705" i="11"/>
  <c r="AJ706" i="11"/>
  <c r="AJ707" i="11"/>
  <c r="AJ708" i="11"/>
  <c r="AJ709" i="11"/>
  <c r="AJ710" i="11"/>
  <c r="AJ711" i="11"/>
  <c r="AJ712" i="11"/>
  <c r="AJ713" i="11"/>
  <c r="AJ714" i="11"/>
  <c r="AJ715" i="11"/>
  <c r="AJ716" i="11"/>
  <c r="AJ717" i="11"/>
  <c r="AJ718" i="11"/>
  <c r="AJ719" i="11"/>
  <c r="AJ720" i="11"/>
  <c r="AJ721" i="11"/>
  <c r="AJ722" i="11"/>
  <c r="AJ723" i="11"/>
  <c r="AJ724" i="11"/>
  <c r="AJ725" i="11"/>
  <c r="AJ726" i="11"/>
  <c r="AJ727" i="11"/>
  <c r="AJ728" i="11"/>
  <c r="AJ729" i="11"/>
  <c r="AJ730" i="11"/>
  <c r="AJ731" i="11"/>
  <c r="AJ732" i="11"/>
  <c r="AJ733" i="11"/>
  <c r="AJ734" i="11"/>
  <c r="AJ735" i="11"/>
  <c r="AJ736" i="11"/>
  <c r="AJ737" i="11"/>
  <c r="AJ738" i="11"/>
  <c r="AJ739" i="11"/>
  <c r="AJ740" i="11"/>
  <c r="AJ741" i="11"/>
  <c r="AJ742" i="11"/>
  <c r="AJ743" i="11"/>
  <c r="AJ744" i="11"/>
  <c r="AJ745" i="11"/>
  <c r="AJ746" i="11"/>
  <c r="AJ747" i="11"/>
  <c r="AJ748" i="11"/>
  <c r="AJ749" i="11"/>
  <c r="AJ750" i="11"/>
  <c r="AJ751" i="11"/>
  <c r="AJ752" i="11"/>
  <c r="AJ753" i="11"/>
  <c r="AJ754" i="11"/>
  <c r="AJ755" i="11"/>
  <c r="AJ756" i="11"/>
  <c r="AJ757" i="11"/>
  <c r="AJ758" i="11"/>
  <c r="AJ759" i="11"/>
  <c r="AJ760" i="11"/>
  <c r="AJ761" i="11"/>
  <c r="AJ762" i="11"/>
  <c r="AJ763" i="11"/>
  <c r="AJ764" i="11"/>
  <c r="AJ765" i="11"/>
  <c r="AJ766" i="11"/>
  <c r="AJ767" i="11"/>
  <c r="AJ768" i="11"/>
  <c r="AJ769" i="11"/>
  <c r="AJ770" i="11"/>
  <c r="AJ771" i="11"/>
  <c r="AJ772" i="11"/>
  <c r="AJ773" i="11"/>
  <c r="AJ774" i="11"/>
  <c r="AJ775" i="11"/>
  <c r="AJ776" i="11"/>
  <c r="AJ777" i="11"/>
  <c r="AJ778" i="11"/>
  <c r="AJ779" i="11"/>
  <c r="AJ780" i="11"/>
  <c r="AJ781" i="11"/>
  <c r="AJ782" i="11"/>
  <c r="AJ783" i="11"/>
  <c r="AJ784" i="11"/>
  <c r="AJ785" i="11"/>
  <c r="AJ786" i="11"/>
  <c r="AJ787" i="11"/>
  <c r="AJ788" i="11"/>
  <c r="AJ789" i="11"/>
  <c r="AJ790" i="11"/>
  <c r="AJ791" i="11"/>
  <c r="AJ792" i="11"/>
  <c r="AJ793" i="11"/>
  <c r="AJ794" i="11"/>
  <c r="AJ795" i="11"/>
  <c r="AJ796" i="11"/>
  <c r="AJ797" i="11"/>
  <c r="AJ798" i="11"/>
  <c r="AJ799" i="11"/>
  <c r="AJ800" i="11"/>
  <c r="AJ801" i="11"/>
  <c r="AJ802" i="11"/>
  <c r="AJ803" i="11"/>
  <c r="AJ804" i="11"/>
  <c r="AJ805" i="11"/>
  <c r="AJ806" i="11"/>
  <c r="AJ807" i="11"/>
  <c r="AJ808" i="11"/>
  <c r="AJ809" i="11"/>
  <c r="AJ810" i="11"/>
  <c r="AJ811" i="11"/>
  <c r="AJ812" i="11"/>
  <c r="AJ813" i="11"/>
  <c r="AJ814" i="11"/>
  <c r="AJ815" i="11"/>
  <c r="AJ816" i="11"/>
  <c r="AJ817" i="11"/>
  <c r="AJ818" i="11"/>
  <c r="AJ819" i="11"/>
  <c r="AJ820" i="11"/>
  <c r="AJ821" i="11"/>
  <c r="AJ822" i="11"/>
  <c r="AJ823" i="11"/>
  <c r="AJ824" i="11"/>
  <c r="AJ825" i="11"/>
  <c r="AJ826" i="11"/>
  <c r="AJ827" i="11"/>
  <c r="AJ828" i="11"/>
  <c r="AJ829" i="11"/>
  <c r="AJ830" i="11"/>
  <c r="AJ831" i="11"/>
  <c r="AJ832" i="11"/>
  <c r="AJ833" i="11"/>
  <c r="AJ834" i="11"/>
  <c r="AJ835" i="11"/>
  <c r="AJ836" i="11"/>
  <c r="AJ837" i="11"/>
  <c r="AJ838" i="11"/>
  <c r="AJ839" i="11"/>
  <c r="AJ840" i="11"/>
  <c r="AJ841" i="11"/>
  <c r="AJ842" i="11"/>
  <c r="AJ843" i="11"/>
  <c r="AJ844" i="11"/>
  <c r="AJ845" i="11"/>
  <c r="AJ846" i="11"/>
  <c r="AJ847" i="11"/>
  <c r="AJ848" i="11"/>
  <c r="AJ849" i="11"/>
  <c r="AJ850" i="11"/>
  <c r="AJ851" i="11"/>
  <c r="AJ852" i="11"/>
  <c r="AJ853" i="11"/>
  <c r="AJ854" i="11"/>
  <c r="AJ855" i="11"/>
  <c r="AJ856" i="11"/>
  <c r="AJ857" i="11"/>
  <c r="AJ858" i="11"/>
  <c r="AJ859" i="11"/>
  <c r="AJ860" i="11"/>
  <c r="AJ861" i="11"/>
  <c r="AJ862" i="11"/>
  <c r="AJ863" i="11"/>
  <c r="AJ864" i="11"/>
  <c r="AJ865" i="11"/>
  <c r="AJ866" i="11"/>
  <c r="AJ867" i="11"/>
  <c r="AJ868" i="11"/>
  <c r="AJ869" i="11"/>
  <c r="AJ870" i="11"/>
  <c r="AJ871" i="11"/>
  <c r="AJ872" i="11"/>
  <c r="AJ873" i="11"/>
  <c r="AJ874" i="11"/>
  <c r="AJ875" i="11"/>
  <c r="AJ876" i="11"/>
  <c r="AJ877" i="11"/>
  <c r="AJ878" i="11"/>
  <c r="AJ879" i="11"/>
  <c r="AJ880" i="11"/>
  <c r="AJ881" i="11"/>
  <c r="AJ882" i="11"/>
  <c r="AJ883" i="11"/>
  <c r="AJ884" i="11"/>
  <c r="AJ885" i="11"/>
  <c r="AJ886" i="11"/>
  <c r="AJ887" i="11"/>
  <c r="AJ888" i="11"/>
  <c r="AJ889" i="11"/>
  <c r="AJ890" i="11"/>
  <c r="AJ891" i="11"/>
  <c r="AJ892" i="11"/>
  <c r="AJ893" i="11"/>
  <c r="AJ894" i="11"/>
  <c r="AJ895" i="11"/>
  <c r="AJ896" i="11"/>
  <c r="AJ897" i="11"/>
  <c r="AJ898" i="11"/>
  <c r="AJ899" i="11"/>
  <c r="AJ900" i="11"/>
  <c r="AJ901" i="11"/>
  <c r="AJ902" i="11"/>
  <c r="AJ903" i="11"/>
  <c r="AJ904" i="11"/>
  <c r="AJ905" i="11"/>
  <c r="AH4" i="11"/>
  <c r="AH5" i="11"/>
  <c r="AH6" i="11"/>
  <c r="AH7" i="11"/>
  <c r="AH8" i="11"/>
  <c r="AH9" i="11"/>
  <c r="AH10" i="11"/>
  <c r="AH11" i="11"/>
  <c r="AH12" i="11"/>
  <c r="AH13" i="11"/>
  <c r="AH14" i="11"/>
  <c r="AH15" i="11"/>
  <c r="AH16" i="11"/>
  <c r="AH17" i="11"/>
  <c r="AH18" i="11"/>
  <c r="AH19" i="11"/>
  <c r="AH20" i="11"/>
  <c r="AH21" i="11"/>
  <c r="AH22" i="11"/>
  <c r="AH23" i="11"/>
  <c r="AH24" i="11"/>
  <c r="AH25" i="11"/>
  <c r="AH26" i="11"/>
  <c r="AH27" i="11"/>
  <c r="AH28" i="11"/>
  <c r="AH29" i="11"/>
  <c r="AH30" i="11"/>
  <c r="AH31" i="11"/>
  <c r="AH32" i="11"/>
  <c r="AH33" i="11"/>
  <c r="AH34" i="11"/>
  <c r="AH35" i="11"/>
  <c r="AH36" i="11"/>
  <c r="AH37" i="11"/>
  <c r="AH38" i="11"/>
  <c r="AH39" i="11"/>
  <c r="AH40" i="11"/>
  <c r="AH41" i="11"/>
  <c r="AH42" i="11"/>
  <c r="AH43" i="11"/>
  <c r="AH44" i="11"/>
  <c r="AH45" i="11"/>
  <c r="AH46" i="11"/>
  <c r="AH47" i="11"/>
  <c r="AH48" i="11"/>
  <c r="AH49" i="11"/>
  <c r="AH50" i="11"/>
  <c r="AH51" i="11"/>
  <c r="AH52" i="11"/>
  <c r="AH53" i="11"/>
  <c r="AH54" i="11"/>
  <c r="AH55" i="11"/>
  <c r="AH56" i="11"/>
  <c r="AH57" i="11"/>
  <c r="AH58" i="11"/>
  <c r="AH59" i="11"/>
  <c r="AH60" i="11"/>
  <c r="AH61" i="11"/>
  <c r="AH62" i="11"/>
  <c r="AH63" i="11"/>
  <c r="AH64" i="11"/>
  <c r="AH65" i="11"/>
  <c r="AH66" i="11"/>
  <c r="AH67" i="11"/>
  <c r="AH68" i="11"/>
  <c r="AH69" i="11"/>
  <c r="AH70" i="11"/>
  <c r="AH71" i="11"/>
  <c r="AH72" i="11"/>
  <c r="AH73" i="11"/>
  <c r="AH74" i="11"/>
  <c r="AH75" i="11"/>
  <c r="AH76" i="11"/>
  <c r="AH77" i="11"/>
  <c r="AH78" i="11"/>
  <c r="AH79" i="11"/>
  <c r="AH80" i="11"/>
  <c r="AH81" i="11"/>
  <c r="AH82" i="11"/>
  <c r="AH83" i="11"/>
  <c r="AH84" i="11"/>
  <c r="AH85" i="11"/>
  <c r="AH86" i="11"/>
  <c r="AH87" i="11"/>
  <c r="AH88" i="11"/>
  <c r="AH89" i="11"/>
  <c r="AH90" i="11"/>
  <c r="AH91" i="11"/>
  <c r="AH92" i="11"/>
  <c r="AH93" i="11"/>
  <c r="AH94" i="11"/>
  <c r="AH95" i="11"/>
  <c r="AH96" i="11"/>
  <c r="AH97" i="11"/>
  <c r="AH98" i="11"/>
  <c r="AH99" i="11"/>
  <c r="AH100" i="11"/>
  <c r="AH101" i="11"/>
  <c r="AH102" i="11"/>
  <c r="AH103" i="11"/>
  <c r="AH104" i="11"/>
  <c r="AH105" i="11"/>
  <c r="AH106" i="11"/>
  <c r="AH107" i="11"/>
  <c r="AH108" i="11"/>
  <c r="AH109" i="11"/>
  <c r="AH110" i="11"/>
  <c r="AH111" i="11"/>
  <c r="AH112" i="11"/>
  <c r="AH113" i="11"/>
  <c r="AH114" i="11"/>
  <c r="AH115" i="11"/>
  <c r="AH116" i="11"/>
  <c r="AH117" i="11"/>
  <c r="AH118" i="11"/>
  <c r="AH119" i="11"/>
  <c r="AH120" i="11"/>
  <c r="AH121" i="11"/>
  <c r="AH122" i="11"/>
  <c r="AH123" i="11"/>
  <c r="AH124" i="11"/>
  <c r="AH125" i="11"/>
  <c r="AH126" i="11"/>
  <c r="AH127" i="11"/>
  <c r="AH128" i="11"/>
  <c r="AH129" i="11"/>
  <c r="AH130" i="11"/>
  <c r="AH131" i="11"/>
  <c r="AH132" i="11"/>
  <c r="AH133" i="11"/>
  <c r="AH134" i="11"/>
  <c r="AH135" i="11"/>
  <c r="AH136" i="11"/>
  <c r="AH137" i="11"/>
  <c r="AH138" i="11"/>
  <c r="AH139" i="11"/>
  <c r="AH140" i="11"/>
  <c r="AH141" i="11"/>
  <c r="AH142" i="11"/>
  <c r="AH143" i="11"/>
  <c r="AH144" i="11"/>
  <c r="AH145" i="11"/>
  <c r="AH146" i="11"/>
  <c r="AH147" i="11"/>
  <c r="AH148" i="11"/>
  <c r="AH149" i="11"/>
  <c r="AH150" i="11"/>
  <c r="AH151" i="11"/>
  <c r="AH152" i="11"/>
  <c r="AH153" i="11"/>
  <c r="AH154" i="11"/>
  <c r="AH155" i="11"/>
  <c r="AH156" i="11"/>
  <c r="AH157" i="11"/>
  <c r="AH158" i="11"/>
  <c r="AH159" i="11"/>
  <c r="AH160" i="11"/>
  <c r="AH161" i="11"/>
  <c r="AH162" i="11"/>
  <c r="AH163" i="11"/>
  <c r="AH164" i="11"/>
  <c r="AH165" i="11"/>
  <c r="AH166" i="11"/>
  <c r="AH167" i="11"/>
  <c r="AH168" i="11"/>
  <c r="AH169" i="11"/>
  <c r="AH170" i="11"/>
  <c r="AH171" i="11"/>
  <c r="AH172" i="11"/>
  <c r="AH173" i="11"/>
  <c r="AH174" i="11"/>
  <c r="AH175" i="11"/>
  <c r="AH176" i="11"/>
  <c r="AH177" i="11"/>
  <c r="AH178" i="11"/>
  <c r="AH179" i="11"/>
  <c r="AH180" i="11"/>
  <c r="AH181" i="11"/>
  <c r="AH182" i="11"/>
  <c r="AH183" i="11"/>
  <c r="AH184" i="11"/>
  <c r="AH185" i="11"/>
  <c r="AH186" i="11"/>
  <c r="AH187" i="11"/>
  <c r="AH188" i="11"/>
  <c r="AH189" i="11"/>
  <c r="AH190" i="11"/>
  <c r="AH191" i="11"/>
  <c r="AH192" i="11"/>
  <c r="AH193" i="11"/>
  <c r="AH194" i="11"/>
  <c r="AH195" i="11"/>
  <c r="AH196" i="11"/>
  <c r="AH197" i="11"/>
  <c r="AH198" i="11"/>
  <c r="AH199" i="11"/>
  <c r="AH200" i="11"/>
  <c r="AH201" i="11"/>
  <c r="AH202" i="11"/>
  <c r="AH203" i="11"/>
  <c r="AH204" i="11"/>
  <c r="AH205" i="11"/>
  <c r="AH206" i="11"/>
  <c r="AH207" i="11"/>
  <c r="AH208" i="11"/>
  <c r="AH209" i="11"/>
  <c r="AH210" i="11"/>
  <c r="AH211" i="11"/>
  <c r="AH212" i="11"/>
  <c r="AH213" i="11"/>
  <c r="AH214" i="11"/>
  <c r="AH215" i="11"/>
  <c r="AH216" i="11"/>
  <c r="AH217" i="11"/>
  <c r="AH218" i="11"/>
  <c r="AH219" i="11"/>
  <c r="AH220" i="11"/>
  <c r="AH221" i="11"/>
  <c r="AH222" i="11"/>
  <c r="AH223" i="11"/>
  <c r="AH224" i="11"/>
  <c r="AH225" i="11"/>
  <c r="AH226" i="11"/>
  <c r="AH227" i="11"/>
  <c r="AH228" i="11"/>
  <c r="AH229" i="11"/>
  <c r="AH230" i="11"/>
  <c r="AH231" i="11"/>
  <c r="AH232" i="11"/>
  <c r="AH233" i="11"/>
  <c r="AH234" i="11"/>
  <c r="AH235" i="11"/>
  <c r="AH236" i="11"/>
  <c r="AH237" i="11"/>
  <c r="AH238" i="11"/>
  <c r="AH239" i="11"/>
  <c r="AH240" i="11"/>
  <c r="AH241" i="11"/>
  <c r="AH242" i="11"/>
  <c r="AH243" i="11"/>
  <c r="AH244" i="11"/>
  <c r="AH245" i="11"/>
  <c r="AH246" i="11"/>
  <c r="AH247" i="11"/>
  <c r="AH248" i="11"/>
  <c r="AH249" i="11"/>
  <c r="AH250" i="11"/>
  <c r="AH251" i="11"/>
  <c r="AH252" i="11"/>
  <c r="AH253" i="11"/>
  <c r="AH254" i="11"/>
  <c r="AH255" i="11"/>
  <c r="AH256" i="11"/>
  <c r="AH257" i="11"/>
  <c r="AH258" i="11"/>
  <c r="AH259" i="11"/>
  <c r="AH260" i="11"/>
  <c r="AH261" i="11"/>
  <c r="AH262" i="11"/>
  <c r="AH263" i="11"/>
  <c r="AH264" i="11"/>
  <c r="AH265" i="11"/>
  <c r="AH266" i="11"/>
  <c r="AH267" i="11"/>
  <c r="AH268" i="11"/>
  <c r="AH269" i="11"/>
  <c r="AH270" i="11"/>
  <c r="AH271" i="11"/>
  <c r="AH272" i="11"/>
  <c r="AH273" i="11"/>
  <c r="AH274" i="11"/>
  <c r="AH275" i="11"/>
  <c r="AH276" i="11"/>
  <c r="AH277" i="11"/>
  <c r="AH278" i="11"/>
  <c r="AH279" i="11"/>
  <c r="AH280" i="11"/>
  <c r="AH281" i="11"/>
  <c r="AH282" i="11"/>
  <c r="AH283" i="11"/>
  <c r="AH284" i="11"/>
  <c r="AH285" i="11"/>
  <c r="AH286" i="11"/>
  <c r="AH287" i="11"/>
  <c r="AH288" i="11"/>
  <c r="AH289" i="11"/>
  <c r="AH290" i="11"/>
  <c r="AH291" i="11"/>
  <c r="AH292" i="11"/>
  <c r="AH293" i="11"/>
  <c r="AH294" i="11"/>
  <c r="AH295" i="11"/>
  <c r="AH296" i="11"/>
  <c r="AH297" i="11"/>
  <c r="AH298" i="11"/>
  <c r="AH299" i="11"/>
  <c r="AH300" i="11"/>
  <c r="AH301" i="11"/>
  <c r="AH302" i="11"/>
  <c r="AH303" i="11"/>
  <c r="AH304" i="11"/>
  <c r="AH305" i="11"/>
  <c r="AH306" i="11"/>
  <c r="AH307" i="11"/>
  <c r="AH308" i="11"/>
  <c r="AH309" i="11"/>
  <c r="AH310" i="11"/>
  <c r="AH311" i="11"/>
  <c r="AH312" i="11"/>
  <c r="AH313" i="11"/>
  <c r="AH314" i="11"/>
  <c r="AH315" i="11"/>
  <c r="AH316" i="11"/>
  <c r="AH317" i="11"/>
  <c r="AH318" i="11"/>
  <c r="AH319" i="11"/>
  <c r="AH320" i="11"/>
  <c r="AH321" i="11"/>
  <c r="AH322" i="11"/>
  <c r="AH323" i="11"/>
  <c r="AH324" i="11"/>
  <c r="AH325" i="11"/>
  <c r="AH326" i="11"/>
  <c r="AH327" i="11"/>
  <c r="AH328" i="11"/>
  <c r="AH329" i="11"/>
  <c r="AH330" i="11"/>
  <c r="AH331" i="11"/>
  <c r="AH332" i="11"/>
  <c r="AH333" i="11"/>
  <c r="AH334" i="11"/>
  <c r="AH335" i="11"/>
  <c r="AH336" i="11"/>
  <c r="AH337" i="11"/>
  <c r="AH338" i="11"/>
  <c r="AH339" i="11"/>
  <c r="AH340" i="11"/>
  <c r="AH341" i="11"/>
  <c r="AH342" i="11"/>
  <c r="AH343" i="11"/>
  <c r="AH344" i="11"/>
  <c r="AH345" i="11"/>
  <c r="AH346" i="11"/>
  <c r="AH347" i="11"/>
  <c r="AH348" i="11"/>
  <c r="AH349" i="11"/>
  <c r="AH350" i="11"/>
  <c r="AH351" i="11"/>
  <c r="AH352" i="11"/>
  <c r="AH353" i="11"/>
  <c r="AH354" i="11"/>
  <c r="AH355" i="11"/>
  <c r="AH356" i="11"/>
  <c r="AH357" i="11"/>
  <c r="AH358" i="11"/>
  <c r="AH359" i="11"/>
  <c r="AH360" i="11"/>
  <c r="AH361" i="11"/>
  <c r="AH362" i="11"/>
  <c r="AH363" i="11"/>
  <c r="AH364" i="11"/>
  <c r="AH365" i="11"/>
  <c r="AH366" i="11"/>
  <c r="AH367" i="11"/>
  <c r="AH368" i="11"/>
  <c r="AH369" i="11"/>
  <c r="AH370" i="11"/>
  <c r="AH371" i="11"/>
  <c r="AH372" i="11"/>
  <c r="AH373" i="11"/>
  <c r="AH374" i="11"/>
  <c r="AH375" i="11"/>
  <c r="AH376" i="11"/>
  <c r="AH377" i="11"/>
  <c r="AH378" i="11"/>
  <c r="AH379" i="11"/>
  <c r="AH380" i="11"/>
  <c r="AH381" i="11"/>
  <c r="AH382" i="11"/>
  <c r="AH383" i="11"/>
  <c r="AH384" i="11"/>
  <c r="AH385" i="11"/>
  <c r="AH386" i="11"/>
  <c r="AH387" i="11"/>
  <c r="AH388" i="11"/>
  <c r="AH389" i="11"/>
  <c r="AH390" i="11"/>
  <c r="AH391" i="11"/>
  <c r="AH392" i="11"/>
  <c r="AH393" i="11"/>
  <c r="AH394" i="11"/>
  <c r="AH395" i="11"/>
  <c r="AH396" i="11"/>
  <c r="AH397" i="11"/>
  <c r="AH398" i="11"/>
  <c r="AH399" i="11"/>
  <c r="AH400" i="11"/>
  <c r="AH401" i="11"/>
  <c r="AH402" i="11"/>
  <c r="AH403" i="11"/>
  <c r="AH404" i="11"/>
  <c r="AH405" i="11"/>
  <c r="AH406" i="11"/>
  <c r="AH407" i="11"/>
  <c r="AH408" i="11"/>
  <c r="AH409" i="11"/>
  <c r="AH410" i="11"/>
  <c r="AH411" i="11"/>
  <c r="AH412" i="11"/>
  <c r="AH413" i="11"/>
  <c r="AH414" i="11"/>
  <c r="AH415" i="11"/>
  <c r="AH416" i="11"/>
  <c r="AH417" i="11"/>
  <c r="AH418" i="11"/>
  <c r="AH419" i="11"/>
  <c r="AH420" i="11"/>
  <c r="AH421" i="11"/>
  <c r="AH422" i="11"/>
  <c r="AH423" i="11"/>
  <c r="AH424" i="11"/>
  <c r="AH425" i="11"/>
  <c r="AH426" i="11"/>
  <c r="AH427" i="11"/>
  <c r="AH428" i="11"/>
  <c r="AH429" i="11"/>
  <c r="AH430" i="11"/>
  <c r="AH431" i="11"/>
  <c r="AH432" i="11"/>
  <c r="AH433" i="11"/>
  <c r="AH434" i="11"/>
  <c r="AH435" i="11"/>
  <c r="AH436" i="11"/>
  <c r="AH437" i="11"/>
  <c r="AH438" i="11"/>
  <c r="AH439" i="11"/>
  <c r="AH440" i="11"/>
  <c r="AH441" i="11"/>
  <c r="AH442" i="11"/>
  <c r="AH443" i="11"/>
  <c r="AH444" i="11"/>
  <c r="AH445" i="11"/>
  <c r="AH446" i="11"/>
  <c r="AH447" i="11"/>
  <c r="AH448" i="11"/>
  <c r="AH449" i="11"/>
  <c r="AH450" i="11"/>
  <c r="AH451" i="11"/>
  <c r="AH452" i="11"/>
  <c r="AH453" i="11"/>
  <c r="AH454" i="11"/>
  <c r="AH455" i="11"/>
  <c r="AH456" i="11"/>
  <c r="AH457" i="11"/>
  <c r="AH458" i="11"/>
  <c r="AH459" i="11"/>
  <c r="AH460" i="11"/>
  <c r="AH461" i="11"/>
  <c r="AH462" i="11"/>
  <c r="AH463" i="11"/>
  <c r="AH464" i="11"/>
  <c r="AH465" i="11"/>
  <c r="AH466" i="11"/>
  <c r="AH467" i="11"/>
  <c r="AH468" i="11"/>
  <c r="AH469" i="11"/>
  <c r="AH470" i="11"/>
  <c r="AH471" i="11"/>
  <c r="AH472" i="11"/>
  <c r="AH473" i="11"/>
  <c r="AH474" i="11"/>
  <c r="AH475" i="11"/>
  <c r="AH476" i="11"/>
  <c r="AH477" i="11"/>
  <c r="AH478" i="11"/>
  <c r="AH479" i="11"/>
  <c r="AH480" i="11"/>
  <c r="AH481" i="11"/>
  <c r="AH482" i="11"/>
  <c r="AH483" i="11"/>
  <c r="AH484" i="11"/>
  <c r="AH485" i="11"/>
  <c r="AH486" i="11"/>
  <c r="AH487" i="11"/>
  <c r="AH488" i="11"/>
  <c r="AH489" i="11"/>
  <c r="AH490" i="11"/>
  <c r="AH491" i="11"/>
  <c r="AH492" i="11"/>
  <c r="AH493" i="11"/>
  <c r="AH494" i="11"/>
  <c r="AH495" i="11"/>
  <c r="AH496" i="11"/>
  <c r="AH497" i="11"/>
  <c r="AH498" i="11"/>
  <c r="AH499" i="11"/>
  <c r="AH500" i="11"/>
  <c r="AH501" i="11"/>
  <c r="AH502" i="11"/>
  <c r="AH503" i="11"/>
  <c r="AH504" i="11"/>
  <c r="AH505" i="11"/>
  <c r="AH506" i="11"/>
  <c r="AH507" i="11"/>
  <c r="AH508" i="11"/>
  <c r="AH509" i="11"/>
  <c r="AH510" i="11"/>
  <c r="AH511" i="11"/>
  <c r="AH512" i="11"/>
  <c r="AH513" i="11"/>
  <c r="AH514" i="11"/>
  <c r="AH515" i="11"/>
  <c r="AH516" i="11"/>
  <c r="AH517" i="11"/>
  <c r="AH518" i="11"/>
  <c r="AH519" i="11"/>
  <c r="AH520" i="11"/>
  <c r="AH521" i="11"/>
  <c r="AH522" i="11"/>
  <c r="AH523" i="11"/>
  <c r="AH524" i="11"/>
  <c r="AH525" i="11"/>
  <c r="AH526" i="11"/>
  <c r="AH527" i="11"/>
  <c r="AH528" i="11"/>
  <c r="AH529" i="11"/>
  <c r="AH530" i="11"/>
  <c r="AH531" i="11"/>
  <c r="AH532" i="11"/>
  <c r="AH533" i="11"/>
  <c r="AH534" i="11"/>
  <c r="AH535" i="11"/>
  <c r="AH536" i="11"/>
  <c r="AH537" i="11"/>
  <c r="AH538" i="11"/>
  <c r="AH539" i="11"/>
  <c r="AH540" i="11"/>
  <c r="AH541" i="11"/>
  <c r="AH542" i="11"/>
  <c r="AH543" i="11"/>
  <c r="AH544" i="11"/>
  <c r="AH545" i="11"/>
  <c r="AH546" i="11"/>
  <c r="AH547" i="11"/>
  <c r="AH548" i="11"/>
  <c r="AH549" i="11"/>
  <c r="AH550" i="11"/>
  <c r="AH551" i="11"/>
  <c r="AH552" i="11"/>
  <c r="AH553" i="11"/>
  <c r="AH554" i="11"/>
  <c r="AH555" i="11"/>
  <c r="AH556" i="11"/>
  <c r="AH557" i="11"/>
  <c r="AH558" i="11"/>
  <c r="AH559" i="11"/>
  <c r="AH560" i="11"/>
  <c r="AH561" i="11"/>
  <c r="AH562" i="11"/>
  <c r="AH563" i="11"/>
  <c r="AH564" i="11"/>
  <c r="AH565" i="11"/>
  <c r="AH566" i="11"/>
  <c r="AH567" i="11"/>
  <c r="AH568" i="11"/>
  <c r="AH569" i="11"/>
  <c r="AH570" i="11"/>
  <c r="AH571" i="11"/>
  <c r="AH572" i="11"/>
  <c r="AH573" i="11"/>
  <c r="AH574" i="11"/>
  <c r="AH575" i="11"/>
  <c r="AH576" i="11"/>
  <c r="AH577" i="11"/>
  <c r="AH578" i="11"/>
  <c r="AH579" i="11"/>
  <c r="AH580" i="11"/>
  <c r="AH581" i="11"/>
  <c r="AH582" i="11"/>
  <c r="AH583" i="11"/>
  <c r="AH584" i="11"/>
  <c r="AH585" i="11"/>
  <c r="AH586" i="11"/>
  <c r="AH587" i="11"/>
  <c r="AH588" i="11"/>
  <c r="AH589" i="11"/>
  <c r="AH590" i="11"/>
  <c r="AH591" i="11"/>
  <c r="AH592" i="11"/>
  <c r="AH593" i="11"/>
  <c r="AH594" i="11"/>
  <c r="AH595" i="11"/>
  <c r="AH596" i="11"/>
  <c r="AH597" i="11"/>
  <c r="AH598" i="11"/>
  <c r="AH599" i="11"/>
  <c r="AH600" i="11"/>
  <c r="AH601" i="11"/>
  <c r="AH602" i="11"/>
  <c r="AH603" i="11"/>
  <c r="AH604" i="11"/>
  <c r="AH605" i="11"/>
  <c r="AH606" i="11"/>
  <c r="AH607" i="11"/>
  <c r="AH608" i="11"/>
  <c r="AH609" i="11"/>
  <c r="AH610" i="11"/>
  <c r="AH611" i="11"/>
  <c r="AH612" i="11"/>
  <c r="AH613" i="11"/>
  <c r="AH614" i="11"/>
  <c r="AH615" i="11"/>
  <c r="AH616" i="11"/>
  <c r="AH617" i="11"/>
  <c r="AH618" i="11"/>
  <c r="AH619" i="11"/>
  <c r="AH620" i="11"/>
  <c r="AH621" i="11"/>
  <c r="AH622" i="11"/>
  <c r="AH623" i="11"/>
  <c r="AH624" i="11"/>
  <c r="AH625" i="11"/>
  <c r="AH626" i="11"/>
  <c r="AH627" i="11"/>
  <c r="AH628" i="11"/>
  <c r="AH629" i="11"/>
  <c r="AH630" i="11"/>
  <c r="AH631" i="11"/>
  <c r="AH632" i="11"/>
  <c r="AH633" i="11"/>
  <c r="AH634" i="11"/>
  <c r="AH635" i="11"/>
  <c r="AH636" i="11"/>
  <c r="AH637" i="11"/>
  <c r="AH638" i="11"/>
  <c r="AH639" i="11"/>
  <c r="AH640" i="11"/>
  <c r="AH641" i="11"/>
  <c r="AH642" i="11"/>
  <c r="AH643" i="11"/>
  <c r="AH644" i="11"/>
  <c r="AH645" i="11"/>
  <c r="AH646" i="11"/>
  <c r="AH647" i="11"/>
  <c r="AH648" i="11"/>
  <c r="AH649" i="11"/>
  <c r="AH650" i="11"/>
  <c r="AH651" i="11"/>
  <c r="AH652" i="11"/>
  <c r="AH653" i="11"/>
  <c r="AH654" i="11"/>
  <c r="AH655" i="11"/>
  <c r="AH656" i="11"/>
  <c r="AH657" i="11"/>
  <c r="AH658" i="11"/>
  <c r="AH659" i="11"/>
  <c r="AH660" i="11"/>
  <c r="AH661" i="11"/>
  <c r="AH662" i="11"/>
  <c r="AH663" i="11"/>
  <c r="AH664" i="11"/>
  <c r="AH665" i="11"/>
  <c r="AH666" i="11"/>
  <c r="AH667" i="11"/>
  <c r="AH668" i="11"/>
  <c r="AH669" i="11"/>
  <c r="AH670" i="11"/>
  <c r="AH671" i="11"/>
  <c r="AH672" i="11"/>
  <c r="AH673" i="11"/>
  <c r="AH674" i="11"/>
  <c r="AH675" i="11"/>
  <c r="AH676" i="11"/>
  <c r="AH677" i="11"/>
  <c r="AH678" i="11"/>
  <c r="AH679" i="11"/>
  <c r="AH680" i="11"/>
  <c r="AH681" i="11"/>
  <c r="AH682" i="11"/>
  <c r="AH683" i="11"/>
  <c r="AH684" i="11"/>
  <c r="AH685" i="11"/>
  <c r="AH686" i="11"/>
  <c r="AH687" i="11"/>
  <c r="AH688" i="11"/>
  <c r="AH689" i="11"/>
  <c r="AH690" i="11"/>
  <c r="AH691" i="11"/>
  <c r="AH692" i="11"/>
  <c r="AH693" i="11"/>
  <c r="AH694" i="11"/>
  <c r="AH695" i="11"/>
  <c r="AH696" i="11"/>
  <c r="AH697" i="11"/>
  <c r="AH698" i="11"/>
  <c r="AH699" i="11"/>
  <c r="AH700" i="11"/>
  <c r="AH701" i="11"/>
  <c r="AH702" i="11"/>
  <c r="AH703" i="11"/>
  <c r="AH704" i="11"/>
  <c r="AH705" i="11"/>
  <c r="AH706" i="11"/>
  <c r="AH707" i="11"/>
  <c r="AH708" i="11"/>
  <c r="AH709" i="11"/>
  <c r="AH710" i="11"/>
  <c r="AH711" i="11"/>
  <c r="AH712" i="11"/>
  <c r="AH713" i="11"/>
  <c r="AH714" i="11"/>
  <c r="AH715" i="11"/>
  <c r="AH716" i="11"/>
  <c r="AH717" i="11"/>
  <c r="AH718" i="11"/>
  <c r="AH719" i="11"/>
  <c r="AH720" i="11"/>
  <c r="AH721" i="11"/>
  <c r="AH722" i="11"/>
  <c r="AH723" i="11"/>
  <c r="AH724" i="11"/>
  <c r="AH725" i="11"/>
  <c r="AH726" i="11"/>
  <c r="AH727" i="11"/>
  <c r="AH728" i="11"/>
  <c r="AH729" i="11"/>
  <c r="AH730" i="11"/>
  <c r="AH731" i="11"/>
  <c r="AH732" i="11"/>
  <c r="AH733" i="11"/>
  <c r="AH734" i="11"/>
  <c r="AH735" i="11"/>
  <c r="AH736" i="11"/>
  <c r="AH737" i="11"/>
  <c r="AH738" i="11"/>
  <c r="AH739" i="11"/>
  <c r="AH740" i="11"/>
  <c r="AH741" i="11"/>
  <c r="AH742" i="11"/>
  <c r="AH743" i="11"/>
  <c r="AH744" i="11"/>
  <c r="AH745" i="11"/>
  <c r="AH746" i="11"/>
  <c r="AH747" i="11"/>
  <c r="AH748" i="11"/>
  <c r="AH749" i="11"/>
  <c r="AH750" i="11"/>
  <c r="AH751" i="11"/>
  <c r="AH752" i="11"/>
  <c r="AH753" i="11"/>
  <c r="AH754" i="11"/>
  <c r="AH755" i="11"/>
  <c r="AH756" i="11"/>
  <c r="AH757" i="11"/>
  <c r="AH758" i="11"/>
  <c r="AH759" i="11"/>
  <c r="AH760" i="11"/>
  <c r="AH761" i="11"/>
  <c r="AH762" i="11"/>
  <c r="AH763" i="11"/>
  <c r="AH764" i="11"/>
  <c r="AH765" i="11"/>
  <c r="AH766" i="11"/>
  <c r="AH767" i="11"/>
  <c r="AH768" i="11"/>
  <c r="AH769" i="11"/>
  <c r="AH770" i="11"/>
  <c r="AH771" i="11"/>
  <c r="AH772" i="11"/>
  <c r="AH773" i="11"/>
  <c r="AH774" i="11"/>
  <c r="AH775" i="11"/>
  <c r="AH776" i="11"/>
  <c r="AH777" i="11"/>
  <c r="AH778" i="11"/>
  <c r="AH779" i="11"/>
  <c r="AH780" i="11"/>
  <c r="AH781" i="11"/>
  <c r="AH782" i="11"/>
  <c r="AH783" i="11"/>
  <c r="AH784" i="11"/>
  <c r="AH785" i="11"/>
  <c r="AH786" i="11"/>
  <c r="AH787" i="11"/>
  <c r="AH788" i="11"/>
  <c r="AH789" i="11"/>
  <c r="AH790" i="11"/>
  <c r="AH791" i="11"/>
  <c r="AH792" i="11"/>
  <c r="AH793" i="11"/>
  <c r="AH794" i="11"/>
  <c r="AH795" i="11"/>
  <c r="AH796" i="11"/>
  <c r="AH797" i="11"/>
  <c r="AH798" i="11"/>
  <c r="AH799" i="11"/>
  <c r="AH800" i="11"/>
  <c r="AH801" i="11"/>
  <c r="AH802" i="11"/>
  <c r="AH803" i="11"/>
  <c r="AH804" i="11"/>
  <c r="AH805" i="11"/>
  <c r="AH806" i="11"/>
  <c r="AH807" i="11"/>
  <c r="AH808" i="11"/>
  <c r="AH809" i="11"/>
  <c r="AH810" i="11"/>
  <c r="AH811" i="11"/>
  <c r="AH812" i="11"/>
  <c r="AH813" i="11"/>
  <c r="AH814" i="11"/>
  <c r="AH815" i="11"/>
  <c r="AH816" i="11"/>
  <c r="AH817" i="11"/>
  <c r="AH818" i="11"/>
  <c r="AH819" i="11"/>
  <c r="AH820" i="11"/>
  <c r="AH821" i="11"/>
  <c r="AH822" i="11"/>
  <c r="AH823" i="11"/>
  <c r="AH824" i="11"/>
  <c r="AH825" i="11"/>
  <c r="AH826" i="11"/>
  <c r="AH827" i="11"/>
  <c r="AH828" i="11"/>
  <c r="AH829" i="11"/>
  <c r="AH830" i="11"/>
  <c r="AH831" i="11"/>
  <c r="AH832" i="11"/>
  <c r="AH833" i="11"/>
  <c r="AH834" i="11"/>
  <c r="AH835" i="11"/>
  <c r="AH836" i="11"/>
  <c r="AH837" i="11"/>
  <c r="AH838" i="11"/>
  <c r="AH839" i="11"/>
  <c r="AH840" i="11"/>
  <c r="AH841" i="11"/>
  <c r="AH842" i="11"/>
  <c r="AH843" i="11"/>
  <c r="AH844" i="11"/>
  <c r="AH845" i="11"/>
  <c r="AH846" i="11"/>
  <c r="AH847" i="11"/>
  <c r="AH848" i="11"/>
  <c r="AH849" i="11"/>
  <c r="AH850" i="11"/>
  <c r="AH851" i="11"/>
  <c r="AH852" i="11"/>
  <c r="AH853" i="11"/>
  <c r="AH854" i="11"/>
  <c r="AH855" i="11"/>
  <c r="AH856" i="11"/>
  <c r="AH857" i="11"/>
  <c r="AH858" i="11"/>
  <c r="AH859" i="11"/>
  <c r="AH860" i="11"/>
  <c r="AH861" i="11"/>
  <c r="AH862" i="11"/>
  <c r="AH863" i="11"/>
  <c r="AH864" i="11"/>
  <c r="AH865" i="11"/>
  <c r="AH866" i="11"/>
  <c r="AH867" i="11"/>
  <c r="AH868" i="11"/>
  <c r="AH869" i="11"/>
  <c r="AH870" i="11"/>
  <c r="AH871" i="11"/>
  <c r="AH872" i="11"/>
  <c r="AH873" i="11"/>
  <c r="AH874" i="11"/>
  <c r="AH875" i="11"/>
  <c r="AH876" i="11"/>
  <c r="AH877" i="11"/>
  <c r="AH878" i="11"/>
  <c r="AH879" i="11"/>
  <c r="AH880" i="11"/>
  <c r="AH881" i="11"/>
  <c r="AH882" i="11"/>
  <c r="AH883" i="11"/>
  <c r="AH884" i="11"/>
  <c r="AH885" i="11"/>
  <c r="AH886" i="11"/>
  <c r="AH887" i="11"/>
  <c r="AH888" i="11"/>
  <c r="AH889" i="11"/>
  <c r="AH890" i="11"/>
  <c r="AH891" i="11"/>
  <c r="AH892" i="11"/>
  <c r="AH893" i="11"/>
  <c r="AH894" i="11"/>
  <c r="AH895" i="11"/>
  <c r="AH896" i="11"/>
  <c r="AH897" i="11"/>
  <c r="AH898" i="11"/>
  <c r="AH899" i="11"/>
  <c r="AH900" i="11"/>
  <c r="AH901" i="11"/>
  <c r="AH902" i="11"/>
  <c r="AH903" i="11"/>
  <c r="AH904" i="11"/>
  <c r="AH905" i="11"/>
  <c r="AF5" i="11"/>
  <c r="AF6" i="11"/>
  <c r="AF7" i="11"/>
  <c r="AF8" i="11"/>
  <c r="AF9" i="11"/>
  <c r="AF10" i="11"/>
  <c r="AF11" i="11"/>
  <c r="AF12" i="11"/>
  <c r="AF13" i="11"/>
  <c r="AF14" i="11"/>
  <c r="AF15" i="11"/>
  <c r="AF16" i="11"/>
  <c r="AF17" i="11"/>
  <c r="AF18" i="11"/>
  <c r="AF19" i="11"/>
  <c r="AF20" i="11"/>
  <c r="AF21" i="11"/>
  <c r="AF22" i="11"/>
  <c r="AF23" i="11"/>
  <c r="AF24" i="11"/>
  <c r="AF25" i="11"/>
  <c r="AF26" i="11"/>
  <c r="AF27" i="11"/>
  <c r="AF28" i="11"/>
  <c r="AF29" i="11"/>
  <c r="AF30" i="11"/>
  <c r="AF31" i="11"/>
  <c r="AF32" i="11"/>
  <c r="AF33" i="11"/>
  <c r="AF34" i="11"/>
  <c r="AF35" i="11"/>
  <c r="AF36" i="11"/>
  <c r="AF37" i="11"/>
  <c r="AF38" i="11"/>
  <c r="AF39" i="11"/>
  <c r="AF40" i="11"/>
  <c r="AF41" i="11"/>
  <c r="AF42" i="11"/>
  <c r="AF43" i="11"/>
  <c r="AF44" i="11"/>
  <c r="AF45" i="11"/>
  <c r="AF46" i="11"/>
  <c r="AF47" i="11"/>
  <c r="AF48" i="11"/>
  <c r="AF49" i="11"/>
  <c r="AF50" i="11"/>
  <c r="AF51" i="11"/>
  <c r="AF52" i="11"/>
  <c r="AF53" i="11"/>
  <c r="AF54" i="11"/>
  <c r="AF55" i="11"/>
  <c r="AF56" i="11"/>
  <c r="AF57" i="11"/>
  <c r="AF58" i="11"/>
  <c r="AF59" i="11"/>
  <c r="AF60" i="11"/>
  <c r="AF61" i="11"/>
  <c r="AF62" i="11"/>
  <c r="AF63" i="11"/>
  <c r="AF64" i="11"/>
  <c r="AF65" i="11"/>
  <c r="AF66" i="11"/>
  <c r="AF67" i="11"/>
  <c r="AF68" i="11"/>
  <c r="AF69" i="11"/>
  <c r="AF70" i="11"/>
  <c r="AF71" i="11"/>
  <c r="AF72" i="11"/>
  <c r="AF73" i="11"/>
  <c r="AF74" i="11"/>
  <c r="AF75" i="11"/>
  <c r="AF76" i="11"/>
  <c r="AF77" i="11"/>
  <c r="AF78" i="11"/>
  <c r="AF79" i="11"/>
  <c r="AF80" i="11"/>
  <c r="AF81" i="11"/>
  <c r="AF82" i="11"/>
  <c r="AF83" i="11"/>
  <c r="AF84" i="11"/>
  <c r="AF85" i="11"/>
  <c r="AF86" i="11"/>
  <c r="AF87" i="11"/>
  <c r="AF88" i="11"/>
  <c r="AF89" i="11"/>
  <c r="AF90" i="11"/>
  <c r="AF91" i="11"/>
  <c r="AF92" i="11"/>
  <c r="AF93" i="11"/>
  <c r="AF94" i="11"/>
  <c r="AF95" i="11"/>
  <c r="AF96" i="11"/>
  <c r="AF97" i="11"/>
  <c r="AF98" i="11"/>
  <c r="AF99" i="11"/>
  <c r="AF100" i="11"/>
  <c r="AF101" i="11"/>
  <c r="AF102" i="11"/>
  <c r="AF103" i="11"/>
  <c r="AF104" i="11"/>
  <c r="AF105" i="11"/>
  <c r="AF106" i="11"/>
  <c r="AF107" i="11"/>
  <c r="AF108" i="11"/>
  <c r="AF109" i="11"/>
  <c r="AF110" i="11"/>
  <c r="AF111" i="11"/>
  <c r="AF112" i="11"/>
  <c r="AF113" i="11"/>
  <c r="AF114" i="11"/>
  <c r="AF115" i="11"/>
  <c r="AF116" i="11"/>
  <c r="AF117" i="11"/>
  <c r="AF118" i="11"/>
  <c r="AF119" i="11"/>
  <c r="AF120" i="11"/>
  <c r="AF121" i="11"/>
  <c r="AF122" i="11"/>
  <c r="AF123" i="11"/>
  <c r="AF124" i="11"/>
  <c r="AF125" i="11"/>
  <c r="AF126" i="11"/>
  <c r="AF127" i="11"/>
  <c r="AF128" i="11"/>
  <c r="AF129" i="11"/>
  <c r="AF130" i="11"/>
  <c r="AF131" i="11"/>
  <c r="AF132" i="11"/>
  <c r="AF133" i="11"/>
  <c r="AF134" i="11"/>
  <c r="AF135" i="11"/>
  <c r="AF136" i="11"/>
  <c r="AF137" i="11"/>
  <c r="AF138" i="11"/>
  <c r="AF139" i="11"/>
  <c r="AF140" i="11"/>
  <c r="AF141" i="11"/>
  <c r="AF142" i="11"/>
  <c r="AF143" i="11"/>
  <c r="AF144" i="11"/>
  <c r="AF145" i="11"/>
  <c r="AF146" i="11"/>
  <c r="AF147" i="11"/>
  <c r="AF148" i="11"/>
  <c r="AF149" i="11"/>
  <c r="AF150" i="11"/>
  <c r="AF151" i="11"/>
  <c r="AF152" i="11"/>
  <c r="AF153" i="11"/>
  <c r="AF154" i="11"/>
  <c r="AF155" i="11"/>
  <c r="AF156" i="11"/>
  <c r="AF157" i="11"/>
  <c r="AF158" i="11"/>
  <c r="AF159" i="11"/>
  <c r="AF160" i="11"/>
  <c r="AF161" i="11"/>
  <c r="AF162" i="11"/>
  <c r="AF163" i="11"/>
  <c r="AF164" i="11"/>
  <c r="AF165" i="11"/>
  <c r="AF166" i="11"/>
  <c r="AF167" i="11"/>
  <c r="AF168" i="11"/>
  <c r="AF169" i="11"/>
  <c r="AF170" i="11"/>
  <c r="AF171" i="11"/>
  <c r="AF172" i="11"/>
  <c r="AF173" i="11"/>
  <c r="AF174" i="11"/>
  <c r="AF175" i="11"/>
  <c r="AF176" i="11"/>
  <c r="AF177" i="11"/>
  <c r="AF178" i="11"/>
  <c r="AF179" i="11"/>
  <c r="AF180" i="11"/>
  <c r="AF181" i="11"/>
  <c r="AF182" i="11"/>
  <c r="AF183" i="11"/>
  <c r="AF184" i="11"/>
  <c r="AF185" i="11"/>
  <c r="AF186" i="11"/>
  <c r="AF187" i="11"/>
  <c r="AF188" i="11"/>
  <c r="AF189" i="11"/>
  <c r="AF190" i="11"/>
  <c r="AF191" i="11"/>
  <c r="AF192" i="11"/>
  <c r="AF193" i="11"/>
  <c r="AF194" i="11"/>
  <c r="AF195" i="11"/>
  <c r="AF196" i="11"/>
  <c r="AF197" i="11"/>
  <c r="AF198" i="11"/>
  <c r="AF199" i="11"/>
  <c r="AF200" i="11"/>
  <c r="AF201" i="11"/>
  <c r="AF202" i="11"/>
  <c r="AF203" i="11"/>
  <c r="AF204" i="11"/>
  <c r="AF205" i="11"/>
  <c r="AF206" i="11"/>
  <c r="AF207" i="11"/>
  <c r="AF208" i="11"/>
  <c r="AF209" i="11"/>
  <c r="AF210" i="11"/>
  <c r="AF211" i="11"/>
  <c r="AF212" i="11"/>
  <c r="AF213" i="11"/>
  <c r="AF214" i="11"/>
  <c r="AF215" i="11"/>
  <c r="AF216" i="11"/>
  <c r="AF217" i="11"/>
  <c r="AF218" i="11"/>
  <c r="AF219" i="11"/>
  <c r="AF220" i="11"/>
  <c r="AF221" i="11"/>
  <c r="AF222" i="11"/>
  <c r="AF223" i="11"/>
  <c r="AF224" i="11"/>
  <c r="AF225" i="11"/>
  <c r="AF226" i="11"/>
  <c r="AF227" i="11"/>
  <c r="AF228" i="11"/>
  <c r="AF229" i="11"/>
  <c r="AF230" i="11"/>
  <c r="AF231" i="11"/>
  <c r="AF232" i="11"/>
  <c r="AF233" i="11"/>
  <c r="AF234" i="11"/>
  <c r="AF235" i="11"/>
  <c r="AF236" i="11"/>
  <c r="AF237" i="11"/>
  <c r="AF238" i="11"/>
  <c r="AF239" i="11"/>
  <c r="AF240" i="11"/>
  <c r="AF241" i="11"/>
  <c r="AF242" i="11"/>
  <c r="AF243" i="11"/>
  <c r="AF244" i="11"/>
  <c r="AF245" i="11"/>
  <c r="AF246" i="11"/>
  <c r="AF247" i="11"/>
  <c r="AF248" i="11"/>
  <c r="AF249" i="11"/>
  <c r="AF250" i="11"/>
  <c r="AF251" i="11"/>
  <c r="AF252" i="11"/>
  <c r="AF253" i="11"/>
  <c r="AF254" i="11"/>
  <c r="AF255" i="11"/>
  <c r="AF256" i="11"/>
  <c r="AF257" i="11"/>
  <c r="AF258" i="11"/>
  <c r="AF259" i="11"/>
  <c r="AF260" i="11"/>
  <c r="AF261" i="11"/>
  <c r="AF262" i="11"/>
  <c r="AF263" i="11"/>
  <c r="AF264" i="11"/>
  <c r="AF265" i="11"/>
  <c r="AF266" i="11"/>
  <c r="AF267" i="11"/>
  <c r="AF268" i="11"/>
  <c r="AF269" i="11"/>
  <c r="AF270" i="11"/>
  <c r="AF271" i="11"/>
  <c r="AF272" i="11"/>
  <c r="AF273" i="11"/>
  <c r="AF274" i="11"/>
  <c r="AF275" i="11"/>
  <c r="AF276" i="11"/>
  <c r="AF277" i="11"/>
  <c r="AF278" i="11"/>
  <c r="AF279" i="11"/>
  <c r="AF280" i="11"/>
  <c r="AF281" i="11"/>
  <c r="AF282" i="11"/>
  <c r="AF283" i="11"/>
  <c r="AF284" i="11"/>
  <c r="AF285" i="11"/>
  <c r="AF286" i="11"/>
  <c r="AF287" i="11"/>
  <c r="AF288" i="11"/>
  <c r="AF289" i="11"/>
  <c r="AF290" i="11"/>
  <c r="AF291" i="11"/>
  <c r="AF292" i="11"/>
  <c r="AF293" i="11"/>
  <c r="AF294" i="11"/>
  <c r="AF295" i="11"/>
  <c r="AF296" i="11"/>
  <c r="AF297" i="11"/>
  <c r="AF298" i="11"/>
  <c r="AF299" i="11"/>
  <c r="AF300" i="11"/>
  <c r="AF301" i="11"/>
  <c r="AF302" i="11"/>
  <c r="AF303" i="11"/>
  <c r="AF304" i="11"/>
  <c r="AF305" i="11"/>
  <c r="AF306" i="11"/>
  <c r="AF307" i="11"/>
  <c r="AF308" i="11"/>
  <c r="AF309" i="11"/>
  <c r="AF310" i="11"/>
  <c r="AF311" i="11"/>
  <c r="AF312" i="11"/>
  <c r="AF313" i="11"/>
  <c r="AF314" i="11"/>
  <c r="AF315" i="11"/>
  <c r="AF316" i="11"/>
  <c r="AF317" i="11"/>
  <c r="AF318" i="11"/>
  <c r="AF319" i="11"/>
  <c r="AF320" i="11"/>
  <c r="AF321" i="11"/>
  <c r="AF322" i="11"/>
  <c r="AF323" i="11"/>
  <c r="AF324" i="11"/>
  <c r="AF325" i="11"/>
  <c r="AF326" i="11"/>
  <c r="AF327" i="11"/>
  <c r="AF328" i="11"/>
  <c r="AF329" i="11"/>
  <c r="AF330" i="11"/>
  <c r="AF331" i="11"/>
  <c r="AF332" i="11"/>
  <c r="AF333" i="11"/>
  <c r="AF334" i="11"/>
  <c r="AF335" i="11"/>
  <c r="AF336" i="11"/>
  <c r="AF337" i="11"/>
  <c r="AF338" i="11"/>
  <c r="AF339" i="11"/>
  <c r="AF340" i="11"/>
  <c r="AF341" i="11"/>
  <c r="AF342" i="11"/>
  <c r="AF343" i="11"/>
  <c r="AF344" i="11"/>
  <c r="AF345" i="11"/>
  <c r="AF346" i="11"/>
  <c r="AF347" i="11"/>
  <c r="AF348" i="11"/>
  <c r="AF349" i="11"/>
  <c r="AF350" i="11"/>
  <c r="AF351" i="11"/>
  <c r="AF352" i="11"/>
  <c r="AF353" i="11"/>
  <c r="AF354" i="11"/>
  <c r="AF355" i="11"/>
  <c r="AF356" i="11"/>
  <c r="AF357" i="11"/>
  <c r="AF358" i="11"/>
  <c r="AF359" i="11"/>
  <c r="AF360" i="11"/>
  <c r="AF361" i="11"/>
  <c r="AF362" i="11"/>
  <c r="AF363" i="11"/>
  <c r="AF364" i="11"/>
  <c r="AF365" i="11"/>
  <c r="AF366" i="11"/>
  <c r="AF367" i="11"/>
  <c r="AF368" i="11"/>
  <c r="AF369" i="11"/>
  <c r="AF370" i="11"/>
  <c r="AF371" i="11"/>
  <c r="AF372" i="11"/>
  <c r="AF373" i="11"/>
  <c r="AF374" i="11"/>
  <c r="AF375" i="11"/>
  <c r="AF376" i="11"/>
  <c r="AF377" i="11"/>
  <c r="AF378" i="11"/>
  <c r="AF379" i="11"/>
  <c r="AF380" i="11"/>
  <c r="AF381" i="11"/>
  <c r="AF382" i="11"/>
  <c r="AF383" i="11"/>
  <c r="AF384" i="11"/>
  <c r="AF385" i="11"/>
  <c r="AF386" i="11"/>
  <c r="AF387" i="11"/>
  <c r="AF388" i="11"/>
  <c r="AF389" i="11"/>
  <c r="AF390" i="11"/>
  <c r="AF391" i="11"/>
  <c r="AF392" i="11"/>
  <c r="AF393" i="11"/>
  <c r="AF394" i="11"/>
  <c r="AF395" i="11"/>
  <c r="AF396" i="11"/>
  <c r="AF397" i="11"/>
  <c r="AF398" i="11"/>
  <c r="AF399" i="11"/>
  <c r="AF400" i="11"/>
  <c r="AF401" i="11"/>
  <c r="AF402" i="11"/>
  <c r="AF403" i="11"/>
  <c r="AF404" i="11"/>
  <c r="AF405" i="11"/>
  <c r="AF406" i="11"/>
  <c r="AF407" i="11"/>
  <c r="AF408" i="11"/>
  <c r="AF409" i="11"/>
  <c r="AF410" i="11"/>
  <c r="AF411" i="11"/>
  <c r="AF412" i="11"/>
  <c r="AF413" i="11"/>
  <c r="AF414" i="11"/>
  <c r="AF415" i="11"/>
  <c r="AF416" i="11"/>
  <c r="AF417" i="11"/>
  <c r="AF418" i="11"/>
  <c r="AF419" i="11"/>
  <c r="AF420" i="11"/>
  <c r="AF421" i="11"/>
  <c r="AF422" i="11"/>
  <c r="AF423" i="11"/>
  <c r="AF424" i="11"/>
  <c r="AF425" i="11"/>
  <c r="AF426" i="11"/>
  <c r="AF427" i="11"/>
  <c r="AF428" i="11"/>
  <c r="AF429" i="11"/>
  <c r="AF430" i="11"/>
  <c r="AF431" i="11"/>
  <c r="AF432" i="11"/>
  <c r="AF433" i="11"/>
  <c r="AF434" i="11"/>
  <c r="AF435" i="11"/>
  <c r="AF436" i="11"/>
  <c r="AF437" i="11"/>
  <c r="AF438" i="11"/>
  <c r="AF439" i="11"/>
  <c r="AF440" i="11"/>
  <c r="AF441" i="11"/>
  <c r="AF442" i="11"/>
  <c r="AF443" i="11"/>
  <c r="AF444" i="11"/>
  <c r="AF445" i="11"/>
  <c r="AF446" i="11"/>
  <c r="AF447" i="11"/>
  <c r="AF448" i="11"/>
  <c r="AF449" i="11"/>
  <c r="AF450" i="11"/>
  <c r="AF451" i="11"/>
  <c r="AF452" i="11"/>
  <c r="AF453" i="11"/>
  <c r="AF454" i="11"/>
  <c r="AF455" i="11"/>
  <c r="AF456" i="11"/>
  <c r="AF457" i="11"/>
  <c r="AF458" i="11"/>
  <c r="AF459" i="11"/>
  <c r="AF460" i="11"/>
  <c r="AF461" i="11"/>
  <c r="AF462" i="11"/>
  <c r="AF463" i="11"/>
  <c r="AF464" i="11"/>
  <c r="AF465" i="11"/>
  <c r="AF466" i="11"/>
  <c r="AF467" i="11"/>
  <c r="AF468" i="11"/>
  <c r="AF469" i="11"/>
  <c r="AF470" i="11"/>
  <c r="AF471" i="11"/>
  <c r="AF472" i="11"/>
  <c r="AF473" i="11"/>
  <c r="AF474" i="11"/>
  <c r="AF475" i="11"/>
  <c r="AF476" i="11"/>
  <c r="AF477" i="11"/>
  <c r="AF478" i="11"/>
  <c r="AF479" i="11"/>
  <c r="AF480" i="11"/>
  <c r="AF481" i="11"/>
  <c r="AF482" i="11"/>
  <c r="AF483" i="11"/>
  <c r="AF484" i="11"/>
  <c r="AF485" i="11"/>
  <c r="AF486" i="11"/>
  <c r="AF487" i="11"/>
  <c r="AF488" i="11"/>
  <c r="AF489" i="11"/>
  <c r="AF490" i="11"/>
  <c r="AF491" i="11"/>
  <c r="AF492" i="11"/>
  <c r="AF493" i="11"/>
  <c r="AF494" i="11"/>
  <c r="AF495" i="11"/>
  <c r="AF496" i="11"/>
  <c r="AF497" i="11"/>
  <c r="AF498" i="11"/>
  <c r="AF499" i="11"/>
  <c r="AF500" i="11"/>
  <c r="AF501" i="11"/>
  <c r="AF502" i="11"/>
  <c r="AF503" i="11"/>
  <c r="AF504" i="11"/>
  <c r="AF505" i="11"/>
  <c r="AF506" i="11"/>
  <c r="AF507" i="11"/>
  <c r="AF508" i="11"/>
  <c r="AF509" i="11"/>
  <c r="AF510" i="11"/>
  <c r="AF511" i="11"/>
  <c r="AF512" i="11"/>
  <c r="AF513" i="11"/>
  <c r="AF514" i="11"/>
  <c r="AF515" i="11"/>
  <c r="AF516" i="11"/>
  <c r="AF517" i="11"/>
  <c r="AF518" i="11"/>
  <c r="AF519" i="11"/>
  <c r="AF520" i="11"/>
  <c r="AF521" i="11"/>
  <c r="AF522" i="11"/>
  <c r="AF523" i="11"/>
  <c r="AF524" i="11"/>
  <c r="AF525" i="11"/>
  <c r="AF526" i="11"/>
  <c r="AF527" i="11"/>
  <c r="AF528" i="11"/>
  <c r="AF529" i="11"/>
  <c r="AF530" i="11"/>
  <c r="AF531" i="11"/>
  <c r="AF532" i="11"/>
  <c r="AF533" i="11"/>
  <c r="AF534" i="11"/>
  <c r="AF535" i="11"/>
  <c r="AF536" i="11"/>
  <c r="AF537" i="11"/>
  <c r="AF538" i="11"/>
  <c r="AF539" i="11"/>
  <c r="AF540" i="11"/>
  <c r="AF541" i="11"/>
  <c r="AF542" i="11"/>
  <c r="AF543" i="11"/>
  <c r="AF544" i="11"/>
  <c r="AF545" i="11"/>
  <c r="AF546" i="11"/>
  <c r="AF547" i="11"/>
  <c r="AF548" i="11"/>
  <c r="AF549" i="11"/>
  <c r="AF550" i="11"/>
  <c r="AF551" i="11"/>
  <c r="AF552" i="11"/>
  <c r="AF553" i="11"/>
  <c r="AF554" i="11"/>
  <c r="AF555" i="11"/>
  <c r="AF556" i="11"/>
  <c r="AF557" i="11"/>
  <c r="AF558" i="11"/>
  <c r="AF559" i="11"/>
  <c r="AF560" i="11"/>
  <c r="AF561" i="11"/>
  <c r="AF562" i="11"/>
  <c r="AF563" i="11"/>
  <c r="AF564" i="11"/>
  <c r="AF565" i="11"/>
  <c r="AF566" i="11"/>
  <c r="AF567" i="11"/>
  <c r="AF568" i="11"/>
  <c r="AF569" i="11"/>
  <c r="AF570" i="11"/>
  <c r="AF571" i="11"/>
  <c r="AF572" i="11"/>
  <c r="AF573" i="11"/>
  <c r="AF574" i="11"/>
  <c r="AF575" i="11"/>
  <c r="AF576" i="11"/>
  <c r="AF577" i="11"/>
  <c r="AF578" i="11"/>
  <c r="AF579" i="11"/>
  <c r="AF580" i="11"/>
  <c r="AF581" i="11"/>
  <c r="AF582" i="11"/>
  <c r="AF583" i="11"/>
  <c r="AF584" i="11"/>
  <c r="AF585" i="11"/>
  <c r="AF586" i="11"/>
  <c r="AF587" i="11"/>
  <c r="AF588" i="11"/>
  <c r="AF589" i="11"/>
  <c r="AF590" i="11"/>
  <c r="AF591" i="11"/>
  <c r="AF592" i="11"/>
  <c r="AF593" i="11"/>
  <c r="AF594" i="11"/>
  <c r="AF595" i="11"/>
  <c r="AF596" i="11"/>
  <c r="AF597" i="11"/>
  <c r="AF598" i="11"/>
  <c r="AF599" i="11"/>
  <c r="AF600" i="11"/>
  <c r="AF601" i="11"/>
  <c r="AF602" i="11"/>
  <c r="AF603" i="11"/>
  <c r="AF604" i="11"/>
  <c r="AF605" i="11"/>
  <c r="AF606" i="11"/>
  <c r="AF607" i="11"/>
  <c r="AF608" i="11"/>
  <c r="AF609" i="11"/>
  <c r="AF610" i="11"/>
  <c r="AF611" i="11"/>
  <c r="AF612" i="11"/>
  <c r="AF613" i="11"/>
  <c r="AF614" i="11"/>
  <c r="AF615" i="11"/>
  <c r="AF616" i="11"/>
  <c r="AF617" i="11"/>
  <c r="AF618" i="11"/>
  <c r="AF619" i="11"/>
  <c r="AF620" i="11"/>
  <c r="AF621" i="11"/>
  <c r="AF622" i="11"/>
  <c r="AF623" i="11"/>
  <c r="AF624" i="11"/>
  <c r="AF625" i="11"/>
  <c r="AF626" i="11"/>
  <c r="AF627" i="11"/>
  <c r="AF628" i="11"/>
  <c r="AF629" i="11"/>
  <c r="AF630" i="11"/>
  <c r="AF631" i="11"/>
  <c r="AF632" i="11"/>
  <c r="AF633" i="11"/>
  <c r="AF634" i="11"/>
  <c r="AF635" i="11"/>
  <c r="AF636" i="11"/>
  <c r="AF637" i="11"/>
  <c r="AF638" i="11"/>
  <c r="AF639" i="11"/>
  <c r="AF640" i="11"/>
  <c r="AF641" i="11"/>
  <c r="AF642" i="11"/>
  <c r="AF643" i="11"/>
  <c r="AF644" i="11"/>
  <c r="AF645" i="11"/>
  <c r="AF646" i="11"/>
  <c r="AF647" i="11"/>
  <c r="AF648" i="11"/>
  <c r="AF649" i="11"/>
  <c r="AF650" i="11"/>
  <c r="AF651" i="11"/>
  <c r="AF652" i="11"/>
  <c r="AF653" i="11"/>
  <c r="AF654" i="11"/>
  <c r="AF655" i="11"/>
  <c r="AF656" i="11"/>
  <c r="AF657" i="11"/>
  <c r="AF658" i="11"/>
  <c r="AF659" i="11"/>
  <c r="AF660" i="11"/>
  <c r="AF661" i="11"/>
  <c r="AF662" i="11"/>
  <c r="AF663" i="11"/>
  <c r="AF664" i="11"/>
  <c r="AF665" i="11"/>
  <c r="AF666" i="11"/>
  <c r="AF667" i="11"/>
  <c r="AF668" i="11"/>
  <c r="AF669" i="11"/>
  <c r="AF670" i="11"/>
  <c r="AF671" i="11"/>
  <c r="AF672" i="11"/>
  <c r="AF673" i="11"/>
  <c r="AF674" i="11"/>
  <c r="AF675" i="11"/>
  <c r="AF676" i="11"/>
  <c r="AF677" i="11"/>
  <c r="AF678" i="11"/>
  <c r="AF679" i="11"/>
  <c r="AF680" i="11"/>
  <c r="AF681" i="11"/>
  <c r="AF682" i="11"/>
  <c r="AF683" i="11"/>
  <c r="AF684" i="11"/>
  <c r="AF685" i="11"/>
  <c r="AF686" i="11"/>
  <c r="AF687" i="11"/>
  <c r="AF688" i="11"/>
  <c r="AF689" i="11"/>
  <c r="AF690" i="11"/>
  <c r="AF691" i="11"/>
  <c r="AF692" i="11"/>
  <c r="AF693" i="11"/>
  <c r="AF694" i="11"/>
  <c r="AF695" i="11"/>
  <c r="AF696" i="11"/>
  <c r="AF697" i="11"/>
  <c r="AF698" i="11"/>
  <c r="AF699" i="11"/>
  <c r="AF700" i="11"/>
  <c r="AF701" i="11"/>
  <c r="AF702" i="11"/>
  <c r="AF703" i="11"/>
  <c r="AF704" i="11"/>
  <c r="AF705" i="11"/>
  <c r="AF706" i="11"/>
  <c r="AF707" i="11"/>
  <c r="AF708" i="11"/>
  <c r="AF709" i="11"/>
  <c r="AF710" i="11"/>
  <c r="AF711" i="11"/>
  <c r="AF712" i="11"/>
  <c r="AF713" i="11"/>
  <c r="AF714" i="11"/>
  <c r="AF715" i="11"/>
  <c r="AF716" i="11"/>
  <c r="AF717" i="11"/>
  <c r="AF718" i="11"/>
  <c r="AF719" i="11"/>
  <c r="AF720" i="11"/>
  <c r="AF721" i="11"/>
  <c r="AF722" i="11"/>
  <c r="AF723" i="11"/>
  <c r="AF724" i="11"/>
  <c r="AF725" i="11"/>
  <c r="AF726" i="11"/>
  <c r="AF727" i="11"/>
  <c r="AF728" i="11"/>
  <c r="AF729" i="11"/>
  <c r="AF730" i="11"/>
  <c r="AF731" i="11"/>
  <c r="AF732" i="11"/>
  <c r="AF733" i="11"/>
  <c r="AF734" i="11"/>
  <c r="AF735" i="11"/>
  <c r="AF736" i="11"/>
  <c r="AF737" i="11"/>
  <c r="AF738" i="11"/>
  <c r="AF739" i="11"/>
  <c r="AF740" i="11"/>
  <c r="AF741" i="11"/>
  <c r="AF742" i="11"/>
  <c r="AF743" i="11"/>
  <c r="AF744" i="11"/>
  <c r="AF745" i="11"/>
  <c r="AF746" i="11"/>
  <c r="AF747" i="11"/>
  <c r="AF748" i="11"/>
  <c r="AF749" i="11"/>
  <c r="AF750" i="11"/>
  <c r="AF751" i="11"/>
  <c r="AF752" i="11"/>
  <c r="AF753" i="11"/>
  <c r="AF754" i="11"/>
  <c r="AF755" i="11"/>
  <c r="AF756" i="11"/>
  <c r="AF757" i="11"/>
  <c r="AF758" i="11"/>
  <c r="AF759" i="11"/>
  <c r="AF760" i="11"/>
  <c r="AF761" i="11"/>
  <c r="AF762" i="11"/>
  <c r="AF763" i="11"/>
  <c r="AF764" i="11"/>
  <c r="AF765" i="11"/>
  <c r="AF766" i="11"/>
  <c r="AF767" i="11"/>
  <c r="AF768" i="11"/>
  <c r="AF769" i="11"/>
  <c r="AF770" i="11"/>
  <c r="AF771" i="11"/>
  <c r="AF772" i="11"/>
  <c r="AF773" i="11"/>
  <c r="AF774" i="11"/>
  <c r="AF775" i="11"/>
  <c r="AF776" i="11"/>
  <c r="AF777" i="11"/>
  <c r="AF778" i="11"/>
  <c r="AF779" i="11"/>
  <c r="AF780" i="11"/>
  <c r="AF781" i="11"/>
  <c r="AF782" i="11"/>
  <c r="AF783" i="11"/>
  <c r="AF784" i="11"/>
  <c r="AF785" i="11"/>
  <c r="AF786" i="11"/>
  <c r="AF787" i="11"/>
  <c r="AF788" i="11"/>
  <c r="AF789" i="11"/>
  <c r="AF790" i="11"/>
  <c r="AF791" i="11"/>
  <c r="AF792" i="11"/>
  <c r="AF793" i="11"/>
  <c r="AF794" i="11"/>
  <c r="AF795" i="11"/>
  <c r="AF796" i="11"/>
  <c r="AF797" i="11"/>
  <c r="AF798" i="11"/>
  <c r="AF799" i="11"/>
  <c r="AF800" i="11"/>
  <c r="AF801" i="11"/>
  <c r="AF802" i="11"/>
  <c r="AF803" i="11"/>
  <c r="AF804" i="11"/>
  <c r="AF805" i="11"/>
  <c r="AF806" i="11"/>
  <c r="AF807" i="11"/>
  <c r="AF808" i="11"/>
  <c r="AF809" i="11"/>
  <c r="AF810" i="11"/>
  <c r="AF811" i="11"/>
  <c r="AF812" i="11"/>
  <c r="AF813" i="11"/>
  <c r="AF814" i="11"/>
  <c r="AF815" i="11"/>
  <c r="AF816" i="11"/>
  <c r="AF817" i="11"/>
  <c r="AF818" i="11"/>
  <c r="AF819" i="11"/>
  <c r="AF820" i="11"/>
  <c r="AF821" i="11"/>
  <c r="AF822" i="11"/>
  <c r="AF823" i="11"/>
  <c r="AF824" i="11"/>
  <c r="AF825" i="11"/>
  <c r="AF826" i="11"/>
  <c r="AF827" i="11"/>
  <c r="AF828" i="11"/>
  <c r="AF829" i="11"/>
  <c r="AF830" i="11"/>
  <c r="AF831" i="11"/>
  <c r="AF832" i="11"/>
  <c r="AF833" i="11"/>
  <c r="AF834" i="11"/>
  <c r="AF835" i="11"/>
  <c r="AF836" i="11"/>
  <c r="AF837" i="11"/>
  <c r="AF838" i="11"/>
  <c r="AF839" i="11"/>
  <c r="AF840" i="11"/>
  <c r="AF841" i="11"/>
  <c r="AF842" i="11"/>
  <c r="AF843" i="11"/>
  <c r="AF844" i="11"/>
  <c r="AF845" i="11"/>
  <c r="AF846" i="11"/>
  <c r="AF847" i="11"/>
  <c r="AF848" i="11"/>
  <c r="AF849" i="11"/>
  <c r="AF850" i="11"/>
  <c r="AF851" i="11"/>
  <c r="AF852" i="11"/>
  <c r="AF853" i="11"/>
  <c r="AF854" i="11"/>
  <c r="AF855" i="11"/>
  <c r="AF856" i="11"/>
  <c r="AF857" i="11"/>
  <c r="AF858" i="11"/>
  <c r="AF859" i="11"/>
  <c r="AF860" i="11"/>
  <c r="AF861" i="11"/>
  <c r="AF862" i="11"/>
  <c r="AF863" i="11"/>
  <c r="AF864" i="11"/>
  <c r="AF865" i="11"/>
  <c r="AF866" i="11"/>
  <c r="AF867" i="11"/>
  <c r="AF868" i="11"/>
  <c r="AF869" i="11"/>
  <c r="AF870" i="11"/>
  <c r="AF871" i="11"/>
  <c r="AF872" i="11"/>
  <c r="AF873" i="11"/>
  <c r="AF874" i="11"/>
  <c r="AF875" i="11"/>
  <c r="AF876" i="11"/>
  <c r="AF877" i="11"/>
  <c r="AF878" i="11"/>
  <c r="AF879" i="11"/>
  <c r="AF880" i="11"/>
  <c r="AF881" i="11"/>
  <c r="AF882" i="11"/>
  <c r="AF883" i="11"/>
  <c r="AF884" i="11"/>
  <c r="AF885" i="11"/>
  <c r="AF886" i="11"/>
  <c r="AF887" i="11"/>
  <c r="AF888" i="11"/>
  <c r="AF889" i="11"/>
  <c r="AF890" i="11"/>
  <c r="AF891" i="11"/>
  <c r="AF892" i="11"/>
  <c r="AF893" i="11"/>
  <c r="AF894" i="11"/>
  <c r="AF895" i="11"/>
  <c r="AF896" i="11"/>
  <c r="AF897" i="11"/>
  <c r="AF898" i="11"/>
  <c r="AF899" i="11"/>
  <c r="AF900" i="11"/>
  <c r="AF901" i="11"/>
  <c r="AF902" i="11"/>
  <c r="AF903" i="11"/>
  <c r="AF904" i="11"/>
  <c r="AF905" i="11"/>
  <c r="AC1" i="11"/>
  <c r="O1" i="11"/>
  <c r="P16" i="11" s="1"/>
  <c r="AE1" i="11" l="1"/>
  <c r="AK1" i="11"/>
  <c r="AL1" i="11"/>
  <c r="AF4" i="11"/>
  <c r="AF1" i="11" s="1"/>
  <c r="AN810" i="11"/>
  <c r="AN1" i="11" s="1"/>
  <c r="AG1" i="11"/>
  <c r="AH1" i="11"/>
  <c r="AI1" i="11"/>
  <c r="AJ391" i="11"/>
  <c r="AJ1" i="11" s="1"/>
  <c r="AB902" i="11"/>
  <c r="AB894" i="11"/>
  <c r="AB886" i="11"/>
  <c r="AB878" i="11"/>
  <c r="AB870" i="11"/>
  <c r="AB863" i="11"/>
  <c r="AB855" i="11"/>
  <c r="AB847" i="11"/>
  <c r="AB839" i="11"/>
  <c r="AB831" i="11"/>
  <c r="AB823" i="11"/>
  <c r="AB810" i="11"/>
  <c r="AB803" i="11"/>
  <c r="AB789" i="11"/>
  <c r="AB781" i="11"/>
  <c r="AB773" i="11"/>
  <c r="AB765" i="11"/>
  <c r="AB758" i="11"/>
  <c r="AB750" i="11"/>
  <c r="AB742" i="11"/>
  <c r="AB734" i="11"/>
  <c r="AB726" i="11"/>
  <c r="AB718" i="11"/>
  <c r="AB710" i="11"/>
  <c r="AB702" i="11"/>
  <c r="AB694" i="11"/>
  <c r="AB686" i="11"/>
  <c r="AB678" i="11"/>
  <c r="AB670" i="11"/>
  <c r="AB663" i="11"/>
  <c r="AB655" i="11"/>
  <c r="AB647" i="11"/>
  <c r="AB639" i="11"/>
  <c r="AB631" i="11"/>
  <c r="AB623" i="11"/>
  <c r="AB609" i="11"/>
  <c r="AB602" i="11"/>
  <c r="AB588" i="11"/>
  <c r="AB580" i="11"/>
  <c r="AB572" i="11"/>
  <c r="AB565" i="11"/>
  <c r="AB557" i="11"/>
  <c r="AB549" i="11"/>
  <c r="AB541" i="11"/>
  <c r="AB533" i="11"/>
  <c r="AB526" i="11"/>
  <c r="AB518" i="11"/>
  <c r="AB510" i="11"/>
  <c r="AB502" i="11"/>
  <c r="AB495" i="11"/>
  <c r="AB488" i="11"/>
  <c r="AB480" i="11"/>
  <c r="AB473" i="11"/>
  <c r="AB465" i="11"/>
  <c r="AB457" i="11"/>
  <c r="AB450" i="11"/>
  <c r="AB442" i="11"/>
  <c r="AB434" i="11"/>
  <c r="AB419" i="11"/>
  <c r="AB411" i="11"/>
  <c r="AB403" i="11"/>
  <c r="AB395" i="11"/>
  <c r="AB387" i="11"/>
  <c r="AB380" i="11"/>
  <c r="AB373" i="11"/>
  <c r="AB365" i="11"/>
  <c r="AB357" i="11"/>
  <c r="AB349" i="11"/>
  <c r="P757" i="11"/>
  <c r="AB501" i="11"/>
  <c r="AB801" i="11"/>
  <c r="AB341" i="11"/>
  <c r="AB333" i="11"/>
  <c r="AB326" i="11"/>
  <c r="AB318" i="11"/>
  <c r="AB310" i="11"/>
  <c r="AB302" i="11"/>
  <c r="AB294" i="11"/>
  <c r="AB286" i="11"/>
  <c r="AB279" i="11"/>
  <c r="AB271" i="11"/>
  <c r="AB263" i="11"/>
  <c r="AB256" i="11"/>
  <c r="AB248" i="11"/>
  <c r="AB240" i="11"/>
  <c r="AB233" i="11"/>
  <c r="AB221" i="11"/>
  <c r="AB206" i="11"/>
  <c r="AB198" i="11"/>
  <c r="AB191" i="11"/>
  <c r="AB183" i="11"/>
  <c r="AB175" i="11"/>
  <c r="AB161" i="11"/>
  <c r="AB153" i="11"/>
  <c r="AB146" i="11"/>
  <c r="AB138" i="11"/>
  <c r="AB130" i="11"/>
  <c r="AB122" i="11"/>
  <c r="AB116" i="11"/>
  <c r="AB108" i="11"/>
  <c r="AB95" i="11"/>
  <c r="AB87" i="11"/>
  <c r="AB79" i="11"/>
  <c r="AB71" i="11"/>
  <c r="AB63" i="11"/>
  <c r="AB55" i="11"/>
  <c r="AB48" i="11"/>
  <c r="AB40" i="11"/>
  <c r="AB32" i="11"/>
  <c r="AB24" i="11"/>
  <c r="AB16" i="11"/>
  <c r="AB8" i="11"/>
  <c r="AD903" i="11"/>
  <c r="AD895" i="11"/>
  <c r="AD887" i="11"/>
  <c r="AD879" i="11"/>
  <c r="AD871" i="11"/>
  <c r="AD864" i="11"/>
  <c r="AD856" i="11"/>
  <c r="AD848" i="11"/>
  <c r="AD840" i="11"/>
  <c r="AD832" i="11"/>
  <c r="AD824" i="11"/>
  <c r="AD817" i="11"/>
  <c r="AD811" i="11"/>
  <c r="AD804" i="11"/>
  <c r="AD796" i="11"/>
  <c r="AD790" i="11"/>
  <c r="AD782" i="11"/>
  <c r="AD774" i="11"/>
  <c r="AD766" i="11"/>
  <c r="AD759" i="11"/>
  <c r="AD751" i="11"/>
  <c r="AD743" i="11"/>
  <c r="AD735" i="11"/>
  <c r="AD727" i="11"/>
  <c r="AD719" i="11"/>
  <c r="AD711" i="11"/>
  <c r="AD703" i="11"/>
  <c r="AD695" i="11"/>
  <c r="AD687" i="11"/>
  <c r="AD679" i="11"/>
  <c r="AD671" i="11"/>
  <c r="AD664" i="11"/>
  <c r="AD656" i="11"/>
  <c r="AD648" i="11"/>
  <c r="AD640" i="11"/>
  <c r="AD632" i="11"/>
  <c r="AD624" i="11"/>
  <c r="AD616" i="11"/>
  <c r="AD481" i="11"/>
  <c r="AB487" i="11"/>
  <c r="AB479" i="11"/>
  <c r="AB472" i="11"/>
  <c r="AB464" i="11"/>
  <c r="AB456" i="11"/>
  <c r="AB449" i="11"/>
  <c r="AB441" i="11"/>
  <c r="AB433" i="11"/>
  <c r="AB426" i="11"/>
  <c r="AB418" i="11"/>
  <c r="AB410" i="11"/>
  <c r="AB402" i="11"/>
  <c r="AB394" i="11"/>
  <c r="AB386" i="11"/>
  <c r="AB379" i="11"/>
  <c r="AB372" i="11"/>
  <c r="AB364" i="11"/>
  <c r="AB356" i="11"/>
  <c r="AB348" i="11"/>
  <c r="AB340" i="11"/>
  <c r="AB332" i="11"/>
  <c r="AB325" i="11"/>
  <c r="AB317" i="11"/>
  <c r="AB309" i="11"/>
  <c r="AB301" i="11"/>
  <c r="AB293" i="11"/>
  <c r="AB285" i="11"/>
  <c r="AB278" i="11"/>
  <c r="AB270" i="11"/>
  <c r="AB255" i="11"/>
  <c r="AB247" i="11"/>
  <c r="AB239" i="11"/>
  <c r="AB232" i="11"/>
  <c r="AB228" i="11"/>
  <c r="AB220" i="11"/>
  <c r="AB213" i="11"/>
  <c r="AB205" i="11"/>
  <c r="AB197" i="11"/>
  <c r="AB190" i="11"/>
  <c r="AB885" i="11"/>
  <c r="AB869" i="11"/>
  <c r="AB854" i="11"/>
  <c r="AB830" i="11"/>
  <c r="AB802" i="11"/>
  <c r="AB780" i="11"/>
  <c r="AB764" i="11"/>
  <c r="AB749" i="11"/>
  <c r="AB725" i="11"/>
  <c r="AB709" i="11"/>
  <c r="AB693" i="11"/>
  <c r="AB669" i="11"/>
  <c r="AB654" i="11"/>
  <c r="AB638" i="11"/>
  <c r="AB622" i="11"/>
  <c r="AB579" i="11"/>
  <c r="AB564" i="11"/>
  <c r="AB548" i="11"/>
  <c r="AB525" i="11"/>
  <c r="AB509" i="11"/>
  <c r="AB900" i="11"/>
  <c r="AB892" i="11"/>
  <c r="AB884" i="11"/>
  <c r="AB876" i="11"/>
  <c r="AB868" i="11"/>
  <c r="AB861" i="11"/>
  <c r="AB853" i="11"/>
  <c r="AB845" i="11"/>
  <c r="AB837" i="11"/>
  <c r="AB829" i="11"/>
  <c r="AB821" i="11"/>
  <c r="AB816" i="11"/>
  <c r="AB809" i="11"/>
  <c r="AB794" i="11"/>
  <c r="AB787" i="11"/>
  <c r="AB779" i="11"/>
  <c r="AB771" i="11"/>
  <c r="AB763" i="11"/>
  <c r="AB756" i="11"/>
  <c r="AB748" i="11"/>
  <c r="AB740" i="11"/>
  <c r="AB732" i="11"/>
  <c r="AB724" i="11"/>
  <c r="AB716" i="11"/>
  <c r="AB708" i="11"/>
  <c r="AB700" i="11"/>
  <c r="AB692" i="11"/>
  <c r="AB684" i="11"/>
  <c r="AB676" i="11"/>
  <c r="AB668" i="11"/>
  <c r="AB661" i="11"/>
  <c r="AB653" i="11"/>
  <c r="AB645" i="11"/>
  <c r="AB637" i="11"/>
  <c r="AB629" i="11"/>
  <c r="AB621" i="11"/>
  <c r="AB614" i="11"/>
  <c r="AB607" i="11"/>
  <c r="AB601" i="11"/>
  <c r="AB594" i="11"/>
  <c r="AB586" i="11"/>
  <c r="AB578" i="11"/>
  <c r="AB563" i="11"/>
  <c r="AB555" i="11"/>
  <c r="AB547" i="11"/>
  <c r="AB539" i="11"/>
  <c r="AB531" i="11"/>
  <c r="AB524" i="11"/>
  <c r="AB516" i="11"/>
  <c r="AB508" i="11"/>
  <c r="AB500" i="11"/>
  <c r="AB494" i="11"/>
  <c r="AB486" i="11"/>
  <c r="AB478" i="11"/>
  <c r="AB471" i="11"/>
  <c r="AB463" i="11"/>
  <c r="AB455" i="11"/>
  <c r="AB448" i="11"/>
  <c r="AB440" i="11"/>
  <c r="AB432" i="11"/>
  <c r="AB425" i="11"/>
  <c r="AB417" i="11"/>
  <c r="AB409" i="11"/>
  <c r="AB401" i="11"/>
  <c r="AB393" i="11"/>
  <c r="AB371" i="11"/>
  <c r="AB363" i="11"/>
  <c r="AB355" i="11"/>
  <c r="AB347" i="11"/>
  <c r="AB339" i="11"/>
  <c r="AB331" i="11"/>
  <c r="AB324" i="11"/>
  <c r="AB316" i="11"/>
  <c r="AB308" i="11"/>
  <c r="AB300" i="11"/>
  <c r="AB292" i="11"/>
  <c r="AB284" i="11"/>
  <c r="AB277" i="11"/>
  <c r="AB269" i="11"/>
  <c r="AB262" i="11"/>
  <c r="AB254" i="11"/>
  <c r="AB246" i="11"/>
  <c r="AB238" i="11"/>
  <c r="AB231" i="11"/>
  <c r="AB227" i="11"/>
  <c r="AB219" i="11"/>
  <c r="AB212" i="11"/>
  <c r="AB204" i="11"/>
  <c r="AB196" i="11"/>
  <c r="AB189" i="11"/>
  <c r="AB181" i="11"/>
  <c r="AB173" i="11"/>
  <c r="AB167" i="11"/>
  <c r="AB159" i="11"/>
  <c r="AB151" i="11"/>
  <c r="AB144" i="11"/>
  <c r="AB136" i="11"/>
  <c r="AB128" i="11"/>
  <c r="AB120" i="11"/>
  <c r="AB114" i="11"/>
  <c r="AB106" i="11"/>
  <c r="AB93" i="11"/>
  <c r="AB85" i="11"/>
  <c r="AB77" i="11"/>
  <c r="AB69" i="11"/>
  <c r="AB61" i="11"/>
  <c r="AB53" i="11"/>
  <c r="AB46" i="11"/>
  <c r="AB38" i="11"/>
  <c r="AB30" i="11"/>
  <c r="AB22" i="11"/>
  <c r="AB14" i="11"/>
  <c r="AB6" i="11"/>
  <c r="AD901" i="11"/>
  <c r="AD893" i="11"/>
  <c r="AD885" i="11"/>
  <c r="AD877" i="11"/>
  <c r="AD869" i="11"/>
  <c r="AD862" i="11"/>
  <c r="AD854" i="11"/>
  <c r="AD846" i="11"/>
  <c r="AD838" i="11"/>
  <c r="AD830" i="11"/>
  <c r="AD822" i="11"/>
  <c r="AD802" i="11"/>
  <c r="AD795" i="11"/>
  <c r="AD788" i="11"/>
  <c r="AB901" i="11"/>
  <c r="AB893" i="11"/>
  <c r="AB877" i="11"/>
  <c r="AB862" i="11"/>
  <c r="AB846" i="11"/>
  <c r="AB838" i="11"/>
  <c r="AB822" i="11"/>
  <c r="AB795" i="11"/>
  <c r="AB788" i="11"/>
  <c r="AB772" i="11"/>
  <c r="AB757" i="11"/>
  <c r="AB741" i="11"/>
  <c r="AB733" i="11"/>
  <c r="AB717" i="11"/>
  <c r="AB701" i="11"/>
  <c r="AB685" i="11"/>
  <c r="AB677" i="11"/>
  <c r="AB662" i="11"/>
  <c r="AB646" i="11"/>
  <c r="AB630" i="11"/>
  <c r="AB615" i="11"/>
  <c r="AB608" i="11"/>
  <c r="AB595" i="11"/>
  <c r="AB587" i="11"/>
  <c r="AB571" i="11"/>
  <c r="AB556" i="11"/>
  <c r="AB540" i="11"/>
  <c r="AB532" i="11"/>
  <c r="AB517" i="11"/>
  <c r="AB899" i="11"/>
  <c r="AB891" i="11"/>
  <c r="AB883" i="11"/>
  <c r="AB875" i="11"/>
  <c r="AB867" i="11"/>
  <c r="AB860" i="11"/>
  <c r="AB852" i="11"/>
  <c r="AB844" i="11"/>
  <c r="AB836" i="11"/>
  <c r="AB828" i="11"/>
  <c r="AB820" i="11"/>
  <c r="AB815" i="11"/>
  <c r="AB808" i="11"/>
  <c r="AB800" i="11"/>
  <c r="AB793" i="11"/>
  <c r="AB786" i="11"/>
  <c r="AB778" i="11"/>
  <c r="AB770" i="11"/>
  <c r="AB755" i="11"/>
  <c r="AB747" i="11"/>
  <c r="AB739" i="11"/>
  <c r="AB731" i="11"/>
  <c r="AB723" i="11"/>
  <c r="AB715" i="11"/>
  <c r="AB707" i="11"/>
  <c r="AB699" i="11"/>
  <c r="AB691" i="11"/>
  <c r="AB683" i="11"/>
  <c r="AB675" i="11"/>
  <c r="AB667" i="11"/>
  <c r="AB660" i="11"/>
  <c r="AB652" i="11"/>
  <c r="AB644" i="11"/>
  <c r="AB636" i="11"/>
  <c r="AB628" i="11"/>
  <c r="AB620" i="11"/>
  <c r="AB613" i="11"/>
  <c r="AB600" i="11"/>
  <c r="AB593" i="11"/>
  <c r="AB585" i="11"/>
  <c r="AB577" i="11"/>
  <c r="AB570" i="11"/>
  <c r="AB562" i="11"/>
  <c r="AB554" i="11"/>
  <c r="AB546" i="11"/>
  <c r="AB538" i="11"/>
  <c r="AB530" i="11"/>
  <c r="AB523" i="11"/>
  <c r="AB515" i="11"/>
  <c r="AB507" i="11"/>
  <c r="AB493" i="11"/>
  <c r="AB485" i="11"/>
  <c r="AB477" i="11"/>
  <c r="AB470" i="11"/>
  <c r="AB462" i="11"/>
  <c r="AB454" i="11"/>
  <c r="AB447" i="11"/>
  <c r="AB439" i="11"/>
  <c r="AB431" i="11"/>
  <c r="AB424" i="11"/>
  <c r="AB416" i="11"/>
  <c r="AB408" i="11"/>
  <c r="AB400" i="11"/>
  <c r="AB392" i="11"/>
  <c r="AB385" i="11"/>
  <c r="AB378" i="11"/>
  <c r="AB370" i="11"/>
  <c r="AB362" i="11"/>
  <c r="AB354" i="11"/>
  <c r="AB346" i="11"/>
  <c r="AB338" i="11"/>
  <c r="AB330" i="11"/>
  <c r="AB323" i="11"/>
  <c r="AB315" i="11"/>
  <c r="AB307" i="11"/>
  <c r="AB299" i="11"/>
  <c r="AB291" i="11"/>
  <c r="AB283" i="11"/>
  <c r="AB276" i="11"/>
  <c r="AB268" i="11"/>
  <c r="AB261" i="11"/>
  <c r="AB253" i="11"/>
  <c r="AB245" i="11"/>
  <c r="AB237" i="11"/>
  <c r="AB230" i="11"/>
  <c r="AB226" i="11"/>
  <c r="AB218" i="11"/>
  <c r="AB211" i="11"/>
  <c r="AB203" i="11"/>
  <c r="AB195" i="11"/>
  <c r="AB188" i="11"/>
  <c r="AB180" i="11"/>
  <c r="AB172" i="11"/>
  <c r="AB898" i="11"/>
  <c r="AB890" i="11"/>
  <c r="AB882" i="11"/>
  <c r="AB874" i="11"/>
  <c r="AB859" i="11"/>
  <c r="AB851" i="11"/>
  <c r="AB843" i="11"/>
  <c r="AB835" i="11"/>
  <c r="AB827" i="11"/>
  <c r="AB819" i="11"/>
  <c r="AB814" i="11"/>
  <c r="AB807" i="11"/>
  <c r="AB799" i="11"/>
  <c r="AB792" i="11"/>
  <c r="AB785" i="11"/>
  <c r="AB777" i="11"/>
  <c r="AB769" i="11"/>
  <c r="AB762" i="11"/>
  <c r="AB754" i="11"/>
  <c r="AB746" i="11"/>
  <c r="AB738" i="11"/>
  <c r="AB730" i="11"/>
  <c r="AB722" i="11"/>
  <c r="AB714" i="11"/>
  <c r="AB706" i="11"/>
  <c r="AB698" i="11"/>
  <c r="AB690" i="11"/>
  <c r="AB682" i="11"/>
  <c r="AB674" i="11"/>
  <c r="AB666" i="11"/>
  <c r="AB659" i="11"/>
  <c r="AB651" i="11"/>
  <c r="AB643" i="11"/>
  <c r="AB635" i="11"/>
  <c r="AB627" i="11"/>
  <c r="AB619" i="11"/>
  <c r="AB612" i="11"/>
  <c r="AB606" i="11"/>
  <c r="AB599" i="11"/>
  <c r="AB592" i="11"/>
  <c r="AB584" i="11"/>
  <c r="AB576" i="11"/>
  <c r="AB569" i="11"/>
  <c r="AB561" i="11"/>
  <c r="AB553" i="11"/>
  <c r="AB545" i="11"/>
  <c r="AB537" i="11"/>
  <c r="AB529" i="11"/>
  <c r="AB522" i="11"/>
  <c r="AB514" i="11"/>
  <c r="AB506" i="11"/>
  <c r="AB499" i="11"/>
  <c r="AB492" i="11"/>
  <c r="AB484" i="11"/>
  <c r="AB476" i="11"/>
  <c r="AB469" i="11"/>
  <c r="AB461" i="11"/>
  <c r="AB453" i="11"/>
  <c r="AB446" i="11"/>
  <c r="AB438" i="11"/>
  <c r="AB430" i="11"/>
  <c r="AB423" i="11"/>
  <c r="AB415" i="11"/>
  <c r="AB407" i="11"/>
  <c r="AB399" i="11"/>
  <c r="AB391" i="11"/>
  <c r="AB384" i="11"/>
  <c r="AB377" i="11"/>
  <c r="AB369" i="11"/>
  <c r="AB361" i="11"/>
  <c r="AB353" i="11"/>
  <c r="AB345" i="11"/>
  <c r="AB337" i="11"/>
  <c r="AB322" i="11"/>
  <c r="AB314" i="11"/>
  <c r="AB306" i="11"/>
  <c r="AB298" i="11"/>
  <c r="AB290" i="11"/>
  <c r="AB282" i="11"/>
  <c r="AB275" i="11"/>
  <c r="AB267" i="11"/>
  <c r="AB260" i="11"/>
  <c r="AB252" i="11"/>
  <c r="AB244" i="11"/>
  <c r="AB236" i="11"/>
  <c r="AB229" i="11"/>
  <c r="AB225" i="11"/>
  <c r="AB217" i="11"/>
  <c r="AB210" i="11"/>
  <c r="AB202" i="11"/>
  <c r="AB194" i="11"/>
  <c r="AB187" i="11"/>
  <c r="AB179" i="11"/>
  <c r="AB171" i="11"/>
  <c r="AB165" i="11"/>
  <c r="AB157" i="11"/>
  <c r="AB150" i="11"/>
  <c r="AB142" i="11"/>
  <c r="AB134" i="11"/>
  <c r="AB126" i="11"/>
  <c r="AB112" i="11"/>
  <c r="AB104" i="11"/>
  <c r="AB99" i="11"/>
  <c r="AB91" i="11"/>
  <c r="AB83" i="11"/>
  <c r="AB75" i="11"/>
  <c r="AB67" i="11"/>
  <c r="AB59" i="11"/>
  <c r="AB44" i="11"/>
  <c r="AB36" i="11"/>
  <c r="AB28" i="11"/>
  <c r="AB20" i="11"/>
  <c r="AB12" i="11"/>
  <c r="AB4" i="11"/>
  <c r="AD899" i="11"/>
  <c r="AD891" i="11"/>
  <c r="AD883" i="11"/>
  <c r="AD875" i="11"/>
  <c r="AD867" i="11"/>
  <c r="AD860" i="11"/>
  <c r="AD852" i="11"/>
  <c r="AD844" i="11"/>
  <c r="AD836" i="11"/>
  <c r="AD828" i="11"/>
  <c r="AD820" i="11"/>
  <c r="AD815" i="11"/>
  <c r="AD808" i="11"/>
  <c r="AD800" i="11"/>
  <c r="AD793" i="11"/>
  <c r="AD786" i="11"/>
  <c r="AD778" i="11"/>
  <c r="AD770" i="11"/>
  <c r="AD755" i="11"/>
  <c r="AD747" i="11"/>
  <c r="AB905" i="11"/>
  <c r="AB897" i="11"/>
  <c r="AB889" i="11"/>
  <c r="AB881" i="11"/>
  <c r="AB873" i="11"/>
  <c r="AB866" i="11"/>
  <c r="AB858" i="11"/>
  <c r="AB850" i="11"/>
  <c r="AB842" i="11"/>
  <c r="AB834" i="11"/>
  <c r="AB826" i="11"/>
  <c r="AB818" i="11"/>
  <c r="AB813" i="11"/>
  <c r="AB806" i="11"/>
  <c r="AB798" i="11"/>
  <c r="AB784" i="11"/>
  <c r="AB776" i="11"/>
  <c r="AB768" i="11"/>
  <c r="AB761" i="11"/>
  <c r="AB753" i="11"/>
  <c r="AB745" i="11"/>
  <c r="AB737" i="11"/>
  <c r="AB729" i="11"/>
  <c r="AB721" i="11"/>
  <c r="AB713" i="11"/>
  <c r="AB705" i="11"/>
  <c r="AB697" i="11"/>
  <c r="AB689" i="11"/>
  <c r="AB681" i="11"/>
  <c r="AB673" i="11"/>
  <c r="AB665" i="11"/>
  <c r="AB658" i="11"/>
  <c r="AB650" i="11"/>
  <c r="AB642" i="11"/>
  <c r="AB634" i="11"/>
  <c r="AB626" i="11"/>
  <c r="AB618" i="11"/>
  <c r="AB611" i="11"/>
  <c r="AB605" i="11"/>
  <c r="AB598" i="11"/>
  <c r="AB591" i="11"/>
  <c r="AB583" i="11"/>
  <c r="AB575" i="11"/>
  <c r="AB568" i="11"/>
  <c r="AB560" i="11"/>
  <c r="AB552" i="11"/>
  <c r="AB544" i="11"/>
  <c r="AB536" i="11"/>
  <c r="AB528" i="11"/>
  <c r="AB521" i="11"/>
  <c r="AB513" i="11"/>
  <c r="AB505" i="11"/>
  <c r="AB498" i="11"/>
  <c r="AB491" i="11"/>
  <c r="AB483" i="11"/>
  <c r="AB475" i="11"/>
  <c r="AB468" i="11"/>
  <c r="AB460" i="11"/>
  <c r="AB445" i="11"/>
  <c r="AB437" i="11"/>
  <c r="AB429" i="11"/>
  <c r="AB422" i="11"/>
  <c r="AB414" i="11"/>
  <c r="AB406" i="11"/>
  <c r="AB398" i="11"/>
  <c r="AB390" i="11"/>
  <c r="AB383" i="11"/>
  <c r="AB376" i="11"/>
  <c r="AB368" i="11"/>
  <c r="AB360" i="11"/>
  <c r="AB352" i="11"/>
  <c r="AB344" i="11"/>
  <c r="AB336" i="11"/>
  <c r="AB329" i="11"/>
  <c r="AB321" i="11"/>
  <c r="AB313" i="11"/>
  <c r="AB305" i="11"/>
  <c r="AB297" i="11"/>
  <c r="AB289" i="11"/>
  <c r="AB281" i="11"/>
  <c r="AB274" i="11"/>
  <c r="AB266" i="11"/>
  <c r="AB259" i="11"/>
  <c r="AB251" i="11"/>
  <c r="AB243" i="11"/>
  <c r="AB235" i="11"/>
  <c r="AB224" i="11"/>
  <c r="AB216" i="11"/>
  <c r="AB209" i="11"/>
  <c r="AB201" i="11"/>
  <c r="AB193" i="11"/>
  <c r="AB186" i="11"/>
  <c r="AB178" i="11"/>
  <c r="AB170" i="11"/>
  <c r="AB164" i="11"/>
  <c r="AB156" i="11"/>
  <c r="AB149" i="11"/>
  <c r="AB141" i="11"/>
  <c r="AB133" i="11"/>
  <c r="AB125" i="11"/>
  <c r="AB118" i="11"/>
  <c r="AB111" i="11"/>
  <c r="AB103" i="11"/>
  <c r="AB98" i="11"/>
  <c r="AB90" i="11"/>
  <c r="AB82" i="11"/>
  <c r="AB74" i="11"/>
  <c r="AB66" i="11"/>
  <c r="AB58" i="11"/>
  <c r="AB51" i="11"/>
  <c r="AB43" i="11"/>
  <c r="AB35" i="11"/>
  <c r="AB27" i="11"/>
  <c r="AB19" i="11"/>
  <c r="AB11" i="11"/>
  <c r="AA1" i="11"/>
  <c r="AD898" i="11"/>
  <c r="AD890" i="11"/>
  <c r="AD882" i="11"/>
  <c r="AD874" i="11"/>
  <c r="AD859" i="11"/>
  <c r="AD851" i="11"/>
  <c r="AD843" i="11"/>
  <c r="AD835" i="11"/>
  <c r="AD827" i="11"/>
  <c r="AD819" i="11"/>
  <c r="AD814" i="11"/>
  <c r="AD807" i="11"/>
  <c r="AD799" i="11"/>
  <c r="AD792" i="11"/>
  <c r="AD785" i="11"/>
  <c r="AD777" i="11"/>
  <c r="AD769" i="11"/>
  <c r="AD762" i="11"/>
  <c r="AD754" i="11"/>
  <c r="AD746" i="11"/>
  <c r="AD738" i="11"/>
  <c r="AD730" i="11"/>
  <c r="AD722" i="11"/>
  <c r="AD714" i="11"/>
  <c r="AD706" i="11"/>
  <c r="AD698" i="11"/>
  <c r="AD690" i="11"/>
  <c r="AD682" i="11"/>
  <c r="AD674" i="11"/>
  <c r="AD666" i="11"/>
  <c r="AD659" i="11"/>
  <c r="AB904" i="11"/>
  <c r="AB896" i="11"/>
  <c r="AB888" i="11"/>
  <c r="AB880" i="11"/>
  <c r="AB872" i="11"/>
  <c r="AB865" i="11"/>
  <c r="AB857" i="11"/>
  <c r="AB849" i="11"/>
  <c r="AB841" i="11"/>
  <c r="AB833" i="11"/>
  <c r="AB825" i="11"/>
  <c r="AB812" i="11"/>
  <c r="AB805" i="11"/>
  <c r="AB797" i="11"/>
  <c r="AB791" i="11"/>
  <c r="AB783" i="11"/>
  <c r="AB775" i="11"/>
  <c r="AB767" i="11"/>
  <c r="AB760" i="11"/>
  <c r="AB752" i="11"/>
  <c r="AB744" i="11"/>
  <c r="AB736" i="11"/>
  <c r="AB728" i="11"/>
  <c r="AB720" i="11"/>
  <c r="AB712" i="11"/>
  <c r="AB704" i="11"/>
  <c r="AB696" i="11"/>
  <c r="AB688" i="11"/>
  <c r="AB680" i="11"/>
  <c r="AB672" i="11"/>
  <c r="AB657" i="11"/>
  <c r="AB649" i="11"/>
  <c r="AB641" i="11"/>
  <c r="AB633" i="11"/>
  <c r="AB625" i="11"/>
  <c r="AB617" i="11"/>
  <c r="AB610" i="11"/>
  <c r="AB604" i="11"/>
  <c r="AB597" i="11"/>
  <c r="AB590" i="11"/>
  <c r="AB582" i="11"/>
  <c r="AB574" i="11"/>
  <c r="AB567" i="11"/>
  <c r="AB559" i="11"/>
  <c r="AB551" i="11"/>
  <c r="AB543" i="11"/>
  <c r="AB535" i="11"/>
  <c r="AB527" i="11"/>
  <c r="AB520" i="11"/>
  <c r="AB512" i="11"/>
  <c r="AB504" i="11"/>
  <c r="AB497" i="11"/>
  <c r="AB490" i="11"/>
  <c r="AB482" i="11"/>
  <c r="AB467" i="11"/>
  <c r="AB459" i="11"/>
  <c r="AB452" i="11"/>
  <c r="AB444" i="11"/>
  <c r="AB436" i="11"/>
  <c r="AB428" i="11"/>
  <c r="AB421" i="11"/>
  <c r="AB413" i="11"/>
  <c r="AB405" i="11"/>
  <c r="AB397" i="11"/>
  <c r="AB389" i="11"/>
  <c r="AB382" i="11"/>
  <c r="AB375" i="11"/>
  <c r="AB367" i="11"/>
  <c r="AB359" i="11"/>
  <c r="AB351" i="11"/>
  <c r="AB343" i="11"/>
  <c r="AB335" i="11"/>
  <c r="AB328" i="11"/>
  <c r="AB320" i="11"/>
  <c r="AB312" i="11"/>
  <c r="AB304" i="11"/>
  <c r="AB296" i="11"/>
  <c r="AB288" i="11"/>
  <c r="AB273" i="11"/>
  <c r="AB265" i="11"/>
  <c r="AB258" i="11"/>
  <c r="AB250" i="11"/>
  <c r="AB242" i="11"/>
  <c r="AB903" i="11"/>
  <c r="AB895" i="11"/>
  <c r="AB887" i="11"/>
  <c r="AB879" i="11"/>
  <c r="AB871" i="11"/>
  <c r="AB864" i="11"/>
  <c r="AB856" i="11"/>
  <c r="AB848" i="11"/>
  <c r="AB840" i="11"/>
  <c r="AB832" i="11"/>
  <c r="AB824" i="11"/>
  <c r="AB817" i="11"/>
  <c r="AB811" i="11"/>
  <c r="AB804" i="11"/>
  <c r="AB796" i="11"/>
  <c r="AB790" i="11"/>
  <c r="AB782" i="11"/>
  <c r="AB774" i="11"/>
  <c r="AB766" i="11"/>
  <c r="AB759" i="11"/>
  <c r="AB751" i="11"/>
  <c r="AB743" i="11"/>
  <c r="AB735" i="11"/>
  <c r="AB727" i="11"/>
  <c r="AB719" i="11"/>
  <c r="AB711" i="11"/>
  <c r="AB703" i="11"/>
  <c r="AB695" i="11"/>
  <c r="AB687" i="11"/>
  <c r="AB679" i="11"/>
  <c r="AB671" i="11"/>
  <c r="AB664" i="11"/>
  <c r="AB656" i="11"/>
  <c r="AB648" i="11"/>
  <c r="AB640" i="11"/>
  <c r="AB632" i="11"/>
  <c r="AB624" i="11"/>
  <c r="AB616" i="11"/>
  <c r="AB603" i="11"/>
  <c r="AB596" i="11"/>
  <c r="AB589" i="11"/>
  <c r="AB581" i="11"/>
  <c r="AB573" i="11"/>
  <c r="AB566" i="11"/>
  <c r="AB558" i="11"/>
  <c r="AB550" i="11"/>
  <c r="AB542" i="11"/>
  <c r="AB534" i="11"/>
  <c r="AB519" i="11"/>
  <c r="AB511" i="11"/>
  <c r="AB503" i="11"/>
  <c r="AB496" i="11"/>
  <c r="AB489" i="11"/>
  <c r="AB481" i="11"/>
  <c r="AB474" i="11"/>
  <c r="AB466" i="11"/>
  <c r="AB458" i="11"/>
  <c r="AB451" i="11"/>
  <c r="AB443" i="11"/>
  <c r="AB435" i="11"/>
  <c r="AB427" i="11"/>
  <c r="AB420" i="11"/>
  <c r="AB412" i="11"/>
  <c r="AB404" i="11"/>
  <c r="AB396" i="11"/>
  <c r="AB388" i="11"/>
  <c r="AB381" i="11"/>
  <c r="AB374" i="11"/>
  <c r="AB366" i="11"/>
  <c r="AB182" i="11"/>
  <c r="AB174" i="11"/>
  <c r="AB168" i="11"/>
  <c r="AB160" i="11"/>
  <c r="AB152" i="11"/>
  <c r="AB145" i="11"/>
  <c r="AB137" i="11"/>
  <c r="AB129" i="11"/>
  <c r="AB121" i="11"/>
  <c r="AB115" i="11"/>
  <c r="AB107" i="11"/>
  <c r="AB101" i="11"/>
  <c r="AB94" i="11"/>
  <c r="AB86" i="11"/>
  <c r="AB78" i="11"/>
  <c r="AB70" i="11"/>
  <c r="AB62" i="11"/>
  <c r="AB54" i="11"/>
  <c r="AB47" i="11"/>
  <c r="AB39" i="11"/>
  <c r="AB31" i="11"/>
  <c r="AB23" i="11"/>
  <c r="AB15" i="11"/>
  <c r="AB7" i="11"/>
  <c r="AD902" i="11"/>
  <c r="AD894" i="11"/>
  <c r="AD886" i="11"/>
  <c r="AD878" i="11"/>
  <c r="AD870" i="11"/>
  <c r="AD863" i="11"/>
  <c r="AD855" i="11"/>
  <c r="AD847" i="11"/>
  <c r="AD839" i="11"/>
  <c r="AD831" i="11"/>
  <c r="AD823" i="11"/>
  <c r="AD810" i="11"/>
  <c r="AD803" i="11"/>
  <c r="AD789" i="11"/>
  <c r="AD781" i="11"/>
  <c r="AD773" i="11"/>
  <c r="AD765" i="11"/>
  <c r="AD758" i="11"/>
  <c r="AD750" i="11"/>
  <c r="AD742" i="11"/>
  <c r="AD734" i="11"/>
  <c r="AD726" i="11"/>
  <c r="AD718" i="11"/>
  <c r="AD710" i="11"/>
  <c r="AD702" i="11"/>
  <c r="AD694" i="11"/>
  <c r="AD686" i="11"/>
  <c r="AD678" i="11"/>
  <c r="AD670" i="11"/>
  <c r="AD663" i="11"/>
  <c r="AD655" i="11"/>
  <c r="AD647" i="11"/>
  <c r="AD639" i="11"/>
  <c r="AD631" i="11"/>
  <c r="AD623" i="11"/>
  <c r="AD780" i="11"/>
  <c r="AD772" i="11"/>
  <c r="AD764" i="11"/>
  <c r="AD757" i="11"/>
  <c r="AD749" i="11"/>
  <c r="AD741" i="11"/>
  <c r="AD733" i="11"/>
  <c r="AD725" i="11"/>
  <c r="AD717" i="11"/>
  <c r="AD709" i="11"/>
  <c r="AD701" i="11"/>
  <c r="AD693" i="11"/>
  <c r="AD685" i="11"/>
  <c r="AD677" i="11"/>
  <c r="AD669" i="11"/>
  <c r="AD662" i="11"/>
  <c r="AD654" i="11"/>
  <c r="AD646" i="11"/>
  <c r="AD638" i="11"/>
  <c r="AD630" i="11"/>
  <c r="AD622" i="11"/>
  <c r="AD615" i="11"/>
  <c r="AD608" i="11"/>
  <c r="AB166" i="11"/>
  <c r="AB158" i="11"/>
  <c r="AB143" i="11"/>
  <c r="AB135" i="11"/>
  <c r="AB127" i="11"/>
  <c r="AB119" i="11"/>
  <c r="AB113" i="11"/>
  <c r="AB105" i="11"/>
  <c r="AB100" i="11"/>
  <c r="AB92" i="11"/>
  <c r="AB84" i="11"/>
  <c r="AB76" i="11"/>
  <c r="AB68" i="11"/>
  <c r="AB60" i="11"/>
  <c r="AB52" i="11"/>
  <c r="AB45" i="11"/>
  <c r="AB37" i="11"/>
  <c r="AB29" i="11"/>
  <c r="AB21" i="11"/>
  <c r="AB13" i="11"/>
  <c r="AB5" i="11"/>
  <c r="AD900" i="11"/>
  <c r="AD892" i="11"/>
  <c r="AD884" i="11"/>
  <c r="AD876" i="11"/>
  <c r="AD868" i="11"/>
  <c r="AD861" i="11"/>
  <c r="AD853" i="11"/>
  <c r="AD845" i="11"/>
  <c r="AD837" i="11"/>
  <c r="AD829" i="11"/>
  <c r="AD821" i="11"/>
  <c r="AD816" i="11"/>
  <c r="AD809" i="11"/>
  <c r="AD801" i="11"/>
  <c r="AD794" i="11"/>
  <c r="AD787" i="11"/>
  <c r="AD779" i="11"/>
  <c r="AD771" i="11"/>
  <c r="AD763" i="11"/>
  <c r="AD756" i="11"/>
  <c r="AD748" i="11"/>
  <c r="AD740" i="11"/>
  <c r="AD732" i="11"/>
  <c r="AD724" i="11"/>
  <c r="AD716" i="11"/>
  <c r="AD708" i="11"/>
  <c r="AD700" i="11"/>
  <c r="AD692" i="11"/>
  <c r="AD684" i="11"/>
  <c r="AD676" i="11"/>
  <c r="AD668" i="11"/>
  <c r="AD661" i="11"/>
  <c r="AD653" i="11"/>
  <c r="AD645" i="11"/>
  <c r="AD637" i="11"/>
  <c r="AD629" i="11"/>
  <c r="AD621" i="11"/>
  <c r="AD614" i="11"/>
  <c r="AD607" i="11"/>
  <c r="AD601" i="11"/>
  <c r="AD594" i="11"/>
  <c r="AD739" i="11"/>
  <c r="AD731" i="11"/>
  <c r="AD723" i="11"/>
  <c r="AD715" i="11"/>
  <c r="AD707" i="11"/>
  <c r="AD699" i="11"/>
  <c r="AD691" i="11"/>
  <c r="AD683" i="11"/>
  <c r="AD675" i="11"/>
  <c r="AD667" i="11"/>
  <c r="AD660" i="11"/>
  <c r="AD652" i="11"/>
  <c r="AD644" i="11"/>
  <c r="AD636" i="11"/>
  <c r="AD628" i="11"/>
  <c r="AD620" i="11"/>
  <c r="AD613" i="11"/>
  <c r="AD600" i="11"/>
  <c r="AD593" i="11"/>
  <c r="AD585" i="11"/>
  <c r="AD577" i="11"/>
  <c r="AD570" i="11"/>
  <c r="AD562" i="11"/>
  <c r="AD554" i="11"/>
  <c r="AD546" i="11"/>
  <c r="AD538" i="11"/>
  <c r="AD530" i="11"/>
  <c r="AD523" i="11"/>
  <c r="AD515" i="11"/>
  <c r="AD507" i="11"/>
  <c r="AD493" i="11"/>
  <c r="AD485" i="11"/>
  <c r="AD477" i="11"/>
  <c r="AD470" i="11"/>
  <c r="AD462" i="11"/>
  <c r="AD454" i="11"/>
  <c r="AD447" i="11"/>
  <c r="AD439" i="11"/>
  <c r="AD431" i="11"/>
  <c r="AD424" i="11"/>
  <c r="AD416" i="11"/>
  <c r="AD408" i="11"/>
  <c r="AD400" i="11"/>
  <c r="AD392" i="11"/>
  <c r="AD385" i="11"/>
  <c r="AD378" i="11"/>
  <c r="AD370" i="11"/>
  <c r="AD362" i="11"/>
  <c r="AD354" i="11"/>
  <c r="AD346" i="11"/>
  <c r="AD338" i="11"/>
  <c r="AD330" i="11"/>
  <c r="AD323" i="11"/>
  <c r="AD315" i="11"/>
  <c r="AD307" i="11"/>
  <c r="AD299" i="11"/>
  <c r="AD291" i="11"/>
  <c r="AD283" i="11"/>
  <c r="AD276" i="11"/>
  <c r="AD268" i="11"/>
  <c r="AD261" i="11"/>
  <c r="AD253" i="11"/>
  <c r="AD245" i="11"/>
  <c r="AD237" i="11"/>
  <c r="AD230" i="11"/>
  <c r="AD226" i="11"/>
  <c r="AD218" i="11"/>
  <c r="AD211" i="11"/>
  <c r="AD651" i="11"/>
  <c r="AD643" i="11"/>
  <c r="AD635" i="11"/>
  <c r="AD627" i="11"/>
  <c r="AD619" i="11"/>
  <c r="AD612" i="11"/>
  <c r="AD606" i="11"/>
  <c r="AD599" i="11"/>
  <c r="AD592" i="11"/>
  <c r="AD584" i="11"/>
  <c r="AD576" i="11"/>
  <c r="AD569" i="11"/>
  <c r="AD561" i="11"/>
  <c r="AD553" i="11"/>
  <c r="AD545" i="11"/>
  <c r="AD537" i="11"/>
  <c r="AD529" i="11"/>
  <c r="AD522" i="11"/>
  <c r="AD514" i="11"/>
  <c r="AD506" i="11"/>
  <c r="AD499" i="11"/>
  <c r="AD492" i="11"/>
  <c r="AD484" i="11"/>
  <c r="AD476" i="11"/>
  <c r="AD469" i="11"/>
  <c r="AD461" i="11"/>
  <c r="AD453" i="11"/>
  <c r="AD446" i="11"/>
  <c r="AD438" i="11"/>
  <c r="AD430" i="11"/>
  <c r="AD423" i="11"/>
  <c r="AD415" i="11"/>
  <c r="AD407" i="11"/>
  <c r="AD399" i="11"/>
  <c r="AD391" i="11"/>
  <c r="AD384" i="11"/>
  <c r="AD377" i="11"/>
  <c r="AD369" i="11"/>
  <c r="AD361" i="11"/>
  <c r="AD353" i="11"/>
  <c r="AD345" i="11"/>
  <c r="AD337" i="11"/>
  <c r="AD322" i="11"/>
  <c r="AD314" i="11"/>
  <c r="AD306" i="11"/>
  <c r="AD298" i="11"/>
  <c r="AD290" i="11"/>
  <c r="AD282" i="11"/>
  <c r="AD275" i="11"/>
  <c r="AD267" i="11"/>
  <c r="AD260" i="11"/>
  <c r="AD252" i="11"/>
  <c r="AD244" i="11"/>
  <c r="AD236" i="11"/>
  <c r="AD229" i="11"/>
  <c r="AD225" i="11"/>
  <c r="AD217" i="11"/>
  <c r="AD210" i="11"/>
  <c r="AD202" i="11"/>
  <c r="AD194" i="11"/>
  <c r="AD187" i="11"/>
  <c r="AD179" i="11"/>
  <c r="AD171" i="11"/>
  <c r="AD165" i="11"/>
  <c r="AD157" i="11"/>
  <c r="AD150" i="11"/>
  <c r="AD142" i="11"/>
  <c r="AD134" i="11"/>
  <c r="AD126" i="11"/>
  <c r="AD112" i="11"/>
  <c r="AD104" i="11"/>
  <c r="AD99" i="11"/>
  <c r="AD91" i="11"/>
  <c r="AD83" i="11"/>
  <c r="AD75" i="11"/>
  <c r="AD67" i="11"/>
  <c r="AD59" i="11"/>
  <c r="AB223" i="11"/>
  <c r="AB215" i="11"/>
  <c r="AB208" i="11"/>
  <c r="AB200" i="11"/>
  <c r="AB185" i="11"/>
  <c r="AB177" i="11"/>
  <c r="AB169" i="11"/>
  <c r="AB163" i="11"/>
  <c r="AB155" i="11"/>
  <c r="AB148" i="11"/>
  <c r="AB140" i="11"/>
  <c r="AB132" i="11"/>
  <c r="AB124" i="11"/>
  <c r="AB117" i="11"/>
  <c r="AB110" i="11"/>
  <c r="AB102" i="11"/>
  <c r="AB97" i="11"/>
  <c r="AB89" i="11"/>
  <c r="AB81" i="11"/>
  <c r="AB73" i="11"/>
  <c r="AB65" i="11"/>
  <c r="AB57" i="11"/>
  <c r="AB50" i="11"/>
  <c r="AB42" i="11"/>
  <c r="AB34" i="11"/>
  <c r="AB26" i="11"/>
  <c r="AB18" i="11"/>
  <c r="AB10" i="11"/>
  <c r="AD905" i="11"/>
  <c r="AD897" i="11"/>
  <c r="AD889" i="11"/>
  <c r="AD881" i="11"/>
  <c r="AD873" i="11"/>
  <c r="AD866" i="11"/>
  <c r="AD858" i="11"/>
  <c r="AD850" i="11"/>
  <c r="AD842" i="11"/>
  <c r="AD834" i="11"/>
  <c r="AD826" i="11"/>
  <c r="AD818" i="11"/>
  <c r="AD813" i="11"/>
  <c r="AD806" i="11"/>
  <c r="AD798" i="11"/>
  <c r="AD784" i="11"/>
  <c r="AD776" i="11"/>
  <c r="AD768" i="11"/>
  <c r="AD761" i="11"/>
  <c r="AD753" i="11"/>
  <c r="AD745" i="11"/>
  <c r="AD737" i="11"/>
  <c r="AD729" i="11"/>
  <c r="AD721" i="11"/>
  <c r="AD713" i="11"/>
  <c r="AD705" i="11"/>
  <c r="AD697" i="11"/>
  <c r="AD689" i="11"/>
  <c r="AD681" i="11"/>
  <c r="AD673" i="11"/>
  <c r="AD665" i="11"/>
  <c r="AD658" i="11"/>
  <c r="AD650" i="11"/>
  <c r="AD605" i="11"/>
  <c r="AB358" i="11"/>
  <c r="AB350" i="11"/>
  <c r="AB342" i="11"/>
  <c r="AB334" i="11"/>
  <c r="AB327" i="11"/>
  <c r="AB319" i="11"/>
  <c r="AB311" i="11"/>
  <c r="AB303" i="11"/>
  <c r="AB295" i="11"/>
  <c r="AB287" i="11"/>
  <c r="AB280" i="11"/>
  <c r="AB272" i="11"/>
  <c r="AB264" i="11"/>
  <c r="AB257" i="11"/>
  <c r="AB249" i="11"/>
  <c r="AB241" i="11"/>
  <c r="AB234" i="11"/>
  <c r="AB222" i="11"/>
  <c r="AB214" i="11"/>
  <c r="AB207" i="11"/>
  <c r="AB199" i="11"/>
  <c r="AB192" i="11"/>
  <c r="AB184" i="11"/>
  <c r="AB176" i="11"/>
  <c r="AB162" i="11"/>
  <c r="AB154" i="11"/>
  <c r="AB147" i="11"/>
  <c r="AB139" i="11"/>
  <c r="AB131" i="11"/>
  <c r="AB123" i="11"/>
  <c r="AB109" i="11"/>
  <c r="AB96" i="11"/>
  <c r="AB88" i="11"/>
  <c r="AB80" i="11"/>
  <c r="AB72" i="11"/>
  <c r="AB64" i="11"/>
  <c r="AB56" i="11"/>
  <c r="AB49" i="11"/>
  <c r="AB41" i="11"/>
  <c r="AB33" i="11"/>
  <c r="AB25" i="11"/>
  <c r="AB17" i="11"/>
  <c r="AB9" i="11"/>
  <c r="AD904" i="11"/>
  <c r="AD896" i="11"/>
  <c r="AD888" i="11"/>
  <c r="AD880" i="11"/>
  <c r="AD872" i="11"/>
  <c r="AD865" i="11"/>
  <c r="AD857" i="11"/>
  <c r="AD849" i="11"/>
  <c r="AD841" i="11"/>
  <c r="AD833" i="11"/>
  <c r="AD825" i="11"/>
  <c r="AD812" i="11"/>
  <c r="AD805" i="11"/>
  <c r="AD797" i="11"/>
  <c r="AD791" i="11"/>
  <c r="AD783" i="11"/>
  <c r="AD775" i="11"/>
  <c r="AD767" i="11"/>
  <c r="AD760" i="11"/>
  <c r="AD752" i="11"/>
  <c r="AD744" i="11"/>
  <c r="AD736" i="11"/>
  <c r="AD728" i="11"/>
  <c r="AD720" i="11"/>
  <c r="AD712" i="11"/>
  <c r="AD704" i="11"/>
  <c r="AD696" i="11"/>
  <c r="AD688" i="11"/>
  <c r="AD680" i="11"/>
  <c r="AD672" i="11"/>
  <c r="AD657" i="11"/>
  <c r="AD649" i="11"/>
  <c r="AD296" i="11"/>
  <c r="AD642" i="11"/>
  <c r="AD634" i="11"/>
  <c r="AD626" i="11"/>
  <c r="AD618" i="11"/>
  <c r="AD611" i="11"/>
  <c r="AD598" i="11"/>
  <c r="AD591" i="11"/>
  <c r="AD583" i="11"/>
  <c r="AD575" i="11"/>
  <c r="AD568" i="11"/>
  <c r="AD560" i="11"/>
  <c r="AD552" i="11"/>
  <c r="AD544" i="11"/>
  <c r="AD536" i="11"/>
  <c r="AD528" i="11"/>
  <c r="AD521" i="11"/>
  <c r="AD513" i="11"/>
  <c r="AD505" i="11"/>
  <c r="AD498" i="11"/>
  <c r="AD491" i="11"/>
  <c r="AD483" i="11"/>
  <c r="AD475" i="11"/>
  <c r="AD468" i="11"/>
  <c r="AD460" i="11"/>
  <c r="AD445" i="11"/>
  <c r="AD437" i="11"/>
  <c r="AD429" i="11"/>
  <c r="AD422" i="11"/>
  <c r="AD414" i="11"/>
  <c r="AD406" i="11"/>
  <c r="AD398" i="11"/>
  <c r="AD390" i="11"/>
  <c r="AD383" i="11"/>
  <c r="AD376" i="11"/>
  <c r="AD368" i="11"/>
  <c r="AD360" i="11"/>
  <c r="AD352" i="11"/>
  <c r="AD344" i="11"/>
  <c r="AD336" i="11"/>
  <c r="AD329" i="11"/>
  <c r="AD321" i="11"/>
  <c r="AD313" i="11"/>
  <c r="AD305" i="11"/>
  <c r="AD297" i="11"/>
  <c r="AD289" i="11"/>
  <c r="AD281" i="11"/>
  <c r="AD274" i="11"/>
  <c r="AD266" i="11"/>
  <c r="AD259" i="11"/>
  <c r="AD251" i="11"/>
  <c r="AD243" i="11"/>
  <c r="AD235" i="11"/>
  <c r="AD224" i="11"/>
  <c r="AD216" i="11"/>
  <c r="AD209" i="11"/>
  <c r="AD201" i="11"/>
  <c r="AD193" i="11"/>
  <c r="AD186" i="11"/>
  <c r="AD178" i="11"/>
  <c r="AD170" i="11"/>
  <c r="AD164" i="11"/>
  <c r="AD156" i="11"/>
  <c r="AD149" i="11"/>
  <c r="AD141" i="11"/>
  <c r="AD133" i="11"/>
  <c r="AD125" i="11"/>
  <c r="AD118" i="11"/>
  <c r="AD111" i="11"/>
  <c r="AD103" i="11"/>
  <c r="AD98" i="11"/>
  <c r="AD90" i="11"/>
  <c r="AD82" i="11"/>
  <c r="AD74" i="11"/>
  <c r="AD66" i="11"/>
  <c r="AD58" i="11"/>
  <c r="AD51" i="11"/>
  <c r="AD43" i="11"/>
  <c r="AD35" i="11"/>
  <c r="AD27" i="11"/>
  <c r="AD19" i="11"/>
  <c r="AD11" i="11"/>
  <c r="AD641" i="11"/>
  <c r="AD633" i="11"/>
  <c r="AD625" i="11"/>
  <c r="AD617" i="11"/>
  <c r="AD610" i="11"/>
  <c r="AD604" i="11"/>
  <c r="AD597" i="11"/>
  <c r="AD590" i="11"/>
  <c r="AD582" i="11"/>
  <c r="AD574" i="11"/>
  <c r="AD567" i="11"/>
  <c r="AD559" i="11"/>
  <c r="AD551" i="11"/>
  <c r="AD543" i="11"/>
  <c r="AD535" i="11"/>
  <c r="AD527" i="11"/>
  <c r="AD520" i="11"/>
  <c r="AD512" i="11"/>
  <c r="AD504" i="11"/>
  <c r="AD497" i="11"/>
  <c r="AD490" i="11"/>
  <c r="AD482" i="11"/>
  <c r="AD467" i="11"/>
  <c r="AD459" i="11"/>
  <c r="AD452" i="11"/>
  <c r="AD444" i="11"/>
  <c r="AD436" i="11"/>
  <c r="AD428" i="11"/>
  <c r="AD421" i="11"/>
  <c r="AD413" i="11"/>
  <c r="AD405" i="11"/>
  <c r="AD397" i="11"/>
  <c r="AD389" i="11"/>
  <c r="AD382" i="11"/>
  <c r="AD375" i="11"/>
  <c r="AD367" i="11"/>
  <c r="AD359" i="11"/>
  <c r="AD351" i="11"/>
  <c r="AD343" i="11"/>
  <c r="AD335" i="11"/>
  <c r="AD328" i="11"/>
  <c r="AD320" i="11"/>
  <c r="AD312" i="11"/>
  <c r="AD304" i="11"/>
  <c r="AD288" i="11"/>
  <c r="AD273" i="11"/>
  <c r="AD265" i="11"/>
  <c r="AD258" i="11"/>
  <c r="AD250" i="11"/>
  <c r="AD242" i="11"/>
  <c r="AD223" i="11"/>
  <c r="AD215" i="11"/>
  <c r="AD208" i="11"/>
  <c r="AD200" i="11"/>
  <c r="AD185" i="11"/>
  <c r="AD177" i="11"/>
  <c r="AD169" i="11"/>
  <c r="AD163" i="11"/>
  <c r="AD155" i="11"/>
  <c r="AD148" i="11"/>
  <c r="AD140" i="11"/>
  <c r="AD132" i="11"/>
  <c r="AD124" i="11"/>
  <c r="AD117" i="11"/>
  <c r="AD110" i="11"/>
  <c r="AD102" i="11"/>
  <c r="AD97" i="11"/>
  <c r="AD89" i="11"/>
  <c r="AD81" i="11"/>
  <c r="AD73" i="11"/>
  <c r="AD65" i="11"/>
  <c r="AD57" i="11"/>
  <c r="AD603" i="11"/>
  <c r="AD596" i="11"/>
  <c r="AD589" i="11"/>
  <c r="AD581" i="11"/>
  <c r="AD573" i="11"/>
  <c r="AD566" i="11"/>
  <c r="AD558" i="11"/>
  <c r="AD550" i="11"/>
  <c r="AD542" i="11"/>
  <c r="AD534" i="11"/>
  <c r="AD519" i="11"/>
  <c r="AD511" i="11"/>
  <c r="AD503" i="11"/>
  <c r="AD496" i="11"/>
  <c r="AD489" i="11"/>
  <c r="AD474" i="11"/>
  <c r="AD466" i="11"/>
  <c r="AD458" i="11"/>
  <c r="AD451" i="11"/>
  <c r="AD443" i="11"/>
  <c r="AD435" i="11"/>
  <c r="AD427" i="11"/>
  <c r="AD420" i="11"/>
  <c r="AD412" i="11"/>
  <c r="AD404" i="11"/>
  <c r="AD396" i="11"/>
  <c r="AD388" i="11"/>
  <c r="AD381" i="11"/>
  <c r="AD374" i="11"/>
  <c r="AD366" i="11"/>
  <c r="AD358" i="11"/>
  <c r="AD350" i="11"/>
  <c r="AD342" i="11"/>
  <c r="AD334" i="11"/>
  <c r="AD327" i="11"/>
  <c r="AD319" i="11"/>
  <c r="AD311" i="11"/>
  <c r="AD303" i="11"/>
  <c r="AD295" i="11"/>
  <c r="AD287" i="11"/>
  <c r="AD280" i="11"/>
  <c r="AD272" i="11"/>
  <c r="AD264" i="11"/>
  <c r="AD257" i="11"/>
  <c r="AD249" i="11"/>
  <c r="AD241" i="11"/>
  <c r="AD234" i="11"/>
  <c r="AD222" i="11"/>
  <c r="AD214" i="11"/>
  <c r="AD207" i="11"/>
  <c r="AD199" i="11"/>
  <c r="AD192" i="11"/>
  <c r="AD184" i="11"/>
  <c r="AD176" i="11"/>
  <c r="AD162" i="11"/>
  <c r="AD154" i="11"/>
  <c r="AD147" i="11"/>
  <c r="AD139" i="11"/>
  <c r="AD131" i="11"/>
  <c r="AD123" i="11"/>
  <c r="AD109" i="11"/>
  <c r="AD96" i="11"/>
  <c r="AD88" i="11"/>
  <c r="AD80" i="11"/>
  <c r="AD72" i="11"/>
  <c r="AD64" i="11"/>
  <c r="AD56" i="11"/>
  <c r="AD609" i="11"/>
  <c r="AD602" i="11"/>
  <c r="AD588" i="11"/>
  <c r="AD580" i="11"/>
  <c r="AD572" i="11"/>
  <c r="AD565" i="11"/>
  <c r="AD557" i="11"/>
  <c r="AD549" i="11"/>
  <c r="AD541" i="11"/>
  <c r="AD533" i="11"/>
  <c r="AD526" i="11"/>
  <c r="AD518" i="11"/>
  <c r="AD510" i="11"/>
  <c r="AD502" i="11"/>
  <c r="AD495" i="11"/>
  <c r="AD488" i="11"/>
  <c r="AD480" i="11"/>
  <c r="AD473" i="11"/>
  <c r="AD465" i="11"/>
  <c r="AD457" i="11"/>
  <c r="AD450" i="11"/>
  <c r="AD442" i="11"/>
  <c r="AD434" i="11"/>
  <c r="AD419" i="11"/>
  <c r="AD411" i="11"/>
  <c r="AD403" i="11"/>
  <c r="AD395" i="11"/>
  <c r="AD387" i="11"/>
  <c r="AD380" i="11"/>
  <c r="AD373" i="11"/>
  <c r="AD365" i="11"/>
  <c r="AD357" i="11"/>
  <c r="AD349" i="11"/>
  <c r="AD341" i="11"/>
  <c r="AD333" i="11"/>
  <c r="AD326" i="11"/>
  <c r="AD318" i="11"/>
  <c r="AD310" i="11"/>
  <c r="AD302" i="11"/>
  <c r="AD294" i="11"/>
  <c r="AD286" i="11"/>
  <c r="AD279" i="11"/>
  <c r="AD271" i="11"/>
  <c r="AD263" i="11"/>
  <c r="AD256" i="11"/>
  <c r="AD248" i="11"/>
  <c r="AD240" i="11"/>
  <c r="AD233" i="11"/>
  <c r="AD221" i="11"/>
  <c r="AD206" i="11"/>
  <c r="AD198" i="11"/>
  <c r="AD191" i="11"/>
  <c r="AD183" i="11"/>
  <c r="AD175" i="11"/>
  <c r="AD161" i="11"/>
  <c r="AD153" i="11"/>
  <c r="AD146" i="11"/>
  <c r="AD138" i="11"/>
  <c r="AD130" i="11"/>
  <c r="AD122" i="11"/>
  <c r="AD116" i="11"/>
  <c r="AD108" i="11"/>
  <c r="AD95" i="11"/>
  <c r="AD87" i="11"/>
  <c r="AD79" i="11"/>
  <c r="AD71" i="11"/>
  <c r="AD63" i="11"/>
  <c r="AD55" i="11"/>
  <c r="AD595" i="11"/>
  <c r="AD587" i="11"/>
  <c r="AD579" i="11"/>
  <c r="AD571" i="11"/>
  <c r="AD564" i="11"/>
  <c r="AD556" i="11"/>
  <c r="AD548" i="11"/>
  <c r="AD540" i="11"/>
  <c r="AD532" i="11"/>
  <c r="AD525" i="11"/>
  <c r="AD517" i="11"/>
  <c r="AD509" i="11"/>
  <c r="AD501" i="11"/>
  <c r="AD487" i="11"/>
  <c r="AD479" i="11"/>
  <c r="AD472" i="11"/>
  <c r="AD464" i="11"/>
  <c r="AD456" i="11"/>
  <c r="AD449" i="11"/>
  <c r="AD441" i="11"/>
  <c r="AD433" i="11"/>
  <c r="AD426" i="11"/>
  <c r="AD418" i="11"/>
  <c r="AD410" i="11"/>
  <c r="AD402" i="11"/>
  <c r="AD394" i="11"/>
  <c r="AD386" i="11"/>
  <c r="AD379" i="11"/>
  <c r="AD372" i="11"/>
  <c r="AD364" i="11"/>
  <c r="AD356" i="11"/>
  <c r="AD348" i="11"/>
  <c r="AD340" i="11"/>
  <c r="AD332" i="11"/>
  <c r="AD325" i="11"/>
  <c r="AD317" i="11"/>
  <c r="AD309" i="11"/>
  <c r="AD301" i="11"/>
  <c r="AD293" i="11"/>
  <c r="AD285" i="11"/>
  <c r="AD278" i="11"/>
  <c r="AD270" i="11"/>
  <c r="AD255" i="11"/>
  <c r="AD247" i="11"/>
  <c r="AD239" i="11"/>
  <c r="AD232" i="11"/>
  <c r="AD228" i="11"/>
  <c r="AD220" i="11"/>
  <c r="AD213" i="11"/>
  <c r="AD205" i="11"/>
  <c r="AD197" i="11"/>
  <c r="AD190" i="11"/>
  <c r="AD182" i="11"/>
  <c r="AD174" i="11"/>
  <c r="AD168" i="11"/>
  <c r="AD160" i="11"/>
  <c r="AD152" i="11"/>
  <c r="AD145" i="11"/>
  <c r="AD137" i="11"/>
  <c r="AD129" i="11"/>
  <c r="AD121" i="11"/>
  <c r="AD115" i="11"/>
  <c r="AD107" i="11"/>
  <c r="AD101" i="11"/>
  <c r="AD94" i="11"/>
  <c r="AD86" i="11"/>
  <c r="AD78" i="11"/>
  <c r="AD70" i="11"/>
  <c r="AD62" i="11"/>
  <c r="AD54" i="11"/>
  <c r="AD47" i="11"/>
  <c r="AD586" i="11"/>
  <c r="AD578" i="11"/>
  <c r="AD563" i="11"/>
  <c r="AD555" i="11"/>
  <c r="AD547" i="11"/>
  <c r="AD539" i="11"/>
  <c r="AD531" i="11"/>
  <c r="AD524" i="11"/>
  <c r="AD516" i="11"/>
  <c r="AD508" i="11"/>
  <c r="AD500" i="11"/>
  <c r="AD494" i="11"/>
  <c r="AD486" i="11"/>
  <c r="AD478" i="11"/>
  <c r="AD471" i="11"/>
  <c r="AD463" i="11"/>
  <c r="AD455" i="11"/>
  <c r="AD448" i="11"/>
  <c r="AD440" i="11"/>
  <c r="AD432" i="11"/>
  <c r="AD425" i="11"/>
  <c r="AD417" i="11"/>
  <c r="AD409" i="11"/>
  <c r="AD401" i="11"/>
  <c r="AD393" i="11"/>
  <c r="AD371" i="11"/>
  <c r="AD363" i="11"/>
  <c r="AD355" i="11"/>
  <c r="AD347" i="11"/>
  <c r="AD339" i="11"/>
  <c r="AD331" i="11"/>
  <c r="AD324" i="11"/>
  <c r="AD316" i="11"/>
  <c r="AD308" i="11"/>
  <c r="AD300" i="11"/>
  <c r="AD292" i="11"/>
  <c r="AD284" i="11"/>
  <c r="AD277" i="11"/>
  <c r="AD269" i="11"/>
  <c r="AD262" i="11"/>
  <c r="AD254" i="11"/>
  <c r="AD246" i="11"/>
  <c r="AD238" i="11"/>
  <c r="AD231" i="11"/>
  <c r="AD227" i="11"/>
  <c r="AD219" i="11"/>
  <c r="AD212" i="11"/>
  <c r="AD204" i="11"/>
  <c r="AD196" i="11"/>
  <c r="AD189" i="11"/>
  <c r="AD181" i="11"/>
  <c r="AD173" i="11"/>
  <c r="AD167" i="11"/>
  <c r="AD159" i="11"/>
  <c r="AD151" i="11"/>
  <c r="AD144" i="11"/>
  <c r="AD136" i="11"/>
  <c r="AD128" i="11"/>
  <c r="AD120" i="11"/>
  <c r="AD114" i="11"/>
  <c r="AD106" i="11"/>
  <c r="AD93" i="11"/>
  <c r="AD85" i="11"/>
  <c r="AD77" i="11"/>
  <c r="AD69" i="11"/>
  <c r="AD61" i="11"/>
  <c r="AD53" i="11"/>
  <c r="AD203" i="11"/>
  <c r="AD195" i="11"/>
  <c r="AD188" i="11"/>
  <c r="AD180" i="11"/>
  <c r="AD172" i="11"/>
  <c r="AD166" i="11"/>
  <c r="AD158" i="11"/>
  <c r="AD143" i="11"/>
  <c r="AD135" i="11"/>
  <c r="AD127" i="11"/>
  <c r="AD119" i="11"/>
  <c r="AD113" i="11"/>
  <c r="AD105" i="11"/>
  <c r="AD100" i="11"/>
  <c r="AD92" i="11"/>
  <c r="AD84" i="11"/>
  <c r="AD76" i="11"/>
  <c r="AD68" i="11"/>
  <c r="AD60" i="11"/>
  <c r="AD52" i="11"/>
  <c r="AD45" i="11"/>
  <c r="AD50" i="11"/>
  <c r="AD42" i="11"/>
  <c r="AD34" i="11"/>
  <c r="AD26" i="11"/>
  <c r="AD18" i="11"/>
  <c r="AD10" i="11"/>
  <c r="AD49" i="11"/>
  <c r="AD41" i="11"/>
  <c r="AD33" i="11"/>
  <c r="AD25" i="11"/>
  <c r="AD17" i="11"/>
  <c r="AD9" i="11"/>
  <c r="AD48" i="11"/>
  <c r="AD40" i="11"/>
  <c r="AD32" i="11"/>
  <c r="AD24" i="11"/>
  <c r="AD16" i="11"/>
  <c r="AD8" i="11"/>
  <c r="AD39" i="11"/>
  <c r="AD31" i="11"/>
  <c r="AD23" i="11"/>
  <c r="AD15" i="11"/>
  <c r="AD7" i="11"/>
  <c r="AD46" i="11"/>
  <c r="AD38" i="11"/>
  <c r="AD30" i="11"/>
  <c r="AD22" i="11"/>
  <c r="AD14" i="11"/>
  <c r="AD6" i="11"/>
  <c r="AD37" i="11"/>
  <c r="AD29" i="11"/>
  <c r="AD21" i="11"/>
  <c r="AD13" i="11"/>
  <c r="AD5" i="11"/>
  <c r="AD44" i="11"/>
  <c r="AD36" i="11"/>
  <c r="AD28" i="11"/>
  <c r="AD20" i="11"/>
  <c r="AD12" i="11"/>
  <c r="AD4" i="11"/>
  <c r="P701" i="11"/>
  <c r="P633" i="11"/>
  <c r="P555" i="11"/>
  <c r="P489" i="11"/>
  <c r="P893" i="11"/>
  <c r="P65" i="11"/>
  <c r="P886" i="11"/>
  <c r="P863" i="11"/>
  <c r="P822" i="11"/>
  <c r="P448" i="11"/>
  <c r="P789" i="11"/>
  <c r="P350" i="11"/>
  <c r="P749" i="11"/>
  <c r="P848" i="11"/>
  <c r="P693" i="11"/>
  <c r="P324" i="11"/>
  <c r="P824" i="11"/>
  <c r="P656" i="11"/>
  <c r="P108" i="11"/>
  <c r="P802" i="11"/>
  <c r="P887" i="11"/>
  <c r="P862" i="11"/>
  <c r="P823" i="11"/>
  <c r="P790" i="11"/>
  <c r="P751" i="11"/>
  <c r="P695" i="11"/>
  <c r="P654" i="11"/>
  <c r="P566" i="11"/>
  <c r="P458" i="11"/>
  <c r="P339" i="11"/>
  <c r="P88" i="11"/>
  <c r="P885" i="11"/>
  <c r="P847" i="11"/>
  <c r="P817" i="11"/>
  <c r="P788" i="11"/>
  <c r="P733" i="11"/>
  <c r="P687" i="11"/>
  <c r="P624" i="11"/>
  <c r="P550" i="11"/>
  <c r="P443" i="11"/>
  <c r="P262" i="11"/>
  <c r="P48" i="11"/>
  <c r="P879" i="11"/>
  <c r="P846" i="11"/>
  <c r="P810" i="11"/>
  <c r="P782" i="11"/>
  <c r="P727" i="11"/>
  <c r="P685" i="11"/>
  <c r="P621" i="11"/>
  <c r="P519" i="11"/>
  <c r="P432" i="11"/>
  <c r="P242" i="11"/>
  <c r="P25" i="11"/>
  <c r="P870" i="11"/>
  <c r="P840" i="11"/>
  <c r="P780" i="11"/>
  <c r="P725" i="11"/>
  <c r="P669" i="11"/>
  <c r="P611" i="11"/>
  <c r="P508" i="11"/>
  <c r="P427" i="11"/>
  <c r="P903" i="11"/>
  <c r="P869" i="11"/>
  <c r="P839" i="11"/>
  <c r="P804" i="11"/>
  <c r="P764" i="11"/>
  <c r="P719" i="11"/>
  <c r="P664" i="11"/>
  <c r="P503" i="11"/>
  <c r="P371" i="11"/>
  <c r="P207" i="11"/>
  <c r="P902" i="11"/>
  <c r="P864" i="11"/>
  <c r="P830" i="11"/>
  <c r="P803" i="11"/>
  <c r="P759" i="11"/>
  <c r="P717" i="11"/>
  <c r="P662" i="11"/>
  <c r="P581" i="11"/>
  <c r="P494" i="11"/>
  <c r="P355" i="11"/>
  <c r="P185" i="11"/>
  <c r="P901" i="11"/>
  <c r="P878" i="11"/>
  <c r="P856" i="11"/>
  <c r="P838" i="11"/>
  <c r="P796" i="11"/>
  <c r="P774" i="11"/>
  <c r="P743" i="11"/>
  <c r="P711" i="11"/>
  <c r="P679" i="11"/>
  <c r="P648" i="11"/>
  <c r="P601" i="11"/>
  <c r="P539" i="11"/>
  <c r="P478" i="11"/>
  <c r="P417" i="11"/>
  <c r="P308" i="11"/>
  <c r="P895" i="11"/>
  <c r="P877" i="11"/>
  <c r="P855" i="11"/>
  <c r="P832" i="11"/>
  <c r="P772" i="11"/>
  <c r="P741" i="11"/>
  <c r="P709" i="11"/>
  <c r="P677" i="11"/>
  <c r="P645" i="11"/>
  <c r="P596" i="11"/>
  <c r="P534" i="11"/>
  <c r="P474" i="11"/>
  <c r="P401" i="11"/>
  <c r="P292" i="11"/>
  <c r="P147" i="11"/>
  <c r="P894" i="11"/>
  <c r="P871" i="11"/>
  <c r="P854" i="11"/>
  <c r="P831" i="11"/>
  <c r="P811" i="11"/>
  <c r="P795" i="11"/>
  <c r="P766" i="11"/>
  <c r="P735" i="11"/>
  <c r="P703" i="11"/>
  <c r="P671" i="11"/>
  <c r="P637" i="11"/>
  <c r="P586" i="11"/>
  <c r="P524" i="11"/>
  <c r="P463" i="11"/>
  <c r="P277" i="11"/>
  <c r="P124" i="11"/>
  <c r="Y4" i="11"/>
  <c r="P781" i="11"/>
  <c r="P773" i="11"/>
  <c r="P765" i="11"/>
  <c r="P758" i="11"/>
  <c r="P750" i="11"/>
  <c r="P742" i="11"/>
  <c r="P734" i="11"/>
  <c r="P726" i="11"/>
  <c r="P718" i="11"/>
  <c r="P710" i="11"/>
  <c r="P702" i="11"/>
  <c r="P694" i="11"/>
  <c r="P686" i="11"/>
  <c r="P678" i="11"/>
  <c r="P670" i="11"/>
  <c r="P663" i="11"/>
  <c r="P655" i="11"/>
  <c r="P647" i="11"/>
  <c r="P634" i="11"/>
  <c r="P623" i="11"/>
  <c r="P610" i="11"/>
  <c r="P597" i="11"/>
  <c r="P582" i="11"/>
  <c r="P567" i="11"/>
  <c r="P551" i="11"/>
  <c r="P535" i="11"/>
  <c r="P520" i="11"/>
  <c r="P504" i="11"/>
  <c r="P490" i="11"/>
  <c r="P459" i="11"/>
  <c r="P444" i="11"/>
  <c r="P428" i="11"/>
  <c r="P413" i="11"/>
  <c r="P397" i="11"/>
  <c r="P382" i="11"/>
  <c r="P367" i="11"/>
  <c r="P351" i="11"/>
  <c r="P335" i="11"/>
  <c r="P320" i="11"/>
  <c r="P304" i="11"/>
  <c r="P288" i="11"/>
  <c r="P273" i="11"/>
  <c r="P258" i="11"/>
  <c r="P241" i="11"/>
  <c r="P223" i="11"/>
  <c r="P206" i="11"/>
  <c r="P184" i="11"/>
  <c r="P163" i="11"/>
  <c r="P146" i="11"/>
  <c r="P123" i="11"/>
  <c r="P102" i="11"/>
  <c r="P87" i="11"/>
  <c r="P64" i="11"/>
  <c r="P42" i="11"/>
  <c r="P24" i="11"/>
  <c r="P412" i="11"/>
  <c r="P366" i="11"/>
  <c r="P334" i="11"/>
  <c r="P303" i="11"/>
  <c r="P272" i="11"/>
  <c r="P240" i="11"/>
  <c r="P222" i="11"/>
  <c r="P200" i="11"/>
  <c r="P183" i="11"/>
  <c r="P162" i="11"/>
  <c r="P81" i="11"/>
  <c r="P63" i="11"/>
  <c r="P41" i="11"/>
  <c r="P18" i="11"/>
  <c r="P900" i="11"/>
  <c r="P892" i="11"/>
  <c r="P884" i="11"/>
  <c r="P876" i="11"/>
  <c r="P868" i="11"/>
  <c r="P861" i="11"/>
  <c r="P853" i="11"/>
  <c r="P845" i="11"/>
  <c r="P837" i="11"/>
  <c r="P829" i="11"/>
  <c r="P821" i="11"/>
  <c r="P816" i="11"/>
  <c r="P809" i="11"/>
  <c r="P801" i="11"/>
  <c r="P794" i="11"/>
  <c r="P787" i="11"/>
  <c r="P779" i="11"/>
  <c r="P771" i="11"/>
  <c r="P763" i="11"/>
  <c r="P756" i="11"/>
  <c r="P748" i="11"/>
  <c r="P740" i="11"/>
  <c r="P732" i="11"/>
  <c r="P724" i="11"/>
  <c r="P716" i="11"/>
  <c r="P708" i="11"/>
  <c r="P700" i="11"/>
  <c r="P692" i="11"/>
  <c r="P684" i="11"/>
  <c r="P676" i="11"/>
  <c r="P668" i="11"/>
  <c r="P661" i="11"/>
  <c r="P653" i="11"/>
  <c r="P644" i="11"/>
  <c r="P632" i="11"/>
  <c r="P618" i="11"/>
  <c r="P609" i="11"/>
  <c r="P580" i="11"/>
  <c r="P565" i="11"/>
  <c r="P549" i="11"/>
  <c r="P533" i="11"/>
  <c r="P518" i="11"/>
  <c r="P502" i="11"/>
  <c r="P488" i="11"/>
  <c r="P473" i="11"/>
  <c r="P457" i="11"/>
  <c r="P442" i="11"/>
  <c r="P411" i="11"/>
  <c r="P395" i="11"/>
  <c r="P380" i="11"/>
  <c r="P365" i="11"/>
  <c r="P349" i="11"/>
  <c r="P333" i="11"/>
  <c r="P318" i="11"/>
  <c r="P302" i="11"/>
  <c r="P286" i="11"/>
  <c r="P271" i="11"/>
  <c r="P256" i="11"/>
  <c r="P221" i="11"/>
  <c r="P199" i="11"/>
  <c r="P177" i="11"/>
  <c r="P161" i="11"/>
  <c r="P139" i="11"/>
  <c r="P117" i="11"/>
  <c r="P80" i="11"/>
  <c r="P57" i="11"/>
  <c r="P40" i="11"/>
  <c r="P17" i="11"/>
  <c r="P381" i="11"/>
  <c r="P140" i="11"/>
  <c r="P891" i="11"/>
  <c r="P852" i="11"/>
  <c r="P820" i="11"/>
  <c r="P793" i="11"/>
  <c r="P755" i="11"/>
  <c r="P715" i="11"/>
  <c r="P691" i="11"/>
  <c r="P667" i="11"/>
  <c r="P652" i="11"/>
  <c r="P617" i="11"/>
  <c r="P607" i="11"/>
  <c r="P594" i="11"/>
  <c r="P578" i="11"/>
  <c r="P563" i="11"/>
  <c r="P547" i="11"/>
  <c r="P531" i="11"/>
  <c r="P516" i="11"/>
  <c r="P500" i="11"/>
  <c r="P486" i="11"/>
  <c r="P471" i="11"/>
  <c r="P455" i="11"/>
  <c r="P440" i="11"/>
  <c r="P425" i="11"/>
  <c r="P409" i="11"/>
  <c r="P393" i="11"/>
  <c r="P363" i="11"/>
  <c r="P347" i="11"/>
  <c r="P331" i="11"/>
  <c r="P316" i="11"/>
  <c r="P300" i="11"/>
  <c r="P284" i="11"/>
  <c r="P269" i="11"/>
  <c r="P254" i="11"/>
  <c r="P234" i="11"/>
  <c r="P215" i="11"/>
  <c r="P198" i="11"/>
  <c r="P176" i="11"/>
  <c r="P155" i="11"/>
  <c r="P138" i="11"/>
  <c r="P97" i="11"/>
  <c r="P79" i="11"/>
  <c r="P56" i="11"/>
  <c r="P34" i="11"/>
  <c r="P11" i="11"/>
  <c r="P19" i="11"/>
  <c r="P27" i="11"/>
  <c r="P35" i="11"/>
  <c r="P43" i="11"/>
  <c r="P51" i="11"/>
  <c r="P58" i="11"/>
  <c r="P66" i="11"/>
  <c r="P74" i="11"/>
  <c r="P82" i="11"/>
  <c r="P90" i="11"/>
  <c r="P98" i="11"/>
  <c r="P103" i="11"/>
  <c r="P111" i="11"/>
  <c r="P118" i="11"/>
  <c r="P125" i="11"/>
  <c r="P133" i="11"/>
  <c r="P141" i="11"/>
  <c r="P149" i="11"/>
  <c r="P156" i="11"/>
  <c r="P164" i="11"/>
  <c r="P170" i="11"/>
  <c r="P178" i="11"/>
  <c r="P186" i="11"/>
  <c r="P193" i="11"/>
  <c r="P201" i="11"/>
  <c r="P209" i="11"/>
  <c r="P216" i="11"/>
  <c r="P224" i="11"/>
  <c r="P235" i="11"/>
  <c r="P243" i="11"/>
  <c r="P251" i="11"/>
  <c r="P259" i="11"/>
  <c r="P266" i="11"/>
  <c r="P274" i="11"/>
  <c r="P281" i="11"/>
  <c r="P289" i="11"/>
  <c r="P297" i="11"/>
  <c r="P305" i="11"/>
  <c r="P313" i="11"/>
  <c r="P321" i="11"/>
  <c r="P329" i="11"/>
  <c r="P336" i="11"/>
  <c r="P344" i="11"/>
  <c r="P352" i="11"/>
  <c r="P360" i="11"/>
  <c r="P368" i="11"/>
  <c r="P376" i="11"/>
  <c r="P383" i="11"/>
  <c r="P390" i="11"/>
  <c r="P398" i="11"/>
  <c r="P406" i="11"/>
  <c r="P414" i="11"/>
  <c r="P422" i="11"/>
  <c r="P429" i="11"/>
  <c r="P437" i="11"/>
  <c r="P445" i="11"/>
  <c r="P460" i="11"/>
  <c r="P468" i="11"/>
  <c r="P475" i="11"/>
  <c r="P483" i="11"/>
  <c r="P491" i="11"/>
  <c r="P498" i="11"/>
  <c r="P505" i="11"/>
  <c r="P513" i="11"/>
  <c r="P521" i="11"/>
  <c r="P528" i="11"/>
  <c r="P536" i="11"/>
  <c r="P544" i="11"/>
  <c r="P552" i="11"/>
  <c r="P560" i="11"/>
  <c r="P568" i="11"/>
  <c r="P575" i="11"/>
  <c r="P583" i="11"/>
  <c r="P591" i="11"/>
  <c r="P598" i="11"/>
  <c r="P605" i="11"/>
  <c r="P4" i="11"/>
  <c r="P12" i="11"/>
  <c r="P20" i="11"/>
  <c r="P28" i="11"/>
  <c r="P36" i="11"/>
  <c r="P44" i="11"/>
  <c r="P59" i="11"/>
  <c r="P67" i="11"/>
  <c r="P75" i="11"/>
  <c r="P83" i="11"/>
  <c r="P91" i="11"/>
  <c r="P99" i="11"/>
  <c r="P104" i="11"/>
  <c r="P112" i="11"/>
  <c r="P126" i="11"/>
  <c r="P134" i="11"/>
  <c r="P142" i="11"/>
  <c r="P150" i="11"/>
  <c r="P157" i="11"/>
  <c r="P165" i="11"/>
  <c r="P171" i="11"/>
  <c r="P179" i="11"/>
  <c r="P187" i="11"/>
  <c r="P194" i="11"/>
  <c r="P202" i="11"/>
  <c r="P210" i="11"/>
  <c r="P217" i="11"/>
  <c r="P225" i="11"/>
  <c r="P229" i="11"/>
  <c r="P236" i="11"/>
  <c r="P244" i="11"/>
  <c r="P252" i="11"/>
  <c r="P260" i="11"/>
  <c r="P267" i="11"/>
  <c r="P275" i="11"/>
  <c r="P282" i="11"/>
  <c r="P290" i="11"/>
  <c r="P298" i="11"/>
  <c r="P306" i="11"/>
  <c r="P314" i="11"/>
  <c r="P322" i="11"/>
  <c r="P337" i="11"/>
  <c r="P345" i="11"/>
  <c r="P353" i="11"/>
  <c r="P361" i="11"/>
  <c r="P369" i="11"/>
  <c r="P377" i="11"/>
  <c r="P384" i="11"/>
  <c r="P391" i="11"/>
  <c r="P399" i="11"/>
  <c r="P407" i="11"/>
  <c r="P415" i="11"/>
  <c r="P423" i="11"/>
  <c r="P430" i="11"/>
  <c r="P438" i="11"/>
  <c r="P446" i="11"/>
  <c r="P453" i="11"/>
  <c r="P461" i="11"/>
  <c r="P469" i="11"/>
  <c r="P476" i="11"/>
  <c r="P484" i="11"/>
  <c r="P492" i="11"/>
  <c r="P499" i="11"/>
  <c r="P506" i="11"/>
  <c r="P514" i="11"/>
  <c r="P522" i="11"/>
  <c r="P529" i="11"/>
  <c r="P537" i="11"/>
  <c r="P545" i="11"/>
  <c r="P553" i="11"/>
  <c r="P561" i="11"/>
  <c r="P569" i="11"/>
  <c r="P576" i="11"/>
  <c r="P584" i="11"/>
  <c r="P592" i="11"/>
  <c r="P599" i="11"/>
  <c r="P606" i="11"/>
  <c r="P612" i="11"/>
  <c r="P619" i="11"/>
  <c r="P627" i="11"/>
  <c r="P635" i="11"/>
  <c r="P643" i="11"/>
  <c r="P5" i="11"/>
  <c r="P13" i="11"/>
  <c r="P21" i="11"/>
  <c r="P29" i="11"/>
  <c r="P37" i="11"/>
  <c r="P45" i="11"/>
  <c r="P52" i="11"/>
  <c r="P60" i="11"/>
  <c r="P68" i="11"/>
  <c r="P76" i="11"/>
  <c r="P84" i="11"/>
  <c r="P92" i="11"/>
  <c r="P100" i="11"/>
  <c r="P105" i="11"/>
  <c r="P113" i="11"/>
  <c r="P119" i="11"/>
  <c r="P127" i="11"/>
  <c r="P135" i="11"/>
  <c r="P143" i="11"/>
  <c r="P158" i="11"/>
  <c r="P166" i="11"/>
  <c r="P172" i="11"/>
  <c r="P180" i="11"/>
  <c r="P188" i="11"/>
  <c r="P195" i="11"/>
  <c r="P203" i="11"/>
  <c r="P211" i="11"/>
  <c r="P218" i="11"/>
  <c r="P226" i="11"/>
  <c r="P230" i="11"/>
  <c r="P237" i="11"/>
  <c r="P245" i="11"/>
  <c r="P253" i="11"/>
  <c r="P261" i="11"/>
  <c r="P268" i="11"/>
  <c r="P276" i="11"/>
  <c r="P283" i="11"/>
  <c r="P291" i="11"/>
  <c r="P299" i="11"/>
  <c r="P307" i="11"/>
  <c r="P315" i="11"/>
  <c r="P323" i="11"/>
  <c r="P330" i="11"/>
  <c r="P338" i="11"/>
  <c r="P346" i="11"/>
  <c r="P354" i="11"/>
  <c r="P362" i="11"/>
  <c r="P370" i="11"/>
  <c r="P378" i="11"/>
  <c r="P385" i="11"/>
  <c r="P392" i="11"/>
  <c r="P400" i="11"/>
  <c r="P408" i="11"/>
  <c r="P416" i="11"/>
  <c r="P424" i="11"/>
  <c r="P431" i="11"/>
  <c r="P439" i="11"/>
  <c r="P447" i="11"/>
  <c r="P454" i="11"/>
  <c r="P462" i="11"/>
  <c r="P470" i="11"/>
  <c r="P477" i="11"/>
  <c r="P485" i="11"/>
  <c r="P493" i="11"/>
  <c r="P507" i="11"/>
  <c r="P515" i="11"/>
  <c r="P523" i="11"/>
  <c r="P530" i="11"/>
  <c r="P538" i="11"/>
  <c r="P546" i="11"/>
  <c r="P554" i="11"/>
  <c r="P562" i="11"/>
  <c r="P570" i="11"/>
  <c r="P577" i="11"/>
  <c r="P585" i="11"/>
  <c r="P593" i="11"/>
  <c r="P600" i="11"/>
  <c r="P613" i="11"/>
  <c r="P620" i="11"/>
  <c r="P628" i="11"/>
  <c r="P636" i="11"/>
  <c r="P6" i="11"/>
  <c r="P14" i="11"/>
  <c r="P22" i="11"/>
  <c r="P30" i="11"/>
  <c r="P38" i="11"/>
  <c r="P46" i="11"/>
  <c r="P53" i="11"/>
  <c r="P61" i="11"/>
  <c r="P69" i="11"/>
  <c r="P77" i="11"/>
  <c r="P85" i="11"/>
  <c r="P93" i="11"/>
  <c r="P106" i="11"/>
  <c r="P114" i="11"/>
  <c r="P120" i="11"/>
  <c r="P128" i="11"/>
  <c r="P136" i="11"/>
  <c r="P144" i="11"/>
  <c r="P151" i="11"/>
  <c r="P159" i="11"/>
  <c r="P167" i="11"/>
  <c r="P173" i="11"/>
  <c r="P181" i="11"/>
  <c r="P189" i="11"/>
  <c r="P196" i="11"/>
  <c r="P204" i="11"/>
  <c r="P212" i="11"/>
  <c r="P219" i="11"/>
  <c r="P227" i="11"/>
  <c r="P231" i="11"/>
  <c r="P238" i="11"/>
  <c r="P246" i="11"/>
  <c r="P7" i="11"/>
  <c r="P15" i="11"/>
  <c r="P23" i="11"/>
  <c r="P31" i="11"/>
  <c r="P39" i="11"/>
  <c r="P47" i="11"/>
  <c r="P54" i="11"/>
  <c r="P62" i="11"/>
  <c r="P70" i="11"/>
  <c r="P78" i="11"/>
  <c r="P86" i="11"/>
  <c r="P94" i="11"/>
  <c r="P101" i="11"/>
  <c r="P107" i="11"/>
  <c r="P115" i="11"/>
  <c r="P121" i="11"/>
  <c r="P129" i="11"/>
  <c r="P137" i="11"/>
  <c r="P145" i="11"/>
  <c r="P152" i="11"/>
  <c r="P160" i="11"/>
  <c r="P168" i="11"/>
  <c r="P174" i="11"/>
  <c r="P182" i="11"/>
  <c r="P190" i="11"/>
  <c r="P197" i="11"/>
  <c r="P205" i="11"/>
  <c r="P213" i="11"/>
  <c r="P220" i="11"/>
  <c r="P228" i="11"/>
  <c r="P232" i="11"/>
  <c r="P239" i="11"/>
  <c r="P247" i="11"/>
  <c r="P255" i="11"/>
  <c r="P270" i="11"/>
  <c r="P278" i="11"/>
  <c r="P285" i="11"/>
  <c r="P293" i="11"/>
  <c r="P301" i="11"/>
  <c r="P309" i="11"/>
  <c r="P317" i="11"/>
  <c r="P325" i="11"/>
  <c r="P332" i="11"/>
  <c r="P340" i="11"/>
  <c r="P348" i="11"/>
  <c r="P356" i="11"/>
  <c r="P364" i="11"/>
  <c r="P372" i="11"/>
  <c r="P379" i="11"/>
  <c r="P386" i="11"/>
  <c r="P394" i="11"/>
  <c r="P402" i="11"/>
  <c r="P410" i="11"/>
  <c r="P418" i="11"/>
  <c r="P426" i="11"/>
  <c r="P433" i="11"/>
  <c r="P441" i="11"/>
  <c r="P449" i="11"/>
  <c r="P456" i="11"/>
  <c r="P464" i="11"/>
  <c r="P472" i="11"/>
  <c r="P479" i="11"/>
  <c r="P487" i="11"/>
  <c r="P501" i="11"/>
  <c r="P509" i="11"/>
  <c r="P517" i="11"/>
  <c r="P525" i="11"/>
  <c r="P532" i="11"/>
  <c r="P540" i="11"/>
  <c r="P548" i="11"/>
  <c r="P556" i="11"/>
  <c r="P564" i="11"/>
  <c r="P571" i="11"/>
  <c r="P579" i="11"/>
  <c r="P587" i="11"/>
  <c r="P595" i="11"/>
  <c r="P608" i="11"/>
  <c r="P615" i="11"/>
  <c r="P622" i="11"/>
  <c r="P630" i="11"/>
  <c r="P638" i="11"/>
  <c r="P646" i="11"/>
  <c r="P883" i="11"/>
  <c r="P860" i="11"/>
  <c r="P828" i="11"/>
  <c r="P800" i="11"/>
  <c r="P770" i="11"/>
  <c r="P747" i="11"/>
  <c r="P723" i="11"/>
  <c r="P699" i="11"/>
  <c r="P675" i="11"/>
  <c r="P631" i="11"/>
  <c r="P898" i="11"/>
  <c r="P890" i="11"/>
  <c r="P882" i="11"/>
  <c r="P874" i="11"/>
  <c r="P859" i="11"/>
  <c r="P851" i="11"/>
  <c r="P843" i="11"/>
  <c r="P835" i="11"/>
  <c r="P827" i="11"/>
  <c r="P819" i="11"/>
  <c r="P814" i="11"/>
  <c r="P807" i="11"/>
  <c r="P799" i="11"/>
  <c r="P792" i="11"/>
  <c r="P785" i="11"/>
  <c r="P777" i="11"/>
  <c r="P769" i="11"/>
  <c r="P762" i="11"/>
  <c r="P754" i="11"/>
  <c r="P746" i="11"/>
  <c r="P738" i="11"/>
  <c r="P730" i="11"/>
  <c r="P722" i="11"/>
  <c r="P714" i="11"/>
  <c r="P706" i="11"/>
  <c r="P698" i="11"/>
  <c r="P690" i="11"/>
  <c r="P682" i="11"/>
  <c r="P674" i="11"/>
  <c r="P666" i="11"/>
  <c r="P659" i="11"/>
  <c r="P651" i="11"/>
  <c r="P641" i="11"/>
  <c r="P629" i="11"/>
  <c r="P616" i="11"/>
  <c r="P604" i="11"/>
  <c r="P590" i="11"/>
  <c r="P574" i="11"/>
  <c r="P559" i="11"/>
  <c r="P543" i="11"/>
  <c r="P527" i="11"/>
  <c r="P512" i="11"/>
  <c r="P497" i="11"/>
  <c r="P482" i="11"/>
  <c r="P467" i="11"/>
  <c r="P452" i="11"/>
  <c r="P436" i="11"/>
  <c r="P421" i="11"/>
  <c r="P405" i="11"/>
  <c r="P389" i="11"/>
  <c r="P375" i="11"/>
  <c r="P359" i="11"/>
  <c r="P343" i="11"/>
  <c r="P328" i="11"/>
  <c r="P312" i="11"/>
  <c r="P296" i="11"/>
  <c r="P265" i="11"/>
  <c r="P250" i="11"/>
  <c r="P233" i="11"/>
  <c r="P214" i="11"/>
  <c r="P175" i="11"/>
  <c r="P154" i="11"/>
  <c r="P132" i="11"/>
  <c r="P116" i="11"/>
  <c r="P96" i="11"/>
  <c r="P73" i="11"/>
  <c r="P55" i="11"/>
  <c r="P33" i="11"/>
  <c r="P10" i="11"/>
  <c r="P396" i="11"/>
  <c r="P319" i="11"/>
  <c r="P287" i="11"/>
  <c r="P257" i="11"/>
  <c r="P122" i="11"/>
  <c r="P875" i="11"/>
  <c r="P844" i="11"/>
  <c r="P815" i="11"/>
  <c r="P778" i="11"/>
  <c r="P739" i="11"/>
  <c r="P642" i="11"/>
  <c r="P905" i="11"/>
  <c r="P897" i="11"/>
  <c r="P889" i="11"/>
  <c r="P881" i="11"/>
  <c r="P873" i="11"/>
  <c r="P866" i="11"/>
  <c r="P858" i="11"/>
  <c r="P850" i="11"/>
  <c r="P842" i="11"/>
  <c r="P834" i="11"/>
  <c r="P826" i="11"/>
  <c r="P818" i="11"/>
  <c r="P813" i="11"/>
  <c r="P806" i="11"/>
  <c r="P798" i="11"/>
  <c r="P784" i="11"/>
  <c r="P776" i="11"/>
  <c r="P768" i="11"/>
  <c r="P761" i="11"/>
  <c r="P753" i="11"/>
  <c r="P745" i="11"/>
  <c r="P737" i="11"/>
  <c r="P729" i="11"/>
  <c r="P721" i="11"/>
  <c r="P713" i="11"/>
  <c r="P705" i="11"/>
  <c r="P697" i="11"/>
  <c r="P689" i="11"/>
  <c r="P681" i="11"/>
  <c r="P673" i="11"/>
  <c r="P665" i="11"/>
  <c r="P658" i="11"/>
  <c r="P650" i="11"/>
  <c r="P640" i="11"/>
  <c r="P626" i="11"/>
  <c r="P603" i="11"/>
  <c r="P589" i="11"/>
  <c r="P573" i="11"/>
  <c r="P558" i="11"/>
  <c r="P542" i="11"/>
  <c r="P511" i="11"/>
  <c r="P496" i="11"/>
  <c r="P481" i="11"/>
  <c r="P466" i="11"/>
  <c r="P451" i="11"/>
  <c r="P435" i="11"/>
  <c r="P420" i="11"/>
  <c r="P404" i="11"/>
  <c r="P388" i="11"/>
  <c r="P374" i="11"/>
  <c r="P358" i="11"/>
  <c r="P342" i="11"/>
  <c r="P327" i="11"/>
  <c r="P311" i="11"/>
  <c r="P295" i="11"/>
  <c r="P280" i="11"/>
  <c r="P264" i="11"/>
  <c r="P249" i="11"/>
  <c r="P192" i="11"/>
  <c r="P169" i="11"/>
  <c r="P153" i="11"/>
  <c r="P131" i="11"/>
  <c r="P110" i="11"/>
  <c r="P95" i="11"/>
  <c r="P72" i="11"/>
  <c r="P50" i="11"/>
  <c r="P32" i="11"/>
  <c r="P9" i="11"/>
  <c r="P899" i="11"/>
  <c r="P867" i="11"/>
  <c r="P836" i="11"/>
  <c r="P808" i="11"/>
  <c r="P786" i="11"/>
  <c r="P731" i="11"/>
  <c r="P707" i="11"/>
  <c r="P683" i="11"/>
  <c r="P660" i="11"/>
  <c r="P904" i="11"/>
  <c r="P896" i="11"/>
  <c r="P888" i="11"/>
  <c r="P880" i="11"/>
  <c r="P872" i="11"/>
  <c r="P865" i="11"/>
  <c r="P857" i="11"/>
  <c r="P849" i="11"/>
  <c r="P841" i="11"/>
  <c r="P833" i="11"/>
  <c r="P825" i="11"/>
  <c r="P812" i="11"/>
  <c r="P805" i="11"/>
  <c r="P797" i="11"/>
  <c r="P791" i="11"/>
  <c r="P783" i="11"/>
  <c r="P775" i="11"/>
  <c r="P767" i="11"/>
  <c r="P760" i="11"/>
  <c r="P752" i="11"/>
  <c r="P744" i="11"/>
  <c r="P736" i="11"/>
  <c r="P728" i="11"/>
  <c r="P720" i="11"/>
  <c r="P712" i="11"/>
  <c r="P704" i="11"/>
  <c r="P696" i="11"/>
  <c r="P688" i="11"/>
  <c r="P680" i="11"/>
  <c r="P672" i="11"/>
  <c r="P657" i="11"/>
  <c r="P649" i="11"/>
  <c r="P639" i="11"/>
  <c r="P625" i="11"/>
  <c r="P614" i="11"/>
  <c r="P602" i="11"/>
  <c r="P588" i="11"/>
  <c r="P572" i="11"/>
  <c r="P557" i="11"/>
  <c r="P541" i="11"/>
  <c r="P526" i="11"/>
  <c r="P510" i="11"/>
  <c r="P495" i="11"/>
  <c r="P480" i="11"/>
  <c r="P465" i="11"/>
  <c r="P450" i="11"/>
  <c r="P434" i="11"/>
  <c r="P419" i="11"/>
  <c r="P403" i="11"/>
  <c r="P387" i="11"/>
  <c r="P373" i="11"/>
  <c r="P357" i="11"/>
  <c r="P341" i="11"/>
  <c r="P326" i="11"/>
  <c r="P310" i="11"/>
  <c r="P294" i="11"/>
  <c r="P279" i="11"/>
  <c r="P263" i="11"/>
  <c r="P248" i="11"/>
  <c r="P208" i="11"/>
  <c r="P191" i="11"/>
  <c r="P148" i="11"/>
  <c r="P130" i="11"/>
  <c r="P109" i="11"/>
  <c r="P89" i="11"/>
  <c r="P71" i="11"/>
  <c r="P49" i="11"/>
  <c r="P26" i="11"/>
  <c r="P8" i="11"/>
  <c r="AB1" i="11" l="1"/>
  <c r="AD1" i="11"/>
  <c r="AQ2" i="11"/>
  <c r="AT2" i="11" s="1"/>
  <c r="Z905" i="11"/>
  <c r="Y905" i="11"/>
  <c r="X905" i="11"/>
  <c r="K905" i="11"/>
  <c r="F905" i="11"/>
  <c r="Z904" i="11"/>
  <c r="Y904" i="11"/>
  <c r="X904" i="11"/>
  <c r="K904" i="11"/>
  <c r="F904" i="11"/>
  <c r="Z903" i="11"/>
  <c r="Y903" i="11"/>
  <c r="X903" i="11"/>
  <c r="K903" i="11"/>
  <c r="F903" i="11"/>
  <c r="Z902" i="11"/>
  <c r="Y902" i="11"/>
  <c r="X902" i="11"/>
  <c r="K902" i="11"/>
  <c r="F902" i="11"/>
  <c r="Z901" i="11"/>
  <c r="Y901" i="11"/>
  <c r="X901" i="11"/>
  <c r="K901" i="11"/>
  <c r="F901" i="11"/>
  <c r="Z900" i="11"/>
  <c r="Y900" i="11"/>
  <c r="X900" i="11"/>
  <c r="K900" i="11"/>
  <c r="F900" i="11"/>
  <c r="Z899" i="11"/>
  <c r="Y899" i="11"/>
  <c r="X899" i="11"/>
  <c r="K899" i="11"/>
  <c r="F899" i="11"/>
  <c r="Z898" i="11"/>
  <c r="Y898" i="11"/>
  <c r="X898" i="11"/>
  <c r="K898" i="11"/>
  <c r="F898" i="11"/>
  <c r="Z897" i="11"/>
  <c r="Y897" i="11"/>
  <c r="X897" i="11"/>
  <c r="K897" i="11"/>
  <c r="F897" i="11"/>
  <c r="Z896" i="11"/>
  <c r="Y896" i="11"/>
  <c r="X896" i="11"/>
  <c r="K896" i="11"/>
  <c r="F896" i="11"/>
  <c r="Z895" i="11"/>
  <c r="Y895" i="11"/>
  <c r="X895" i="11"/>
  <c r="K895" i="11"/>
  <c r="F895" i="11"/>
  <c r="Z894" i="11"/>
  <c r="Y894" i="11"/>
  <c r="X894" i="11"/>
  <c r="K894" i="11"/>
  <c r="F894" i="11"/>
  <c r="Z893" i="11"/>
  <c r="Y893" i="11"/>
  <c r="X893" i="11"/>
  <c r="K893" i="11"/>
  <c r="F893" i="11"/>
  <c r="Z892" i="11"/>
  <c r="Y892" i="11"/>
  <c r="X892" i="11"/>
  <c r="K892" i="11"/>
  <c r="F892" i="11"/>
  <c r="Z891" i="11"/>
  <c r="Y891" i="11"/>
  <c r="X891" i="11"/>
  <c r="K891" i="11"/>
  <c r="F891" i="11"/>
  <c r="Z890" i="11"/>
  <c r="Y890" i="11"/>
  <c r="X890" i="11"/>
  <c r="K890" i="11"/>
  <c r="F890" i="11"/>
  <c r="Z889" i="11"/>
  <c r="Y889" i="11"/>
  <c r="X889" i="11"/>
  <c r="K889" i="11"/>
  <c r="F889" i="11"/>
  <c r="Z888" i="11"/>
  <c r="Y888" i="11"/>
  <c r="X888" i="11"/>
  <c r="K888" i="11"/>
  <c r="F888" i="11"/>
  <c r="Z887" i="11"/>
  <c r="Y887" i="11"/>
  <c r="X887" i="11"/>
  <c r="K887" i="11"/>
  <c r="F887" i="11"/>
  <c r="Z886" i="11"/>
  <c r="Y886" i="11"/>
  <c r="X886" i="11"/>
  <c r="K886" i="11"/>
  <c r="F886" i="11"/>
  <c r="Z885" i="11"/>
  <c r="Y885" i="11"/>
  <c r="X885" i="11"/>
  <c r="K885" i="11"/>
  <c r="F885" i="11"/>
  <c r="Z884" i="11"/>
  <c r="Y884" i="11"/>
  <c r="X884" i="11"/>
  <c r="K884" i="11"/>
  <c r="F884" i="11"/>
  <c r="Z883" i="11"/>
  <c r="Y883" i="11"/>
  <c r="X883" i="11"/>
  <c r="K883" i="11"/>
  <c r="F883" i="11"/>
  <c r="Z882" i="11"/>
  <c r="Y882" i="11"/>
  <c r="X882" i="11"/>
  <c r="K882" i="11"/>
  <c r="F882" i="11"/>
  <c r="Z881" i="11"/>
  <c r="Y881" i="11"/>
  <c r="X881" i="11"/>
  <c r="K881" i="11"/>
  <c r="F881" i="11"/>
  <c r="Z880" i="11"/>
  <c r="Y880" i="11"/>
  <c r="X880" i="11"/>
  <c r="K880" i="11"/>
  <c r="F880" i="11"/>
  <c r="Z879" i="11"/>
  <c r="Y879" i="11"/>
  <c r="X879" i="11"/>
  <c r="K879" i="11"/>
  <c r="F879" i="11"/>
  <c r="Z878" i="11"/>
  <c r="Y878" i="11"/>
  <c r="X878" i="11"/>
  <c r="K878" i="11"/>
  <c r="F878" i="11"/>
  <c r="Z877" i="11"/>
  <c r="Y877" i="11"/>
  <c r="X877" i="11"/>
  <c r="K877" i="11"/>
  <c r="F877" i="11"/>
  <c r="Z876" i="11"/>
  <c r="Y876" i="11"/>
  <c r="X876" i="11"/>
  <c r="K876" i="11"/>
  <c r="F876" i="11"/>
  <c r="Z875" i="11"/>
  <c r="Y875" i="11"/>
  <c r="X875" i="11"/>
  <c r="K875" i="11"/>
  <c r="F875" i="11"/>
  <c r="Z874" i="11"/>
  <c r="Y874" i="11"/>
  <c r="X874" i="11"/>
  <c r="K874" i="11"/>
  <c r="F874" i="11"/>
  <c r="Z873" i="11"/>
  <c r="Y873" i="11"/>
  <c r="X873" i="11"/>
  <c r="K873" i="11"/>
  <c r="F873" i="11"/>
  <c r="Z872" i="11"/>
  <c r="Y872" i="11"/>
  <c r="X872" i="11"/>
  <c r="K872" i="11"/>
  <c r="F872" i="11"/>
  <c r="Z871" i="11"/>
  <c r="Y871" i="11"/>
  <c r="X871" i="11"/>
  <c r="K871" i="11"/>
  <c r="F871" i="11"/>
  <c r="Z870" i="11"/>
  <c r="Y870" i="11"/>
  <c r="X870" i="11"/>
  <c r="K870" i="11"/>
  <c r="F870" i="11"/>
  <c r="Z869" i="11"/>
  <c r="Y869" i="11"/>
  <c r="X869" i="11"/>
  <c r="K869" i="11"/>
  <c r="F869" i="11"/>
  <c r="Z868" i="11"/>
  <c r="Y868" i="11"/>
  <c r="X868" i="11"/>
  <c r="K868" i="11"/>
  <c r="F868" i="11"/>
  <c r="Z867" i="11"/>
  <c r="Y867" i="11"/>
  <c r="X867" i="11"/>
  <c r="K867" i="11"/>
  <c r="F867" i="11"/>
  <c r="Z866" i="11"/>
  <c r="Y866" i="11"/>
  <c r="X866" i="11"/>
  <c r="K866" i="11"/>
  <c r="F866" i="11"/>
  <c r="Z865" i="11"/>
  <c r="Y865" i="11"/>
  <c r="X865" i="11"/>
  <c r="K865" i="11"/>
  <c r="F865" i="11"/>
  <c r="Z864" i="11"/>
  <c r="Y864" i="11"/>
  <c r="X864" i="11"/>
  <c r="K864" i="11"/>
  <c r="F864" i="11"/>
  <c r="Z863" i="11"/>
  <c r="Y863" i="11"/>
  <c r="X863" i="11"/>
  <c r="K863" i="11"/>
  <c r="F863" i="11"/>
  <c r="Z862" i="11"/>
  <c r="Y862" i="11"/>
  <c r="X862" i="11"/>
  <c r="K862" i="11"/>
  <c r="F862" i="11"/>
  <c r="Z861" i="11"/>
  <c r="Y861" i="11"/>
  <c r="X861" i="11"/>
  <c r="K861" i="11"/>
  <c r="F861" i="11"/>
  <c r="Z860" i="11"/>
  <c r="Y860" i="11"/>
  <c r="X860" i="11"/>
  <c r="K860" i="11"/>
  <c r="F860" i="11"/>
  <c r="Z859" i="11"/>
  <c r="Y859" i="11"/>
  <c r="X859" i="11"/>
  <c r="K859" i="11"/>
  <c r="F859" i="11"/>
  <c r="Z858" i="11"/>
  <c r="Y858" i="11"/>
  <c r="X858" i="11"/>
  <c r="K858" i="11"/>
  <c r="F858" i="11"/>
  <c r="Z857" i="11"/>
  <c r="Y857" i="11"/>
  <c r="X857" i="11"/>
  <c r="K857" i="11"/>
  <c r="F857" i="11"/>
  <c r="Z856" i="11"/>
  <c r="Y856" i="11"/>
  <c r="X856" i="11"/>
  <c r="K856" i="11"/>
  <c r="F856" i="11"/>
  <c r="Z855" i="11"/>
  <c r="Y855" i="11"/>
  <c r="X855" i="11"/>
  <c r="K855" i="11"/>
  <c r="F855" i="11"/>
  <c r="Z854" i="11"/>
  <c r="Y854" i="11"/>
  <c r="X854" i="11"/>
  <c r="K854" i="11"/>
  <c r="F854" i="11"/>
  <c r="Z853" i="11"/>
  <c r="Y853" i="11"/>
  <c r="X853" i="11"/>
  <c r="K853" i="11"/>
  <c r="F853" i="11"/>
  <c r="Z852" i="11"/>
  <c r="Y852" i="11"/>
  <c r="X852" i="11"/>
  <c r="K852" i="11"/>
  <c r="F852" i="11"/>
  <c r="Z851" i="11"/>
  <c r="Y851" i="11"/>
  <c r="X851" i="11"/>
  <c r="K851" i="11"/>
  <c r="F851" i="11"/>
  <c r="Z850" i="11"/>
  <c r="Y850" i="11"/>
  <c r="X850" i="11"/>
  <c r="K850" i="11"/>
  <c r="F850" i="11"/>
  <c r="Z849" i="11"/>
  <c r="Y849" i="11"/>
  <c r="X849" i="11"/>
  <c r="K849" i="11"/>
  <c r="F849" i="11"/>
  <c r="Z848" i="11"/>
  <c r="Y848" i="11"/>
  <c r="X848" i="11"/>
  <c r="K848" i="11"/>
  <c r="F848" i="11"/>
  <c r="Z847" i="11"/>
  <c r="Y847" i="11"/>
  <c r="X847" i="11"/>
  <c r="K847" i="11"/>
  <c r="F847" i="11"/>
  <c r="Z846" i="11"/>
  <c r="Y846" i="11"/>
  <c r="X846" i="11"/>
  <c r="K846" i="11"/>
  <c r="F846" i="11"/>
  <c r="Z845" i="11"/>
  <c r="Y845" i="11"/>
  <c r="X845" i="11"/>
  <c r="K845" i="11"/>
  <c r="F845" i="11"/>
  <c r="Z844" i="11"/>
  <c r="Y844" i="11"/>
  <c r="X844" i="11"/>
  <c r="K844" i="11"/>
  <c r="F844" i="11"/>
  <c r="Z843" i="11"/>
  <c r="Y843" i="11"/>
  <c r="X843" i="11"/>
  <c r="K843" i="11"/>
  <c r="F843" i="11"/>
  <c r="Z842" i="11"/>
  <c r="Y842" i="11"/>
  <c r="X842" i="11"/>
  <c r="K842" i="11"/>
  <c r="F842" i="11"/>
  <c r="Z841" i="11"/>
  <c r="Y841" i="11"/>
  <c r="X841" i="11"/>
  <c r="K841" i="11"/>
  <c r="F841" i="11"/>
  <c r="Z840" i="11"/>
  <c r="Y840" i="11"/>
  <c r="X840" i="11"/>
  <c r="K840" i="11"/>
  <c r="F840" i="11"/>
  <c r="Z839" i="11"/>
  <c r="Y839" i="11"/>
  <c r="X839" i="11"/>
  <c r="K839" i="11"/>
  <c r="F839" i="11"/>
  <c r="Z838" i="11"/>
  <c r="Y838" i="11"/>
  <c r="X838" i="11"/>
  <c r="K838" i="11"/>
  <c r="F838" i="11"/>
  <c r="Z837" i="11"/>
  <c r="Y837" i="11"/>
  <c r="X837" i="11"/>
  <c r="K837" i="11"/>
  <c r="F837" i="11"/>
  <c r="Z836" i="11"/>
  <c r="Y836" i="11"/>
  <c r="X836" i="11"/>
  <c r="K836" i="11"/>
  <c r="F836" i="11"/>
  <c r="Z835" i="11"/>
  <c r="Y835" i="11"/>
  <c r="X835" i="11"/>
  <c r="K835" i="11"/>
  <c r="F835" i="11"/>
  <c r="Z834" i="11"/>
  <c r="Y834" i="11"/>
  <c r="X834" i="11"/>
  <c r="K834" i="11"/>
  <c r="F834" i="11"/>
  <c r="Z833" i="11"/>
  <c r="Y833" i="11"/>
  <c r="X833" i="11"/>
  <c r="K833" i="11"/>
  <c r="F833" i="11"/>
  <c r="Z832" i="11"/>
  <c r="Y832" i="11"/>
  <c r="X832" i="11"/>
  <c r="K832" i="11"/>
  <c r="F832" i="11"/>
  <c r="Z831" i="11"/>
  <c r="Y831" i="11"/>
  <c r="X831" i="11"/>
  <c r="K831" i="11"/>
  <c r="F831" i="11"/>
  <c r="Z830" i="11"/>
  <c r="Y830" i="11"/>
  <c r="X830" i="11"/>
  <c r="K830" i="11"/>
  <c r="F830" i="11"/>
  <c r="Z829" i="11"/>
  <c r="Y829" i="11"/>
  <c r="X829" i="11"/>
  <c r="K829" i="11"/>
  <c r="F829" i="11"/>
  <c r="Z828" i="11"/>
  <c r="Y828" i="11"/>
  <c r="X828" i="11"/>
  <c r="K828" i="11"/>
  <c r="F828" i="11"/>
  <c r="Z827" i="11"/>
  <c r="Y827" i="11"/>
  <c r="X827" i="11"/>
  <c r="K827" i="11"/>
  <c r="F827" i="11"/>
  <c r="Z826" i="11"/>
  <c r="Y826" i="11"/>
  <c r="X826" i="11"/>
  <c r="K826" i="11"/>
  <c r="F826" i="11"/>
  <c r="Z825" i="11"/>
  <c r="Y825" i="11"/>
  <c r="X825" i="11"/>
  <c r="K825" i="11"/>
  <c r="F825" i="11"/>
  <c r="Z824" i="11"/>
  <c r="Y824" i="11"/>
  <c r="X824" i="11"/>
  <c r="K824" i="11"/>
  <c r="F824" i="11"/>
  <c r="Z823" i="11"/>
  <c r="Y823" i="11"/>
  <c r="X823" i="11"/>
  <c r="K823" i="11"/>
  <c r="F823" i="11"/>
  <c r="Z822" i="11"/>
  <c r="Y822" i="11"/>
  <c r="X822" i="11"/>
  <c r="K822" i="11"/>
  <c r="F822" i="11"/>
  <c r="Z821" i="11"/>
  <c r="Y821" i="11"/>
  <c r="X821" i="11"/>
  <c r="K821" i="11"/>
  <c r="F821" i="11"/>
  <c r="Z820" i="11"/>
  <c r="Y820" i="11"/>
  <c r="X820" i="11"/>
  <c r="K820" i="11"/>
  <c r="F820" i="11"/>
  <c r="Z819" i="11"/>
  <c r="Y819" i="11"/>
  <c r="X819" i="11"/>
  <c r="K819" i="11"/>
  <c r="F819" i="11"/>
  <c r="Z818" i="11"/>
  <c r="Y818" i="11"/>
  <c r="X818" i="11"/>
  <c r="K818" i="11"/>
  <c r="F818" i="11"/>
  <c r="Z817" i="11"/>
  <c r="Y817" i="11"/>
  <c r="X817" i="11"/>
  <c r="K817" i="11"/>
  <c r="F817" i="11"/>
  <c r="Z816" i="11"/>
  <c r="Y816" i="11"/>
  <c r="X816" i="11"/>
  <c r="K816" i="11"/>
  <c r="F816" i="11"/>
  <c r="Z815" i="11"/>
  <c r="Y815" i="11"/>
  <c r="X815" i="11"/>
  <c r="K815" i="11"/>
  <c r="F815" i="11"/>
  <c r="Z814" i="11"/>
  <c r="Y814" i="11"/>
  <c r="X814" i="11"/>
  <c r="K814" i="11"/>
  <c r="F814" i="11"/>
  <c r="Z813" i="11"/>
  <c r="Y813" i="11"/>
  <c r="X813" i="11"/>
  <c r="K813" i="11"/>
  <c r="F813" i="11"/>
  <c r="Z812" i="11"/>
  <c r="Y812" i="11"/>
  <c r="X812" i="11"/>
  <c r="K812" i="11"/>
  <c r="F812" i="11"/>
  <c r="Z811" i="11"/>
  <c r="Y811" i="11"/>
  <c r="X811" i="11"/>
  <c r="K811" i="11"/>
  <c r="F811" i="11"/>
  <c r="Z810" i="11"/>
  <c r="Y810" i="11"/>
  <c r="X810" i="11"/>
  <c r="K810" i="11"/>
  <c r="F810" i="11"/>
  <c r="Z809" i="11"/>
  <c r="Y809" i="11"/>
  <c r="X809" i="11"/>
  <c r="K809" i="11"/>
  <c r="F809" i="11"/>
  <c r="Z808" i="11"/>
  <c r="Y808" i="11"/>
  <c r="X808" i="11"/>
  <c r="K808" i="11"/>
  <c r="F808" i="11"/>
  <c r="Z807" i="11"/>
  <c r="Y807" i="11"/>
  <c r="X807" i="11"/>
  <c r="K807" i="11"/>
  <c r="F807" i="11"/>
  <c r="Z806" i="11"/>
  <c r="Y806" i="11"/>
  <c r="X806" i="11"/>
  <c r="K806" i="11"/>
  <c r="F806" i="11"/>
  <c r="Z805" i="11"/>
  <c r="Y805" i="11"/>
  <c r="X805" i="11"/>
  <c r="K805" i="11"/>
  <c r="F805" i="11"/>
  <c r="Z804" i="11"/>
  <c r="Y804" i="11"/>
  <c r="X804" i="11"/>
  <c r="K804" i="11"/>
  <c r="F804" i="11"/>
  <c r="Z803" i="11"/>
  <c r="Y803" i="11"/>
  <c r="X803" i="11"/>
  <c r="K803" i="11"/>
  <c r="F803" i="11"/>
  <c r="Z802" i="11"/>
  <c r="Y802" i="11"/>
  <c r="X802" i="11"/>
  <c r="K802" i="11"/>
  <c r="F802" i="11"/>
  <c r="Z801" i="11"/>
  <c r="Y801" i="11"/>
  <c r="X801" i="11"/>
  <c r="K801" i="11"/>
  <c r="F801" i="11"/>
  <c r="Z800" i="11"/>
  <c r="Y800" i="11"/>
  <c r="X800" i="11"/>
  <c r="K800" i="11"/>
  <c r="F800" i="11"/>
  <c r="Z799" i="11"/>
  <c r="Y799" i="11"/>
  <c r="X799" i="11"/>
  <c r="K799" i="11"/>
  <c r="F799" i="11"/>
  <c r="Z798" i="11"/>
  <c r="Y798" i="11"/>
  <c r="X798" i="11"/>
  <c r="K798" i="11"/>
  <c r="F798" i="11"/>
  <c r="Z797" i="11"/>
  <c r="Y797" i="11"/>
  <c r="X797" i="11"/>
  <c r="K797" i="11"/>
  <c r="F797" i="11"/>
  <c r="Z796" i="11"/>
  <c r="Y796" i="11"/>
  <c r="X796" i="11"/>
  <c r="K796" i="11"/>
  <c r="F796" i="11"/>
  <c r="Z795" i="11"/>
  <c r="Y795" i="11"/>
  <c r="X795" i="11"/>
  <c r="K795" i="11"/>
  <c r="F795" i="11"/>
  <c r="Z794" i="11"/>
  <c r="Y794" i="11"/>
  <c r="X794" i="11"/>
  <c r="K794" i="11"/>
  <c r="F794" i="11"/>
  <c r="Z793" i="11"/>
  <c r="Y793" i="11"/>
  <c r="X793" i="11"/>
  <c r="K793" i="11"/>
  <c r="F793" i="11"/>
  <c r="Z792" i="11"/>
  <c r="Y792" i="11"/>
  <c r="X792" i="11"/>
  <c r="K792" i="11"/>
  <c r="F792" i="11"/>
  <c r="Z791" i="11"/>
  <c r="Y791" i="11"/>
  <c r="X791" i="11"/>
  <c r="K791" i="11"/>
  <c r="F791" i="11"/>
  <c r="Z790" i="11"/>
  <c r="Y790" i="11"/>
  <c r="X790" i="11"/>
  <c r="K790" i="11"/>
  <c r="F790" i="11"/>
  <c r="Z789" i="11"/>
  <c r="Y789" i="11"/>
  <c r="X789" i="11"/>
  <c r="K789" i="11"/>
  <c r="F789" i="11"/>
  <c r="Z788" i="11"/>
  <c r="Y788" i="11"/>
  <c r="X788" i="11"/>
  <c r="K788" i="11"/>
  <c r="F788" i="11"/>
  <c r="Z787" i="11"/>
  <c r="Y787" i="11"/>
  <c r="X787" i="11"/>
  <c r="K787" i="11"/>
  <c r="F787" i="11"/>
  <c r="Z786" i="11"/>
  <c r="Y786" i="11"/>
  <c r="X786" i="11"/>
  <c r="K786" i="11"/>
  <c r="F786" i="11"/>
  <c r="Z785" i="11"/>
  <c r="Y785" i="11"/>
  <c r="X785" i="11"/>
  <c r="K785" i="11"/>
  <c r="F785" i="11"/>
  <c r="Z784" i="11"/>
  <c r="Y784" i="11"/>
  <c r="X784" i="11"/>
  <c r="K784" i="11"/>
  <c r="F784" i="11"/>
  <c r="Z783" i="11"/>
  <c r="Y783" i="11"/>
  <c r="X783" i="11"/>
  <c r="K783" i="11"/>
  <c r="F783" i="11"/>
  <c r="Z782" i="11"/>
  <c r="Y782" i="11"/>
  <c r="X782" i="11"/>
  <c r="K782" i="11"/>
  <c r="F782" i="11"/>
  <c r="Z781" i="11"/>
  <c r="Y781" i="11"/>
  <c r="X781" i="11"/>
  <c r="K781" i="11"/>
  <c r="F781" i="11"/>
  <c r="Z780" i="11"/>
  <c r="Y780" i="11"/>
  <c r="X780" i="11"/>
  <c r="K780" i="11"/>
  <c r="F780" i="11"/>
  <c r="Z779" i="11"/>
  <c r="Y779" i="11"/>
  <c r="X779" i="11"/>
  <c r="K779" i="11"/>
  <c r="F779" i="11"/>
  <c r="Z778" i="11"/>
  <c r="Y778" i="11"/>
  <c r="X778" i="11"/>
  <c r="K778" i="11"/>
  <c r="F778" i="11"/>
  <c r="Z777" i="11"/>
  <c r="Y777" i="11"/>
  <c r="X777" i="11"/>
  <c r="K777" i="11"/>
  <c r="F777" i="11"/>
  <c r="Z776" i="11"/>
  <c r="Y776" i="11"/>
  <c r="X776" i="11"/>
  <c r="K776" i="11"/>
  <c r="F776" i="11"/>
  <c r="Z775" i="11"/>
  <c r="Y775" i="11"/>
  <c r="X775" i="11"/>
  <c r="K775" i="11"/>
  <c r="F775" i="11"/>
  <c r="Z774" i="11"/>
  <c r="Y774" i="11"/>
  <c r="X774" i="11"/>
  <c r="K774" i="11"/>
  <c r="F774" i="11"/>
  <c r="Z773" i="11"/>
  <c r="Y773" i="11"/>
  <c r="X773" i="11"/>
  <c r="K773" i="11"/>
  <c r="F773" i="11"/>
  <c r="Z772" i="11"/>
  <c r="Y772" i="11"/>
  <c r="X772" i="11"/>
  <c r="K772" i="11"/>
  <c r="F772" i="11"/>
  <c r="Z771" i="11"/>
  <c r="Y771" i="11"/>
  <c r="X771" i="11"/>
  <c r="K771" i="11"/>
  <c r="F771" i="11"/>
  <c r="Z770" i="11"/>
  <c r="Y770" i="11"/>
  <c r="X770" i="11"/>
  <c r="K770" i="11"/>
  <c r="F770" i="11"/>
  <c r="Z769" i="11"/>
  <c r="Y769" i="11"/>
  <c r="X769" i="11"/>
  <c r="K769" i="11"/>
  <c r="F769" i="11"/>
  <c r="Z768" i="11"/>
  <c r="Y768" i="11"/>
  <c r="X768" i="11"/>
  <c r="K768" i="11"/>
  <c r="F768" i="11"/>
  <c r="Z767" i="11"/>
  <c r="Y767" i="11"/>
  <c r="X767" i="11"/>
  <c r="K767" i="11"/>
  <c r="F767" i="11"/>
  <c r="Z766" i="11"/>
  <c r="Y766" i="11"/>
  <c r="X766" i="11"/>
  <c r="K766" i="11"/>
  <c r="F766" i="11"/>
  <c r="Z765" i="11"/>
  <c r="Y765" i="11"/>
  <c r="X765" i="11"/>
  <c r="K765" i="11"/>
  <c r="F765" i="11"/>
  <c r="Z764" i="11"/>
  <c r="Y764" i="11"/>
  <c r="X764" i="11"/>
  <c r="K764" i="11"/>
  <c r="F764" i="11"/>
  <c r="Z763" i="11"/>
  <c r="Y763" i="11"/>
  <c r="X763" i="11"/>
  <c r="K763" i="11"/>
  <c r="F763" i="11"/>
  <c r="Z762" i="11"/>
  <c r="Y762" i="11"/>
  <c r="X762" i="11"/>
  <c r="K762" i="11"/>
  <c r="F762" i="11"/>
  <c r="Z761" i="11"/>
  <c r="Y761" i="11"/>
  <c r="X761" i="11"/>
  <c r="K761" i="11"/>
  <c r="F761" i="11"/>
  <c r="Z760" i="11"/>
  <c r="Y760" i="11"/>
  <c r="X760" i="11"/>
  <c r="K760" i="11"/>
  <c r="F760" i="11"/>
  <c r="Z759" i="11"/>
  <c r="Y759" i="11"/>
  <c r="X759" i="11"/>
  <c r="K759" i="11"/>
  <c r="F759" i="11"/>
  <c r="Z758" i="11"/>
  <c r="Y758" i="11"/>
  <c r="X758" i="11"/>
  <c r="K758" i="11"/>
  <c r="F758" i="11"/>
  <c r="Z757" i="11"/>
  <c r="Y757" i="11"/>
  <c r="X757" i="11"/>
  <c r="K757" i="11"/>
  <c r="F757" i="11"/>
  <c r="Z756" i="11"/>
  <c r="Y756" i="11"/>
  <c r="X756" i="11"/>
  <c r="K756" i="11"/>
  <c r="F756" i="11"/>
  <c r="Z755" i="11"/>
  <c r="Y755" i="11"/>
  <c r="X755" i="11"/>
  <c r="K755" i="11"/>
  <c r="F755" i="11"/>
  <c r="Z754" i="11"/>
  <c r="Y754" i="11"/>
  <c r="X754" i="11"/>
  <c r="K754" i="11"/>
  <c r="F754" i="11"/>
  <c r="Z753" i="11"/>
  <c r="Y753" i="11"/>
  <c r="X753" i="11"/>
  <c r="K753" i="11"/>
  <c r="F753" i="11"/>
  <c r="Z752" i="11"/>
  <c r="Y752" i="11"/>
  <c r="X752" i="11"/>
  <c r="K752" i="11"/>
  <c r="F752" i="11"/>
  <c r="Z751" i="11"/>
  <c r="Y751" i="11"/>
  <c r="X751" i="11"/>
  <c r="K751" i="11"/>
  <c r="F751" i="11"/>
  <c r="Z750" i="11"/>
  <c r="Y750" i="11"/>
  <c r="X750" i="11"/>
  <c r="K750" i="11"/>
  <c r="F750" i="11"/>
  <c r="Z749" i="11"/>
  <c r="Y749" i="11"/>
  <c r="X749" i="11"/>
  <c r="K749" i="11"/>
  <c r="F749" i="11"/>
  <c r="Z748" i="11"/>
  <c r="Y748" i="11"/>
  <c r="X748" i="11"/>
  <c r="K748" i="11"/>
  <c r="F748" i="11"/>
  <c r="Z747" i="11"/>
  <c r="Y747" i="11"/>
  <c r="X747" i="11"/>
  <c r="K747" i="11"/>
  <c r="F747" i="11"/>
  <c r="Z746" i="11"/>
  <c r="Y746" i="11"/>
  <c r="X746" i="11"/>
  <c r="K746" i="11"/>
  <c r="F746" i="11"/>
  <c r="AO745" i="11"/>
  <c r="Z745" i="11"/>
  <c r="Y745" i="11"/>
  <c r="X745" i="11"/>
  <c r="K745" i="11"/>
  <c r="F745" i="11"/>
  <c r="Z744" i="11"/>
  <c r="Y744" i="11"/>
  <c r="X744" i="11"/>
  <c r="K744" i="11"/>
  <c r="F744" i="11"/>
  <c r="Z743" i="11"/>
  <c r="Y743" i="11"/>
  <c r="X743" i="11"/>
  <c r="K743" i="11"/>
  <c r="F743" i="11"/>
  <c r="Z742" i="11"/>
  <c r="Y742" i="11"/>
  <c r="X742" i="11"/>
  <c r="K742" i="11"/>
  <c r="F742" i="11"/>
  <c r="Z741" i="11"/>
  <c r="Y741" i="11"/>
  <c r="X741" i="11"/>
  <c r="K741" i="11"/>
  <c r="F741" i="11"/>
  <c r="Z740" i="11"/>
  <c r="Y740" i="11"/>
  <c r="X740" i="11"/>
  <c r="K740" i="11"/>
  <c r="F740" i="11"/>
  <c r="Z739" i="11"/>
  <c r="Y739" i="11"/>
  <c r="X739" i="11"/>
  <c r="K739" i="11"/>
  <c r="F739" i="11"/>
  <c r="Z738" i="11"/>
  <c r="Y738" i="11"/>
  <c r="X738" i="11"/>
  <c r="K738" i="11"/>
  <c r="F738" i="11"/>
  <c r="Z737" i="11"/>
  <c r="Y737" i="11"/>
  <c r="X737" i="11"/>
  <c r="K737" i="11"/>
  <c r="F737" i="11"/>
  <c r="Z736" i="11"/>
  <c r="Y736" i="11"/>
  <c r="X736" i="11"/>
  <c r="K736" i="11"/>
  <c r="F736" i="11"/>
  <c r="Z735" i="11"/>
  <c r="Y735" i="11"/>
  <c r="X735" i="11"/>
  <c r="K735" i="11"/>
  <c r="F735" i="11"/>
  <c r="Z734" i="11"/>
  <c r="Y734" i="11"/>
  <c r="X734" i="11"/>
  <c r="K734" i="11"/>
  <c r="F734" i="11"/>
  <c r="Z733" i="11"/>
  <c r="Y733" i="11"/>
  <c r="X733" i="11"/>
  <c r="K733" i="11"/>
  <c r="F733" i="11"/>
  <c r="Z732" i="11"/>
  <c r="Y732" i="11"/>
  <c r="X732" i="11"/>
  <c r="K732" i="11"/>
  <c r="F732" i="11"/>
  <c r="AO731" i="11"/>
  <c r="Z731" i="11"/>
  <c r="Y731" i="11"/>
  <c r="X731" i="11"/>
  <c r="K731" i="11"/>
  <c r="F731" i="11"/>
  <c r="Z730" i="11"/>
  <c r="Y730" i="11"/>
  <c r="X730" i="11"/>
  <c r="K730" i="11"/>
  <c r="F730" i="11"/>
  <c r="Z729" i="11"/>
  <c r="Y729" i="11"/>
  <c r="X729" i="11"/>
  <c r="K729" i="11"/>
  <c r="F729" i="11"/>
  <c r="Z728" i="11"/>
  <c r="Y728" i="11"/>
  <c r="X728" i="11"/>
  <c r="K728" i="11"/>
  <c r="F728" i="11"/>
  <c r="Z727" i="11"/>
  <c r="Y727" i="11"/>
  <c r="X727" i="11"/>
  <c r="K727" i="11"/>
  <c r="F727" i="11"/>
  <c r="Z726" i="11"/>
  <c r="Y726" i="11"/>
  <c r="X726" i="11"/>
  <c r="K726" i="11"/>
  <c r="F726" i="11"/>
  <c r="Z725" i="11"/>
  <c r="Y725" i="11"/>
  <c r="X725" i="11"/>
  <c r="K725" i="11"/>
  <c r="F725" i="11"/>
  <c r="Z724" i="11"/>
  <c r="Y724" i="11"/>
  <c r="X724" i="11"/>
  <c r="K724" i="11"/>
  <c r="F724" i="11"/>
  <c r="Z723" i="11"/>
  <c r="Y723" i="11"/>
  <c r="X723" i="11"/>
  <c r="K723" i="11"/>
  <c r="F723" i="11"/>
  <c r="Z722" i="11"/>
  <c r="Y722" i="11"/>
  <c r="X722" i="11"/>
  <c r="K722" i="11"/>
  <c r="F722" i="11"/>
  <c r="AO721" i="11"/>
  <c r="Z721" i="11"/>
  <c r="Y721" i="11"/>
  <c r="X721" i="11"/>
  <c r="K721" i="11"/>
  <c r="F721" i="11"/>
  <c r="Z720" i="11"/>
  <c r="Y720" i="11"/>
  <c r="X720" i="11"/>
  <c r="K720" i="11"/>
  <c r="F720" i="11"/>
  <c r="Z719" i="11"/>
  <c r="Y719" i="11"/>
  <c r="X719" i="11"/>
  <c r="K719" i="11"/>
  <c r="F719" i="11"/>
  <c r="Z718" i="11"/>
  <c r="Y718" i="11"/>
  <c r="X718" i="11"/>
  <c r="K718" i="11"/>
  <c r="F718" i="11"/>
  <c r="Z717" i="11"/>
  <c r="Y717" i="11"/>
  <c r="X717" i="11"/>
  <c r="K717" i="11"/>
  <c r="F717" i="11"/>
  <c r="Z716" i="11"/>
  <c r="Y716" i="11"/>
  <c r="X716" i="11"/>
  <c r="K716" i="11"/>
  <c r="F716" i="11"/>
  <c r="Z715" i="11"/>
  <c r="Y715" i="11"/>
  <c r="X715" i="11"/>
  <c r="K715" i="11"/>
  <c r="F715" i="11"/>
  <c r="Z714" i="11"/>
  <c r="Y714" i="11"/>
  <c r="X714" i="11"/>
  <c r="K714" i="11"/>
  <c r="F714" i="11"/>
  <c r="AO713" i="11"/>
  <c r="Z713" i="11"/>
  <c r="Y713" i="11"/>
  <c r="X713" i="11"/>
  <c r="K713" i="11"/>
  <c r="F713" i="11"/>
  <c r="Z712" i="11"/>
  <c r="Y712" i="11"/>
  <c r="X712" i="11"/>
  <c r="K712" i="11"/>
  <c r="F712" i="11"/>
  <c r="Z711" i="11"/>
  <c r="Y711" i="11"/>
  <c r="X711" i="11"/>
  <c r="K711" i="11"/>
  <c r="F711" i="11"/>
  <c r="Z710" i="11"/>
  <c r="Y710" i="11"/>
  <c r="X710" i="11"/>
  <c r="K710" i="11"/>
  <c r="F710" i="11"/>
  <c r="Z709" i="11"/>
  <c r="Y709" i="11"/>
  <c r="X709" i="11"/>
  <c r="K709" i="11"/>
  <c r="F709" i="11"/>
  <c r="Z708" i="11"/>
  <c r="Y708" i="11"/>
  <c r="X708" i="11"/>
  <c r="K708" i="11"/>
  <c r="F708" i="11"/>
  <c r="Z707" i="11"/>
  <c r="Y707" i="11"/>
  <c r="X707" i="11"/>
  <c r="K707" i="11"/>
  <c r="F707" i="11"/>
  <c r="Z706" i="11"/>
  <c r="Y706" i="11"/>
  <c r="X706" i="11"/>
  <c r="K706" i="11"/>
  <c r="F706" i="11"/>
  <c r="Z705" i="11"/>
  <c r="Y705" i="11"/>
  <c r="X705" i="11"/>
  <c r="K705" i="11"/>
  <c r="F705" i="11"/>
  <c r="Z704" i="11"/>
  <c r="Y704" i="11"/>
  <c r="X704" i="11"/>
  <c r="K704" i="11"/>
  <c r="F704" i="11"/>
  <c r="Z703" i="11"/>
  <c r="Y703" i="11"/>
  <c r="X703" i="11"/>
  <c r="K703" i="11"/>
  <c r="F703" i="11"/>
  <c r="Z702" i="11"/>
  <c r="Y702" i="11"/>
  <c r="X702" i="11"/>
  <c r="K702" i="11"/>
  <c r="F702" i="11"/>
  <c r="Z701" i="11"/>
  <c r="Y701" i="11"/>
  <c r="X701" i="11"/>
  <c r="K701" i="11"/>
  <c r="F701" i="11"/>
  <c r="Z700" i="11"/>
  <c r="Y700" i="11"/>
  <c r="X700" i="11"/>
  <c r="K700" i="11"/>
  <c r="F700" i="11"/>
  <c r="AO699" i="11"/>
  <c r="Z699" i="11"/>
  <c r="Y699" i="11"/>
  <c r="X699" i="11"/>
  <c r="K699" i="11"/>
  <c r="F699" i="11"/>
  <c r="Z698" i="11"/>
  <c r="Y698" i="11"/>
  <c r="X698" i="11"/>
  <c r="K698" i="11"/>
  <c r="F698" i="11"/>
  <c r="Z697" i="11"/>
  <c r="Y697" i="11"/>
  <c r="X697" i="11"/>
  <c r="K697" i="11"/>
  <c r="F697" i="11"/>
  <c r="Z696" i="11"/>
  <c r="Y696" i="11"/>
  <c r="X696" i="11"/>
  <c r="K696" i="11"/>
  <c r="F696" i="11"/>
  <c r="Z695" i="11"/>
  <c r="Y695" i="11"/>
  <c r="X695" i="11"/>
  <c r="K695" i="11"/>
  <c r="F695" i="11"/>
  <c r="Z694" i="11"/>
  <c r="Y694" i="11"/>
  <c r="X694" i="11"/>
  <c r="K694" i="11"/>
  <c r="F694" i="11"/>
  <c r="Z693" i="11"/>
  <c r="Y693" i="11"/>
  <c r="X693" i="11"/>
  <c r="K693" i="11"/>
  <c r="F693" i="11"/>
  <c r="Z692" i="11"/>
  <c r="Y692" i="11"/>
  <c r="X692" i="11"/>
  <c r="K692" i="11"/>
  <c r="F692" i="11"/>
  <c r="Z691" i="11"/>
  <c r="Y691" i="11"/>
  <c r="X691" i="11"/>
  <c r="K691" i="11"/>
  <c r="F691" i="11"/>
  <c r="Z690" i="11"/>
  <c r="Y690" i="11"/>
  <c r="X690" i="11"/>
  <c r="K690" i="11"/>
  <c r="F690" i="11"/>
  <c r="AO689" i="11"/>
  <c r="Z689" i="11"/>
  <c r="Y689" i="11"/>
  <c r="X689" i="11"/>
  <c r="K689" i="11"/>
  <c r="F689" i="11"/>
  <c r="Z688" i="11"/>
  <c r="Y688" i="11"/>
  <c r="X688" i="11"/>
  <c r="K688" i="11"/>
  <c r="F688" i="11"/>
  <c r="Z687" i="11"/>
  <c r="Y687" i="11"/>
  <c r="X687" i="11"/>
  <c r="K687" i="11"/>
  <c r="F687" i="11"/>
  <c r="Z686" i="11"/>
  <c r="Y686" i="11"/>
  <c r="X686" i="11"/>
  <c r="K686" i="11"/>
  <c r="F686" i="11"/>
  <c r="Z685" i="11"/>
  <c r="Y685" i="11"/>
  <c r="X685" i="11"/>
  <c r="K685" i="11"/>
  <c r="F685" i="11"/>
  <c r="Z684" i="11"/>
  <c r="Y684" i="11"/>
  <c r="X684" i="11"/>
  <c r="K684" i="11"/>
  <c r="F684" i="11"/>
  <c r="Z683" i="11"/>
  <c r="Y683" i="11"/>
  <c r="X683" i="11"/>
  <c r="K683" i="11"/>
  <c r="F683" i="11"/>
  <c r="Z682" i="11"/>
  <c r="Y682" i="11"/>
  <c r="X682" i="11"/>
  <c r="K682" i="11"/>
  <c r="F682" i="11"/>
  <c r="AO681" i="11"/>
  <c r="Z681" i="11"/>
  <c r="Y681" i="11"/>
  <c r="X681" i="11"/>
  <c r="K681" i="11"/>
  <c r="F681" i="11"/>
  <c r="Z680" i="11"/>
  <c r="Y680" i="11"/>
  <c r="X680" i="11"/>
  <c r="K680" i="11"/>
  <c r="F680" i="11"/>
  <c r="Z679" i="11"/>
  <c r="Y679" i="11"/>
  <c r="X679" i="11"/>
  <c r="K679" i="11"/>
  <c r="F679" i="11"/>
  <c r="Z678" i="11"/>
  <c r="Y678" i="11"/>
  <c r="X678" i="11"/>
  <c r="K678" i="11"/>
  <c r="F678" i="11"/>
  <c r="Z677" i="11"/>
  <c r="Y677" i="11"/>
  <c r="X677" i="11"/>
  <c r="K677" i="11"/>
  <c r="F677" i="11"/>
  <c r="Z676" i="11"/>
  <c r="Y676" i="11"/>
  <c r="X676" i="11"/>
  <c r="K676" i="11"/>
  <c r="F676" i="11"/>
  <c r="Z675" i="11"/>
  <c r="Y675" i="11"/>
  <c r="X675" i="11"/>
  <c r="K675" i="11"/>
  <c r="F675" i="11"/>
  <c r="Z674" i="11"/>
  <c r="Y674" i="11"/>
  <c r="X674" i="11"/>
  <c r="K674" i="11"/>
  <c r="F674" i="11"/>
  <c r="Z673" i="11"/>
  <c r="Y673" i="11"/>
  <c r="X673" i="11"/>
  <c r="K673" i="11"/>
  <c r="F673" i="11"/>
  <c r="Z672" i="11"/>
  <c r="Y672" i="11"/>
  <c r="X672" i="11"/>
  <c r="K672" i="11"/>
  <c r="F672" i="11"/>
  <c r="Z671" i="11"/>
  <c r="Y671" i="11"/>
  <c r="X671" i="11"/>
  <c r="K671" i="11"/>
  <c r="F671" i="11"/>
  <c r="Z670" i="11"/>
  <c r="Y670" i="11"/>
  <c r="X670" i="11"/>
  <c r="K670" i="11"/>
  <c r="F670" i="11"/>
  <c r="Z669" i="11"/>
  <c r="Y669" i="11"/>
  <c r="X669" i="11"/>
  <c r="K669" i="11"/>
  <c r="F669" i="11"/>
  <c r="Z668" i="11"/>
  <c r="Y668" i="11"/>
  <c r="X668" i="11"/>
  <c r="K668" i="11"/>
  <c r="F668" i="11"/>
  <c r="AO667" i="11"/>
  <c r="Z667" i="11"/>
  <c r="Y667" i="11"/>
  <c r="X667" i="11"/>
  <c r="K667" i="11"/>
  <c r="F667" i="11"/>
  <c r="Z666" i="11"/>
  <c r="Y666" i="11"/>
  <c r="X666" i="11"/>
  <c r="K666" i="11"/>
  <c r="F666" i="11"/>
  <c r="Z665" i="11"/>
  <c r="Y665" i="11"/>
  <c r="X665" i="11"/>
  <c r="K665" i="11"/>
  <c r="F665" i="11"/>
  <c r="Z664" i="11"/>
  <c r="Y664" i="11"/>
  <c r="X664" i="11"/>
  <c r="K664" i="11"/>
  <c r="F664" i="11"/>
  <c r="Z663" i="11"/>
  <c r="Y663" i="11"/>
  <c r="X663" i="11"/>
  <c r="K663" i="11"/>
  <c r="F663" i="11"/>
  <c r="Z662" i="11"/>
  <c r="Y662" i="11"/>
  <c r="X662" i="11"/>
  <c r="K662" i="11"/>
  <c r="F662" i="11"/>
  <c r="Z661" i="11"/>
  <c r="Y661" i="11"/>
  <c r="X661" i="11"/>
  <c r="K661" i="11"/>
  <c r="F661" i="11"/>
  <c r="Z660" i="11"/>
  <c r="Y660" i="11"/>
  <c r="X660" i="11"/>
  <c r="K660" i="11"/>
  <c r="F660" i="11"/>
  <c r="Z659" i="11"/>
  <c r="Y659" i="11"/>
  <c r="X659" i="11"/>
  <c r="K659" i="11"/>
  <c r="F659" i="11"/>
  <c r="AO658" i="11"/>
  <c r="Z658" i="11"/>
  <c r="Y658" i="11"/>
  <c r="X658" i="11"/>
  <c r="K658" i="11"/>
  <c r="F658" i="11"/>
  <c r="Z657" i="11"/>
  <c r="Y657" i="11"/>
  <c r="X657" i="11"/>
  <c r="K657" i="11"/>
  <c r="F657" i="11"/>
  <c r="Z656" i="11"/>
  <c r="Y656" i="11"/>
  <c r="X656" i="11"/>
  <c r="K656" i="11"/>
  <c r="F656" i="11"/>
  <c r="Z655" i="11"/>
  <c r="Y655" i="11"/>
  <c r="X655" i="11"/>
  <c r="K655" i="11"/>
  <c r="F655" i="11"/>
  <c r="Z654" i="11"/>
  <c r="Y654" i="11"/>
  <c r="X654" i="11"/>
  <c r="K654" i="11"/>
  <c r="F654" i="11"/>
  <c r="Z653" i="11"/>
  <c r="Y653" i="11"/>
  <c r="X653" i="11"/>
  <c r="K653" i="11"/>
  <c r="F653" i="11"/>
  <c r="Z652" i="11"/>
  <c r="Y652" i="11"/>
  <c r="X652" i="11"/>
  <c r="K652" i="11"/>
  <c r="F652" i="11"/>
  <c r="Z651" i="11"/>
  <c r="Y651" i="11"/>
  <c r="X651" i="11"/>
  <c r="K651" i="11"/>
  <c r="F651" i="11"/>
  <c r="AO650" i="11"/>
  <c r="Z650" i="11"/>
  <c r="Y650" i="11"/>
  <c r="X650" i="11"/>
  <c r="K650" i="11"/>
  <c r="F650" i="11"/>
  <c r="Z649" i="11"/>
  <c r="Y649" i="11"/>
  <c r="X649" i="11"/>
  <c r="K649" i="11"/>
  <c r="F649" i="11"/>
  <c r="Z648" i="11"/>
  <c r="Y648" i="11"/>
  <c r="X648" i="11"/>
  <c r="K648" i="11"/>
  <c r="F648" i="11"/>
  <c r="Z647" i="11"/>
  <c r="Y647" i="11"/>
  <c r="X647" i="11"/>
  <c r="K647" i="11"/>
  <c r="F647" i="11"/>
  <c r="Z646" i="11"/>
  <c r="Y646" i="11"/>
  <c r="X646" i="11"/>
  <c r="K646" i="11"/>
  <c r="F646" i="11"/>
  <c r="Z645" i="11"/>
  <c r="Y645" i="11"/>
  <c r="X645" i="11"/>
  <c r="K645" i="11"/>
  <c r="F645" i="11"/>
  <c r="Z644" i="11"/>
  <c r="Y644" i="11"/>
  <c r="X644" i="11"/>
  <c r="K644" i="11"/>
  <c r="F644" i="11"/>
  <c r="Z643" i="11"/>
  <c r="Y643" i="11"/>
  <c r="X643" i="11"/>
  <c r="K643" i="11"/>
  <c r="F643" i="11"/>
  <c r="Z642" i="11"/>
  <c r="Y642" i="11"/>
  <c r="X642" i="11"/>
  <c r="K642" i="11"/>
  <c r="F642" i="11"/>
  <c r="Z641" i="11"/>
  <c r="Y641" i="11"/>
  <c r="X641" i="11"/>
  <c r="K641" i="11"/>
  <c r="F641" i="11"/>
  <c r="Z640" i="11"/>
  <c r="Y640" i="11"/>
  <c r="X640" i="11"/>
  <c r="K640" i="11"/>
  <c r="F640" i="11"/>
  <c r="Z639" i="11"/>
  <c r="Y639" i="11"/>
  <c r="X639" i="11"/>
  <c r="K639" i="11"/>
  <c r="F639" i="11"/>
  <c r="Z638" i="11"/>
  <c r="Y638" i="11"/>
  <c r="X638" i="11"/>
  <c r="K638" i="11"/>
  <c r="F638" i="11"/>
  <c r="Z637" i="11"/>
  <c r="Y637" i="11"/>
  <c r="X637" i="11"/>
  <c r="K637" i="11"/>
  <c r="F637" i="11"/>
  <c r="AO636" i="11"/>
  <c r="Z636" i="11"/>
  <c r="Y636" i="11"/>
  <c r="X636" i="11"/>
  <c r="K636" i="11"/>
  <c r="F636" i="11"/>
  <c r="Z635" i="11"/>
  <c r="Y635" i="11"/>
  <c r="X635" i="11"/>
  <c r="K635" i="11"/>
  <c r="F635" i="11"/>
  <c r="Z634" i="11"/>
  <c r="Y634" i="11"/>
  <c r="X634" i="11"/>
  <c r="K634" i="11"/>
  <c r="F634" i="11"/>
  <c r="Z633" i="11"/>
  <c r="Y633" i="11"/>
  <c r="X633" i="11"/>
  <c r="K633" i="11"/>
  <c r="F633" i="11"/>
  <c r="Z632" i="11"/>
  <c r="Y632" i="11"/>
  <c r="X632" i="11"/>
  <c r="K632" i="11"/>
  <c r="F632" i="11"/>
  <c r="Z631" i="11"/>
  <c r="Y631" i="11"/>
  <c r="X631" i="11"/>
  <c r="K631" i="11"/>
  <c r="F631" i="11"/>
  <c r="Z630" i="11"/>
  <c r="Y630" i="11"/>
  <c r="X630" i="11"/>
  <c r="K630" i="11"/>
  <c r="F630" i="11"/>
  <c r="Z629" i="11"/>
  <c r="Y629" i="11"/>
  <c r="X629" i="11"/>
  <c r="K629" i="11"/>
  <c r="F629" i="11"/>
  <c r="Z628" i="11"/>
  <c r="Y628" i="11"/>
  <c r="X628" i="11"/>
  <c r="K628" i="11"/>
  <c r="F628" i="11"/>
  <c r="Z627" i="11"/>
  <c r="Y627" i="11"/>
  <c r="X627" i="11"/>
  <c r="K627" i="11"/>
  <c r="F627" i="11"/>
  <c r="AO626" i="11"/>
  <c r="Z626" i="11"/>
  <c r="Y626" i="11"/>
  <c r="X626" i="11"/>
  <c r="K626" i="11"/>
  <c r="F626" i="11"/>
  <c r="Z625" i="11"/>
  <c r="Y625" i="11"/>
  <c r="X625" i="11"/>
  <c r="K625" i="11"/>
  <c r="F625" i="11"/>
  <c r="Z624" i="11"/>
  <c r="Y624" i="11"/>
  <c r="X624" i="11"/>
  <c r="K624" i="11"/>
  <c r="F624" i="11"/>
  <c r="Z623" i="11"/>
  <c r="Y623" i="11"/>
  <c r="X623" i="11"/>
  <c r="K623" i="11"/>
  <c r="F623" i="11"/>
  <c r="Z622" i="11"/>
  <c r="Y622" i="11"/>
  <c r="X622" i="11"/>
  <c r="K622" i="11"/>
  <c r="F622" i="11"/>
  <c r="Z621" i="11"/>
  <c r="Y621" i="11"/>
  <c r="X621" i="11"/>
  <c r="K621" i="11"/>
  <c r="F621" i="11"/>
  <c r="Z620" i="11"/>
  <c r="Y620" i="11"/>
  <c r="X620" i="11"/>
  <c r="K620" i="11"/>
  <c r="F620" i="11"/>
  <c r="Z619" i="11"/>
  <c r="Y619" i="11"/>
  <c r="X619" i="11"/>
  <c r="K619" i="11"/>
  <c r="F619" i="11"/>
  <c r="AO618" i="11"/>
  <c r="Z618" i="11"/>
  <c r="Y618" i="11"/>
  <c r="X618" i="11"/>
  <c r="K618" i="11"/>
  <c r="F618" i="11"/>
  <c r="Z617" i="11"/>
  <c r="Y617" i="11"/>
  <c r="X617" i="11"/>
  <c r="K617" i="11"/>
  <c r="F617" i="11"/>
  <c r="Z616" i="11"/>
  <c r="Y616" i="11"/>
  <c r="X616" i="11"/>
  <c r="K616" i="11"/>
  <c r="F616" i="11"/>
  <c r="Z615" i="11"/>
  <c r="Y615" i="11"/>
  <c r="X615" i="11"/>
  <c r="K615" i="11"/>
  <c r="F615" i="11"/>
  <c r="Z614" i="11"/>
  <c r="Y614" i="11"/>
  <c r="X614" i="11"/>
  <c r="K614" i="11"/>
  <c r="F614" i="11"/>
  <c r="Z613" i="11"/>
  <c r="Y613" i="11"/>
  <c r="X613" i="11"/>
  <c r="K613" i="11"/>
  <c r="F613" i="11"/>
  <c r="Z612" i="11"/>
  <c r="Y612" i="11"/>
  <c r="X612" i="11"/>
  <c r="K612" i="11"/>
  <c r="F612" i="11"/>
  <c r="Z611" i="11"/>
  <c r="Y611" i="11"/>
  <c r="X611" i="11"/>
  <c r="K611" i="11"/>
  <c r="F611" i="11"/>
  <c r="Z610" i="11"/>
  <c r="Y610" i="11"/>
  <c r="X610" i="11"/>
  <c r="K610" i="11"/>
  <c r="F610" i="11"/>
  <c r="Z609" i="11"/>
  <c r="Y609" i="11"/>
  <c r="X609" i="11"/>
  <c r="K609" i="11"/>
  <c r="F609" i="11"/>
  <c r="Z608" i="11"/>
  <c r="Y608" i="11"/>
  <c r="X608" i="11"/>
  <c r="K608" i="11"/>
  <c r="F608" i="11"/>
  <c r="Z607" i="11"/>
  <c r="Y607" i="11"/>
  <c r="X607" i="11"/>
  <c r="K607" i="11"/>
  <c r="F607" i="11"/>
  <c r="Z606" i="11"/>
  <c r="Y606" i="11"/>
  <c r="X606" i="11"/>
  <c r="K606" i="11"/>
  <c r="F606" i="11"/>
  <c r="Z605" i="11"/>
  <c r="Y605" i="11"/>
  <c r="X605" i="11"/>
  <c r="K605" i="11"/>
  <c r="F605" i="11"/>
  <c r="Z604" i="11"/>
  <c r="Y604" i="11"/>
  <c r="X604" i="11"/>
  <c r="K604" i="11"/>
  <c r="F604" i="11"/>
  <c r="Z603" i="11"/>
  <c r="Y603" i="11"/>
  <c r="X603" i="11"/>
  <c r="K603" i="11"/>
  <c r="F603" i="11"/>
  <c r="Z602" i="11"/>
  <c r="Y602" i="11"/>
  <c r="X602" i="11"/>
  <c r="K602" i="11"/>
  <c r="F602" i="11"/>
  <c r="Z601" i="11"/>
  <c r="Y601" i="11"/>
  <c r="X601" i="11"/>
  <c r="K601" i="11"/>
  <c r="F601" i="11"/>
  <c r="Z600" i="11"/>
  <c r="Y600" i="11"/>
  <c r="X600" i="11"/>
  <c r="K600" i="11"/>
  <c r="F600" i="11"/>
  <c r="Z599" i="11"/>
  <c r="Y599" i="11"/>
  <c r="X599" i="11"/>
  <c r="K599" i="11"/>
  <c r="F599" i="11"/>
  <c r="AO598" i="11"/>
  <c r="Z598" i="11"/>
  <c r="Y598" i="11"/>
  <c r="X598" i="11"/>
  <c r="K598" i="11"/>
  <c r="F598" i="11"/>
  <c r="Z597" i="11"/>
  <c r="Y597" i="11"/>
  <c r="X597" i="11"/>
  <c r="K597" i="11"/>
  <c r="F597" i="11"/>
  <c r="Z596" i="11"/>
  <c r="Y596" i="11"/>
  <c r="X596" i="11"/>
  <c r="K596" i="11"/>
  <c r="F596" i="11"/>
  <c r="Z595" i="11"/>
  <c r="Y595" i="11"/>
  <c r="X595" i="11"/>
  <c r="K595" i="11"/>
  <c r="F595" i="11"/>
  <c r="Z594" i="11"/>
  <c r="Y594" i="11"/>
  <c r="X594" i="11"/>
  <c r="K594" i="11"/>
  <c r="F594" i="11"/>
  <c r="Z593" i="11"/>
  <c r="Y593" i="11"/>
  <c r="X593" i="11"/>
  <c r="K593" i="11"/>
  <c r="F593" i="11"/>
  <c r="Z592" i="11"/>
  <c r="Y592" i="11"/>
  <c r="X592" i="11"/>
  <c r="K592" i="11"/>
  <c r="F592" i="11"/>
  <c r="AO591" i="11"/>
  <c r="Z591" i="11"/>
  <c r="Y591" i="11"/>
  <c r="X591" i="11"/>
  <c r="K591" i="11"/>
  <c r="F591" i="11"/>
  <c r="Z590" i="11"/>
  <c r="Y590" i="11"/>
  <c r="X590" i="11"/>
  <c r="K590" i="11"/>
  <c r="F590" i="11"/>
  <c r="Z589" i="11"/>
  <c r="Y589" i="11"/>
  <c r="X589" i="11"/>
  <c r="K589" i="11"/>
  <c r="F589" i="11"/>
  <c r="Z588" i="11"/>
  <c r="Y588" i="11"/>
  <c r="X588" i="11"/>
  <c r="K588" i="11"/>
  <c r="F588" i="11"/>
  <c r="Z587" i="11"/>
  <c r="Y587" i="11"/>
  <c r="X587" i="11"/>
  <c r="K587" i="11"/>
  <c r="F587" i="11"/>
  <c r="Z586" i="11"/>
  <c r="Y586" i="11"/>
  <c r="X586" i="11"/>
  <c r="K586" i="11"/>
  <c r="F586" i="11"/>
  <c r="Z585" i="11"/>
  <c r="Y585" i="11"/>
  <c r="X585" i="11"/>
  <c r="K585" i="11"/>
  <c r="F585" i="11"/>
  <c r="Z584" i="11"/>
  <c r="Y584" i="11"/>
  <c r="X584" i="11"/>
  <c r="K584" i="11"/>
  <c r="F584" i="11"/>
  <c r="Z583" i="11"/>
  <c r="Y583" i="11"/>
  <c r="X583" i="11"/>
  <c r="K583" i="11"/>
  <c r="F583" i="11"/>
  <c r="Z582" i="11"/>
  <c r="Y582" i="11"/>
  <c r="X582" i="11"/>
  <c r="K582" i="11"/>
  <c r="F582" i="11"/>
  <c r="Z581" i="11"/>
  <c r="Y581" i="11"/>
  <c r="X581" i="11"/>
  <c r="K581" i="11"/>
  <c r="F581" i="11"/>
  <c r="Z580" i="11"/>
  <c r="Y580" i="11"/>
  <c r="X580" i="11"/>
  <c r="K580" i="11"/>
  <c r="F580" i="11"/>
  <c r="Z579" i="11"/>
  <c r="Y579" i="11"/>
  <c r="X579" i="11"/>
  <c r="K579" i="11"/>
  <c r="F579" i="11"/>
  <c r="Z578" i="11"/>
  <c r="Y578" i="11"/>
  <c r="X578" i="11"/>
  <c r="K578" i="11"/>
  <c r="F578" i="11"/>
  <c r="AO577" i="11"/>
  <c r="Z577" i="11"/>
  <c r="Y577" i="11"/>
  <c r="X577" i="11"/>
  <c r="K577" i="11"/>
  <c r="F577" i="11"/>
  <c r="Z576" i="11"/>
  <c r="Y576" i="11"/>
  <c r="X576" i="11"/>
  <c r="K576" i="11"/>
  <c r="F576" i="11"/>
  <c r="Z575" i="11"/>
  <c r="Y575" i="11"/>
  <c r="X575" i="11"/>
  <c r="K575" i="11"/>
  <c r="F575" i="11"/>
  <c r="Z574" i="11"/>
  <c r="Y574" i="11"/>
  <c r="X574" i="11"/>
  <c r="K574" i="11"/>
  <c r="F574" i="11"/>
  <c r="Z573" i="11"/>
  <c r="Y573" i="11"/>
  <c r="X573" i="11"/>
  <c r="K573" i="11"/>
  <c r="F573" i="11"/>
  <c r="Z572" i="11"/>
  <c r="Y572" i="11"/>
  <c r="X572" i="11"/>
  <c r="K572" i="11"/>
  <c r="F572" i="11"/>
  <c r="Z571" i="11"/>
  <c r="Y571" i="11"/>
  <c r="X571" i="11"/>
  <c r="K571" i="11"/>
  <c r="F571" i="11"/>
  <c r="Z570" i="11"/>
  <c r="Y570" i="11"/>
  <c r="X570" i="11"/>
  <c r="K570" i="11"/>
  <c r="F570" i="11"/>
  <c r="Z569" i="11"/>
  <c r="Y569" i="11"/>
  <c r="X569" i="11"/>
  <c r="K569" i="11"/>
  <c r="F569" i="11"/>
  <c r="AO568" i="11"/>
  <c r="Z568" i="11"/>
  <c r="Y568" i="11"/>
  <c r="X568" i="11"/>
  <c r="K568" i="11"/>
  <c r="F568" i="11"/>
  <c r="Z567" i="11"/>
  <c r="Y567" i="11"/>
  <c r="X567" i="11"/>
  <c r="K567" i="11"/>
  <c r="F567" i="11"/>
  <c r="Z566" i="11"/>
  <c r="Y566" i="11"/>
  <c r="X566" i="11"/>
  <c r="K566" i="11"/>
  <c r="F566" i="11"/>
  <c r="Z565" i="11"/>
  <c r="Y565" i="11"/>
  <c r="X565" i="11"/>
  <c r="K565" i="11"/>
  <c r="F565" i="11"/>
  <c r="Z564" i="11"/>
  <c r="Y564" i="11"/>
  <c r="X564" i="11"/>
  <c r="K564" i="11"/>
  <c r="F564" i="11"/>
  <c r="Z563" i="11"/>
  <c r="Y563" i="11"/>
  <c r="X563" i="11"/>
  <c r="K563" i="11"/>
  <c r="F563" i="11"/>
  <c r="Z562" i="11"/>
  <c r="Y562" i="11"/>
  <c r="X562" i="11"/>
  <c r="K562" i="11"/>
  <c r="F562" i="11"/>
  <c r="Z561" i="11"/>
  <c r="Y561" i="11"/>
  <c r="X561" i="11"/>
  <c r="K561" i="11"/>
  <c r="F561" i="11"/>
  <c r="Z560" i="11"/>
  <c r="Y560" i="11"/>
  <c r="X560" i="11"/>
  <c r="K560" i="11"/>
  <c r="F560" i="11"/>
  <c r="Z559" i="11"/>
  <c r="Y559" i="11"/>
  <c r="X559" i="11"/>
  <c r="K559" i="11"/>
  <c r="F559" i="11"/>
  <c r="Z558" i="11"/>
  <c r="Y558" i="11"/>
  <c r="X558" i="11"/>
  <c r="K558" i="11"/>
  <c r="F558" i="11"/>
  <c r="Z557" i="11"/>
  <c r="Y557" i="11"/>
  <c r="X557" i="11"/>
  <c r="K557" i="11"/>
  <c r="F557" i="11"/>
  <c r="Z556" i="11"/>
  <c r="Y556" i="11"/>
  <c r="X556" i="11"/>
  <c r="K556" i="11"/>
  <c r="F556" i="11"/>
  <c r="Z555" i="11"/>
  <c r="Y555" i="11"/>
  <c r="X555" i="11"/>
  <c r="K555" i="11"/>
  <c r="F555" i="11"/>
  <c r="AO554" i="11"/>
  <c r="Z554" i="11"/>
  <c r="Y554" i="11"/>
  <c r="X554" i="11"/>
  <c r="K554" i="11"/>
  <c r="F554" i="11"/>
  <c r="Z553" i="11"/>
  <c r="Y553" i="11"/>
  <c r="X553" i="11"/>
  <c r="K553" i="11"/>
  <c r="F553" i="11"/>
  <c r="Z552" i="11"/>
  <c r="Y552" i="11"/>
  <c r="X552" i="11"/>
  <c r="K552" i="11"/>
  <c r="F552" i="11"/>
  <c r="Z551" i="11"/>
  <c r="Y551" i="11"/>
  <c r="X551" i="11"/>
  <c r="K551" i="11"/>
  <c r="F551" i="11"/>
  <c r="Z550" i="11"/>
  <c r="Y550" i="11"/>
  <c r="X550" i="11"/>
  <c r="K550" i="11"/>
  <c r="F550" i="11"/>
  <c r="Z549" i="11"/>
  <c r="Y549" i="11"/>
  <c r="X549" i="11"/>
  <c r="K549" i="11"/>
  <c r="F549" i="11"/>
  <c r="Z548" i="11"/>
  <c r="Y548" i="11"/>
  <c r="X548" i="11"/>
  <c r="K548" i="11"/>
  <c r="F548" i="11"/>
  <c r="Z547" i="11"/>
  <c r="Y547" i="11"/>
  <c r="X547" i="11"/>
  <c r="K547" i="11"/>
  <c r="F547" i="11"/>
  <c r="Z546" i="11"/>
  <c r="Y546" i="11"/>
  <c r="X546" i="11"/>
  <c r="K546" i="11"/>
  <c r="F546" i="11"/>
  <c r="AO545" i="11"/>
  <c r="Z545" i="11"/>
  <c r="Y545" i="11"/>
  <c r="X545" i="11"/>
  <c r="K545" i="11"/>
  <c r="F545" i="11"/>
  <c r="AO544" i="11"/>
  <c r="Z544" i="11"/>
  <c r="Y544" i="11"/>
  <c r="X544" i="11"/>
  <c r="K544" i="11"/>
  <c r="F544" i="11"/>
  <c r="Z543" i="11"/>
  <c r="Y543" i="11"/>
  <c r="X543" i="11"/>
  <c r="K543" i="11"/>
  <c r="F543" i="11"/>
  <c r="Z542" i="11"/>
  <c r="Y542" i="11"/>
  <c r="X542" i="11"/>
  <c r="K542" i="11"/>
  <c r="F542" i="11"/>
  <c r="Z541" i="11"/>
  <c r="Y541" i="11"/>
  <c r="X541" i="11"/>
  <c r="K541" i="11"/>
  <c r="F541" i="11"/>
  <c r="Z540" i="11"/>
  <c r="Y540" i="11"/>
  <c r="X540" i="11"/>
  <c r="K540" i="11"/>
  <c r="F540" i="11"/>
  <c r="Z539" i="11"/>
  <c r="Y539" i="11"/>
  <c r="X539" i="11"/>
  <c r="K539" i="11"/>
  <c r="F539" i="11"/>
  <c r="AO538" i="11"/>
  <c r="Z538" i="11"/>
  <c r="Y538" i="11"/>
  <c r="X538" i="11"/>
  <c r="K538" i="11"/>
  <c r="F538" i="11"/>
  <c r="AO537" i="11"/>
  <c r="Z537" i="11"/>
  <c r="Y537" i="11"/>
  <c r="X537" i="11"/>
  <c r="K537" i="11"/>
  <c r="F537" i="11"/>
  <c r="Z536" i="11"/>
  <c r="Y536" i="11"/>
  <c r="X536" i="11"/>
  <c r="K536" i="11"/>
  <c r="F536" i="11"/>
  <c r="Z535" i="11"/>
  <c r="Y535" i="11"/>
  <c r="X535" i="11"/>
  <c r="K535" i="11"/>
  <c r="F535" i="11"/>
  <c r="Z534" i="11"/>
  <c r="Y534" i="11"/>
  <c r="X534" i="11"/>
  <c r="K534" i="11"/>
  <c r="F534" i="11"/>
  <c r="Z533" i="11"/>
  <c r="Y533" i="11"/>
  <c r="X533" i="11"/>
  <c r="K533" i="11"/>
  <c r="F533" i="11"/>
  <c r="Z532" i="11"/>
  <c r="Y532" i="11"/>
  <c r="X532" i="11"/>
  <c r="K532" i="11"/>
  <c r="F532" i="11"/>
  <c r="Z531" i="11"/>
  <c r="Y531" i="11"/>
  <c r="X531" i="11"/>
  <c r="K531" i="11"/>
  <c r="F531" i="11"/>
  <c r="AO530" i="11"/>
  <c r="Z530" i="11"/>
  <c r="Y530" i="11"/>
  <c r="X530" i="11"/>
  <c r="K530" i="11"/>
  <c r="F530" i="11"/>
  <c r="AO529" i="11"/>
  <c r="Z529" i="11"/>
  <c r="Y529" i="11"/>
  <c r="X529" i="11"/>
  <c r="K529" i="11"/>
  <c r="F529" i="11"/>
  <c r="AO528" i="11"/>
  <c r="Z528" i="11"/>
  <c r="Y528" i="11"/>
  <c r="X528" i="11"/>
  <c r="K528" i="11"/>
  <c r="F528" i="11"/>
  <c r="Z527" i="11"/>
  <c r="Y527" i="11"/>
  <c r="X527" i="11"/>
  <c r="K527" i="11"/>
  <c r="F527" i="11"/>
  <c r="Z526" i="11"/>
  <c r="Y526" i="11"/>
  <c r="X526" i="11"/>
  <c r="K526" i="11"/>
  <c r="F526" i="11"/>
  <c r="Z525" i="11"/>
  <c r="Y525" i="11"/>
  <c r="X525" i="11"/>
  <c r="K525" i="11"/>
  <c r="F525" i="11"/>
  <c r="Z524" i="11"/>
  <c r="Y524" i="11"/>
  <c r="X524" i="11"/>
  <c r="K524" i="11"/>
  <c r="F524" i="11"/>
  <c r="Z523" i="11"/>
  <c r="Y523" i="11"/>
  <c r="X523" i="11"/>
  <c r="K523" i="11"/>
  <c r="F523" i="11"/>
  <c r="Z522" i="11"/>
  <c r="Y522" i="11"/>
  <c r="X522" i="11"/>
  <c r="K522" i="11"/>
  <c r="F522" i="11"/>
  <c r="AO521" i="11"/>
  <c r="Z521" i="11"/>
  <c r="Y521" i="11"/>
  <c r="X521" i="11"/>
  <c r="K521" i="11"/>
  <c r="F521" i="11"/>
  <c r="Z520" i="11"/>
  <c r="Y520" i="11"/>
  <c r="X520" i="11"/>
  <c r="K520" i="11"/>
  <c r="F520" i="11"/>
  <c r="Z519" i="11"/>
  <c r="Y519" i="11"/>
  <c r="X519" i="11"/>
  <c r="K519" i="11"/>
  <c r="F519" i="11"/>
  <c r="Z518" i="11"/>
  <c r="Y518" i="11"/>
  <c r="X518" i="11"/>
  <c r="K518" i="11"/>
  <c r="F518" i="11"/>
  <c r="Z517" i="11"/>
  <c r="Y517" i="11"/>
  <c r="X517" i="11"/>
  <c r="K517" i="11"/>
  <c r="F517" i="11"/>
  <c r="Z516" i="11"/>
  <c r="Y516" i="11"/>
  <c r="X516" i="11"/>
  <c r="K516" i="11"/>
  <c r="F516" i="11"/>
  <c r="AO515" i="11"/>
  <c r="Z515" i="11"/>
  <c r="Y515" i="11"/>
  <c r="X515" i="11"/>
  <c r="K515" i="11"/>
  <c r="F515" i="11"/>
  <c r="AO514" i="11"/>
  <c r="Z514" i="11"/>
  <c r="Y514" i="11"/>
  <c r="X514" i="11"/>
  <c r="K514" i="11"/>
  <c r="F514" i="11"/>
  <c r="AO513" i="11"/>
  <c r="Z513" i="11"/>
  <c r="Y513" i="11"/>
  <c r="X513" i="11"/>
  <c r="K513" i="11"/>
  <c r="F513" i="11"/>
  <c r="Z512" i="11"/>
  <c r="Y512" i="11"/>
  <c r="X512" i="11"/>
  <c r="K512" i="11"/>
  <c r="F512" i="11"/>
  <c r="Z511" i="11"/>
  <c r="Y511" i="11"/>
  <c r="X511" i="11"/>
  <c r="K511" i="11"/>
  <c r="F511" i="11"/>
  <c r="Z510" i="11"/>
  <c r="Y510" i="11"/>
  <c r="X510" i="11"/>
  <c r="K510" i="11"/>
  <c r="F510" i="11"/>
  <c r="Z509" i="11"/>
  <c r="Y509" i="11"/>
  <c r="X509" i="11"/>
  <c r="K509" i="11"/>
  <c r="F509" i="11"/>
  <c r="Z508" i="11"/>
  <c r="Y508" i="11"/>
  <c r="X508" i="11"/>
  <c r="K508" i="11"/>
  <c r="F508" i="11"/>
  <c r="AO507" i="11"/>
  <c r="Z507" i="11"/>
  <c r="Y507" i="11"/>
  <c r="X507" i="11"/>
  <c r="K507" i="11"/>
  <c r="F507" i="11"/>
  <c r="AO506" i="11"/>
  <c r="Z506" i="11"/>
  <c r="Y506" i="11"/>
  <c r="X506" i="11"/>
  <c r="K506" i="11"/>
  <c r="F506" i="11"/>
  <c r="AO505" i="11"/>
  <c r="Z505" i="11"/>
  <c r="Y505" i="11"/>
  <c r="X505" i="11"/>
  <c r="K505" i="11"/>
  <c r="F505" i="11"/>
  <c r="Z504" i="11"/>
  <c r="Y504" i="11"/>
  <c r="X504" i="11"/>
  <c r="K504" i="11"/>
  <c r="F504" i="11"/>
  <c r="Z503" i="11"/>
  <c r="Y503" i="11"/>
  <c r="X503" i="11"/>
  <c r="K503" i="11"/>
  <c r="F503" i="11"/>
  <c r="Z502" i="11"/>
  <c r="Y502" i="11"/>
  <c r="X502" i="11"/>
  <c r="K502" i="11"/>
  <c r="F502" i="11"/>
  <c r="Z501" i="11"/>
  <c r="Y501" i="11"/>
  <c r="X501" i="11"/>
  <c r="K501" i="11"/>
  <c r="F501" i="11"/>
  <c r="Z500" i="11"/>
  <c r="Y500" i="11"/>
  <c r="X500" i="11"/>
  <c r="K500" i="11"/>
  <c r="F500" i="11"/>
  <c r="Z499" i="11"/>
  <c r="Y499" i="11"/>
  <c r="X499" i="11"/>
  <c r="K499" i="11"/>
  <c r="F499" i="11"/>
  <c r="Z498" i="11"/>
  <c r="Y498" i="11"/>
  <c r="X498" i="11"/>
  <c r="K498" i="11"/>
  <c r="F498" i="11"/>
  <c r="Z497" i="11"/>
  <c r="Y497" i="11"/>
  <c r="X497" i="11"/>
  <c r="K497" i="11"/>
  <c r="F497" i="11"/>
  <c r="Z496" i="11"/>
  <c r="Y496" i="11"/>
  <c r="X496" i="11"/>
  <c r="K496" i="11"/>
  <c r="F496" i="11"/>
  <c r="Z495" i="11"/>
  <c r="Y495" i="11"/>
  <c r="X495" i="11"/>
  <c r="K495" i="11"/>
  <c r="F495" i="11"/>
  <c r="Z494" i="11"/>
  <c r="Y494" i="11"/>
  <c r="X494" i="11"/>
  <c r="K494" i="11"/>
  <c r="F494" i="11"/>
  <c r="AO493" i="11"/>
  <c r="Z493" i="11"/>
  <c r="Y493" i="11"/>
  <c r="X493" i="11"/>
  <c r="K493" i="11"/>
  <c r="F493" i="11"/>
  <c r="AO492" i="11"/>
  <c r="Z492" i="11"/>
  <c r="Y492" i="11"/>
  <c r="X492" i="11"/>
  <c r="K492" i="11"/>
  <c r="F492" i="11"/>
  <c r="AO491" i="11"/>
  <c r="Z491" i="11"/>
  <c r="Y491" i="11"/>
  <c r="X491" i="11"/>
  <c r="K491" i="11"/>
  <c r="F491" i="11"/>
  <c r="Z490" i="11"/>
  <c r="Y490" i="11"/>
  <c r="X490" i="11"/>
  <c r="K490" i="11"/>
  <c r="F490" i="11"/>
  <c r="Z489" i="11"/>
  <c r="Y489" i="11"/>
  <c r="X489" i="11"/>
  <c r="K489" i="11"/>
  <c r="F489" i="11"/>
  <c r="Z488" i="11"/>
  <c r="Y488" i="11"/>
  <c r="X488" i="11"/>
  <c r="K488" i="11"/>
  <c r="F488" i="11"/>
  <c r="Z487" i="11"/>
  <c r="Y487" i="11"/>
  <c r="X487" i="11"/>
  <c r="K487" i="11"/>
  <c r="F487" i="11"/>
  <c r="Z486" i="11"/>
  <c r="Y486" i="11"/>
  <c r="X486" i="11"/>
  <c r="K486" i="11"/>
  <c r="F486" i="11"/>
  <c r="Z485" i="11"/>
  <c r="Y485" i="11"/>
  <c r="X485" i="11"/>
  <c r="K485" i="11"/>
  <c r="F485" i="11"/>
  <c r="AO484" i="11"/>
  <c r="Z484" i="11"/>
  <c r="Y484" i="11"/>
  <c r="X484" i="11"/>
  <c r="K484" i="11"/>
  <c r="F484" i="11"/>
  <c r="AO483" i="11"/>
  <c r="Z483" i="11"/>
  <c r="Y483" i="11"/>
  <c r="X483" i="11"/>
  <c r="K483" i="11"/>
  <c r="F483" i="11"/>
  <c r="Z482" i="11"/>
  <c r="Y482" i="11"/>
  <c r="X482" i="11"/>
  <c r="K482" i="11"/>
  <c r="F482" i="11"/>
  <c r="Z481" i="11"/>
  <c r="Y481" i="11"/>
  <c r="X481" i="11"/>
  <c r="K481" i="11"/>
  <c r="F481" i="11"/>
  <c r="Z480" i="11"/>
  <c r="Y480" i="11"/>
  <c r="X480" i="11"/>
  <c r="K480" i="11"/>
  <c r="F480" i="11"/>
  <c r="Z479" i="11"/>
  <c r="Y479" i="11"/>
  <c r="X479" i="11"/>
  <c r="K479" i="11"/>
  <c r="F479" i="11"/>
  <c r="Z478" i="11"/>
  <c r="Y478" i="11"/>
  <c r="X478" i="11"/>
  <c r="K478" i="11"/>
  <c r="F478" i="11"/>
  <c r="AO477" i="11"/>
  <c r="Z477" i="11"/>
  <c r="Y477" i="11"/>
  <c r="X477" i="11"/>
  <c r="K477" i="11"/>
  <c r="F477" i="11"/>
  <c r="AO476" i="11"/>
  <c r="Z476" i="11"/>
  <c r="Y476" i="11"/>
  <c r="X476" i="11"/>
  <c r="K476" i="11"/>
  <c r="F476" i="11"/>
  <c r="Z475" i="11"/>
  <c r="Y475" i="11"/>
  <c r="X475" i="11"/>
  <c r="K475" i="11"/>
  <c r="F475" i="11"/>
  <c r="Z474" i="11"/>
  <c r="Y474" i="11"/>
  <c r="X474" i="11"/>
  <c r="K474" i="11"/>
  <c r="F474" i="11"/>
  <c r="Z473" i="11"/>
  <c r="Y473" i="11"/>
  <c r="X473" i="11"/>
  <c r="K473" i="11"/>
  <c r="F473" i="11"/>
  <c r="Z472" i="11"/>
  <c r="Y472" i="11"/>
  <c r="X472" i="11"/>
  <c r="K472" i="11"/>
  <c r="F472" i="11"/>
  <c r="Z471" i="11"/>
  <c r="Y471" i="11"/>
  <c r="X471" i="11"/>
  <c r="K471" i="11"/>
  <c r="F471" i="11"/>
  <c r="AO470" i="11"/>
  <c r="Z470" i="11"/>
  <c r="Y470" i="11"/>
  <c r="X470" i="11"/>
  <c r="K470" i="11"/>
  <c r="F470" i="11"/>
  <c r="AO469" i="11"/>
  <c r="Z469" i="11"/>
  <c r="Y469" i="11"/>
  <c r="X469" i="11"/>
  <c r="K469" i="11"/>
  <c r="F469" i="11"/>
  <c r="AO468" i="11"/>
  <c r="Z468" i="11"/>
  <c r="Y468" i="11"/>
  <c r="X468" i="11"/>
  <c r="K468" i="11"/>
  <c r="F468" i="11"/>
  <c r="Z467" i="11"/>
  <c r="Y467" i="11"/>
  <c r="X467" i="11"/>
  <c r="K467" i="11"/>
  <c r="F467" i="11"/>
  <c r="Z466" i="11"/>
  <c r="Y466" i="11"/>
  <c r="X466" i="11"/>
  <c r="K466" i="11"/>
  <c r="F466" i="11"/>
  <c r="Z465" i="11"/>
  <c r="Y465" i="11"/>
  <c r="X465" i="11"/>
  <c r="K465" i="11"/>
  <c r="F465" i="11"/>
  <c r="Z464" i="11"/>
  <c r="Y464" i="11"/>
  <c r="X464" i="11"/>
  <c r="K464" i="11"/>
  <c r="F464" i="11"/>
  <c r="Z463" i="11"/>
  <c r="Y463" i="11"/>
  <c r="X463" i="11"/>
  <c r="K463" i="11"/>
  <c r="F463" i="11"/>
  <c r="Z462" i="11"/>
  <c r="Y462" i="11"/>
  <c r="X462" i="11"/>
  <c r="K462" i="11"/>
  <c r="F462" i="11"/>
  <c r="Z461" i="11"/>
  <c r="Y461" i="11"/>
  <c r="X461" i="11"/>
  <c r="K461" i="11"/>
  <c r="F461" i="11"/>
  <c r="AO460" i="11"/>
  <c r="Z460" i="11"/>
  <c r="Y460" i="11"/>
  <c r="X460" i="11"/>
  <c r="K460" i="11"/>
  <c r="F460" i="11"/>
  <c r="Z459" i="11"/>
  <c r="Y459" i="11"/>
  <c r="X459" i="11"/>
  <c r="K459" i="11"/>
  <c r="F459" i="11"/>
  <c r="Z458" i="11"/>
  <c r="Y458" i="11"/>
  <c r="X458" i="11"/>
  <c r="K458" i="11"/>
  <c r="F458" i="11"/>
  <c r="Z457" i="11"/>
  <c r="Y457" i="11"/>
  <c r="X457" i="11"/>
  <c r="K457" i="11"/>
  <c r="F457" i="11"/>
  <c r="Z456" i="11"/>
  <c r="Y456" i="11"/>
  <c r="X456" i="11"/>
  <c r="K456" i="11"/>
  <c r="F456" i="11"/>
  <c r="Z455" i="11"/>
  <c r="Y455" i="11"/>
  <c r="X455" i="11"/>
  <c r="K455" i="11"/>
  <c r="F455" i="11"/>
  <c r="AO454" i="11"/>
  <c r="Z454" i="11"/>
  <c r="Y454" i="11"/>
  <c r="X454" i="11"/>
  <c r="K454" i="11"/>
  <c r="F454" i="11"/>
  <c r="AO453" i="11"/>
  <c r="Z453" i="11"/>
  <c r="Y453" i="11"/>
  <c r="X453" i="11"/>
  <c r="K453" i="11"/>
  <c r="F453" i="11"/>
  <c r="Z452" i="11"/>
  <c r="Y452" i="11"/>
  <c r="X452" i="11"/>
  <c r="K452" i="11"/>
  <c r="F452" i="11"/>
  <c r="Z451" i="11"/>
  <c r="Y451" i="11"/>
  <c r="X451" i="11"/>
  <c r="K451" i="11"/>
  <c r="F451" i="11"/>
  <c r="Z450" i="11"/>
  <c r="Y450" i="11"/>
  <c r="X450" i="11"/>
  <c r="K450" i="11"/>
  <c r="F450" i="11"/>
  <c r="Z449" i="11"/>
  <c r="Y449" i="11"/>
  <c r="X449" i="11"/>
  <c r="K449" i="11"/>
  <c r="F449" i="11"/>
  <c r="Z448" i="11"/>
  <c r="Y448" i="11"/>
  <c r="X448" i="11"/>
  <c r="K448" i="11"/>
  <c r="F448" i="11"/>
  <c r="AO447" i="11"/>
  <c r="Z447" i="11"/>
  <c r="Y447" i="11"/>
  <c r="X447" i="11"/>
  <c r="K447" i="11"/>
  <c r="F447" i="11"/>
  <c r="AO446" i="11"/>
  <c r="Z446" i="11"/>
  <c r="Y446" i="11"/>
  <c r="X446" i="11"/>
  <c r="K446" i="11"/>
  <c r="F446" i="11"/>
  <c r="AO445" i="11"/>
  <c r="Z445" i="11"/>
  <c r="Y445" i="11"/>
  <c r="X445" i="11"/>
  <c r="K445" i="11"/>
  <c r="F445" i="11"/>
  <c r="Z444" i="11"/>
  <c r="Y444" i="11"/>
  <c r="X444" i="11"/>
  <c r="K444" i="11"/>
  <c r="F444" i="11"/>
  <c r="Z443" i="11"/>
  <c r="Y443" i="11"/>
  <c r="X443" i="11"/>
  <c r="K443" i="11"/>
  <c r="F443" i="11"/>
  <c r="Z442" i="11"/>
  <c r="Y442" i="11"/>
  <c r="X442" i="11"/>
  <c r="K442" i="11"/>
  <c r="F442" i="11"/>
  <c r="Z441" i="11"/>
  <c r="Y441" i="11"/>
  <c r="X441" i="11"/>
  <c r="K441" i="11"/>
  <c r="F441" i="11"/>
  <c r="Z440" i="11"/>
  <c r="Y440" i="11"/>
  <c r="X440" i="11"/>
  <c r="K440" i="11"/>
  <c r="F440" i="11"/>
  <c r="AO439" i="11"/>
  <c r="Z439" i="11"/>
  <c r="Y439" i="11"/>
  <c r="X439" i="11"/>
  <c r="K439" i="11"/>
  <c r="F439" i="11"/>
  <c r="Z438" i="11"/>
  <c r="Y438" i="11"/>
  <c r="X438" i="11"/>
  <c r="K438" i="11"/>
  <c r="F438" i="11"/>
  <c r="Z437" i="11"/>
  <c r="Y437" i="11"/>
  <c r="X437" i="11"/>
  <c r="K437" i="11"/>
  <c r="F437" i="11"/>
  <c r="Z436" i="11"/>
  <c r="Y436" i="11"/>
  <c r="X436" i="11"/>
  <c r="K436" i="11"/>
  <c r="F436" i="11"/>
  <c r="Z435" i="11"/>
  <c r="Y435" i="11"/>
  <c r="X435" i="11"/>
  <c r="K435" i="11"/>
  <c r="F435" i="11"/>
  <c r="Z434" i="11"/>
  <c r="Y434" i="11"/>
  <c r="X434" i="11"/>
  <c r="K434" i="11"/>
  <c r="F434" i="11"/>
  <c r="Z433" i="11"/>
  <c r="Y433" i="11"/>
  <c r="X433" i="11"/>
  <c r="K433" i="11"/>
  <c r="F433" i="11"/>
  <c r="Z432" i="11"/>
  <c r="Y432" i="11"/>
  <c r="X432" i="11"/>
  <c r="K432" i="11"/>
  <c r="F432" i="11"/>
  <c r="AO431" i="11"/>
  <c r="Z431" i="11"/>
  <c r="Y431" i="11"/>
  <c r="X431" i="11"/>
  <c r="K431" i="11"/>
  <c r="F431" i="11"/>
  <c r="AO430" i="11"/>
  <c r="Z430" i="11"/>
  <c r="Y430" i="11"/>
  <c r="X430" i="11"/>
  <c r="K430" i="11"/>
  <c r="F430" i="11"/>
  <c r="AO429" i="11"/>
  <c r="Z429" i="11"/>
  <c r="Y429" i="11"/>
  <c r="X429" i="11"/>
  <c r="K429" i="11"/>
  <c r="F429" i="11"/>
  <c r="Z428" i="11"/>
  <c r="Y428" i="11"/>
  <c r="X428" i="11"/>
  <c r="K428" i="11"/>
  <c r="F428" i="11"/>
  <c r="Z427" i="11"/>
  <c r="Y427" i="11"/>
  <c r="X427" i="11"/>
  <c r="K427" i="11"/>
  <c r="F427" i="11"/>
  <c r="Z426" i="11"/>
  <c r="Y426" i="11"/>
  <c r="X426" i="11"/>
  <c r="K426" i="11"/>
  <c r="F426" i="11"/>
  <c r="Z425" i="11"/>
  <c r="Y425" i="11"/>
  <c r="X425" i="11"/>
  <c r="K425" i="11"/>
  <c r="F425" i="11"/>
  <c r="Z424" i="11"/>
  <c r="Y424" i="11"/>
  <c r="X424" i="11"/>
  <c r="K424" i="11"/>
  <c r="F424" i="11"/>
  <c r="AO423" i="11"/>
  <c r="Z423" i="11"/>
  <c r="Y423" i="11"/>
  <c r="X423" i="11"/>
  <c r="K423" i="11"/>
  <c r="F423" i="11"/>
  <c r="AO422" i="11"/>
  <c r="Z422" i="11"/>
  <c r="Y422" i="11"/>
  <c r="X422" i="11"/>
  <c r="K422" i="11"/>
  <c r="F422" i="11"/>
  <c r="Z421" i="11"/>
  <c r="Y421" i="11"/>
  <c r="X421" i="11"/>
  <c r="K421" i="11"/>
  <c r="F421" i="11"/>
  <c r="Z420" i="11"/>
  <c r="Y420" i="11"/>
  <c r="X420" i="11"/>
  <c r="K420" i="11"/>
  <c r="F420" i="11"/>
  <c r="Z419" i="11"/>
  <c r="Y419" i="11"/>
  <c r="X419" i="11"/>
  <c r="K419" i="11"/>
  <c r="F419" i="11"/>
  <c r="Z418" i="11"/>
  <c r="Y418" i="11"/>
  <c r="X418" i="11"/>
  <c r="K418" i="11"/>
  <c r="F418" i="11"/>
  <c r="Z417" i="11"/>
  <c r="Y417" i="11"/>
  <c r="X417" i="11"/>
  <c r="K417" i="11"/>
  <c r="F417" i="11"/>
  <c r="AO416" i="11"/>
  <c r="Z416" i="11"/>
  <c r="Y416" i="11"/>
  <c r="X416" i="11"/>
  <c r="K416" i="11"/>
  <c r="F416" i="11"/>
  <c r="AO415" i="11"/>
  <c r="Z415" i="11"/>
  <c r="Y415" i="11"/>
  <c r="X415" i="11"/>
  <c r="K415" i="11"/>
  <c r="F415" i="11"/>
  <c r="Z414" i="11"/>
  <c r="Y414" i="11"/>
  <c r="X414" i="11"/>
  <c r="K414" i="11"/>
  <c r="F414" i="11"/>
  <c r="Z413" i="11"/>
  <c r="Y413" i="11"/>
  <c r="X413" i="11"/>
  <c r="K413" i="11"/>
  <c r="F413" i="11"/>
  <c r="Z412" i="11"/>
  <c r="Y412" i="11"/>
  <c r="X412" i="11"/>
  <c r="K412" i="11"/>
  <c r="F412" i="11"/>
  <c r="Z411" i="11"/>
  <c r="Y411" i="11"/>
  <c r="X411" i="11"/>
  <c r="K411" i="11"/>
  <c r="F411" i="11"/>
  <c r="Z410" i="11"/>
  <c r="Y410" i="11"/>
  <c r="X410" i="11"/>
  <c r="K410" i="11"/>
  <c r="F410" i="11"/>
  <c r="Z409" i="11"/>
  <c r="Y409" i="11"/>
  <c r="X409" i="11"/>
  <c r="K409" i="11"/>
  <c r="F409" i="11"/>
  <c r="AO408" i="11"/>
  <c r="Z408" i="11"/>
  <c r="Y408" i="11"/>
  <c r="X408" i="11"/>
  <c r="K408" i="11"/>
  <c r="F408" i="11"/>
  <c r="AO407" i="11"/>
  <c r="Z407" i="11"/>
  <c r="Y407" i="11"/>
  <c r="X407" i="11"/>
  <c r="K407" i="11"/>
  <c r="F407" i="11"/>
  <c r="AO406" i="11"/>
  <c r="Z406" i="11"/>
  <c r="Y406" i="11"/>
  <c r="X406" i="11"/>
  <c r="K406" i="11"/>
  <c r="F406" i="11"/>
  <c r="Z405" i="11"/>
  <c r="Y405" i="11"/>
  <c r="X405" i="11"/>
  <c r="K405" i="11"/>
  <c r="F405" i="11"/>
  <c r="Z404" i="11"/>
  <c r="Y404" i="11"/>
  <c r="X404" i="11"/>
  <c r="K404" i="11"/>
  <c r="F404" i="11"/>
  <c r="Z403" i="11"/>
  <c r="Y403" i="11"/>
  <c r="X403" i="11"/>
  <c r="K403" i="11"/>
  <c r="F403" i="11"/>
  <c r="Z402" i="11"/>
  <c r="Y402" i="11"/>
  <c r="X402" i="11"/>
  <c r="K402" i="11"/>
  <c r="F402" i="11"/>
  <c r="Z401" i="11"/>
  <c r="Y401" i="11"/>
  <c r="X401" i="11"/>
  <c r="K401" i="11"/>
  <c r="F401" i="11"/>
  <c r="Z400" i="11"/>
  <c r="Y400" i="11"/>
  <c r="X400" i="11"/>
  <c r="K400" i="11"/>
  <c r="F400" i="11"/>
  <c r="Z399" i="11"/>
  <c r="Y399" i="11"/>
  <c r="X399" i="11"/>
  <c r="K399" i="11"/>
  <c r="F399" i="11"/>
  <c r="AO398" i="11"/>
  <c r="Z398" i="11"/>
  <c r="Y398" i="11"/>
  <c r="X398" i="11"/>
  <c r="K398" i="11"/>
  <c r="F398" i="11"/>
  <c r="Z397" i="11"/>
  <c r="Y397" i="11"/>
  <c r="X397" i="11"/>
  <c r="K397" i="11"/>
  <c r="F397" i="11"/>
  <c r="Z396" i="11"/>
  <c r="Y396" i="11"/>
  <c r="X396" i="11"/>
  <c r="K396" i="11"/>
  <c r="F396" i="11"/>
  <c r="Z395" i="11"/>
  <c r="Y395" i="11"/>
  <c r="X395" i="11"/>
  <c r="K395" i="11"/>
  <c r="F395" i="11"/>
  <c r="Z394" i="11"/>
  <c r="Y394" i="11"/>
  <c r="X394" i="11"/>
  <c r="K394" i="11"/>
  <c r="F394" i="11"/>
  <c r="Z393" i="11"/>
  <c r="Y393" i="11"/>
  <c r="X393" i="11"/>
  <c r="K393" i="11"/>
  <c r="F393" i="11"/>
  <c r="AO392" i="11"/>
  <c r="Z392" i="11"/>
  <c r="Y392" i="11"/>
  <c r="X392" i="11"/>
  <c r="K392" i="11"/>
  <c r="F392" i="11"/>
  <c r="AO391" i="11"/>
  <c r="Z391" i="11"/>
  <c r="Y391" i="11"/>
  <c r="X391" i="11"/>
  <c r="K391" i="11"/>
  <c r="F391" i="11"/>
  <c r="AO390" i="11"/>
  <c r="Z390" i="11"/>
  <c r="Y390" i="11"/>
  <c r="X390" i="11"/>
  <c r="K390" i="11"/>
  <c r="F390" i="11"/>
  <c r="Z389" i="11"/>
  <c r="Y389" i="11"/>
  <c r="X389" i="11"/>
  <c r="K389" i="11"/>
  <c r="F389" i="11"/>
  <c r="Z388" i="11"/>
  <c r="Y388" i="11"/>
  <c r="X388" i="11"/>
  <c r="K388" i="11"/>
  <c r="F388" i="11"/>
  <c r="Z387" i="11"/>
  <c r="Y387" i="11"/>
  <c r="X387" i="11"/>
  <c r="K387" i="11"/>
  <c r="F387" i="11"/>
  <c r="Z386" i="11"/>
  <c r="Y386" i="11"/>
  <c r="X386" i="11"/>
  <c r="K386" i="11"/>
  <c r="F386" i="11"/>
  <c r="AO385" i="11"/>
  <c r="Z385" i="11"/>
  <c r="Y385" i="11"/>
  <c r="X385" i="11"/>
  <c r="K385" i="11"/>
  <c r="F385" i="11"/>
  <c r="AO384" i="11"/>
  <c r="Z384" i="11"/>
  <c r="Y384" i="11"/>
  <c r="X384" i="11"/>
  <c r="K384" i="11"/>
  <c r="F384" i="11"/>
  <c r="AO383" i="11"/>
  <c r="Z383" i="11"/>
  <c r="Y383" i="11"/>
  <c r="X383" i="11"/>
  <c r="K383" i="11"/>
  <c r="F383" i="11"/>
  <c r="Z382" i="11"/>
  <c r="Y382" i="11"/>
  <c r="X382" i="11"/>
  <c r="K382" i="11"/>
  <c r="F382" i="11"/>
  <c r="Z381" i="11"/>
  <c r="Y381" i="11"/>
  <c r="X381" i="11"/>
  <c r="K381" i="11"/>
  <c r="F381" i="11"/>
  <c r="Z380" i="11"/>
  <c r="Y380" i="11"/>
  <c r="X380" i="11"/>
  <c r="K380" i="11"/>
  <c r="F380" i="11"/>
  <c r="Z379" i="11"/>
  <c r="Y379" i="11"/>
  <c r="X379" i="11"/>
  <c r="K379" i="11"/>
  <c r="F379" i="11"/>
  <c r="AO378" i="11"/>
  <c r="Z378" i="11"/>
  <c r="Y378" i="11"/>
  <c r="X378" i="11"/>
  <c r="K378" i="11"/>
  <c r="F378" i="11"/>
  <c r="Z377" i="11"/>
  <c r="Y377" i="11"/>
  <c r="X377" i="11"/>
  <c r="K377" i="11"/>
  <c r="F377" i="11"/>
  <c r="Z376" i="11"/>
  <c r="Y376" i="11"/>
  <c r="X376" i="11"/>
  <c r="K376" i="11"/>
  <c r="F376" i="11"/>
  <c r="Z375" i="11"/>
  <c r="Y375" i="11"/>
  <c r="X375" i="11"/>
  <c r="K375" i="11"/>
  <c r="F375" i="11"/>
  <c r="Z374" i="11"/>
  <c r="Y374" i="11"/>
  <c r="X374" i="11"/>
  <c r="K374" i="11"/>
  <c r="F374" i="11"/>
  <c r="Z373" i="11"/>
  <c r="Y373" i="11"/>
  <c r="X373" i="11"/>
  <c r="K373" i="11"/>
  <c r="F373" i="11"/>
  <c r="Z372" i="11"/>
  <c r="Y372" i="11"/>
  <c r="X372" i="11"/>
  <c r="K372" i="11"/>
  <c r="F372" i="11"/>
  <c r="Z371" i="11"/>
  <c r="Y371" i="11"/>
  <c r="X371" i="11"/>
  <c r="K371" i="11"/>
  <c r="F371" i="11"/>
  <c r="AO370" i="11"/>
  <c r="Z370" i="11"/>
  <c r="Y370" i="11"/>
  <c r="X370" i="11"/>
  <c r="K370" i="11"/>
  <c r="F370" i="11"/>
  <c r="AO369" i="11"/>
  <c r="Z369" i="11"/>
  <c r="Y369" i="11"/>
  <c r="X369" i="11"/>
  <c r="K369" i="11"/>
  <c r="F369" i="11"/>
  <c r="AO368" i="11"/>
  <c r="Z368" i="11"/>
  <c r="Y368" i="11"/>
  <c r="X368" i="11"/>
  <c r="K368" i="11"/>
  <c r="F368" i="11"/>
  <c r="Z367" i="11"/>
  <c r="Y367" i="11"/>
  <c r="X367" i="11"/>
  <c r="K367" i="11"/>
  <c r="F367" i="11"/>
  <c r="Z366" i="11"/>
  <c r="Y366" i="11"/>
  <c r="X366" i="11"/>
  <c r="K366" i="11"/>
  <c r="F366" i="11"/>
  <c r="Z365" i="11"/>
  <c r="Y365" i="11"/>
  <c r="X365" i="11"/>
  <c r="K365" i="11"/>
  <c r="F365" i="11"/>
  <c r="Z364" i="11"/>
  <c r="Y364" i="11"/>
  <c r="X364" i="11"/>
  <c r="K364" i="11"/>
  <c r="F364" i="11"/>
  <c r="Z363" i="11"/>
  <c r="Y363" i="11"/>
  <c r="X363" i="11"/>
  <c r="K363" i="11"/>
  <c r="F363" i="11"/>
  <c r="Z362" i="11"/>
  <c r="Y362" i="11"/>
  <c r="X362" i="11"/>
  <c r="K362" i="11"/>
  <c r="F362" i="11"/>
  <c r="AO361" i="11"/>
  <c r="Z361" i="11"/>
  <c r="Y361" i="11"/>
  <c r="X361" i="11"/>
  <c r="K361" i="11"/>
  <c r="F361" i="11"/>
  <c r="AO360" i="11"/>
  <c r="Z360" i="11"/>
  <c r="Y360" i="11"/>
  <c r="X360" i="11"/>
  <c r="K360" i="11"/>
  <c r="F360" i="11"/>
  <c r="Z359" i="11"/>
  <c r="Y359" i="11"/>
  <c r="X359" i="11"/>
  <c r="K359" i="11"/>
  <c r="F359" i="11"/>
  <c r="Z358" i="11"/>
  <c r="Y358" i="11"/>
  <c r="X358" i="11"/>
  <c r="K358" i="11"/>
  <c r="F358" i="11"/>
  <c r="Z357" i="11"/>
  <c r="Y357" i="11"/>
  <c r="X357" i="11"/>
  <c r="K357" i="11"/>
  <c r="F357" i="11"/>
  <c r="Z356" i="11"/>
  <c r="Y356" i="11"/>
  <c r="X356" i="11"/>
  <c r="K356" i="11"/>
  <c r="F356" i="11"/>
  <c r="Z355" i="11"/>
  <c r="Y355" i="11"/>
  <c r="X355" i="11"/>
  <c r="K355" i="11"/>
  <c r="F355" i="11"/>
  <c r="AO354" i="11"/>
  <c r="Z354" i="11"/>
  <c r="Y354" i="11"/>
  <c r="X354" i="11"/>
  <c r="K354" i="11"/>
  <c r="F354" i="11"/>
  <c r="AO353" i="11"/>
  <c r="Z353" i="11"/>
  <c r="Y353" i="11"/>
  <c r="X353" i="11"/>
  <c r="K353" i="11"/>
  <c r="F353" i="11"/>
  <c r="Z352" i="11"/>
  <c r="Y352" i="11"/>
  <c r="X352" i="11"/>
  <c r="K352" i="11"/>
  <c r="F352" i="11"/>
  <c r="Z351" i="11"/>
  <c r="Y351" i="11"/>
  <c r="X351" i="11"/>
  <c r="K351" i="11"/>
  <c r="F351" i="11"/>
  <c r="Z350" i="11"/>
  <c r="Y350" i="11"/>
  <c r="X350" i="11"/>
  <c r="K350" i="11"/>
  <c r="F350" i="11"/>
  <c r="Z349" i="11"/>
  <c r="Y349" i="11"/>
  <c r="X349" i="11"/>
  <c r="K349" i="11"/>
  <c r="F349" i="11"/>
  <c r="Z348" i="11"/>
  <c r="Y348" i="11"/>
  <c r="X348" i="11"/>
  <c r="K348" i="11"/>
  <c r="F348" i="11"/>
  <c r="Z347" i="11"/>
  <c r="Y347" i="11"/>
  <c r="X347" i="11"/>
  <c r="K347" i="11"/>
  <c r="F347" i="11"/>
  <c r="AO346" i="11"/>
  <c r="Z346" i="11"/>
  <c r="Y346" i="11"/>
  <c r="X346" i="11"/>
  <c r="K346" i="11"/>
  <c r="F346" i="11"/>
  <c r="AO345" i="11"/>
  <c r="Z345" i="11"/>
  <c r="Y345" i="11"/>
  <c r="X345" i="11"/>
  <c r="K345" i="11"/>
  <c r="F345" i="11"/>
  <c r="AO344" i="11"/>
  <c r="Z344" i="11"/>
  <c r="Y344" i="11"/>
  <c r="X344" i="11"/>
  <c r="K344" i="11"/>
  <c r="F344" i="11"/>
  <c r="Z343" i="11"/>
  <c r="Y343" i="11"/>
  <c r="X343" i="11"/>
  <c r="K343" i="11"/>
  <c r="F343" i="11"/>
  <c r="Z342" i="11"/>
  <c r="Y342" i="11"/>
  <c r="X342" i="11"/>
  <c r="K342" i="11"/>
  <c r="F342" i="11"/>
  <c r="Z341" i="11"/>
  <c r="Y341" i="11"/>
  <c r="X341" i="11"/>
  <c r="K341" i="11"/>
  <c r="F341" i="11"/>
  <c r="Z340" i="11"/>
  <c r="Y340" i="11"/>
  <c r="X340" i="11"/>
  <c r="K340" i="11"/>
  <c r="F340" i="11"/>
  <c r="Z339" i="11"/>
  <c r="Y339" i="11"/>
  <c r="X339" i="11"/>
  <c r="K339" i="11"/>
  <c r="F339" i="11"/>
  <c r="Z338" i="11"/>
  <c r="Y338" i="11"/>
  <c r="X338" i="11"/>
  <c r="K338" i="11"/>
  <c r="F338" i="11"/>
  <c r="Z337" i="11"/>
  <c r="Y337" i="11"/>
  <c r="X337" i="11"/>
  <c r="K337" i="11"/>
  <c r="F337" i="11"/>
  <c r="AO336" i="11"/>
  <c r="Z336" i="11"/>
  <c r="Y336" i="11"/>
  <c r="X336" i="11"/>
  <c r="K336" i="11"/>
  <c r="F336" i="11"/>
  <c r="Z335" i="11"/>
  <c r="Y335" i="11"/>
  <c r="X335" i="11"/>
  <c r="K335" i="11"/>
  <c r="F335" i="11"/>
  <c r="Z334" i="11"/>
  <c r="Y334" i="11"/>
  <c r="X334" i="11"/>
  <c r="K334" i="11"/>
  <c r="F334" i="11"/>
  <c r="Z333" i="11"/>
  <c r="Y333" i="11"/>
  <c r="X333" i="11"/>
  <c r="K333" i="11"/>
  <c r="F333" i="11"/>
  <c r="Z332" i="11"/>
  <c r="Y332" i="11"/>
  <c r="X332" i="11"/>
  <c r="K332" i="11"/>
  <c r="F332" i="11"/>
  <c r="Z331" i="11"/>
  <c r="Y331" i="11"/>
  <c r="X331" i="11"/>
  <c r="K331" i="11"/>
  <c r="F331" i="11"/>
  <c r="AO330" i="11"/>
  <c r="Z330" i="11"/>
  <c r="Y330" i="11"/>
  <c r="X330" i="11"/>
  <c r="K330" i="11"/>
  <c r="F330" i="11"/>
  <c r="AO329" i="11"/>
  <c r="Z329" i="11"/>
  <c r="Y329" i="11"/>
  <c r="X329" i="11"/>
  <c r="K329" i="11"/>
  <c r="F329" i="11"/>
  <c r="Z328" i="11"/>
  <c r="Y328" i="11"/>
  <c r="X328" i="11"/>
  <c r="K328" i="11"/>
  <c r="F328" i="11"/>
  <c r="Z327" i="11"/>
  <c r="Y327" i="11"/>
  <c r="X327" i="11"/>
  <c r="K327" i="11"/>
  <c r="F327" i="11"/>
  <c r="Z326" i="11"/>
  <c r="Y326" i="11"/>
  <c r="X326" i="11"/>
  <c r="K326" i="11"/>
  <c r="F326" i="11"/>
  <c r="Z325" i="11"/>
  <c r="Y325" i="11"/>
  <c r="X325" i="11"/>
  <c r="K325" i="11"/>
  <c r="F325" i="11"/>
  <c r="Z324" i="11"/>
  <c r="Y324" i="11"/>
  <c r="X324" i="11"/>
  <c r="K324" i="11"/>
  <c r="F324" i="11"/>
  <c r="AO323" i="11"/>
  <c r="Z323" i="11"/>
  <c r="Y323" i="11"/>
  <c r="X323" i="11"/>
  <c r="K323" i="11"/>
  <c r="F323" i="11"/>
  <c r="AO322" i="11"/>
  <c r="Z322" i="11"/>
  <c r="Y322" i="11"/>
  <c r="X322" i="11"/>
  <c r="K322" i="11"/>
  <c r="F322" i="11"/>
  <c r="AO321" i="11"/>
  <c r="Z321" i="11"/>
  <c r="Y321" i="11"/>
  <c r="X321" i="11"/>
  <c r="K321" i="11"/>
  <c r="F321" i="11"/>
  <c r="Z320" i="11"/>
  <c r="Y320" i="11"/>
  <c r="X320" i="11"/>
  <c r="K320" i="11"/>
  <c r="F320" i="11"/>
  <c r="Z319" i="11"/>
  <c r="Y319" i="11"/>
  <c r="X319" i="11"/>
  <c r="K319" i="11"/>
  <c r="F319" i="11"/>
  <c r="Z318" i="11"/>
  <c r="Y318" i="11"/>
  <c r="X318" i="11"/>
  <c r="K318" i="11"/>
  <c r="F318" i="11"/>
  <c r="Z317" i="11"/>
  <c r="Y317" i="11"/>
  <c r="X317" i="11"/>
  <c r="K317" i="11"/>
  <c r="F317" i="11"/>
  <c r="Z316" i="11"/>
  <c r="Y316" i="11"/>
  <c r="X316" i="11"/>
  <c r="K316" i="11"/>
  <c r="F316" i="11"/>
  <c r="AO315" i="11"/>
  <c r="Z315" i="11"/>
  <c r="Y315" i="11"/>
  <c r="X315" i="11"/>
  <c r="K315" i="11"/>
  <c r="F315" i="11"/>
  <c r="Z314" i="11"/>
  <c r="Y314" i="11"/>
  <c r="X314" i="11"/>
  <c r="K314" i="11"/>
  <c r="F314" i="11"/>
  <c r="Z313" i="11"/>
  <c r="Y313" i="11"/>
  <c r="X313" i="11"/>
  <c r="K313" i="11"/>
  <c r="F313" i="11"/>
  <c r="Z312" i="11"/>
  <c r="Y312" i="11"/>
  <c r="X312" i="11"/>
  <c r="K312" i="11"/>
  <c r="F312" i="11"/>
  <c r="Z311" i="11"/>
  <c r="Y311" i="11"/>
  <c r="X311" i="11"/>
  <c r="K311" i="11"/>
  <c r="F311" i="11"/>
  <c r="Z310" i="11"/>
  <c r="Y310" i="11"/>
  <c r="X310" i="11"/>
  <c r="K310" i="11"/>
  <c r="F310" i="11"/>
  <c r="Z309" i="11"/>
  <c r="Y309" i="11"/>
  <c r="X309" i="11"/>
  <c r="K309" i="11"/>
  <c r="F309" i="11"/>
  <c r="Z308" i="11"/>
  <c r="Y308" i="11"/>
  <c r="X308" i="11"/>
  <c r="K308" i="11"/>
  <c r="F308" i="11"/>
  <c r="AO307" i="11"/>
  <c r="Z307" i="11"/>
  <c r="Y307" i="11"/>
  <c r="X307" i="11"/>
  <c r="K307" i="11"/>
  <c r="F307" i="11"/>
  <c r="AO306" i="11"/>
  <c r="Z306" i="11"/>
  <c r="Y306" i="11"/>
  <c r="X306" i="11"/>
  <c r="K306" i="11"/>
  <c r="F306" i="11"/>
  <c r="AO305" i="11"/>
  <c r="Z305" i="11"/>
  <c r="Y305" i="11"/>
  <c r="X305" i="11"/>
  <c r="K305" i="11"/>
  <c r="F305" i="11"/>
  <c r="Z304" i="11"/>
  <c r="Y304" i="11"/>
  <c r="X304" i="11"/>
  <c r="K304" i="11"/>
  <c r="F304" i="11"/>
  <c r="Z303" i="11"/>
  <c r="Y303" i="11"/>
  <c r="X303" i="11"/>
  <c r="K303" i="11"/>
  <c r="F303" i="11"/>
  <c r="Z302" i="11"/>
  <c r="Y302" i="11"/>
  <c r="X302" i="11"/>
  <c r="K302" i="11"/>
  <c r="F302" i="11"/>
  <c r="Z301" i="11"/>
  <c r="Y301" i="11"/>
  <c r="X301" i="11"/>
  <c r="K301" i="11"/>
  <c r="F301" i="11"/>
  <c r="Z300" i="11"/>
  <c r="Y300" i="11"/>
  <c r="X300" i="11"/>
  <c r="K300" i="11"/>
  <c r="F300" i="11"/>
  <c r="Z299" i="11"/>
  <c r="Y299" i="11"/>
  <c r="X299" i="11"/>
  <c r="K299" i="11"/>
  <c r="F299" i="11"/>
  <c r="AO298" i="11"/>
  <c r="Z298" i="11"/>
  <c r="Y298" i="11"/>
  <c r="X298" i="11"/>
  <c r="K298" i="11"/>
  <c r="F298" i="11"/>
  <c r="AO297" i="11"/>
  <c r="Z297" i="11"/>
  <c r="Y297" i="11"/>
  <c r="X297" i="11"/>
  <c r="K297" i="11"/>
  <c r="F297" i="11"/>
  <c r="Z296" i="11"/>
  <c r="Y296" i="11"/>
  <c r="X296" i="11"/>
  <c r="K296" i="11"/>
  <c r="F296" i="11"/>
  <c r="Z295" i="11"/>
  <c r="Y295" i="11"/>
  <c r="X295" i="11"/>
  <c r="K295" i="11"/>
  <c r="F295" i="11"/>
  <c r="Z294" i="11"/>
  <c r="Y294" i="11"/>
  <c r="X294" i="11"/>
  <c r="K294" i="11"/>
  <c r="F294" i="11"/>
  <c r="Z293" i="11"/>
  <c r="Y293" i="11"/>
  <c r="X293" i="11"/>
  <c r="K293" i="11"/>
  <c r="F293" i="11"/>
  <c r="Z292" i="11"/>
  <c r="Y292" i="11"/>
  <c r="X292" i="11"/>
  <c r="K292" i="11"/>
  <c r="F292" i="11"/>
  <c r="AO291" i="11"/>
  <c r="Z291" i="11"/>
  <c r="Y291" i="11"/>
  <c r="X291" i="11"/>
  <c r="K291" i="11"/>
  <c r="F291" i="11"/>
  <c r="AO290" i="11"/>
  <c r="Z290" i="11"/>
  <c r="Y290" i="11"/>
  <c r="X290" i="11"/>
  <c r="K290" i="11"/>
  <c r="F290" i="11"/>
  <c r="Z289" i="11"/>
  <c r="Y289" i="11"/>
  <c r="X289" i="11"/>
  <c r="K289" i="11"/>
  <c r="F289" i="11"/>
  <c r="Z288" i="11"/>
  <c r="Y288" i="11"/>
  <c r="X288" i="11"/>
  <c r="K288" i="11"/>
  <c r="F288" i="11"/>
  <c r="Z287" i="11"/>
  <c r="Y287" i="11"/>
  <c r="X287" i="11"/>
  <c r="K287" i="11"/>
  <c r="F287" i="11"/>
  <c r="Z286" i="11"/>
  <c r="Y286" i="11"/>
  <c r="X286" i="11"/>
  <c r="K286" i="11"/>
  <c r="F286" i="11"/>
  <c r="Z285" i="11"/>
  <c r="Y285" i="11"/>
  <c r="X285" i="11"/>
  <c r="K285" i="11"/>
  <c r="F285" i="11"/>
  <c r="Z284" i="11"/>
  <c r="Y284" i="11"/>
  <c r="X284" i="11"/>
  <c r="K284" i="11"/>
  <c r="F284" i="11"/>
  <c r="AO283" i="11"/>
  <c r="Z283" i="11"/>
  <c r="Y283" i="11"/>
  <c r="X283" i="11"/>
  <c r="K283" i="11"/>
  <c r="F283" i="11"/>
  <c r="AO282" i="11"/>
  <c r="Z282" i="11"/>
  <c r="Y282" i="11"/>
  <c r="X282" i="11"/>
  <c r="K282" i="11"/>
  <c r="F282" i="11"/>
  <c r="AO281" i="11"/>
  <c r="Z281" i="11"/>
  <c r="Y281" i="11"/>
  <c r="X281" i="11"/>
  <c r="K281" i="11"/>
  <c r="F281" i="11"/>
  <c r="Z280" i="11"/>
  <c r="Y280" i="11"/>
  <c r="X280" i="11"/>
  <c r="K280" i="11"/>
  <c r="F280" i="11"/>
  <c r="Z279" i="11"/>
  <c r="Y279" i="11"/>
  <c r="X279" i="11"/>
  <c r="K279" i="11"/>
  <c r="F279" i="11"/>
  <c r="Z278" i="11"/>
  <c r="Y278" i="11"/>
  <c r="X278" i="11"/>
  <c r="K278" i="11"/>
  <c r="F278" i="11"/>
  <c r="Z277" i="11"/>
  <c r="Y277" i="11"/>
  <c r="X277" i="11"/>
  <c r="K277" i="11"/>
  <c r="F277" i="11"/>
  <c r="Z276" i="11"/>
  <c r="Y276" i="11"/>
  <c r="X276" i="11"/>
  <c r="K276" i="11"/>
  <c r="F276" i="11"/>
  <c r="Z275" i="11"/>
  <c r="Y275" i="11"/>
  <c r="X275" i="11"/>
  <c r="K275" i="11"/>
  <c r="F275" i="11"/>
  <c r="AO274" i="11"/>
  <c r="Z274" i="11"/>
  <c r="Y274" i="11"/>
  <c r="X274" i="11"/>
  <c r="K274" i="11"/>
  <c r="F274" i="11"/>
  <c r="Z273" i="11"/>
  <c r="Y273" i="11"/>
  <c r="X273" i="11"/>
  <c r="K273" i="11"/>
  <c r="F273" i="11"/>
  <c r="Z272" i="11"/>
  <c r="Y272" i="11"/>
  <c r="X272" i="11"/>
  <c r="K272" i="11"/>
  <c r="F272" i="11"/>
  <c r="Z271" i="11"/>
  <c r="Y271" i="11"/>
  <c r="X271" i="11"/>
  <c r="K271" i="11"/>
  <c r="F271" i="11"/>
  <c r="Z270" i="11"/>
  <c r="Y270" i="11"/>
  <c r="X270" i="11"/>
  <c r="K270" i="11"/>
  <c r="F270" i="11"/>
  <c r="Z269" i="11"/>
  <c r="Y269" i="11"/>
  <c r="X269" i="11"/>
  <c r="K269" i="11"/>
  <c r="F269" i="11"/>
  <c r="AO268" i="11"/>
  <c r="Z268" i="11"/>
  <c r="Y268" i="11"/>
  <c r="X268" i="11"/>
  <c r="K268" i="11"/>
  <c r="F268" i="11"/>
  <c r="AO267" i="11"/>
  <c r="Z267" i="11"/>
  <c r="Y267" i="11"/>
  <c r="X267" i="11"/>
  <c r="K267" i="11"/>
  <c r="F267" i="11"/>
  <c r="AO266" i="11"/>
  <c r="Z266" i="11"/>
  <c r="Y266" i="11"/>
  <c r="X266" i="11"/>
  <c r="K266" i="11"/>
  <c r="F266" i="11"/>
  <c r="Z265" i="11"/>
  <c r="Y265" i="11"/>
  <c r="X265" i="11"/>
  <c r="K265" i="11"/>
  <c r="F265" i="11"/>
  <c r="Z264" i="11"/>
  <c r="Y264" i="11"/>
  <c r="X264" i="11"/>
  <c r="K264" i="11"/>
  <c r="F264" i="11"/>
  <c r="Z263" i="11"/>
  <c r="Y263" i="11"/>
  <c r="X263" i="11"/>
  <c r="K263" i="11"/>
  <c r="F263" i="11"/>
  <c r="Z262" i="11"/>
  <c r="Y262" i="11"/>
  <c r="X262" i="11"/>
  <c r="K262" i="11"/>
  <c r="F262" i="11"/>
  <c r="AO261" i="11"/>
  <c r="Z261" i="11"/>
  <c r="Y261" i="11"/>
  <c r="X261" i="11"/>
  <c r="K261" i="11"/>
  <c r="F261" i="11"/>
  <c r="AO260" i="11"/>
  <c r="Z260" i="11"/>
  <c r="Y260" i="11"/>
  <c r="X260" i="11"/>
  <c r="K260" i="11"/>
  <c r="F260" i="11"/>
  <c r="AO259" i="11"/>
  <c r="Z259" i="11"/>
  <c r="Y259" i="11"/>
  <c r="X259" i="11"/>
  <c r="K259" i="11"/>
  <c r="F259" i="11"/>
  <c r="Z258" i="11"/>
  <c r="Y258" i="11"/>
  <c r="X258" i="11"/>
  <c r="K258" i="11"/>
  <c r="F258" i="11"/>
  <c r="Z257" i="11"/>
  <c r="Y257" i="11"/>
  <c r="X257" i="11"/>
  <c r="K257" i="11"/>
  <c r="F257" i="11"/>
  <c r="Z256" i="11"/>
  <c r="Y256" i="11"/>
  <c r="X256" i="11"/>
  <c r="K256" i="11"/>
  <c r="F256" i="11"/>
  <c r="Z255" i="11"/>
  <c r="Y255" i="11"/>
  <c r="X255" i="11"/>
  <c r="K255" i="11"/>
  <c r="F255" i="11"/>
  <c r="Z254" i="11"/>
  <c r="Y254" i="11"/>
  <c r="X254" i="11"/>
  <c r="K254" i="11"/>
  <c r="F254" i="11"/>
  <c r="AO253" i="11"/>
  <c r="Z253" i="11"/>
  <c r="Y253" i="11"/>
  <c r="X253" i="11"/>
  <c r="K253" i="11"/>
  <c r="F253" i="11"/>
  <c r="Z252" i="11"/>
  <c r="Y252" i="11"/>
  <c r="X252" i="11"/>
  <c r="K252" i="11"/>
  <c r="F252" i="11"/>
  <c r="Z251" i="11"/>
  <c r="Y251" i="11"/>
  <c r="X251" i="11"/>
  <c r="K251" i="11"/>
  <c r="F251" i="11"/>
  <c r="Z250" i="11"/>
  <c r="Y250" i="11"/>
  <c r="X250" i="11"/>
  <c r="K250" i="11"/>
  <c r="F250" i="11"/>
  <c r="Z249" i="11"/>
  <c r="Y249" i="11"/>
  <c r="X249" i="11"/>
  <c r="K249" i="11"/>
  <c r="F249" i="11"/>
  <c r="Z248" i="11"/>
  <c r="Y248" i="11"/>
  <c r="X248" i="11"/>
  <c r="K248" i="11"/>
  <c r="F248" i="11"/>
  <c r="Z247" i="11"/>
  <c r="Y247" i="11"/>
  <c r="X247" i="11"/>
  <c r="K247" i="11"/>
  <c r="F247" i="11"/>
  <c r="Z246" i="11"/>
  <c r="Y246" i="11"/>
  <c r="X246" i="11"/>
  <c r="K246" i="11"/>
  <c r="F246" i="11"/>
  <c r="AO245" i="11"/>
  <c r="Z245" i="11"/>
  <c r="Y245" i="11"/>
  <c r="X245" i="11"/>
  <c r="K245" i="11"/>
  <c r="F245" i="11"/>
  <c r="AO244" i="11"/>
  <c r="Z244" i="11"/>
  <c r="Y244" i="11"/>
  <c r="X244" i="11"/>
  <c r="K244" i="11"/>
  <c r="F244" i="11"/>
  <c r="AO243" i="11"/>
  <c r="Z243" i="11"/>
  <c r="Y243" i="11"/>
  <c r="X243" i="11"/>
  <c r="K243" i="11"/>
  <c r="F243" i="11"/>
  <c r="Z242" i="11"/>
  <c r="Y242" i="11"/>
  <c r="X242" i="11"/>
  <c r="K242" i="11"/>
  <c r="F242" i="11"/>
  <c r="Z241" i="11"/>
  <c r="Y241" i="11"/>
  <c r="X241" i="11"/>
  <c r="K241" i="11"/>
  <c r="F241" i="11"/>
  <c r="Z240" i="11"/>
  <c r="Y240" i="11"/>
  <c r="X240" i="11"/>
  <c r="K240" i="11"/>
  <c r="F240" i="11"/>
  <c r="Z239" i="11"/>
  <c r="Y239" i="11"/>
  <c r="X239" i="11"/>
  <c r="K239" i="11"/>
  <c r="F239" i="11"/>
  <c r="Z238" i="11"/>
  <c r="Y238" i="11"/>
  <c r="X238" i="11"/>
  <c r="K238" i="11"/>
  <c r="F238" i="11"/>
  <c r="Z237" i="11"/>
  <c r="Y237" i="11"/>
  <c r="X237" i="11"/>
  <c r="K237" i="11"/>
  <c r="F237" i="11"/>
  <c r="AO236" i="11"/>
  <c r="Z236" i="11"/>
  <c r="Y236" i="11"/>
  <c r="X236" i="11"/>
  <c r="K236" i="11"/>
  <c r="F236" i="11"/>
  <c r="AO235" i="11"/>
  <c r="Z235" i="11"/>
  <c r="Y235" i="11"/>
  <c r="X235" i="11"/>
  <c r="K235" i="11"/>
  <c r="F235" i="11"/>
  <c r="Z234" i="11"/>
  <c r="Y234" i="11"/>
  <c r="X234" i="11"/>
  <c r="K234" i="11"/>
  <c r="F234" i="11"/>
  <c r="Z233" i="11"/>
  <c r="Y233" i="11"/>
  <c r="X233" i="11"/>
  <c r="K233" i="11"/>
  <c r="F233" i="11"/>
  <c r="Z232" i="11"/>
  <c r="Y232" i="11"/>
  <c r="X232" i="11"/>
  <c r="K232" i="11"/>
  <c r="F232" i="11"/>
  <c r="Z231" i="11"/>
  <c r="Y231" i="11"/>
  <c r="X231" i="11"/>
  <c r="K231" i="11"/>
  <c r="F231" i="11"/>
  <c r="AO230" i="11"/>
  <c r="Z230" i="11"/>
  <c r="Y230" i="11"/>
  <c r="X230" i="11"/>
  <c r="K230" i="11"/>
  <c r="F230" i="11"/>
  <c r="AO229" i="11"/>
  <c r="Z229" i="11"/>
  <c r="Y229" i="11"/>
  <c r="X229" i="11"/>
  <c r="K229" i="11"/>
  <c r="F229" i="11"/>
  <c r="Z228" i="11"/>
  <c r="Y228" i="11"/>
  <c r="X228" i="11"/>
  <c r="K228" i="11"/>
  <c r="F228" i="11"/>
  <c r="Z227" i="11"/>
  <c r="Y227" i="11"/>
  <c r="X227" i="11"/>
  <c r="K227" i="11"/>
  <c r="F227" i="11"/>
  <c r="AO226" i="11"/>
  <c r="Z226" i="11"/>
  <c r="Y226" i="11"/>
  <c r="X226" i="11"/>
  <c r="K226" i="11"/>
  <c r="F226" i="11"/>
  <c r="AO225" i="11"/>
  <c r="Z225" i="11"/>
  <c r="Y225" i="11"/>
  <c r="X225" i="11"/>
  <c r="K225" i="11"/>
  <c r="F225" i="11"/>
  <c r="AO224" i="11"/>
  <c r="Z224" i="11"/>
  <c r="Y224" i="11"/>
  <c r="X224" i="11"/>
  <c r="K224" i="11"/>
  <c r="F224" i="11"/>
  <c r="Z223" i="11"/>
  <c r="Y223" i="11"/>
  <c r="X223" i="11"/>
  <c r="K223" i="11"/>
  <c r="F223" i="11"/>
  <c r="Z222" i="11"/>
  <c r="Y222" i="11"/>
  <c r="X222" i="11"/>
  <c r="K222" i="11"/>
  <c r="F222" i="11"/>
  <c r="Z221" i="11"/>
  <c r="Y221" i="11"/>
  <c r="X221" i="11"/>
  <c r="K221" i="11"/>
  <c r="F221" i="11"/>
  <c r="Z220" i="11"/>
  <c r="Y220" i="11"/>
  <c r="X220" i="11"/>
  <c r="K220" i="11"/>
  <c r="F220" i="11"/>
  <c r="Z219" i="11"/>
  <c r="Y219" i="11"/>
  <c r="X219" i="11"/>
  <c r="K219" i="11"/>
  <c r="F219" i="11"/>
  <c r="Z218" i="11"/>
  <c r="Y218" i="11"/>
  <c r="X218" i="11"/>
  <c r="K218" i="11"/>
  <c r="F218" i="11"/>
  <c r="Z217" i="11"/>
  <c r="Y217" i="11"/>
  <c r="X217" i="11"/>
  <c r="K217" i="11"/>
  <c r="F217" i="11"/>
  <c r="AO216" i="11"/>
  <c r="Z216" i="11"/>
  <c r="Y216" i="11"/>
  <c r="X216" i="11"/>
  <c r="K216" i="11"/>
  <c r="F216" i="11"/>
  <c r="Z215" i="11"/>
  <c r="Y215" i="11"/>
  <c r="X215" i="11"/>
  <c r="K215" i="11"/>
  <c r="F215" i="11"/>
  <c r="Z214" i="11"/>
  <c r="Y214" i="11"/>
  <c r="X214" i="11"/>
  <c r="K214" i="11"/>
  <c r="F214" i="11"/>
  <c r="Z213" i="11"/>
  <c r="Y213" i="11"/>
  <c r="X213" i="11"/>
  <c r="K213" i="11"/>
  <c r="F213" i="11"/>
  <c r="Z212" i="11"/>
  <c r="Y212" i="11"/>
  <c r="X212" i="11"/>
  <c r="K212" i="11"/>
  <c r="F212" i="11"/>
  <c r="AO211" i="11"/>
  <c r="Z211" i="11"/>
  <c r="Y211" i="11"/>
  <c r="X211" i="11"/>
  <c r="K211" i="11"/>
  <c r="F211" i="11"/>
  <c r="AO210" i="11"/>
  <c r="Z210" i="11"/>
  <c r="Y210" i="11"/>
  <c r="X210" i="11"/>
  <c r="K210" i="11"/>
  <c r="F210" i="11"/>
  <c r="AO209" i="11"/>
  <c r="Z209" i="11"/>
  <c r="Y209" i="11"/>
  <c r="X209" i="11"/>
  <c r="K209" i="11"/>
  <c r="F209" i="11"/>
  <c r="Z208" i="11"/>
  <c r="Y208" i="11"/>
  <c r="X208" i="11"/>
  <c r="K208" i="11"/>
  <c r="F208" i="11"/>
  <c r="Z207" i="11"/>
  <c r="Y207" i="11"/>
  <c r="X207" i="11"/>
  <c r="K207" i="11"/>
  <c r="F207" i="11"/>
  <c r="Z206" i="11"/>
  <c r="Y206" i="11"/>
  <c r="X206" i="11"/>
  <c r="K206" i="11"/>
  <c r="F206" i="11"/>
  <c r="Z205" i="11"/>
  <c r="Y205" i="11"/>
  <c r="X205" i="11"/>
  <c r="K205" i="11"/>
  <c r="F205" i="11"/>
  <c r="Z204" i="11"/>
  <c r="Y204" i="11"/>
  <c r="X204" i="11"/>
  <c r="K204" i="11"/>
  <c r="F204" i="11"/>
  <c r="AO203" i="11"/>
  <c r="Z203" i="11"/>
  <c r="Y203" i="11"/>
  <c r="X203" i="11"/>
  <c r="K203" i="11"/>
  <c r="F203" i="11"/>
  <c r="AO202" i="11"/>
  <c r="Z202" i="11"/>
  <c r="Y202" i="11"/>
  <c r="X202" i="11"/>
  <c r="K202" i="11"/>
  <c r="F202" i="11"/>
  <c r="AO201" i="11"/>
  <c r="Z201" i="11"/>
  <c r="Y201" i="11"/>
  <c r="X201" i="11"/>
  <c r="K201" i="11"/>
  <c r="F201" i="11"/>
  <c r="Z200" i="11"/>
  <c r="Y200" i="11"/>
  <c r="X200" i="11"/>
  <c r="K200" i="11"/>
  <c r="F200" i="11"/>
  <c r="Z199" i="11"/>
  <c r="Y199" i="11"/>
  <c r="X199" i="11"/>
  <c r="K199" i="11"/>
  <c r="F199" i="11"/>
  <c r="Z198" i="11"/>
  <c r="Y198" i="11"/>
  <c r="X198" i="11"/>
  <c r="K198" i="11"/>
  <c r="F198" i="11"/>
  <c r="Z197" i="11"/>
  <c r="Y197" i="11"/>
  <c r="X197" i="11"/>
  <c r="K197" i="11"/>
  <c r="F197" i="11"/>
  <c r="Z196" i="11"/>
  <c r="Y196" i="11"/>
  <c r="X196" i="11"/>
  <c r="K196" i="11"/>
  <c r="F196" i="11"/>
  <c r="AO195" i="11"/>
  <c r="Z195" i="11"/>
  <c r="Y195" i="11"/>
  <c r="X195" i="11"/>
  <c r="K195" i="11"/>
  <c r="F195" i="11"/>
  <c r="AO194" i="11"/>
  <c r="Z194" i="11"/>
  <c r="Y194" i="11"/>
  <c r="X194" i="11"/>
  <c r="K194" i="11"/>
  <c r="F194" i="11"/>
  <c r="AO193" i="11"/>
  <c r="Z193" i="11"/>
  <c r="Y193" i="11"/>
  <c r="X193" i="11"/>
  <c r="K193" i="11"/>
  <c r="F193" i="11"/>
  <c r="Z192" i="11"/>
  <c r="Y192" i="11"/>
  <c r="X192" i="11"/>
  <c r="K192" i="11"/>
  <c r="F192" i="11"/>
  <c r="Z191" i="11"/>
  <c r="Y191" i="11"/>
  <c r="X191" i="11"/>
  <c r="K191" i="11"/>
  <c r="F191" i="11"/>
  <c r="Z190" i="11"/>
  <c r="Y190" i="11"/>
  <c r="X190" i="11"/>
  <c r="K190" i="11"/>
  <c r="F190" i="11"/>
  <c r="Z189" i="11"/>
  <c r="Y189" i="11"/>
  <c r="X189" i="11"/>
  <c r="K189" i="11"/>
  <c r="F189" i="11"/>
  <c r="AO188" i="11"/>
  <c r="Z188" i="11"/>
  <c r="Y188" i="11"/>
  <c r="X188" i="11"/>
  <c r="K188" i="11"/>
  <c r="F188" i="11"/>
  <c r="AO187" i="11"/>
  <c r="Z187" i="11"/>
  <c r="Y187" i="11"/>
  <c r="X187" i="11"/>
  <c r="K187" i="11"/>
  <c r="F187" i="11"/>
  <c r="AO186" i="11"/>
  <c r="Z186" i="11"/>
  <c r="Y186" i="11"/>
  <c r="X186" i="11"/>
  <c r="K186" i="11"/>
  <c r="F186" i="11"/>
  <c r="Z185" i="11"/>
  <c r="Y185" i="11"/>
  <c r="X185" i="11"/>
  <c r="K185" i="11"/>
  <c r="F185" i="11"/>
  <c r="Z184" i="11"/>
  <c r="Y184" i="11"/>
  <c r="X184" i="11"/>
  <c r="K184" i="11"/>
  <c r="F184" i="11"/>
  <c r="Z183" i="11"/>
  <c r="Y183" i="11"/>
  <c r="X183" i="11"/>
  <c r="K183" i="11"/>
  <c r="F183" i="11"/>
  <c r="Z182" i="11"/>
  <c r="Y182" i="11"/>
  <c r="X182" i="11"/>
  <c r="K182" i="11"/>
  <c r="F182" i="11"/>
  <c r="Z181" i="11"/>
  <c r="Y181" i="11"/>
  <c r="X181" i="11"/>
  <c r="K181" i="11"/>
  <c r="F181" i="11"/>
  <c r="AO180" i="11"/>
  <c r="Z180" i="11"/>
  <c r="Y180" i="11"/>
  <c r="X180" i="11"/>
  <c r="K180" i="11"/>
  <c r="F180" i="11"/>
  <c r="AO179" i="11"/>
  <c r="Z179" i="11"/>
  <c r="Y179" i="11"/>
  <c r="X179" i="11"/>
  <c r="K179" i="11"/>
  <c r="F179" i="11"/>
  <c r="AO178" i="11"/>
  <c r="Z178" i="11"/>
  <c r="Y178" i="11"/>
  <c r="X178" i="11"/>
  <c r="K178" i="11"/>
  <c r="F178" i="11"/>
  <c r="Z177" i="11"/>
  <c r="Y177" i="11"/>
  <c r="X177" i="11"/>
  <c r="K177" i="11"/>
  <c r="F177" i="11"/>
  <c r="Z176" i="11"/>
  <c r="Y176" i="11"/>
  <c r="X176" i="11"/>
  <c r="K176" i="11"/>
  <c r="F176" i="11"/>
  <c r="Z175" i="11"/>
  <c r="Y175" i="11"/>
  <c r="X175" i="11"/>
  <c r="K175" i="11"/>
  <c r="F175" i="11"/>
  <c r="Z174" i="11"/>
  <c r="Y174" i="11"/>
  <c r="X174" i="11"/>
  <c r="K174" i="11"/>
  <c r="F174" i="11"/>
  <c r="Z173" i="11"/>
  <c r="Y173" i="11"/>
  <c r="X173" i="11"/>
  <c r="K173" i="11"/>
  <c r="F173" i="11"/>
  <c r="AO172" i="11"/>
  <c r="Z172" i="11"/>
  <c r="Y172" i="11"/>
  <c r="X172" i="11"/>
  <c r="K172" i="11"/>
  <c r="F172" i="11"/>
  <c r="AO171" i="11"/>
  <c r="Z171" i="11"/>
  <c r="Y171" i="11"/>
  <c r="X171" i="11"/>
  <c r="K171" i="11"/>
  <c r="F171" i="11"/>
  <c r="AO170" i="11"/>
  <c r="Z170" i="11"/>
  <c r="Y170" i="11"/>
  <c r="X170" i="11"/>
  <c r="K170" i="11"/>
  <c r="F170" i="11"/>
  <c r="Z169" i="11"/>
  <c r="Y169" i="11"/>
  <c r="X169" i="11"/>
  <c r="K169" i="11"/>
  <c r="F169" i="11"/>
  <c r="Z168" i="11"/>
  <c r="Y168" i="11"/>
  <c r="X168" i="11"/>
  <c r="K168" i="11"/>
  <c r="F168" i="11"/>
  <c r="Z167" i="11"/>
  <c r="Y167" i="11"/>
  <c r="X167" i="11"/>
  <c r="K167" i="11"/>
  <c r="F167" i="11"/>
  <c r="AO166" i="11"/>
  <c r="Z166" i="11"/>
  <c r="Y166" i="11"/>
  <c r="X166" i="11"/>
  <c r="K166" i="11"/>
  <c r="F166" i="11"/>
  <c r="AO165" i="11"/>
  <c r="Z165" i="11"/>
  <c r="Y165" i="11"/>
  <c r="X165" i="11"/>
  <c r="K165" i="11"/>
  <c r="F165" i="11"/>
  <c r="AO164" i="11"/>
  <c r="Z164" i="11"/>
  <c r="Y164" i="11"/>
  <c r="X164" i="11"/>
  <c r="K164" i="11"/>
  <c r="F164" i="11"/>
  <c r="Z163" i="11"/>
  <c r="Y163" i="11"/>
  <c r="X163" i="11"/>
  <c r="K163" i="11"/>
  <c r="F163" i="11"/>
  <c r="Z162" i="11"/>
  <c r="Y162" i="11"/>
  <c r="X162" i="11"/>
  <c r="K162" i="11"/>
  <c r="F162" i="11"/>
  <c r="Z161" i="11"/>
  <c r="Y161" i="11"/>
  <c r="X161" i="11"/>
  <c r="K161" i="11"/>
  <c r="F161" i="11"/>
  <c r="Z160" i="11"/>
  <c r="Y160" i="11"/>
  <c r="X160" i="11"/>
  <c r="K160" i="11"/>
  <c r="F160" i="11"/>
  <c r="Z159" i="11"/>
  <c r="Y159" i="11"/>
  <c r="X159" i="11"/>
  <c r="K159" i="11"/>
  <c r="F159" i="11"/>
  <c r="AO158" i="11"/>
  <c r="Z158" i="11"/>
  <c r="Y158" i="11"/>
  <c r="X158" i="11"/>
  <c r="K158" i="11"/>
  <c r="F158" i="11"/>
  <c r="AO157" i="11"/>
  <c r="Z157" i="11"/>
  <c r="Y157" i="11"/>
  <c r="X157" i="11"/>
  <c r="K157" i="11"/>
  <c r="F157" i="11"/>
  <c r="AO156" i="11"/>
  <c r="Z156" i="11"/>
  <c r="Y156" i="11"/>
  <c r="X156" i="11"/>
  <c r="K156" i="11"/>
  <c r="F156" i="11"/>
  <c r="Z155" i="11"/>
  <c r="Y155" i="11"/>
  <c r="X155" i="11"/>
  <c r="K155" i="11"/>
  <c r="F155" i="11"/>
  <c r="Z154" i="11"/>
  <c r="Y154" i="11"/>
  <c r="X154" i="11"/>
  <c r="K154" i="11"/>
  <c r="F154" i="11"/>
  <c r="Z153" i="11"/>
  <c r="Y153" i="11"/>
  <c r="X153" i="11"/>
  <c r="K153" i="11"/>
  <c r="F153" i="11"/>
  <c r="Z152" i="11"/>
  <c r="Y152" i="11"/>
  <c r="X152" i="11"/>
  <c r="K152" i="11"/>
  <c r="F152" i="11"/>
  <c r="Z151" i="11"/>
  <c r="Y151" i="11"/>
  <c r="X151" i="11"/>
  <c r="K151" i="11"/>
  <c r="F151" i="11"/>
  <c r="AO150" i="11"/>
  <c r="Z150" i="11"/>
  <c r="Y150" i="11"/>
  <c r="X150" i="11"/>
  <c r="K150" i="11"/>
  <c r="F150" i="11"/>
  <c r="AO149" i="11"/>
  <c r="Z149" i="11"/>
  <c r="Y149" i="11"/>
  <c r="X149" i="11"/>
  <c r="K149" i="11"/>
  <c r="F149" i="11"/>
  <c r="Z148" i="11"/>
  <c r="Y148" i="11"/>
  <c r="X148" i="11"/>
  <c r="K148" i="11"/>
  <c r="F148" i="11"/>
  <c r="Z147" i="11"/>
  <c r="Y147" i="11"/>
  <c r="X147" i="11"/>
  <c r="K147" i="11"/>
  <c r="F147" i="11"/>
  <c r="Z146" i="11"/>
  <c r="Y146" i="11"/>
  <c r="X146" i="11"/>
  <c r="K146" i="11"/>
  <c r="F146" i="11"/>
  <c r="Z145" i="11"/>
  <c r="Y145" i="11"/>
  <c r="X145" i="11"/>
  <c r="K145" i="11"/>
  <c r="F145" i="11"/>
  <c r="Z144" i="11"/>
  <c r="Y144" i="11"/>
  <c r="X144" i="11"/>
  <c r="K144" i="11"/>
  <c r="F144" i="11"/>
  <c r="AO143" i="11"/>
  <c r="Z143" i="11"/>
  <c r="Y143" i="11"/>
  <c r="X143" i="11"/>
  <c r="K143" i="11"/>
  <c r="F143" i="11"/>
  <c r="AO142" i="11"/>
  <c r="Z142" i="11"/>
  <c r="Y142" i="11"/>
  <c r="X142" i="11"/>
  <c r="K142" i="11"/>
  <c r="F142" i="11"/>
  <c r="AO141" i="11"/>
  <c r="Z141" i="11"/>
  <c r="Y141" i="11"/>
  <c r="X141" i="11"/>
  <c r="K141" i="11"/>
  <c r="F141" i="11"/>
  <c r="Z140" i="11"/>
  <c r="Y140" i="11"/>
  <c r="X140" i="11"/>
  <c r="K140" i="11"/>
  <c r="F140" i="11"/>
  <c r="Z139" i="11"/>
  <c r="Y139" i="11"/>
  <c r="X139" i="11"/>
  <c r="K139" i="11"/>
  <c r="F139" i="11"/>
  <c r="Z138" i="11"/>
  <c r="Y138" i="11"/>
  <c r="X138" i="11"/>
  <c r="K138" i="11"/>
  <c r="F138" i="11"/>
  <c r="Z137" i="11"/>
  <c r="Y137" i="11"/>
  <c r="X137" i="11"/>
  <c r="K137" i="11"/>
  <c r="F137" i="11"/>
  <c r="Z136" i="11"/>
  <c r="Y136" i="11"/>
  <c r="X136" i="11"/>
  <c r="K136" i="11"/>
  <c r="F136" i="11"/>
  <c r="AO135" i="11"/>
  <c r="Z135" i="11"/>
  <c r="Y135" i="11"/>
  <c r="X135" i="11"/>
  <c r="K135" i="11"/>
  <c r="F135" i="11"/>
  <c r="AO134" i="11"/>
  <c r="Z134" i="11"/>
  <c r="Y134" i="11"/>
  <c r="X134" i="11"/>
  <c r="K134" i="11"/>
  <c r="F134" i="11"/>
  <c r="AO133" i="11"/>
  <c r="Z133" i="11"/>
  <c r="Y133" i="11"/>
  <c r="X133" i="11"/>
  <c r="K133" i="11"/>
  <c r="F133" i="11"/>
  <c r="Z132" i="11"/>
  <c r="Y132" i="11"/>
  <c r="X132" i="11"/>
  <c r="K132" i="11"/>
  <c r="F132" i="11"/>
  <c r="Z131" i="11"/>
  <c r="Y131" i="11"/>
  <c r="X131" i="11"/>
  <c r="K131" i="11"/>
  <c r="F131" i="11"/>
  <c r="Z130" i="11"/>
  <c r="Y130" i="11"/>
  <c r="X130" i="11"/>
  <c r="K130" i="11"/>
  <c r="F130" i="11"/>
  <c r="Z129" i="11"/>
  <c r="Y129" i="11"/>
  <c r="X129" i="11"/>
  <c r="K129" i="11"/>
  <c r="F129" i="11"/>
  <c r="Z128" i="11"/>
  <c r="Y128" i="11"/>
  <c r="X128" i="11"/>
  <c r="K128" i="11"/>
  <c r="F128" i="11"/>
  <c r="AO127" i="11"/>
  <c r="Z127" i="11"/>
  <c r="Y127" i="11"/>
  <c r="X127" i="11"/>
  <c r="K127" i="11"/>
  <c r="F127" i="11"/>
  <c r="AO126" i="11"/>
  <c r="Z126" i="11"/>
  <c r="Y126" i="11"/>
  <c r="X126" i="11"/>
  <c r="K126" i="11"/>
  <c r="F126" i="11"/>
  <c r="AO125" i="11"/>
  <c r="Z125" i="11"/>
  <c r="Y125" i="11"/>
  <c r="X125" i="11"/>
  <c r="K125" i="11"/>
  <c r="F125" i="11"/>
  <c r="Z124" i="11"/>
  <c r="Y124" i="11"/>
  <c r="X124" i="11"/>
  <c r="K124" i="11"/>
  <c r="F124" i="11"/>
  <c r="AO123" i="11"/>
  <c r="Z123" i="11"/>
  <c r="Y123" i="11"/>
  <c r="X123" i="11"/>
  <c r="K123" i="11"/>
  <c r="F123" i="11"/>
  <c r="Z122" i="11"/>
  <c r="Y122" i="11"/>
  <c r="X122" i="11"/>
  <c r="K122" i="11"/>
  <c r="F122" i="11"/>
  <c r="AO121" i="11"/>
  <c r="Z121" i="11"/>
  <c r="Y121" i="11"/>
  <c r="X121" i="11"/>
  <c r="K121" i="11"/>
  <c r="F121" i="11"/>
  <c r="Z120" i="11"/>
  <c r="Y120" i="11"/>
  <c r="X120" i="11"/>
  <c r="K120" i="11"/>
  <c r="F120" i="11"/>
  <c r="AO119" i="11"/>
  <c r="Z119" i="11"/>
  <c r="Y119" i="11"/>
  <c r="X119" i="11"/>
  <c r="K119" i="11"/>
  <c r="F119" i="11"/>
  <c r="AO118" i="11"/>
  <c r="Z118" i="11"/>
  <c r="Y118" i="11"/>
  <c r="X118" i="11"/>
  <c r="K118" i="11"/>
  <c r="F118" i="11"/>
  <c r="Z117" i="11"/>
  <c r="Y117" i="11"/>
  <c r="X117" i="11"/>
  <c r="K117" i="11"/>
  <c r="F117" i="11"/>
  <c r="Z116" i="11"/>
  <c r="Y116" i="11"/>
  <c r="X116" i="11"/>
  <c r="K116" i="11"/>
  <c r="F116" i="11"/>
  <c r="AO115" i="11"/>
  <c r="Z115" i="11"/>
  <c r="Y115" i="11"/>
  <c r="X115" i="11"/>
  <c r="K115" i="11"/>
  <c r="F115" i="11"/>
  <c r="Z114" i="11"/>
  <c r="Y114" i="11"/>
  <c r="X114" i="11"/>
  <c r="K114" i="11"/>
  <c r="F114" i="11"/>
  <c r="AO113" i="11"/>
  <c r="Z113" i="11"/>
  <c r="Y113" i="11"/>
  <c r="X113" i="11"/>
  <c r="K113" i="11"/>
  <c r="F113" i="11"/>
  <c r="AO112" i="11"/>
  <c r="Z112" i="11"/>
  <c r="Y112" i="11"/>
  <c r="X112" i="11"/>
  <c r="K112" i="11"/>
  <c r="F112" i="11"/>
  <c r="AO111" i="11"/>
  <c r="Z111" i="11"/>
  <c r="Y111" i="11"/>
  <c r="X111" i="11"/>
  <c r="K111" i="11"/>
  <c r="F111" i="11"/>
  <c r="Z110" i="11"/>
  <c r="Y110" i="11"/>
  <c r="X110" i="11"/>
  <c r="K110" i="11"/>
  <c r="F110" i="11"/>
  <c r="AO109" i="11"/>
  <c r="Z109" i="11"/>
  <c r="Y109" i="11"/>
  <c r="X109" i="11"/>
  <c r="K109" i="11"/>
  <c r="F109" i="11"/>
  <c r="AO108" i="11"/>
  <c r="Z108" i="11"/>
  <c r="Y108" i="11"/>
  <c r="X108" i="11"/>
  <c r="K108" i="11"/>
  <c r="F108" i="11"/>
  <c r="AO107" i="11"/>
  <c r="Z107" i="11"/>
  <c r="Y107" i="11"/>
  <c r="X107" i="11"/>
  <c r="K107" i="11"/>
  <c r="F107" i="11"/>
  <c r="AO106" i="11"/>
  <c r="Z106" i="11"/>
  <c r="Y106" i="11"/>
  <c r="X106" i="11"/>
  <c r="K106" i="11"/>
  <c r="F106" i="11"/>
  <c r="AO105" i="11"/>
  <c r="Z105" i="11"/>
  <c r="Y105" i="11"/>
  <c r="X105" i="11"/>
  <c r="K105" i="11"/>
  <c r="F105" i="11"/>
  <c r="AO104" i="11"/>
  <c r="Z104" i="11"/>
  <c r="Y104" i="11"/>
  <c r="X104" i="11"/>
  <c r="K104" i="11"/>
  <c r="F104" i="11"/>
  <c r="AO103" i="11"/>
  <c r="Z103" i="11"/>
  <c r="Y103" i="11"/>
  <c r="X103" i="11"/>
  <c r="K103" i="11"/>
  <c r="F103" i="11"/>
  <c r="AO102" i="11"/>
  <c r="Z102" i="11"/>
  <c r="Y102" i="11"/>
  <c r="X102" i="11"/>
  <c r="K102" i="11"/>
  <c r="F102" i="11"/>
  <c r="AO101" i="11"/>
  <c r="Z101" i="11"/>
  <c r="Y101" i="11"/>
  <c r="X101" i="11"/>
  <c r="K101" i="11"/>
  <c r="F101" i="11"/>
  <c r="AO100" i="11"/>
  <c r="Z100" i="11"/>
  <c r="Y100" i="11"/>
  <c r="X100" i="11"/>
  <c r="K100" i="11"/>
  <c r="F100" i="11"/>
  <c r="AO99" i="11"/>
  <c r="Z99" i="11"/>
  <c r="Y99" i="11"/>
  <c r="X99" i="11"/>
  <c r="K99" i="11"/>
  <c r="F99" i="11"/>
  <c r="AO98" i="11"/>
  <c r="Z98" i="11"/>
  <c r="Y98" i="11"/>
  <c r="X98" i="11"/>
  <c r="K98" i="11"/>
  <c r="F98" i="11"/>
  <c r="AO97" i="11"/>
  <c r="Z97" i="11"/>
  <c r="Y97" i="11"/>
  <c r="X97" i="11"/>
  <c r="K97" i="11"/>
  <c r="F97" i="11"/>
  <c r="AO96" i="11"/>
  <c r="Z96" i="11"/>
  <c r="Y96" i="11"/>
  <c r="X96" i="11"/>
  <c r="K96" i="11"/>
  <c r="F96" i="11"/>
  <c r="AO95" i="11"/>
  <c r="Z95" i="11"/>
  <c r="Y95" i="11"/>
  <c r="X95" i="11"/>
  <c r="K95" i="11"/>
  <c r="F95" i="11"/>
  <c r="AO94" i="11"/>
  <c r="Z94" i="11"/>
  <c r="Y94" i="11"/>
  <c r="X94" i="11"/>
  <c r="K94" i="11"/>
  <c r="F94" i="11"/>
  <c r="AO93" i="11"/>
  <c r="Z93" i="11"/>
  <c r="Y93" i="11"/>
  <c r="X93" i="11"/>
  <c r="K93" i="11"/>
  <c r="F93" i="11"/>
  <c r="AO92" i="11"/>
  <c r="Z92" i="11"/>
  <c r="Y92" i="11"/>
  <c r="X92" i="11"/>
  <c r="K92" i="11"/>
  <c r="F92" i="11"/>
  <c r="AO91" i="11"/>
  <c r="Z91" i="11"/>
  <c r="Y91" i="11"/>
  <c r="X91" i="11"/>
  <c r="K91" i="11"/>
  <c r="F91" i="11"/>
  <c r="AO90" i="11"/>
  <c r="Z90" i="11"/>
  <c r="Y90" i="11"/>
  <c r="X90" i="11"/>
  <c r="K90" i="11"/>
  <c r="F90" i="11"/>
  <c r="AO89" i="11"/>
  <c r="Z89" i="11"/>
  <c r="Y89" i="11"/>
  <c r="X89" i="11"/>
  <c r="K89" i="11"/>
  <c r="F89" i="11"/>
  <c r="AO88" i="11"/>
  <c r="Z88" i="11"/>
  <c r="Y88" i="11"/>
  <c r="X88" i="11"/>
  <c r="K88" i="11"/>
  <c r="F88" i="11"/>
  <c r="AO87" i="11"/>
  <c r="Z87" i="11"/>
  <c r="Y87" i="11"/>
  <c r="X87" i="11"/>
  <c r="K87" i="11"/>
  <c r="F87" i="11"/>
  <c r="AO86" i="11"/>
  <c r="Z86" i="11"/>
  <c r="Y86" i="11"/>
  <c r="X86" i="11"/>
  <c r="K86" i="11"/>
  <c r="F86" i="11"/>
  <c r="AO85" i="11"/>
  <c r="Z85" i="11"/>
  <c r="Y85" i="11"/>
  <c r="X85" i="11"/>
  <c r="K85" i="11"/>
  <c r="F85" i="11"/>
  <c r="AO84" i="11"/>
  <c r="Z84" i="11"/>
  <c r="Y84" i="11"/>
  <c r="X84" i="11"/>
  <c r="K84" i="11"/>
  <c r="F84" i="11"/>
  <c r="AO83" i="11"/>
  <c r="Z83" i="11"/>
  <c r="Y83" i="11"/>
  <c r="X83" i="11"/>
  <c r="K83" i="11"/>
  <c r="F83" i="11"/>
  <c r="AO82" i="11"/>
  <c r="Z82" i="11"/>
  <c r="Y82" i="11"/>
  <c r="X82" i="11"/>
  <c r="K82" i="11"/>
  <c r="F82" i="11"/>
  <c r="AO81" i="11"/>
  <c r="Z81" i="11"/>
  <c r="Y81" i="11"/>
  <c r="X81" i="11"/>
  <c r="K81" i="11"/>
  <c r="F81" i="11"/>
  <c r="AO80" i="11"/>
  <c r="Z80" i="11"/>
  <c r="Y80" i="11"/>
  <c r="X80" i="11"/>
  <c r="K80" i="11"/>
  <c r="F80" i="11"/>
  <c r="AO79" i="11"/>
  <c r="Z79" i="11"/>
  <c r="Y79" i="11"/>
  <c r="X79" i="11"/>
  <c r="K79" i="11"/>
  <c r="F79" i="11"/>
  <c r="AO78" i="11"/>
  <c r="Z78" i="11"/>
  <c r="Y78" i="11"/>
  <c r="X78" i="11"/>
  <c r="K78" i="11"/>
  <c r="F78" i="11"/>
  <c r="AO77" i="11"/>
  <c r="Z77" i="11"/>
  <c r="Y77" i="11"/>
  <c r="X77" i="11"/>
  <c r="K77" i="11"/>
  <c r="F77" i="11"/>
  <c r="AO76" i="11"/>
  <c r="Z76" i="11"/>
  <c r="Y76" i="11"/>
  <c r="X76" i="11"/>
  <c r="K76" i="11"/>
  <c r="F76" i="11"/>
  <c r="AO75" i="11"/>
  <c r="Z75" i="11"/>
  <c r="Y75" i="11"/>
  <c r="X75" i="11"/>
  <c r="K75" i="11"/>
  <c r="F75" i="11"/>
  <c r="AO74" i="11"/>
  <c r="Z74" i="11"/>
  <c r="Y74" i="11"/>
  <c r="X74" i="11"/>
  <c r="K74" i="11"/>
  <c r="F74" i="11"/>
  <c r="AO73" i="11"/>
  <c r="Z73" i="11"/>
  <c r="Y73" i="11"/>
  <c r="X73" i="11"/>
  <c r="K73" i="11"/>
  <c r="F73" i="11"/>
  <c r="AO72" i="11"/>
  <c r="Z72" i="11"/>
  <c r="Y72" i="11"/>
  <c r="X72" i="11"/>
  <c r="K72" i="11"/>
  <c r="F72" i="11"/>
  <c r="AO71" i="11"/>
  <c r="Z71" i="11"/>
  <c r="Y71" i="11"/>
  <c r="X71" i="11"/>
  <c r="K71" i="11"/>
  <c r="F71" i="11"/>
  <c r="AO70" i="11"/>
  <c r="Z70" i="11"/>
  <c r="Y70" i="11"/>
  <c r="X70" i="11"/>
  <c r="K70" i="11"/>
  <c r="F70" i="11"/>
  <c r="AO69" i="11"/>
  <c r="Z69" i="11"/>
  <c r="Y69" i="11"/>
  <c r="X69" i="11"/>
  <c r="K69" i="11"/>
  <c r="F69" i="11"/>
  <c r="AO68" i="11"/>
  <c r="Z68" i="11"/>
  <c r="Y68" i="11"/>
  <c r="X68" i="11"/>
  <c r="K68" i="11"/>
  <c r="F68" i="11"/>
  <c r="AO67" i="11"/>
  <c r="Z67" i="11"/>
  <c r="Y67" i="11"/>
  <c r="X67" i="11"/>
  <c r="K67" i="11"/>
  <c r="F67" i="11"/>
  <c r="AO66" i="11"/>
  <c r="Z66" i="11"/>
  <c r="Y66" i="11"/>
  <c r="X66" i="11"/>
  <c r="K66" i="11"/>
  <c r="F66" i="11"/>
  <c r="AO65" i="11"/>
  <c r="Z65" i="11"/>
  <c r="Y65" i="11"/>
  <c r="X65" i="11"/>
  <c r="K65" i="11"/>
  <c r="F65" i="11"/>
  <c r="AO64" i="11"/>
  <c r="Z64" i="11"/>
  <c r="Y64" i="11"/>
  <c r="X64" i="11"/>
  <c r="K64" i="11"/>
  <c r="F64" i="11"/>
  <c r="AO63" i="11"/>
  <c r="Z63" i="11"/>
  <c r="Y63" i="11"/>
  <c r="X63" i="11"/>
  <c r="K63" i="11"/>
  <c r="F63" i="11"/>
  <c r="AO62" i="11"/>
  <c r="Z62" i="11"/>
  <c r="Y62" i="11"/>
  <c r="X62" i="11"/>
  <c r="K62" i="11"/>
  <c r="F62" i="11"/>
  <c r="AO61" i="11"/>
  <c r="Z61" i="11"/>
  <c r="Y61" i="11"/>
  <c r="X61" i="11"/>
  <c r="K61" i="11"/>
  <c r="F61" i="11"/>
  <c r="AO60" i="11"/>
  <c r="Z60" i="11"/>
  <c r="Y60" i="11"/>
  <c r="X60" i="11"/>
  <c r="K60" i="11"/>
  <c r="F60" i="11"/>
  <c r="AO59" i="11"/>
  <c r="Z59" i="11"/>
  <c r="Y59" i="11"/>
  <c r="X59" i="11"/>
  <c r="K59" i="11"/>
  <c r="F59" i="11"/>
  <c r="AO58" i="11"/>
  <c r="Z58" i="11"/>
  <c r="Y58" i="11"/>
  <c r="X58" i="11"/>
  <c r="K58" i="11"/>
  <c r="F58" i="11"/>
  <c r="AO57" i="11"/>
  <c r="Z57" i="11"/>
  <c r="Y57" i="11"/>
  <c r="X57" i="11"/>
  <c r="K57" i="11"/>
  <c r="F57" i="11"/>
  <c r="AO56" i="11"/>
  <c r="Z56" i="11"/>
  <c r="Y56" i="11"/>
  <c r="X56" i="11"/>
  <c r="K56" i="11"/>
  <c r="F56" i="11"/>
  <c r="AO55" i="11"/>
  <c r="Z55" i="11"/>
  <c r="Y55" i="11"/>
  <c r="X55" i="11"/>
  <c r="K55" i="11"/>
  <c r="F55" i="11"/>
  <c r="AO54" i="11"/>
  <c r="Z54" i="11"/>
  <c r="Y54" i="11"/>
  <c r="X54" i="11"/>
  <c r="K54" i="11"/>
  <c r="F54" i="11"/>
  <c r="AO53" i="11"/>
  <c r="Z53" i="11"/>
  <c r="Y53" i="11"/>
  <c r="X53" i="11"/>
  <c r="K53" i="11"/>
  <c r="F53" i="11"/>
  <c r="AO52" i="11"/>
  <c r="Z52" i="11"/>
  <c r="Y52" i="11"/>
  <c r="X52" i="11"/>
  <c r="K52" i="11"/>
  <c r="F52" i="11"/>
  <c r="AO51" i="11"/>
  <c r="Z51" i="11"/>
  <c r="Y51" i="11"/>
  <c r="X51" i="11"/>
  <c r="K51" i="11"/>
  <c r="F51" i="11"/>
  <c r="AO50" i="11"/>
  <c r="Z50" i="11"/>
  <c r="Y50" i="11"/>
  <c r="X50" i="11"/>
  <c r="K50" i="11"/>
  <c r="F50" i="11"/>
  <c r="AO49" i="11"/>
  <c r="Z49" i="11"/>
  <c r="Y49" i="11"/>
  <c r="X49" i="11"/>
  <c r="K49" i="11"/>
  <c r="F49" i="11"/>
  <c r="AO48" i="11"/>
  <c r="Z48" i="11"/>
  <c r="Y48" i="11"/>
  <c r="X48" i="11"/>
  <c r="K48" i="11"/>
  <c r="F48" i="11"/>
  <c r="AO47" i="11"/>
  <c r="Z47" i="11"/>
  <c r="Y47" i="11"/>
  <c r="X47" i="11"/>
  <c r="K47" i="11"/>
  <c r="F47" i="11"/>
  <c r="AO46" i="11"/>
  <c r="Z46" i="11"/>
  <c r="Y46" i="11"/>
  <c r="X46" i="11"/>
  <c r="K46" i="11"/>
  <c r="F46" i="11"/>
  <c r="AO45" i="11"/>
  <c r="Z45" i="11"/>
  <c r="Y45" i="11"/>
  <c r="X45" i="11"/>
  <c r="K45" i="11"/>
  <c r="F45" i="11"/>
  <c r="AO44" i="11"/>
  <c r="Z44" i="11"/>
  <c r="Y44" i="11"/>
  <c r="X44" i="11"/>
  <c r="K44" i="11"/>
  <c r="F44" i="11"/>
  <c r="AO43" i="11"/>
  <c r="Z43" i="11"/>
  <c r="Y43" i="11"/>
  <c r="X43" i="11"/>
  <c r="K43" i="11"/>
  <c r="F43" i="11"/>
  <c r="AO42" i="11"/>
  <c r="Z42" i="11"/>
  <c r="Y42" i="11"/>
  <c r="X42" i="11"/>
  <c r="K42" i="11"/>
  <c r="F42" i="11"/>
  <c r="AO41" i="11"/>
  <c r="Z41" i="11"/>
  <c r="Y41" i="11"/>
  <c r="X41" i="11"/>
  <c r="K41" i="11"/>
  <c r="F41" i="11"/>
  <c r="AO40" i="11"/>
  <c r="Z40" i="11"/>
  <c r="Y40" i="11"/>
  <c r="X40" i="11"/>
  <c r="K40" i="11"/>
  <c r="F40" i="11"/>
  <c r="AO39" i="11"/>
  <c r="Z39" i="11"/>
  <c r="Y39" i="11"/>
  <c r="X39" i="11"/>
  <c r="K39" i="11"/>
  <c r="F39" i="11"/>
  <c r="AO38" i="11"/>
  <c r="Z38" i="11"/>
  <c r="Y38" i="11"/>
  <c r="X38" i="11"/>
  <c r="K38" i="11"/>
  <c r="F38" i="11"/>
  <c r="AO37" i="11"/>
  <c r="Z37" i="11"/>
  <c r="Y37" i="11"/>
  <c r="X37" i="11"/>
  <c r="K37" i="11"/>
  <c r="F37" i="11"/>
  <c r="AO36" i="11"/>
  <c r="Z36" i="11"/>
  <c r="Y36" i="11"/>
  <c r="X36" i="11"/>
  <c r="K36" i="11"/>
  <c r="F36" i="11"/>
  <c r="AO35" i="11"/>
  <c r="Z35" i="11"/>
  <c r="Y35" i="11"/>
  <c r="X35" i="11"/>
  <c r="K35" i="11"/>
  <c r="F35" i="11"/>
  <c r="AO34" i="11"/>
  <c r="Z34" i="11"/>
  <c r="Y34" i="11"/>
  <c r="X34" i="11"/>
  <c r="K34" i="11"/>
  <c r="F34" i="11"/>
  <c r="AO33" i="11"/>
  <c r="Z33" i="11"/>
  <c r="Y33" i="11"/>
  <c r="X33" i="11"/>
  <c r="K33" i="11"/>
  <c r="F33" i="11"/>
  <c r="AO32" i="11"/>
  <c r="Z32" i="11"/>
  <c r="Y32" i="11"/>
  <c r="X32" i="11"/>
  <c r="K32" i="11"/>
  <c r="F32" i="11"/>
  <c r="AO31" i="11"/>
  <c r="Z31" i="11"/>
  <c r="Y31" i="11"/>
  <c r="X31" i="11"/>
  <c r="K31" i="11"/>
  <c r="F31" i="11"/>
  <c r="AO30" i="11"/>
  <c r="Z30" i="11"/>
  <c r="Y30" i="11"/>
  <c r="X30" i="11"/>
  <c r="K30" i="11"/>
  <c r="F30" i="11"/>
  <c r="AO29" i="11"/>
  <c r="Z29" i="11"/>
  <c r="Y29" i="11"/>
  <c r="X29" i="11"/>
  <c r="K29" i="11"/>
  <c r="F29" i="11"/>
  <c r="AO28" i="11"/>
  <c r="Z28" i="11"/>
  <c r="Y28" i="11"/>
  <c r="X28" i="11"/>
  <c r="K28" i="11"/>
  <c r="F28" i="11"/>
  <c r="AO27" i="11"/>
  <c r="Z27" i="11"/>
  <c r="Y27" i="11"/>
  <c r="X27" i="11"/>
  <c r="K27" i="11"/>
  <c r="F27" i="11"/>
  <c r="AO26" i="11"/>
  <c r="Z26" i="11"/>
  <c r="Y26" i="11"/>
  <c r="X26" i="11"/>
  <c r="K26" i="11"/>
  <c r="F26" i="11"/>
  <c r="AO25" i="11"/>
  <c r="Z25" i="11"/>
  <c r="Y25" i="11"/>
  <c r="X25" i="11"/>
  <c r="K25" i="11"/>
  <c r="F25" i="11"/>
  <c r="AO24" i="11"/>
  <c r="Z24" i="11"/>
  <c r="Y24" i="11"/>
  <c r="X24" i="11"/>
  <c r="K24" i="11"/>
  <c r="F24" i="11"/>
  <c r="AO23" i="11"/>
  <c r="Z23" i="11"/>
  <c r="Y23" i="11"/>
  <c r="X23" i="11"/>
  <c r="K23" i="11"/>
  <c r="F23" i="11"/>
  <c r="AO22" i="11"/>
  <c r="Z22" i="11"/>
  <c r="Y22" i="11"/>
  <c r="X22" i="11"/>
  <c r="K22" i="11"/>
  <c r="F22" i="11"/>
  <c r="AO21" i="11"/>
  <c r="Z21" i="11"/>
  <c r="Y21" i="11"/>
  <c r="X21" i="11"/>
  <c r="K21" i="11"/>
  <c r="F21" i="11"/>
  <c r="AO20" i="11"/>
  <c r="Z20" i="11"/>
  <c r="Y20" i="11"/>
  <c r="X20" i="11"/>
  <c r="K20" i="11"/>
  <c r="F20" i="11"/>
  <c r="AO19" i="11"/>
  <c r="Z19" i="11"/>
  <c r="Y19" i="11"/>
  <c r="X19" i="11"/>
  <c r="K19" i="11"/>
  <c r="F19" i="11"/>
  <c r="AO18" i="11"/>
  <c r="Z18" i="11"/>
  <c r="Y18" i="11"/>
  <c r="X18" i="11"/>
  <c r="K18" i="11"/>
  <c r="F18" i="11"/>
  <c r="AO17" i="11"/>
  <c r="Z17" i="11"/>
  <c r="Y17" i="11"/>
  <c r="X17" i="11"/>
  <c r="K17" i="11"/>
  <c r="F17" i="11"/>
  <c r="AO16" i="11"/>
  <c r="Z16" i="11"/>
  <c r="Y16" i="11"/>
  <c r="X16" i="11"/>
  <c r="K16" i="11"/>
  <c r="F16" i="11"/>
  <c r="AO15" i="11"/>
  <c r="Z15" i="11"/>
  <c r="Y15" i="11"/>
  <c r="X15" i="11"/>
  <c r="K15" i="11"/>
  <c r="F15" i="11"/>
  <c r="AO14" i="11"/>
  <c r="Z14" i="11"/>
  <c r="Y14" i="11"/>
  <c r="X14" i="11"/>
  <c r="K14" i="11"/>
  <c r="F14" i="11"/>
  <c r="AO13" i="11"/>
  <c r="Z13" i="11"/>
  <c r="Y13" i="11"/>
  <c r="X13" i="11"/>
  <c r="K13" i="11"/>
  <c r="F13" i="11"/>
  <c r="AO12" i="11"/>
  <c r="Z12" i="11"/>
  <c r="Y12" i="11"/>
  <c r="X12" i="11"/>
  <c r="K12" i="11"/>
  <c r="F12" i="11"/>
  <c r="AO11" i="11"/>
  <c r="Z11" i="11"/>
  <c r="Y11" i="11"/>
  <c r="X11" i="11"/>
  <c r="K11" i="11"/>
  <c r="F11" i="11"/>
  <c r="AO10" i="11"/>
  <c r="Z10" i="11"/>
  <c r="Y10" i="11"/>
  <c r="X10" i="11"/>
  <c r="K10" i="11"/>
  <c r="F10" i="11"/>
  <c r="AO9" i="11"/>
  <c r="Z9" i="11"/>
  <c r="Y9" i="11"/>
  <c r="X9" i="11"/>
  <c r="K9" i="11"/>
  <c r="F9" i="11"/>
  <c r="AO8" i="11"/>
  <c r="Z8" i="11"/>
  <c r="Y8" i="11"/>
  <c r="X8" i="11"/>
  <c r="K8" i="11"/>
  <c r="F8" i="11"/>
  <c r="AO7" i="11"/>
  <c r="Z7" i="11"/>
  <c r="Y7" i="11"/>
  <c r="X7" i="11"/>
  <c r="K7" i="11"/>
  <c r="F7" i="11"/>
  <c r="AO6" i="11"/>
  <c r="Z6" i="11"/>
  <c r="Y6" i="11"/>
  <c r="X6" i="11"/>
  <c r="K6" i="11"/>
  <c r="F6" i="11"/>
  <c r="AO5" i="11"/>
  <c r="Z5" i="11"/>
  <c r="Y5" i="11"/>
  <c r="X5" i="11"/>
  <c r="K5" i="11"/>
  <c r="F5" i="11"/>
  <c r="AO4" i="11"/>
  <c r="Z4" i="11"/>
  <c r="X4" i="11"/>
  <c r="K4" i="11"/>
  <c r="F4" i="11"/>
  <c r="W1" i="11"/>
  <c r="V1" i="11"/>
  <c r="U1" i="11"/>
  <c r="T1" i="11"/>
  <c r="S1" i="11"/>
  <c r="R1" i="11"/>
  <c r="Q1" i="11"/>
  <c r="M1" i="11"/>
  <c r="N162" i="11" s="1"/>
  <c r="J1" i="11"/>
  <c r="I1" i="11"/>
  <c r="Z843" i="1"/>
  <c r="AA84" i="1"/>
  <c r="AA5" i="1"/>
  <c r="Z5" i="1"/>
  <c r="L5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4" i="1"/>
  <c r="AK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D4" i="1"/>
  <c r="AF4" i="1" s="1"/>
  <c r="AG4" i="1" s="1"/>
  <c r="AD5" i="1"/>
  <c r="AF5" i="1" s="1"/>
  <c r="AD6" i="1"/>
  <c r="AD7" i="1"/>
  <c r="AD8" i="1"/>
  <c r="AD9" i="1"/>
  <c r="AD10" i="1"/>
  <c r="AD11" i="1"/>
  <c r="AD12" i="1"/>
  <c r="AD13" i="1"/>
  <c r="AD14" i="1"/>
  <c r="AD15" i="1"/>
  <c r="AF15" i="1" s="1"/>
  <c r="AG15" i="1" s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F32" i="1" s="1"/>
  <c r="AG32" i="1" s="1"/>
  <c r="AD33" i="1"/>
  <c r="AD34" i="1"/>
  <c r="AD35" i="1"/>
  <c r="AD36" i="1"/>
  <c r="AD37" i="1"/>
  <c r="AD38" i="1"/>
  <c r="AD39" i="1"/>
  <c r="AF39" i="1" s="1"/>
  <c r="AG39" i="1" s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F55" i="1" s="1"/>
  <c r="AG55" i="1" s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F71" i="1" s="1"/>
  <c r="AG71" i="1" s="1"/>
  <c r="AD72" i="1"/>
  <c r="AD73" i="1"/>
  <c r="AD74" i="1"/>
  <c r="AD75" i="1"/>
  <c r="AD76" i="1"/>
  <c r="AD77" i="1"/>
  <c r="AD78" i="1"/>
  <c r="AD79" i="1"/>
  <c r="AF79" i="1" s="1"/>
  <c r="AG79" i="1" s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F103" i="1" s="1"/>
  <c r="AG103" i="1" s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F119" i="1" s="1"/>
  <c r="AG119" i="1" s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F135" i="1" s="1"/>
  <c r="AG135" i="1" s="1"/>
  <c r="AD136" i="1"/>
  <c r="AD137" i="1"/>
  <c r="AD138" i="1"/>
  <c r="AD139" i="1"/>
  <c r="AD140" i="1"/>
  <c r="AD141" i="1"/>
  <c r="AD142" i="1"/>
  <c r="AD143" i="1"/>
  <c r="AF143" i="1" s="1"/>
  <c r="AG143" i="1" s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F160" i="1" s="1"/>
  <c r="AG160" i="1" s="1"/>
  <c r="AD161" i="1"/>
  <c r="AD162" i="1"/>
  <c r="AD163" i="1"/>
  <c r="AD164" i="1"/>
  <c r="AD165" i="1"/>
  <c r="AD166" i="1"/>
  <c r="AD167" i="1"/>
  <c r="AF167" i="1" s="1"/>
  <c r="AG167" i="1" s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F213" i="1" s="1"/>
  <c r="AG213" i="1" s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F263" i="1" s="1"/>
  <c r="AG263" i="1" s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F288" i="1" s="1"/>
  <c r="AG288" i="1" s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F311" i="1" s="1"/>
  <c r="AG311" i="1" s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F330" i="1" s="1"/>
  <c r="AG330" i="1" s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F346" i="1" s="1"/>
  <c r="AG346" i="1" s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F362" i="1" s="1"/>
  <c r="AG362" i="1" s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F378" i="1" s="1"/>
  <c r="AG378" i="1" s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F394" i="1" s="1"/>
  <c r="AG394" i="1" s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F410" i="1" s="1"/>
  <c r="AG410" i="1" s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F426" i="1" s="1"/>
  <c r="AG426" i="1" s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F442" i="1" s="1"/>
  <c r="AG442" i="1" s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F458" i="1" s="1"/>
  <c r="AG458" i="1" s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F474" i="1" s="1"/>
  <c r="AG474" i="1" s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F490" i="1" s="1"/>
  <c r="AG490" i="1" s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F506" i="1" s="1"/>
  <c r="AG506" i="1" s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F522" i="1" s="1"/>
  <c r="AG522" i="1" s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F538" i="1" s="1"/>
  <c r="AG538" i="1" s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F554" i="1" s="1"/>
  <c r="AG554" i="1" s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F570" i="1" s="1"/>
  <c r="AG570" i="1" s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F586" i="1" s="1"/>
  <c r="AG586" i="1" s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F602" i="1" s="1"/>
  <c r="AG602" i="1" s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F618" i="1" s="1"/>
  <c r="AG618" i="1" s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F634" i="1" s="1"/>
  <c r="AG634" i="1" s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F647" i="1" s="1"/>
  <c r="AG647" i="1" s="1"/>
  <c r="AD648" i="1"/>
  <c r="AD649" i="1"/>
  <c r="AD650" i="1"/>
  <c r="AD651" i="1"/>
  <c r="AD652" i="1"/>
  <c r="AD653" i="1"/>
  <c r="AD654" i="1"/>
  <c r="AD655" i="1"/>
  <c r="AD656" i="1"/>
  <c r="AD657" i="1"/>
  <c r="AD658" i="1"/>
  <c r="AF658" i="1" s="1"/>
  <c r="AG658" i="1" s="1"/>
  <c r="AD659" i="1"/>
  <c r="AD660" i="1"/>
  <c r="AD661" i="1"/>
  <c r="AD662" i="1"/>
  <c r="AD663" i="1"/>
  <c r="AD664" i="1"/>
  <c r="AD665" i="1"/>
  <c r="AD666" i="1"/>
  <c r="AD667" i="1"/>
  <c r="AD668" i="1"/>
  <c r="AF668" i="1" s="1"/>
  <c r="AG668" i="1" s="1"/>
  <c r="AD669" i="1"/>
  <c r="AD670" i="1"/>
  <c r="AD671" i="1"/>
  <c r="AD672" i="1"/>
  <c r="AD673" i="1"/>
  <c r="AD674" i="1"/>
  <c r="AD675" i="1"/>
  <c r="AD676" i="1"/>
  <c r="AF676" i="1" s="1"/>
  <c r="AG676" i="1" s="1"/>
  <c r="AD677" i="1"/>
  <c r="AD678" i="1"/>
  <c r="AD679" i="1"/>
  <c r="AD680" i="1"/>
  <c r="AD681" i="1"/>
  <c r="AD682" i="1"/>
  <c r="AD683" i="1"/>
  <c r="AD684" i="1"/>
  <c r="AF684" i="1" s="1"/>
  <c r="AG684" i="1" s="1"/>
  <c r="AD685" i="1"/>
  <c r="AD686" i="1"/>
  <c r="AD687" i="1"/>
  <c r="AD688" i="1"/>
  <c r="AD689" i="1"/>
  <c r="AD690" i="1"/>
  <c r="AD691" i="1"/>
  <c r="AD692" i="1"/>
  <c r="AF692" i="1" s="1"/>
  <c r="AG692" i="1" s="1"/>
  <c r="AD693" i="1"/>
  <c r="AD694" i="1"/>
  <c r="AD695" i="1"/>
  <c r="AD696" i="1"/>
  <c r="AD697" i="1"/>
  <c r="AD698" i="1"/>
  <c r="AD699" i="1"/>
  <c r="AD700" i="1"/>
  <c r="AF700" i="1" s="1"/>
  <c r="AG700" i="1" s="1"/>
  <c r="AD701" i="1"/>
  <c r="AD702" i="1"/>
  <c r="AD703" i="1"/>
  <c r="AD704" i="1"/>
  <c r="AD705" i="1"/>
  <c r="AD706" i="1"/>
  <c r="AD707" i="1"/>
  <c r="AD708" i="1"/>
  <c r="AF708" i="1" s="1"/>
  <c r="AG708" i="1" s="1"/>
  <c r="AD709" i="1"/>
  <c r="AD710" i="1"/>
  <c r="AD711" i="1"/>
  <c r="AD712" i="1"/>
  <c r="AD713" i="1"/>
  <c r="AD714" i="1"/>
  <c r="AD715" i="1"/>
  <c r="AD716" i="1"/>
  <c r="AF716" i="1" s="1"/>
  <c r="AG716" i="1" s="1"/>
  <c r="AD717" i="1"/>
  <c r="AD718" i="1"/>
  <c r="AD719" i="1"/>
  <c r="AD720" i="1"/>
  <c r="AD721" i="1"/>
  <c r="AD722" i="1"/>
  <c r="AD723" i="1"/>
  <c r="AD724" i="1"/>
  <c r="AF724" i="1" s="1"/>
  <c r="AG724" i="1" s="1"/>
  <c r="AD725" i="1"/>
  <c r="AD726" i="1"/>
  <c r="AD727" i="1"/>
  <c r="AD728" i="1"/>
  <c r="AD729" i="1"/>
  <c r="AD730" i="1"/>
  <c r="AD731" i="1"/>
  <c r="AD732" i="1"/>
  <c r="AF732" i="1" s="1"/>
  <c r="AG732" i="1" s="1"/>
  <c r="AD733" i="1"/>
  <c r="AD734" i="1"/>
  <c r="AD735" i="1"/>
  <c r="AD736" i="1"/>
  <c r="AD737" i="1"/>
  <c r="AD738" i="1"/>
  <c r="AD739" i="1"/>
  <c r="AD740" i="1"/>
  <c r="AF740" i="1" s="1"/>
  <c r="AG740" i="1" s="1"/>
  <c r="AD741" i="1"/>
  <c r="AD742" i="1"/>
  <c r="AD743" i="1"/>
  <c r="AD744" i="1"/>
  <c r="AD745" i="1"/>
  <c r="AD746" i="1"/>
  <c r="AD747" i="1"/>
  <c r="AD748" i="1"/>
  <c r="AF748" i="1" s="1"/>
  <c r="AG748" i="1" s="1"/>
  <c r="AD749" i="1"/>
  <c r="AD750" i="1"/>
  <c r="AD751" i="1"/>
  <c r="AD752" i="1"/>
  <c r="AD753" i="1"/>
  <c r="AD754" i="1"/>
  <c r="AD755" i="1"/>
  <c r="AD756" i="1"/>
  <c r="AF756" i="1" s="1"/>
  <c r="AG756" i="1" s="1"/>
  <c r="AD757" i="1"/>
  <c r="AD758" i="1"/>
  <c r="AD759" i="1"/>
  <c r="AD760" i="1"/>
  <c r="AD761" i="1"/>
  <c r="AF761" i="1" s="1"/>
  <c r="AG761" i="1" s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F775" i="1" s="1"/>
  <c r="AG775" i="1" s="1"/>
  <c r="AD776" i="1"/>
  <c r="AD777" i="1"/>
  <c r="AD778" i="1"/>
  <c r="AD779" i="1"/>
  <c r="AD780" i="1"/>
  <c r="AD781" i="1"/>
  <c r="AD782" i="1"/>
  <c r="AD783" i="1"/>
  <c r="AD784" i="1"/>
  <c r="AF784" i="1" s="1"/>
  <c r="AG784" i="1" s="1"/>
  <c r="AD785" i="1"/>
  <c r="AF785" i="1" s="1"/>
  <c r="AG785" i="1" s="1"/>
  <c r="AD786" i="1"/>
  <c r="AD787" i="1"/>
  <c r="AD788" i="1"/>
  <c r="AD789" i="1"/>
  <c r="AD790" i="1"/>
  <c r="AD791" i="1"/>
  <c r="AD792" i="1"/>
  <c r="AD793" i="1"/>
  <c r="AF793" i="1" s="1"/>
  <c r="AG793" i="1" s="1"/>
  <c r="AD794" i="1"/>
  <c r="AD795" i="1"/>
  <c r="AD796" i="1"/>
  <c r="AD797" i="1"/>
  <c r="AD798" i="1"/>
  <c r="AD799" i="1"/>
  <c r="AD800" i="1"/>
  <c r="AD801" i="1"/>
  <c r="AF801" i="1" s="1"/>
  <c r="AG801" i="1" s="1"/>
  <c r="AD802" i="1"/>
  <c r="AD803" i="1"/>
  <c r="AD804" i="1"/>
  <c r="AD805" i="1"/>
  <c r="AD806" i="1"/>
  <c r="AD807" i="1"/>
  <c r="AD808" i="1"/>
  <c r="AD809" i="1"/>
  <c r="AF809" i="1" s="1"/>
  <c r="AG809" i="1" s="1"/>
  <c r="AD810" i="1"/>
  <c r="AD811" i="1"/>
  <c r="AD812" i="1"/>
  <c r="AD813" i="1"/>
  <c r="AD814" i="1"/>
  <c r="AD815" i="1"/>
  <c r="AD816" i="1"/>
  <c r="AF816" i="1" s="1"/>
  <c r="AG816" i="1" s="1"/>
  <c r="AD817" i="1"/>
  <c r="AF817" i="1" s="1"/>
  <c r="AG817" i="1" s="1"/>
  <c r="AD818" i="1"/>
  <c r="AD819" i="1"/>
  <c r="AD820" i="1"/>
  <c r="AD821" i="1"/>
  <c r="AD822" i="1"/>
  <c r="AD823" i="1"/>
  <c r="AD824" i="1"/>
  <c r="AD825" i="1"/>
  <c r="AF825" i="1" s="1"/>
  <c r="AG825" i="1" s="1"/>
  <c r="AD826" i="1"/>
  <c r="AD827" i="1"/>
  <c r="AD828" i="1"/>
  <c r="AD829" i="1"/>
  <c r="AD830" i="1"/>
  <c r="AD831" i="1"/>
  <c r="AD832" i="1"/>
  <c r="AD833" i="1"/>
  <c r="AF833" i="1" s="1"/>
  <c r="AG833" i="1" s="1"/>
  <c r="AD834" i="1"/>
  <c r="AD835" i="1"/>
  <c r="AD836" i="1"/>
  <c r="AD837" i="1"/>
  <c r="AD838" i="1"/>
  <c r="AD839" i="1"/>
  <c r="AD840" i="1"/>
  <c r="AD841" i="1"/>
  <c r="AF841" i="1" s="1"/>
  <c r="AG841" i="1" s="1"/>
  <c r="AD842" i="1"/>
  <c r="AD843" i="1"/>
  <c r="AD844" i="1"/>
  <c r="AD845" i="1"/>
  <c r="AD846" i="1"/>
  <c r="AD847" i="1"/>
  <c r="AD848" i="1"/>
  <c r="AF848" i="1" s="1"/>
  <c r="AG848" i="1" s="1"/>
  <c r="AD849" i="1"/>
  <c r="AF849" i="1" s="1"/>
  <c r="AG849" i="1" s="1"/>
  <c r="AD850" i="1"/>
  <c r="AD851" i="1"/>
  <c r="AD852" i="1"/>
  <c r="AD853" i="1"/>
  <c r="AD854" i="1"/>
  <c r="AD855" i="1"/>
  <c r="AD856" i="1"/>
  <c r="AD857" i="1"/>
  <c r="AF857" i="1" s="1"/>
  <c r="AG857" i="1" s="1"/>
  <c r="AD858" i="1"/>
  <c r="AD859" i="1"/>
  <c r="AD860" i="1"/>
  <c r="AD861" i="1"/>
  <c r="AD862" i="1"/>
  <c r="AD863" i="1"/>
  <c r="AD864" i="1"/>
  <c r="AD865" i="1"/>
  <c r="AF865" i="1" s="1"/>
  <c r="AG865" i="1" s="1"/>
  <c r="AD866" i="1"/>
  <c r="AD867" i="1"/>
  <c r="AD868" i="1"/>
  <c r="AD869" i="1"/>
  <c r="AD870" i="1"/>
  <c r="AD871" i="1"/>
  <c r="AD872" i="1"/>
  <c r="AD873" i="1"/>
  <c r="AF873" i="1" s="1"/>
  <c r="AG873" i="1" s="1"/>
  <c r="AD874" i="1"/>
  <c r="AD875" i="1"/>
  <c r="AD876" i="1"/>
  <c r="AD877" i="1"/>
  <c r="AD878" i="1"/>
  <c r="AD879" i="1"/>
  <c r="AD880" i="1"/>
  <c r="AF880" i="1" s="1"/>
  <c r="AG880" i="1" s="1"/>
  <c r="AD881" i="1"/>
  <c r="AF881" i="1" s="1"/>
  <c r="AG881" i="1" s="1"/>
  <c r="AD882" i="1"/>
  <c r="AD883" i="1"/>
  <c r="AD884" i="1"/>
  <c r="AD885" i="1"/>
  <c r="AD886" i="1"/>
  <c r="AD887" i="1"/>
  <c r="AD888" i="1"/>
  <c r="AD889" i="1"/>
  <c r="AF889" i="1" s="1"/>
  <c r="AG889" i="1" s="1"/>
  <c r="AD890" i="1"/>
  <c r="AD891" i="1"/>
  <c r="AD892" i="1"/>
  <c r="AD893" i="1"/>
  <c r="AD894" i="1"/>
  <c r="AD895" i="1"/>
  <c r="AD896" i="1"/>
  <c r="AD897" i="1"/>
  <c r="AF897" i="1" s="1"/>
  <c r="AG897" i="1" s="1"/>
  <c r="AD898" i="1"/>
  <c r="AD899" i="1"/>
  <c r="AD900" i="1"/>
  <c r="AD901" i="1"/>
  <c r="AD902" i="1"/>
  <c r="AD903" i="1"/>
  <c r="AD904" i="1"/>
  <c r="AD905" i="1"/>
  <c r="AF905" i="1" s="1"/>
  <c r="AG905" i="1" s="1"/>
  <c r="AD906" i="1"/>
  <c r="AD907" i="1"/>
  <c r="AD908" i="1"/>
  <c r="AD909" i="1"/>
  <c r="AD910" i="1"/>
  <c r="AD911" i="1"/>
  <c r="AD912" i="1"/>
  <c r="AF912" i="1" s="1"/>
  <c r="AG912" i="1" s="1"/>
  <c r="AD913" i="1"/>
  <c r="AF913" i="1" s="1"/>
  <c r="AG913" i="1" s="1"/>
  <c r="AD914" i="1"/>
  <c r="AD915" i="1"/>
  <c r="AD916" i="1"/>
  <c r="AD917" i="1"/>
  <c r="AD918" i="1"/>
  <c r="AD919" i="1"/>
  <c r="AD920" i="1"/>
  <c r="AD921" i="1"/>
  <c r="AF921" i="1" s="1"/>
  <c r="AG921" i="1" s="1"/>
  <c r="AD922" i="1"/>
  <c r="AD923" i="1"/>
  <c r="AD924" i="1"/>
  <c r="AD925" i="1"/>
  <c r="AD926" i="1"/>
  <c r="AD927" i="1"/>
  <c r="AD928" i="1"/>
  <c r="AD929" i="1"/>
  <c r="AF929" i="1" s="1"/>
  <c r="AG929" i="1" s="1"/>
  <c r="AD930" i="1"/>
  <c r="AD931" i="1"/>
  <c r="AD932" i="1"/>
  <c r="AD933" i="1"/>
  <c r="AD934" i="1"/>
  <c r="AD935" i="1"/>
  <c r="AD936" i="1"/>
  <c r="AD937" i="1"/>
  <c r="AF937" i="1" s="1"/>
  <c r="AG937" i="1" s="1"/>
  <c r="AD938" i="1"/>
  <c r="AD939" i="1"/>
  <c r="AD940" i="1"/>
  <c r="AF940" i="1" s="1"/>
  <c r="AG940" i="1" s="1"/>
  <c r="AD941" i="1"/>
  <c r="AD942" i="1"/>
  <c r="AD943" i="1"/>
  <c r="AD944" i="1"/>
  <c r="AF944" i="1" s="1"/>
  <c r="AG944" i="1" s="1"/>
  <c r="AD945" i="1"/>
  <c r="AF945" i="1" s="1"/>
  <c r="AG945" i="1" s="1"/>
  <c r="AD946" i="1"/>
  <c r="AD947" i="1"/>
  <c r="AD948" i="1"/>
  <c r="AD949" i="1"/>
  <c r="AD950" i="1"/>
  <c r="AD951" i="1"/>
  <c r="AD952" i="1"/>
  <c r="AD953" i="1"/>
  <c r="AF953" i="1" s="1"/>
  <c r="AG953" i="1" s="1"/>
  <c r="AD954" i="1"/>
  <c r="AD955" i="1"/>
  <c r="AD956" i="1"/>
  <c r="AJ4" i="1"/>
  <c r="AH4" i="1"/>
  <c r="AH5" i="1"/>
  <c r="AH6" i="1"/>
  <c r="AH7" i="1"/>
  <c r="AM7" i="1" s="1"/>
  <c r="AH8" i="1"/>
  <c r="AM8" i="1" s="1"/>
  <c r="AH9" i="1"/>
  <c r="AM9" i="1" s="1"/>
  <c r="AH10" i="1"/>
  <c r="AH11" i="1"/>
  <c r="AH12" i="1"/>
  <c r="AH13" i="1"/>
  <c r="AH14" i="1"/>
  <c r="AH15" i="1"/>
  <c r="AM15" i="1" s="1"/>
  <c r="AN15" i="1" s="1"/>
  <c r="AH16" i="1"/>
  <c r="AM16" i="1" s="1"/>
  <c r="AH17" i="1"/>
  <c r="AM17" i="1" s="1"/>
  <c r="AH18" i="1"/>
  <c r="AH19" i="1"/>
  <c r="AH20" i="1"/>
  <c r="AH21" i="1"/>
  <c r="AH22" i="1"/>
  <c r="AH23" i="1"/>
  <c r="AM23" i="1" s="1"/>
  <c r="AH24" i="1"/>
  <c r="AM24" i="1" s="1"/>
  <c r="AH25" i="1"/>
  <c r="AM25" i="1" s="1"/>
  <c r="AH26" i="1"/>
  <c r="AH27" i="1"/>
  <c r="AH28" i="1"/>
  <c r="AH29" i="1"/>
  <c r="AH30" i="1"/>
  <c r="AH31" i="1"/>
  <c r="AM31" i="1" s="1"/>
  <c r="AH32" i="1"/>
  <c r="AM32" i="1" s="1"/>
  <c r="AH33" i="1"/>
  <c r="AM33" i="1" s="1"/>
  <c r="AH34" i="1"/>
  <c r="AH35" i="1"/>
  <c r="AH36" i="1"/>
  <c r="AH37" i="1"/>
  <c r="AH38" i="1"/>
  <c r="AH39" i="1"/>
  <c r="AM39" i="1" s="1"/>
  <c r="AN39" i="1" s="1"/>
  <c r="AH40" i="1"/>
  <c r="AM40" i="1" s="1"/>
  <c r="AH41" i="1"/>
  <c r="AM41" i="1" s="1"/>
  <c r="AH42" i="1"/>
  <c r="AH43" i="1"/>
  <c r="AH44" i="1"/>
  <c r="AH45" i="1"/>
  <c r="AH46" i="1"/>
  <c r="AH47" i="1"/>
  <c r="AM47" i="1" s="1"/>
  <c r="AH48" i="1"/>
  <c r="AM48" i="1" s="1"/>
  <c r="AH49" i="1"/>
  <c r="AM49" i="1" s="1"/>
  <c r="AH50" i="1"/>
  <c r="AH51" i="1"/>
  <c r="AH52" i="1"/>
  <c r="AH53" i="1"/>
  <c r="AH54" i="1"/>
  <c r="AH55" i="1"/>
  <c r="AM55" i="1" s="1"/>
  <c r="AN55" i="1" s="1"/>
  <c r="AH56" i="1"/>
  <c r="AM56" i="1" s="1"/>
  <c r="AH57" i="1"/>
  <c r="AM57" i="1" s="1"/>
  <c r="AH58" i="1"/>
  <c r="AH59" i="1"/>
  <c r="AH60" i="1"/>
  <c r="AH61" i="1"/>
  <c r="AH62" i="1"/>
  <c r="AH63" i="1"/>
  <c r="AM63" i="1" s="1"/>
  <c r="AH64" i="1"/>
  <c r="AM64" i="1" s="1"/>
  <c r="AH65" i="1"/>
  <c r="AM65" i="1" s="1"/>
  <c r="AH66" i="1"/>
  <c r="AH67" i="1"/>
  <c r="AH68" i="1"/>
  <c r="AH69" i="1"/>
  <c r="AH70" i="1"/>
  <c r="AH71" i="1"/>
  <c r="AM71" i="1" s="1"/>
  <c r="AN71" i="1" s="1"/>
  <c r="AH72" i="1"/>
  <c r="AM72" i="1" s="1"/>
  <c r="AH73" i="1"/>
  <c r="AM73" i="1" s="1"/>
  <c r="AH74" i="1"/>
  <c r="AH75" i="1"/>
  <c r="AH76" i="1"/>
  <c r="AH77" i="1"/>
  <c r="AH78" i="1"/>
  <c r="AH79" i="1"/>
  <c r="AM79" i="1" s="1"/>
  <c r="AN79" i="1" s="1"/>
  <c r="AH80" i="1"/>
  <c r="AM80" i="1" s="1"/>
  <c r="AH81" i="1"/>
  <c r="AM81" i="1" s="1"/>
  <c r="AH82" i="1"/>
  <c r="AH83" i="1"/>
  <c r="AH84" i="1"/>
  <c r="AH85" i="1"/>
  <c r="AH86" i="1"/>
  <c r="AH87" i="1"/>
  <c r="AM87" i="1" s="1"/>
  <c r="AH88" i="1"/>
  <c r="AM88" i="1" s="1"/>
  <c r="AH89" i="1"/>
  <c r="AM89" i="1" s="1"/>
  <c r="AH90" i="1"/>
  <c r="AM90" i="1" s="1"/>
  <c r="AH91" i="1"/>
  <c r="AH92" i="1"/>
  <c r="AH93" i="1"/>
  <c r="AH94" i="1"/>
  <c r="AH95" i="1"/>
  <c r="AM95" i="1" s="1"/>
  <c r="AH96" i="1"/>
  <c r="AM96" i="1" s="1"/>
  <c r="AH97" i="1"/>
  <c r="AM97" i="1" s="1"/>
  <c r="AH98" i="1"/>
  <c r="AM98" i="1" s="1"/>
  <c r="AH99" i="1"/>
  <c r="AH100" i="1"/>
  <c r="AH101" i="1"/>
  <c r="AH102" i="1"/>
  <c r="AH103" i="1"/>
  <c r="AM103" i="1" s="1"/>
  <c r="AN103" i="1" s="1"/>
  <c r="AH104" i="1"/>
  <c r="AM104" i="1" s="1"/>
  <c r="AH105" i="1"/>
  <c r="AM105" i="1" s="1"/>
  <c r="AH106" i="1"/>
  <c r="AM106" i="1" s="1"/>
  <c r="AH107" i="1"/>
  <c r="AH108" i="1"/>
  <c r="AH109" i="1"/>
  <c r="AH110" i="1"/>
  <c r="AH111" i="1"/>
  <c r="AM111" i="1" s="1"/>
  <c r="AH112" i="1"/>
  <c r="AM112" i="1" s="1"/>
  <c r="AH113" i="1"/>
  <c r="AM113" i="1" s="1"/>
  <c r="AH114" i="1"/>
  <c r="AM114" i="1" s="1"/>
  <c r="AH115" i="1"/>
  <c r="AH116" i="1"/>
  <c r="AH117" i="1"/>
  <c r="AH118" i="1"/>
  <c r="AH119" i="1"/>
  <c r="AM119" i="1" s="1"/>
  <c r="AN119" i="1" s="1"/>
  <c r="AH120" i="1"/>
  <c r="AM120" i="1" s="1"/>
  <c r="AH121" i="1"/>
  <c r="AM121" i="1" s="1"/>
  <c r="AH122" i="1"/>
  <c r="AM122" i="1" s="1"/>
  <c r="AH123" i="1"/>
  <c r="AH124" i="1"/>
  <c r="AH125" i="1"/>
  <c r="AH126" i="1"/>
  <c r="AH127" i="1"/>
  <c r="AM127" i="1" s="1"/>
  <c r="AH128" i="1"/>
  <c r="AM128" i="1" s="1"/>
  <c r="AH129" i="1"/>
  <c r="AM129" i="1" s="1"/>
  <c r="AH130" i="1"/>
  <c r="AM130" i="1" s="1"/>
  <c r="AH131" i="1"/>
  <c r="AH132" i="1"/>
  <c r="AH133" i="1"/>
  <c r="AH134" i="1"/>
  <c r="AH135" i="1"/>
  <c r="AM135" i="1" s="1"/>
  <c r="AN135" i="1" s="1"/>
  <c r="AO135" i="1" s="1"/>
  <c r="AH136" i="1"/>
  <c r="AM136" i="1" s="1"/>
  <c r="AH137" i="1"/>
  <c r="AM137" i="1" s="1"/>
  <c r="AH138" i="1"/>
  <c r="AM138" i="1" s="1"/>
  <c r="AH139" i="1"/>
  <c r="AH140" i="1"/>
  <c r="AH141" i="1"/>
  <c r="AH142" i="1"/>
  <c r="AH143" i="1"/>
  <c r="AM143" i="1" s="1"/>
  <c r="AN143" i="1" s="1"/>
  <c r="AH144" i="1"/>
  <c r="AM144" i="1" s="1"/>
  <c r="AH145" i="1"/>
  <c r="AM145" i="1" s="1"/>
  <c r="AH146" i="1"/>
  <c r="AM146" i="1" s="1"/>
  <c r="AH147" i="1"/>
  <c r="AH148" i="1"/>
  <c r="AH149" i="1"/>
  <c r="AH150" i="1"/>
  <c r="AH151" i="1"/>
  <c r="AM151" i="1" s="1"/>
  <c r="AH152" i="1"/>
  <c r="AM152" i="1" s="1"/>
  <c r="AH153" i="1"/>
  <c r="AM153" i="1" s="1"/>
  <c r="AH154" i="1"/>
  <c r="AM154" i="1" s="1"/>
  <c r="AH155" i="1"/>
  <c r="AH156" i="1"/>
  <c r="AH157" i="1"/>
  <c r="AH158" i="1"/>
  <c r="AH159" i="1"/>
  <c r="AM159" i="1" s="1"/>
  <c r="AH160" i="1"/>
  <c r="AM160" i="1" s="1"/>
  <c r="AH161" i="1"/>
  <c r="AM161" i="1" s="1"/>
  <c r="AH162" i="1"/>
  <c r="AM162" i="1" s="1"/>
  <c r="AH163" i="1"/>
  <c r="AH164" i="1"/>
  <c r="AH165" i="1"/>
  <c r="AM165" i="1" s="1"/>
  <c r="AH166" i="1"/>
  <c r="AH167" i="1"/>
  <c r="AM167" i="1" s="1"/>
  <c r="AN167" i="1" s="1"/>
  <c r="AH168" i="1"/>
  <c r="AM168" i="1" s="1"/>
  <c r="AH169" i="1"/>
  <c r="AM169" i="1" s="1"/>
  <c r="AH170" i="1"/>
  <c r="AM170" i="1" s="1"/>
  <c r="AH171" i="1"/>
  <c r="AH172" i="1"/>
  <c r="AH173" i="1"/>
  <c r="AM173" i="1" s="1"/>
  <c r="AH174" i="1"/>
  <c r="AH175" i="1"/>
  <c r="AM175" i="1" s="1"/>
  <c r="AH176" i="1"/>
  <c r="AM176" i="1" s="1"/>
  <c r="AH177" i="1"/>
  <c r="AM177" i="1" s="1"/>
  <c r="AH178" i="1"/>
  <c r="AM178" i="1" s="1"/>
  <c r="AH179" i="1"/>
  <c r="AH180" i="1"/>
  <c r="AH181" i="1"/>
  <c r="AM181" i="1" s="1"/>
  <c r="AH182" i="1"/>
  <c r="AH183" i="1"/>
  <c r="AM183" i="1" s="1"/>
  <c r="AH184" i="1"/>
  <c r="AM184" i="1" s="1"/>
  <c r="AH185" i="1"/>
  <c r="AM185" i="1" s="1"/>
  <c r="AH186" i="1"/>
  <c r="AM186" i="1" s="1"/>
  <c r="AH187" i="1"/>
  <c r="AH188" i="1"/>
  <c r="AH189" i="1"/>
  <c r="AM189" i="1" s="1"/>
  <c r="AH190" i="1"/>
  <c r="AH191" i="1"/>
  <c r="AM191" i="1" s="1"/>
  <c r="AH192" i="1"/>
  <c r="AM192" i="1" s="1"/>
  <c r="AH193" i="1"/>
  <c r="AM193" i="1" s="1"/>
  <c r="AH194" i="1"/>
  <c r="AM194" i="1" s="1"/>
  <c r="AH195" i="1"/>
  <c r="AH196" i="1"/>
  <c r="AH197" i="1"/>
  <c r="AM197" i="1" s="1"/>
  <c r="AH198" i="1"/>
  <c r="AH199" i="1"/>
  <c r="AM199" i="1" s="1"/>
  <c r="AH200" i="1"/>
  <c r="AM200" i="1" s="1"/>
  <c r="AH201" i="1"/>
  <c r="AM201" i="1" s="1"/>
  <c r="AH202" i="1"/>
  <c r="AM202" i="1" s="1"/>
  <c r="AH203" i="1"/>
  <c r="AH204" i="1"/>
  <c r="AH205" i="1"/>
  <c r="AM205" i="1" s="1"/>
  <c r="AH206" i="1"/>
  <c r="AH207" i="1"/>
  <c r="AM207" i="1" s="1"/>
  <c r="AH208" i="1"/>
  <c r="AM208" i="1" s="1"/>
  <c r="AH209" i="1"/>
  <c r="AM209" i="1" s="1"/>
  <c r="AH210" i="1"/>
  <c r="AM210" i="1" s="1"/>
  <c r="AH211" i="1"/>
  <c r="AH212" i="1"/>
  <c r="AH213" i="1"/>
  <c r="AM213" i="1" s="1"/>
  <c r="AH214" i="1"/>
  <c r="AH215" i="1"/>
  <c r="AM215" i="1" s="1"/>
  <c r="AH216" i="1"/>
  <c r="AM216" i="1" s="1"/>
  <c r="AH217" i="1"/>
  <c r="AM217" i="1" s="1"/>
  <c r="AH218" i="1"/>
  <c r="AM218" i="1" s="1"/>
  <c r="AH219" i="1"/>
  <c r="AH220" i="1"/>
  <c r="AH221" i="1"/>
  <c r="AM221" i="1" s="1"/>
  <c r="AH222" i="1"/>
  <c r="AH223" i="1"/>
  <c r="AM223" i="1" s="1"/>
  <c r="AH224" i="1"/>
  <c r="AM224" i="1" s="1"/>
  <c r="AH225" i="1"/>
  <c r="AM225" i="1" s="1"/>
  <c r="AH226" i="1"/>
  <c r="AM226" i="1" s="1"/>
  <c r="AH227" i="1"/>
  <c r="AH228" i="1"/>
  <c r="AH229" i="1"/>
  <c r="AM229" i="1" s="1"/>
  <c r="AH230" i="1"/>
  <c r="AH231" i="1"/>
  <c r="AM231" i="1" s="1"/>
  <c r="AH232" i="1"/>
  <c r="AM232" i="1" s="1"/>
  <c r="AH233" i="1"/>
  <c r="AM233" i="1" s="1"/>
  <c r="AH234" i="1"/>
  <c r="AM234" i="1" s="1"/>
  <c r="AH235" i="1"/>
  <c r="AH236" i="1"/>
  <c r="AH237" i="1"/>
  <c r="AM237" i="1" s="1"/>
  <c r="AH238" i="1"/>
  <c r="AH239" i="1"/>
  <c r="AM239" i="1" s="1"/>
  <c r="AH240" i="1"/>
  <c r="AM240" i="1" s="1"/>
  <c r="AH241" i="1"/>
  <c r="AM241" i="1" s="1"/>
  <c r="AH242" i="1"/>
  <c r="AM242" i="1" s="1"/>
  <c r="AH243" i="1"/>
  <c r="AH244" i="1"/>
  <c r="AH245" i="1"/>
  <c r="AM245" i="1" s="1"/>
  <c r="AH246" i="1"/>
  <c r="AH247" i="1"/>
  <c r="AM247" i="1" s="1"/>
  <c r="AH248" i="1"/>
  <c r="AM248" i="1" s="1"/>
  <c r="AH249" i="1"/>
  <c r="AM249" i="1" s="1"/>
  <c r="AH250" i="1"/>
  <c r="AM250" i="1" s="1"/>
  <c r="AH251" i="1"/>
  <c r="AH252" i="1"/>
  <c r="AH253" i="1"/>
  <c r="AM253" i="1" s="1"/>
  <c r="AH254" i="1"/>
  <c r="AH255" i="1"/>
  <c r="AM255" i="1" s="1"/>
  <c r="AH256" i="1"/>
  <c r="AM256" i="1" s="1"/>
  <c r="AH257" i="1"/>
  <c r="AM257" i="1" s="1"/>
  <c r="AH258" i="1"/>
  <c r="AM258" i="1" s="1"/>
  <c r="AH259" i="1"/>
  <c r="AH260" i="1"/>
  <c r="AH261" i="1"/>
  <c r="AM261" i="1" s="1"/>
  <c r="AH262" i="1"/>
  <c r="AH263" i="1"/>
  <c r="AM263" i="1" s="1"/>
  <c r="AN263" i="1" s="1"/>
  <c r="AH264" i="1"/>
  <c r="AM264" i="1" s="1"/>
  <c r="AH265" i="1"/>
  <c r="AM265" i="1" s="1"/>
  <c r="AH266" i="1"/>
  <c r="AM266" i="1" s="1"/>
  <c r="AH267" i="1"/>
  <c r="AH268" i="1"/>
  <c r="AH269" i="1"/>
  <c r="AM269" i="1" s="1"/>
  <c r="AH270" i="1"/>
  <c r="AH271" i="1"/>
  <c r="AM271" i="1" s="1"/>
  <c r="AH272" i="1"/>
  <c r="AM272" i="1" s="1"/>
  <c r="AH273" i="1"/>
  <c r="AM273" i="1" s="1"/>
  <c r="AH274" i="1"/>
  <c r="AM274" i="1" s="1"/>
  <c r="AH275" i="1"/>
  <c r="AH276" i="1"/>
  <c r="AH277" i="1"/>
  <c r="AM277" i="1" s="1"/>
  <c r="AH278" i="1"/>
  <c r="AH279" i="1"/>
  <c r="AM279" i="1" s="1"/>
  <c r="AH280" i="1"/>
  <c r="AM280" i="1" s="1"/>
  <c r="AH281" i="1"/>
  <c r="AM281" i="1" s="1"/>
  <c r="AH282" i="1"/>
  <c r="AM282" i="1" s="1"/>
  <c r="AH283" i="1"/>
  <c r="AH284" i="1"/>
  <c r="AH285" i="1"/>
  <c r="AM285" i="1" s="1"/>
  <c r="AH286" i="1"/>
  <c r="AH287" i="1"/>
  <c r="AM287" i="1" s="1"/>
  <c r="AH288" i="1"/>
  <c r="AM288" i="1" s="1"/>
  <c r="AH289" i="1"/>
  <c r="AM289" i="1" s="1"/>
  <c r="AH290" i="1"/>
  <c r="AM290" i="1" s="1"/>
  <c r="AH291" i="1"/>
  <c r="AH292" i="1"/>
  <c r="AH293" i="1"/>
  <c r="AM293" i="1" s="1"/>
  <c r="AH294" i="1"/>
  <c r="AH295" i="1"/>
  <c r="AM295" i="1" s="1"/>
  <c r="AH296" i="1"/>
  <c r="AM296" i="1" s="1"/>
  <c r="AH297" i="1"/>
  <c r="AM297" i="1" s="1"/>
  <c r="AH298" i="1"/>
  <c r="AM298" i="1" s="1"/>
  <c r="AH299" i="1"/>
  <c r="AH300" i="1"/>
  <c r="AH301" i="1"/>
  <c r="AM301" i="1" s="1"/>
  <c r="AH302" i="1"/>
  <c r="AH303" i="1"/>
  <c r="AM303" i="1" s="1"/>
  <c r="AH304" i="1"/>
  <c r="AM304" i="1" s="1"/>
  <c r="AH305" i="1"/>
  <c r="AM305" i="1" s="1"/>
  <c r="AH306" i="1"/>
  <c r="AM306" i="1" s="1"/>
  <c r="AH307" i="1"/>
  <c r="AH308" i="1"/>
  <c r="AH309" i="1"/>
  <c r="AM309" i="1" s="1"/>
  <c r="AH310" i="1"/>
  <c r="AH311" i="1"/>
  <c r="AM311" i="1" s="1"/>
  <c r="AN311" i="1" s="1"/>
  <c r="AH312" i="1"/>
  <c r="AM312" i="1" s="1"/>
  <c r="AH313" i="1"/>
  <c r="AM313" i="1" s="1"/>
  <c r="AH314" i="1"/>
  <c r="AM314" i="1" s="1"/>
  <c r="AH315" i="1"/>
  <c r="AH316" i="1"/>
  <c r="AH317" i="1"/>
  <c r="AM317" i="1" s="1"/>
  <c r="AH318" i="1"/>
  <c r="AH319" i="1"/>
  <c r="AM319" i="1" s="1"/>
  <c r="AH320" i="1"/>
  <c r="AM320" i="1" s="1"/>
  <c r="AH321" i="1"/>
  <c r="AM321" i="1" s="1"/>
  <c r="AH322" i="1"/>
  <c r="AM322" i="1" s="1"/>
  <c r="AH323" i="1"/>
  <c r="AH324" i="1"/>
  <c r="AH325" i="1"/>
  <c r="AM325" i="1" s="1"/>
  <c r="AH326" i="1"/>
  <c r="AH327" i="1"/>
  <c r="AM327" i="1" s="1"/>
  <c r="AH328" i="1"/>
  <c r="AM328" i="1" s="1"/>
  <c r="AH329" i="1"/>
  <c r="AM329" i="1" s="1"/>
  <c r="AH330" i="1"/>
  <c r="AM330" i="1" s="1"/>
  <c r="AH331" i="1"/>
  <c r="AH332" i="1"/>
  <c r="AH333" i="1"/>
  <c r="AM333" i="1" s="1"/>
  <c r="AH334" i="1"/>
  <c r="AH335" i="1"/>
  <c r="AM335" i="1" s="1"/>
  <c r="AH336" i="1"/>
  <c r="AM336" i="1" s="1"/>
  <c r="AH337" i="1"/>
  <c r="AM337" i="1" s="1"/>
  <c r="AH338" i="1"/>
  <c r="AM338" i="1" s="1"/>
  <c r="AH339" i="1"/>
  <c r="AH340" i="1"/>
  <c r="AH341" i="1"/>
  <c r="AM341" i="1" s="1"/>
  <c r="AH342" i="1"/>
  <c r="AH343" i="1"/>
  <c r="AM343" i="1" s="1"/>
  <c r="AH344" i="1"/>
  <c r="AM344" i="1" s="1"/>
  <c r="AH345" i="1"/>
  <c r="AM345" i="1" s="1"/>
  <c r="AH346" i="1"/>
  <c r="AM346" i="1" s="1"/>
  <c r="AH347" i="1"/>
  <c r="AH348" i="1"/>
  <c r="AH349" i="1"/>
  <c r="AM349" i="1" s="1"/>
  <c r="AH350" i="1"/>
  <c r="AH351" i="1"/>
  <c r="AM351" i="1" s="1"/>
  <c r="AH352" i="1"/>
  <c r="AM352" i="1" s="1"/>
  <c r="AH353" i="1"/>
  <c r="AM353" i="1" s="1"/>
  <c r="AH354" i="1"/>
  <c r="AM354" i="1" s="1"/>
  <c r="AH355" i="1"/>
  <c r="AH356" i="1"/>
  <c r="AH357" i="1"/>
  <c r="AM357" i="1" s="1"/>
  <c r="AH358" i="1"/>
  <c r="AH359" i="1"/>
  <c r="AM359" i="1" s="1"/>
  <c r="AH360" i="1"/>
  <c r="AM360" i="1" s="1"/>
  <c r="AH361" i="1"/>
  <c r="AM361" i="1" s="1"/>
  <c r="AH362" i="1"/>
  <c r="AM362" i="1" s="1"/>
  <c r="AH363" i="1"/>
  <c r="AH364" i="1"/>
  <c r="AH365" i="1"/>
  <c r="AM365" i="1" s="1"/>
  <c r="AH366" i="1"/>
  <c r="AH367" i="1"/>
  <c r="AM367" i="1" s="1"/>
  <c r="AH368" i="1"/>
  <c r="AM368" i="1" s="1"/>
  <c r="AH369" i="1"/>
  <c r="AM369" i="1" s="1"/>
  <c r="AH370" i="1"/>
  <c r="AM370" i="1" s="1"/>
  <c r="AH371" i="1"/>
  <c r="AH372" i="1"/>
  <c r="AH373" i="1"/>
  <c r="AM373" i="1" s="1"/>
  <c r="AH374" i="1"/>
  <c r="AH375" i="1"/>
  <c r="AM375" i="1" s="1"/>
  <c r="AH376" i="1"/>
  <c r="AM376" i="1" s="1"/>
  <c r="AH377" i="1"/>
  <c r="AM377" i="1" s="1"/>
  <c r="AH378" i="1"/>
  <c r="AM378" i="1" s="1"/>
  <c r="AH379" i="1"/>
  <c r="AH380" i="1"/>
  <c r="AH381" i="1"/>
  <c r="AM381" i="1" s="1"/>
  <c r="AH382" i="1"/>
  <c r="AH383" i="1"/>
  <c r="AM383" i="1" s="1"/>
  <c r="AH384" i="1"/>
  <c r="AM384" i="1" s="1"/>
  <c r="AH385" i="1"/>
  <c r="AM385" i="1" s="1"/>
  <c r="AH386" i="1"/>
  <c r="AM386" i="1" s="1"/>
  <c r="AH387" i="1"/>
  <c r="AH388" i="1"/>
  <c r="AH389" i="1"/>
  <c r="AM389" i="1" s="1"/>
  <c r="AH390" i="1"/>
  <c r="AH391" i="1"/>
  <c r="AM391" i="1" s="1"/>
  <c r="AH392" i="1"/>
  <c r="AM392" i="1" s="1"/>
  <c r="AH393" i="1"/>
  <c r="AM393" i="1" s="1"/>
  <c r="AH394" i="1"/>
  <c r="AM394" i="1" s="1"/>
  <c r="AH395" i="1"/>
  <c r="AH396" i="1"/>
  <c r="AH397" i="1"/>
  <c r="AM397" i="1" s="1"/>
  <c r="AH398" i="1"/>
  <c r="AH399" i="1"/>
  <c r="AM399" i="1" s="1"/>
  <c r="AH400" i="1"/>
  <c r="AM400" i="1" s="1"/>
  <c r="AH401" i="1"/>
  <c r="AM401" i="1" s="1"/>
  <c r="AH402" i="1"/>
  <c r="AM402" i="1" s="1"/>
  <c r="AH403" i="1"/>
  <c r="AH404" i="1"/>
  <c r="AH405" i="1"/>
  <c r="AM405" i="1" s="1"/>
  <c r="AH406" i="1"/>
  <c r="AH407" i="1"/>
  <c r="AM407" i="1" s="1"/>
  <c r="AH408" i="1"/>
  <c r="AM408" i="1" s="1"/>
  <c r="AH409" i="1"/>
  <c r="AM409" i="1" s="1"/>
  <c r="AH410" i="1"/>
  <c r="AM410" i="1" s="1"/>
  <c r="AH411" i="1"/>
  <c r="AH412" i="1"/>
  <c r="AH413" i="1"/>
  <c r="AM413" i="1" s="1"/>
  <c r="AH414" i="1"/>
  <c r="AH415" i="1"/>
  <c r="AM415" i="1" s="1"/>
  <c r="AH416" i="1"/>
  <c r="AM416" i="1" s="1"/>
  <c r="AH417" i="1"/>
  <c r="AM417" i="1" s="1"/>
  <c r="AH418" i="1"/>
  <c r="AM418" i="1" s="1"/>
  <c r="AH419" i="1"/>
  <c r="AH420" i="1"/>
  <c r="AH421" i="1"/>
  <c r="AM421" i="1" s="1"/>
  <c r="AH422" i="1"/>
  <c r="AH423" i="1"/>
  <c r="AM423" i="1" s="1"/>
  <c r="AH424" i="1"/>
  <c r="AM424" i="1" s="1"/>
  <c r="AH425" i="1"/>
  <c r="AM425" i="1" s="1"/>
  <c r="AH426" i="1"/>
  <c r="AM426" i="1" s="1"/>
  <c r="AH427" i="1"/>
  <c r="AH428" i="1"/>
  <c r="AH429" i="1"/>
  <c r="AM429" i="1" s="1"/>
  <c r="AH430" i="1"/>
  <c r="AH431" i="1"/>
  <c r="AM431" i="1" s="1"/>
  <c r="AH432" i="1"/>
  <c r="AM432" i="1" s="1"/>
  <c r="AH433" i="1"/>
  <c r="AM433" i="1" s="1"/>
  <c r="AH434" i="1"/>
  <c r="AM434" i="1" s="1"/>
  <c r="AH435" i="1"/>
  <c r="AH436" i="1"/>
  <c r="AH437" i="1"/>
  <c r="AM437" i="1" s="1"/>
  <c r="AH438" i="1"/>
  <c r="AH439" i="1"/>
  <c r="AM439" i="1" s="1"/>
  <c r="AH440" i="1"/>
  <c r="AM440" i="1" s="1"/>
  <c r="AH441" i="1"/>
  <c r="AM441" i="1" s="1"/>
  <c r="AH442" i="1"/>
  <c r="AM442" i="1" s="1"/>
  <c r="AH443" i="1"/>
  <c r="AH444" i="1"/>
  <c r="AH445" i="1"/>
  <c r="AM445" i="1" s="1"/>
  <c r="AH446" i="1"/>
  <c r="AH447" i="1"/>
  <c r="AM447" i="1" s="1"/>
  <c r="AH448" i="1"/>
  <c r="AM448" i="1" s="1"/>
  <c r="AH449" i="1"/>
  <c r="AM449" i="1" s="1"/>
  <c r="AH450" i="1"/>
  <c r="AM450" i="1" s="1"/>
  <c r="AH451" i="1"/>
  <c r="AH452" i="1"/>
  <c r="AH453" i="1"/>
  <c r="AM453" i="1" s="1"/>
  <c r="AH454" i="1"/>
  <c r="AH455" i="1"/>
  <c r="AM455" i="1" s="1"/>
  <c r="AH456" i="1"/>
  <c r="AM456" i="1" s="1"/>
  <c r="AH457" i="1"/>
  <c r="AM457" i="1" s="1"/>
  <c r="AH458" i="1"/>
  <c r="AM458" i="1" s="1"/>
  <c r="AH459" i="1"/>
  <c r="AH460" i="1"/>
  <c r="AH461" i="1"/>
  <c r="AM461" i="1" s="1"/>
  <c r="AH462" i="1"/>
  <c r="AH463" i="1"/>
  <c r="AM463" i="1" s="1"/>
  <c r="AH464" i="1"/>
  <c r="AM464" i="1" s="1"/>
  <c r="AH465" i="1"/>
  <c r="AM465" i="1" s="1"/>
  <c r="AH466" i="1"/>
  <c r="AM466" i="1" s="1"/>
  <c r="AH467" i="1"/>
  <c r="AH468" i="1"/>
  <c r="AH469" i="1"/>
  <c r="AM469" i="1" s="1"/>
  <c r="AH470" i="1"/>
  <c r="AH471" i="1"/>
  <c r="AM471" i="1" s="1"/>
  <c r="AH472" i="1"/>
  <c r="AM472" i="1" s="1"/>
  <c r="AH473" i="1"/>
  <c r="AM473" i="1" s="1"/>
  <c r="AH474" i="1"/>
  <c r="AM474" i="1" s="1"/>
  <c r="AH475" i="1"/>
  <c r="AH476" i="1"/>
  <c r="AH477" i="1"/>
  <c r="AM477" i="1" s="1"/>
  <c r="AH478" i="1"/>
  <c r="AH479" i="1"/>
  <c r="AM479" i="1" s="1"/>
  <c r="AH480" i="1"/>
  <c r="AM480" i="1" s="1"/>
  <c r="AH481" i="1"/>
  <c r="AM481" i="1" s="1"/>
  <c r="AH482" i="1"/>
  <c r="AM482" i="1" s="1"/>
  <c r="AH483" i="1"/>
  <c r="AH484" i="1"/>
  <c r="AH485" i="1"/>
  <c r="AM485" i="1" s="1"/>
  <c r="AH486" i="1"/>
  <c r="AH487" i="1"/>
  <c r="AM487" i="1" s="1"/>
  <c r="AH488" i="1"/>
  <c r="AM488" i="1" s="1"/>
  <c r="AH489" i="1"/>
  <c r="AM489" i="1" s="1"/>
  <c r="AH490" i="1"/>
  <c r="AM490" i="1" s="1"/>
  <c r="AH491" i="1"/>
  <c r="AH492" i="1"/>
  <c r="AH493" i="1"/>
  <c r="AM493" i="1" s="1"/>
  <c r="AH494" i="1"/>
  <c r="AH495" i="1"/>
  <c r="AM495" i="1" s="1"/>
  <c r="AH496" i="1"/>
  <c r="AM496" i="1" s="1"/>
  <c r="AH497" i="1"/>
  <c r="AM497" i="1" s="1"/>
  <c r="AH498" i="1"/>
  <c r="AM498" i="1" s="1"/>
  <c r="AH499" i="1"/>
  <c r="AH500" i="1"/>
  <c r="AH501" i="1"/>
  <c r="AM501" i="1" s="1"/>
  <c r="AH502" i="1"/>
  <c r="AH503" i="1"/>
  <c r="AM503" i="1" s="1"/>
  <c r="AH504" i="1"/>
  <c r="AM504" i="1" s="1"/>
  <c r="AH505" i="1"/>
  <c r="AM505" i="1" s="1"/>
  <c r="AH506" i="1"/>
  <c r="AM506" i="1" s="1"/>
  <c r="AH507" i="1"/>
  <c r="AH508" i="1"/>
  <c r="AH509" i="1"/>
  <c r="AM509" i="1" s="1"/>
  <c r="AH510" i="1"/>
  <c r="AH511" i="1"/>
  <c r="AM511" i="1" s="1"/>
  <c r="AH512" i="1"/>
  <c r="AM512" i="1" s="1"/>
  <c r="AH513" i="1"/>
  <c r="AM513" i="1" s="1"/>
  <c r="AH514" i="1"/>
  <c r="AM514" i="1" s="1"/>
  <c r="AH515" i="1"/>
  <c r="AH516" i="1"/>
  <c r="AH517" i="1"/>
  <c r="AM517" i="1" s="1"/>
  <c r="AH518" i="1"/>
  <c r="AH519" i="1"/>
  <c r="AM519" i="1" s="1"/>
  <c r="AH520" i="1"/>
  <c r="AM520" i="1" s="1"/>
  <c r="AH521" i="1"/>
  <c r="AM521" i="1" s="1"/>
  <c r="AH522" i="1"/>
  <c r="AM522" i="1" s="1"/>
  <c r="AH523" i="1"/>
  <c r="AH524" i="1"/>
  <c r="AH525" i="1"/>
  <c r="AM525" i="1" s="1"/>
  <c r="AH526" i="1"/>
  <c r="AH527" i="1"/>
  <c r="AM527" i="1" s="1"/>
  <c r="AH528" i="1"/>
  <c r="AM528" i="1" s="1"/>
  <c r="AH529" i="1"/>
  <c r="AM529" i="1" s="1"/>
  <c r="AH530" i="1"/>
  <c r="AM530" i="1" s="1"/>
  <c r="AH531" i="1"/>
  <c r="AH532" i="1"/>
  <c r="AH533" i="1"/>
  <c r="AM533" i="1" s="1"/>
  <c r="AH534" i="1"/>
  <c r="AH535" i="1"/>
  <c r="AM535" i="1" s="1"/>
  <c r="AH536" i="1"/>
  <c r="AM536" i="1" s="1"/>
  <c r="AH537" i="1"/>
  <c r="AM537" i="1" s="1"/>
  <c r="AH538" i="1"/>
  <c r="AM538" i="1" s="1"/>
  <c r="AH539" i="1"/>
  <c r="AH540" i="1"/>
  <c r="AH541" i="1"/>
  <c r="AM541" i="1" s="1"/>
  <c r="AH542" i="1"/>
  <c r="AH543" i="1"/>
  <c r="AM543" i="1" s="1"/>
  <c r="AH544" i="1"/>
  <c r="AM544" i="1" s="1"/>
  <c r="AH545" i="1"/>
  <c r="AM545" i="1" s="1"/>
  <c r="AH546" i="1"/>
  <c r="AM546" i="1" s="1"/>
  <c r="AH547" i="1"/>
  <c r="AH548" i="1"/>
  <c r="AH549" i="1"/>
  <c r="AM549" i="1" s="1"/>
  <c r="AH550" i="1"/>
  <c r="AH551" i="1"/>
  <c r="AM551" i="1" s="1"/>
  <c r="AH552" i="1"/>
  <c r="AM552" i="1" s="1"/>
  <c r="AH553" i="1"/>
  <c r="AM553" i="1" s="1"/>
  <c r="AH554" i="1"/>
  <c r="AM554" i="1" s="1"/>
  <c r="AH555" i="1"/>
  <c r="AH556" i="1"/>
  <c r="AH557" i="1"/>
  <c r="AM557" i="1" s="1"/>
  <c r="AH558" i="1"/>
  <c r="AH559" i="1"/>
  <c r="AM559" i="1" s="1"/>
  <c r="AH560" i="1"/>
  <c r="AM560" i="1" s="1"/>
  <c r="AH561" i="1"/>
  <c r="AM561" i="1" s="1"/>
  <c r="AH562" i="1"/>
  <c r="AM562" i="1" s="1"/>
  <c r="AH563" i="1"/>
  <c r="AH564" i="1"/>
  <c r="AH565" i="1"/>
  <c r="AM565" i="1" s="1"/>
  <c r="AH566" i="1"/>
  <c r="AH567" i="1"/>
  <c r="AM567" i="1" s="1"/>
  <c r="AH568" i="1"/>
  <c r="AM568" i="1" s="1"/>
  <c r="AH569" i="1"/>
  <c r="AM569" i="1" s="1"/>
  <c r="AH570" i="1"/>
  <c r="AM570" i="1" s="1"/>
  <c r="AH571" i="1"/>
  <c r="AH572" i="1"/>
  <c r="AH573" i="1"/>
  <c r="AM573" i="1" s="1"/>
  <c r="AH574" i="1"/>
  <c r="AH575" i="1"/>
  <c r="AM575" i="1" s="1"/>
  <c r="AH576" i="1"/>
  <c r="AM576" i="1" s="1"/>
  <c r="AH577" i="1"/>
  <c r="AM577" i="1" s="1"/>
  <c r="AH578" i="1"/>
  <c r="AM578" i="1" s="1"/>
  <c r="AH579" i="1"/>
  <c r="AH580" i="1"/>
  <c r="AH581" i="1"/>
  <c r="AM581" i="1" s="1"/>
  <c r="AH582" i="1"/>
  <c r="AH583" i="1"/>
  <c r="AM583" i="1" s="1"/>
  <c r="AH584" i="1"/>
  <c r="AM584" i="1" s="1"/>
  <c r="AH585" i="1"/>
  <c r="AM585" i="1" s="1"/>
  <c r="AH586" i="1"/>
  <c r="AM586" i="1" s="1"/>
  <c r="AH587" i="1"/>
  <c r="AH588" i="1"/>
  <c r="AH589" i="1"/>
  <c r="AM589" i="1" s="1"/>
  <c r="AH590" i="1"/>
  <c r="AH591" i="1"/>
  <c r="AM591" i="1" s="1"/>
  <c r="AH592" i="1"/>
  <c r="AM592" i="1" s="1"/>
  <c r="AH593" i="1"/>
  <c r="AM593" i="1" s="1"/>
  <c r="AH594" i="1"/>
  <c r="AM594" i="1" s="1"/>
  <c r="AH595" i="1"/>
  <c r="AH596" i="1"/>
  <c r="AH597" i="1"/>
  <c r="AM597" i="1" s="1"/>
  <c r="AH598" i="1"/>
  <c r="AH599" i="1"/>
  <c r="AM599" i="1" s="1"/>
  <c r="AH600" i="1"/>
  <c r="AM600" i="1" s="1"/>
  <c r="AH601" i="1"/>
  <c r="AM601" i="1" s="1"/>
  <c r="AH602" i="1"/>
  <c r="AM602" i="1" s="1"/>
  <c r="AH603" i="1"/>
  <c r="AH604" i="1"/>
  <c r="AH605" i="1"/>
  <c r="AM605" i="1" s="1"/>
  <c r="AH606" i="1"/>
  <c r="AH607" i="1"/>
  <c r="AM607" i="1" s="1"/>
  <c r="AH608" i="1"/>
  <c r="AM608" i="1" s="1"/>
  <c r="AH609" i="1"/>
  <c r="AM609" i="1" s="1"/>
  <c r="AH610" i="1"/>
  <c r="AM610" i="1" s="1"/>
  <c r="AH611" i="1"/>
  <c r="AH612" i="1"/>
  <c r="AH613" i="1"/>
  <c r="AM613" i="1" s="1"/>
  <c r="AH614" i="1"/>
  <c r="AH615" i="1"/>
  <c r="AM615" i="1" s="1"/>
  <c r="AH616" i="1"/>
  <c r="AM616" i="1" s="1"/>
  <c r="AH617" i="1"/>
  <c r="AM617" i="1" s="1"/>
  <c r="AH618" i="1"/>
  <c r="AM618" i="1" s="1"/>
  <c r="AH619" i="1"/>
  <c r="AH620" i="1"/>
  <c r="AH621" i="1"/>
  <c r="AM621" i="1" s="1"/>
  <c r="AH622" i="1"/>
  <c r="AH623" i="1"/>
  <c r="AM623" i="1" s="1"/>
  <c r="AH624" i="1"/>
  <c r="AM624" i="1" s="1"/>
  <c r="AH625" i="1"/>
  <c r="AM625" i="1" s="1"/>
  <c r="AH626" i="1"/>
  <c r="AM626" i="1" s="1"/>
  <c r="AH627" i="1"/>
  <c r="AH628" i="1"/>
  <c r="AH629" i="1"/>
  <c r="AM629" i="1" s="1"/>
  <c r="AH630" i="1"/>
  <c r="AH631" i="1"/>
  <c r="AM631" i="1" s="1"/>
  <c r="AH632" i="1"/>
  <c r="AM632" i="1" s="1"/>
  <c r="AH633" i="1"/>
  <c r="AM633" i="1" s="1"/>
  <c r="AH634" i="1"/>
  <c r="AM634" i="1" s="1"/>
  <c r="AH635" i="1"/>
  <c r="AH636" i="1"/>
  <c r="AH637" i="1"/>
  <c r="AM637" i="1" s="1"/>
  <c r="AH638" i="1"/>
  <c r="AH639" i="1"/>
  <c r="AM639" i="1" s="1"/>
  <c r="AH640" i="1"/>
  <c r="AM640" i="1" s="1"/>
  <c r="AH641" i="1"/>
  <c r="AM641" i="1" s="1"/>
  <c r="AH642" i="1"/>
  <c r="AM642" i="1" s="1"/>
  <c r="AH643" i="1"/>
  <c r="AH644" i="1"/>
  <c r="AH645" i="1"/>
  <c r="AM645" i="1" s="1"/>
  <c r="AH646" i="1"/>
  <c r="AH647" i="1"/>
  <c r="AM647" i="1" s="1"/>
  <c r="AN647" i="1" s="1"/>
  <c r="AH648" i="1"/>
  <c r="AM648" i="1" s="1"/>
  <c r="AH649" i="1"/>
  <c r="AM649" i="1" s="1"/>
  <c r="AH650" i="1"/>
  <c r="AM650" i="1" s="1"/>
  <c r="AH651" i="1"/>
  <c r="AH652" i="1"/>
  <c r="AH653" i="1"/>
  <c r="AM653" i="1" s="1"/>
  <c r="AH654" i="1"/>
  <c r="AH655" i="1"/>
  <c r="AM655" i="1" s="1"/>
  <c r="AH656" i="1"/>
  <c r="AM656" i="1" s="1"/>
  <c r="AH657" i="1"/>
  <c r="AM657" i="1" s="1"/>
  <c r="AH658" i="1"/>
  <c r="AM658" i="1" s="1"/>
  <c r="AH659" i="1"/>
  <c r="AH660" i="1"/>
  <c r="AH661" i="1"/>
  <c r="AM661" i="1" s="1"/>
  <c r="AH662" i="1"/>
  <c r="AH663" i="1"/>
  <c r="AM663" i="1" s="1"/>
  <c r="AH664" i="1"/>
  <c r="AM664" i="1" s="1"/>
  <c r="AH665" i="1"/>
  <c r="AM665" i="1" s="1"/>
  <c r="AH666" i="1"/>
  <c r="AM666" i="1" s="1"/>
  <c r="AH667" i="1"/>
  <c r="AH668" i="1"/>
  <c r="AH669" i="1"/>
  <c r="AM669" i="1" s="1"/>
  <c r="AH670" i="1"/>
  <c r="AH671" i="1"/>
  <c r="AM671" i="1" s="1"/>
  <c r="AH672" i="1"/>
  <c r="AM672" i="1" s="1"/>
  <c r="AH673" i="1"/>
  <c r="AM673" i="1" s="1"/>
  <c r="AH674" i="1"/>
  <c r="AM674" i="1" s="1"/>
  <c r="AH675" i="1"/>
  <c r="AH676" i="1"/>
  <c r="AH677" i="1"/>
  <c r="AM677" i="1" s="1"/>
  <c r="AH678" i="1"/>
  <c r="AH679" i="1"/>
  <c r="AM679" i="1" s="1"/>
  <c r="AH680" i="1"/>
  <c r="AM680" i="1" s="1"/>
  <c r="AH681" i="1"/>
  <c r="AM681" i="1" s="1"/>
  <c r="AH682" i="1"/>
  <c r="AM682" i="1" s="1"/>
  <c r="AH683" i="1"/>
  <c r="AH684" i="1"/>
  <c r="AH685" i="1"/>
  <c r="AM685" i="1" s="1"/>
  <c r="AH686" i="1"/>
  <c r="AH687" i="1"/>
  <c r="AM687" i="1" s="1"/>
  <c r="AH688" i="1"/>
  <c r="AM688" i="1" s="1"/>
  <c r="AH689" i="1"/>
  <c r="AM689" i="1" s="1"/>
  <c r="AH690" i="1"/>
  <c r="AM690" i="1" s="1"/>
  <c r="AH691" i="1"/>
  <c r="AH692" i="1"/>
  <c r="AH693" i="1"/>
  <c r="AM693" i="1" s="1"/>
  <c r="AH694" i="1"/>
  <c r="AH695" i="1"/>
  <c r="AM695" i="1" s="1"/>
  <c r="AH696" i="1"/>
  <c r="AM696" i="1" s="1"/>
  <c r="AH697" i="1"/>
  <c r="AM697" i="1" s="1"/>
  <c r="AH698" i="1"/>
  <c r="AM698" i="1" s="1"/>
  <c r="AH699" i="1"/>
  <c r="AH700" i="1"/>
  <c r="AH701" i="1"/>
  <c r="AM701" i="1" s="1"/>
  <c r="AH702" i="1"/>
  <c r="AH703" i="1"/>
  <c r="AM703" i="1" s="1"/>
  <c r="AH704" i="1"/>
  <c r="AM704" i="1" s="1"/>
  <c r="AH705" i="1"/>
  <c r="AM705" i="1" s="1"/>
  <c r="AH706" i="1"/>
  <c r="AM706" i="1" s="1"/>
  <c r="AH707" i="1"/>
  <c r="AH708" i="1"/>
  <c r="AH709" i="1"/>
  <c r="AM709" i="1" s="1"/>
  <c r="AH710" i="1"/>
  <c r="AH711" i="1"/>
  <c r="AM711" i="1" s="1"/>
  <c r="AH712" i="1"/>
  <c r="AM712" i="1" s="1"/>
  <c r="AH713" i="1"/>
  <c r="AM713" i="1" s="1"/>
  <c r="AH714" i="1"/>
  <c r="AM714" i="1" s="1"/>
  <c r="AH715" i="1"/>
  <c r="AH716" i="1"/>
  <c r="AH717" i="1"/>
  <c r="AM717" i="1" s="1"/>
  <c r="AH718" i="1"/>
  <c r="AH719" i="1"/>
  <c r="AM719" i="1" s="1"/>
  <c r="AH720" i="1"/>
  <c r="AM720" i="1" s="1"/>
  <c r="AH721" i="1"/>
  <c r="AM721" i="1" s="1"/>
  <c r="AH722" i="1"/>
  <c r="AM722" i="1" s="1"/>
  <c r="AH723" i="1"/>
  <c r="AH724" i="1"/>
  <c r="AH725" i="1"/>
  <c r="AM725" i="1" s="1"/>
  <c r="AH726" i="1"/>
  <c r="AH727" i="1"/>
  <c r="AM727" i="1" s="1"/>
  <c r="AH728" i="1"/>
  <c r="AM728" i="1" s="1"/>
  <c r="AH729" i="1"/>
  <c r="AM729" i="1" s="1"/>
  <c r="AH730" i="1"/>
  <c r="AM730" i="1" s="1"/>
  <c r="AH731" i="1"/>
  <c r="AH732" i="1"/>
  <c r="AH733" i="1"/>
  <c r="AM733" i="1" s="1"/>
  <c r="AH734" i="1"/>
  <c r="AH735" i="1"/>
  <c r="AM735" i="1" s="1"/>
  <c r="AH736" i="1"/>
  <c r="AM736" i="1" s="1"/>
  <c r="AH737" i="1"/>
  <c r="AM737" i="1" s="1"/>
  <c r="AH738" i="1"/>
  <c r="AM738" i="1" s="1"/>
  <c r="AH739" i="1"/>
  <c r="AH740" i="1"/>
  <c r="AH741" i="1"/>
  <c r="AM741" i="1" s="1"/>
  <c r="AH742" i="1"/>
  <c r="AH743" i="1"/>
  <c r="AM743" i="1" s="1"/>
  <c r="AH744" i="1"/>
  <c r="AM744" i="1" s="1"/>
  <c r="AH745" i="1"/>
  <c r="AM745" i="1" s="1"/>
  <c r="AH746" i="1"/>
  <c r="AM746" i="1" s="1"/>
  <c r="AH747" i="1"/>
  <c r="AH748" i="1"/>
  <c r="AH749" i="1"/>
  <c r="AM749" i="1" s="1"/>
  <c r="AH750" i="1"/>
  <c r="AH751" i="1"/>
  <c r="AM751" i="1" s="1"/>
  <c r="AH752" i="1"/>
  <c r="AM752" i="1" s="1"/>
  <c r="AH753" i="1"/>
  <c r="AM753" i="1" s="1"/>
  <c r="AH754" i="1"/>
  <c r="AM754" i="1" s="1"/>
  <c r="AH755" i="1"/>
  <c r="AH756" i="1"/>
  <c r="AH757" i="1"/>
  <c r="AM757" i="1" s="1"/>
  <c r="AH758" i="1"/>
  <c r="AH759" i="1"/>
  <c r="AM759" i="1" s="1"/>
  <c r="AH760" i="1"/>
  <c r="AM760" i="1" s="1"/>
  <c r="AH761" i="1"/>
  <c r="AM761" i="1" s="1"/>
  <c r="AH762" i="1"/>
  <c r="AM762" i="1" s="1"/>
  <c r="AH763" i="1"/>
  <c r="AH764" i="1"/>
  <c r="AH765" i="1"/>
  <c r="AM765" i="1" s="1"/>
  <c r="AH766" i="1"/>
  <c r="AH767" i="1"/>
  <c r="AM767" i="1" s="1"/>
  <c r="AH768" i="1"/>
  <c r="AM768" i="1" s="1"/>
  <c r="AH769" i="1"/>
  <c r="AM769" i="1" s="1"/>
  <c r="AH770" i="1"/>
  <c r="AM770" i="1" s="1"/>
  <c r="AH771" i="1"/>
  <c r="AH772" i="1"/>
  <c r="AH773" i="1"/>
  <c r="AM773" i="1" s="1"/>
  <c r="AH774" i="1"/>
  <c r="AH775" i="1"/>
  <c r="AM775" i="1" s="1"/>
  <c r="AN775" i="1" s="1"/>
  <c r="AH776" i="1"/>
  <c r="AM776" i="1" s="1"/>
  <c r="AH777" i="1"/>
  <c r="AM777" i="1" s="1"/>
  <c r="AH778" i="1"/>
  <c r="AM778" i="1" s="1"/>
  <c r="AH779" i="1"/>
  <c r="AH780" i="1"/>
  <c r="AH781" i="1"/>
  <c r="AM781" i="1" s="1"/>
  <c r="AH782" i="1"/>
  <c r="AH783" i="1"/>
  <c r="AM783" i="1" s="1"/>
  <c r="AH784" i="1"/>
  <c r="AM784" i="1" s="1"/>
  <c r="AH785" i="1"/>
  <c r="AM785" i="1" s="1"/>
  <c r="AH786" i="1"/>
  <c r="AM786" i="1" s="1"/>
  <c r="AH787" i="1"/>
  <c r="AH788" i="1"/>
  <c r="AH789" i="1"/>
  <c r="AM789" i="1" s="1"/>
  <c r="AH790" i="1"/>
  <c r="AH791" i="1"/>
  <c r="AM791" i="1" s="1"/>
  <c r="AH792" i="1"/>
  <c r="AM792" i="1" s="1"/>
  <c r="AH793" i="1"/>
  <c r="AM793" i="1" s="1"/>
  <c r="AH794" i="1"/>
  <c r="AM794" i="1" s="1"/>
  <c r="AH795" i="1"/>
  <c r="AH796" i="1"/>
  <c r="AH797" i="1"/>
  <c r="AM797" i="1" s="1"/>
  <c r="AH798" i="1"/>
  <c r="AH799" i="1"/>
  <c r="AM799" i="1" s="1"/>
  <c r="AH800" i="1"/>
  <c r="AM800" i="1" s="1"/>
  <c r="AH801" i="1"/>
  <c r="AM801" i="1" s="1"/>
  <c r="AH802" i="1"/>
  <c r="AM802" i="1" s="1"/>
  <c r="AH803" i="1"/>
  <c r="AM803" i="1" s="1"/>
  <c r="AH804" i="1"/>
  <c r="AH805" i="1"/>
  <c r="AM805" i="1" s="1"/>
  <c r="AH806" i="1"/>
  <c r="AH807" i="1"/>
  <c r="AM807" i="1" s="1"/>
  <c r="AH808" i="1"/>
  <c r="AM808" i="1" s="1"/>
  <c r="AH809" i="1"/>
  <c r="AM809" i="1" s="1"/>
  <c r="AH810" i="1"/>
  <c r="AM810" i="1" s="1"/>
  <c r="AH811" i="1"/>
  <c r="AM811" i="1" s="1"/>
  <c r="AH812" i="1"/>
  <c r="AH813" i="1"/>
  <c r="AM813" i="1" s="1"/>
  <c r="AH814" i="1"/>
  <c r="AH815" i="1"/>
  <c r="AM815" i="1" s="1"/>
  <c r="AH816" i="1"/>
  <c r="AM816" i="1" s="1"/>
  <c r="AH817" i="1"/>
  <c r="AM817" i="1" s="1"/>
  <c r="AH818" i="1"/>
  <c r="AM818" i="1" s="1"/>
  <c r="AH819" i="1"/>
  <c r="AM819" i="1" s="1"/>
  <c r="AH820" i="1"/>
  <c r="AH821" i="1"/>
  <c r="AM821" i="1" s="1"/>
  <c r="AH822" i="1"/>
  <c r="AH823" i="1"/>
  <c r="AM823" i="1" s="1"/>
  <c r="AH824" i="1"/>
  <c r="AM824" i="1" s="1"/>
  <c r="AH825" i="1"/>
  <c r="AM825" i="1" s="1"/>
  <c r="AH826" i="1"/>
  <c r="AM826" i="1" s="1"/>
  <c r="AH827" i="1"/>
  <c r="AM827" i="1" s="1"/>
  <c r="AH828" i="1"/>
  <c r="AH829" i="1"/>
  <c r="AM829" i="1" s="1"/>
  <c r="AH830" i="1"/>
  <c r="AH831" i="1"/>
  <c r="AM831" i="1" s="1"/>
  <c r="AH832" i="1"/>
  <c r="AM832" i="1" s="1"/>
  <c r="AH833" i="1"/>
  <c r="AM833" i="1" s="1"/>
  <c r="AH834" i="1"/>
  <c r="AM834" i="1" s="1"/>
  <c r="AH835" i="1"/>
  <c r="AM835" i="1" s="1"/>
  <c r="AH836" i="1"/>
  <c r="AH837" i="1"/>
  <c r="AM837" i="1" s="1"/>
  <c r="AH838" i="1"/>
  <c r="AH839" i="1"/>
  <c r="AM839" i="1" s="1"/>
  <c r="AH840" i="1"/>
  <c r="AM840" i="1" s="1"/>
  <c r="AH841" i="1"/>
  <c r="AM841" i="1" s="1"/>
  <c r="AH842" i="1"/>
  <c r="AM842" i="1" s="1"/>
  <c r="AH843" i="1"/>
  <c r="AM843" i="1" s="1"/>
  <c r="AH844" i="1"/>
  <c r="AH845" i="1"/>
  <c r="AM845" i="1" s="1"/>
  <c r="AH846" i="1"/>
  <c r="AH847" i="1"/>
  <c r="AM847" i="1" s="1"/>
  <c r="AH848" i="1"/>
  <c r="AM848" i="1" s="1"/>
  <c r="AH849" i="1"/>
  <c r="AM849" i="1" s="1"/>
  <c r="AH850" i="1"/>
  <c r="AM850" i="1" s="1"/>
  <c r="AH851" i="1"/>
  <c r="AM851" i="1" s="1"/>
  <c r="AH852" i="1"/>
  <c r="AH853" i="1"/>
  <c r="AM853" i="1" s="1"/>
  <c r="AH854" i="1"/>
  <c r="AH855" i="1"/>
  <c r="AM855" i="1" s="1"/>
  <c r="AH856" i="1"/>
  <c r="AM856" i="1" s="1"/>
  <c r="AH857" i="1"/>
  <c r="AM857" i="1" s="1"/>
  <c r="AH858" i="1"/>
  <c r="AM858" i="1" s="1"/>
  <c r="AH859" i="1"/>
  <c r="AM859" i="1" s="1"/>
  <c r="AH860" i="1"/>
  <c r="AH861" i="1"/>
  <c r="AM861" i="1" s="1"/>
  <c r="AH862" i="1"/>
  <c r="AH863" i="1"/>
  <c r="AM863" i="1" s="1"/>
  <c r="AH864" i="1"/>
  <c r="AM864" i="1" s="1"/>
  <c r="AH865" i="1"/>
  <c r="AM865" i="1" s="1"/>
  <c r="AH866" i="1"/>
  <c r="AM866" i="1" s="1"/>
  <c r="AH867" i="1"/>
  <c r="AM867" i="1" s="1"/>
  <c r="AH868" i="1"/>
  <c r="AH869" i="1"/>
  <c r="AM869" i="1" s="1"/>
  <c r="AH870" i="1"/>
  <c r="AH871" i="1"/>
  <c r="AM871" i="1" s="1"/>
  <c r="AH872" i="1"/>
  <c r="AM872" i="1" s="1"/>
  <c r="AH873" i="1"/>
  <c r="AM873" i="1" s="1"/>
  <c r="AH874" i="1"/>
  <c r="AM874" i="1" s="1"/>
  <c r="AH875" i="1"/>
  <c r="AM875" i="1" s="1"/>
  <c r="AH876" i="1"/>
  <c r="AH877" i="1"/>
  <c r="AM877" i="1" s="1"/>
  <c r="AH878" i="1"/>
  <c r="AH879" i="1"/>
  <c r="AM879" i="1" s="1"/>
  <c r="AH880" i="1"/>
  <c r="AM880" i="1" s="1"/>
  <c r="AH881" i="1"/>
  <c r="AM881" i="1" s="1"/>
  <c r="AH882" i="1"/>
  <c r="AM882" i="1" s="1"/>
  <c r="AH883" i="1"/>
  <c r="AM883" i="1" s="1"/>
  <c r="AH884" i="1"/>
  <c r="AH885" i="1"/>
  <c r="AM885" i="1" s="1"/>
  <c r="AH886" i="1"/>
  <c r="AH887" i="1"/>
  <c r="AM887" i="1" s="1"/>
  <c r="AH888" i="1"/>
  <c r="AM888" i="1" s="1"/>
  <c r="AH889" i="1"/>
  <c r="AM889" i="1" s="1"/>
  <c r="AH890" i="1"/>
  <c r="AM890" i="1" s="1"/>
  <c r="AH891" i="1"/>
  <c r="AM891" i="1" s="1"/>
  <c r="AH892" i="1"/>
  <c r="AH893" i="1"/>
  <c r="AM893" i="1" s="1"/>
  <c r="AH894" i="1"/>
  <c r="AH895" i="1"/>
  <c r="AM895" i="1" s="1"/>
  <c r="AH896" i="1"/>
  <c r="AM896" i="1" s="1"/>
  <c r="AH897" i="1"/>
  <c r="AM897" i="1" s="1"/>
  <c r="AH898" i="1"/>
  <c r="AM898" i="1" s="1"/>
  <c r="AH899" i="1"/>
  <c r="AM899" i="1" s="1"/>
  <c r="AH900" i="1"/>
  <c r="AH901" i="1"/>
  <c r="AM901" i="1" s="1"/>
  <c r="AH902" i="1"/>
  <c r="AH903" i="1"/>
  <c r="AM903" i="1" s="1"/>
  <c r="AH904" i="1"/>
  <c r="AM904" i="1" s="1"/>
  <c r="AH905" i="1"/>
  <c r="AM905" i="1" s="1"/>
  <c r="AH906" i="1"/>
  <c r="AM906" i="1" s="1"/>
  <c r="AH907" i="1"/>
  <c r="AM907" i="1" s="1"/>
  <c r="AH908" i="1"/>
  <c r="AH909" i="1"/>
  <c r="AM909" i="1" s="1"/>
  <c r="AH910" i="1"/>
  <c r="AH911" i="1"/>
  <c r="AM911" i="1" s="1"/>
  <c r="AH912" i="1"/>
  <c r="AM912" i="1" s="1"/>
  <c r="AH913" i="1"/>
  <c r="AM913" i="1" s="1"/>
  <c r="AH914" i="1"/>
  <c r="AM914" i="1" s="1"/>
  <c r="AH915" i="1"/>
  <c r="AM915" i="1" s="1"/>
  <c r="AH916" i="1"/>
  <c r="AH917" i="1"/>
  <c r="AM917" i="1" s="1"/>
  <c r="AH918" i="1"/>
  <c r="AH919" i="1"/>
  <c r="AM919" i="1" s="1"/>
  <c r="AH920" i="1"/>
  <c r="AM920" i="1" s="1"/>
  <c r="AH921" i="1"/>
  <c r="AM921" i="1" s="1"/>
  <c r="AH922" i="1"/>
  <c r="AM922" i="1" s="1"/>
  <c r="AH923" i="1"/>
  <c r="AM923" i="1" s="1"/>
  <c r="AH924" i="1"/>
  <c r="AH925" i="1"/>
  <c r="AM925" i="1" s="1"/>
  <c r="AH926" i="1"/>
  <c r="AH927" i="1"/>
  <c r="AM927" i="1" s="1"/>
  <c r="AH928" i="1"/>
  <c r="AM928" i="1" s="1"/>
  <c r="AH929" i="1"/>
  <c r="AM929" i="1" s="1"/>
  <c r="AH930" i="1"/>
  <c r="AM930" i="1" s="1"/>
  <c r="AH931" i="1"/>
  <c r="AM931" i="1" s="1"/>
  <c r="AH932" i="1"/>
  <c r="AH933" i="1"/>
  <c r="AM933" i="1" s="1"/>
  <c r="AH934" i="1"/>
  <c r="AH935" i="1"/>
  <c r="AM935" i="1" s="1"/>
  <c r="AH936" i="1"/>
  <c r="AM936" i="1" s="1"/>
  <c r="AH937" i="1"/>
  <c r="AM937" i="1" s="1"/>
  <c r="AH938" i="1"/>
  <c r="AM938" i="1" s="1"/>
  <c r="AH939" i="1"/>
  <c r="AM939" i="1" s="1"/>
  <c r="AH940" i="1"/>
  <c r="AH941" i="1"/>
  <c r="AM941" i="1" s="1"/>
  <c r="AH942" i="1"/>
  <c r="AH943" i="1"/>
  <c r="AM943" i="1" s="1"/>
  <c r="AH944" i="1"/>
  <c r="AM944" i="1" s="1"/>
  <c r="AH945" i="1"/>
  <c r="AM945" i="1" s="1"/>
  <c r="AH946" i="1"/>
  <c r="AM946" i="1" s="1"/>
  <c r="AH947" i="1"/>
  <c r="AM947" i="1" s="1"/>
  <c r="AH948" i="1"/>
  <c r="AH949" i="1"/>
  <c r="AM949" i="1" s="1"/>
  <c r="AH950" i="1"/>
  <c r="AH951" i="1"/>
  <c r="AM951" i="1" s="1"/>
  <c r="AH952" i="1"/>
  <c r="AM952" i="1" s="1"/>
  <c r="AH953" i="1"/>
  <c r="AM953" i="1" s="1"/>
  <c r="AH954" i="1"/>
  <c r="AM954" i="1" s="1"/>
  <c r="AH955" i="1"/>
  <c r="AM955" i="1" s="1"/>
  <c r="AH956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AO748" i="11" l="1"/>
  <c r="AO740" i="11"/>
  <c r="AO732" i="11"/>
  <c r="AO724" i="11"/>
  <c r="AO716" i="11"/>
  <c r="AO708" i="11"/>
  <c r="AO700" i="11"/>
  <c r="AO692" i="11"/>
  <c r="AO684" i="11"/>
  <c r="AO676" i="11"/>
  <c r="AO668" i="11"/>
  <c r="AO661" i="11"/>
  <c r="AO653" i="11"/>
  <c r="AO645" i="11"/>
  <c r="AO637" i="11"/>
  <c r="AO629" i="11"/>
  <c r="AO621" i="11"/>
  <c r="AO614" i="11"/>
  <c r="AO607" i="11"/>
  <c r="AO601" i="11"/>
  <c r="AO594" i="11"/>
  <c r="AO586" i="11"/>
  <c r="AO578" i="11"/>
  <c r="AO563" i="11"/>
  <c r="AO555" i="11"/>
  <c r="AO547" i="11"/>
  <c r="AO539" i="11"/>
  <c r="AO531" i="11"/>
  <c r="AO524" i="11"/>
  <c r="AO516" i="11"/>
  <c r="AO508" i="11"/>
  <c r="AO500" i="11"/>
  <c r="AO494" i="11"/>
  <c r="AO486" i="11"/>
  <c r="AO478" i="11"/>
  <c r="AO471" i="11"/>
  <c r="AO463" i="11"/>
  <c r="AO455" i="11"/>
  <c r="AO448" i="11"/>
  <c r="AO440" i="11"/>
  <c r="AO432" i="11"/>
  <c r="AO425" i="11"/>
  <c r="AO417" i="11"/>
  <c r="AO409" i="11"/>
  <c r="AO401" i="11"/>
  <c r="AO393" i="11"/>
  <c r="AO371" i="11"/>
  <c r="AO363" i="11"/>
  <c r="AO355" i="11"/>
  <c r="AO347" i="11"/>
  <c r="AO339" i="11"/>
  <c r="AO331" i="11"/>
  <c r="AO324" i="11"/>
  <c r="AO316" i="11"/>
  <c r="AO308" i="11"/>
  <c r="AO300" i="11"/>
  <c r="AO292" i="11"/>
  <c r="AO284" i="11"/>
  <c r="AO277" i="11"/>
  <c r="AO269" i="11"/>
  <c r="AO262" i="11"/>
  <c r="AO254" i="11"/>
  <c r="AO246" i="11"/>
  <c r="AO238" i="11"/>
  <c r="AO231" i="11"/>
  <c r="AO227" i="11"/>
  <c r="AO219" i="11"/>
  <c r="AO212" i="11"/>
  <c r="AO204" i="11"/>
  <c r="AO196" i="11"/>
  <c r="AO189" i="11"/>
  <c r="AO181" i="11"/>
  <c r="AO173" i="11"/>
  <c r="AO167" i="11"/>
  <c r="AO159" i="11"/>
  <c r="AO151" i="11"/>
  <c r="AO144" i="11"/>
  <c r="AO136" i="11"/>
  <c r="AO128" i="11"/>
  <c r="AO120" i="11"/>
  <c r="AO114" i="11"/>
  <c r="AO749" i="11"/>
  <c r="AO741" i="11"/>
  <c r="AO733" i="11"/>
  <c r="AO725" i="11"/>
  <c r="AO717" i="11"/>
  <c r="AO709" i="11"/>
  <c r="AO701" i="11"/>
  <c r="AO693" i="11"/>
  <c r="AO685" i="11"/>
  <c r="AO677" i="11"/>
  <c r="AO669" i="11"/>
  <c r="AO662" i="11"/>
  <c r="AO654" i="11"/>
  <c r="AO646" i="11"/>
  <c r="AO638" i="11"/>
  <c r="AO630" i="11"/>
  <c r="AO622" i="11"/>
  <c r="AO615" i="11"/>
  <c r="AO608" i="11"/>
  <c r="AO595" i="11"/>
  <c r="AO587" i="11"/>
  <c r="AO579" i="11"/>
  <c r="AO571" i="11"/>
  <c r="AO564" i="11"/>
  <c r="AO556" i="11"/>
  <c r="AO548" i="11"/>
  <c r="AO540" i="11"/>
  <c r="AO532" i="11"/>
  <c r="AO525" i="11"/>
  <c r="AO517" i="11"/>
  <c r="AO509" i="11"/>
  <c r="AO501" i="11"/>
  <c r="AO487" i="11"/>
  <c r="AO479" i="11"/>
  <c r="AO472" i="11"/>
  <c r="AO464" i="11"/>
  <c r="AO456" i="11"/>
  <c r="AO449" i="11"/>
  <c r="AO441" i="11"/>
  <c r="AO433" i="11"/>
  <c r="AO426" i="11"/>
  <c r="AO418" i="11"/>
  <c r="AO410" i="11"/>
  <c r="AO402" i="11"/>
  <c r="AO394" i="11"/>
  <c r="AO386" i="11"/>
  <c r="AO379" i="11"/>
  <c r="AO372" i="11"/>
  <c r="AO364" i="11"/>
  <c r="AO356" i="11"/>
  <c r="AO348" i="11"/>
  <c r="AO340" i="11"/>
  <c r="AO332" i="11"/>
  <c r="AO325" i="11"/>
  <c r="AO317" i="11"/>
  <c r="AO309" i="11"/>
  <c r="AO301" i="11"/>
  <c r="AO293" i="11"/>
  <c r="AO285" i="11"/>
  <c r="AO278" i="11"/>
  <c r="AO270" i="11"/>
  <c r="AO255" i="11"/>
  <c r="AO247" i="11"/>
  <c r="AO239" i="11"/>
  <c r="AO232" i="11"/>
  <c r="AO228" i="11"/>
  <c r="AO220" i="11"/>
  <c r="AO213" i="11"/>
  <c r="AO205" i="11"/>
  <c r="AO197" i="11"/>
  <c r="AO190" i="11"/>
  <c r="AO182" i="11"/>
  <c r="AO174" i="11"/>
  <c r="AO168" i="11"/>
  <c r="AO160" i="11"/>
  <c r="AO152" i="11"/>
  <c r="AO145" i="11"/>
  <c r="AO137" i="11"/>
  <c r="AO129" i="11"/>
  <c r="AO750" i="11"/>
  <c r="AO742" i="11"/>
  <c r="AO734" i="11"/>
  <c r="AO726" i="11"/>
  <c r="AO718" i="11"/>
  <c r="AO710" i="11"/>
  <c r="AO702" i="11"/>
  <c r="AO694" i="11"/>
  <c r="AO686" i="11"/>
  <c r="AO678" i="11"/>
  <c r="AO670" i="11"/>
  <c r="AO663" i="11"/>
  <c r="AO655" i="11"/>
  <c r="AO647" i="11"/>
  <c r="AO639" i="11"/>
  <c r="AO631" i="11"/>
  <c r="AO623" i="11"/>
  <c r="AO609" i="11"/>
  <c r="AO602" i="11"/>
  <c r="AO588" i="11"/>
  <c r="AO580" i="11"/>
  <c r="AO572" i="11"/>
  <c r="AO565" i="11"/>
  <c r="AO557" i="11"/>
  <c r="AO549" i="11"/>
  <c r="AO541" i="11"/>
  <c r="AO533" i="11"/>
  <c r="AO526" i="11"/>
  <c r="AO518" i="11"/>
  <c r="AO510" i="11"/>
  <c r="AO502" i="11"/>
  <c r="AO495" i="11"/>
  <c r="AO488" i="11"/>
  <c r="AO480" i="11"/>
  <c r="AO473" i="11"/>
  <c r="AO465" i="11"/>
  <c r="AO457" i="11"/>
  <c r="AO450" i="11"/>
  <c r="AO442" i="11"/>
  <c r="AO434" i="11"/>
  <c r="AO419" i="11"/>
  <c r="AO411" i="11"/>
  <c r="AO403" i="11"/>
  <c r="AO395" i="11"/>
  <c r="AO387" i="11"/>
  <c r="AO380" i="11"/>
  <c r="AO373" i="11"/>
  <c r="AO365" i="11"/>
  <c r="AO357" i="11"/>
  <c r="AO349" i="11"/>
  <c r="AO341" i="11"/>
  <c r="AO333" i="11"/>
  <c r="AO326" i="11"/>
  <c r="AO318" i="11"/>
  <c r="AO310" i="11"/>
  <c r="AO302" i="11"/>
  <c r="AO294" i="11"/>
  <c r="AO286" i="11"/>
  <c r="AO279" i="11"/>
  <c r="AO271" i="11"/>
  <c r="AO263" i="11"/>
  <c r="AO256" i="11"/>
  <c r="AO248" i="11"/>
  <c r="AO240" i="11"/>
  <c r="AO233" i="11"/>
  <c r="AO221" i="11"/>
  <c r="AO206" i="11"/>
  <c r="AO198" i="11"/>
  <c r="AO191" i="11"/>
  <c r="AO183" i="11"/>
  <c r="AO175" i="11"/>
  <c r="AO161" i="11"/>
  <c r="AO153" i="11"/>
  <c r="AO146" i="11"/>
  <c r="AO138" i="11"/>
  <c r="AO130" i="11"/>
  <c r="AO122" i="11"/>
  <c r="AO116" i="11"/>
  <c r="AO751" i="11"/>
  <c r="AO743" i="11"/>
  <c r="AO735" i="11"/>
  <c r="AO727" i="11"/>
  <c r="AO719" i="11"/>
  <c r="AO711" i="11"/>
  <c r="AO703" i="11"/>
  <c r="AO695" i="11"/>
  <c r="AO687" i="11"/>
  <c r="AO679" i="11"/>
  <c r="AO671" i="11"/>
  <c r="AO664" i="11"/>
  <c r="AO656" i="11"/>
  <c r="AO648" i="11"/>
  <c r="AO640" i="11"/>
  <c r="AO632" i="11"/>
  <c r="AO624" i="11"/>
  <c r="AO616" i="11"/>
  <c r="AO603" i="11"/>
  <c r="AO596" i="11"/>
  <c r="AO589" i="11"/>
  <c r="AO581" i="11"/>
  <c r="AO573" i="11"/>
  <c r="AO566" i="11"/>
  <c r="AO558" i="11"/>
  <c r="AO550" i="11"/>
  <c r="AO542" i="11"/>
  <c r="AO534" i="11"/>
  <c r="AO519" i="11"/>
  <c r="AO511" i="11"/>
  <c r="AO503" i="11"/>
  <c r="AO496" i="11"/>
  <c r="AO489" i="11"/>
  <c r="AO481" i="11"/>
  <c r="AO474" i="11"/>
  <c r="AO466" i="11"/>
  <c r="AO458" i="11"/>
  <c r="AO451" i="11"/>
  <c r="AO443" i="11"/>
  <c r="AO435" i="11"/>
  <c r="AO427" i="11"/>
  <c r="AO420" i="11"/>
  <c r="AO412" i="11"/>
  <c r="AO404" i="11"/>
  <c r="AO396" i="11"/>
  <c r="AO388" i="11"/>
  <c r="AO381" i="11"/>
  <c r="AO374" i="11"/>
  <c r="AO366" i="11"/>
  <c r="AO358" i="11"/>
  <c r="AO350" i="11"/>
  <c r="AO342" i="11"/>
  <c r="AO334" i="11"/>
  <c r="AO327" i="11"/>
  <c r="AO319" i="11"/>
  <c r="AO311" i="11"/>
  <c r="AO303" i="11"/>
  <c r="AO295" i="11"/>
  <c r="AO287" i="11"/>
  <c r="AO280" i="11"/>
  <c r="AO272" i="11"/>
  <c r="AO264" i="11"/>
  <c r="AO257" i="11"/>
  <c r="AO249" i="11"/>
  <c r="AO241" i="11"/>
  <c r="AO234" i="11"/>
  <c r="AO222" i="11"/>
  <c r="AO214" i="11"/>
  <c r="AO207" i="11"/>
  <c r="AO199" i="11"/>
  <c r="AO192" i="11"/>
  <c r="AO184" i="11"/>
  <c r="AO176" i="11"/>
  <c r="AO162" i="11"/>
  <c r="AO154" i="11"/>
  <c r="AO147" i="11"/>
  <c r="AO139" i="11"/>
  <c r="AO131" i="11"/>
  <c r="AO752" i="11"/>
  <c r="AO744" i="11"/>
  <c r="AO736" i="11"/>
  <c r="AO728" i="11"/>
  <c r="AO720" i="11"/>
  <c r="AO712" i="11"/>
  <c r="AO704" i="11"/>
  <c r="AO696" i="11"/>
  <c r="AO688" i="11"/>
  <c r="AO680" i="11"/>
  <c r="AO672" i="11"/>
  <c r="AO657" i="11"/>
  <c r="AO649" i="11"/>
  <c r="AO641" i="11"/>
  <c r="AO633" i="11"/>
  <c r="AO625" i="11"/>
  <c r="AO617" i="11"/>
  <c r="AO610" i="11"/>
  <c r="AO604" i="11"/>
  <c r="AO597" i="11"/>
  <c r="AO590" i="11"/>
  <c r="AO582" i="11"/>
  <c r="AO574" i="11"/>
  <c r="AO567" i="11"/>
  <c r="AO559" i="11"/>
  <c r="AO551" i="11"/>
  <c r="AO543" i="11"/>
  <c r="AO535" i="11"/>
  <c r="AO527" i="11"/>
  <c r="AO520" i="11"/>
  <c r="AO512" i="11"/>
  <c r="AO504" i="11"/>
  <c r="AO497" i="11"/>
  <c r="AO490" i="11"/>
  <c r="AO482" i="11"/>
  <c r="AO467" i="11"/>
  <c r="AO459" i="11"/>
  <c r="AO452" i="11"/>
  <c r="AO444" i="11"/>
  <c r="AO436" i="11"/>
  <c r="AO428" i="11"/>
  <c r="AO421" i="11"/>
  <c r="AO413" i="11"/>
  <c r="AO405" i="11"/>
  <c r="AO397" i="11"/>
  <c r="AO389" i="11"/>
  <c r="AO382" i="11"/>
  <c r="AO375" i="11"/>
  <c r="AO367" i="11"/>
  <c r="AO359" i="11"/>
  <c r="AO351" i="11"/>
  <c r="AO343" i="11"/>
  <c r="AO335" i="11"/>
  <c r="AO328" i="11"/>
  <c r="AO320" i="11"/>
  <c r="AO312" i="11"/>
  <c r="AO304" i="11"/>
  <c r="AO296" i="11"/>
  <c r="AO288" i="11"/>
  <c r="AO273" i="11"/>
  <c r="AO265" i="11"/>
  <c r="AO258" i="11"/>
  <c r="AO250" i="11"/>
  <c r="AO242" i="11"/>
  <c r="AO223" i="11"/>
  <c r="AO215" i="11"/>
  <c r="AO208" i="11"/>
  <c r="AO200" i="11"/>
  <c r="AO185" i="11"/>
  <c r="AO177" i="11"/>
  <c r="AO169" i="11"/>
  <c r="AO163" i="11"/>
  <c r="AO155" i="11"/>
  <c r="AO148" i="11"/>
  <c r="AO140" i="11"/>
  <c r="AO132" i="11"/>
  <c r="AO124" i="11"/>
  <c r="AO117" i="11"/>
  <c r="AO110" i="11"/>
  <c r="AO746" i="11"/>
  <c r="AO738" i="11"/>
  <c r="AO730" i="11"/>
  <c r="AO722" i="11"/>
  <c r="AO714" i="11"/>
  <c r="AO706" i="11"/>
  <c r="AO698" i="11"/>
  <c r="AO690" i="11"/>
  <c r="AO682" i="11"/>
  <c r="AO674" i="11"/>
  <c r="AO666" i="11"/>
  <c r="AO659" i="11"/>
  <c r="AO651" i="11"/>
  <c r="AO643" i="11"/>
  <c r="AO635" i="11"/>
  <c r="AO627" i="11"/>
  <c r="AO619" i="11"/>
  <c r="AO612" i="11"/>
  <c r="AO606" i="11"/>
  <c r="AO599" i="11"/>
  <c r="AO592" i="11"/>
  <c r="AO584" i="11"/>
  <c r="AO576" i="11"/>
  <c r="AO569" i="11"/>
  <c r="AO553" i="11"/>
  <c r="AO585" i="11"/>
  <c r="AO613" i="11"/>
  <c r="AO644" i="11"/>
  <c r="AO675" i="11"/>
  <c r="AO707" i="11"/>
  <c r="AO739" i="11"/>
  <c r="AO552" i="11"/>
  <c r="AO575" i="11"/>
  <c r="AO605" i="11"/>
  <c r="AO634" i="11"/>
  <c r="AO665" i="11"/>
  <c r="AO697" i="11"/>
  <c r="AO729" i="11"/>
  <c r="AO562" i="11"/>
  <c r="AO593" i="11"/>
  <c r="AO620" i="11"/>
  <c r="AO652" i="11"/>
  <c r="AO683" i="11"/>
  <c r="AO715" i="11"/>
  <c r="AO747" i="11"/>
  <c r="AO218" i="11"/>
  <c r="AO252" i="11"/>
  <c r="AO276" i="11"/>
  <c r="AO289" i="11"/>
  <c r="AO314" i="11"/>
  <c r="AO338" i="11"/>
  <c r="AO352" i="11"/>
  <c r="AO377" i="11"/>
  <c r="AO400" i="11"/>
  <c r="AO414" i="11"/>
  <c r="AO438" i="11"/>
  <c r="AO462" i="11"/>
  <c r="AO475" i="11"/>
  <c r="AO499" i="11"/>
  <c r="AO523" i="11"/>
  <c r="AO536" i="11"/>
  <c r="AO561" i="11"/>
  <c r="AO583" i="11"/>
  <c r="AO611" i="11"/>
  <c r="AO642" i="11"/>
  <c r="AO673" i="11"/>
  <c r="AO705" i="11"/>
  <c r="AO737" i="11"/>
  <c r="AO217" i="11"/>
  <c r="AO237" i="11"/>
  <c r="AO251" i="11"/>
  <c r="AO275" i="11"/>
  <c r="AO299" i="11"/>
  <c r="AO313" i="11"/>
  <c r="AO337" i="11"/>
  <c r="AO362" i="11"/>
  <c r="AO376" i="11"/>
  <c r="AO399" i="11"/>
  <c r="AO424" i="11"/>
  <c r="AO437" i="11"/>
  <c r="AO461" i="11"/>
  <c r="AO485" i="11"/>
  <c r="AO498" i="11"/>
  <c r="AO522" i="11"/>
  <c r="AO546" i="11"/>
  <c r="AO560" i="11"/>
  <c r="AO570" i="11"/>
  <c r="AO600" i="11"/>
  <c r="AO628" i="11"/>
  <c r="AO660" i="11"/>
  <c r="AO691" i="11"/>
  <c r="AO723" i="11"/>
  <c r="AM950" i="1"/>
  <c r="AM942" i="1"/>
  <c r="AM934" i="1"/>
  <c r="AM926" i="1"/>
  <c r="AM918" i="1"/>
  <c r="AM910" i="1"/>
  <c r="AM902" i="1"/>
  <c r="AM894" i="1"/>
  <c r="AM886" i="1"/>
  <c r="AM878" i="1"/>
  <c r="AM870" i="1"/>
  <c r="AM862" i="1"/>
  <c r="AM854" i="1"/>
  <c r="AM846" i="1"/>
  <c r="AM838" i="1"/>
  <c r="AM830" i="1"/>
  <c r="AM822" i="1"/>
  <c r="AM814" i="1"/>
  <c r="AM806" i="1"/>
  <c r="AM798" i="1"/>
  <c r="AM790" i="1"/>
  <c r="AM782" i="1"/>
  <c r="AM774" i="1"/>
  <c r="AM766" i="1"/>
  <c r="AG5" i="1"/>
  <c r="AM758" i="1"/>
  <c r="AM750" i="1"/>
  <c r="AM742" i="1"/>
  <c r="AM734" i="1"/>
  <c r="AM726" i="1"/>
  <c r="AM718" i="1"/>
  <c r="AM710" i="1"/>
  <c r="AM702" i="1"/>
  <c r="AM694" i="1"/>
  <c r="AM686" i="1"/>
  <c r="AM678" i="1"/>
  <c r="AM670" i="1"/>
  <c r="AM662" i="1"/>
  <c r="AM654" i="1"/>
  <c r="AM646" i="1"/>
  <c r="AM638" i="1"/>
  <c r="AM630" i="1"/>
  <c r="AM622" i="1"/>
  <c r="AM614" i="1"/>
  <c r="AM606" i="1"/>
  <c r="AM598" i="1"/>
  <c r="AM590" i="1"/>
  <c r="AM582" i="1"/>
  <c r="AM574" i="1"/>
  <c r="AM566" i="1"/>
  <c r="AM558" i="1"/>
  <c r="AM550" i="1"/>
  <c r="AM542" i="1"/>
  <c r="AM534" i="1"/>
  <c r="AM526" i="1"/>
  <c r="AM518" i="1"/>
  <c r="AM510" i="1"/>
  <c r="AM502" i="1"/>
  <c r="AM494" i="1"/>
  <c r="AM486" i="1"/>
  <c r="AM478" i="1"/>
  <c r="AM470" i="1"/>
  <c r="AM462" i="1"/>
  <c r="AM454" i="1"/>
  <c r="AM446" i="1"/>
  <c r="AM438" i="1"/>
  <c r="AM430" i="1"/>
  <c r="AM422" i="1"/>
  <c r="AM414" i="1"/>
  <c r="AM406" i="1"/>
  <c r="AM398" i="1"/>
  <c r="AM390" i="1"/>
  <c r="AM382" i="1"/>
  <c r="AM374" i="1"/>
  <c r="AM366" i="1"/>
  <c r="AM358" i="1"/>
  <c r="AM350" i="1"/>
  <c r="AM342" i="1"/>
  <c r="AM334" i="1"/>
  <c r="AM326" i="1"/>
  <c r="AM318" i="1"/>
  <c r="AM310" i="1"/>
  <c r="AM302" i="1"/>
  <c r="AM294" i="1"/>
  <c r="AM286" i="1"/>
  <c r="AM278" i="1"/>
  <c r="AM270" i="1"/>
  <c r="AM262" i="1"/>
  <c r="AM254" i="1"/>
  <c r="AM246" i="1"/>
  <c r="AM238" i="1"/>
  <c r="AM230" i="1"/>
  <c r="AM222" i="1"/>
  <c r="AM214" i="1"/>
  <c r="AM206" i="1"/>
  <c r="AM198" i="1"/>
  <c r="AM190" i="1"/>
  <c r="AM182" i="1"/>
  <c r="AM174" i="1"/>
  <c r="AM166" i="1"/>
  <c r="AM158" i="1"/>
  <c r="AM150" i="1"/>
  <c r="AM142" i="1"/>
  <c r="AM134" i="1"/>
  <c r="AM126" i="1"/>
  <c r="AM118" i="1"/>
  <c r="AM110" i="1"/>
  <c r="AM102" i="1"/>
  <c r="AM94" i="1"/>
  <c r="AM86" i="1"/>
  <c r="AF934" i="1"/>
  <c r="AG934" i="1" s="1"/>
  <c r="AF902" i="1"/>
  <c r="AG902" i="1" s="1"/>
  <c r="AF870" i="1"/>
  <c r="AG870" i="1" s="1"/>
  <c r="AF838" i="1"/>
  <c r="AG838" i="1" s="1"/>
  <c r="AF806" i="1"/>
  <c r="AG806" i="1" s="1"/>
  <c r="AF766" i="1"/>
  <c r="AG766" i="1" s="1"/>
  <c r="AF238" i="1"/>
  <c r="AG238" i="1" s="1"/>
  <c r="AF110" i="1"/>
  <c r="AG110" i="1" s="1"/>
  <c r="AN110" i="1" s="1"/>
  <c r="AO110" i="1" s="1"/>
  <c r="AN658" i="1"/>
  <c r="AN634" i="1"/>
  <c r="AN618" i="1"/>
  <c r="AO618" i="1" s="1"/>
  <c r="AN602" i="1"/>
  <c r="AN586" i="1"/>
  <c r="AN570" i="1"/>
  <c r="AN554" i="1"/>
  <c r="AN538" i="1"/>
  <c r="AO538" i="1" s="1"/>
  <c r="AN522" i="1"/>
  <c r="AN506" i="1"/>
  <c r="AN490" i="1"/>
  <c r="AO490" i="1" s="1"/>
  <c r="AN474" i="1"/>
  <c r="AN458" i="1"/>
  <c r="AN442" i="1"/>
  <c r="AN426" i="1"/>
  <c r="AN410" i="1"/>
  <c r="AO410" i="1" s="1"/>
  <c r="AN394" i="1"/>
  <c r="AN378" i="1"/>
  <c r="AN362" i="1"/>
  <c r="AO362" i="1" s="1"/>
  <c r="AN346" i="1"/>
  <c r="AN330" i="1"/>
  <c r="AM5" i="1"/>
  <c r="AO829" i="11"/>
  <c r="AO828" i="11"/>
  <c r="AO827" i="11"/>
  <c r="AO826" i="11"/>
  <c r="AO825" i="11"/>
  <c r="AO824" i="11"/>
  <c r="AO823" i="11"/>
  <c r="AO822" i="11"/>
  <c r="AO821" i="11"/>
  <c r="AO820" i="11"/>
  <c r="AO819" i="11"/>
  <c r="AO818" i="11"/>
  <c r="AO817" i="11"/>
  <c r="AO816" i="11"/>
  <c r="AO815" i="11"/>
  <c r="AO814" i="11"/>
  <c r="AO813" i="11"/>
  <c r="AO812" i="11"/>
  <c r="AO811" i="11"/>
  <c r="AO810" i="11"/>
  <c r="AO809" i="11"/>
  <c r="AO808" i="11"/>
  <c r="AO807" i="11"/>
  <c r="AO806" i="11"/>
  <c r="AO805" i="11"/>
  <c r="AO804" i="11"/>
  <c r="AO803" i="11"/>
  <c r="AO802" i="11"/>
  <c r="AO801" i="11"/>
  <c r="AO800" i="11"/>
  <c r="AO799" i="11"/>
  <c r="AO798" i="11"/>
  <c r="AO797" i="11"/>
  <c r="AO796" i="11"/>
  <c r="AO795" i="11"/>
  <c r="AO794" i="11"/>
  <c r="AO793" i="11"/>
  <c r="AO792" i="11"/>
  <c r="AO791" i="11"/>
  <c r="AO790" i="11"/>
  <c r="AO789" i="11"/>
  <c r="AO788" i="11"/>
  <c r="AO787" i="11"/>
  <c r="AO786" i="11"/>
  <c r="AO785" i="11"/>
  <c r="AO784" i="11"/>
  <c r="AO783" i="11"/>
  <c r="AO782" i="11"/>
  <c r="AO781" i="11"/>
  <c r="AO780" i="11"/>
  <c r="AO779" i="11"/>
  <c r="AO778" i="11"/>
  <c r="AO777" i="11"/>
  <c r="AO776" i="11"/>
  <c r="AO775" i="11"/>
  <c r="AO774" i="11"/>
  <c r="AO773" i="11"/>
  <c r="AO772" i="11"/>
  <c r="AO771" i="11"/>
  <c r="AO770" i="11"/>
  <c r="AO769" i="11"/>
  <c r="AO768" i="11"/>
  <c r="AO767" i="11"/>
  <c r="AO766" i="11"/>
  <c r="AO765" i="11"/>
  <c r="AO764" i="11"/>
  <c r="AO763" i="11"/>
  <c r="AO762" i="11"/>
  <c r="AO761" i="11"/>
  <c r="AO760" i="11"/>
  <c r="AO759" i="11"/>
  <c r="AO758" i="11"/>
  <c r="AO757" i="11"/>
  <c r="AO756" i="11"/>
  <c r="AO755" i="11"/>
  <c r="AO754" i="11"/>
  <c r="AO753" i="11"/>
  <c r="Y1" i="11"/>
  <c r="AO830" i="11"/>
  <c r="AO831" i="11"/>
  <c r="AO832" i="11"/>
  <c r="AO833" i="11"/>
  <c r="AO834" i="11"/>
  <c r="AO835" i="11"/>
  <c r="AO836" i="11"/>
  <c r="AO837" i="11"/>
  <c r="AO838" i="11"/>
  <c r="AO839" i="11"/>
  <c r="AO840" i="11"/>
  <c r="AO841" i="11"/>
  <c r="AO842" i="11"/>
  <c r="AO843" i="11"/>
  <c r="AO844" i="11"/>
  <c r="AO845" i="11"/>
  <c r="AO846" i="11"/>
  <c r="AO847" i="11"/>
  <c r="AO848" i="11"/>
  <c r="AO849" i="11"/>
  <c r="AO850" i="11"/>
  <c r="AO851" i="11"/>
  <c r="AO852" i="11"/>
  <c r="AO853" i="11"/>
  <c r="AO854" i="11"/>
  <c r="AO855" i="11"/>
  <c r="AO856" i="11"/>
  <c r="AO857" i="11"/>
  <c r="AO858" i="11"/>
  <c r="AO859" i="11"/>
  <c r="AO860" i="11"/>
  <c r="AO861" i="11"/>
  <c r="AO862" i="11"/>
  <c r="AO863" i="11"/>
  <c r="AO864" i="11"/>
  <c r="AO865" i="11"/>
  <c r="AO866" i="11"/>
  <c r="AO867" i="11"/>
  <c r="AO868" i="11"/>
  <c r="AO869" i="11"/>
  <c r="AO870" i="11"/>
  <c r="AO871" i="11"/>
  <c r="AO872" i="11"/>
  <c r="AO873" i="11"/>
  <c r="AO874" i="11"/>
  <c r="AO875" i="11"/>
  <c r="AO876" i="11"/>
  <c r="AO877" i="11"/>
  <c r="AO878" i="11"/>
  <c r="AO879" i="11"/>
  <c r="AO880" i="11"/>
  <c r="AO881" i="11"/>
  <c r="AO882" i="11"/>
  <c r="AO883" i="11"/>
  <c r="AO884" i="11"/>
  <c r="AO885" i="11"/>
  <c r="AO886" i="11"/>
  <c r="AO887" i="11"/>
  <c r="AO888" i="11"/>
  <c r="AO889" i="11"/>
  <c r="AO890" i="11"/>
  <c r="AO891" i="11"/>
  <c r="AO892" i="11"/>
  <c r="AO893" i="11"/>
  <c r="AO894" i="11"/>
  <c r="AO895" i="11"/>
  <c r="AO896" i="11"/>
  <c r="AO897" i="11"/>
  <c r="AO898" i="11"/>
  <c r="AO899" i="11"/>
  <c r="AO900" i="11"/>
  <c r="AO901" i="11"/>
  <c r="AO902" i="11"/>
  <c r="AO903" i="11"/>
  <c r="AO904" i="11"/>
  <c r="AO905" i="11"/>
  <c r="X1" i="11"/>
  <c r="N30" i="11"/>
  <c r="N36" i="11"/>
  <c r="N38" i="11"/>
  <c r="N6" i="11"/>
  <c r="N46" i="11"/>
  <c r="N9" i="11"/>
  <c r="N14" i="11"/>
  <c r="N53" i="11"/>
  <c r="N20" i="11"/>
  <c r="N67" i="11"/>
  <c r="N22" i="11"/>
  <c r="N82" i="11"/>
  <c r="N90" i="11"/>
  <c r="N12" i="11"/>
  <c r="N28" i="11"/>
  <c r="N44" i="11"/>
  <c r="N66" i="11"/>
  <c r="N4" i="11"/>
  <c r="K1" i="11"/>
  <c r="L36" i="11" s="1"/>
  <c r="N18" i="11"/>
  <c r="N34" i="11"/>
  <c r="N50" i="11"/>
  <c r="N74" i="11"/>
  <c r="N5" i="11"/>
  <c r="N19" i="11"/>
  <c r="N35" i="11"/>
  <c r="N51" i="11"/>
  <c r="N75" i="11"/>
  <c r="N10" i="11"/>
  <c r="N26" i="11"/>
  <c r="N42" i="11"/>
  <c r="N58" i="11"/>
  <c r="N98" i="11"/>
  <c r="N11" i="11"/>
  <c r="N27" i="11"/>
  <c r="N43" i="11"/>
  <c r="N59" i="11"/>
  <c r="N108" i="11"/>
  <c r="N115" i="11"/>
  <c r="N8" i="11"/>
  <c r="N16" i="11"/>
  <c r="N24" i="11"/>
  <c r="N32" i="11"/>
  <c r="N40" i="11"/>
  <c r="N48" i="11"/>
  <c r="N55" i="11"/>
  <c r="N63" i="11"/>
  <c r="N71" i="11"/>
  <c r="N79" i="11"/>
  <c r="N87" i="11"/>
  <c r="N95" i="11"/>
  <c r="N113" i="11"/>
  <c r="N134" i="11"/>
  <c r="N150" i="11"/>
  <c r="N13" i="11"/>
  <c r="N21" i="11"/>
  <c r="N29" i="11"/>
  <c r="N37" i="11"/>
  <c r="N45" i="11"/>
  <c r="N52" i="11"/>
  <c r="N60" i="11"/>
  <c r="N68" i="11"/>
  <c r="N76" i="11"/>
  <c r="N84" i="11"/>
  <c r="N92" i="11"/>
  <c r="N100" i="11"/>
  <c r="N106" i="11"/>
  <c r="N116" i="11"/>
  <c r="N129" i="11"/>
  <c r="N145" i="11"/>
  <c r="N160" i="11"/>
  <c r="N57" i="11"/>
  <c r="N65" i="11"/>
  <c r="N73" i="11"/>
  <c r="N81" i="11"/>
  <c r="N89" i="11"/>
  <c r="N97" i="11"/>
  <c r="N109" i="11"/>
  <c r="N119" i="11"/>
  <c r="N131" i="11"/>
  <c r="N135" i="11"/>
  <c r="N147" i="11"/>
  <c r="N900" i="11"/>
  <c r="N892" i="11"/>
  <c r="N884" i="11"/>
  <c r="N876" i="11"/>
  <c r="N868" i="11"/>
  <c r="N861" i="11"/>
  <c r="N853" i="11"/>
  <c r="N845" i="11"/>
  <c r="N837" i="11"/>
  <c r="N903" i="11"/>
  <c r="N895" i="11"/>
  <c r="N887" i="11"/>
  <c r="N879" i="11"/>
  <c r="N871" i="11"/>
  <c r="N864" i="11"/>
  <c r="N856" i="11"/>
  <c r="N848" i="11"/>
  <c r="N840" i="11"/>
  <c r="N832" i="11"/>
  <c r="N898" i="11"/>
  <c r="N890" i="11"/>
  <c r="N882" i="11"/>
  <c r="N874" i="11"/>
  <c r="N859" i="11"/>
  <c r="N851" i="11"/>
  <c r="N843" i="11"/>
  <c r="N835" i="11"/>
  <c r="N901" i="11"/>
  <c r="N893" i="11"/>
  <c r="N885" i="11"/>
  <c r="N877" i="11"/>
  <c r="N869" i="11"/>
  <c r="N862" i="11"/>
  <c r="N854" i="11"/>
  <c r="N846" i="11"/>
  <c r="N838" i="11"/>
  <c r="N830" i="11"/>
  <c r="N822" i="11"/>
  <c r="N904" i="11"/>
  <c r="N896" i="11"/>
  <c r="N888" i="11"/>
  <c r="N880" i="11"/>
  <c r="N872" i="11"/>
  <c r="N865" i="11"/>
  <c r="N857" i="11"/>
  <c r="N849" i="11"/>
  <c r="N841" i="11"/>
  <c r="N902" i="11"/>
  <c r="N894" i="11"/>
  <c r="N886" i="11"/>
  <c r="N878" i="11"/>
  <c r="N870" i="11"/>
  <c r="N863" i="11"/>
  <c r="N855" i="11"/>
  <c r="N847" i="11"/>
  <c r="N839" i="11"/>
  <c r="N831" i="11"/>
  <c r="N823" i="11"/>
  <c r="N889" i="11"/>
  <c r="N875" i="11"/>
  <c r="N825" i="11"/>
  <c r="N817" i="11"/>
  <c r="N811" i="11"/>
  <c r="N804" i="11"/>
  <c r="N796" i="11"/>
  <c r="N790" i="11"/>
  <c r="N905" i="11"/>
  <c r="N897" i="11"/>
  <c r="N883" i="11"/>
  <c r="N827" i="11"/>
  <c r="N820" i="11"/>
  <c r="N814" i="11"/>
  <c r="N807" i="11"/>
  <c r="N799" i="11"/>
  <c r="N792" i="11"/>
  <c r="N785" i="11"/>
  <c r="N891" i="11"/>
  <c r="N842" i="11"/>
  <c r="N802" i="11"/>
  <c r="N795" i="11"/>
  <c r="N788" i="11"/>
  <c r="N899" i="11"/>
  <c r="N850" i="11"/>
  <c r="N824" i="11"/>
  <c r="N819" i="11"/>
  <c r="N812" i="11"/>
  <c r="N805" i="11"/>
  <c r="N797" i="11"/>
  <c r="N791" i="11"/>
  <c r="N783" i="11"/>
  <c r="N873" i="11"/>
  <c r="N866" i="11"/>
  <c r="N809" i="11"/>
  <c r="N778" i="11"/>
  <c r="N770" i="11"/>
  <c r="N858" i="11"/>
  <c r="N833" i="11"/>
  <c r="N821" i="11"/>
  <c r="N816" i="11"/>
  <c r="N867" i="11"/>
  <c r="N834" i="11"/>
  <c r="N776" i="11"/>
  <c r="N768" i="11"/>
  <c r="N761" i="11"/>
  <c r="N753" i="11"/>
  <c r="N745" i="11"/>
  <c r="N737" i="11"/>
  <c r="N729" i="11"/>
  <c r="N829" i="11"/>
  <c r="N828" i="11"/>
  <c r="N798" i="11"/>
  <c r="N794" i="11"/>
  <c r="N786" i="11"/>
  <c r="N779" i="11"/>
  <c r="N771" i="11"/>
  <c r="N763" i="11"/>
  <c r="N756" i="11"/>
  <c r="N748" i="11"/>
  <c r="N740" i="11"/>
  <c r="N732" i="11"/>
  <c r="N860" i="11"/>
  <c r="N836" i="11"/>
  <c r="N818" i="11"/>
  <c r="N808" i="11"/>
  <c r="N803" i="11"/>
  <c r="N784" i="11"/>
  <c r="N844" i="11"/>
  <c r="N767" i="11"/>
  <c r="N762" i="11"/>
  <c r="N826" i="11"/>
  <c r="N815" i="11"/>
  <c r="N813" i="11"/>
  <c r="N780" i="11"/>
  <c r="N774" i="11"/>
  <c r="N749" i="11"/>
  <c r="N744" i="11"/>
  <c r="N739" i="11"/>
  <c r="N734" i="11"/>
  <c r="N725" i="11"/>
  <c r="N717" i="11"/>
  <c r="N777" i="11"/>
  <c r="N773" i="11"/>
  <c r="N759" i="11"/>
  <c r="N754" i="11"/>
  <c r="N727" i="11"/>
  <c r="N720" i="11"/>
  <c r="N712" i="11"/>
  <c r="N852" i="11"/>
  <c r="N758" i="11"/>
  <c r="N741" i="11"/>
  <c r="N736" i="11"/>
  <c r="N731" i="11"/>
  <c r="N723" i="11"/>
  <c r="N715" i="11"/>
  <c r="N707" i="11"/>
  <c r="N699" i="11"/>
  <c r="N691" i="11"/>
  <c r="N810" i="11"/>
  <c r="N793" i="11"/>
  <c r="N787" i="11"/>
  <c r="N772" i="11"/>
  <c r="N766" i="11"/>
  <c r="N789" i="11"/>
  <c r="N775" i="11"/>
  <c r="N769" i="11"/>
  <c r="N765" i="11"/>
  <c r="N760" i="11"/>
  <c r="N755" i="11"/>
  <c r="N750" i="11"/>
  <c r="N733" i="11"/>
  <c r="N728" i="11"/>
  <c r="N806" i="11"/>
  <c r="N800" i="11"/>
  <c r="N782" i="11"/>
  <c r="N743" i="11"/>
  <c r="N738" i="11"/>
  <c r="N881" i="11"/>
  <c r="N801" i="11"/>
  <c r="N781" i="11"/>
  <c r="N764" i="11"/>
  <c r="N757" i="11"/>
  <c r="N752" i="11"/>
  <c r="N747" i="11"/>
  <c r="N742" i="11"/>
  <c r="N719" i="11"/>
  <c r="N711" i="11"/>
  <c r="N703" i="11"/>
  <c r="N730" i="11"/>
  <c r="N702" i="11"/>
  <c r="N697" i="11"/>
  <c r="N687" i="11"/>
  <c r="N679" i="11"/>
  <c r="N671" i="11"/>
  <c r="N709" i="11"/>
  <c r="N704" i="11"/>
  <c r="N689" i="11"/>
  <c r="N682" i="11"/>
  <c r="N674" i="11"/>
  <c r="N666" i="11"/>
  <c r="N659" i="11"/>
  <c r="N651" i="11"/>
  <c r="N643" i="11"/>
  <c r="N635" i="11"/>
  <c r="N627" i="11"/>
  <c r="N726" i="11"/>
  <c r="N724" i="11"/>
  <c r="N685" i="11"/>
  <c r="N677" i="11"/>
  <c r="N669" i="11"/>
  <c r="N662" i="11"/>
  <c r="N654" i="11"/>
  <c r="N646" i="11"/>
  <c r="N638" i="11"/>
  <c r="N630" i="11"/>
  <c r="N751" i="11"/>
  <c r="N706" i="11"/>
  <c r="N701" i="11"/>
  <c r="N696" i="11"/>
  <c r="N680" i="11"/>
  <c r="N672" i="11"/>
  <c r="N657" i="11"/>
  <c r="N649" i="11"/>
  <c r="N641" i="11"/>
  <c r="N633" i="11"/>
  <c r="N735" i="11"/>
  <c r="N714" i="11"/>
  <c r="N708" i="11"/>
  <c r="N694" i="11"/>
  <c r="N692" i="11"/>
  <c r="N690" i="11"/>
  <c r="N688" i="11"/>
  <c r="N683" i="11"/>
  <c r="N675" i="11"/>
  <c r="N667" i="11"/>
  <c r="N722" i="11"/>
  <c r="N698" i="11"/>
  <c r="N686" i="11"/>
  <c r="N678" i="11"/>
  <c r="N670" i="11"/>
  <c r="N663" i="11"/>
  <c r="N655" i="11"/>
  <c r="N647" i="11"/>
  <c r="N639" i="11"/>
  <c r="N631" i="11"/>
  <c r="N718" i="11"/>
  <c r="N705" i="11"/>
  <c r="N700" i="11"/>
  <c r="N681" i="11"/>
  <c r="N673" i="11"/>
  <c r="N665" i="11"/>
  <c r="N658" i="11"/>
  <c r="N650" i="11"/>
  <c r="N642" i="11"/>
  <c r="N634" i="11"/>
  <c r="N626" i="11"/>
  <c r="N661" i="11"/>
  <c r="N648" i="11"/>
  <c r="N636" i="11"/>
  <c r="N619" i="11"/>
  <c r="N612" i="11"/>
  <c r="N606" i="11"/>
  <c r="N599" i="11"/>
  <c r="N592" i="11"/>
  <c r="N584" i="11"/>
  <c r="N576" i="11"/>
  <c r="N721" i="11"/>
  <c r="N710" i="11"/>
  <c r="N693" i="11"/>
  <c r="N676" i="11"/>
  <c r="N660" i="11"/>
  <c r="N622" i="11"/>
  <c r="N615" i="11"/>
  <c r="N608" i="11"/>
  <c r="N713" i="11"/>
  <c r="N645" i="11"/>
  <c r="N632" i="11"/>
  <c r="N625" i="11"/>
  <c r="N617" i="11"/>
  <c r="N610" i="11"/>
  <c r="N604" i="11"/>
  <c r="N597" i="11"/>
  <c r="N590" i="11"/>
  <c r="N582" i="11"/>
  <c r="N574" i="11"/>
  <c r="N746" i="11"/>
  <c r="N695" i="11"/>
  <c r="N668" i="11"/>
  <c r="N656" i="11"/>
  <c r="N644" i="11"/>
  <c r="N620" i="11"/>
  <c r="N613" i="11"/>
  <c r="N600" i="11"/>
  <c r="N593" i="11"/>
  <c r="N585" i="11"/>
  <c r="N577" i="11"/>
  <c r="N623" i="11"/>
  <c r="N609" i="11"/>
  <c r="N602" i="11"/>
  <c r="N588" i="11"/>
  <c r="N580" i="11"/>
  <c r="N572" i="11"/>
  <c r="N653" i="11"/>
  <c r="N640" i="11"/>
  <c r="N629" i="11"/>
  <c r="N618" i="11"/>
  <c r="N611" i="11"/>
  <c r="N605" i="11"/>
  <c r="N598" i="11"/>
  <c r="N591" i="11"/>
  <c r="N583" i="11"/>
  <c r="N575" i="11"/>
  <c r="N652" i="11"/>
  <c r="N628" i="11"/>
  <c r="N621" i="11"/>
  <c r="N614" i="11"/>
  <c r="N607" i="11"/>
  <c r="N601" i="11"/>
  <c r="N579" i="11"/>
  <c r="N573" i="11"/>
  <c r="N566" i="11"/>
  <c r="N558" i="11"/>
  <c r="N550" i="11"/>
  <c r="N542" i="11"/>
  <c r="N534" i="11"/>
  <c r="N519" i="11"/>
  <c r="N511" i="11"/>
  <c r="N503" i="11"/>
  <c r="N589" i="11"/>
  <c r="N569" i="11"/>
  <c r="N561" i="11"/>
  <c r="N553" i="11"/>
  <c r="N545" i="11"/>
  <c r="N537" i="11"/>
  <c r="N529" i="11"/>
  <c r="N522" i="11"/>
  <c r="N514" i="11"/>
  <c r="N684" i="11"/>
  <c r="N664" i="11"/>
  <c r="N587" i="11"/>
  <c r="N578" i="11"/>
  <c r="N564" i="11"/>
  <c r="N556" i="11"/>
  <c r="N548" i="11"/>
  <c r="N716" i="11"/>
  <c r="N637" i="11"/>
  <c r="N596" i="11"/>
  <c r="N567" i="11"/>
  <c r="N559" i="11"/>
  <c r="N551" i="11"/>
  <c r="N543" i="11"/>
  <c r="N535" i="11"/>
  <c r="N527" i="11"/>
  <c r="N520" i="11"/>
  <c r="N512" i="11"/>
  <c r="N504" i="11"/>
  <c r="N595" i="11"/>
  <c r="N586" i="11"/>
  <c r="N571" i="11"/>
  <c r="N570" i="11"/>
  <c r="N562" i="11"/>
  <c r="N554" i="11"/>
  <c r="N546" i="11"/>
  <c r="N538" i="11"/>
  <c r="N530" i="11"/>
  <c r="N523" i="11"/>
  <c r="N515" i="11"/>
  <c r="N624" i="11"/>
  <c r="N603" i="11"/>
  <c r="N565" i="11"/>
  <c r="N557" i="11"/>
  <c r="N549" i="11"/>
  <c r="N541" i="11"/>
  <c r="N533" i="11"/>
  <c r="N526" i="11"/>
  <c r="N518" i="11"/>
  <c r="N594" i="11"/>
  <c r="N563" i="11"/>
  <c r="N560" i="11"/>
  <c r="N532" i="11"/>
  <c r="N531" i="11"/>
  <c r="N521" i="11"/>
  <c r="N502" i="11"/>
  <c r="N568" i="11"/>
  <c r="N544" i="11"/>
  <c r="N513" i="11"/>
  <c r="N509" i="11"/>
  <c r="N496" i="11"/>
  <c r="N489" i="11"/>
  <c r="N481" i="11"/>
  <c r="N474" i="11"/>
  <c r="N466" i="11"/>
  <c r="N458" i="11"/>
  <c r="N451" i="11"/>
  <c r="N443" i="11"/>
  <c r="N435" i="11"/>
  <c r="N506" i="11"/>
  <c r="N492" i="11"/>
  <c r="N484" i="11"/>
  <c r="N476" i="11"/>
  <c r="N469" i="11"/>
  <c r="N461" i="11"/>
  <c r="N540" i="11"/>
  <c r="N539" i="11"/>
  <c r="N528" i="11"/>
  <c r="N517" i="11"/>
  <c r="N516" i="11"/>
  <c r="N508" i="11"/>
  <c r="N501" i="11"/>
  <c r="N487" i="11"/>
  <c r="N479" i="11"/>
  <c r="N472" i="11"/>
  <c r="N464" i="11"/>
  <c r="N456" i="11"/>
  <c r="N449" i="11"/>
  <c r="N441" i="11"/>
  <c r="N433" i="11"/>
  <c r="N426" i="11"/>
  <c r="N418" i="11"/>
  <c r="N410" i="11"/>
  <c r="N402" i="11"/>
  <c r="N394" i="11"/>
  <c r="N386" i="11"/>
  <c r="N379" i="11"/>
  <c r="N372" i="11"/>
  <c r="N364" i="11"/>
  <c r="N525" i="11"/>
  <c r="N524" i="11"/>
  <c r="N505" i="11"/>
  <c r="N500" i="11"/>
  <c r="N493" i="11"/>
  <c r="N485" i="11"/>
  <c r="N477" i="11"/>
  <c r="N470" i="11"/>
  <c r="N462" i="11"/>
  <c r="N454" i="11"/>
  <c r="N447" i="11"/>
  <c r="N439" i="11"/>
  <c r="N547" i="11"/>
  <c r="N536" i="11"/>
  <c r="N510" i="11"/>
  <c r="N495" i="11"/>
  <c r="N488" i="11"/>
  <c r="N480" i="11"/>
  <c r="N473" i="11"/>
  <c r="N465" i="11"/>
  <c r="N457" i="11"/>
  <c r="N450" i="11"/>
  <c r="N442" i="11"/>
  <c r="N434" i="11"/>
  <c r="N419" i="11"/>
  <c r="N411" i="11"/>
  <c r="N403" i="11"/>
  <c r="N395" i="11"/>
  <c r="N387" i="11"/>
  <c r="N380" i="11"/>
  <c r="N373" i="11"/>
  <c r="N365" i="11"/>
  <c r="N581" i="11"/>
  <c r="N499" i="11"/>
  <c r="N483" i="11"/>
  <c r="N471" i="11"/>
  <c r="N459" i="11"/>
  <c r="N446" i="11"/>
  <c r="N432" i="11"/>
  <c r="N429" i="11"/>
  <c r="N616" i="11"/>
  <c r="N494" i="11"/>
  <c r="N482" i="11"/>
  <c r="N425" i="11"/>
  <c r="N405" i="11"/>
  <c r="N393" i="11"/>
  <c r="N468" i="11"/>
  <c r="N455" i="11"/>
  <c r="N445" i="11"/>
  <c r="N440" i="11"/>
  <c r="N431" i="11"/>
  <c r="N422" i="11"/>
  <c r="N412" i="11"/>
  <c r="N407" i="11"/>
  <c r="N491" i="11"/>
  <c r="N478" i="11"/>
  <c r="N467" i="11"/>
  <c r="N444" i="11"/>
  <c r="N428" i="11"/>
  <c r="N417" i="11"/>
  <c r="N397" i="11"/>
  <c r="N367" i="11"/>
  <c r="N357" i="11"/>
  <c r="N349" i="11"/>
  <c r="N341" i="11"/>
  <c r="N333" i="11"/>
  <c r="N326" i="11"/>
  <c r="N318" i="11"/>
  <c r="N310" i="11"/>
  <c r="N302" i="11"/>
  <c r="N294" i="11"/>
  <c r="N552" i="11"/>
  <c r="N490" i="11"/>
  <c r="N555" i="11"/>
  <c r="N486" i="11"/>
  <c r="N448" i="11"/>
  <c r="N437" i="11"/>
  <c r="N427" i="11"/>
  <c r="N423" i="11"/>
  <c r="N416" i="11"/>
  <c r="N406" i="11"/>
  <c r="N396" i="11"/>
  <c r="N391" i="11"/>
  <c r="N385" i="11"/>
  <c r="N376" i="11"/>
  <c r="N366" i="11"/>
  <c r="N358" i="11"/>
  <c r="N350" i="11"/>
  <c r="N342" i="11"/>
  <c r="N334" i="11"/>
  <c r="N327" i="11"/>
  <c r="N319" i="11"/>
  <c r="N311" i="11"/>
  <c r="N303" i="11"/>
  <c r="N295" i="11"/>
  <c r="N507" i="11"/>
  <c r="N460" i="11"/>
  <c r="N404" i="11"/>
  <c r="N399" i="11"/>
  <c r="N392" i="11"/>
  <c r="N369" i="11"/>
  <c r="N344" i="11"/>
  <c r="N332" i="11"/>
  <c r="N398" i="11"/>
  <c r="N383" i="11"/>
  <c r="N361" i="11"/>
  <c r="N351" i="11"/>
  <c r="N346" i="11"/>
  <c r="N339" i="11"/>
  <c r="N320" i="11"/>
  <c r="N315" i="11"/>
  <c r="N308" i="11"/>
  <c r="N298" i="11"/>
  <c r="N475" i="11"/>
  <c r="N463" i="11"/>
  <c r="N415" i="11"/>
  <c r="N409" i="11"/>
  <c r="N408" i="11"/>
  <c r="N356" i="11"/>
  <c r="N336" i="11"/>
  <c r="N325" i="11"/>
  <c r="N305" i="11"/>
  <c r="N293" i="11"/>
  <c r="N282" i="11"/>
  <c r="N275" i="11"/>
  <c r="N267" i="11"/>
  <c r="N390" i="11"/>
  <c r="N382" i="11"/>
  <c r="N368" i="11"/>
  <c r="N353" i="11"/>
  <c r="N343" i="11"/>
  <c r="N338" i="11"/>
  <c r="N331" i="11"/>
  <c r="N322" i="11"/>
  <c r="N497" i="11"/>
  <c r="N453" i="11"/>
  <c r="N452" i="11"/>
  <c r="N414" i="11"/>
  <c r="N413" i="11"/>
  <c r="N375" i="11"/>
  <c r="N363" i="11"/>
  <c r="N360" i="11"/>
  <c r="N348" i="11"/>
  <c r="N329" i="11"/>
  <c r="N317" i="11"/>
  <c r="N498" i="11"/>
  <c r="N438" i="11"/>
  <c r="N436" i="11"/>
  <c r="N401" i="11"/>
  <c r="N389" i="11"/>
  <c r="N381" i="11"/>
  <c r="N371" i="11"/>
  <c r="N355" i="11"/>
  <c r="N345" i="11"/>
  <c r="N335" i="11"/>
  <c r="N330" i="11"/>
  <c r="N324" i="11"/>
  <c r="N314" i="11"/>
  <c r="N304" i="11"/>
  <c r="N299" i="11"/>
  <c r="N292" i="11"/>
  <c r="N283" i="11"/>
  <c r="N276" i="11"/>
  <c r="N268" i="11"/>
  <c r="N430" i="11"/>
  <c r="N388" i="11"/>
  <c r="N378" i="11"/>
  <c r="N374" i="11"/>
  <c r="N362" i="11"/>
  <c r="N352" i="11"/>
  <c r="N340" i="11"/>
  <c r="N321" i="11"/>
  <c r="N309" i="11"/>
  <c r="N286" i="11"/>
  <c r="N424" i="11"/>
  <c r="N421" i="11"/>
  <c r="N420" i="11"/>
  <c r="N400" i="11"/>
  <c r="N384" i="11"/>
  <c r="N377" i="11"/>
  <c r="N370" i="11"/>
  <c r="N359" i="11"/>
  <c r="N354" i="11"/>
  <c r="N347" i="11"/>
  <c r="N337" i="11"/>
  <c r="N328" i="11"/>
  <c r="N323" i="11"/>
  <c r="N316" i="11"/>
  <c r="N306" i="11"/>
  <c r="N296" i="11"/>
  <c r="N291" i="11"/>
  <c r="N289" i="11"/>
  <c r="N281" i="11"/>
  <c r="N313" i="11"/>
  <c r="N270" i="11"/>
  <c r="N257" i="11"/>
  <c r="N249" i="11"/>
  <c r="N241" i="11"/>
  <c r="N234" i="11"/>
  <c r="N222" i="11"/>
  <c r="N214" i="11"/>
  <c r="N207" i="11"/>
  <c r="N199" i="11"/>
  <c r="N192" i="11"/>
  <c r="N184" i="11"/>
  <c r="N176" i="11"/>
  <c r="N287" i="11"/>
  <c r="N277" i="11"/>
  <c r="N272" i="11"/>
  <c r="N265" i="11"/>
  <c r="N260" i="11"/>
  <c r="N252" i="11"/>
  <c r="N244" i="11"/>
  <c r="N236" i="11"/>
  <c r="N229" i="11"/>
  <c r="N225" i="11"/>
  <c r="N217" i="11"/>
  <c r="N210" i="11"/>
  <c r="N202" i="11"/>
  <c r="N194" i="11"/>
  <c r="N187" i="11"/>
  <c r="N179" i="11"/>
  <c r="N255" i="11"/>
  <c r="N247" i="11"/>
  <c r="N239" i="11"/>
  <c r="N232" i="11"/>
  <c r="N228" i="11"/>
  <c r="N220" i="11"/>
  <c r="N213" i="11"/>
  <c r="N205" i="11"/>
  <c r="N197" i="11"/>
  <c r="N190" i="11"/>
  <c r="N182" i="11"/>
  <c r="N285" i="11"/>
  <c r="N279" i="11"/>
  <c r="N269" i="11"/>
  <c r="N264" i="11"/>
  <c r="N258" i="11"/>
  <c r="N250" i="11"/>
  <c r="N242" i="11"/>
  <c r="N223" i="11"/>
  <c r="N215" i="11"/>
  <c r="N208" i="11"/>
  <c r="N200" i="11"/>
  <c r="N185" i="11"/>
  <c r="N177" i="11"/>
  <c r="N169" i="11"/>
  <c r="N163" i="11"/>
  <c r="N155" i="11"/>
  <c r="N148" i="11"/>
  <c r="N140" i="11"/>
  <c r="N132" i="11"/>
  <c r="N124" i="11"/>
  <c r="N117" i="11"/>
  <c r="N110" i="11"/>
  <c r="N102" i="11"/>
  <c r="N307" i="11"/>
  <c r="N274" i="11"/>
  <c r="N261" i="11"/>
  <c r="N253" i="11"/>
  <c r="N245" i="11"/>
  <c r="N237" i="11"/>
  <c r="N230" i="11"/>
  <c r="N226" i="11"/>
  <c r="N218" i="11"/>
  <c r="N211" i="11"/>
  <c r="N203" i="11"/>
  <c r="N195" i="11"/>
  <c r="N188" i="11"/>
  <c r="N180" i="11"/>
  <c r="N172" i="11"/>
  <c r="N166" i="11"/>
  <c r="N300" i="11"/>
  <c r="N297" i="11"/>
  <c r="N290" i="11"/>
  <c r="N271" i="11"/>
  <c r="N256" i="11"/>
  <c r="N248" i="11"/>
  <c r="N240" i="11"/>
  <c r="N233" i="11"/>
  <c r="N221" i="11"/>
  <c r="N206" i="11"/>
  <c r="N198" i="11"/>
  <c r="N191" i="11"/>
  <c r="N183" i="11"/>
  <c r="N175" i="11"/>
  <c r="N161" i="11"/>
  <c r="N153" i="11"/>
  <c r="N146" i="11"/>
  <c r="N138" i="11"/>
  <c r="N130" i="11"/>
  <c r="N122" i="11"/>
  <c r="N301" i="11"/>
  <c r="N284" i="11"/>
  <c r="N278" i="11"/>
  <c r="N266" i="11"/>
  <c r="N259" i="11"/>
  <c r="N251" i="11"/>
  <c r="N243" i="11"/>
  <c r="N235" i="11"/>
  <c r="N224" i="11"/>
  <c r="N216" i="11"/>
  <c r="N209" i="11"/>
  <c r="N201" i="11"/>
  <c r="N193" i="11"/>
  <c r="N186" i="11"/>
  <c r="N178" i="11"/>
  <c r="N170" i="11"/>
  <c r="N164" i="11"/>
  <c r="N156" i="11"/>
  <c r="N149" i="11"/>
  <c r="N141" i="11"/>
  <c r="N133" i="11"/>
  <c r="N125" i="11"/>
  <c r="N118" i="11"/>
  <c r="N111" i="11"/>
  <c r="N103" i="11"/>
  <c r="N312" i="11"/>
  <c r="N288" i="11"/>
  <c r="N280" i="11"/>
  <c r="N273" i="11"/>
  <c r="N263" i="11"/>
  <c r="N262" i="11"/>
  <c r="N254" i="11"/>
  <c r="N246" i="11"/>
  <c r="N238" i="11"/>
  <c r="N231" i="11"/>
  <c r="N227" i="11"/>
  <c r="N219" i="11"/>
  <c r="N212" i="11"/>
  <c r="N204" i="11"/>
  <c r="N196" i="11"/>
  <c r="N189" i="11"/>
  <c r="N181" i="11"/>
  <c r="N173" i="11"/>
  <c r="N167" i="11"/>
  <c r="N159" i="11"/>
  <c r="N151" i="11"/>
  <c r="N144" i="11"/>
  <c r="N136" i="11"/>
  <c r="N128" i="11"/>
  <c r="N120" i="11"/>
  <c r="N7" i="11"/>
  <c r="N15" i="11"/>
  <c r="N23" i="11"/>
  <c r="N31" i="11"/>
  <c r="N39" i="11"/>
  <c r="N47" i="11"/>
  <c r="N54" i="11"/>
  <c r="N62" i="11"/>
  <c r="N70" i="11"/>
  <c r="N78" i="11"/>
  <c r="N86" i="11"/>
  <c r="N94" i="11"/>
  <c r="N101" i="11"/>
  <c r="N104" i="11"/>
  <c r="N114" i="11"/>
  <c r="N165" i="11"/>
  <c r="N168" i="11"/>
  <c r="N174" i="11"/>
  <c r="N83" i="11"/>
  <c r="N91" i="11"/>
  <c r="N99" i="11"/>
  <c r="N126" i="11"/>
  <c r="N142" i="11"/>
  <c r="N157" i="11"/>
  <c r="N171" i="11"/>
  <c r="N17" i="11"/>
  <c r="N25" i="11"/>
  <c r="N33" i="11"/>
  <c r="N41" i="11"/>
  <c r="N49" i="11"/>
  <c r="N56" i="11"/>
  <c r="N64" i="11"/>
  <c r="N72" i="11"/>
  <c r="N80" i="11"/>
  <c r="N88" i="11"/>
  <c r="N96" i="11"/>
  <c r="N107" i="11"/>
  <c r="N112" i="11"/>
  <c r="N121" i="11"/>
  <c r="N137" i="11"/>
  <c r="N152" i="11"/>
  <c r="N61" i="11"/>
  <c r="N69" i="11"/>
  <c r="N77" i="11"/>
  <c r="N85" i="11"/>
  <c r="N93" i="11"/>
  <c r="N105" i="11"/>
  <c r="N123" i="11"/>
  <c r="N127" i="11"/>
  <c r="N139" i="11"/>
  <c r="N143" i="11"/>
  <c r="N154" i="11"/>
  <c r="N158" i="11"/>
  <c r="AN953" i="1"/>
  <c r="AO953" i="1" s="1"/>
  <c r="AN945" i="1"/>
  <c r="AO945" i="1" s="1"/>
  <c r="AN937" i="1"/>
  <c r="AO937" i="1" s="1"/>
  <c r="AN929" i="1"/>
  <c r="AO929" i="1" s="1"/>
  <c r="AN921" i="1"/>
  <c r="AO921" i="1" s="1"/>
  <c r="AN913" i="1"/>
  <c r="AO913" i="1" s="1"/>
  <c r="AN905" i="1"/>
  <c r="AO905" i="1" s="1"/>
  <c r="AN897" i="1"/>
  <c r="AO897" i="1" s="1"/>
  <c r="AN889" i="1"/>
  <c r="AO889" i="1" s="1"/>
  <c r="AN881" i="1"/>
  <c r="AO881" i="1" s="1"/>
  <c r="AN873" i="1"/>
  <c r="AO873" i="1" s="1"/>
  <c r="AN865" i="1"/>
  <c r="AO865" i="1" s="1"/>
  <c r="AN857" i="1"/>
  <c r="AO857" i="1" s="1"/>
  <c r="AN849" i="1"/>
  <c r="AO849" i="1" s="1"/>
  <c r="AN841" i="1"/>
  <c r="AO841" i="1" s="1"/>
  <c r="AN833" i="1"/>
  <c r="AO833" i="1" s="1"/>
  <c r="AN825" i="1"/>
  <c r="AO825" i="1" s="1"/>
  <c r="AN817" i="1"/>
  <c r="AO817" i="1" s="1"/>
  <c r="AN809" i="1"/>
  <c r="AO809" i="1" s="1"/>
  <c r="AN801" i="1"/>
  <c r="AO801" i="1" s="1"/>
  <c r="AN793" i="1"/>
  <c r="AO793" i="1" s="1"/>
  <c r="AN785" i="1"/>
  <c r="AO785" i="1" s="1"/>
  <c r="AN761" i="1"/>
  <c r="AO761" i="1" s="1"/>
  <c r="AN944" i="1"/>
  <c r="AO944" i="1" s="1"/>
  <c r="AN912" i="1"/>
  <c r="AO912" i="1" s="1"/>
  <c r="AN880" i="1"/>
  <c r="AN848" i="1"/>
  <c r="AO848" i="1" s="1"/>
  <c r="AN816" i="1"/>
  <c r="AO816" i="1" s="1"/>
  <c r="AN784" i="1"/>
  <c r="AO784" i="1" s="1"/>
  <c r="AN288" i="1"/>
  <c r="AO288" i="1" s="1"/>
  <c r="AN160" i="1"/>
  <c r="AO160" i="1" s="1"/>
  <c r="AN32" i="1"/>
  <c r="AO32" i="1" s="1"/>
  <c r="AN934" i="1"/>
  <c r="AO934" i="1" s="1"/>
  <c r="AN902" i="1"/>
  <c r="AN870" i="1"/>
  <c r="AN838" i="1"/>
  <c r="AO838" i="1" s="1"/>
  <c r="AN806" i="1"/>
  <c r="AO806" i="1" s="1"/>
  <c r="AN766" i="1"/>
  <c r="AO766" i="1" s="1"/>
  <c r="AN238" i="1"/>
  <c r="AO238" i="1" s="1"/>
  <c r="AF955" i="1"/>
  <c r="AG955" i="1" s="1"/>
  <c r="AN955" i="1" s="1"/>
  <c r="AO955" i="1" s="1"/>
  <c r="AF947" i="1"/>
  <c r="AG947" i="1" s="1"/>
  <c r="AN947" i="1" s="1"/>
  <c r="AO947" i="1" s="1"/>
  <c r="AF939" i="1"/>
  <c r="AG939" i="1" s="1"/>
  <c r="AN939" i="1" s="1"/>
  <c r="AO939" i="1" s="1"/>
  <c r="AF931" i="1"/>
  <c r="AG931" i="1" s="1"/>
  <c r="AN931" i="1" s="1"/>
  <c r="AO931" i="1" s="1"/>
  <c r="AF923" i="1"/>
  <c r="AG923" i="1" s="1"/>
  <c r="AN923" i="1" s="1"/>
  <c r="AO923" i="1" s="1"/>
  <c r="AF915" i="1"/>
  <c r="AG915" i="1" s="1"/>
  <c r="AN915" i="1" s="1"/>
  <c r="AO915" i="1" s="1"/>
  <c r="AF907" i="1"/>
  <c r="AG907" i="1" s="1"/>
  <c r="AN907" i="1" s="1"/>
  <c r="AO907" i="1" s="1"/>
  <c r="AF899" i="1"/>
  <c r="AG899" i="1" s="1"/>
  <c r="AN899" i="1" s="1"/>
  <c r="AO899" i="1" s="1"/>
  <c r="AF891" i="1"/>
  <c r="AG891" i="1" s="1"/>
  <c r="AN891" i="1" s="1"/>
  <c r="AO891" i="1" s="1"/>
  <c r="AF883" i="1"/>
  <c r="AG883" i="1" s="1"/>
  <c r="AN883" i="1" s="1"/>
  <c r="AO883" i="1" s="1"/>
  <c r="AF875" i="1"/>
  <c r="AG875" i="1" s="1"/>
  <c r="AN875" i="1" s="1"/>
  <c r="AO875" i="1" s="1"/>
  <c r="AF867" i="1"/>
  <c r="AG867" i="1" s="1"/>
  <c r="AN867" i="1" s="1"/>
  <c r="AO867" i="1" s="1"/>
  <c r="AF859" i="1"/>
  <c r="AG859" i="1" s="1"/>
  <c r="AN859" i="1" s="1"/>
  <c r="AO859" i="1" s="1"/>
  <c r="AF851" i="1"/>
  <c r="AG851" i="1" s="1"/>
  <c r="AN851" i="1" s="1"/>
  <c r="AO851" i="1" s="1"/>
  <c r="AF843" i="1"/>
  <c r="AG843" i="1" s="1"/>
  <c r="AN843" i="1" s="1"/>
  <c r="AO843" i="1" s="1"/>
  <c r="AF835" i="1"/>
  <c r="AG835" i="1" s="1"/>
  <c r="AN835" i="1" s="1"/>
  <c r="AO835" i="1" s="1"/>
  <c r="AF827" i="1"/>
  <c r="AG827" i="1" s="1"/>
  <c r="AN827" i="1" s="1"/>
  <c r="AO827" i="1" s="1"/>
  <c r="AF819" i="1"/>
  <c r="AG819" i="1" s="1"/>
  <c r="AN819" i="1" s="1"/>
  <c r="AO819" i="1" s="1"/>
  <c r="AF811" i="1"/>
  <c r="AG811" i="1" s="1"/>
  <c r="AN811" i="1" s="1"/>
  <c r="AO811" i="1" s="1"/>
  <c r="AF803" i="1"/>
  <c r="AG803" i="1" s="1"/>
  <c r="AN803" i="1" s="1"/>
  <c r="AO803" i="1" s="1"/>
  <c r="AF795" i="1"/>
  <c r="AG795" i="1" s="1"/>
  <c r="AF787" i="1"/>
  <c r="AG787" i="1" s="1"/>
  <c r="AF779" i="1"/>
  <c r="AG779" i="1" s="1"/>
  <c r="AF771" i="1"/>
  <c r="AG771" i="1" s="1"/>
  <c r="AF763" i="1"/>
  <c r="AG763" i="1" s="1"/>
  <c r="AF755" i="1"/>
  <c r="AG755" i="1" s="1"/>
  <c r="AF747" i="1"/>
  <c r="AG747" i="1" s="1"/>
  <c r="AF739" i="1"/>
  <c r="AG739" i="1" s="1"/>
  <c r="AF731" i="1"/>
  <c r="AG731" i="1" s="1"/>
  <c r="AF723" i="1"/>
  <c r="AG723" i="1" s="1"/>
  <c r="AF715" i="1"/>
  <c r="AG715" i="1" s="1"/>
  <c r="AF707" i="1"/>
  <c r="AG707" i="1" s="1"/>
  <c r="AF699" i="1"/>
  <c r="AG699" i="1" s="1"/>
  <c r="AF691" i="1"/>
  <c r="AG691" i="1" s="1"/>
  <c r="AF683" i="1"/>
  <c r="AG683" i="1" s="1"/>
  <c r="AF675" i="1"/>
  <c r="AG675" i="1" s="1"/>
  <c r="AF667" i="1"/>
  <c r="AG667" i="1" s="1"/>
  <c r="AF659" i="1"/>
  <c r="AG659" i="1" s="1"/>
  <c r="AF651" i="1"/>
  <c r="AG651" i="1" s="1"/>
  <c r="AF643" i="1"/>
  <c r="AG643" i="1" s="1"/>
  <c r="AF635" i="1"/>
  <c r="AG635" i="1" s="1"/>
  <c r="AF627" i="1"/>
  <c r="AG627" i="1" s="1"/>
  <c r="AF619" i="1"/>
  <c r="AG619" i="1" s="1"/>
  <c r="AF611" i="1"/>
  <c r="AG611" i="1" s="1"/>
  <c r="AF603" i="1"/>
  <c r="AG603" i="1" s="1"/>
  <c r="AF595" i="1"/>
  <c r="AG595" i="1" s="1"/>
  <c r="AF587" i="1"/>
  <c r="AG587" i="1" s="1"/>
  <c r="AF579" i="1"/>
  <c r="AG579" i="1" s="1"/>
  <c r="AF571" i="1"/>
  <c r="AG571" i="1" s="1"/>
  <c r="AF563" i="1"/>
  <c r="AG563" i="1" s="1"/>
  <c r="AF555" i="1"/>
  <c r="AG555" i="1" s="1"/>
  <c r="AF547" i="1"/>
  <c r="AG547" i="1" s="1"/>
  <c r="AF539" i="1"/>
  <c r="AG539" i="1" s="1"/>
  <c r="AF531" i="1"/>
  <c r="AG531" i="1" s="1"/>
  <c r="AF523" i="1"/>
  <c r="AG523" i="1" s="1"/>
  <c r="AF515" i="1"/>
  <c r="AG515" i="1" s="1"/>
  <c r="AF507" i="1"/>
  <c r="AG507" i="1" s="1"/>
  <c r="AF499" i="1"/>
  <c r="AG499" i="1" s="1"/>
  <c r="AF491" i="1"/>
  <c r="AG491" i="1" s="1"/>
  <c r="AF483" i="1"/>
  <c r="AG483" i="1" s="1"/>
  <c r="AF475" i="1"/>
  <c r="AG475" i="1" s="1"/>
  <c r="AF467" i="1"/>
  <c r="AG467" i="1" s="1"/>
  <c r="AF459" i="1"/>
  <c r="AG459" i="1" s="1"/>
  <c r="AF451" i="1"/>
  <c r="AG451" i="1" s="1"/>
  <c r="AF443" i="1"/>
  <c r="AG443" i="1" s="1"/>
  <c r="AF435" i="1"/>
  <c r="AG435" i="1" s="1"/>
  <c r="AF427" i="1"/>
  <c r="AG427" i="1" s="1"/>
  <c r="AF419" i="1"/>
  <c r="AG419" i="1" s="1"/>
  <c r="AF411" i="1"/>
  <c r="AG411" i="1" s="1"/>
  <c r="AF403" i="1"/>
  <c r="AG403" i="1" s="1"/>
  <c r="AF395" i="1"/>
  <c r="AG395" i="1" s="1"/>
  <c r="AF387" i="1"/>
  <c r="AG387" i="1" s="1"/>
  <c r="AF379" i="1"/>
  <c r="AG379" i="1" s="1"/>
  <c r="AF371" i="1"/>
  <c r="AG371" i="1" s="1"/>
  <c r="AF363" i="1"/>
  <c r="AG363" i="1" s="1"/>
  <c r="AF355" i="1"/>
  <c r="AG355" i="1" s="1"/>
  <c r="AF347" i="1"/>
  <c r="AG347" i="1" s="1"/>
  <c r="AF339" i="1"/>
  <c r="AG339" i="1" s="1"/>
  <c r="AF331" i="1"/>
  <c r="AG331" i="1" s="1"/>
  <c r="AF323" i="1"/>
  <c r="AG323" i="1" s="1"/>
  <c r="AF315" i="1"/>
  <c r="AG315" i="1" s="1"/>
  <c r="AF307" i="1"/>
  <c r="AG307" i="1" s="1"/>
  <c r="AF299" i="1"/>
  <c r="AG299" i="1" s="1"/>
  <c r="AF291" i="1"/>
  <c r="AG291" i="1" s="1"/>
  <c r="AF283" i="1"/>
  <c r="AG283" i="1" s="1"/>
  <c r="AF275" i="1"/>
  <c r="AG275" i="1" s="1"/>
  <c r="AF267" i="1"/>
  <c r="AG267" i="1" s="1"/>
  <c r="AF259" i="1"/>
  <c r="AG259" i="1" s="1"/>
  <c r="AF251" i="1"/>
  <c r="AG251" i="1" s="1"/>
  <c r="AF243" i="1"/>
  <c r="AG243" i="1" s="1"/>
  <c r="AF235" i="1"/>
  <c r="AG235" i="1" s="1"/>
  <c r="AF227" i="1"/>
  <c r="AG227" i="1" s="1"/>
  <c r="AF219" i="1"/>
  <c r="AG219" i="1" s="1"/>
  <c r="AF211" i="1"/>
  <c r="AG211" i="1" s="1"/>
  <c r="AF203" i="1"/>
  <c r="AG203" i="1" s="1"/>
  <c r="AF195" i="1"/>
  <c r="AG195" i="1" s="1"/>
  <c r="AF187" i="1"/>
  <c r="AG187" i="1" s="1"/>
  <c r="AF179" i="1"/>
  <c r="AG179" i="1" s="1"/>
  <c r="AF171" i="1"/>
  <c r="AG171" i="1" s="1"/>
  <c r="AF954" i="1"/>
  <c r="AG954" i="1" s="1"/>
  <c r="AN954" i="1" s="1"/>
  <c r="AO954" i="1" s="1"/>
  <c r="AF946" i="1"/>
  <c r="AG946" i="1" s="1"/>
  <c r="AN946" i="1" s="1"/>
  <c r="AO946" i="1" s="1"/>
  <c r="AF938" i="1"/>
  <c r="AG938" i="1" s="1"/>
  <c r="AN938" i="1" s="1"/>
  <c r="AO938" i="1" s="1"/>
  <c r="AF930" i="1"/>
  <c r="AG930" i="1" s="1"/>
  <c r="AN930" i="1" s="1"/>
  <c r="AO930" i="1" s="1"/>
  <c r="AF922" i="1"/>
  <c r="AG922" i="1" s="1"/>
  <c r="AN922" i="1" s="1"/>
  <c r="AO922" i="1" s="1"/>
  <c r="AF914" i="1"/>
  <c r="AG914" i="1" s="1"/>
  <c r="AN914" i="1" s="1"/>
  <c r="AO914" i="1" s="1"/>
  <c r="AF906" i="1"/>
  <c r="AG906" i="1" s="1"/>
  <c r="AN906" i="1" s="1"/>
  <c r="AO906" i="1" s="1"/>
  <c r="AF898" i="1"/>
  <c r="AG898" i="1" s="1"/>
  <c r="AN898" i="1" s="1"/>
  <c r="AO898" i="1" s="1"/>
  <c r="AF890" i="1"/>
  <c r="AG890" i="1" s="1"/>
  <c r="AN890" i="1" s="1"/>
  <c r="AO890" i="1" s="1"/>
  <c r="AF882" i="1"/>
  <c r="AG882" i="1" s="1"/>
  <c r="AN882" i="1" s="1"/>
  <c r="AO882" i="1" s="1"/>
  <c r="AF874" i="1"/>
  <c r="AG874" i="1" s="1"/>
  <c r="AN874" i="1" s="1"/>
  <c r="AO874" i="1" s="1"/>
  <c r="AF866" i="1"/>
  <c r="AG866" i="1" s="1"/>
  <c r="AN866" i="1" s="1"/>
  <c r="AO866" i="1" s="1"/>
  <c r="AF858" i="1"/>
  <c r="AG858" i="1" s="1"/>
  <c r="AN858" i="1" s="1"/>
  <c r="AO858" i="1" s="1"/>
  <c r="AF850" i="1"/>
  <c r="AG850" i="1" s="1"/>
  <c r="AN850" i="1" s="1"/>
  <c r="AO850" i="1" s="1"/>
  <c r="AF842" i="1"/>
  <c r="AG842" i="1" s="1"/>
  <c r="AN842" i="1" s="1"/>
  <c r="AO842" i="1" s="1"/>
  <c r="AF834" i="1"/>
  <c r="AG834" i="1" s="1"/>
  <c r="AN834" i="1" s="1"/>
  <c r="AO834" i="1" s="1"/>
  <c r="AF826" i="1"/>
  <c r="AG826" i="1" s="1"/>
  <c r="AN826" i="1" s="1"/>
  <c r="AO826" i="1" s="1"/>
  <c r="AF818" i="1"/>
  <c r="AG818" i="1" s="1"/>
  <c r="AN818" i="1" s="1"/>
  <c r="AO818" i="1" s="1"/>
  <c r="AF810" i="1"/>
  <c r="AG810" i="1" s="1"/>
  <c r="AN810" i="1" s="1"/>
  <c r="AO810" i="1" s="1"/>
  <c r="AF802" i="1"/>
  <c r="AG802" i="1" s="1"/>
  <c r="AN802" i="1" s="1"/>
  <c r="AO802" i="1" s="1"/>
  <c r="AF794" i="1"/>
  <c r="AG794" i="1" s="1"/>
  <c r="AN794" i="1" s="1"/>
  <c r="AO794" i="1" s="1"/>
  <c r="AF786" i="1"/>
  <c r="AG786" i="1" s="1"/>
  <c r="AN786" i="1" s="1"/>
  <c r="AO786" i="1" s="1"/>
  <c r="AF778" i="1"/>
  <c r="AG778" i="1" s="1"/>
  <c r="AN778" i="1" s="1"/>
  <c r="AO778" i="1" s="1"/>
  <c r="AF770" i="1"/>
  <c r="AG770" i="1" s="1"/>
  <c r="AN770" i="1" s="1"/>
  <c r="AO770" i="1" s="1"/>
  <c r="AF762" i="1"/>
  <c r="AG762" i="1" s="1"/>
  <c r="AN762" i="1" s="1"/>
  <c r="AO762" i="1" s="1"/>
  <c r="AF754" i="1"/>
  <c r="AG754" i="1" s="1"/>
  <c r="AN754" i="1" s="1"/>
  <c r="AO754" i="1" s="1"/>
  <c r="AF746" i="1"/>
  <c r="AG746" i="1" s="1"/>
  <c r="AN746" i="1" s="1"/>
  <c r="AO746" i="1" s="1"/>
  <c r="AF738" i="1"/>
  <c r="AG738" i="1" s="1"/>
  <c r="AN738" i="1" s="1"/>
  <c r="AO738" i="1" s="1"/>
  <c r="AF730" i="1"/>
  <c r="AG730" i="1" s="1"/>
  <c r="AN730" i="1" s="1"/>
  <c r="AO730" i="1" s="1"/>
  <c r="AF722" i="1"/>
  <c r="AG722" i="1" s="1"/>
  <c r="AN722" i="1" s="1"/>
  <c r="AO722" i="1" s="1"/>
  <c r="AF714" i="1"/>
  <c r="AG714" i="1" s="1"/>
  <c r="AN714" i="1" s="1"/>
  <c r="AO714" i="1" s="1"/>
  <c r="AF706" i="1"/>
  <c r="AG706" i="1" s="1"/>
  <c r="AN706" i="1" s="1"/>
  <c r="AO706" i="1" s="1"/>
  <c r="AF698" i="1"/>
  <c r="AG698" i="1" s="1"/>
  <c r="AN698" i="1" s="1"/>
  <c r="AO698" i="1" s="1"/>
  <c r="AF690" i="1"/>
  <c r="AG690" i="1" s="1"/>
  <c r="AN690" i="1" s="1"/>
  <c r="AO690" i="1" s="1"/>
  <c r="AF682" i="1"/>
  <c r="AG682" i="1" s="1"/>
  <c r="AN682" i="1" s="1"/>
  <c r="AO682" i="1" s="1"/>
  <c r="AF674" i="1"/>
  <c r="AG674" i="1" s="1"/>
  <c r="AN674" i="1" s="1"/>
  <c r="AO674" i="1" s="1"/>
  <c r="AF666" i="1"/>
  <c r="AG666" i="1" s="1"/>
  <c r="AN666" i="1" s="1"/>
  <c r="AO666" i="1" s="1"/>
  <c r="AF650" i="1"/>
  <c r="AG650" i="1" s="1"/>
  <c r="AN650" i="1" s="1"/>
  <c r="AO650" i="1" s="1"/>
  <c r="AF642" i="1"/>
  <c r="AG642" i="1" s="1"/>
  <c r="AN642" i="1" s="1"/>
  <c r="AO642" i="1" s="1"/>
  <c r="AF626" i="1"/>
  <c r="AG626" i="1" s="1"/>
  <c r="AN626" i="1" s="1"/>
  <c r="AO626" i="1" s="1"/>
  <c r="AF610" i="1"/>
  <c r="AG610" i="1" s="1"/>
  <c r="AN610" i="1" s="1"/>
  <c r="AO610" i="1" s="1"/>
  <c r="AF594" i="1"/>
  <c r="AG594" i="1" s="1"/>
  <c r="AN594" i="1" s="1"/>
  <c r="AO594" i="1" s="1"/>
  <c r="AF578" i="1"/>
  <c r="AG578" i="1" s="1"/>
  <c r="AN578" i="1" s="1"/>
  <c r="AO578" i="1" s="1"/>
  <c r="AF562" i="1"/>
  <c r="AG562" i="1" s="1"/>
  <c r="AN562" i="1" s="1"/>
  <c r="AO562" i="1" s="1"/>
  <c r="AF546" i="1"/>
  <c r="AG546" i="1" s="1"/>
  <c r="AN546" i="1" s="1"/>
  <c r="AO546" i="1" s="1"/>
  <c r="AF530" i="1"/>
  <c r="AG530" i="1" s="1"/>
  <c r="AN530" i="1" s="1"/>
  <c r="AO530" i="1" s="1"/>
  <c r="AF514" i="1"/>
  <c r="AG514" i="1" s="1"/>
  <c r="AN514" i="1" s="1"/>
  <c r="AO514" i="1" s="1"/>
  <c r="AF498" i="1"/>
  <c r="AG498" i="1" s="1"/>
  <c r="AN498" i="1" s="1"/>
  <c r="AO498" i="1" s="1"/>
  <c r="AF482" i="1"/>
  <c r="AG482" i="1" s="1"/>
  <c r="AN482" i="1" s="1"/>
  <c r="AO482" i="1" s="1"/>
  <c r="AF466" i="1"/>
  <c r="AG466" i="1" s="1"/>
  <c r="AN466" i="1" s="1"/>
  <c r="AO466" i="1" s="1"/>
  <c r="AF450" i="1"/>
  <c r="AG450" i="1" s="1"/>
  <c r="AN450" i="1" s="1"/>
  <c r="AO450" i="1" s="1"/>
  <c r="AF434" i="1"/>
  <c r="AG434" i="1" s="1"/>
  <c r="AN434" i="1" s="1"/>
  <c r="AO434" i="1" s="1"/>
  <c r="AF418" i="1"/>
  <c r="AG418" i="1" s="1"/>
  <c r="AN418" i="1" s="1"/>
  <c r="AO418" i="1" s="1"/>
  <c r="AF402" i="1"/>
  <c r="AG402" i="1" s="1"/>
  <c r="AN402" i="1" s="1"/>
  <c r="AO402" i="1" s="1"/>
  <c r="AF386" i="1"/>
  <c r="AG386" i="1" s="1"/>
  <c r="AN386" i="1" s="1"/>
  <c r="AO386" i="1" s="1"/>
  <c r="AF370" i="1"/>
  <c r="AG370" i="1" s="1"/>
  <c r="AN370" i="1" s="1"/>
  <c r="AO370" i="1" s="1"/>
  <c r="AF354" i="1"/>
  <c r="AG354" i="1" s="1"/>
  <c r="AN354" i="1" s="1"/>
  <c r="AO354" i="1" s="1"/>
  <c r="AF338" i="1"/>
  <c r="AG338" i="1" s="1"/>
  <c r="AN338" i="1" s="1"/>
  <c r="AO338" i="1" s="1"/>
  <c r="AF322" i="1"/>
  <c r="AG322" i="1" s="1"/>
  <c r="AN322" i="1" s="1"/>
  <c r="AO322" i="1" s="1"/>
  <c r="AF314" i="1"/>
  <c r="AG314" i="1" s="1"/>
  <c r="AN314" i="1" s="1"/>
  <c r="AO314" i="1" s="1"/>
  <c r="AF306" i="1"/>
  <c r="AG306" i="1" s="1"/>
  <c r="AN306" i="1" s="1"/>
  <c r="AO306" i="1" s="1"/>
  <c r="AF298" i="1"/>
  <c r="AG298" i="1" s="1"/>
  <c r="AN298" i="1" s="1"/>
  <c r="AO298" i="1" s="1"/>
  <c r="AF290" i="1"/>
  <c r="AG290" i="1" s="1"/>
  <c r="AN290" i="1" s="1"/>
  <c r="AO290" i="1" s="1"/>
  <c r="AF282" i="1"/>
  <c r="AG282" i="1" s="1"/>
  <c r="AN282" i="1" s="1"/>
  <c r="AO282" i="1" s="1"/>
  <c r="AF274" i="1"/>
  <c r="AG274" i="1" s="1"/>
  <c r="AN274" i="1" s="1"/>
  <c r="AO274" i="1" s="1"/>
  <c r="AF266" i="1"/>
  <c r="AG266" i="1" s="1"/>
  <c r="AN266" i="1" s="1"/>
  <c r="AO266" i="1" s="1"/>
  <c r="AF258" i="1"/>
  <c r="AG258" i="1" s="1"/>
  <c r="AN258" i="1" s="1"/>
  <c r="AO258" i="1" s="1"/>
  <c r="AF250" i="1"/>
  <c r="AG250" i="1" s="1"/>
  <c r="AN250" i="1" s="1"/>
  <c r="AO250" i="1" s="1"/>
  <c r="AF242" i="1"/>
  <c r="AG242" i="1" s="1"/>
  <c r="AN242" i="1" s="1"/>
  <c r="AO242" i="1" s="1"/>
  <c r="AF234" i="1"/>
  <c r="AG234" i="1" s="1"/>
  <c r="AN234" i="1" s="1"/>
  <c r="AO234" i="1" s="1"/>
  <c r="AF226" i="1"/>
  <c r="AG226" i="1" s="1"/>
  <c r="AN226" i="1" s="1"/>
  <c r="AO226" i="1" s="1"/>
  <c r="AF218" i="1"/>
  <c r="AG218" i="1" s="1"/>
  <c r="AN218" i="1" s="1"/>
  <c r="AO218" i="1" s="1"/>
  <c r="AF210" i="1"/>
  <c r="AG210" i="1" s="1"/>
  <c r="AN210" i="1" s="1"/>
  <c r="AO210" i="1" s="1"/>
  <c r="AF202" i="1"/>
  <c r="AG202" i="1" s="1"/>
  <c r="AN202" i="1" s="1"/>
  <c r="AO202" i="1" s="1"/>
  <c r="AF194" i="1"/>
  <c r="AG194" i="1" s="1"/>
  <c r="AN194" i="1" s="1"/>
  <c r="AO194" i="1" s="1"/>
  <c r="AO602" i="1"/>
  <c r="AO474" i="1"/>
  <c r="AO346" i="1"/>
  <c r="AF777" i="1"/>
  <c r="AG777" i="1" s="1"/>
  <c r="AN777" i="1" s="1"/>
  <c r="AO777" i="1" s="1"/>
  <c r="AF769" i="1"/>
  <c r="AG769" i="1" s="1"/>
  <c r="AN769" i="1" s="1"/>
  <c r="AO769" i="1" s="1"/>
  <c r="AF753" i="1"/>
  <c r="AG753" i="1" s="1"/>
  <c r="AN753" i="1" s="1"/>
  <c r="AO753" i="1" s="1"/>
  <c r="AF745" i="1"/>
  <c r="AG745" i="1" s="1"/>
  <c r="AN745" i="1" s="1"/>
  <c r="AO745" i="1" s="1"/>
  <c r="AF737" i="1"/>
  <c r="AG737" i="1" s="1"/>
  <c r="AN737" i="1" s="1"/>
  <c r="AO737" i="1" s="1"/>
  <c r="AF729" i="1"/>
  <c r="AG729" i="1" s="1"/>
  <c r="AN729" i="1" s="1"/>
  <c r="AO729" i="1" s="1"/>
  <c r="AF721" i="1"/>
  <c r="AG721" i="1" s="1"/>
  <c r="AN721" i="1" s="1"/>
  <c r="AO721" i="1" s="1"/>
  <c r="AF713" i="1"/>
  <c r="AG713" i="1" s="1"/>
  <c r="AN713" i="1" s="1"/>
  <c r="AO713" i="1" s="1"/>
  <c r="AF705" i="1"/>
  <c r="AG705" i="1" s="1"/>
  <c r="AN705" i="1" s="1"/>
  <c r="AO705" i="1" s="1"/>
  <c r="AF697" i="1"/>
  <c r="AG697" i="1" s="1"/>
  <c r="AN697" i="1" s="1"/>
  <c r="AO697" i="1" s="1"/>
  <c r="AF689" i="1"/>
  <c r="AG689" i="1" s="1"/>
  <c r="AN689" i="1" s="1"/>
  <c r="AO689" i="1" s="1"/>
  <c r="AF681" i="1"/>
  <c r="AG681" i="1" s="1"/>
  <c r="AN681" i="1" s="1"/>
  <c r="AO681" i="1" s="1"/>
  <c r="AF673" i="1"/>
  <c r="AG673" i="1" s="1"/>
  <c r="AN673" i="1" s="1"/>
  <c r="AO673" i="1" s="1"/>
  <c r="AF665" i="1"/>
  <c r="AG665" i="1" s="1"/>
  <c r="AN665" i="1" s="1"/>
  <c r="AO665" i="1" s="1"/>
  <c r="AF657" i="1"/>
  <c r="AG657" i="1" s="1"/>
  <c r="AN657" i="1" s="1"/>
  <c r="AO657" i="1" s="1"/>
  <c r="AF649" i="1"/>
  <c r="AG649" i="1" s="1"/>
  <c r="AN649" i="1" s="1"/>
  <c r="AO649" i="1" s="1"/>
  <c r="AF641" i="1"/>
  <c r="AG641" i="1" s="1"/>
  <c r="AN641" i="1" s="1"/>
  <c r="AO641" i="1" s="1"/>
  <c r="AF633" i="1"/>
  <c r="AG633" i="1" s="1"/>
  <c r="AN633" i="1" s="1"/>
  <c r="AO633" i="1" s="1"/>
  <c r="AF625" i="1"/>
  <c r="AG625" i="1" s="1"/>
  <c r="AN625" i="1" s="1"/>
  <c r="AO625" i="1" s="1"/>
  <c r="AF617" i="1"/>
  <c r="AG617" i="1" s="1"/>
  <c r="AN617" i="1" s="1"/>
  <c r="AO617" i="1" s="1"/>
  <c r="AF609" i="1"/>
  <c r="AG609" i="1" s="1"/>
  <c r="AN609" i="1" s="1"/>
  <c r="AO609" i="1" s="1"/>
  <c r="AF601" i="1"/>
  <c r="AG601" i="1" s="1"/>
  <c r="AN601" i="1" s="1"/>
  <c r="AO601" i="1" s="1"/>
  <c r="AF593" i="1"/>
  <c r="AG593" i="1" s="1"/>
  <c r="AN593" i="1" s="1"/>
  <c r="AO593" i="1" s="1"/>
  <c r="AF577" i="1"/>
  <c r="AG577" i="1" s="1"/>
  <c r="AN577" i="1" s="1"/>
  <c r="AO577" i="1" s="1"/>
  <c r="AF569" i="1"/>
  <c r="AG569" i="1" s="1"/>
  <c r="AN569" i="1" s="1"/>
  <c r="AO569" i="1" s="1"/>
  <c r="AF561" i="1"/>
  <c r="AG561" i="1" s="1"/>
  <c r="AN561" i="1" s="1"/>
  <c r="AO561" i="1" s="1"/>
  <c r="AF553" i="1"/>
  <c r="AG553" i="1" s="1"/>
  <c r="AN553" i="1" s="1"/>
  <c r="AO553" i="1" s="1"/>
  <c r="AF545" i="1"/>
  <c r="AG545" i="1" s="1"/>
  <c r="AN545" i="1" s="1"/>
  <c r="AO545" i="1" s="1"/>
  <c r="AF537" i="1"/>
  <c r="AG537" i="1" s="1"/>
  <c r="AN537" i="1" s="1"/>
  <c r="AO537" i="1" s="1"/>
  <c r="AF529" i="1"/>
  <c r="AG529" i="1" s="1"/>
  <c r="AN529" i="1" s="1"/>
  <c r="AO529" i="1" s="1"/>
  <c r="AF521" i="1"/>
  <c r="AG521" i="1" s="1"/>
  <c r="AN521" i="1" s="1"/>
  <c r="AO521" i="1" s="1"/>
  <c r="AF513" i="1"/>
  <c r="AG513" i="1" s="1"/>
  <c r="AN513" i="1" s="1"/>
  <c r="AO513" i="1" s="1"/>
  <c r="AF505" i="1"/>
  <c r="AG505" i="1" s="1"/>
  <c r="AN505" i="1" s="1"/>
  <c r="AO505" i="1" s="1"/>
  <c r="AF497" i="1"/>
  <c r="AG497" i="1" s="1"/>
  <c r="AN497" i="1" s="1"/>
  <c r="AO497" i="1" s="1"/>
  <c r="AF489" i="1"/>
  <c r="AG489" i="1" s="1"/>
  <c r="AN489" i="1" s="1"/>
  <c r="AO489" i="1" s="1"/>
  <c r="AF481" i="1"/>
  <c r="AG481" i="1" s="1"/>
  <c r="AN481" i="1" s="1"/>
  <c r="AO481" i="1" s="1"/>
  <c r="AF473" i="1"/>
  <c r="AG473" i="1" s="1"/>
  <c r="AN473" i="1" s="1"/>
  <c r="AO473" i="1" s="1"/>
  <c r="AF465" i="1"/>
  <c r="AG465" i="1" s="1"/>
  <c r="AN465" i="1" s="1"/>
  <c r="AO465" i="1" s="1"/>
  <c r="AF457" i="1"/>
  <c r="AG457" i="1" s="1"/>
  <c r="AN457" i="1" s="1"/>
  <c r="AO457" i="1" s="1"/>
  <c r="AF449" i="1"/>
  <c r="AG449" i="1" s="1"/>
  <c r="AN449" i="1" s="1"/>
  <c r="AO449" i="1" s="1"/>
  <c r="AF441" i="1"/>
  <c r="AG441" i="1" s="1"/>
  <c r="AN441" i="1" s="1"/>
  <c r="AO441" i="1" s="1"/>
  <c r="AF433" i="1"/>
  <c r="AG433" i="1" s="1"/>
  <c r="AN433" i="1" s="1"/>
  <c r="AO433" i="1" s="1"/>
  <c r="AF425" i="1"/>
  <c r="AG425" i="1" s="1"/>
  <c r="AN425" i="1" s="1"/>
  <c r="AO425" i="1" s="1"/>
  <c r="AF417" i="1"/>
  <c r="AG417" i="1" s="1"/>
  <c r="AN417" i="1" s="1"/>
  <c r="AO417" i="1" s="1"/>
  <c r="AF409" i="1"/>
  <c r="AG409" i="1" s="1"/>
  <c r="AN409" i="1" s="1"/>
  <c r="AO409" i="1" s="1"/>
  <c r="AF401" i="1"/>
  <c r="AG401" i="1" s="1"/>
  <c r="AN401" i="1" s="1"/>
  <c r="AO401" i="1" s="1"/>
  <c r="AF393" i="1"/>
  <c r="AG393" i="1" s="1"/>
  <c r="AN393" i="1" s="1"/>
  <c r="AO393" i="1" s="1"/>
  <c r="AF385" i="1"/>
  <c r="AG385" i="1" s="1"/>
  <c r="AN385" i="1" s="1"/>
  <c r="AO385" i="1" s="1"/>
  <c r="AF377" i="1"/>
  <c r="AG377" i="1" s="1"/>
  <c r="AN377" i="1" s="1"/>
  <c r="AO377" i="1" s="1"/>
  <c r="AF369" i="1"/>
  <c r="AG369" i="1" s="1"/>
  <c r="AN369" i="1" s="1"/>
  <c r="AO369" i="1" s="1"/>
  <c r="AF361" i="1"/>
  <c r="AG361" i="1" s="1"/>
  <c r="AN361" i="1" s="1"/>
  <c r="AO361" i="1" s="1"/>
  <c r="AF353" i="1"/>
  <c r="AG353" i="1" s="1"/>
  <c r="AN353" i="1" s="1"/>
  <c r="AO353" i="1" s="1"/>
  <c r="AF345" i="1"/>
  <c r="AG345" i="1" s="1"/>
  <c r="AN345" i="1" s="1"/>
  <c r="AO345" i="1" s="1"/>
  <c r="AF337" i="1"/>
  <c r="AG337" i="1" s="1"/>
  <c r="AN337" i="1" s="1"/>
  <c r="AO337" i="1" s="1"/>
  <c r="AF329" i="1"/>
  <c r="AG329" i="1" s="1"/>
  <c r="AN329" i="1" s="1"/>
  <c r="AO329" i="1" s="1"/>
  <c r="AF321" i="1"/>
  <c r="AG321" i="1" s="1"/>
  <c r="AN321" i="1" s="1"/>
  <c r="AO321" i="1" s="1"/>
  <c r="AF313" i="1"/>
  <c r="AG313" i="1" s="1"/>
  <c r="AN313" i="1" s="1"/>
  <c r="AO313" i="1" s="1"/>
  <c r="AF305" i="1"/>
  <c r="AG305" i="1" s="1"/>
  <c r="AN305" i="1" s="1"/>
  <c r="AO305" i="1" s="1"/>
  <c r="AF297" i="1"/>
  <c r="AG297" i="1" s="1"/>
  <c r="AN297" i="1" s="1"/>
  <c r="AO297" i="1" s="1"/>
  <c r="AF289" i="1"/>
  <c r="AG289" i="1" s="1"/>
  <c r="AN289" i="1" s="1"/>
  <c r="AO289" i="1" s="1"/>
  <c r="AF281" i="1"/>
  <c r="AG281" i="1" s="1"/>
  <c r="AN281" i="1" s="1"/>
  <c r="AO281" i="1" s="1"/>
  <c r="AF273" i="1"/>
  <c r="AG273" i="1" s="1"/>
  <c r="AN273" i="1" s="1"/>
  <c r="AO273" i="1" s="1"/>
  <c r="AF265" i="1"/>
  <c r="AG265" i="1" s="1"/>
  <c r="AN265" i="1" s="1"/>
  <c r="AO265" i="1" s="1"/>
  <c r="AF257" i="1"/>
  <c r="AG257" i="1" s="1"/>
  <c r="AN257" i="1" s="1"/>
  <c r="AO257" i="1" s="1"/>
  <c r="AF249" i="1"/>
  <c r="AG249" i="1" s="1"/>
  <c r="AN249" i="1" s="1"/>
  <c r="AO249" i="1" s="1"/>
  <c r="AF241" i="1"/>
  <c r="AG241" i="1" s="1"/>
  <c r="AN241" i="1" s="1"/>
  <c r="AO241" i="1" s="1"/>
  <c r="AF233" i="1"/>
  <c r="AG233" i="1" s="1"/>
  <c r="AN233" i="1" s="1"/>
  <c r="AO233" i="1" s="1"/>
  <c r="AF225" i="1"/>
  <c r="AG225" i="1" s="1"/>
  <c r="AN225" i="1" s="1"/>
  <c r="AO225" i="1" s="1"/>
  <c r="AF217" i="1"/>
  <c r="AG217" i="1" s="1"/>
  <c r="AN217" i="1" s="1"/>
  <c r="AO217" i="1" s="1"/>
  <c r="AO586" i="1"/>
  <c r="AO458" i="1"/>
  <c r="AO330" i="1"/>
  <c r="AF952" i="1"/>
  <c r="AG952" i="1" s="1"/>
  <c r="AN952" i="1" s="1"/>
  <c r="AO952" i="1" s="1"/>
  <c r="AF936" i="1"/>
  <c r="AG936" i="1" s="1"/>
  <c r="AN936" i="1" s="1"/>
  <c r="AO936" i="1" s="1"/>
  <c r="AF928" i="1"/>
  <c r="AG928" i="1" s="1"/>
  <c r="AN928" i="1" s="1"/>
  <c r="AO928" i="1" s="1"/>
  <c r="AF920" i="1"/>
  <c r="AG920" i="1" s="1"/>
  <c r="AN920" i="1" s="1"/>
  <c r="AO920" i="1" s="1"/>
  <c r="AF904" i="1"/>
  <c r="AG904" i="1" s="1"/>
  <c r="AN904" i="1" s="1"/>
  <c r="AO904" i="1" s="1"/>
  <c r="AF896" i="1"/>
  <c r="AG896" i="1" s="1"/>
  <c r="AN896" i="1" s="1"/>
  <c r="AO896" i="1" s="1"/>
  <c r="AF888" i="1"/>
  <c r="AG888" i="1" s="1"/>
  <c r="AN888" i="1" s="1"/>
  <c r="AO888" i="1" s="1"/>
  <c r="AF872" i="1"/>
  <c r="AG872" i="1" s="1"/>
  <c r="AN872" i="1" s="1"/>
  <c r="AO872" i="1" s="1"/>
  <c r="AF864" i="1"/>
  <c r="AG864" i="1" s="1"/>
  <c r="AN864" i="1" s="1"/>
  <c r="AO864" i="1" s="1"/>
  <c r="AF856" i="1"/>
  <c r="AG856" i="1" s="1"/>
  <c r="AN856" i="1" s="1"/>
  <c r="AO856" i="1" s="1"/>
  <c r="AF840" i="1"/>
  <c r="AG840" i="1" s="1"/>
  <c r="AN840" i="1" s="1"/>
  <c r="AO840" i="1" s="1"/>
  <c r="AF832" i="1"/>
  <c r="AG832" i="1" s="1"/>
  <c r="AN832" i="1" s="1"/>
  <c r="AO832" i="1" s="1"/>
  <c r="AF824" i="1"/>
  <c r="AG824" i="1" s="1"/>
  <c r="AN824" i="1" s="1"/>
  <c r="AO824" i="1" s="1"/>
  <c r="AF808" i="1"/>
  <c r="AG808" i="1" s="1"/>
  <c r="AN808" i="1" s="1"/>
  <c r="AO808" i="1" s="1"/>
  <c r="AF800" i="1"/>
  <c r="AG800" i="1" s="1"/>
  <c r="AN800" i="1" s="1"/>
  <c r="AO800" i="1" s="1"/>
  <c r="AF792" i="1"/>
  <c r="AG792" i="1" s="1"/>
  <c r="AN792" i="1" s="1"/>
  <c r="AO792" i="1" s="1"/>
  <c r="AF776" i="1"/>
  <c r="AG776" i="1" s="1"/>
  <c r="AN776" i="1" s="1"/>
  <c r="AO776" i="1" s="1"/>
  <c r="AF768" i="1"/>
  <c r="AG768" i="1" s="1"/>
  <c r="AN768" i="1" s="1"/>
  <c r="AO768" i="1" s="1"/>
  <c r="AF760" i="1"/>
  <c r="AG760" i="1" s="1"/>
  <c r="AN760" i="1" s="1"/>
  <c r="AO760" i="1" s="1"/>
  <c r="AF752" i="1"/>
  <c r="AG752" i="1" s="1"/>
  <c r="AN752" i="1" s="1"/>
  <c r="AO752" i="1" s="1"/>
  <c r="AF744" i="1"/>
  <c r="AG744" i="1" s="1"/>
  <c r="AN744" i="1" s="1"/>
  <c r="AO744" i="1" s="1"/>
  <c r="AF736" i="1"/>
  <c r="AG736" i="1" s="1"/>
  <c r="AN736" i="1" s="1"/>
  <c r="AO736" i="1" s="1"/>
  <c r="AF728" i="1"/>
  <c r="AG728" i="1" s="1"/>
  <c r="AN728" i="1" s="1"/>
  <c r="AO728" i="1" s="1"/>
  <c r="AF720" i="1"/>
  <c r="AG720" i="1" s="1"/>
  <c r="AN720" i="1" s="1"/>
  <c r="AO720" i="1" s="1"/>
  <c r="AF712" i="1"/>
  <c r="AG712" i="1" s="1"/>
  <c r="AN712" i="1" s="1"/>
  <c r="AO712" i="1" s="1"/>
  <c r="AF704" i="1"/>
  <c r="AG704" i="1" s="1"/>
  <c r="AN704" i="1" s="1"/>
  <c r="AO704" i="1" s="1"/>
  <c r="AF696" i="1"/>
  <c r="AG696" i="1" s="1"/>
  <c r="AN696" i="1" s="1"/>
  <c r="AO696" i="1" s="1"/>
  <c r="AF688" i="1"/>
  <c r="AG688" i="1" s="1"/>
  <c r="AN688" i="1" s="1"/>
  <c r="AO688" i="1" s="1"/>
  <c r="AF680" i="1"/>
  <c r="AG680" i="1" s="1"/>
  <c r="AN680" i="1" s="1"/>
  <c r="AO680" i="1" s="1"/>
  <c r="AF672" i="1"/>
  <c r="AG672" i="1" s="1"/>
  <c r="AN672" i="1" s="1"/>
  <c r="AO672" i="1" s="1"/>
  <c r="AF664" i="1"/>
  <c r="AG664" i="1" s="1"/>
  <c r="AN664" i="1" s="1"/>
  <c r="AO664" i="1" s="1"/>
  <c r="AF656" i="1"/>
  <c r="AG656" i="1" s="1"/>
  <c r="AN656" i="1" s="1"/>
  <c r="AO656" i="1" s="1"/>
  <c r="AF648" i="1"/>
  <c r="AG648" i="1" s="1"/>
  <c r="AN648" i="1" s="1"/>
  <c r="AO648" i="1" s="1"/>
  <c r="AF640" i="1"/>
  <c r="AG640" i="1" s="1"/>
  <c r="AN640" i="1" s="1"/>
  <c r="AO640" i="1" s="1"/>
  <c r="AF632" i="1"/>
  <c r="AG632" i="1" s="1"/>
  <c r="AN632" i="1" s="1"/>
  <c r="AO632" i="1" s="1"/>
  <c r="AF624" i="1"/>
  <c r="AG624" i="1" s="1"/>
  <c r="AN624" i="1" s="1"/>
  <c r="AO624" i="1" s="1"/>
  <c r="AF616" i="1"/>
  <c r="AG616" i="1" s="1"/>
  <c r="AN616" i="1" s="1"/>
  <c r="AO616" i="1" s="1"/>
  <c r="AF608" i="1"/>
  <c r="AG608" i="1" s="1"/>
  <c r="AN608" i="1" s="1"/>
  <c r="AO608" i="1" s="1"/>
  <c r="AF600" i="1"/>
  <c r="AG600" i="1" s="1"/>
  <c r="AN600" i="1" s="1"/>
  <c r="AO600" i="1" s="1"/>
  <c r="AF592" i="1"/>
  <c r="AG592" i="1" s="1"/>
  <c r="AN592" i="1" s="1"/>
  <c r="AO592" i="1" s="1"/>
  <c r="AF584" i="1"/>
  <c r="AG584" i="1" s="1"/>
  <c r="AN584" i="1" s="1"/>
  <c r="AO584" i="1" s="1"/>
  <c r="AF576" i="1"/>
  <c r="AG576" i="1" s="1"/>
  <c r="AN576" i="1" s="1"/>
  <c r="AO576" i="1" s="1"/>
  <c r="AF568" i="1"/>
  <c r="AG568" i="1" s="1"/>
  <c r="AN568" i="1" s="1"/>
  <c r="AO568" i="1" s="1"/>
  <c r="AF560" i="1"/>
  <c r="AG560" i="1" s="1"/>
  <c r="AN560" i="1" s="1"/>
  <c r="AO560" i="1" s="1"/>
  <c r="AF552" i="1"/>
  <c r="AG552" i="1" s="1"/>
  <c r="AN552" i="1" s="1"/>
  <c r="AO552" i="1" s="1"/>
  <c r="AF544" i="1"/>
  <c r="AG544" i="1" s="1"/>
  <c r="AN544" i="1" s="1"/>
  <c r="AO544" i="1" s="1"/>
  <c r="AF536" i="1"/>
  <c r="AG536" i="1" s="1"/>
  <c r="AN536" i="1" s="1"/>
  <c r="AO536" i="1" s="1"/>
  <c r="AF528" i="1"/>
  <c r="AG528" i="1" s="1"/>
  <c r="AN528" i="1" s="1"/>
  <c r="AO528" i="1" s="1"/>
  <c r="AF520" i="1"/>
  <c r="AG520" i="1" s="1"/>
  <c r="AN520" i="1" s="1"/>
  <c r="AO520" i="1" s="1"/>
  <c r="AF512" i="1"/>
  <c r="AG512" i="1" s="1"/>
  <c r="AN512" i="1" s="1"/>
  <c r="AO512" i="1" s="1"/>
  <c r="AF504" i="1"/>
  <c r="AG504" i="1" s="1"/>
  <c r="AN504" i="1" s="1"/>
  <c r="AO504" i="1" s="1"/>
  <c r="AF496" i="1"/>
  <c r="AG496" i="1" s="1"/>
  <c r="AN496" i="1" s="1"/>
  <c r="AO496" i="1" s="1"/>
  <c r="AF488" i="1"/>
  <c r="AG488" i="1" s="1"/>
  <c r="AN488" i="1" s="1"/>
  <c r="AO488" i="1" s="1"/>
  <c r="AF480" i="1"/>
  <c r="AG480" i="1" s="1"/>
  <c r="AN480" i="1" s="1"/>
  <c r="AO480" i="1" s="1"/>
  <c r="AF472" i="1"/>
  <c r="AG472" i="1" s="1"/>
  <c r="AN472" i="1" s="1"/>
  <c r="AO472" i="1" s="1"/>
  <c r="AF464" i="1"/>
  <c r="AG464" i="1" s="1"/>
  <c r="AN464" i="1" s="1"/>
  <c r="AO464" i="1" s="1"/>
  <c r="AF456" i="1"/>
  <c r="AG456" i="1" s="1"/>
  <c r="AN456" i="1" s="1"/>
  <c r="AO456" i="1" s="1"/>
  <c r="AF448" i="1"/>
  <c r="AG448" i="1" s="1"/>
  <c r="AN448" i="1" s="1"/>
  <c r="AO448" i="1" s="1"/>
  <c r="AF440" i="1"/>
  <c r="AG440" i="1" s="1"/>
  <c r="AN440" i="1" s="1"/>
  <c r="AO440" i="1" s="1"/>
  <c r="AF432" i="1"/>
  <c r="AG432" i="1" s="1"/>
  <c r="AN432" i="1" s="1"/>
  <c r="AO432" i="1" s="1"/>
  <c r="AF424" i="1"/>
  <c r="AG424" i="1" s="1"/>
  <c r="AN424" i="1" s="1"/>
  <c r="AO424" i="1" s="1"/>
  <c r="AF416" i="1"/>
  <c r="AG416" i="1" s="1"/>
  <c r="AN416" i="1" s="1"/>
  <c r="AO416" i="1" s="1"/>
  <c r="AF408" i="1"/>
  <c r="AG408" i="1" s="1"/>
  <c r="AN408" i="1" s="1"/>
  <c r="AO408" i="1" s="1"/>
  <c r="AF400" i="1"/>
  <c r="AG400" i="1" s="1"/>
  <c r="AN400" i="1" s="1"/>
  <c r="AO400" i="1" s="1"/>
  <c r="AF392" i="1"/>
  <c r="AG392" i="1" s="1"/>
  <c r="AN392" i="1" s="1"/>
  <c r="AO392" i="1" s="1"/>
  <c r="AF384" i="1"/>
  <c r="AG384" i="1" s="1"/>
  <c r="AN384" i="1" s="1"/>
  <c r="AO384" i="1" s="1"/>
  <c r="AF376" i="1"/>
  <c r="AG376" i="1" s="1"/>
  <c r="AN376" i="1" s="1"/>
  <c r="AO376" i="1" s="1"/>
  <c r="AF368" i="1"/>
  <c r="AG368" i="1" s="1"/>
  <c r="AN368" i="1" s="1"/>
  <c r="AO368" i="1" s="1"/>
  <c r="AF360" i="1"/>
  <c r="AG360" i="1" s="1"/>
  <c r="AN360" i="1" s="1"/>
  <c r="AO360" i="1" s="1"/>
  <c r="AF352" i="1"/>
  <c r="AG352" i="1" s="1"/>
  <c r="AN352" i="1" s="1"/>
  <c r="AO352" i="1" s="1"/>
  <c r="AF344" i="1"/>
  <c r="AG344" i="1" s="1"/>
  <c r="AN344" i="1" s="1"/>
  <c r="AO344" i="1" s="1"/>
  <c r="AF336" i="1"/>
  <c r="AG336" i="1" s="1"/>
  <c r="AN336" i="1" s="1"/>
  <c r="AO336" i="1" s="1"/>
  <c r="AF328" i="1"/>
  <c r="AG328" i="1" s="1"/>
  <c r="AN328" i="1" s="1"/>
  <c r="AO328" i="1" s="1"/>
  <c r="AF320" i="1"/>
  <c r="AG320" i="1" s="1"/>
  <c r="AN320" i="1" s="1"/>
  <c r="AO320" i="1" s="1"/>
  <c r="AF312" i="1"/>
  <c r="AG312" i="1" s="1"/>
  <c r="AN312" i="1" s="1"/>
  <c r="AO312" i="1" s="1"/>
  <c r="AF304" i="1"/>
  <c r="AG304" i="1" s="1"/>
  <c r="AN304" i="1" s="1"/>
  <c r="AO304" i="1" s="1"/>
  <c r="AF296" i="1"/>
  <c r="AG296" i="1" s="1"/>
  <c r="AN296" i="1" s="1"/>
  <c r="AO296" i="1" s="1"/>
  <c r="AF280" i="1"/>
  <c r="AG280" i="1" s="1"/>
  <c r="AN280" i="1" s="1"/>
  <c r="AO280" i="1" s="1"/>
  <c r="AF272" i="1"/>
  <c r="AG272" i="1" s="1"/>
  <c r="AN272" i="1" s="1"/>
  <c r="AO272" i="1" s="1"/>
  <c r="AF264" i="1"/>
  <c r="AG264" i="1" s="1"/>
  <c r="AN264" i="1" s="1"/>
  <c r="AO264" i="1" s="1"/>
  <c r="AF256" i="1"/>
  <c r="AG256" i="1" s="1"/>
  <c r="AN256" i="1" s="1"/>
  <c r="AO256" i="1" s="1"/>
  <c r="AF248" i="1"/>
  <c r="AG248" i="1" s="1"/>
  <c r="AN248" i="1" s="1"/>
  <c r="AO248" i="1" s="1"/>
  <c r="AF240" i="1"/>
  <c r="AG240" i="1" s="1"/>
  <c r="AN240" i="1" s="1"/>
  <c r="AO240" i="1" s="1"/>
  <c r="AF232" i="1"/>
  <c r="AG232" i="1" s="1"/>
  <c r="AN232" i="1" s="1"/>
  <c r="AO232" i="1" s="1"/>
  <c r="AF224" i="1"/>
  <c r="AG224" i="1" s="1"/>
  <c r="AN224" i="1" s="1"/>
  <c r="AO224" i="1" s="1"/>
  <c r="AF216" i="1"/>
  <c r="AG216" i="1" s="1"/>
  <c r="AN216" i="1" s="1"/>
  <c r="AO216" i="1" s="1"/>
  <c r="AF208" i="1"/>
  <c r="AG208" i="1" s="1"/>
  <c r="AN208" i="1" s="1"/>
  <c r="AO208" i="1" s="1"/>
  <c r="AF200" i="1"/>
  <c r="AG200" i="1" s="1"/>
  <c r="AN200" i="1" s="1"/>
  <c r="AO200" i="1" s="1"/>
  <c r="AF192" i="1"/>
  <c r="AG192" i="1" s="1"/>
  <c r="AN192" i="1" s="1"/>
  <c r="AO192" i="1" s="1"/>
  <c r="AF184" i="1"/>
  <c r="AG184" i="1" s="1"/>
  <c r="AN184" i="1" s="1"/>
  <c r="AO184" i="1" s="1"/>
  <c r="AF176" i="1"/>
  <c r="AG176" i="1" s="1"/>
  <c r="AN176" i="1" s="1"/>
  <c r="AO176" i="1" s="1"/>
  <c r="AF168" i="1"/>
  <c r="AG168" i="1" s="1"/>
  <c r="AN168" i="1" s="1"/>
  <c r="AO168" i="1" s="1"/>
  <c r="AF152" i="1"/>
  <c r="AG152" i="1" s="1"/>
  <c r="AN152" i="1" s="1"/>
  <c r="AO152" i="1" s="1"/>
  <c r="AF144" i="1"/>
  <c r="AG144" i="1" s="1"/>
  <c r="AN144" i="1" s="1"/>
  <c r="AO144" i="1" s="1"/>
  <c r="AF136" i="1"/>
  <c r="AG136" i="1" s="1"/>
  <c r="AN136" i="1" s="1"/>
  <c r="AO136" i="1" s="1"/>
  <c r="AF128" i="1"/>
  <c r="AG128" i="1" s="1"/>
  <c r="AN128" i="1" s="1"/>
  <c r="AO128" i="1" s="1"/>
  <c r="AF120" i="1"/>
  <c r="AG120" i="1" s="1"/>
  <c r="AN120" i="1" s="1"/>
  <c r="AO120" i="1" s="1"/>
  <c r="AF112" i="1"/>
  <c r="AG112" i="1" s="1"/>
  <c r="AN112" i="1" s="1"/>
  <c r="AO112" i="1" s="1"/>
  <c r="AF104" i="1"/>
  <c r="AG104" i="1" s="1"/>
  <c r="AN104" i="1" s="1"/>
  <c r="AO104" i="1" s="1"/>
  <c r="AF96" i="1"/>
  <c r="AG96" i="1" s="1"/>
  <c r="AN96" i="1" s="1"/>
  <c r="AO96" i="1" s="1"/>
  <c r="AF88" i="1"/>
  <c r="AG88" i="1" s="1"/>
  <c r="AN88" i="1" s="1"/>
  <c r="AO88" i="1" s="1"/>
  <c r="AF80" i="1"/>
  <c r="AG80" i="1" s="1"/>
  <c r="AN80" i="1" s="1"/>
  <c r="AO80" i="1" s="1"/>
  <c r="AF72" i="1"/>
  <c r="AG72" i="1" s="1"/>
  <c r="AN72" i="1" s="1"/>
  <c r="AO72" i="1" s="1"/>
  <c r="AF64" i="1"/>
  <c r="AG64" i="1" s="1"/>
  <c r="AN64" i="1" s="1"/>
  <c r="AO64" i="1" s="1"/>
  <c r="AF56" i="1"/>
  <c r="AG56" i="1" s="1"/>
  <c r="AN56" i="1" s="1"/>
  <c r="AO56" i="1" s="1"/>
  <c r="AF48" i="1"/>
  <c r="AG48" i="1" s="1"/>
  <c r="AN48" i="1" s="1"/>
  <c r="AO48" i="1" s="1"/>
  <c r="AF40" i="1"/>
  <c r="AG40" i="1" s="1"/>
  <c r="AN40" i="1" s="1"/>
  <c r="AO40" i="1" s="1"/>
  <c r="AF24" i="1"/>
  <c r="AG24" i="1" s="1"/>
  <c r="AN24" i="1" s="1"/>
  <c r="AO24" i="1" s="1"/>
  <c r="AF16" i="1"/>
  <c r="AG16" i="1" s="1"/>
  <c r="AN16" i="1" s="1"/>
  <c r="AO16" i="1" s="1"/>
  <c r="AF8" i="1"/>
  <c r="AG8" i="1" s="1"/>
  <c r="AN8" i="1" s="1"/>
  <c r="AO8" i="1" s="1"/>
  <c r="AO902" i="1"/>
  <c r="AO570" i="1"/>
  <c r="AO442" i="1"/>
  <c r="AO311" i="1"/>
  <c r="AN213" i="1"/>
  <c r="AO213" i="1" s="1"/>
  <c r="AF951" i="1"/>
  <c r="AG951" i="1" s="1"/>
  <c r="AN951" i="1" s="1"/>
  <c r="AO951" i="1" s="1"/>
  <c r="AF943" i="1"/>
  <c r="AG943" i="1" s="1"/>
  <c r="AN943" i="1" s="1"/>
  <c r="AO943" i="1" s="1"/>
  <c r="AF935" i="1"/>
  <c r="AG935" i="1" s="1"/>
  <c r="AN935" i="1" s="1"/>
  <c r="AO935" i="1" s="1"/>
  <c r="AF927" i="1"/>
  <c r="AG927" i="1" s="1"/>
  <c r="AN927" i="1" s="1"/>
  <c r="AO927" i="1" s="1"/>
  <c r="AF919" i="1"/>
  <c r="AG919" i="1" s="1"/>
  <c r="AN919" i="1" s="1"/>
  <c r="AO919" i="1" s="1"/>
  <c r="AF911" i="1"/>
  <c r="AG911" i="1" s="1"/>
  <c r="AN911" i="1" s="1"/>
  <c r="AO911" i="1" s="1"/>
  <c r="AF903" i="1"/>
  <c r="AG903" i="1" s="1"/>
  <c r="AN903" i="1" s="1"/>
  <c r="AO903" i="1" s="1"/>
  <c r="AF895" i="1"/>
  <c r="AG895" i="1" s="1"/>
  <c r="AN895" i="1" s="1"/>
  <c r="AO895" i="1" s="1"/>
  <c r="AF887" i="1"/>
  <c r="AG887" i="1" s="1"/>
  <c r="AN887" i="1" s="1"/>
  <c r="AO887" i="1" s="1"/>
  <c r="AF879" i="1"/>
  <c r="AG879" i="1" s="1"/>
  <c r="AN879" i="1" s="1"/>
  <c r="AO879" i="1" s="1"/>
  <c r="AF871" i="1"/>
  <c r="AG871" i="1" s="1"/>
  <c r="AN871" i="1" s="1"/>
  <c r="AO871" i="1" s="1"/>
  <c r="AF863" i="1"/>
  <c r="AG863" i="1" s="1"/>
  <c r="AN863" i="1" s="1"/>
  <c r="AO863" i="1" s="1"/>
  <c r="AF855" i="1"/>
  <c r="AG855" i="1" s="1"/>
  <c r="AN855" i="1" s="1"/>
  <c r="AO855" i="1" s="1"/>
  <c r="AF847" i="1"/>
  <c r="AG847" i="1" s="1"/>
  <c r="AN847" i="1" s="1"/>
  <c r="AO847" i="1" s="1"/>
  <c r="AF839" i="1"/>
  <c r="AG839" i="1" s="1"/>
  <c r="AN839" i="1" s="1"/>
  <c r="AO839" i="1" s="1"/>
  <c r="AF831" i="1"/>
  <c r="AG831" i="1" s="1"/>
  <c r="AN831" i="1" s="1"/>
  <c r="AO831" i="1" s="1"/>
  <c r="AF823" i="1"/>
  <c r="AG823" i="1" s="1"/>
  <c r="AN823" i="1" s="1"/>
  <c r="AO823" i="1" s="1"/>
  <c r="AF815" i="1"/>
  <c r="AG815" i="1" s="1"/>
  <c r="AN815" i="1" s="1"/>
  <c r="AO815" i="1" s="1"/>
  <c r="AF807" i="1"/>
  <c r="AG807" i="1" s="1"/>
  <c r="AN807" i="1" s="1"/>
  <c r="AO807" i="1" s="1"/>
  <c r="AF799" i="1"/>
  <c r="AG799" i="1" s="1"/>
  <c r="AN799" i="1" s="1"/>
  <c r="AO799" i="1" s="1"/>
  <c r="AF791" i="1"/>
  <c r="AG791" i="1" s="1"/>
  <c r="AN791" i="1" s="1"/>
  <c r="AO791" i="1" s="1"/>
  <c r="AF783" i="1"/>
  <c r="AG783" i="1" s="1"/>
  <c r="AN783" i="1" s="1"/>
  <c r="AO783" i="1" s="1"/>
  <c r="AF767" i="1"/>
  <c r="AG767" i="1" s="1"/>
  <c r="AN767" i="1" s="1"/>
  <c r="AO767" i="1" s="1"/>
  <c r="AF759" i="1"/>
  <c r="AG759" i="1" s="1"/>
  <c r="AN759" i="1" s="1"/>
  <c r="AO759" i="1" s="1"/>
  <c r="AF751" i="1"/>
  <c r="AG751" i="1" s="1"/>
  <c r="AN751" i="1" s="1"/>
  <c r="AO751" i="1" s="1"/>
  <c r="AF743" i="1"/>
  <c r="AG743" i="1" s="1"/>
  <c r="AN743" i="1" s="1"/>
  <c r="AO743" i="1" s="1"/>
  <c r="AF735" i="1"/>
  <c r="AG735" i="1" s="1"/>
  <c r="AN735" i="1" s="1"/>
  <c r="AO735" i="1" s="1"/>
  <c r="AF727" i="1"/>
  <c r="AG727" i="1" s="1"/>
  <c r="AN727" i="1" s="1"/>
  <c r="AO727" i="1" s="1"/>
  <c r="AF719" i="1"/>
  <c r="AG719" i="1" s="1"/>
  <c r="AN719" i="1" s="1"/>
  <c r="AO719" i="1" s="1"/>
  <c r="AF711" i="1"/>
  <c r="AG711" i="1" s="1"/>
  <c r="AN711" i="1" s="1"/>
  <c r="AO711" i="1" s="1"/>
  <c r="AF703" i="1"/>
  <c r="AG703" i="1" s="1"/>
  <c r="AN703" i="1" s="1"/>
  <c r="AO703" i="1" s="1"/>
  <c r="AF695" i="1"/>
  <c r="AG695" i="1" s="1"/>
  <c r="AN695" i="1" s="1"/>
  <c r="AO695" i="1" s="1"/>
  <c r="AF687" i="1"/>
  <c r="AG687" i="1" s="1"/>
  <c r="AN687" i="1" s="1"/>
  <c r="AO687" i="1" s="1"/>
  <c r="AF679" i="1"/>
  <c r="AG679" i="1" s="1"/>
  <c r="AN679" i="1" s="1"/>
  <c r="AO679" i="1" s="1"/>
  <c r="AF671" i="1"/>
  <c r="AG671" i="1" s="1"/>
  <c r="AN671" i="1" s="1"/>
  <c r="AO671" i="1" s="1"/>
  <c r="AF663" i="1"/>
  <c r="AG663" i="1" s="1"/>
  <c r="AN663" i="1" s="1"/>
  <c r="AO663" i="1" s="1"/>
  <c r="AF655" i="1"/>
  <c r="AG655" i="1" s="1"/>
  <c r="AN655" i="1" s="1"/>
  <c r="AO655" i="1" s="1"/>
  <c r="AF639" i="1"/>
  <c r="AG639" i="1" s="1"/>
  <c r="AN639" i="1" s="1"/>
  <c r="AO639" i="1" s="1"/>
  <c r="AF631" i="1"/>
  <c r="AG631" i="1" s="1"/>
  <c r="AN631" i="1" s="1"/>
  <c r="AO631" i="1" s="1"/>
  <c r="AF623" i="1"/>
  <c r="AG623" i="1" s="1"/>
  <c r="AN623" i="1" s="1"/>
  <c r="AO623" i="1" s="1"/>
  <c r="AF615" i="1"/>
  <c r="AG615" i="1" s="1"/>
  <c r="AN615" i="1" s="1"/>
  <c r="AO615" i="1" s="1"/>
  <c r="AF607" i="1"/>
  <c r="AG607" i="1" s="1"/>
  <c r="AN607" i="1" s="1"/>
  <c r="AO607" i="1" s="1"/>
  <c r="AF599" i="1"/>
  <c r="AG599" i="1" s="1"/>
  <c r="AN599" i="1" s="1"/>
  <c r="AO599" i="1" s="1"/>
  <c r="AF591" i="1"/>
  <c r="AG591" i="1" s="1"/>
  <c r="AN591" i="1" s="1"/>
  <c r="AO591" i="1" s="1"/>
  <c r="AF583" i="1"/>
  <c r="AG583" i="1" s="1"/>
  <c r="AN583" i="1" s="1"/>
  <c r="AO583" i="1" s="1"/>
  <c r="AF575" i="1"/>
  <c r="AG575" i="1" s="1"/>
  <c r="AN575" i="1" s="1"/>
  <c r="AO575" i="1" s="1"/>
  <c r="AF567" i="1"/>
  <c r="AG567" i="1" s="1"/>
  <c r="AN567" i="1" s="1"/>
  <c r="AO567" i="1" s="1"/>
  <c r="AF559" i="1"/>
  <c r="AG559" i="1" s="1"/>
  <c r="AN559" i="1" s="1"/>
  <c r="AO559" i="1" s="1"/>
  <c r="AF551" i="1"/>
  <c r="AG551" i="1" s="1"/>
  <c r="AN551" i="1" s="1"/>
  <c r="AO551" i="1" s="1"/>
  <c r="AF543" i="1"/>
  <c r="AG543" i="1" s="1"/>
  <c r="AN543" i="1" s="1"/>
  <c r="AO543" i="1" s="1"/>
  <c r="AF535" i="1"/>
  <c r="AG535" i="1" s="1"/>
  <c r="AN535" i="1" s="1"/>
  <c r="AO535" i="1" s="1"/>
  <c r="AF527" i="1"/>
  <c r="AG527" i="1" s="1"/>
  <c r="AN527" i="1" s="1"/>
  <c r="AO527" i="1" s="1"/>
  <c r="AF519" i="1"/>
  <c r="AG519" i="1" s="1"/>
  <c r="AN519" i="1" s="1"/>
  <c r="AO519" i="1" s="1"/>
  <c r="AF511" i="1"/>
  <c r="AG511" i="1" s="1"/>
  <c r="AN511" i="1" s="1"/>
  <c r="AO511" i="1" s="1"/>
  <c r="AF503" i="1"/>
  <c r="AG503" i="1" s="1"/>
  <c r="AN503" i="1" s="1"/>
  <c r="AO503" i="1" s="1"/>
  <c r="AF495" i="1"/>
  <c r="AG495" i="1" s="1"/>
  <c r="AN495" i="1" s="1"/>
  <c r="AO495" i="1" s="1"/>
  <c r="AF487" i="1"/>
  <c r="AG487" i="1" s="1"/>
  <c r="AN487" i="1" s="1"/>
  <c r="AO487" i="1" s="1"/>
  <c r="AF479" i="1"/>
  <c r="AG479" i="1" s="1"/>
  <c r="AN479" i="1" s="1"/>
  <c r="AO479" i="1" s="1"/>
  <c r="AF471" i="1"/>
  <c r="AG471" i="1" s="1"/>
  <c r="AN471" i="1" s="1"/>
  <c r="AO471" i="1" s="1"/>
  <c r="AF463" i="1"/>
  <c r="AG463" i="1" s="1"/>
  <c r="AN463" i="1" s="1"/>
  <c r="AO463" i="1" s="1"/>
  <c r="AF455" i="1"/>
  <c r="AG455" i="1" s="1"/>
  <c r="AN455" i="1" s="1"/>
  <c r="AO455" i="1" s="1"/>
  <c r="AF447" i="1"/>
  <c r="AG447" i="1" s="1"/>
  <c r="AN447" i="1" s="1"/>
  <c r="AO447" i="1" s="1"/>
  <c r="AF439" i="1"/>
  <c r="AG439" i="1" s="1"/>
  <c r="AN439" i="1" s="1"/>
  <c r="AO439" i="1" s="1"/>
  <c r="AF431" i="1"/>
  <c r="AG431" i="1" s="1"/>
  <c r="AN431" i="1" s="1"/>
  <c r="AO431" i="1" s="1"/>
  <c r="AF423" i="1"/>
  <c r="AG423" i="1" s="1"/>
  <c r="AN423" i="1" s="1"/>
  <c r="AO423" i="1" s="1"/>
  <c r="AF415" i="1"/>
  <c r="AG415" i="1" s="1"/>
  <c r="AN415" i="1" s="1"/>
  <c r="AO415" i="1" s="1"/>
  <c r="AF407" i="1"/>
  <c r="AG407" i="1" s="1"/>
  <c r="AN407" i="1" s="1"/>
  <c r="AO407" i="1" s="1"/>
  <c r="AF399" i="1"/>
  <c r="AG399" i="1" s="1"/>
  <c r="AN399" i="1" s="1"/>
  <c r="AO399" i="1" s="1"/>
  <c r="AF391" i="1"/>
  <c r="AG391" i="1" s="1"/>
  <c r="AN391" i="1" s="1"/>
  <c r="AO391" i="1" s="1"/>
  <c r="AF383" i="1"/>
  <c r="AG383" i="1" s="1"/>
  <c r="AN383" i="1" s="1"/>
  <c r="AO383" i="1" s="1"/>
  <c r="AF375" i="1"/>
  <c r="AG375" i="1" s="1"/>
  <c r="AN375" i="1" s="1"/>
  <c r="AO375" i="1" s="1"/>
  <c r="AF367" i="1"/>
  <c r="AG367" i="1" s="1"/>
  <c r="AN367" i="1" s="1"/>
  <c r="AO367" i="1" s="1"/>
  <c r="AF359" i="1"/>
  <c r="AG359" i="1" s="1"/>
  <c r="AN359" i="1" s="1"/>
  <c r="AO359" i="1" s="1"/>
  <c r="AF351" i="1"/>
  <c r="AG351" i="1" s="1"/>
  <c r="AN351" i="1" s="1"/>
  <c r="AO351" i="1" s="1"/>
  <c r="AF343" i="1"/>
  <c r="AG343" i="1" s="1"/>
  <c r="AN343" i="1" s="1"/>
  <c r="AO343" i="1" s="1"/>
  <c r="AF335" i="1"/>
  <c r="AG335" i="1" s="1"/>
  <c r="AN335" i="1" s="1"/>
  <c r="AO335" i="1" s="1"/>
  <c r="AF327" i="1"/>
  <c r="AG327" i="1" s="1"/>
  <c r="AN327" i="1" s="1"/>
  <c r="AO327" i="1" s="1"/>
  <c r="AF319" i="1"/>
  <c r="AG319" i="1" s="1"/>
  <c r="AN319" i="1" s="1"/>
  <c r="AO319" i="1" s="1"/>
  <c r="AF303" i="1"/>
  <c r="AG303" i="1" s="1"/>
  <c r="AN303" i="1" s="1"/>
  <c r="AO303" i="1" s="1"/>
  <c r="AF295" i="1"/>
  <c r="AG295" i="1" s="1"/>
  <c r="AN295" i="1" s="1"/>
  <c r="AO295" i="1" s="1"/>
  <c r="AF287" i="1"/>
  <c r="AG287" i="1" s="1"/>
  <c r="AN287" i="1" s="1"/>
  <c r="AO287" i="1" s="1"/>
  <c r="AF279" i="1"/>
  <c r="AG279" i="1" s="1"/>
  <c r="AN279" i="1" s="1"/>
  <c r="AO279" i="1" s="1"/>
  <c r="AF271" i="1"/>
  <c r="AG271" i="1" s="1"/>
  <c r="AN271" i="1" s="1"/>
  <c r="AO271" i="1" s="1"/>
  <c r="AF255" i="1"/>
  <c r="AG255" i="1" s="1"/>
  <c r="AN255" i="1" s="1"/>
  <c r="AO255" i="1" s="1"/>
  <c r="AF247" i="1"/>
  <c r="AG247" i="1" s="1"/>
  <c r="AN247" i="1" s="1"/>
  <c r="AO247" i="1" s="1"/>
  <c r="AF239" i="1"/>
  <c r="AG239" i="1" s="1"/>
  <c r="AN239" i="1" s="1"/>
  <c r="AO239" i="1" s="1"/>
  <c r="AF231" i="1"/>
  <c r="AG231" i="1" s="1"/>
  <c r="AN231" i="1" s="1"/>
  <c r="AO231" i="1" s="1"/>
  <c r="AF223" i="1"/>
  <c r="AG223" i="1" s="1"/>
  <c r="AN223" i="1" s="1"/>
  <c r="AO223" i="1" s="1"/>
  <c r="AF215" i="1"/>
  <c r="AG215" i="1" s="1"/>
  <c r="AN215" i="1" s="1"/>
  <c r="AO215" i="1" s="1"/>
  <c r="AF207" i="1"/>
  <c r="AG207" i="1" s="1"/>
  <c r="AN207" i="1" s="1"/>
  <c r="AO207" i="1" s="1"/>
  <c r="AF199" i="1"/>
  <c r="AG199" i="1" s="1"/>
  <c r="AN199" i="1" s="1"/>
  <c r="AO199" i="1" s="1"/>
  <c r="AF191" i="1"/>
  <c r="AG191" i="1" s="1"/>
  <c r="AN191" i="1" s="1"/>
  <c r="AO191" i="1" s="1"/>
  <c r="AF183" i="1"/>
  <c r="AG183" i="1" s="1"/>
  <c r="AN183" i="1" s="1"/>
  <c r="AO183" i="1" s="1"/>
  <c r="AF175" i="1"/>
  <c r="AG175" i="1" s="1"/>
  <c r="AN175" i="1" s="1"/>
  <c r="AO175" i="1" s="1"/>
  <c r="AO554" i="1"/>
  <c r="AO426" i="1"/>
  <c r="AF950" i="1"/>
  <c r="AG950" i="1" s="1"/>
  <c r="AN950" i="1" s="1"/>
  <c r="AO950" i="1" s="1"/>
  <c r="AF942" i="1"/>
  <c r="AG942" i="1" s="1"/>
  <c r="AN942" i="1" s="1"/>
  <c r="AO942" i="1" s="1"/>
  <c r="AF926" i="1"/>
  <c r="AG926" i="1" s="1"/>
  <c r="AN926" i="1" s="1"/>
  <c r="AO926" i="1" s="1"/>
  <c r="AF918" i="1"/>
  <c r="AG918" i="1" s="1"/>
  <c r="AN918" i="1" s="1"/>
  <c r="AO918" i="1" s="1"/>
  <c r="AF910" i="1"/>
  <c r="AG910" i="1" s="1"/>
  <c r="AF894" i="1"/>
  <c r="AG894" i="1" s="1"/>
  <c r="AN894" i="1" s="1"/>
  <c r="AO894" i="1" s="1"/>
  <c r="AF886" i="1"/>
  <c r="AG886" i="1" s="1"/>
  <c r="AN886" i="1" s="1"/>
  <c r="AO886" i="1" s="1"/>
  <c r="AF878" i="1"/>
  <c r="AG878" i="1" s="1"/>
  <c r="AN878" i="1" s="1"/>
  <c r="AO878" i="1" s="1"/>
  <c r="AF862" i="1"/>
  <c r="AG862" i="1" s="1"/>
  <c r="AN862" i="1" s="1"/>
  <c r="AO862" i="1" s="1"/>
  <c r="AF854" i="1"/>
  <c r="AG854" i="1" s="1"/>
  <c r="AN854" i="1" s="1"/>
  <c r="AO854" i="1" s="1"/>
  <c r="AF846" i="1"/>
  <c r="AG846" i="1" s="1"/>
  <c r="AF830" i="1"/>
  <c r="AG830" i="1" s="1"/>
  <c r="AN830" i="1" s="1"/>
  <c r="AO830" i="1" s="1"/>
  <c r="AF822" i="1"/>
  <c r="AG822" i="1" s="1"/>
  <c r="AN822" i="1" s="1"/>
  <c r="AO822" i="1" s="1"/>
  <c r="AF814" i="1"/>
  <c r="AG814" i="1" s="1"/>
  <c r="AN814" i="1" s="1"/>
  <c r="AO814" i="1" s="1"/>
  <c r="AF798" i="1"/>
  <c r="AG798" i="1" s="1"/>
  <c r="AN798" i="1" s="1"/>
  <c r="AO798" i="1" s="1"/>
  <c r="AF790" i="1"/>
  <c r="AG790" i="1" s="1"/>
  <c r="AN790" i="1" s="1"/>
  <c r="AO790" i="1" s="1"/>
  <c r="AF782" i="1"/>
  <c r="AG782" i="1" s="1"/>
  <c r="AN782" i="1" s="1"/>
  <c r="AO782" i="1" s="1"/>
  <c r="AF774" i="1"/>
  <c r="AG774" i="1" s="1"/>
  <c r="AN774" i="1" s="1"/>
  <c r="AO774" i="1" s="1"/>
  <c r="AF758" i="1"/>
  <c r="AG758" i="1" s="1"/>
  <c r="AN758" i="1" s="1"/>
  <c r="AO758" i="1" s="1"/>
  <c r="AF750" i="1"/>
  <c r="AG750" i="1" s="1"/>
  <c r="AN750" i="1" s="1"/>
  <c r="AO750" i="1" s="1"/>
  <c r="AF742" i="1"/>
  <c r="AG742" i="1" s="1"/>
  <c r="AN742" i="1" s="1"/>
  <c r="AO742" i="1" s="1"/>
  <c r="AF734" i="1"/>
  <c r="AG734" i="1" s="1"/>
  <c r="AN734" i="1" s="1"/>
  <c r="AO734" i="1" s="1"/>
  <c r="AF726" i="1"/>
  <c r="AG726" i="1" s="1"/>
  <c r="AF718" i="1"/>
  <c r="AG718" i="1" s="1"/>
  <c r="AN718" i="1" s="1"/>
  <c r="AO718" i="1" s="1"/>
  <c r="AF710" i="1"/>
  <c r="AG710" i="1" s="1"/>
  <c r="AN710" i="1" s="1"/>
  <c r="AO710" i="1" s="1"/>
  <c r="AF702" i="1"/>
  <c r="AG702" i="1" s="1"/>
  <c r="AN702" i="1" s="1"/>
  <c r="AO702" i="1" s="1"/>
  <c r="AF694" i="1"/>
  <c r="AG694" i="1" s="1"/>
  <c r="AN694" i="1" s="1"/>
  <c r="AO694" i="1" s="1"/>
  <c r="AF686" i="1"/>
  <c r="AG686" i="1" s="1"/>
  <c r="AN686" i="1" s="1"/>
  <c r="AO686" i="1" s="1"/>
  <c r="AF678" i="1"/>
  <c r="AG678" i="1" s="1"/>
  <c r="AN678" i="1" s="1"/>
  <c r="AO678" i="1" s="1"/>
  <c r="AF670" i="1"/>
  <c r="AG670" i="1" s="1"/>
  <c r="AN670" i="1" s="1"/>
  <c r="AO670" i="1" s="1"/>
  <c r="AF662" i="1"/>
  <c r="AG662" i="1" s="1"/>
  <c r="AF654" i="1"/>
  <c r="AG654" i="1" s="1"/>
  <c r="AN654" i="1" s="1"/>
  <c r="AO654" i="1" s="1"/>
  <c r="AF646" i="1"/>
  <c r="AG646" i="1" s="1"/>
  <c r="AN646" i="1" s="1"/>
  <c r="AO646" i="1" s="1"/>
  <c r="AF638" i="1"/>
  <c r="AG638" i="1" s="1"/>
  <c r="AN638" i="1" s="1"/>
  <c r="AO638" i="1" s="1"/>
  <c r="AF630" i="1"/>
  <c r="AG630" i="1" s="1"/>
  <c r="AN630" i="1" s="1"/>
  <c r="AO630" i="1" s="1"/>
  <c r="AF622" i="1"/>
  <c r="AG622" i="1" s="1"/>
  <c r="AN622" i="1" s="1"/>
  <c r="AO622" i="1" s="1"/>
  <c r="AF614" i="1"/>
  <c r="AG614" i="1" s="1"/>
  <c r="AN614" i="1" s="1"/>
  <c r="AO614" i="1" s="1"/>
  <c r="AF606" i="1"/>
  <c r="AG606" i="1" s="1"/>
  <c r="AN606" i="1" s="1"/>
  <c r="AO606" i="1" s="1"/>
  <c r="AF598" i="1"/>
  <c r="AG598" i="1" s="1"/>
  <c r="AF590" i="1"/>
  <c r="AG590" i="1" s="1"/>
  <c r="AN590" i="1" s="1"/>
  <c r="AO590" i="1" s="1"/>
  <c r="AF582" i="1"/>
  <c r="AG582" i="1" s="1"/>
  <c r="AN582" i="1" s="1"/>
  <c r="AO582" i="1" s="1"/>
  <c r="AF574" i="1"/>
  <c r="AG574" i="1" s="1"/>
  <c r="AN574" i="1" s="1"/>
  <c r="AO574" i="1" s="1"/>
  <c r="AF566" i="1"/>
  <c r="AG566" i="1" s="1"/>
  <c r="AN566" i="1" s="1"/>
  <c r="AO566" i="1" s="1"/>
  <c r="AF558" i="1"/>
  <c r="AG558" i="1" s="1"/>
  <c r="AN558" i="1" s="1"/>
  <c r="AO558" i="1" s="1"/>
  <c r="AF550" i="1"/>
  <c r="AG550" i="1" s="1"/>
  <c r="AN550" i="1" s="1"/>
  <c r="AO550" i="1" s="1"/>
  <c r="AF542" i="1"/>
  <c r="AG542" i="1" s="1"/>
  <c r="AN542" i="1" s="1"/>
  <c r="AO542" i="1" s="1"/>
  <c r="AF534" i="1"/>
  <c r="AG534" i="1" s="1"/>
  <c r="AF526" i="1"/>
  <c r="AG526" i="1" s="1"/>
  <c r="AN526" i="1" s="1"/>
  <c r="AO526" i="1" s="1"/>
  <c r="AF518" i="1"/>
  <c r="AG518" i="1" s="1"/>
  <c r="AN518" i="1" s="1"/>
  <c r="AO518" i="1" s="1"/>
  <c r="AF510" i="1"/>
  <c r="AG510" i="1" s="1"/>
  <c r="AN510" i="1" s="1"/>
  <c r="AO510" i="1" s="1"/>
  <c r="AF502" i="1"/>
  <c r="AG502" i="1" s="1"/>
  <c r="AN502" i="1" s="1"/>
  <c r="AO502" i="1" s="1"/>
  <c r="AF494" i="1"/>
  <c r="AG494" i="1" s="1"/>
  <c r="AN494" i="1" s="1"/>
  <c r="AO494" i="1" s="1"/>
  <c r="AF486" i="1"/>
  <c r="AG486" i="1" s="1"/>
  <c r="AN486" i="1" s="1"/>
  <c r="AO486" i="1" s="1"/>
  <c r="AF478" i="1"/>
  <c r="AG478" i="1" s="1"/>
  <c r="AN478" i="1" s="1"/>
  <c r="AO478" i="1" s="1"/>
  <c r="AF470" i="1"/>
  <c r="AG470" i="1" s="1"/>
  <c r="AF462" i="1"/>
  <c r="AG462" i="1" s="1"/>
  <c r="AN462" i="1" s="1"/>
  <c r="AO462" i="1" s="1"/>
  <c r="AF454" i="1"/>
  <c r="AG454" i="1" s="1"/>
  <c r="AN454" i="1" s="1"/>
  <c r="AO454" i="1" s="1"/>
  <c r="AF446" i="1"/>
  <c r="AG446" i="1" s="1"/>
  <c r="AN446" i="1" s="1"/>
  <c r="AO446" i="1" s="1"/>
  <c r="AF438" i="1"/>
  <c r="AG438" i="1" s="1"/>
  <c r="AN438" i="1" s="1"/>
  <c r="AO438" i="1" s="1"/>
  <c r="AF430" i="1"/>
  <c r="AG430" i="1" s="1"/>
  <c r="AN430" i="1" s="1"/>
  <c r="AO430" i="1" s="1"/>
  <c r="AF422" i="1"/>
  <c r="AG422" i="1" s="1"/>
  <c r="AN422" i="1" s="1"/>
  <c r="AO422" i="1" s="1"/>
  <c r="AF414" i="1"/>
  <c r="AG414" i="1" s="1"/>
  <c r="AN414" i="1" s="1"/>
  <c r="AO414" i="1" s="1"/>
  <c r="AF406" i="1"/>
  <c r="AG406" i="1" s="1"/>
  <c r="AF398" i="1"/>
  <c r="AG398" i="1" s="1"/>
  <c r="AN398" i="1" s="1"/>
  <c r="AO398" i="1" s="1"/>
  <c r="AF390" i="1"/>
  <c r="AG390" i="1" s="1"/>
  <c r="AN390" i="1" s="1"/>
  <c r="AO390" i="1" s="1"/>
  <c r="AF382" i="1"/>
  <c r="AG382" i="1" s="1"/>
  <c r="AN382" i="1" s="1"/>
  <c r="AO382" i="1" s="1"/>
  <c r="AF374" i="1"/>
  <c r="AG374" i="1" s="1"/>
  <c r="AN374" i="1" s="1"/>
  <c r="AO374" i="1" s="1"/>
  <c r="AF366" i="1"/>
  <c r="AG366" i="1" s="1"/>
  <c r="AN366" i="1" s="1"/>
  <c r="AO366" i="1" s="1"/>
  <c r="AF358" i="1"/>
  <c r="AG358" i="1" s="1"/>
  <c r="AN358" i="1" s="1"/>
  <c r="AO358" i="1" s="1"/>
  <c r="AF350" i="1"/>
  <c r="AG350" i="1" s="1"/>
  <c r="AN350" i="1" s="1"/>
  <c r="AO350" i="1" s="1"/>
  <c r="AF342" i="1"/>
  <c r="AG342" i="1" s="1"/>
  <c r="AF334" i="1"/>
  <c r="AG334" i="1" s="1"/>
  <c r="AN334" i="1" s="1"/>
  <c r="AO334" i="1" s="1"/>
  <c r="AF326" i="1"/>
  <c r="AG326" i="1" s="1"/>
  <c r="AN326" i="1" s="1"/>
  <c r="AO326" i="1" s="1"/>
  <c r="AF318" i="1"/>
  <c r="AG318" i="1" s="1"/>
  <c r="AN318" i="1" s="1"/>
  <c r="AO318" i="1" s="1"/>
  <c r="AF310" i="1"/>
  <c r="AG310" i="1" s="1"/>
  <c r="AN310" i="1" s="1"/>
  <c r="AO310" i="1" s="1"/>
  <c r="AF302" i="1"/>
  <c r="AG302" i="1" s="1"/>
  <c r="AN302" i="1" s="1"/>
  <c r="AO302" i="1" s="1"/>
  <c r="AF294" i="1"/>
  <c r="AG294" i="1" s="1"/>
  <c r="AN294" i="1" s="1"/>
  <c r="AO294" i="1" s="1"/>
  <c r="AF286" i="1"/>
  <c r="AG286" i="1" s="1"/>
  <c r="AN286" i="1" s="1"/>
  <c r="AO286" i="1" s="1"/>
  <c r="AF278" i="1"/>
  <c r="AG278" i="1" s="1"/>
  <c r="AF270" i="1"/>
  <c r="AG270" i="1" s="1"/>
  <c r="AN270" i="1" s="1"/>
  <c r="AO270" i="1" s="1"/>
  <c r="AF262" i="1"/>
  <c r="AG262" i="1" s="1"/>
  <c r="AN262" i="1" s="1"/>
  <c r="AO262" i="1" s="1"/>
  <c r="AF254" i="1"/>
  <c r="AG254" i="1" s="1"/>
  <c r="AN254" i="1" s="1"/>
  <c r="AO254" i="1" s="1"/>
  <c r="AF246" i="1"/>
  <c r="AG246" i="1" s="1"/>
  <c r="AN246" i="1" s="1"/>
  <c r="AO246" i="1" s="1"/>
  <c r="AF230" i="1"/>
  <c r="AG230" i="1" s="1"/>
  <c r="AN230" i="1" s="1"/>
  <c r="AO230" i="1" s="1"/>
  <c r="AF222" i="1"/>
  <c r="AG222" i="1" s="1"/>
  <c r="AN222" i="1" s="1"/>
  <c r="AO222" i="1" s="1"/>
  <c r="AF214" i="1"/>
  <c r="AG214" i="1" s="1"/>
  <c r="AF206" i="1"/>
  <c r="AG206" i="1" s="1"/>
  <c r="AN206" i="1" s="1"/>
  <c r="AO206" i="1" s="1"/>
  <c r="AF198" i="1"/>
  <c r="AG198" i="1" s="1"/>
  <c r="AN198" i="1" s="1"/>
  <c r="AO198" i="1" s="1"/>
  <c r="AF190" i="1"/>
  <c r="AG190" i="1" s="1"/>
  <c r="AN190" i="1" s="1"/>
  <c r="AO190" i="1" s="1"/>
  <c r="AF182" i="1"/>
  <c r="AG182" i="1" s="1"/>
  <c r="AN182" i="1" s="1"/>
  <c r="AO182" i="1" s="1"/>
  <c r="AF174" i="1"/>
  <c r="AG174" i="1" s="1"/>
  <c r="AN174" i="1" s="1"/>
  <c r="AO174" i="1" s="1"/>
  <c r="AF166" i="1"/>
  <c r="AG166" i="1" s="1"/>
  <c r="AN166" i="1" s="1"/>
  <c r="AO166" i="1" s="1"/>
  <c r="AF158" i="1"/>
  <c r="AG158" i="1" s="1"/>
  <c r="AN158" i="1" s="1"/>
  <c r="AO158" i="1" s="1"/>
  <c r="AF150" i="1"/>
  <c r="AG150" i="1" s="1"/>
  <c r="AF142" i="1"/>
  <c r="AG142" i="1" s="1"/>
  <c r="AN142" i="1" s="1"/>
  <c r="AO142" i="1" s="1"/>
  <c r="AF134" i="1"/>
  <c r="AG134" i="1" s="1"/>
  <c r="AN134" i="1" s="1"/>
  <c r="AO134" i="1" s="1"/>
  <c r="AF126" i="1"/>
  <c r="AG126" i="1" s="1"/>
  <c r="AN126" i="1" s="1"/>
  <c r="AO126" i="1" s="1"/>
  <c r="AF118" i="1"/>
  <c r="AG118" i="1" s="1"/>
  <c r="AN118" i="1" s="1"/>
  <c r="AO118" i="1" s="1"/>
  <c r="AF102" i="1"/>
  <c r="AG102" i="1" s="1"/>
  <c r="AN102" i="1" s="1"/>
  <c r="AO102" i="1" s="1"/>
  <c r="AF94" i="1"/>
  <c r="AG94" i="1" s="1"/>
  <c r="AN94" i="1" s="1"/>
  <c r="AO94" i="1" s="1"/>
  <c r="AF86" i="1"/>
  <c r="AG86" i="1" s="1"/>
  <c r="AF78" i="1"/>
  <c r="AG78" i="1" s="1"/>
  <c r="AF70" i="1"/>
  <c r="AG70" i="1" s="1"/>
  <c r="AF62" i="1"/>
  <c r="AG62" i="1" s="1"/>
  <c r="AF54" i="1"/>
  <c r="AG54" i="1" s="1"/>
  <c r="AF46" i="1"/>
  <c r="AG46" i="1" s="1"/>
  <c r="AF38" i="1"/>
  <c r="AG38" i="1" s="1"/>
  <c r="AF30" i="1"/>
  <c r="AG30" i="1" s="1"/>
  <c r="AF22" i="1"/>
  <c r="AG22" i="1" s="1"/>
  <c r="AF14" i="1"/>
  <c r="AG14" i="1" s="1"/>
  <c r="AF6" i="1"/>
  <c r="AG6" i="1" s="1"/>
  <c r="AF585" i="1"/>
  <c r="AG585" i="1" s="1"/>
  <c r="AN585" i="1" s="1"/>
  <c r="AO585" i="1" s="1"/>
  <c r="AO880" i="1"/>
  <c r="AO658" i="1"/>
  <c r="AO263" i="1"/>
  <c r="AF421" i="1"/>
  <c r="AG421" i="1" s="1"/>
  <c r="AN421" i="1" s="1"/>
  <c r="AO421" i="1" s="1"/>
  <c r="AF389" i="1"/>
  <c r="AG389" i="1" s="1"/>
  <c r="AN389" i="1" s="1"/>
  <c r="AO389" i="1" s="1"/>
  <c r="AF357" i="1"/>
  <c r="AG357" i="1" s="1"/>
  <c r="AN357" i="1" s="1"/>
  <c r="AO357" i="1" s="1"/>
  <c r="AF245" i="1"/>
  <c r="AG245" i="1" s="1"/>
  <c r="AN245" i="1" s="1"/>
  <c r="AO245" i="1" s="1"/>
  <c r="AF77" i="1"/>
  <c r="AG77" i="1" s="1"/>
  <c r="AO870" i="1"/>
  <c r="AO647" i="1"/>
  <c r="AO522" i="1"/>
  <c r="AO394" i="1"/>
  <c r="AF956" i="1"/>
  <c r="AG956" i="1" s="1"/>
  <c r="AF948" i="1"/>
  <c r="AG948" i="1" s="1"/>
  <c r="AF932" i="1"/>
  <c r="AG932" i="1" s="1"/>
  <c r="AF924" i="1"/>
  <c r="AG924" i="1" s="1"/>
  <c r="AF916" i="1"/>
  <c r="AG916" i="1" s="1"/>
  <c r="AF908" i="1"/>
  <c r="AG908" i="1" s="1"/>
  <c r="AF900" i="1"/>
  <c r="AG900" i="1" s="1"/>
  <c r="AF892" i="1"/>
  <c r="AG892" i="1" s="1"/>
  <c r="AF884" i="1"/>
  <c r="AG884" i="1" s="1"/>
  <c r="AF876" i="1"/>
  <c r="AG876" i="1" s="1"/>
  <c r="AF868" i="1"/>
  <c r="AG868" i="1" s="1"/>
  <c r="AF860" i="1"/>
  <c r="AG860" i="1" s="1"/>
  <c r="AF852" i="1"/>
  <c r="AG852" i="1" s="1"/>
  <c r="AF844" i="1"/>
  <c r="AG844" i="1" s="1"/>
  <c r="AF836" i="1"/>
  <c r="AG836" i="1" s="1"/>
  <c r="AF828" i="1"/>
  <c r="AG828" i="1" s="1"/>
  <c r="AF820" i="1"/>
  <c r="AG820" i="1" s="1"/>
  <c r="AF812" i="1"/>
  <c r="AG812" i="1" s="1"/>
  <c r="AF804" i="1"/>
  <c r="AG804" i="1" s="1"/>
  <c r="AF796" i="1"/>
  <c r="AG796" i="1" s="1"/>
  <c r="AF788" i="1"/>
  <c r="AG788" i="1" s="1"/>
  <c r="AF780" i="1"/>
  <c r="AG780" i="1" s="1"/>
  <c r="AF772" i="1"/>
  <c r="AG772" i="1" s="1"/>
  <c r="AF764" i="1"/>
  <c r="AG764" i="1" s="1"/>
  <c r="AF660" i="1"/>
  <c r="AG660" i="1" s="1"/>
  <c r="AF652" i="1"/>
  <c r="AG652" i="1" s="1"/>
  <c r="AF644" i="1"/>
  <c r="AG644" i="1" s="1"/>
  <c r="AF636" i="1"/>
  <c r="AG636" i="1" s="1"/>
  <c r="AF628" i="1"/>
  <c r="AG628" i="1" s="1"/>
  <c r="AF620" i="1"/>
  <c r="AG620" i="1" s="1"/>
  <c r="AF612" i="1"/>
  <c r="AG612" i="1" s="1"/>
  <c r="AF604" i="1"/>
  <c r="AG604" i="1" s="1"/>
  <c r="AF596" i="1"/>
  <c r="AG596" i="1" s="1"/>
  <c r="AF588" i="1"/>
  <c r="AG588" i="1" s="1"/>
  <c r="AF580" i="1"/>
  <c r="AG580" i="1" s="1"/>
  <c r="AF572" i="1"/>
  <c r="AG572" i="1" s="1"/>
  <c r="AF564" i="1"/>
  <c r="AG564" i="1" s="1"/>
  <c r="AF556" i="1"/>
  <c r="AG556" i="1" s="1"/>
  <c r="AF548" i="1"/>
  <c r="AG548" i="1" s="1"/>
  <c r="AF540" i="1"/>
  <c r="AG540" i="1" s="1"/>
  <c r="AF532" i="1"/>
  <c r="AG532" i="1" s="1"/>
  <c r="AF524" i="1"/>
  <c r="AG524" i="1" s="1"/>
  <c r="AF516" i="1"/>
  <c r="AG516" i="1" s="1"/>
  <c r="AF508" i="1"/>
  <c r="AG508" i="1" s="1"/>
  <c r="AF500" i="1"/>
  <c r="AG500" i="1" s="1"/>
  <c r="AF492" i="1"/>
  <c r="AG492" i="1" s="1"/>
  <c r="AF484" i="1"/>
  <c r="AG484" i="1" s="1"/>
  <c r="AF476" i="1"/>
  <c r="AG476" i="1" s="1"/>
  <c r="AF468" i="1"/>
  <c r="AG468" i="1" s="1"/>
  <c r="AF460" i="1"/>
  <c r="AG460" i="1" s="1"/>
  <c r="AF452" i="1"/>
  <c r="AG452" i="1" s="1"/>
  <c r="AF444" i="1"/>
  <c r="AG444" i="1" s="1"/>
  <c r="AF436" i="1"/>
  <c r="AG436" i="1" s="1"/>
  <c r="AF428" i="1"/>
  <c r="AG428" i="1" s="1"/>
  <c r="AF420" i="1"/>
  <c r="AG420" i="1" s="1"/>
  <c r="AF412" i="1"/>
  <c r="AG412" i="1" s="1"/>
  <c r="AF404" i="1"/>
  <c r="AG404" i="1" s="1"/>
  <c r="AF396" i="1"/>
  <c r="AG396" i="1" s="1"/>
  <c r="AF388" i="1"/>
  <c r="AG388" i="1" s="1"/>
  <c r="AF380" i="1"/>
  <c r="AG380" i="1" s="1"/>
  <c r="AF372" i="1"/>
  <c r="AG372" i="1" s="1"/>
  <c r="AF364" i="1"/>
  <c r="AG364" i="1" s="1"/>
  <c r="AF356" i="1"/>
  <c r="AG356" i="1" s="1"/>
  <c r="AF348" i="1"/>
  <c r="AG348" i="1" s="1"/>
  <c r="AF340" i="1"/>
  <c r="AG340" i="1" s="1"/>
  <c r="AF332" i="1"/>
  <c r="AG332" i="1" s="1"/>
  <c r="AF324" i="1"/>
  <c r="AG324" i="1" s="1"/>
  <c r="AF316" i="1"/>
  <c r="AG316" i="1" s="1"/>
  <c r="AF308" i="1"/>
  <c r="AG308" i="1" s="1"/>
  <c r="AF300" i="1"/>
  <c r="AG300" i="1" s="1"/>
  <c r="AF292" i="1"/>
  <c r="AG292" i="1" s="1"/>
  <c r="AF284" i="1"/>
  <c r="AG284" i="1" s="1"/>
  <c r="AF276" i="1"/>
  <c r="AG276" i="1" s="1"/>
  <c r="AF268" i="1"/>
  <c r="AG268" i="1" s="1"/>
  <c r="AF260" i="1"/>
  <c r="AG260" i="1" s="1"/>
  <c r="AF252" i="1"/>
  <c r="AG252" i="1" s="1"/>
  <c r="AF244" i="1"/>
  <c r="AG244" i="1" s="1"/>
  <c r="AF236" i="1"/>
  <c r="AG236" i="1" s="1"/>
  <c r="AF228" i="1"/>
  <c r="AG228" i="1" s="1"/>
  <c r="AF220" i="1"/>
  <c r="AG220" i="1" s="1"/>
  <c r="AF212" i="1"/>
  <c r="AG212" i="1" s="1"/>
  <c r="AF204" i="1"/>
  <c r="AG204" i="1" s="1"/>
  <c r="AF196" i="1"/>
  <c r="AG196" i="1" s="1"/>
  <c r="AF188" i="1"/>
  <c r="AG188" i="1" s="1"/>
  <c r="AF180" i="1"/>
  <c r="AG180" i="1" s="1"/>
  <c r="AF172" i="1"/>
  <c r="AG172" i="1" s="1"/>
  <c r="AF164" i="1"/>
  <c r="AG164" i="1" s="1"/>
  <c r="AF156" i="1"/>
  <c r="AG156" i="1" s="1"/>
  <c r="AF148" i="1"/>
  <c r="AG148" i="1" s="1"/>
  <c r="AF140" i="1"/>
  <c r="AG140" i="1" s="1"/>
  <c r="AF132" i="1"/>
  <c r="AG132" i="1" s="1"/>
  <c r="AF124" i="1"/>
  <c r="AG124" i="1" s="1"/>
  <c r="AF116" i="1"/>
  <c r="AG116" i="1" s="1"/>
  <c r="AF108" i="1"/>
  <c r="AG108" i="1" s="1"/>
  <c r="AF100" i="1"/>
  <c r="AG100" i="1" s="1"/>
  <c r="AF92" i="1"/>
  <c r="AG92" i="1" s="1"/>
  <c r="AF84" i="1"/>
  <c r="AG84" i="1" s="1"/>
  <c r="AF76" i="1"/>
  <c r="AG76" i="1" s="1"/>
  <c r="AF68" i="1"/>
  <c r="AG68" i="1" s="1"/>
  <c r="AF60" i="1"/>
  <c r="AG60" i="1" s="1"/>
  <c r="AF52" i="1"/>
  <c r="AG52" i="1" s="1"/>
  <c r="AF44" i="1"/>
  <c r="AG44" i="1" s="1"/>
  <c r="AF36" i="1"/>
  <c r="AG36" i="1" s="1"/>
  <c r="AF28" i="1"/>
  <c r="AG28" i="1" s="1"/>
  <c r="AF20" i="1"/>
  <c r="AG20" i="1" s="1"/>
  <c r="AF12" i="1"/>
  <c r="AG12" i="1" s="1"/>
  <c r="AO775" i="1"/>
  <c r="AO634" i="1"/>
  <c r="AO506" i="1"/>
  <c r="AO378" i="1"/>
  <c r="AO55" i="1"/>
  <c r="AO79" i="1"/>
  <c r="AF163" i="1"/>
  <c r="AG163" i="1" s="1"/>
  <c r="AF155" i="1"/>
  <c r="AG155" i="1" s="1"/>
  <c r="AF147" i="1"/>
  <c r="AG147" i="1" s="1"/>
  <c r="AF139" i="1"/>
  <c r="AG139" i="1" s="1"/>
  <c r="AF131" i="1"/>
  <c r="AG131" i="1" s="1"/>
  <c r="AF123" i="1"/>
  <c r="AG123" i="1" s="1"/>
  <c r="AF115" i="1"/>
  <c r="AG115" i="1" s="1"/>
  <c r="AF107" i="1"/>
  <c r="AG107" i="1" s="1"/>
  <c r="AF99" i="1"/>
  <c r="AG99" i="1" s="1"/>
  <c r="AF91" i="1"/>
  <c r="AG91" i="1" s="1"/>
  <c r="AF83" i="1"/>
  <c r="AG83" i="1" s="1"/>
  <c r="AF75" i="1"/>
  <c r="AG75" i="1" s="1"/>
  <c r="AF67" i="1"/>
  <c r="AG67" i="1" s="1"/>
  <c r="AF59" i="1"/>
  <c r="AG59" i="1" s="1"/>
  <c r="AF51" i="1"/>
  <c r="AG51" i="1" s="1"/>
  <c r="AF43" i="1"/>
  <c r="AG43" i="1" s="1"/>
  <c r="AF35" i="1"/>
  <c r="AG35" i="1" s="1"/>
  <c r="AF27" i="1"/>
  <c r="AG27" i="1" s="1"/>
  <c r="AF19" i="1"/>
  <c r="AG19" i="1" s="1"/>
  <c r="AF11" i="1"/>
  <c r="AG11" i="1" s="1"/>
  <c r="AO103" i="1"/>
  <c r="AF186" i="1"/>
  <c r="AG186" i="1" s="1"/>
  <c r="AN186" i="1" s="1"/>
  <c r="AO186" i="1" s="1"/>
  <c r="AF178" i="1"/>
  <c r="AG178" i="1" s="1"/>
  <c r="AN178" i="1" s="1"/>
  <c r="AO178" i="1" s="1"/>
  <c r="AF170" i="1"/>
  <c r="AG170" i="1" s="1"/>
  <c r="AN170" i="1" s="1"/>
  <c r="AO170" i="1" s="1"/>
  <c r="AF162" i="1"/>
  <c r="AG162" i="1" s="1"/>
  <c r="AN162" i="1" s="1"/>
  <c r="AO162" i="1" s="1"/>
  <c r="AF154" i="1"/>
  <c r="AG154" i="1" s="1"/>
  <c r="AN154" i="1" s="1"/>
  <c r="AO154" i="1" s="1"/>
  <c r="AF146" i="1"/>
  <c r="AG146" i="1" s="1"/>
  <c r="AN146" i="1" s="1"/>
  <c r="AO146" i="1" s="1"/>
  <c r="AF138" i="1"/>
  <c r="AG138" i="1" s="1"/>
  <c r="AN138" i="1" s="1"/>
  <c r="AO138" i="1" s="1"/>
  <c r="AF130" i="1"/>
  <c r="AG130" i="1" s="1"/>
  <c r="AN130" i="1" s="1"/>
  <c r="AO130" i="1" s="1"/>
  <c r="AF122" i="1"/>
  <c r="AG122" i="1" s="1"/>
  <c r="AN122" i="1" s="1"/>
  <c r="AO122" i="1" s="1"/>
  <c r="AF114" i="1"/>
  <c r="AG114" i="1" s="1"/>
  <c r="AN114" i="1" s="1"/>
  <c r="AO114" i="1" s="1"/>
  <c r="AF106" i="1"/>
  <c r="AG106" i="1" s="1"/>
  <c r="AN106" i="1" s="1"/>
  <c r="AO106" i="1" s="1"/>
  <c r="AF98" i="1"/>
  <c r="AG98" i="1" s="1"/>
  <c r="AN98" i="1" s="1"/>
  <c r="AO98" i="1" s="1"/>
  <c r="AF90" i="1"/>
  <c r="AG90" i="1" s="1"/>
  <c r="AN90" i="1" s="1"/>
  <c r="AO90" i="1" s="1"/>
  <c r="AF82" i="1"/>
  <c r="AG82" i="1" s="1"/>
  <c r="AF74" i="1"/>
  <c r="AG74" i="1" s="1"/>
  <c r="AF66" i="1"/>
  <c r="AG66" i="1" s="1"/>
  <c r="AF58" i="1"/>
  <c r="AG58" i="1" s="1"/>
  <c r="AF50" i="1"/>
  <c r="AG50" i="1" s="1"/>
  <c r="AF42" i="1"/>
  <c r="AG42" i="1" s="1"/>
  <c r="AF34" i="1"/>
  <c r="AG34" i="1" s="1"/>
  <c r="AF26" i="1"/>
  <c r="AG26" i="1" s="1"/>
  <c r="AF18" i="1"/>
  <c r="AG18" i="1" s="1"/>
  <c r="AF10" i="1"/>
  <c r="AG10" i="1" s="1"/>
  <c r="AO71" i="1"/>
  <c r="AF209" i="1"/>
  <c r="AG209" i="1" s="1"/>
  <c r="AN209" i="1" s="1"/>
  <c r="AO209" i="1" s="1"/>
  <c r="AF201" i="1"/>
  <c r="AG201" i="1" s="1"/>
  <c r="AN201" i="1" s="1"/>
  <c r="AO201" i="1" s="1"/>
  <c r="AF193" i="1"/>
  <c r="AG193" i="1" s="1"/>
  <c r="AN193" i="1" s="1"/>
  <c r="AO193" i="1" s="1"/>
  <c r="AF185" i="1"/>
  <c r="AG185" i="1" s="1"/>
  <c r="AN185" i="1" s="1"/>
  <c r="AO185" i="1" s="1"/>
  <c r="AF177" i="1"/>
  <c r="AG177" i="1" s="1"/>
  <c r="AN177" i="1" s="1"/>
  <c r="AO177" i="1" s="1"/>
  <c r="AF169" i="1"/>
  <c r="AG169" i="1" s="1"/>
  <c r="AN169" i="1" s="1"/>
  <c r="AO169" i="1" s="1"/>
  <c r="AF161" i="1"/>
  <c r="AG161" i="1" s="1"/>
  <c r="AN161" i="1" s="1"/>
  <c r="AO161" i="1" s="1"/>
  <c r="AF153" i="1"/>
  <c r="AG153" i="1" s="1"/>
  <c r="AN153" i="1" s="1"/>
  <c r="AO153" i="1" s="1"/>
  <c r="AF145" i="1"/>
  <c r="AG145" i="1" s="1"/>
  <c r="AN145" i="1" s="1"/>
  <c r="AO145" i="1" s="1"/>
  <c r="AF137" i="1"/>
  <c r="AG137" i="1" s="1"/>
  <c r="AN137" i="1" s="1"/>
  <c r="AO137" i="1" s="1"/>
  <c r="AF129" i="1"/>
  <c r="AG129" i="1" s="1"/>
  <c r="AN129" i="1" s="1"/>
  <c r="AO129" i="1" s="1"/>
  <c r="AF121" i="1"/>
  <c r="AG121" i="1" s="1"/>
  <c r="AN121" i="1" s="1"/>
  <c r="AO121" i="1" s="1"/>
  <c r="AF113" i="1"/>
  <c r="AG113" i="1" s="1"/>
  <c r="AN113" i="1" s="1"/>
  <c r="AO113" i="1" s="1"/>
  <c r="AF105" i="1"/>
  <c r="AG105" i="1" s="1"/>
  <c r="AN105" i="1" s="1"/>
  <c r="AO105" i="1" s="1"/>
  <c r="AF97" i="1"/>
  <c r="AG97" i="1" s="1"/>
  <c r="AN97" i="1" s="1"/>
  <c r="AO97" i="1" s="1"/>
  <c r="AF89" i="1"/>
  <c r="AG89" i="1" s="1"/>
  <c r="AN89" i="1" s="1"/>
  <c r="AO89" i="1" s="1"/>
  <c r="AF81" i="1"/>
  <c r="AG81" i="1" s="1"/>
  <c r="AN81" i="1" s="1"/>
  <c r="AO81" i="1" s="1"/>
  <c r="AF73" i="1"/>
  <c r="AG73" i="1" s="1"/>
  <c r="AN73" i="1" s="1"/>
  <c r="AO73" i="1" s="1"/>
  <c r="AF65" i="1"/>
  <c r="AG65" i="1" s="1"/>
  <c r="AN65" i="1" s="1"/>
  <c r="AO65" i="1" s="1"/>
  <c r="AF57" i="1"/>
  <c r="AG57" i="1" s="1"/>
  <c r="AN57" i="1" s="1"/>
  <c r="AO57" i="1" s="1"/>
  <c r="AF49" i="1"/>
  <c r="AG49" i="1" s="1"/>
  <c r="AN49" i="1" s="1"/>
  <c r="AO49" i="1" s="1"/>
  <c r="AF41" i="1"/>
  <c r="AG41" i="1" s="1"/>
  <c r="AN41" i="1" s="1"/>
  <c r="AO41" i="1" s="1"/>
  <c r="AF33" i="1"/>
  <c r="AG33" i="1" s="1"/>
  <c r="AN33" i="1" s="1"/>
  <c r="AO33" i="1" s="1"/>
  <c r="AF25" i="1"/>
  <c r="AG25" i="1" s="1"/>
  <c r="AN25" i="1" s="1"/>
  <c r="AO25" i="1" s="1"/>
  <c r="AF17" i="1"/>
  <c r="AG17" i="1" s="1"/>
  <c r="AN17" i="1" s="1"/>
  <c r="AO17" i="1" s="1"/>
  <c r="AF9" i="1"/>
  <c r="AG9" i="1" s="1"/>
  <c r="AN9" i="1" s="1"/>
  <c r="AO9" i="1" s="1"/>
  <c r="AO119" i="1"/>
  <c r="AO15" i="1"/>
  <c r="AO143" i="1"/>
  <c r="AF159" i="1"/>
  <c r="AG159" i="1" s="1"/>
  <c r="AN159" i="1" s="1"/>
  <c r="AO159" i="1" s="1"/>
  <c r="AF151" i="1"/>
  <c r="AG151" i="1" s="1"/>
  <c r="AN151" i="1" s="1"/>
  <c r="AO151" i="1" s="1"/>
  <c r="AF127" i="1"/>
  <c r="AG127" i="1" s="1"/>
  <c r="AN127" i="1" s="1"/>
  <c r="AO127" i="1" s="1"/>
  <c r="AF111" i="1"/>
  <c r="AG111" i="1" s="1"/>
  <c r="AN111" i="1" s="1"/>
  <c r="AO111" i="1" s="1"/>
  <c r="AF95" i="1"/>
  <c r="AG95" i="1" s="1"/>
  <c r="AN95" i="1" s="1"/>
  <c r="AO95" i="1" s="1"/>
  <c r="AF87" i="1"/>
  <c r="AG87" i="1" s="1"/>
  <c r="AN87" i="1" s="1"/>
  <c r="AO87" i="1" s="1"/>
  <c r="AF63" i="1"/>
  <c r="AG63" i="1" s="1"/>
  <c r="AN63" i="1" s="1"/>
  <c r="AO63" i="1" s="1"/>
  <c r="AF47" i="1"/>
  <c r="AG47" i="1" s="1"/>
  <c r="AN47" i="1" s="1"/>
  <c r="AO47" i="1" s="1"/>
  <c r="AF31" i="1"/>
  <c r="AG31" i="1" s="1"/>
  <c r="AN31" i="1" s="1"/>
  <c r="AO31" i="1" s="1"/>
  <c r="AF23" i="1"/>
  <c r="AG23" i="1" s="1"/>
  <c r="AN23" i="1" s="1"/>
  <c r="AO23" i="1" s="1"/>
  <c r="AF7" i="1"/>
  <c r="AG7" i="1" s="1"/>
  <c r="AN7" i="1" s="1"/>
  <c r="AO7" i="1" s="1"/>
  <c r="AO167" i="1"/>
  <c r="AO39" i="1"/>
  <c r="AM157" i="1"/>
  <c r="AM149" i="1"/>
  <c r="AM141" i="1"/>
  <c r="AM133" i="1"/>
  <c r="AM125" i="1"/>
  <c r="AM117" i="1"/>
  <c r="AM109" i="1"/>
  <c r="AM101" i="1"/>
  <c r="AM93" i="1"/>
  <c r="AM85" i="1"/>
  <c r="AM4" i="1"/>
  <c r="AN4" i="1" s="1"/>
  <c r="AO4" i="1" s="1"/>
  <c r="AM795" i="1"/>
  <c r="AM787" i="1"/>
  <c r="AM779" i="1"/>
  <c r="AM771" i="1"/>
  <c r="AM83" i="1"/>
  <c r="AM75" i="1"/>
  <c r="AM67" i="1"/>
  <c r="AM59" i="1"/>
  <c r="AM51" i="1"/>
  <c r="AM43" i="1"/>
  <c r="AM35" i="1"/>
  <c r="AM27" i="1"/>
  <c r="AM19" i="1"/>
  <c r="AM11" i="1"/>
  <c r="AF949" i="1"/>
  <c r="AG949" i="1" s="1"/>
  <c r="AN949" i="1" s="1"/>
  <c r="AO949" i="1" s="1"/>
  <c r="AF941" i="1"/>
  <c r="AG941" i="1" s="1"/>
  <c r="AN941" i="1" s="1"/>
  <c r="AO941" i="1" s="1"/>
  <c r="AF933" i="1"/>
  <c r="AG933" i="1" s="1"/>
  <c r="AN933" i="1" s="1"/>
  <c r="AO933" i="1" s="1"/>
  <c r="AF925" i="1"/>
  <c r="AG925" i="1" s="1"/>
  <c r="AN925" i="1" s="1"/>
  <c r="AO925" i="1" s="1"/>
  <c r="AF917" i="1"/>
  <c r="AG917" i="1" s="1"/>
  <c r="AN917" i="1" s="1"/>
  <c r="AO917" i="1" s="1"/>
  <c r="AF909" i="1"/>
  <c r="AG909" i="1" s="1"/>
  <c r="AN909" i="1" s="1"/>
  <c r="AO909" i="1" s="1"/>
  <c r="AF901" i="1"/>
  <c r="AG901" i="1" s="1"/>
  <c r="AN901" i="1" s="1"/>
  <c r="AO901" i="1" s="1"/>
  <c r="AF893" i="1"/>
  <c r="AG893" i="1" s="1"/>
  <c r="AN893" i="1" s="1"/>
  <c r="AO893" i="1" s="1"/>
  <c r="AF885" i="1"/>
  <c r="AG885" i="1" s="1"/>
  <c r="AN885" i="1" s="1"/>
  <c r="AO885" i="1" s="1"/>
  <c r="AF877" i="1"/>
  <c r="AG877" i="1" s="1"/>
  <c r="AN877" i="1" s="1"/>
  <c r="AO877" i="1" s="1"/>
  <c r="AF869" i="1"/>
  <c r="AG869" i="1" s="1"/>
  <c r="AN869" i="1" s="1"/>
  <c r="AO869" i="1" s="1"/>
  <c r="AF861" i="1"/>
  <c r="AG861" i="1" s="1"/>
  <c r="AN861" i="1" s="1"/>
  <c r="AO861" i="1" s="1"/>
  <c r="AF853" i="1"/>
  <c r="AG853" i="1" s="1"/>
  <c r="AN853" i="1" s="1"/>
  <c r="AO853" i="1" s="1"/>
  <c r="AF845" i="1"/>
  <c r="AG845" i="1" s="1"/>
  <c r="AN845" i="1" s="1"/>
  <c r="AO845" i="1" s="1"/>
  <c r="AF837" i="1"/>
  <c r="AG837" i="1" s="1"/>
  <c r="AN837" i="1" s="1"/>
  <c r="AO837" i="1" s="1"/>
  <c r="AF829" i="1"/>
  <c r="AG829" i="1" s="1"/>
  <c r="AN829" i="1" s="1"/>
  <c r="AO829" i="1" s="1"/>
  <c r="AF821" i="1"/>
  <c r="AG821" i="1" s="1"/>
  <c r="AN821" i="1" s="1"/>
  <c r="AO821" i="1" s="1"/>
  <c r="AF813" i="1"/>
  <c r="AG813" i="1" s="1"/>
  <c r="AN813" i="1" s="1"/>
  <c r="AO813" i="1" s="1"/>
  <c r="AF805" i="1"/>
  <c r="AG805" i="1" s="1"/>
  <c r="AN805" i="1" s="1"/>
  <c r="AO805" i="1" s="1"/>
  <c r="AF797" i="1"/>
  <c r="AG797" i="1" s="1"/>
  <c r="AN797" i="1" s="1"/>
  <c r="AO797" i="1" s="1"/>
  <c r="AF789" i="1"/>
  <c r="AG789" i="1" s="1"/>
  <c r="AN789" i="1" s="1"/>
  <c r="AO789" i="1" s="1"/>
  <c r="AF781" i="1"/>
  <c r="AG781" i="1" s="1"/>
  <c r="AN781" i="1" s="1"/>
  <c r="AO781" i="1" s="1"/>
  <c r="AF773" i="1"/>
  <c r="AG773" i="1" s="1"/>
  <c r="AN773" i="1" s="1"/>
  <c r="AO773" i="1" s="1"/>
  <c r="AF765" i="1"/>
  <c r="AG765" i="1" s="1"/>
  <c r="AN765" i="1" s="1"/>
  <c r="AO765" i="1" s="1"/>
  <c r="AF757" i="1"/>
  <c r="AG757" i="1" s="1"/>
  <c r="AN757" i="1" s="1"/>
  <c r="AO757" i="1" s="1"/>
  <c r="AF749" i="1"/>
  <c r="AG749" i="1" s="1"/>
  <c r="AN749" i="1" s="1"/>
  <c r="AO749" i="1" s="1"/>
  <c r="AF741" i="1"/>
  <c r="AG741" i="1" s="1"/>
  <c r="AN741" i="1" s="1"/>
  <c r="AO741" i="1" s="1"/>
  <c r="AF733" i="1"/>
  <c r="AG733" i="1" s="1"/>
  <c r="AN733" i="1" s="1"/>
  <c r="AO733" i="1" s="1"/>
  <c r="AF725" i="1"/>
  <c r="AG725" i="1" s="1"/>
  <c r="AN725" i="1" s="1"/>
  <c r="AO725" i="1" s="1"/>
  <c r="AF717" i="1"/>
  <c r="AG717" i="1" s="1"/>
  <c r="AN717" i="1" s="1"/>
  <c r="AO717" i="1" s="1"/>
  <c r="AF709" i="1"/>
  <c r="AG709" i="1" s="1"/>
  <c r="AN709" i="1" s="1"/>
  <c r="AO709" i="1" s="1"/>
  <c r="AF701" i="1"/>
  <c r="AG701" i="1" s="1"/>
  <c r="AN701" i="1" s="1"/>
  <c r="AO701" i="1" s="1"/>
  <c r="AF693" i="1"/>
  <c r="AG693" i="1" s="1"/>
  <c r="AN693" i="1" s="1"/>
  <c r="AO693" i="1" s="1"/>
  <c r="AF685" i="1"/>
  <c r="AG685" i="1" s="1"/>
  <c r="AN685" i="1" s="1"/>
  <c r="AO685" i="1" s="1"/>
  <c r="AF677" i="1"/>
  <c r="AG677" i="1" s="1"/>
  <c r="AN677" i="1" s="1"/>
  <c r="AO677" i="1" s="1"/>
  <c r="AF669" i="1"/>
  <c r="AG669" i="1" s="1"/>
  <c r="AN669" i="1" s="1"/>
  <c r="AO669" i="1" s="1"/>
  <c r="AF661" i="1"/>
  <c r="AG661" i="1" s="1"/>
  <c r="AN661" i="1" s="1"/>
  <c r="AO661" i="1" s="1"/>
  <c r="AF653" i="1"/>
  <c r="AG653" i="1" s="1"/>
  <c r="AN653" i="1" s="1"/>
  <c r="AO653" i="1" s="1"/>
  <c r="AF645" i="1"/>
  <c r="AG645" i="1" s="1"/>
  <c r="AN645" i="1" s="1"/>
  <c r="AO645" i="1" s="1"/>
  <c r="AF637" i="1"/>
  <c r="AG637" i="1" s="1"/>
  <c r="AN637" i="1" s="1"/>
  <c r="AO637" i="1" s="1"/>
  <c r="AF629" i="1"/>
  <c r="AG629" i="1" s="1"/>
  <c r="AN629" i="1" s="1"/>
  <c r="AO629" i="1" s="1"/>
  <c r="AF621" i="1"/>
  <c r="AG621" i="1" s="1"/>
  <c r="AN621" i="1" s="1"/>
  <c r="AO621" i="1" s="1"/>
  <c r="AF613" i="1"/>
  <c r="AG613" i="1" s="1"/>
  <c r="AN613" i="1" s="1"/>
  <c r="AO613" i="1" s="1"/>
  <c r="AF605" i="1"/>
  <c r="AG605" i="1" s="1"/>
  <c r="AN605" i="1" s="1"/>
  <c r="AO605" i="1" s="1"/>
  <c r="AF597" i="1"/>
  <c r="AG597" i="1" s="1"/>
  <c r="AN597" i="1" s="1"/>
  <c r="AO597" i="1" s="1"/>
  <c r="AF589" i="1"/>
  <c r="AG589" i="1" s="1"/>
  <c r="AN589" i="1" s="1"/>
  <c r="AO589" i="1" s="1"/>
  <c r="AF581" i="1"/>
  <c r="AG581" i="1" s="1"/>
  <c r="AN581" i="1" s="1"/>
  <c r="AO581" i="1" s="1"/>
  <c r="AF573" i="1"/>
  <c r="AG573" i="1" s="1"/>
  <c r="AN573" i="1" s="1"/>
  <c r="AO573" i="1" s="1"/>
  <c r="AF565" i="1"/>
  <c r="AG565" i="1" s="1"/>
  <c r="AN565" i="1" s="1"/>
  <c r="AO565" i="1" s="1"/>
  <c r="AF557" i="1"/>
  <c r="AG557" i="1" s="1"/>
  <c r="AN557" i="1" s="1"/>
  <c r="AO557" i="1" s="1"/>
  <c r="AF549" i="1"/>
  <c r="AG549" i="1" s="1"/>
  <c r="AN549" i="1" s="1"/>
  <c r="AO549" i="1" s="1"/>
  <c r="AF541" i="1"/>
  <c r="AG541" i="1" s="1"/>
  <c r="AN541" i="1" s="1"/>
  <c r="AO541" i="1" s="1"/>
  <c r="AF533" i="1"/>
  <c r="AG533" i="1" s="1"/>
  <c r="AN533" i="1" s="1"/>
  <c r="AO533" i="1" s="1"/>
  <c r="AF525" i="1"/>
  <c r="AG525" i="1" s="1"/>
  <c r="AN525" i="1" s="1"/>
  <c r="AO525" i="1" s="1"/>
  <c r="AF517" i="1"/>
  <c r="AG517" i="1" s="1"/>
  <c r="AN517" i="1" s="1"/>
  <c r="AO517" i="1" s="1"/>
  <c r="AF509" i="1"/>
  <c r="AG509" i="1" s="1"/>
  <c r="AN509" i="1" s="1"/>
  <c r="AO509" i="1" s="1"/>
  <c r="AF501" i="1"/>
  <c r="AG501" i="1" s="1"/>
  <c r="AN501" i="1" s="1"/>
  <c r="AO501" i="1" s="1"/>
  <c r="AF493" i="1"/>
  <c r="AG493" i="1" s="1"/>
  <c r="AN493" i="1" s="1"/>
  <c r="AO493" i="1" s="1"/>
  <c r="AF485" i="1"/>
  <c r="AG485" i="1" s="1"/>
  <c r="AN485" i="1" s="1"/>
  <c r="AO485" i="1" s="1"/>
  <c r="AF477" i="1"/>
  <c r="AG477" i="1" s="1"/>
  <c r="AN477" i="1" s="1"/>
  <c r="AO477" i="1" s="1"/>
  <c r="AF469" i="1"/>
  <c r="AG469" i="1" s="1"/>
  <c r="AN469" i="1" s="1"/>
  <c r="AO469" i="1" s="1"/>
  <c r="AF461" i="1"/>
  <c r="AG461" i="1" s="1"/>
  <c r="AN461" i="1" s="1"/>
  <c r="AO461" i="1" s="1"/>
  <c r="AF453" i="1"/>
  <c r="AG453" i="1" s="1"/>
  <c r="AN453" i="1" s="1"/>
  <c r="AO453" i="1" s="1"/>
  <c r="AF445" i="1"/>
  <c r="AG445" i="1" s="1"/>
  <c r="AN445" i="1" s="1"/>
  <c r="AO445" i="1" s="1"/>
  <c r="AF437" i="1"/>
  <c r="AG437" i="1" s="1"/>
  <c r="AN437" i="1" s="1"/>
  <c r="AO437" i="1" s="1"/>
  <c r="AF429" i="1"/>
  <c r="AG429" i="1" s="1"/>
  <c r="AN429" i="1" s="1"/>
  <c r="AO429" i="1" s="1"/>
  <c r="AF413" i="1"/>
  <c r="AG413" i="1" s="1"/>
  <c r="AN413" i="1" s="1"/>
  <c r="AO413" i="1" s="1"/>
  <c r="AF405" i="1"/>
  <c r="AG405" i="1" s="1"/>
  <c r="AN405" i="1" s="1"/>
  <c r="AO405" i="1" s="1"/>
  <c r="AF397" i="1"/>
  <c r="AG397" i="1" s="1"/>
  <c r="AN397" i="1" s="1"/>
  <c r="AO397" i="1" s="1"/>
  <c r="AF381" i="1"/>
  <c r="AG381" i="1" s="1"/>
  <c r="AN381" i="1" s="1"/>
  <c r="AO381" i="1" s="1"/>
  <c r="AF373" i="1"/>
  <c r="AG373" i="1" s="1"/>
  <c r="AN373" i="1" s="1"/>
  <c r="AO373" i="1" s="1"/>
  <c r="AF365" i="1"/>
  <c r="AG365" i="1" s="1"/>
  <c r="AN365" i="1" s="1"/>
  <c r="AO365" i="1" s="1"/>
  <c r="AF349" i="1"/>
  <c r="AG349" i="1" s="1"/>
  <c r="AN349" i="1" s="1"/>
  <c r="AO349" i="1" s="1"/>
  <c r="AF341" i="1"/>
  <c r="AG341" i="1" s="1"/>
  <c r="AN341" i="1" s="1"/>
  <c r="AO341" i="1" s="1"/>
  <c r="AF333" i="1"/>
  <c r="AG333" i="1" s="1"/>
  <c r="AN333" i="1" s="1"/>
  <c r="AO333" i="1" s="1"/>
  <c r="AF325" i="1"/>
  <c r="AG325" i="1" s="1"/>
  <c r="AN325" i="1" s="1"/>
  <c r="AO325" i="1" s="1"/>
  <c r="AF317" i="1"/>
  <c r="AG317" i="1" s="1"/>
  <c r="AN317" i="1" s="1"/>
  <c r="AO317" i="1" s="1"/>
  <c r="AF309" i="1"/>
  <c r="AG309" i="1" s="1"/>
  <c r="AN309" i="1" s="1"/>
  <c r="AO309" i="1" s="1"/>
  <c r="AF301" i="1"/>
  <c r="AG301" i="1" s="1"/>
  <c r="AN301" i="1" s="1"/>
  <c r="AO301" i="1" s="1"/>
  <c r="AF293" i="1"/>
  <c r="AG293" i="1" s="1"/>
  <c r="AN293" i="1" s="1"/>
  <c r="AO293" i="1" s="1"/>
  <c r="AF285" i="1"/>
  <c r="AG285" i="1" s="1"/>
  <c r="AN285" i="1" s="1"/>
  <c r="AO285" i="1" s="1"/>
  <c r="AF277" i="1"/>
  <c r="AG277" i="1" s="1"/>
  <c r="AN277" i="1" s="1"/>
  <c r="AO277" i="1" s="1"/>
  <c r="AF269" i="1"/>
  <c r="AG269" i="1" s="1"/>
  <c r="AN269" i="1" s="1"/>
  <c r="AO269" i="1" s="1"/>
  <c r="AF261" i="1"/>
  <c r="AG261" i="1" s="1"/>
  <c r="AN261" i="1" s="1"/>
  <c r="AO261" i="1" s="1"/>
  <c r="AF253" i="1"/>
  <c r="AG253" i="1" s="1"/>
  <c r="AN253" i="1" s="1"/>
  <c r="AO253" i="1" s="1"/>
  <c r="AF237" i="1"/>
  <c r="AG237" i="1" s="1"/>
  <c r="AN237" i="1" s="1"/>
  <c r="AO237" i="1" s="1"/>
  <c r="AF229" i="1"/>
  <c r="AG229" i="1" s="1"/>
  <c r="AN229" i="1" s="1"/>
  <c r="AO229" i="1" s="1"/>
  <c r="AF221" i="1"/>
  <c r="AG221" i="1" s="1"/>
  <c r="AN221" i="1" s="1"/>
  <c r="AO221" i="1" s="1"/>
  <c r="AF205" i="1"/>
  <c r="AG205" i="1" s="1"/>
  <c r="AN205" i="1" s="1"/>
  <c r="AO205" i="1" s="1"/>
  <c r="AF197" i="1"/>
  <c r="AG197" i="1" s="1"/>
  <c r="AN197" i="1" s="1"/>
  <c r="AO197" i="1" s="1"/>
  <c r="AF189" i="1"/>
  <c r="AG189" i="1" s="1"/>
  <c r="AN189" i="1" s="1"/>
  <c r="AO189" i="1" s="1"/>
  <c r="AF181" i="1"/>
  <c r="AG181" i="1" s="1"/>
  <c r="AN181" i="1" s="1"/>
  <c r="AO181" i="1" s="1"/>
  <c r="AF173" i="1"/>
  <c r="AG173" i="1" s="1"/>
  <c r="AN173" i="1" s="1"/>
  <c r="AO173" i="1" s="1"/>
  <c r="AF165" i="1"/>
  <c r="AG165" i="1" s="1"/>
  <c r="AN165" i="1" s="1"/>
  <c r="AO165" i="1" s="1"/>
  <c r="AF157" i="1"/>
  <c r="AG157" i="1" s="1"/>
  <c r="AF149" i="1"/>
  <c r="AG149" i="1" s="1"/>
  <c r="AF141" i="1"/>
  <c r="AG141" i="1" s="1"/>
  <c r="AF133" i="1"/>
  <c r="AG133" i="1" s="1"/>
  <c r="AF125" i="1"/>
  <c r="AG125" i="1" s="1"/>
  <c r="AF117" i="1"/>
  <c r="AG117" i="1" s="1"/>
  <c r="AF109" i="1"/>
  <c r="AG109" i="1" s="1"/>
  <c r="AF101" i="1"/>
  <c r="AG101" i="1" s="1"/>
  <c r="AF93" i="1"/>
  <c r="AG93" i="1" s="1"/>
  <c r="AF85" i="1"/>
  <c r="AG85" i="1" s="1"/>
  <c r="AF69" i="1"/>
  <c r="AG69" i="1" s="1"/>
  <c r="AF61" i="1"/>
  <c r="AG61" i="1" s="1"/>
  <c r="AF53" i="1"/>
  <c r="AG53" i="1" s="1"/>
  <c r="AF45" i="1"/>
  <c r="AG45" i="1" s="1"/>
  <c r="AF37" i="1"/>
  <c r="AG37" i="1" s="1"/>
  <c r="AF29" i="1"/>
  <c r="AG29" i="1" s="1"/>
  <c r="AF21" i="1"/>
  <c r="AG21" i="1" s="1"/>
  <c r="AF13" i="1"/>
  <c r="AG13" i="1" s="1"/>
  <c r="AM78" i="1"/>
  <c r="AM70" i="1"/>
  <c r="AM62" i="1"/>
  <c r="AM763" i="1"/>
  <c r="AN763" i="1" s="1"/>
  <c r="AO763" i="1" s="1"/>
  <c r="AM755" i="1"/>
  <c r="AN755" i="1" s="1"/>
  <c r="AO755" i="1" s="1"/>
  <c r="AM747" i="1"/>
  <c r="AM739" i="1"/>
  <c r="AM731" i="1"/>
  <c r="AM723" i="1"/>
  <c r="AM715" i="1"/>
  <c r="AM707" i="1"/>
  <c r="AM699" i="1"/>
  <c r="AN699" i="1" s="1"/>
  <c r="AO699" i="1" s="1"/>
  <c r="AM691" i="1"/>
  <c r="AN691" i="1" s="1"/>
  <c r="AO691" i="1" s="1"/>
  <c r="AM683" i="1"/>
  <c r="AM675" i="1"/>
  <c r="AM667" i="1"/>
  <c r="AM659" i="1"/>
  <c r="AM651" i="1"/>
  <c r="AM643" i="1"/>
  <c r="AM635" i="1"/>
  <c r="AN635" i="1" s="1"/>
  <c r="AO635" i="1" s="1"/>
  <c r="AM627" i="1"/>
  <c r="AN627" i="1" s="1"/>
  <c r="AO627" i="1" s="1"/>
  <c r="AM619" i="1"/>
  <c r="AM611" i="1"/>
  <c r="AM603" i="1"/>
  <c r="AM595" i="1"/>
  <c r="AM587" i="1"/>
  <c r="AM579" i="1"/>
  <c r="AM571" i="1"/>
  <c r="AN571" i="1" s="1"/>
  <c r="AO571" i="1" s="1"/>
  <c r="AM563" i="1"/>
  <c r="AN563" i="1" s="1"/>
  <c r="AO563" i="1" s="1"/>
  <c r="AM555" i="1"/>
  <c r="AM547" i="1"/>
  <c r="AM539" i="1"/>
  <c r="AM531" i="1"/>
  <c r="AM523" i="1"/>
  <c r="AM515" i="1"/>
  <c r="AM507" i="1"/>
  <c r="AN507" i="1" s="1"/>
  <c r="AO507" i="1" s="1"/>
  <c r="AM499" i="1"/>
  <c r="AN499" i="1" s="1"/>
  <c r="AO499" i="1" s="1"/>
  <c r="AM491" i="1"/>
  <c r="AM483" i="1"/>
  <c r="AM475" i="1"/>
  <c r="AM467" i="1"/>
  <c r="AM459" i="1"/>
  <c r="AM451" i="1"/>
  <c r="AM443" i="1"/>
  <c r="AN443" i="1" s="1"/>
  <c r="AO443" i="1" s="1"/>
  <c r="AM435" i="1"/>
  <c r="AN435" i="1" s="1"/>
  <c r="AO435" i="1" s="1"/>
  <c r="AM427" i="1"/>
  <c r="AM419" i="1"/>
  <c r="AM411" i="1"/>
  <c r="AM403" i="1"/>
  <c r="AM395" i="1"/>
  <c r="AM387" i="1"/>
  <c r="AM379" i="1"/>
  <c r="AN379" i="1" s="1"/>
  <c r="AO379" i="1" s="1"/>
  <c r="AM371" i="1"/>
  <c r="AN371" i="1" s="1"/>
  <c r="AO371" i="1" s="1"/>
  <c r="AM363" i="1"/>
  <c r="AM355" i="1"/>
  <c r="AM347" i="1"/>
  <c r="AM339" i="1"/>
  <c r="AM331" i="1"/>
  <c r="AM323" i="1"/>
  <c r="AM315" i="1"/>
  <c r="AN315" i="1" s="1"/>
  <c r="AO315" i="1" s="1"/>
  <c r="AM307" i="1"/>
  <c r="AN307" i="1" s="1"/>
  <c r="AO307" i="1" s="1"/>
  <c r="AM299" i="1"/>
  <c r="AM291" i="1"/>
  <c r="AM283" i="1"/>
  <c r="AM275" i="1"/>
  <c r="AM267" i="1"/>
  <c r="AM259" i="1"/>
  <c r="AM251" i="1"/>
  <c r="AN251" i="1" s="1"/>
  <c r="AO251" i="1" s="1"/>
  <c r="AM243" i="1"/>
  <c r="AN243" i="1" s="1"/>
  <c r="AO243" i="1" s="1"/>
  <c r="AM235" i="1"/>
  <c r="AM227" i="1"/>
  <c r="AM219" i="1"/>
  <c r="AM211" i="1"/>
  <c r="AM203" i="1"/>
  <c r="AM195" i="1"/>
  <c r="AM187" i="1"/>
  <c r="AN187" i="1" s="1"/>
  <c r="AO187" i="1" s="1"/>
  <c r="AM179" i="1"/>
  <c r="AN179" i="1" s="1"/>
  <c r="AO179" i="1" s="1"/>
  <c r="AM171" i="1"/>
  <c r="AM163" i="1"/>
  <c r="AM155" i="1"/>
  <c r="AM147" i="1"/>
  <c r="AM139" i="1"/>
  <c r="AM131" i="1"/>
  <c r="AM123" i="1"/>
  <c r="AM115" i="1"/>
  <c r="AM107" i="1"/>
  <c r="AM99" i="1"/>
  <c r="AM91" i="1"/>
  <c r="AM956" i="1"/>
  <c r="AM948" i="1"/>
  <c r="AM940" i="1"/>
  <c r="AN940" i="1" s="1"/>
  <c r="AO940" i="1" s="1"/>
  <c r="AM932" i="1"/>
  <c r="AM924" i="1"/>
  <c r="AM916" i="1"/>
  <c r="AM908" i="1"/>
  <c r="AM900" i="1"/>
  <c r="AM892" i="1"/>
  <c r="AM884" i="1"/>
  <c r="AM876" i="1"/>
  <c r="AM868" i="1"/>
  <c r="AM860" i="1"/>
  <c r="AM852" i="1"/>
  <c r="AM844" i="1"/>
  <c r="AM836" i="1"/>
  <c r="AM828" i="1"/>
  <c r="AM820" i="1"/>
  <c r="AM812" i="1"/>
  <c r="AM804" i="1"/>
  <c r="AM796" i="1"/>
  <c r="AM788" i="1"/>
  <c r="AM780" i="1"/>
  <c r="AM772" i="1"/>
  <c r="AM764" i="1"/>
  <c r="AM756" i="1"/>
  <c r="AN756" i="1" s="1"/>
  <c r="AO756" i="1" s="1"/>
  <c r="AM748" i="1"/>
  <c r="AN748" i="1" s="1"/>
  <c r="AO748" i="1" s="1"/>
  <c r="AM740" i="1"/>
  <c r="AN740" i="1" s="1"/>
  <c r="AO740" i="1" s="1"/>
  <c r="AM732" i="1"/>
  <c r="AN732" i="1" s="1"/>
  <c r="AO732" i="1" s="1"/>
  <c r="AM724" i="1"/>
  <c r="AN724" i="1" s="1"/>
  <c r="AO724" i="1" s="1"/>
  <c r="AM716" i="1"/>
  <c r="AN716" i="1" s="1"/>
  <c r="AO716" i="1" s="1"/>
  <c r="AM708" i="1"/>
  <c r="AN708" i="1" s="1"/>
  <c r="AO708" i="1" s="1"/>
  <c r="AM700" i="1"/>
  <c r="AN700" i="1" s="1"/>
  <c r="AO700" i="1" s="1"/>
  <c r="AM692" i="1"/>
  <c r="AN692" i="1" s="1"/>
  <c r="AO692" i="1" s="1"/>
  <c r="AM684" i="1"/>
  <c r="AN684" i="1" s="1"/>
  <c r="AO684" i="1" s="1"/>
  <c r="AM676" i="1"/>
  <c r="AN676" i="1" s="1"/>
  <c r="AO676" i="1" s="1"/>
  <c r="AM668" i="1"/>
  <c r="AN668" i="1" s="1"/>
  <c r="AO668" i="1" s="1"/>
  <c r="AM660" i="1"/>
  <c r="AM652" i="1"/>
  <c r="AM644" i="1"/>
  <c r="AM636" i="1"/>
  <c r="AM628" i="1"/>
  <c r="AM620" i="1"/>
  <c r="AM612" i="1"/>
  <c r="AM604" i="1"/>
  <c r="AN604" i="1" s="1"/>
  <c r="AO604" i="1" s="1"/>
  <c r="AM596" i="1"/>
  <c r="AM588" i="1"/>
  <c r="AM580" i="1"/>
  <c r="AM572" i="1"/>
  <c r="AM564" i="1"/>
  <c r="AM556" i="1"/>
  <c r="AM548" i="1"/>
  <c r="AN548" i="1" s="1"/>
  <c r="AO548" i="1" s="1"/>
  <c r="AM540" i="1"/>
  <c r="AM532" i="1"/>
  <c r="AM524" i="1"/>
  <c r="AM516" i="1"/>
  <c r="AM508" i="1"/>
  <c r="AM500" i="1"/>
  <c r="AM492" i="1"/>
  <c r="AM484" i="1"/>
  <c r="AM476" i="1"/>
  <c r="AN476" i="1" s="1"/>
  <c r="AO476" i="1" s="1"/>
  <c r="AM468" i="1"/>
  <c r="AM460" i="1"/>
  <c r="AM452" i="1"/>
  <c r="AM444" i="1"/>
  <c r="AM436" i="1"/>
  <c r="AM428" i="1"/>
  <c r="AM420" i="1"/>
  <c r="AN420" i="1" s="1"/>
  <c r="AO420" i="1" s="1"/>
  <c r="AM412" i="1"/>
  <c r="AN412" i="1" s="1"/>
  <c r="AO412" i="1" s="1"/>
  <c r="AM404" i="1"/>
  <c r="AM396" i="1"/>
  <c r="AM388" i="1"/>
  <c r="AM380" i="1"/>
  <c r="AM372" i="1"/>
  <c r="AM364" i="1"/>
  <c r="AM356" i="1"/>
  <c r="AN356" i="1" s="1"/>
  <c r="AO356" i="1" s="1"/>
  <c r="AM348" i="1"/>
  <c r="AN348" i="1" s="1"/>
  <c r="AO348" i="1" s="1"/>
  <c r="AM340" i="1"/>
  <c r="AM332" i="1"/>
  <c r="AM324" i="1"/>
  <c r="AM316" i="1"/>
  <c r="AM308" i="1"/>
  <c r="AM300" i="1"/>
  <c r="AM292" i="1"/>
  <c r="AN292" i="1" s="1"/>
  <c r="AO292" i="1" s="1"/>
  <c r="AM284" i="1"/>
  <c r="AN284" i="1" s="1"/>
  <c r="AO284" i="1" s="1"/>
  <c r="AM276" i="1"/>
  <c r="AM268" i="1"/>
  <c r="AM260" i="1"/>
  <c r="AM252" i="1"/>
  <c r="AM244" i="1"/>
  <c r="AM236" i="1"/>
  <c r="AM228" i="1"/>
  <c r="AM220" i="1"/>
  <c r="AN220" i="1" s="1"/>
  <c r="AO220" i="1" s="1"/>
  <c r="AM212" i="1"/>
  <c r="AM204" i="1"/>
  <c r="AM196" i="1"/>
  <c r="AM188" i="1"/>
  <c r="AM180" i="1"/>
  <c r="AM172" i="1"/>
  <c r="AM164" i="1"/>
  <c r="AN164" i="1" s="1"/>
  <c r="AO164" i="1" s="1"/>
  <c r="AM156" i="1"/>
  <c r="AM148" i="1"/>
  <c r="AM140" i="1"/>
  <c r="AM132" i="1"/>
  <c r="AM124" i="1"/>
  <c r="AM116" i="1"/>
  <c r="AM108" i="1"/>
  <c r="AM100" i="1"/>
  <c r="AM92" i="1"/>
  <c r="AN92" i="1" s="1"/>
  <c r="AO92" i="1" s="1"/>
  <c r="AM84" i="1"/>
  <c r="AM76" i="1"/>
  <c r="AM68" i="1"/>
  <c r="AM82" i="1"/>
  <c r="AM74" i="1"/>
  <c r="AM66" i="1"/>
  <c r="AM58" i="1"/>
  <c r="AM50" i="1"/>
  <c r="AM42" i="1"/>
  <c r="AM34" i="1"/>
  <c r="AM26" i="1"/>
  <c r="AM18" i="1"/>
  <c r="AM10" i="1"/>
  <c r="AM54" i="1"/>
  <c r="AM46" i="1"/>
  <c r="AM38" i="1"/>
  <c r="AM30" i="1"/>
  <c r="AM22" i="1"/>
  <c r="AM14" i="1"/>
  <c r="AM6" i="1"/>
  <c r="AM77" i="1"/>
  <c r="AM69" i="1"/>
  <c r="AM61" i="1"/>
  <c r="AM53" i="1"/>
  <c r="AM45" i="1"/>
  <c r="AM37" i="1"/>
  <c r="AM29" i="1"/>
  <c r="AM21" i="1"/>
  <c r="AM13" i="1"/>
  <c r="AM60" i="1"/>
  <c r="AM52" i="1"/>
  <c r="AM44" i="1"/>
  <c r="AM36" i="1"/>
  <c r="AN36" i="1" s="1"/>
  <c r="AO36" i="1" s="1"/>
  <c r="AM28" i="1"/>
  <c r="AM20" i="1"/>
  <c r="AM12" i="1"/>
  <c r="Z84" i="1"/>
  <c r="R1" i="1"/>
  <c r="L67" i="1"/>
  <c r="L715" i="1"/>
  <c r="L66" i="1"/>
  <c r="L139" i="1"/>
  <c r="L146" i="1"/>
  <c r="L70" i="1"/>
  <c r="L311" i="1"/>
  <c r="L115" i="1"/>
  <c r="L80" i="1"/>
  <c r="L758" i="1"/>
  <c r="L262" i="1"/>
  <c r="L762" i="1"/>
  <c r="L309" i="1"/>
  <c r="L84" i="1"/>
  <c r="L306" i="1"/>
  <c r="L68" i="1"/>
  <c r="L602" i="1"/>
  <c r="L651" i="1"/>
  <c r="L145" i="1"/>
  <c r="L488" i="1"/>
  <c r="L498" i="1"/>
  <c r="L770" i="1"/>
  <c r="L749" i="1"/>
  <c r="L460" i="1"/>
  <c r="L308" i="1"/>
  <c r="L101" i="1"/>
  <c r="L863" i="1"/>
  <c r="L77" i="1"/>
  <c r="L92" i="1"/>
  <c r="L558" i="1"/>
  <c r="L152" i="1"/>
  <c r="L764" i="1"/>
  <c r="L754" i="1"/>
  <c r="L556" i="1"/>
  <c r="L483" i="1"/>
  <c r="L102" i="1"/>
  <c r="L865" i="1"/>
  <c r="L107" i="1"/>
  <c r="L108" i="1"/>
  <c r="L326" i="1"/>
  <c r="L22" i="1"/>
  <c r="L79" i="1"/>
  <c r="L97" i="1"/>
  <c r="L711" i="1"/>
  <c r="L866" i="1"/>
  <c r="L757" i="1"/>
  <c r="L704" i="1"/>
  <c r="L316" i="1"/>
  <c r="L120" i="1"/>
  <c r="L11" i="1"/>
  <c r="L12" i="1"/>
  <c r="L718" i="1"/>
  <c r="L861" i="1"/>
  <c r="L154" i="1"/>
  <c r="L441" i="1"/>
  <c r="L64" i="1"/>
  <c r="L8" i="1"/>
  <c r="L468" i="1"/>
  <c r="L78" i="1"/>
  <c r="L735" i="1"/>
  <c r="L755" i="1"/>
  <c r="L660" i="1"/>
  <c r="L136" i="1"/>
  <c r="L439" i="1"/>
  <c r="L725" i="1"/>
  <c r="L873" i="1"/>
  <c r="L201" i="1"/>
  <c r="L484" i="1"/>
  <c r="L728" i="1"/>
  <c r="L712" i="1"/>
  <c r="L123" i="1"/>
  <c r="L100" i="1"/>
  <c r="L17" i="1"/>
  <c r="L69" i="1"/>
  <c r="L303" i="1"/>
  <c r="L410" i="1"/>
  <c r="L60" i="1"/>
  <c r="L94" i="1"/>
  <c r="L9" i="1"/>
  <c r="L652" i="1"/>
  <c r="L412" i="1"/>
  <c r="L301" i="1"/>
  <c r="L170" i="1"/>
  <c r="L703" i="1"/>
  <c r="L7" i="1"/>
  <c r="L71" i="1"/>
  <c r="L318" i="1"/>
  <c r="L129" i="1"/>
  <c r="L655" i="1"/>
  <c r="L313" i="1"/>
  <c r="L89" i="1"/>
  <c r="L258" i="1"/>
  <c r="L730" i="1"/>
  <c r="L738" i="1"/>
  <c r="L127" i="1"/>
  <c r="L193" i="1"/>
  <c r="L252" i="1"/>
  <c r="L740" i="1"/>
  <c r="L709" i="1"/>
  <c r="L824" i="1"/>
  <c r="L58" i="1"/>
  <c r="L336" i="1"/>
  <c r="L868" i="1"/>
  <c r="L756" i="1"/>
  <c r="L702" i="1"/>
  <c r="L518" i="1"/>
  <c r="L302" i="1"/>
  <c r="L418" i="1"/>
  <c r="L266" i="1"/>
  <c r="L185" i="1"/>
  <c r="L533" i="1"/>
  <c r="L93" i="1"/>
  <c r="L799" i="1"/>
  <c r="L864" i="1"/>
  <c r="L765" i="1"/>
  <c r="L119" i="1"/>
  <c r="L503" i="1"/>
  <c r="L510" i="1"/>
  <c r="L506" i="1"/>
  <c r="L255" i="1"/>
  <c r="L260" i="1"/>
  <c r="L73" i="1"/>
  <c r="L869" i="1"/>
  <c r="L532" i="1"/>
  <c r="L65" i="1"/>
  <c r="L323" i="1"/>
  <c r="L744" i="1"/>
  <c r="L87" i="1"/>
  <c r="L340" i="1"/>
  <c r="L270" i="1"/>
  <c r="L319" i="1"/>
  <c r="L341" i="1"/>
  <c r="L752" i="1"/>
  <c r="L352" i="1"/>
  <c r="L360" i="1"/>
  <c r="L751" i="1"/>
  <c r="L124" i="1"/>
  <c r="L118" i="1"/>
  <c r="L28" i="1"/>
  <c r="L263" i="1"/>
  <c r="L465" i="1"/>
  <c r="L324" i="1"/>
  <c r="L860" i="1"/>
  <c r="L478" i="1"/>
  <c r="L502" i="1"/>
  <c r="L792" i="1"/>
  <c r="L750" i="1"/>
  <c r="L63" i="1"/>
  <c r="L142" i="1"/>
  <c r="L304" i="1"/>
  <c r="L663" i="1"/>
  <c r="L126" i="1"/>
  <c r="L23" i="1"/>
  <c r="L544" i="1"/>
  <c r="L427" i="1"/>
  <c r="L534" i="1"/>
  <c r="L789" i="1"/>
  <c r="L496" i="1"/>
  <c r="L112" i="1"/>
  <c r="L885" i="1"/>
  <c r="L769" i="1"/>
  <c r="L880" i="1"/>
  <c r="L116" i="1"/>
  <c r="L886" i="1"/>
  <c r="L162" i="1"/>
  <c r="L700" i="1"/>
  <c r="L156" i="1"/>
  <c r="L194" i="1"/>
  <c r="L882" i="1"/>
  <c r="L542" i="1"/>
  <c r="L525" i="1"/>
  <c r="L133" i="1"/>
  <c r="L312" i="1"/>
  <c r="L114" i="1"/>
  <c r="L111" i="1"/>
  <c r="L83" i="1"/>
  <c r="L603" i="1"/>
  <c r="L509" i="1"/>
  <c r="L307" i="1"/>
  <c r="L867" i="1"/>
  <c r="L877" i="1"/>
  <c r="L61" i="1"/>
  <c r="L54" i="1"/>
  <c r="L430" i="1"/>
  <c r="L138" i="1"/>
  <c r="L314" i="1"/>
  <c r="L334" i="1"/>
  <c r="L515" i="1"/>
  <c r="L143" i="1"/>
  <c r="L482" i="1"/>
  <c r="L429" i="1"/>
  <c r="L795" i="1"/>
  <c r="L720" i="1"/>
  <c r="L871" i="1"/>
  <c r="L409" i="1"/>
  <c r="L200" i="1"/>
  <c r="L421" i="1"/>
  <c r="L490" i="1"/>
  <c r="L545" i="1"/>
  <c r="L81" i="1"/>
  <c r="L495" i="1"/>
  <c r="L131" i="1"/>
  <c r="L881" i="1"/>
  <c r="L656" i="1"/>
  <c r="L573" i="1"/>
  <c r="L530" i="1"/>
  <c r="L650" i="1"/>
  <c r="L325" i="1"/>
  <c r="L90" i="1"/>
  <c r="L332" i="1"/>
  <c r="L469" i="1"/>
  <c r="L88" i="1"/>
  <c r="L62" i="1"/>
  <c r="L507" i="1"/>
  <c r="L862" i="1"/>
  <c r="L425" i="1"/>
  <c r="L561" i="1"/>
  <c r="L851" i="1"/>
  <c r="L56" i="1"/>
  <c r="L790" i="1"/>
  <c r="L710" i="1"/>
  <c r="L130" i="1"/>
  <c r="L197" i="1"/>
  <c r="L95" i="1"/>
  <c r="L504" i="1"/>
  <c r="L701" i="1"/>
  <c r="L151" i="1"/>
  <c r="L36" i="1"/>
  <c r="L132" i="1"/>
  <c r="L110" i="1"/>
  <c r="L395" i="1"/>
  <c r="L736" i="1"/>
  <c r="L875" i="1"/>
  <c r="L59" i="1"/>
  <c r="L26" i="1"/>
  <c r="L206" i="1"/>
  <c r="L227" i="1"/>
  <c r="L208" i="1"/>
  <c r="L759" i="1"/>
  <c r="L454" i="1"/>
  <c r="L705" i="1"/>
  <c r="L666" i="1"/>
  <c r="L187" i="1"/>
  <c r="L259" i="1"/>
  <c r="L452" i="1"/>
  <c r="L362" i="1"/>
  <c r="L500" i="1"/>
  <c r="L519" i="1"/>
  <c r="L109" i="1"/>
  <c r="L884" i="1"/>
  <c r="L55" i="1"/>
  <c r="L31" i="1"/>
  <c r="L272" i="1"/>
  <c r="L13" i="1"/>
  <c r="L893" i="1"/>
  <c r="L481" i="1"/>
  <c r="L96" i="1"/>
  <c r="L708" i="1"/>
  <c r="L872" i="1"/>
  <c r="L475" i="1"/>
  <c r="L366" i="1"/>
  <c r="L726" i="1"/>
  <c r="L444" i="1"/>
  <c r="L167" i="1"/>
  <c r="L527" i="1"/>
  <c r="L706" i="1"/>
  <c r="L511" i="1"/>
  <c r="L256" i="1"/>
  <c r="L883" i="1"/>
  <c r="L153" i="1"/>
  <c r="L328" i="1"/>
  <c r="L566" i="1"/>
  <c r="L551" i="1"/>
  <c r="L195" i="1"/>
  <c r="L35" i="1"/>
  <c r="L186" i="1"/>
  <c r="L767" i="1"/>
  <c r="L891" i="1"/>
  <c r="L807" i="1"/>
  <c r="L658" i="1"/>
  <c r="L804" i="1"/>
  <c r="L175" i="1"/>
  <c r="L446" i="1"/>
  <c r="L768" i="1"/>
  <c r="L568" i="1"/>
  <c r="L897" i="1"/>
  <c r="L760" i="1"/>
  <c r="L346" i="1"/>
  <c r="L333" i="1"/>
  <c r="L451" i="1"/>
  <c r="L327" i="1"/>
  <c r="L707" i="1"/>
  <c r="L608" i="1"/>
  <c r="L546" i="1"/>
  <c r="L874" i="1"/>
  <c r="L141" i="1"/>
  <c r="L513" i="1"/>
  <c r="L310" i="1"/>
  <c r="L514" i="1"/>
  <c r="L403" i="1"/>
  <c r="L571" i="1"/>
  <c r="L363" i="1"/>
  <c r="L911" i="1"/>
  <c r="L547" i="1"/>
  <c r="L794" i="1"/>
  <c r="L196" i="1"/>
  <c r="L98" i="1"/>
  <c r="L416" i="1"/>
  <c r="L330" i="1"/>
  <c r="L443" i="1"/>
  <c r="L575" i="1"/>
  <c r="L41" i="1"/>
  <c r="L137" i="1"/>
  <c r="L894" i="1"/>
  <c r="L915" i="1"/>
  <c r="L559" i="1"/>
  <c r="L552" i="1"/>
  <c r="L667" i="1"/>
  <c r="L555" i="1"/>
  <c r="L163" i="1"/>
  <c r="L347" i="1"/>
  <c r="L661" i="1"/>
  <c r="L713" i="1"/>
  <c r="L464" i="1"/>
  <c r="L605" i="1"/>
  <c r="L549" i="1"/>
  <c r="L539" i="1"/>
  <c r="L264" i="1"/>
  <c r="L523" i="1"/>
  <c r="L57" i="1"/>
  <c r="L776" i="1"/>
  <c r="L793" i="1"/>
  <c r="L372" i="1"/>
  <c r="L550" i="1"/>
  <c r="L797" i="1"/>
  <c r="L86" i="1"/>
  <c r="L733" i="1"/>
  <c r="L463" i="1"/>
  <c r="L878" i="1"/>
  <c r="L784" i="1"/>
  <c r="L470" i="1"/>
  <c r="L604" i="1"/>
  <c r="L72" i="1"/>
  <c r="L524" i="1"/>
  <c r="L467" i="1"/>
  <c r="L480" i="1"/>
  <c r="L343" i="1"/>
  <c r="L191" i="1"/>
  <c r="L205" i="1"/>
  <c r="L74" i="1"/>
  <c r="L580" i="1"/>
  <c r="L273" i="1"/>
  <c r="L472" i="1"/>
  <c r="L563" i="1"/>
  <c r="L548" i="1"/>
  <c r="L567" i="1"/>
  <c r="L497" i="1"/>
  <c r="L870" i="1"/>
  <c r="L329" i="1"/>
  <c r="L594" i="1"/>
  <c r="L34" i="1"/>
  <c r="L489" i="1"/>
  <c r="L415" i="1"/>
  <c r="L268" i="1"/>
  <c r="L461" i="1"/>
  <c r="L896" i="1"/>
  <c r="L531" i="1"/>
  <c r="L477" i="1"/>
  <c r="L27" i="1"/>
  <c r="L560" i="1"/>
  <c r="L190" i="1"/>
  <c r="L353" i="1"/>
  <c r="L99" i="1"/>
  <c r="L522" i="1"/>
  <c r="L155" i="1"/>
  <c r="L553" i="1"/>
  <c r="L719" i="1"/>
  <c r="L517" i="1"/>
  <c r="L33" i="1"/>
  <c r="L401" i="1"/>
  <c r="L21" i="1"/>
  <c r="L607" i="1"/>
  <c r="L10" i="1"/>
  <c r="L659" i="1"/>
  <c r="L753" i="1"/>
  <c r="L714" i="1"/>
  <c r="L440" i="1"/>
  <c r="L437" i="1"/>
  <c r="L617" i="1"/>
  <c r="L202" i="1"/>
  <c r="L351" i="1"/>
  <c r="L426" i="1"/>
  <c r="L392" i="1"/>
  <c r="L265" i="1"/>
  <c r="L315" i="1"/>
  <c r="L297" i="1"/>
  <c r="L536" i="1"/>
  <c r="L802" i="1"/>
  <c r="L149" i="1"/>
  <c r="L345" i="1"/>
  <c r="L516" i="1"/>
  <c r="L408" i="1"/>
  <c r="L354" i="1"/>
  <c r="L890" i="1"/>
  <c r="L32" i="1"/>
  <c r="L453" i="1"/>
  <c r="L899" i="1"/>
  <c r="L600" i="1"/>
  <c r="L331" i="1"/>
  <c r="L417" i="1"/>
  <c r="L361" i="1"/>
  <c r="L569" i="1"/>
  <c r="L254" i="1"/>
  <c r="L717" i="1"/>
  <c r="L557" i="1"/>
  <c r="L161" i="1"/>
  <c r="L578" i="1"/>
  <c r="L207" i="1"/>
  <c r="L914" i="1"/>
  <c r="L148" i="1"/>
  <c r="L739" i="1"/>
  <c r="L879" i="1"/>
  <c r="L772" i="1"/>
  <c r="L117" i="1"/>
  <c r="L295" i="1"/>
  <c r="L731" i="1"/>
  <c r="L570" i="1"/>
  <c r="L727" i="1"/>
  <c r="L317" i="1"/>
  <c r="L199" i="1"/>
  <c r="L271" i="1"/>
  <c r="L184" i="1"/>
  <c r="L394" i="1"/>
  <c r="L631" i="1"/>
  <c r="L803" i="1"/>
  <c r="L165" i="1"/>
  <c r="L431" i="1"/>
  <c r="L913" i="1"/>
  <c r="L610" i="1"/>
  <c r="L466" i="1"/>
  <c r="L916" i="1"/>
  <c r="L422" i="1"/>
  <c r="L350" i="1"/>
  <c r="L76" i="1"/>
  <c r="L436" i="1"/>
  <c r="L791" i="1"/>
  <c r="L188" i="1"/>
  <c r="L462" i="1"/>
  <c r="L732" i="1"/>
  <c r="L805" i="1"/>
  <c r="L174" i="1"/>
  <c r="L335" i="1"/>
  <c r="L562" i="1"/>
  <c r="L404" i="1"/>
  <c r="L771" i="1"/>
  <c r="L528" i="1"/>
  <c r="L405" i="1"/>
  <c r="L30" i="1"/>
  <c r="L745" i="1"/>
  <c r="L904" i="1"/>
  <c r="L543" i="1"/>
  <c r="L261" i="1"/>
  <c r="L212" i="1"/>
  <c r="L529" i="1"/>
  <c r="L724" i="1"/>
  <c r="L653" i="1"/>
  <c r="L400" i="1"/>
  <c r="L216" i="1"/>
  <c r="L508" i="1"/>
  <c r="L447" i="1"/>
  <c r="L267" i="1"/>
  <c r="L16" i="1"/>
  <c r="L487" i="1"/>
  <c r="L455" i="1"/>
  <c r="L766" i="1"/>
  <c r="L338" i="1"/>
  <c r="L614" i="1"/>
  <c r="L485" i="1"/>
  <c r="L801" i="1"/>
  <c r="L800" i="1"/>
  <c r="L606" i="1"/>
  <c r="L849" i="1"/>
  <c r="L413" i="1"/>
  <c r="L806" i="1"/>
  <c r="L215" i="1"/>
  <c r="L796" i="1"/>
  <c r="L734" i="1"/>
  <c r="L364" i="1"/>
  <c r="L541" i="1"/>
  <c r="L292" i="1"/>
  <c r="L428" i="1"/>
  <c r="L665" i="1"/>
  <c r="L183" i="1"/>
  <c r="L540" i="1"/>
  <c r="L374" i="1"/>
  <c r="L903" i="1"/>
  <c r="L657" i="1"/>
  <c r="L424" i="1"/>
  <c r="L590" i="1"/>
  <c r="L521" i="1"/>
  <c r="L589" i="1"/>
  <c r="L920" i="1"/>
  <c r="L365" i="1"/>
  <c r="L486" i="1"/>
  <c r="L473" i="1"/>
  <c r="L898" i="1"/>
  <c r="L411" i="1"/>
  <c r="L743" i="1"/>
  <c r="L438" i="1"/>
  <c r="L432" i="1"/>
  <c r="L910" i="1"/>
  <c r="L763" i="1"/>
  <c r="L474" i="1"/>
  <c r="L672" i="1"/>
  <c r="L450" i="1"/>
  <c r="L18" i="1"/>
  <c r="L512" i="1"/>
  <c r="L697" i="1"/>
  <c r="L850" i="1"/>
  <c r="L160" i="1"/>
  <c r="L926" i="1"/>
  <c r="L159" i="1"/>
  <c r="L887" i="1"/>
  <c r="L748" i="1"/>
  <c r="L164" i="1"/>
  <c r="L442" i="1"/>
  <c r="L305" i="1"/>
  <c r="L320" i="1"/>
  <c r="L448" i="1"/>
  <c r="L611" i="1"/>
  <c r="L723" i="1"/>
  <c r="L19" i="1"/>
  <c r="L257" i="1"/>
  <c r="L662" i="1"/>
  <c r="L585" i="1"/>
  <c r="L384" i="1"/>
  <c r="L621" i="1"/>
  <c r="L813" i="1"/>
  <c r="L626" i="1"/>
  <c r="L876" i="1"/>
  <c r="L433" i="1"/>
  <c r="L576" i="1"/>
  <c r="L113" i="1"/>
  <c r="L300" i="1"/>
  <c r="L921" i="1"/>
  <c r="L737" i="1"/>
  <c r="L322" i="1"/>
  <c r="L434" i="1"/>
  <c r="L742" i="1"/>
  <c r="L140" i="1"/>
  <c r="L907" i="1"/>
  <c r="L38" i="1"/>
  <c r="L640" i="1"/>
  <c r="L217" i="1"/>
  <c r="L20" i="1"/>
  <c r="L459" i="1"/>
  <c r="L15" i="1"/>
  <c r="L577" i="1"/>
  <c r="L491" i="1"/>
  <c r="L406" i="1"/>
  <c r="L419" i="1"/>
  <c r="L253" i="1"/>
  <c r="L493" i="1"/>
  <c r="L918" i="1"/>
  <c r="L357" i="1"/>
  <c r="L938" i="1"/>
  <c r="L386" i="1"/>
  <c r="L810" i="1"/>
  <c r="L211" i="1"/>
  <c r="L811" i="1"/>
  <c r="L342" i="1"/>
  <c r="L25" i="1"/>
  <c r="L339" i="1"/>
  <c r="L204" i="1"/>
  <c r="L458" i="1"/>
  <c r="L172" i="1"/>
  <c r="L581" i="1"/>
  <c r="L623" i="1"/>
  <c r="L620" i="1"/>
  <c r="L121" i="1"/>
  <c r="L414" i="1"/>
  <c r="L698" i="1"/>
  <c r="L147" i="1"/>
  <c r="L592" i="1"/>
  <c r="L402" i="1"/>
  <c r="L494" i="1"/>
  <c r="L505" i="1"/>
  <c r="L786" i="1"/>
  <c r="L150" i="1"/>
  <c r="L91" i="1"/>
  <c r="L716" i="1"/>
  <c r="L746" i="1"/>
  <c r="L633" i="1"/>
  <c r="L782" i="1"/>
  <c r="L435" i="1"/>
  <c r="L601" i="1"/>
  <c r="L82" i="1"/>
  <c r="L775" i="1"/>
  <c r="L895" i="1"/>
  <c r="L664" i="1"/>
  <c r="L192" i="1"/>
  <c r="L922" i="1"/>
  <c r="L630" i="1"/>
  <c r="L39" i="1"/>
  <c r="L37" i="1"/>
  <c r="L75" i="1"/>
  <c r="L722" i="1"/>
  <c r="L134" i="1"/>
  <c r="L537" i="1"/>
  <c r="L198" i="1"/>
  <c r="L612" i="1"/>
  <c r="L144" i="1"/>
  <c r="L189" i="1"/>
  <c r="L694" i="1"/>
  <c r="L613" i="1"/>
  <c r="L675" i="1"/>
  <c r="L901" i="1"/>
  <c r="L676" i="1"/>
  <c r="L6" i="1"/>
  <c r="L289" i="1"/>
  <c r="L902" i="1"/>
  <c r="L492" i="1"/>
  <c r="L368" i="1"/>
  <c r="L281" i="1"/>
  <c r="L420" i="1"/>
  <c r="L622" i="1"/>
  <c r="L389" i="1"/>
  <c r="L888" i="1"/>
  <c r="L166" i="1"/>
  <c r="L943" i="1"/>
  <c r="L321" i="1"/>
  <c r="L588" i="1"/>
  <c r="L296" i="1"/>
  <c r="L609" i="1"/>
  <c r="L45" i="1"/>
  <c r="L817" i="1"/>
  <c r="L128" i="1"/>
  <c r="L674" i="1"/>
  <c r="L582" i="1"/>
  <c r="L906" i="1"/>
  <c r="L912" i="1"/>
  <c r="L359" i="1"/>
  <c r="L471" i="1"/>
  <c r="L176" i="1"/>
  <c r="L390" i="1"/>
  <c r="L574" i="1"/>
  <c r="L279" i="1"/>
  <c r="L29" i="1"/>
  <c r="L385" i="1"/>
  <c r="L157" i="1"/>
  <c r="L624" i="1"/>
  <c r="L747" i="1"/>
  <c r="L778" i="1"/>
  <c r="L627" i="1"/>
  <c r="L779" i="1"/>
  <c r="L618" i="1"/>
  <c r="L293" i="1"/>
  <c r="L457" i="1"/>
  <c r="L370" i="1"/>
  <c r="L229" i="1"/>
  <c r="L218" i="1"/>
  <c r="L934" i="1"/>
  <c r="L168" i="1"/>
  <c r="L780" i="1"/>
  <c r="L564" i="1"/>
  <c r="L595" i="1"/>
  <c r="L565" i="1"/>
  <c r="L892" i="1"/>
  <c r="L928" i="1"/>
  <c r="L274" i="1"/>
  <c r="L721" i="1"/>
  <c r="L931" i="1"/>
  <c r="L645" i="1"/>
  <c r="L944" i="1"/>
  <c r="L933" i="1"/>
  <c r="L85" i="1"/>
  <c r="L214" i="1"/>
  <c r="L647" i="1"/>
  <c r="L815" i="1"/>
  <c r="L783" i="1"/>
  <c r="L344" i="1"/>
  <c r="L371" i="1"/>
  <c r="L182" i="1"/>
  <c r="L224" i="1"/>
  <c r="L668" i="1"/>
  <c r="L908" i="1"/>
  <c r="L288" i="1"/>
  <c r="L47" i="1"/>
  <c r="L348" i="1"/>
  <c r="L180" i="1"/>
  <c r="L788" i="1"/>
  <c r="L781" i="1"/>
  <c r="L635" i="1"/>
  <c r="L210" i="1"/>
  <c r="L291" i="1"/>
  <c r="L294" i="1"/>
  <c r="L669" i="1"/>
  <c r="L696" i="1"/>
  <c r="L634" i="1"/>
  <c r="L367" i="1"/>
  <c r="L231" i="1"/>
  <c r="L808" i="1"/>
  <c r="L641" i="1"/>
  <c r="L729" i="1"/>
  <c r="L616" i="1"/>
  <c r="L387" i="1"/>
  <c r="L277" i="1"/>
  <c r="L774" i="1"/>
  <c r="L900" i="1"/>
  <c r="L369" i="1"/>
  <c r="L785" i="1"/>
  <c r="L917" i="1"/>
  <c r="L773" i="1"/>
  <c r="L644" i="1"/>
  <c r="L937" i="1"/>
  <c r="L14" i="1"/>
  <c r="L889" i="1"/>
  <c r="L936" i="1"/>
  <c r="L179" i="1"/>
  <c r="L135" i="1"/>
  <c r="L535" i="1"/>
  <c r="L501" i="1"/>
  <c r="L597" i="1"/>
  <c r="L923" i="1"/>
  <c r="L48" i="1"/>
  <c r="L637" i="1"/>
  <c r="L275" i="1"/>
  <c r="L673" i="1"/>
  <c r="L777" i="1"/>
  <c r="L761" i="1"/>
  <c r="L924" i="1"/>
  <c r="L24" i="1"/>
  <c r="L681" i="1"/>
  <c r="L591" i="1"/>
  <c r="L283" i="1"/>
  <c r="L654" i="1"/>
  <c r="L169" i="1"/>
  <c r="L269" i="1"/>
  <c r="L935" i="1"/>
  <c r="L42" i="1"/>
  <c r="L375" i="1"/>
  <c r="L692" i="1"/>
  <c r="L930" i="1"/>
  <c r="L858" i="1"/>
  <c r="L228" i="1"/>
  <c r="L213" i="1"/>
  <c r="L456" i="1"/>
  <c r="L905" i="1"/>
  <c r="L690" i="1"/>
  <c r="L171" i="1"/>
  <c r="L388" i="1"/>
  <c r="L586" i="1"/>
  <c r="L695" i="1"/>
  <c r="L373" i="1"/>
  <c r="L479" i="1"/>
  <c r="L932" i="1"/>
  <c r="L173" i="1"/>
  <c r="L619" i="1"/>
  <c r="L396" i="1"/>
  <c r="L636" i="1"/>
  <c r="L942" i="1"/>
  <c r="L234" i="1"/>
  <c r="L819" i="1"/>
  <c r="L378" i="1"/>
  <c r="L276" i="1"/>
  <c r="L593" i="1"/>
  <c r="L677" i="1"/>
  <c r="L376" i="1"/>
  <c r="L741" i="1"/>
  <c r="L929" i="1"/>
  <c r="L682" i="1"/>
  <c r="L40" i="1"/>
  <c r="L598" i="1"/>
  <c r="L639" i="1"/>
  <c r="L927" i="1"/>
  <c r="L812" i="1"/>
  <c r="L219" i="1"/>
  <c r="L383" i="1"/>
  <c r="L615" i="1"/>
  <c r="L596" i="1"/>
  <c r="L221" i="1"/>
  <c r="L377" i="1"/>
  <c r="L232" i="1"/>
  <c r="L940" i="1"/>
  <c r="L290" i="1"/>
  <c r="L397" i="1"/>
  <c r="L538" i="1"/>
  <c r="L787" i="1"/>
  <c r="L104" i="1"/>
  <c r="L686" i="1"/>
  <c r="L358" i="1"/>
  <c r="L814" i="1"/>
  <c r="L209" i="1"/>
  <c r="L381" i="1"/>
  <c r="L689" i="1"/>
  <c r="L379" i="1"/>
  <c r="L629" i="1"/>
  <c r="L398" i="1"/>
  <c r="L579" i="1"/>
  <c r="L235" i="1"/>
  <c r="L643" i="1"/>
  <c r="L939" i="1"/>
  <c r="L226" i="1"/>
  <c r="L628" i="1"/>
  <c r="L382" i="1"/>
  <c r="L49" i="1"/>
  <c r="L298" i="1"/>
  <c r="L947" i="1"/>
  <c r="L222" i="1"/>
  <c r="L680" i="1"/>
  <c r="L278" i="1"/>
  <c r="L670" i="1"/>
  <c r="L572" i="1"/>
  <c r="L223" i="1"/>
  <c r="L816" i="1"/>
  <c r="L233" i="1"/>
  <c r="L691" i="1"/>
  <c r="L583" i="1"/>
  <c r="L821" i="1"/>
  <c r="L925" i="1"/>
  <c r="L284" i="1"/>
  <c r="L43" i="1"/>
  <c r="L52" i="1"/>
  <c r="L648" i="1"/>
  <c r="L809" i="1"/>
  <c r="L391" i="1"/>
  <c r="L646" i="1"/>
  <c r="L282" i="1"/>
  <c r="L693" i="1"/>
  <c r="L356" i="1"/>
  <c r="L181" i="1"/>
  <c r="L584" i="1"/>
  <c r="L679" i="1"/>
  <c r="L445" i="1"/>
  <c r="L818" i="1"/>
  <c r="L355" i="1"/>
  <c r="L46" i="1"/>
  <c r="L220" i="1"/>
  <c r="L337" i="1"/>
  <c r="L678" i="1"/>
  <c r="L945" i="1"/>
  <c r="L50" i="1"/>
  <c r="L827" i="1"/>
  <c r="L380" i="1"/>
  <c r="L919" i="1"/>
  <c r="L587" i="1"/>
  <c r="L688" i="1"/>
  <c r="L44" i="1"/>
  <c r="L683" i="1"/>
  <c r="L393" i="1"/>
  <c r="L948" i="1"/>
  <c r="L671" i="1"/>
  <c r="L230" i="1"/>
  <c r="L51" i="1"/>
  <c r="L247" i="1"/>
  <c r="L941" i="1"/>
  <c r="L286" i="1"/>
  <c r="L946" i="1"/>
  <c r="L245" i="1"/>
  <c r="L246" i="1"/>
  <c r="L823" i="1"/>
  <c r="L239" i="1"/>
  <c r="L285" i="1"/>
  <c r="L820" i="1"/>
  <c r="L685" i="1"/>
  <c r="L240" i="1"/>
  <c r="L825" i="1"/>
  <c r="L249" i="1"/>
  <c r="L822" i="1"/>
  <c r="L237" i="1"/>
  <c r="L840" i="1"/>
  <c r="L287" i="1"/>
  <c r="L834" i="1"/>
  <c r="L250" i="1"/>
  <c r="L826" i="1"/>
  <c r="L832" i="1"/>
  <c r="L236" i="1"/>
  <c r="L837" i="1"/>
  <c r="L836" i="1"/>
  <c r="L835" i="1"/>
  <c r="L238" i="1"/>
  <c r="L844" i="1"/>
  <c r="L684" i="1"/>
  <c r="L841" i="1"/>
  <c r="L830" i="1"/>
  <c r="L829" i="1"/>
  <c r="L847" i="1"/>
  <c r="L838" i="1"/>
  <c r="L842" i="1"/>
  <c r="L839" i="1"/>
  <c r="L687" i="1"/>
  <c r="L248" i="1"/>
  <c r="L853" i="1"/>
  <c r="L845" i="1"/>
  <c r="L854" i="1"/>
  <c r="L855" i="1"/>
  <c r="L831" i="1"/>
  <c r="L852" i="1"/>
  <c r="L843" i="1"/>
  <c r="L846" i="1"/>
  <c r="L407" i="1"/>
  <c r="L125" i="1"/>
  <c r="L177" i="1"/>
  <c r="L4" i="1"/>
  <c r="L909" i="1"/>
  <c r="L599" i="1"/>
  <c r="L225" i="1"/>
  <c r="L349" i="1"/>
  <c r="L828" i="1"/>
  <c r="L399" i="1"/>
  <c r="L956" i="1"/>
  <c r="L856" i="1"/>
  <c r="L699" i="1"/>
  <c r="L122" i="1"/>
  <c r="L649" i="1"/>
  <c r="L798" i="1"/>
  <c r="L251" i="1"/>
  <c r="L499" i="1"/>
  <c r="L848" i="1"/>
  <c r="L203" i="1"/>
  <c r="L299" i="1"/>
  <c r="L53" i="1"/>
  <c r="L449" i="1"/>
  <c r="L158" i="1"/>
  <c r="L554" i="1"/>
  <c r="L241" i="1"/>
  <c r="L955" i="1"/>
  <c r="L242" i="1"/>
  <c r="L243" i="1"/>
  <c r="L244" i="1"/>
  <c r="L953" i="1"/>
  <c r="L950" i="1"/>
  <c r="L857" i="1"/>
  <c r="L951" i="1"/>
  <c r="L952" i="1"/>
  <c r="L954" i="1"/>
  <c r="L949" i="1"/>
  <c r="L833" i="1"/>
  <c r="L103" i="1"/>
  <c r="L105" i="1"/>
  <c r="L106" i="1"/>
  <c r="L178" i="1"/>
  <c r="L280" i="1"/>
  <c r="L476" i="1"/>
  <c r="L520" i="1"/>
  <c r="L526" i="1"/>
  <c r="L625" i="1"/>
  <c r="L632" i="1"/>
  <c r="L638" i="1"/>
  <c r="L642" i="1"/>
  <c r="L859" i="1"/>
  <c r="L423" i="1"/>
  <c r="AN278" i="1" l="1"/>
  <c r="AO278" i="1" s="1"/>
  <c r="AN342" i="1"/>
  <c r="AO342" i="1" s="1"/>
  <c r="AN406" i="1"/>
  <c r="AO406" i="1" s="1"/>
  <c r="AN470" i="1"/>
  <c r="AO470" i="1" s="1"/>
  <c r="AN534" i="1"/>
  <c r="AO534" i="1" s="1"/>
  <c r="AN598" i="1"/>
  <c r="AO598" i="1" s="1"/>
  <c r="AN662" i="1"/>
  <c r="AO662" i="1" s="1"/>
  <c r="AN726" i="1"/>
  <c r="AO726" i="1" s="1"/>
  <c r="AN150" i="1"/>
  <c r="AO150" i="1" s="1"/>
  <c r="AN214" i="1"/>
  <c r="AO214" i="1" s="1"/>
  <c r="AN86" i="1"/>
  <c r="AO86" i="1" s="1"/>
  <c r="AN910" i="1"/>
  <c r="AO910" i="1" s="1"/>
  <c r="AN846" i="1"/>
  <c r="AO846" i="1" s="1"/>
  <c r="L835" i="11"/>
  <c r="L743" i="11"/>
  <c r="L439" i="11"/>
  <c r="L33" i="11"/>
  <c r="L795" i="11"/>
  <c r="L338" i="11"/>
  <c r="L16" i="11"/>
  <c r="L688" i="11"/>
  <c r="L66" i="11"/>
  <c r="L588" i="11"/>
  <c r="L197" i="11"/>
  <c r="L125" i="11"/>
  <c r="L220" i="11"/>
  <c r="L607" i="11"/>
  <c r="L239" i="11"/>
  <c r="L639" i="11"/>
  <c r="L763" i="11"/>
  <c r="L666" i="11"/>
  <c r="L505" i="11"/>
  <c r="L531" i="11"/>
  <c r="L859" i="11"/>
  <c r="L727" i="11"/>
  <c r="L638" i="11"/>
  <c r="L346" i="11"/>
  <c r="L32" i="11"/>
  <c r="L545" i="11"/>
  <c r="L767" i="11"/>
  <c r="L636" i="11"/>
  <c r="L530" i="11"/>
  <c r="L273" i="11"/>
  <c r="L90" i="11"/>
  <c r="L855" i="11"/>
  <c r="L837" i="11"/>
  <c r="L682" i="11"/>
  <c r="L525" i="11"/>
  <c r="L371" i="11"/>
  <c r="L191" i="11"/>
  <c r="L252" i="11"/>
  <c r="L894" i="11"/>
  <c r="L827" i="11"/>
  <c r="L830" i="11"/>
  <c r="L670" i="11"/>
  <c r="L550" i="11"/>
  <c r="L300" i="11"/>
  <c r="L428" i="11"/>
  <c r="L900" i="11"/>
  <c r="L800" i="11"/>
  <c r="L651" i="11"/>
  <c r="L377" i="11"/>
  <c r="L21" i="11"/>
  <c r="L329" i="11"/>
  <c r="L820" i="11"/>
  <c r="L851" i="11"/>
  <c r="L734" i="11"/>
  <c r="L797" i="11"/>
  <c r="L685" i="11"/>
  <c r="L654" i="11"/>
  <c r="L587" i="11"/>
  <c r="L543" i="11"/>
  <c r="L400" i="11"/>
  <c r="L390" i="11"/>
  <c r="L286" i="11"/>
  <c r="L186" i="11"/>
  <c r="L175" i="11"/>
  <c r="L128" i="11"/>
  <c r="L49" i="11"/>
  <c r="L207" i="11"/>
  <c r="L459" i="11"/>
  <c r="L725" i="11"/>
  <c r="L874" i="11"/>
  <c r="L854" i="11"/>
  <c r="L843" i="11"/>
  <c r="L720" i="11"/>
  <c r="L646" i="11"/>
  <c r="L623" i="11"/>
  <c r="L524" i="11"/>
  <c r="L424" i="11"/>
  <c r="L429" i="11"/>
  <c r="L298" i="11"/>
  <c r="L108" i="11"/>
  <c r="L271" i="11"/>
  <c r="L178" i="11"/>
  <c r="L50" i="11"/>
  <c r="L180" i="11"/>
  <c r="L356" i="11"/>
  <c r="L612" i="11"/>
  <c r="L887" i="11"/>
  <c r="L884" i="11"/>
  <c r="L817" i="11"/>
  <c r="L860" i="11"/>
  <c r="L808" i="11"/>
  <c r="L677" i="11"/>
  <c r="L580" i="11"/>
  <c r="L593" i="11"/>
  <c r="L426" i="11"/>
  <c r="L488" i="11"/>
  <c r="L189" i="11"/>
  <c r="L247" i="11"/>
  <c r="L73" i="11"/>
  <c r="L203" i="11"/>
  <c r="L386" i="11"/>
  <c r="L718" i="11"/>
  <c r="L834" i="11"/>
  <c r="L882" i="11"/>
  <c r="L804" i="11"/>
  <c r="L768" i="11"/>
  <c r="L838" i="11"/>
  <c r="L751" i="11"/>
  <c r="L678" i="11"/>
  <c r="L579" i="11"/>
  <c r="L558" i="11"/>
  <c r="L471" i="11"/>
  <c r="L392" i="11"/>
  <c r="L473" i="11"/>
  <c r="L214" i="11"/>
  <c r="L23" i="11"/>
  <c r="L389" i="11"/>
  <c r="L671" i="11"/>
  <c r="L892" i="11"/>
  <c r="L799" i="11"/>
  <c r="L802" i="11"/>
  <c r="L786" i="11"/>
  <c r="L696" i="11"/>
  <c r="L723" i="11"/>
  <c r="L628" i="11"/>
  <c r="L554" i="11"/>
  <c r="L469" i="11"/>
  <c r="L365" i="11"/>
  <c r="L288" i="11"/>
  <c r="L138" i="11"/>
  <c r="L107" i="11"/>
  <c r="L193" i="11"/>
  <c r="L47" i="11"/>
  <c r="L242" i="11"/>
  <c r="L605" i="11"/>
  <c r="L728" i="11"/>
  <c r="L875" i="11"/>
  <c r="L899" i="11"/>
  <c r="L829" i="11"/>
  <c r="L801" i="11"/>
  <c r="L737" i="11"/>
  <c r="L893" i="11"/>
  <c r="L807" i="11"/>
  <c r="L745" i="11"/>
  <c r="L712" i="11"/>
  <c r="L777" i="11"/>
  <c r="L663" i="11"/>
  <c r="L643" i="11"/>
  <c r="L669" i="11"/>
  <c r="L634" i="11"/>
  <c r="L573" i="11"/>
  <c r="L577" i="11"/>
  <c r="L615" i="11"/>
  <c r="L555" i="11"/>
  <c r="L520" i="11"/>
  <c r="L509" i="11"/>
  <c r="L500" i="11"/>
  <c r="L446" i="11"/>
  <c r="L540" i="11"/>
  <c r="L370" i="11"/>
  <c r="L422" i="11"/>
  <c r="L369" i="11"/>
  <c r="L339" i="11"/>
  <c r="L331" i="11"/>
  <c r="L395" i="11"/>
  <c r="L430" i="11"/>
  <c r="L340" i="11"/>
  <c r="L348" i="11"/>
  <c r="L235" i="11"/>
  <c r="L170" i="11"/>
  <c r="L161" i="11"/>
  <c r="L176" i="11"/>
  <c r="L22" i="11"/>
  <c r="L55" i="11"/>
  <c r="L89" i="11"/>
  <c r="L70" i="11"/>
  <c r="L72" i="11"/>
  <c r="L103" i="11"/>
  <c r="L226" i="11"/>
  <c r="L269" i="11"/>
  <c r="L241" i="11"/>
  <c r="L375" i="11"/>
  <c r="L351" i="11"/>
  <c r="L541" i="11"/>
  <c r="L490" i="11"/>
  <c r="L578" i="11"/>
  <c r="L652" i="11"/>
  <c r="L684" i="11"/>
  <c r="L749" i="11"/>
  <c r="L873" i="11"/>
  <c r="L876" i="11"/>
  <c r="L869" i="11"/>
  <c r="L792" i="11"/>
  <c r="L868" i="11"/>
  <c r="L819" i="11"/>
  <c r="L781" i="11"/>
  <c r="L845" i="11"/>
  <c r="L812" i="11"/>
  <c r="L788" i="11"/>
  <c r="L746" i="11"/>
  <c r="L704" i="11"/>
  <c r="L708" i="11"/>
  <c r="L659" i="11"/>
  <c r="L689" i="11"/>
  <c r="L655" i="11"/>
  <c r="L626" i="11"/>
  <c r="L642" i="11"/>
  <c r="L650" i="11"/>
  <c r="L548" i="11"/>
  <c r="L608" i="11"/>
  <c r="L609" i="11"/>
  <c r="L547" i="11"/>
  <c r="L415" i="11"/>
  <c r="L502" i="11"/>
  <c r="L549" i="11"/>
  <c r="L354" i="11"/>
  <c r="L535" i="11"/>
  <c r="L308" i="11"/>
  <c r="L624" i="11"/>
  <c r="L394" i="11"/>
  <c r="L333" i="11"/>
  <c r="L334" i="11"/>
  <c r="L309" i="11"/>
  <c r="L222" i="11"/>
  <c r="L133" i="11"/>
  <c r="L12" i="11"/>
  <c r="L79" i="11"/>
  <c r="L119" i="11"/>
  <c r="L86" i="11"/>
  <c r="L96" i="11"/>
  <c r="L284" i="11"/>
  <c r="L237" i="11"/>
  <c r="L285" i="11"/>
  <c r="L352" i="11"/>
  <c r="L414" i="11"/>
  <c r="L536" i="11"/>
  <c r="L445" i="11"/>
  <c r="L537" i="11"/>
  <c r="L569" i="11"/>
  <c r="L683" i="11"/>
  <c r="L710" i="11"/>
  <c r="L815" i="11"/>
  <c r="L790" i="11"/>
  <c r="L897" i="11"/>
  <c r="L46" i="11"/>
  <c r="L61" i="11"/>
  <c r="L866" i="11"/>
  <c r="L848" i="11"/>
  <c r="L880" i="11"/>
  <c r="L824" i="11"/>
  <c r="L757" i="11"/>
  <c r="L839" i="11"/>
  <c r="L733" i="11"/>
  <c r="L668" i="11"/>
  <c r="L632" i="11"/>
  <c r="L703" i="11"/>
  <c r="L661" i="11"/>
  <c r="L604" i="11"/>
  <c r="L553" i="11"/>
  <c r="L498" i="11"/>
  <c r="L489" i="11"/>
  <c r="L482" i="11"/>
  <c r="L522" i="11"/>
  <c r="L515" i="11"/>
  <c r="L475" i="11"/>
  <c r="L387" i="11"/>
  <c r="L443" i="11"/>
  <c r="L341" i="11"/>
  <c r="L327" i="11"/>
  <c r="L367" i="11"/>
  <c r="L350" i="11"/>
  <c r="L374" i="11"/>
  <c r="L199" i="11"/>
  <c r="L210" i="11"/>
  <c r="L281" i="11"/>
  <c r="L223" i="11"/>
  <c r="L163" i="11"/>
  <c r="L218" i="11"/>
  <c r="L158" i="11"/>
  <c r="L290" i="11"/>
  <c r="L82" i="11"/>
  <c r="L19" i="11"/>
  <c r="L88" i="11"/>
  <c r="L25" i="11"/>
  <c r="L118" i="11"/>
  <c r="L62" i="11"/>
  <c r="L124" i="11"/>
  <c r="L65" i="11"/>
  <c r="L150" i="11"/>
  <c r="L71" i="11"/>
  <c r="L8" i="11"/>
  <c r="L99" i="11"/>
  <c r="L85" i="11"/>
  <c r="L111" i="11"/>
  <c r="L221" i="11"/>
  <c r="L255" i="11"/>
  <c r="L156" i="11"/>
  <c r="L219" i="11"/>
  <c r="L164" i="11"/>
  <c r="L209" i="11"/>
  <c r="L106" i="11"/>
  <c r="L68" i="11"/>
  <c r="L858" i="11"/>
  <c r="L832" i="11"/>
  <c r="L796" i="11"/>
  <c r="L813" i="11"/>
  <c r="L752" i="11"/>
  <c r="L780" i="11"/>
  <c r="L791" i="11"/>
  <c r="L756" i="11"/>
  <c r="L731" i="11"/>
  <c r="L709" i="11"/>
  <c r="L694" i="11"/>
  <c r="L619" i="11"/>
  <c r="L582" i="11"/>
  <c r="L606" i="11"/>
  <c r="L594" i="11"/>
  <c r="L481" i="11"/>
  <c r="L467" i="11"/>
  <c r="L472" i="11"/>
  <c r="L456" i="11"/>
  <c r="L464" i="11"/>
  <c r="L380" i="11"/>
  <c r="L383" i="11"/>
  <c r="L336" i="11"/>
  <c r="L322" i="11"/>
  <c r="L360" i="11"/>
  <c r="L345" i="11"/>
  <c r="L366" i="11"/>
  <c r="L260" i="11"/>
  <c r="L202" i="11"/>
  <c r="L279" i="11"/>
  <c r="L215" i="11"/>
  <c r="L296" i="11"/>
  <c r="L211" i="11"/>
  <c r="L311" i="11"/>
  <c r="L74" i="11"/>
  <c r="L11" i="11"/>
  <c r="L80" i="11"/>
  <c r="L17" i="11"/>
  <c r="L114" i="11"/>
  <c r="L54" i="11"/>
  <c r="L162" i="11"/>
  <c r="L120" i="11"/>
  <c r="L57" i="11"/>
  <c r="L134" i="11"/>
  <c r="L63" i="11"/>
  <c r="L6" i="11"/>
  <c r="L14" i="11"/>
  <c r="L91" i="11"/>
  <c r="L144" i="11"/>
  <c r="L159" i="11"/>
  <c r="L160" i="11"/>
  <c r="L268" i="11"/>
  <c r="L233" i="11"/>
  <c r="L168" i="11"/>
  <c r="L224" i="11"/>
  <c r="L137" i="11"/>
  <c r="L228" i="11"/>
  <c r="L149" i="11"/>
  <c r="L227" i="11"/>
  <c r="L276" i="11"/>
  <c r="L326" i="11"/>
  <c r="L411" i="11"/>
  <c r="L417" i="11"/>
  <c r="L378" i="11"/>
  <c r="L292" i="11"/>
  <c r="L438" i="11"/>
  <c r="L307" i="11"/>
  <c r="L409" i="11"/>
  <c r="L398" i="11"/>
  <c r="L399" i="11"/>
  <c r="L384" i="11"/>
  <c r="L478" i="11"/>
  <c r="L431" i="11"/>
  <c r="L583" i="11"/>
  <c r="L432" i="11"/>
  <c r="L512" i="11"/>
  <c r="L538" i="11"/>
  <c r="L542" i="11"/>
  <c r="L519" i="11"/>
  <c r="L566" i="11"/>
  <c r="L602" i="11"/>
  <c r="L69" i="11"/>
  <c r="L75" i="11"/>
  <c r="L76" i="11"/>
  <c r="L4" i="11"/>
  <c r="L110" i="11"/>
  <c r="L870" i="11"/>
  <c r="L886" i="11"/>
  <c r="L857" i="11"/>
  <c r="L771" i="11"/>
  <c r="L744" i="11"/>
  <c r="L721" i="11"/>
  <c r="L691" i="11"/>
  <c r="L711" i="11"/>
  <c r="L675" i="11"/>
  <c r="L705" i="11"/>
  <c r="L653" i="11"/>
  <c r="L614" i="11"/>
  <c r="L568" i="11"/>
  <c r="L506" i="11"/>
  <c r="L452" i="11"/>
  <c r="L435" i="11"/>
  <c r="L412" i="11"/>
  <c r="L418" i="11"/>
  <c r="L344" i="11"/>
  <c r="L320" i="11"/>
  <c r="L465" i="11"/>
  <c r="L449" i="11"/>
  <c r="L297" i="11"/>
  <c r="L314" i="11"/>
  <c r="L275" i="11"/>
  <c r="L244" i="11"/>
  <c r="L187" i="11"/>
  <c r="L258" i="11"/>
  <c r="L200" i="11"/>
  <c r="L253" i="11"/>
  <c r="L195" i="11"/>
  <c r="L135" i="11"/>
  <c r="L278" i="11"/>
  <c r="L58" i="11"/>
  <c r="L148" i="11"/>
  <c r="L64" i="11"/>
  <c r="L171" i="11"/>
  <c r="L101" i="11"/>
  <c r="L39" i="11"/>
  <c r="L151" i="11"/>
  <c r="L109" i="11"/>
  <c r="L42" i="11"/>
  <c r="L113" i="11"/>
  <c r="L48" i="11"/>
  <c r="L52" i="11"/>
  <c r="L102" i="11"/>
  <c r="L139" i="11"/>
  <c r="L28" i="11"/>
  <c r="L251" i="11"/>
  <c r="L182" i="11"/>
  <c r="L289" i="11"/>
  <c r="L167" i="11"/>
  <c r="L263" i="11"/>
  <c r="L173" i="11"/>
  <c r="L232" i="11"/>
  <c r="L895" i="11"/>
  <c r="L818" i="11"/>
  <c r="L831" i="11"/>
  <c r="L849" i="11"/>
  <c r="L762" i="11"/>
  <c r="L732" i="11"/>
  <c r="L779" i="11"/>
  <c r="L713" i="11"/>
  <c r="L687" i="11"/>
  <c r="L706" i="11"/>
  <c r="L660" i="11"/>
  <c r="L645" i="11"/>
  <c r="L641" i="11"/>
  <c r="L586" i="11"/>
  <c r="L557" i="11"/>
  <c r="L574" i="11"/>
  <c r="L740" i="11"/>
  <c r="L420" i="11"/>
  <c r="L592" i="11"/>
  <c r="L359" i="11"/>
  <c r="L332" i="11"/>
  <c r="L396" i="11"/>
  <c r="L437" i="11"/>
  <c r="L434" i="11"/>
  <c r="L304" i="11"/>
  <c r="L270" i="11"/>
  <c r="L236" i="11"/>
  <c r="L179" i="11"/>
  <c r="L250" i="11"/>
  <c r="L245" i="11"/>
  <c r="L188" i="11"/>
  <c r="L127" i="11"/>
  <c r="L51" i="11"/>
  <c r="L132" i="11"/>
  <c r="L56" i="11"/>
  <c r="L157" i="11"/>
  <c r="L94" i="11"/>
  <c r="L31" i="11"/>
  <c r="L147" i="11"/>
  <c r="L97" i="11"/>
  <c r="L34" i="11"/>
  <c r="L40" i="11"/>
  <c r="L59" i="11"/>
  <c r="L123" i="11"/>
  <c r="L20" i="11"/>
  <c r="L29" i="11"/>
  <c r="L256" i="11"/>
  <c r="L116" i="11"/>
  <c r="L204" i="11"/>
  <c r="L130" i="11"/>
  <c r="L181" i="11"/>
  <c r="L174" i="11"/>
  <c r="L249" i="11"/>
  <c r="L196" i="11"/>
  <c r="L266" i="11"/>
  <c r="L184" i="11"/>
  <c r="L257" i="11"/>
  <c r="L361" i="11"/>
  <c r="L294" i="11"/>
  <c r="L265" i="11"/>
  <c r="L280" i="11"/>
  <c r="L423" i="11"/>
  <c r="L330" i="11"/>
  <c r="L448" i="11"/>
  <c r="L364" i="11"/>
  <c r="L315" i="11"/>
  <c r="L508" i="11"/>
  <c r="L461" i="11"/>
  <c r="L526" i="11"/>
  <c r="L565" i="11"/>
  <c r="L492" i="11"/>
  <c r="L494" i="11"/>
  <c r="L539" i="11"/>
  <c r="L766" i="11"/>
  <c r="L674" i="11"/>
  <c r="L564" i="11"/>
  <c r="L532" i="11"/>
  <c r="L551" i="11"/>
  <c r="L595" i="11"/>
  <c r="L889" i="11"/>
  <c r="L879" i="11"/>
  <c r="L794" i="11"/>
  <c r="L896" i="11"/>
  <c r="L750" i="11"/>
  <c r="L863" i="11"/>
  <c r="L717" i="11"/>
  <c r="L755" i="11"/>
  <c r="L693" i="11"/>
  <c r="L664" i="11"/>
  <c r="L644" i="11"/>
  <c r="L617" i="11"/>
  <c r="L591" i="11"/>
  <c r="L552" i="11"/>
  <c r="L504" i="11"/>
  <c r="L503" i="11"/>
  <c r="L442" i="11"/>
  <c r="L425" i="11"/>
  <c r="L491" i="11"/>
  <c r="L328" i="11"/>
  <c r="L301" i="11"/>
  <c r="L379" i="11"/>
  <c r="L358" i="11"/>
  <c r="L427" i="11"/>
  <c r="L405" i="11"/>
  <c r="L225" i="11"/>
  <c r="L295" i="11"/>
  <c r="L177" i="11"/>
  <c r="L230" i="11"/>
  <c r="L172" i="11"/>
  <c r="L306" i="11"/>
  <c r="L98" i="11"/>
  <c r="L35" i="11"/>
  <c r="L112" i="11"/>
  <c r="L41" i="11"/>
  <c r="L126" i="11"/>
  <c r="L78" i="11"/>
  <c r="L15" i="11"/>
  <c r="L136" i="11"/>
  <c r="L81" i="11"/>
  <c r="L18" i="11"/>
  <c r="L87" i="11"/>
  <c r="L24" i="11"/>
  <c r="L100" i="11"/>
  <c r="L13" i="11"/>
  <c r="L30" i="11"/>
  <c r="L77" i="11"/>
  <c r="L183" i="11"/>
  <c r="L238" i="11"/>
  <c r="L198" i="11"/>
  <c r="L192" i="11"/>
  <c r="L267" i="11"/>
  <c r="L867" i="11"/>
  <c r="L890" i="11"/>
  <c r="L898" i="11"/>
  <c r="L846" i="11"/>
  <c r="L785" i="11"/>
  <c r="L844" i="11"/>
  <c r="L836" i="11"/>
  <c r="L793" i="11"/>
  <c r="L775" i="11"/>
  <c r="L716" i="11"/>
  <c r="L726" i="11"/>
  <c r="L738" i="11"/>
  <c r="L742" i="11"/>
  <c r="L631" i="11"/>
  <c r="L715" i="11"/>
  <c r="L581" i="11"/>
  <c r="L611" i="11"/>
  <c r="L622" i="11"/>
  <c r="L585" i="11"/>
  <c r="L563" i="11"/>
  <c r="L616" i="11"/>
  <c r="L485" i="11"/>
  <c r="L523" i="11"/>
  <c r="L455" i="11"/>
  <c r="L534" i="11"/>
  <c r="L323" i="11"/>
  <c r="L462" i="11"/>
  <c r="L403" i="11"/>
  <c r="L454" i="11"/>
  <c r="L324" i="11"/>
  <c r="L362" i="11"/>
  <c r="L287" i="11"/>
  <c r="L264" i="11"/>
  <c r="L246" i="11"/>
  <c r="L201" i="11"/>
  <c r="L262" i="11"/>
  <c r="L282" i="11"/>
  <c r="L5" i="11"/>
  <c r="L38" i="11"/>
  <c r="L93" i="11"/>
  <c r="L117" i="11"/>
  <c r="L140" i="11"/>
  <c r="L165" i="11"/>
  <c r="L310" i="11"/>
  <c r="L169" i="11"/>
  <c r="L194" i="11"/>
  <c r="L433" i="11"/>
  <c r="L353" i="11"/>
  <c r="L373" i="11"/>
  <c r="L496" i="11"/>
  <c r="L657" i="11"/>
  <c r="L672" i="11"/>
  <c r="L748" i="11"/>
  <c r="L803" i="11"/>
  <c r="L816" i="11"/>
  <c r="L53" i="11"/>
  <c r="L603" i="11"/>
  <c r="L408" i="11"/>
  <c r="L347" i="11"/>
  <c r="L476" i="11"/>
  <c r="L355" i="11"/>
  <c r="L316" i="11"/>
  <c r="L302" i="11"/>
  <c r="L122" i="11"/>
  <c r="L293" i="11"/>
  <c r="L146" i="11"/>
  <c r="L83" i="11"/>
  <c r="L95" i="11"/>
  <c r="L131" i="11"/>
  <c r="L105" i="11"/>
  <c r="L261" i="11"/>
  <c r="L393" i="11"/>
  <c r="L312" i="11"/>
  <c r="L410" i="11"/>
  <c r="L629" i="11"/>
  <c r="L747" i="11"/>
  <c r="L787" i="11"/>
  <c r="L862" i="11"/>
  <c r="L883" i="11"/>
  <c r="L891" i="11"/>
  <c r="L822" i="11"/>
  <c r="L811" i="11"/>
  <c r="L853" i="11"/>
  <c r="L814" i="11"/>
  <c r="L761" i="11"/>
  <c r="L776" i="11"/>
  <c r="L765" i="11"/>
  <c r="L782" i="11"/>
  <c r="L724" i="11"/>
  <c r="L662" i="11"/>
  <c r="L686" i="11"/>
  <c r="L630" i="11"/>
  <c r="L699" i="11"/>
  <c r="L618" i="11"/>
  <c r="L589" i="11"/>
  <c r="L613" i="11"/>
  <c r="L571" i="11"/>
  <c r="L559" i="11"/>
  <c r="L567" i="11"/>
  <c r="L598" i="11"/>
  <c r="L484" i="11"/>
  <c r="L501" i="11"/>
  <c r="L440" i="11"/>
  <c r="L517" i="11"/>
  <c r="L480" i="11"/>
  <c r="L416" i="11"/>
  <c r="L511" i="11"/>
  <c r="L453" i="11"/>
  <c r="L299" i="11"/>
  <c r="L357" i="11"/>
  <c r="L272" i="11"/>
  <c r="L372" i="11"/>
  <c r="L216" i="11"/>
  <c r="L190" i="11"/>
  <c r="L248" i="11"/>
  <c r="L243" i="11"/>
  <c r="L259" i="11"/>
  <c r="L141" i="11"/>
  <c r="L129" i="11"/>
  <c r="L240" i="11"/>
  <c r="L154" i="11"/>
  <c r="L60" i="11"/>
  <c r="L10" i="11"/>
  <c r="L155" i="11"/>
  <c r="L142" i="11"/>
  <c r="L27" i="11"/>
  <c r="L143" i="11"/>
  <c r="L185" i="11"/>
  <c r="L217" i="11"/>
  <c r="L319" i="11"/>
  <c r="L368" i="11"/>
  <c r="L419" i="11"/>
  <c r="L451" i="11"/>
  <c r="L513" i="11"/>
  <c r="L610" i="11"/>
  <c r="L719" i="11"/>
  <c r="L769" i="11"/>
  <c r="L872" i="11"/>
  <c r="L546" i="11"/>
  <c r="L570" i="11"/>
  <c r="L527" i="11"/>
  <c r="L493" i="11"/>
  <c r="L516" i="11"/>
  <c r="L533" i="11"/>
  <c r="L486" i="11"/>
  <c r="L385" i="11"/>
  <c r="L212" i="11"/>
  <c r="L152" i="11"/>
  <c r="L145" i="11"/>
  <c r="L92" i="11"/>
  <c r="L104" i="11"/>
  <c r="L305" i="11"/>
  <c r="L318" i="11"/>
  <c r="L458" i="11"/>
  <c r="L714" i="11"/>
  <c r="L722" i="11"/>
  <c r="L828" i="11"/>
  <c r="L877" i="11"/>
  <c r="L885" i="11"/>
  <c r="L901" i="11"/>
  <c r="L852" i="11"/>
  <c r="L805" i="11"/>
  <c r="L729" i="11"/>
  <c r="L753" i="11"/>
  <c r="L861" i="11"/>
  <c r="L758" i="11"/>
  <c r="L759" i="11"/>
  <c r="L635" i="11"/>
  <c r="L647" i="11"/>
  <c r="L754" i="11"/>
  <c r="L698" i="11"/>
  <c r="L600" i="11"/>
  <c r="L620" i="11"/>
  <c r="L596" i="11"/>
  <c r="L556" i="11"/>
  <c r="L562" i="11"/>
  <c r="L700" i="11"/>
  <c r="L447" i="11"/>
  <c r="L470" i="11"/>
  <c r="L407" i="11"/>
  <c r="L463" i="11"/>
  <c r="L391" i="11"/>
  <c r="L477" i="11"/>
  <c r="L518" i="11"/>
  <c r="L572" i="11"/>
  <c r="L303" i="11"/>
  <c r="L317" i="11"/>
  <c r="L291" i="11"/>
  <c r="L206" i="11"/>
  <c r="L115" i="11"/>
  <c r="L153" i="11"/>
  <c r="L213" i="11"/>
  <c r="L121" i="11"/>
  <c r="L231" i="11"/>
  <c r="L254" i="11"/>
  <c r="L274" i="11"/>
  <c r="L205" i="11"/>
  <c r="L84" i="11"/>
  <c r="L26" i="11"/>
  <c r="L7" i="11"/>
  <c r="L9" i="11"/>
  <c r="L43" i="11"/>
  <c r="L166" i="11"/>
  <c r="L208" i="11"/>
  <c r="L229" i="11"/>
  <c r="L401" i="11"/>
  <c r="L510" i="11"/>
  <c r="L337" i="11"/>
  <c r="L528" i="11"/>
  <c r="L521" i="11"/>
  <c r="L633" i="11"/>
  <c r="L656" i="11"/>
  <c r="L772" i="11"/>
  <c r="L773" i="11"/>
  <c r="L856" i="11"/>
  <c r="L277" i="11"/>
  <c r="L321" i="11"/>
  <c r="L283" i="11"/>
  <c r="L406" i="11"/>
  <c r="L363" i="11"/>
  <c r="L450" i="11"/>
  <c r="L382" i="11"/>
  <c r="L376" i="11"/>
  <c r="L397" i="11"/>
  <c r="L349" i="11"/>
  <c r="L342" i="11"/>
  <c r="L479" i="11"/>
  <c r="L468" i="11"/>
  <c r="L441" i="11"/>
  <c r="L460" i="11"/>
  <c r="L575" i="11"/>
  <c r="L560" i="11"/>
  <c r="L584" i="11"/>
  <c r="L561" i="11"/>
  <c r="L681" i="11"/>
  <c r="L625" i="11"/>
  <c r="L649" i="11"/>
  <c r="L667" i="11"/>
  <c r="L736" i="11"/>
  <c r="L627" i="11"/>
  <c r="L679" i="11"/>
  <c r="L676" i="11"/>
  <c r="L741" i="11"/>
  <c r="L760" i="11"/>
  <c r="L810" i="11"/>
  <c r="L739" i="11"/>
  <c r="L826" i="11"/>
  <c r="L821" i="11"/>
  <c r="L865" i="11"/>
  <c r="L888" i="11"/>
  <c r="L809" i="11"/>
  <c r="L840" i="11"/>
  <c r="L903" i="11"/>
  <c r="L881" i="11"/>
  <c r="L67" i="11"/>
  <c r="L37" i="11"/>
  <c r="L483" i="11"/>
  <c r="L436" i="11"/>
  <c r="L497" i="11"/>
  <c r="L466" i="11"/>
  <c r="L529" i="11"/>
  <c r="L507" i="11"/>
  <c r="L621" i="11"/>
  <c r="L599" i="11"/>
  <c r="L590" i="11"/>
  <c r="L658" i="11"/>
  <c r="L637" i="11"/>
  <c r="L690" i="11"/>
  <c r="L680" i="11"/>
  <c r="L640" i="11"/>
  <c r="L697" i="11"/>
  <c r="L695" i="11"/>
  <c r="L778" i="11"/>
  <c r="L789" i="11"/>
  <c r="L784" i="11"/>
  <c r="L770" i="11"/>
  <c r="L730" i="11"/>
  <c r="L764" i="11"/>
  <c r="L902" i="11"/>
  <c r="L825" i="11"/>
  <c r="L823" i="11"/>
  <c r="L864" i="11"/>
  <c r="L842" i="11"/>
  <c r="L905" i="11"/>
  <c r="L45" i="11"/>
  <c r="L234" i="11"/>
  <c r="L388" i="11"/>
  <c r="L335" i="11"/>
  <c r="L487" i="11"/>
  <c r="L413" i="11"/>
  <c r="L343" i="11"/>
  <c r="L325" i="11"/>
  <c r="L402" i="11"/>
  <c r="L313" i="11"/>
  <c r="L404" i="11"/>
  <c r="L421" i="11"/>
  <c r="L381" i="11"/>
  <c r="L457" i="11"/>
  <c r="L495" i="11"/>
  <c r="L444" i="11"/>
  <c r="L499" i="11"/>
  <c r="L474" i="11"/>
  <c r="L544" i="11"/>
  <c r="L514" i="11"/>
  <c r="L576" i="11"/>
  <c r="L601" i="11"/>
  <c r="L597" i="11"/>
  <c r="L665" i="11"/>
  <c r="L673" i="11"/>
  <c r="L692" i="11"/>
  <c r="L701" i="11"/>
  <c r="L648" i="11"/>
  <c r="L702" i="11"/>
  <c r="L707" i="11"/>
  <c r="L806" i="11"/>
  <c r="L841" i="11"/>
  <c r="L783" i="11"/>
  <c r="L774" i="11"/>
  <c r="L735" i="11"/>
  <c r="L798" i="11"/>
  <c r="L847" i="11"/>
  <c r="L904" i="11"/>
  <c r="L878" i="11"/>
  <c r="L833" i="11"/>
  <c r="L871" i="11"/>
  <c r="L850" i="11"/>
  <c r="L44" i="11"/>
  <c r="AN22" i="1"/>
  <c r="AO22" i="1" s="1"/>
  <c r="AN68" i="1"/>
  <c r="AO68" i="1" s="1"/>
  <c r="AN132" i="1"/>
  <c r="AO132" i="1" s="1"/>
  <c r="AN196" i="1"/>
  <c r="AO196" i="1" s="1"/>
  <c r="AN324" i="1"/>
  <c r="AO324" i="1" s="1"/>
  <c r="AN452" i="1"/>
  <c r="AO452" i="1" s="1"/>
  <c r="AN580" i="1"/>
  <c r="AO580" i="1" s="1"/>
  <c r="AN644" i="1"/>
  <c r="AO644" i="1" s="1"/>
  <c r="AN115" i="1"/>
  <c r="AO115" i="1" s="1"/>
  <c r="AN771" i="1"/>
  <c r="AO771" i="1" s="1"/>
  <c r="AN779" i="1"/>
  <c r="AO779" i="1" s="1"/>
  <c r="AN259" i="1"/>
  <c r="AO259" i="1" s="1"/>
  <c r="AN323" i="1"/>
  <c r="AO323" i="1" s="1"/>
  <c r="AN387" i="1"/>
  <c r="AO387" i="1" s="1"/>
  <c r="AN451" i="1"/>
  <c r="AO451" i="1" s="1"/>
  <c r="AN515" i="1"/>
  <c r="AO515" i="1" s="1"/>
  <c r="AN579" i="1"/>
  <c r="AO579" i="1" s="1"/>
  <c r="AN643" i="1"/>
  <c r="AO643" i="1" s="1"/>
  <c r="AN707" i="1"/>
  <c r="AO707" i="1" s="1"/>
  <c r="AN203" i="1"/>
  <c r="AO203" i="1" s="1"/>
  <c r="AN267" i="1"/>
  <c r="AO267" i="1" s="1"/>
  <c r="AN331" i="1"/>
  <c r="AO331" i="1" s="1"/>
  <c r="AN395" i="1"/>
  <c r="AO395" i="1" s="1"/>
  <c r="AN459" i="1"/>
  <c r="AO459" i="1" s="1"/>
  <c r="AN523" i="1"/>
  <c r="AO523" i="1" s="1"/>
  <c r="AN587" i="1"/>
  <c r="AO587" i="1" s="1"/>
  <c r="AN651" i="1"/>
  <c r="AO651" i="1" s="1"/>
  <c r="AN715" i="1"/>
  <c r="AO715" i="1" s="1"/>
  <c r="AN772" i="1"/>
  <c r="AO772" i="1" s="1"/>
  <c r="AN836" i="1"/>
  <c r="AO836" i="1" s="1"/>
  <c r="AN900" i="1"/>
  <c r="AO900" i="1" s="1"/>
  <c r="AN66" i="1"/>
  <c r="AO66" i="1" s="1"/>
  <c r="AN46" i="1"/>
  <c r="AO46" i="1" s="1"/>
  <c r="AN34" i="1"/>
  <c r="AO34" i="1" s="1"/>
  <c r="AN99" i="1"/>
  <c r="AO99" i="1" s="1"/>
  <c r="AN163" i="1"/>
  <c r="AO163" i="1" s="1"/>
  <c r="AN52" i="1"/>
  <c r="AO52" i="1" s="1"/>
  <c r="AN91" i="1"/>
  <c r="AO91" i="1" s="1"/>
  <c r="AN124" i="1"/>
  <c r="AO124" i="1" s="1"/>
  <c r="AN188" i="1"/>
  <c r="AO188" i="1" s="1"/>
  <c r="AN252" i="1"/>
  <c r="AO252" i="1" s="1"/>
  <c r="AN316" i="1"/>
  <c r="AO316" i="1" s="1"/>
  <c r="AN380" i="1"/>
  <c r="AO380" i="1" s="1"/>
  <c r="AN444" i="1"/>
  <c r="AO444" i="1" s="1"/>
  <c r="AN508" i="1"/>
  <c r="AO508" i="1" s="1"/>
  <c r="AN572" i="1"/>
  <c r="AO572" i="1" s="1"/>
  <c r="AN636" i="1"/>
  <c r="AO636" i="1" s="1"/>
  <c r="AN227" i="1"/>
  <c r="AO227" i="1" s="1"/>
  <c r="AN291" i="1"/>
  <c r="AO291" i="1" s="1"/>
  <c r="AN53" i="1"/>
  <c r="AO53" i="1" s="1"/>
  <c r="AN796" i="1"/>
  <c r="AO796" i="1" s="1"/>
  <c r="AN860" i="1"/>
  <c r="AO860" i="1" s="1"/>
  <c r="AN924" i="1"/>
  <c r="AO924" i="1" s="1"/>
  <c r="AN948" i="1"/>
  <c r="AO948" i="1" s="1"/>
  <c r="AN20" i="1"/>
  <c r="AO20" i="1" s="1"/>
  <c r="AN18" i="1"/>
  <c r="AO18" i="1" s="1"/>
  <c r="AN82" i="1"/>
  <c r="AO82" i="1" s="1"/>
  <c r="AN764" i="1"/>
  <c r="AO764" i="1" s="1"/>
  <c r="AN828" i="1"/>
  <c r="AO828" i="1" s="1"/>
  <c r="AN892" i="1"/>
  <c r="AO892" i="1" s="1"/>
  <c r="AN956" i="1"/>
  <c r="AO956" i="1" s="1"/>
  <c r="AN147" i="1"/>
  <c r="AO147" i="1" s="1"/>
  <c r="AN28" i="1"/>
  <c r="AO28" i="1" s="1"/>
  <c r="AN37" i="1"/>
  <c r="AO37" i="1" s="1"/>
  <c r="AN76" i="1"/>
  <c r="AO76" i="1" s="1"/>
  <c r="AN140" i="1"/>
  <c r="AO140" i="1" s="1"/>
  <c r="AN204" i="1"/>
  <c r="AO204" i="1" s="1"/>
  <c r="AN268" i="1"/>
  <c r="AO268" i="1" s="1"/>
  <c r="AN332" i="1"/>
  <c r="AO332" i="1" s="1"/>
  <c r="AN396" i="1"/>
  <c r="AO396" i="1" s="1"/>
  <c r="AN460" i="1"/>
  <c r="AO460" i="1" s="1"/>
  <c r="AN524" i="1"/>
  <c r="AO524" i="1" s="1"/>
  <c r="AN588" i="1"/>
  <c r="AO588" i="1" s="1"/>
  <c r="AN652" i="1"/>
  <c r="AO652" i="1" s="1"/>
  <c r="AN45" i="1"/>
  <c r="AO45" i="1" s="1"/>
  <c r="AN30" i="1"/>
  <c r="AO30" i="1" s="1"/>
  <c r="AN148" i="1"/>
  <c r="AO148" i="1" s="1"/>
  <c r="AN276" i="1"/>
  <c r="AO276" i="1" s="1"/>
  <c r="AN340" i="1"/>
  <c r="AO340" i="1" s="1"/>
  <c r="AN404" i="1"/>
  <c r="AO404" i="1" s="1"/>
  <c r="AN468" i="1"/>
  <c r="AO468" i="1" s="1"/>
  <c r="AN532" i="1"/>
  <c r="AO532" i="1" s="1"/>
  <c r="AN660" i="1"/>
  <c r="AO660" i="1" s="1"/>
  <c r="AN788" i="1"/>
  <c r="AO788" i="1" s="1"/>
  <c r="AN107" i="1"/>
  <c r="AO107" i="1" s="1"/>
  <c r="AN299" i="1"/>
  <c r="AO299" i="1" s="1"/>
  <c r="AN363" i="1"/>
  <c r="AO363" i="1" s="1"/>
  <c r="AN427" i="1"/>
  <c r="AO427" i="1" s="1"/>
  <c r="AN491" i="1"/>
  <c r="AO491" i="1" s="1"/>
  <c r="AN555" i="1"/>
  <c r="AO555" i="1" s="1"/>
  <c r="AN619" i="1"/>
  <c r="AO619" i="1" s="1"/>
  <c r="AN683" i="1"/>
  <c r="AO683" i="1" s="1"/>
  <c r="AN747" i="1"/>
  <c r="AO747" i="1" s="1"/>
  <c r="AN19" i="1"/>
  <c r="AO19" i="1" s="1"/>
  <c r="AN211" i="1"/>
  <c r="AO211" i="1" s="1"/>
  <c r="AN339" i="1"/>
  <c r="AO339" i="1" s="1"/>
  <c r="AN467" i="1"/>
  <c r="AO467" i="1" s="1"/>
  <c r="AN595" i="1"/>
  <c r="AO595" i="1" s="1"/>
  <c r="AN723" i="1"/>
  <c r="AO723" i="1" s="1"/>
  <c r="AN219" i="1"/>
  <c r="AO219" i="1" s="1"/>
  <c r="AN283" i="1"/>
  <c r="AO283" i="1" s="1"/>
  <c r="AN347" i="1"/>
  <c r="AO347" i="1" s="1"/>
  <c r="AN411" i="1"/>
  <c r="AO411" i="1" s="1"/>
  <c r="AN475" i="1"/>
  <c r="AO475" i="1" s="1"/>
  <c r="AN539" i="1"/>
  <c r="AO539" i="1" s="1"/>
  <c r="AN603" i="1"/>
  <c r="AO603" i="1" s="1"/>
  <c r="AN667" i="1"/>
  <c r="AO667" i="1" s="1"/>
  <c r="AN731" i="1"/>
  <c r="AO731" i="1" s="1"/>
  <c r="AN67" i="1"/>
  <c r="AO67" i="1" s="1"/>
  <c r="AN275" i="1"/>
  <c r="AO275" i="1" s="1"/>
  <c r="AN403" i="1"/>
  <c r="AO403" i="1" s="1"/>
  <c r="AN531" i="1"/>
  <c r="AO531" i="1" s="1"/>
  <c r="AN659" i="1"/>
  <c r="AO659" i="1" s="1"/>
  <c r="AN780" i="1"/>
  <c r="AO780" i="1" s="1"/>
  <c r="AN844" i="1"/>
  <c r="AO844" i="1" s="1"/>
  <c r="AN908" i="1"/>
  <c r="AO908" i="1" s="1"/>
  <c r="AN11" i="1"/>
  <c r="AO11" i="1" s="1"/>
  <c r="AN75" i="1"/>
  <c r="AO75" i="1" s="1"/>
  <c r="AN93" i="1"/>
  <c r="AO93" i="1" s="1"/>
  <c r="AN157" i="1"/>
  <c r="AO157" i="1" s="1"/>
  <c r="AN54" i="1"/>
  <c r="AO54" i="1" s="1"/>
  <c r="AN131" i="1"/>
  <c r="AO131" i="1" s="1"/>
  <c r="AN74" i="1"/>
  <c r="AO74" i="1" s="1"/>
  <c r="AN180" i="1"/>
  <c r="AO180" i="1" s="1"/>
  <c r="AN244" i="1"/>
  <c r="AO244" i="1" s="1"/>
  <c r="AN308" i="1"/>
  <c r="AO308" i="1" s="1"/>
  <c r="AN436" i="1"/>
  <c r="AO436" i="1" s="1"/>
  <c r="AN564" i="1"/>
  <c r="AO564" i="1" s="1"/>
  <c r="AN820" i="1"/>
  <c r="AO820" i="1" s="1"/>
  <c r="AN884" i="1"/>
  <c r="AO884" i="1" s="1"/>
  <c r="AN795" i="1"/>
  <c r="AO795" i="1" s="1"/>
  <c r="AN212" i="1"/>
  <c r="AO212" i="1" s="1"/>
  <c r="AN60" i="1"/>
  <c r="AO60" i="1" s="1"/>
  <c r="AN61" i="1"/>
  <c r="AO61" i="1" s="1"/>
  <c r="AN100" i="1"/>
  <c r="AO100" i="1" s="1"/>
  <c r="AN228" i="1"/>
  <c r="AO228" i="1" s="1"/>
  <c r="AN484" i="1"/>
  <c r="AO484" i="1" s="1"/>
  <c r="AN612" i="1"/>
  <c r="AO612" i="1" s="1"/>
  <c r="AN804" i="1"/>
  <c r="AO804" i="1" s="1"/>
  <c r="AN868" i="1"/>
  <c r="AO868" i="1" s="1"/>
  <c r="AN932" i="1"/>
  <c r="AO932" i="1" s="1"/>
  <c r="AN44" i="1"/>
  <c r="AO44" i="1" s="1"/>
  <c r="AN42" i="1"/>
  <c r="AO42" i="1" s="1"/>
  <c r="AN812" i="1"/>
  <c r="AO812" i="1" s="1"/>
  <c r="AN876" i="1"/>
  <c r="AO876" i="1" s="1"/>
  <c r="AN62" i="1"/>
  <c r="AO62" i="1" s="1"/>
  <c r="AN43" i="1"/>
  <c r="AO43" i="1" s="1"/>
  <c r="AN787" i="1"/>
  <c r="AO787" i="1" s="1"/>
  <c r="AN125" i="1"/>
  <c r="AO125" i="1" s="1"/>
  <c r="AN84" i="1"/>
  <c r="AO84" i="1" s="1"/>
  <c r="AN156" i="1"/>
  <c r="AO156" i="1" s="1"/>
  <c r="AN540" i="1"/>
  <c r="AO540" i="1" s="1"/>
  <c r="AN116" i="1"/>
  <c r="AO116" i="1" s="1"/>
  <c r="AN372" i="1"/>
  <c r="AO372" i="1" s="1"/>
  <c r="AN500" i="1"/>
  <c r="AO500" i="1" s="1"/>
  <c r="AN628" i="1"/>
  <c r="AO628" i="1" s="1"/>
  <c r="AN139" i="1"/>
  <c r="AO139" i="1" s="1"/>
  <c r="AN51" i="1"/>
  <c r="AO51" i="1" s="1"/>
  <c r="AN29" i="1"/>
  <c r="AO29" i="1" s="1"/>
  <c r="AN14" i="1"/>
  <c r="AO14" i="1" s="1"/>
  <c r="AN26" i="1"/>
  <c r="AO26" i="1" s="1"/>
  <c r="AN260" i="1"/>
  <c r="AO260" i="1" s="1"/>
  <c r="AN388" i="1"/>
  <c r="AO388" i="1" s="1"/>
  <c r="AN516" i="1"/>
  <c r="AO516" i="1" s="1"/>
  <c r="AN155" i="1"/>
  <c r="AO155" i="1" s="1"/>
  <c r="AN85" i="1"/>
  <c r="AO85" i="1" s="1"/>
  <c r="AN149" i="1"/>
  <c r="AO149" i="1" s="1"/>
  <c r="AN596" i="1"/>
  <c r="AO596" i="1" s="1"/>
  <c r="AN852" i="1"/>
  <c r="AO852" i="1" s="1"/>
  <c r="AN916" i="1"/>
  <c r="AO916" i="1" s="1"/>
  <c r="AN171" i="1"/>
  <c r="AO171" i="1" s="1"/>
  <c r="AN235" i="1"/>
  <c r="AO235" i="1" s="1"/>
  <c r="AN83" i="1"/>
  <c r="AO83" i="1" s="1"/>
  <c r="AN101" i="1"/>
  <c r="AO101" i="1" s="1"/>
  <c r="AN355" i="1"/>
  <c r="AO355" i="1" s="1"/>
  <c r="AN419" i="1"/>
  <c r="AO419" i="1" s="1"/>
  <c r="AN483" i="1"/>
  <c r="AO483" i="1" s="1"/>
  <c r="AN611" i="1"/>
  <c r="AO611" i="1" s="1"/>
  <c r="AN547" i="1"/>
  <c r="AO547" i="1" s="1"/>
  <c r="AN38" i="1"/>
  <c r="AO38" i="1" s="1"/>
  <c r="AN50" i="1"/>
  <c r="AO50" i="1" s="1"/>
  <c r="AN27" i="1"/>
  <c r="AO27" i="1" s="1"/>
  <c r="AN109" i="1"/>
  <c r="AO109" i="1" s="1"/>
  <c r="AN58" i="1"/>
  <c r="AO58" i="1" s="1"/>
  <c r="AN123" i="1"/>
  <c r="AO123" i="1" s="1"/>
  <c r="AN35" i="1"/>
  <c r="AO35" i="1" s="1"/>
  <c r="AN117" i="1"/>
  <c r="AO117" i="1" s="1"/>
  <c r="AN675" i="1"/>
  <c r="AO675" i="1" s="1"/>
  <c r="AN5" i="1"/>
  <c r="AO5" i="1" s="1"/>
  <c r="AN69" i="1"/>
  <c r="AO69" i="1" s="1"/>
  <c r="AN108" i="1"/>
  <c r="AO108" i="1" s="1"/>
  <c r="AN172" i="1"/>
  <c r="AO172" i="1" s="1"/>
  <c r="AN236" i="1"/>
  <c r="AO236" i="1" s="1"/>
  <c r="AN300" i="1"/>
  <c r="AO300" i="1" s="1"/>
  <c r="AN364" i="1"/>
  <c r="AO364" i="1" s="1"/>
  <c r="AN428" i="1"/>
  <c r="AO428" i="1" s="1"/>
  <c r="AN492" i="1"/>
  <c r="AO492" i="1" s="1"/>
  <c r="AN556" i="1"/>
  <c r="AO556" i="1" s="1"/>
  <c r="AN620" i="1"/>
  <c r="AO620" i="1" s="1"/>
  <c r="AN195" i="1"/>
  <c r="AO195" i="1" s="1"/>
  <c r="AN739" i="1"/>
  <c r="AO739" i="1" s="1"/>
  <c r="AN12" i="1"/>
  <c r="AO12" i="1" s="1"/>
  <c r="AN13" i="1"/>
  <c r="AO13" i="1" s="1"/>
  <c r="AN77" i="1"/>
  <c r="AO77" i="1" s="1"/>
  <c r="AN10" i="1"/>
  <c r="AO10" i="1" s="1"/>
  <c r="AN70" i="1"/>
  <c r="AO70" i="1" s="1"/>
  <c r="AN133" i="1"/>
  <c r="AO133" i="1" s="1"/>
  <c r="AN21" i="1"/>
  <c r="AO21" i="1" s="1"/>
  <c r="AN6" i="1"/>
  <c r="AO6" i="1" s="1"/>
  <c r="AN78" i="1"/>
  <c r="AO78" i="1" s="1"/>
  <c r="AN59" i="1"/>
  <c r="AO59" i="1" s="1"/>
  <c r="AN141" i="1"/>
  <c r="AO141" i="1" s="1"/>
  <c r="L1" i="1"/>
  <c r="U1" i="1"/>
  <c r="S1" i="1"/>
  <c r="T1" i="1"/>
  <c r="V1" i="1"/>
  <c r="W1" i="1"/>
  <c r="X1" i="1"/>
  <c r="Y1" i="1"/>
  <c r="Q1" i="1"/>
  <c r="J1" i="1"/>
  <c r="K1" i="1"/>
  <c r="N1" i="1"/>
  <c r="M452" i="1" l="1"/>
  <c r="M5" i="1"/>
  <c r="AO1" i="1"/>
  <c r="AN1" i="1"/>
  <c r="Z1" i="1"/>
  <c r="M749" i="1"/>
  <c r="M533" i="1"/>
  <c r="M429" i="1"/>
  <c r="M807" i="1"/>
  <c r="M531" i="1"/>
  <c r="M188" i="1"/>
  <c r="M585" i="1"/>
  <c r="M602" i="1"/>
  <c r="M702" i="1"/>
  <c r="M720" i="1"/>
  <c r="M551" i="1"/>
  <c r="M34" i="1"/>
  <c r="M732" i="1"/>
  <c r="M448" i="1"/>
  <c r="M901" i="1"/>
  <c r="M729" i="1"/>
  <c r="M940" i="1"/>
  <c r="M287" i="1"/>
  <c r="M758" i="1"/>
  <c r="M97" i="1"/>
  <c r="M319" i="1"/>
  <c r="M56" i="1"/>
  <c r="M514" i="1"/>
  <c r="M440" i="1"/>
  <c r="M413" i="1"/>
  <c r="M612" i="1"/>
  <c r="M735" i="1"/>
  <c r="M266" i="1"/>
  <c r="M227" i="1"/>
  <c r="M152" i="1"/>
  <c r="M506" i="1"/>
  <c r="M650" i="1"/>
  <c r="M760" i="1"/>
  <c r="M155" i="1"/>
  <c r="M212" i="1"/>
  <c r="M113" i="1"/>
  <c r="M943" i="1"/>
  <c r="M754" i="1"/>
  <c r="M799" i="1"/>
  <c r="M495" i="1"/>
  <c r="M333" i="1"/>
  <c r="M27" i="1"/>
  <c r="M405" i="1"/>
  <c r="M921" i="1"/>
  <c r="M281" i="1"/>
  <c r="M917" i="1"/>
  <c r="M235" i="1"/>
  <c r="M835" i="1"/>
  <c r="M651" i="1"/>
  <c r="M78" i="1"/>
  <c r="M28" i="1"/>
  <c r="M151" i="1"/>
  <c r="M915" i="1"/>
  <c r="M315" i="1"/>
  <c r="M428" i="1"/>
  <c r="M6" i="1"/>
  <c r="M484" i="1"/>
  <c r="M503" i="1"/>
  <c r="M952" i="1"/>
  <c r="M930" i="1"/>
  <c r="M368" i="1"/>
  <c r="M486" i="1"/>
  <c r="M659" i="1"/>
  <c r="M658" i="1"/>
  <c r="M126" i="1"/>
  <c r="M100" i="1"/>
  <c r="M642" i="1"/>
  <c r="M829" i="1"/>
  <c r="M43" i="1"/>
  <c r="M619" i="1"/>
  <c r="M210" i="1"/>
  <c r="M853" i="1"/>
  <c r="M693" i="1"/>
  <c r="M276" i="1"/>
  <c r="M231" i="1"/>
  <c r="M128" i="1"/>
  <c r="M204" i="1"/>
  <c r="M432" i="1"/>
  <c r="M791" i="1"/>
  <c r="M607" i="1"/>
  <c r="M667" i="1"/>
  <c r="M13" i="1"/>
  <c r="M482" i="1"/>
  <c r="M323" i="1"/>
  <c r="M660" i="1"/>
  <c r="M937" i="1"/>
  <c r="M876" i="1"/>
  <c r="M784" i="1"/>
  <c r="M790" i="1"/>
  <c r="M371" i="1"/>
  <c r="M924" i="1"/>
  <c r="M682" i="1"/>
  <c r="M370" i="1"/>
  <c r="M459" i="1"/>
  <c r="M216" i="1"/>
  <c r="M353" i="1"/>
  <c r="M256" i="1"/>
  <c r="M534" i="1"/>
  <c r="M258" i="1"/>
  <c r="M839" i="1"/>
  <c r="M391" i="1"/>
  <c r="M234" i="1"/>
  <c r="M696" i="1"/>
  <c r="M831" i="1"/>
  <c r="M679" i="1"/>
  <c r="M741" i="1"/>
  <c r="M616" i="1"/>
  <c r="M912" i="1"/>
  <c r="M623" i="1"/>
  <c r="M672" i="1"/>
  <c r="M805" i="1"/>
  <c r="M714" i="1"/>
  <c r="M661" i="1"/>
  <c r="M708" i="1"/>
  <c r="M871" i="1"/>
  <c r="M270" i="1"/>
  <c r="M873" i="1"/>
  <c r="M396" i="1"/>
  <c r="M746" i="1"/>
  <c r="M529" i="1"/>
  <c r="M163" i="1"/>
  <c r="M83" i="1"/>
  <c r="M688" i="1"/>
  <c r="M579" i="1"/>
  <c r="M798" i="1"/>
  <c r="M671" i="1"/>
  <c r="M787" i="1"/>
  <c r="M923" i="1"/>
  <c r="M229" i="1"/>
  <c r="M82" i="1"/>
  <c r="M257" i="1"/>
  <c r="M508" i="1"/>
  <c r="M32" i="1"/>
  <c r="M177" i="1"/>
  <c r="M275" i="1"/>
  <c r="M134" i="1"/>
  <c r="M364" i="1"/>
  <c r="M553" i="1"/>
  <c r="M167" i="1"/>
  <c r="M87" i="1"/>
  <c r="M439" i="1"/>
  <c r="M178" i="1"/>
  <c r="M837" i="1"/>
  <c r="M223" i="1"/>
  <c r="M171" i="1"/>
  <c r="M638" i="1"/>
  <c r="M830" i="1"/>
  <c r="M284" i="1"/>
  <c r="M173" i="1"/>
  <c r="M635" i="1"/>
  <c r="M166" i="1"/>
  <c r="M938" i="1"/>
  <c r="M920" i="1"/>
  <c r="M913" i="1"/>
  <c r="M522" i="1"/>
  <c r="M443" i="1"/>
  <c r="M362" i="1"/>
  <c r="M61" i="1"/>
  <c r="M510" i="1"/>
  <c r="M154" i="1"/>
  <c r="M788" i="1"/>
  <c r="M18" i="1"/>
  <c r="M559" i="1"/>
  <c r="M88" i="1"/>
  <c r="M953" i="1"/>
  <c r="M11" i="1"/>
  <c r="M479" i="1"/>
  <c r="M471" i="1"/>
  <c r="M434" i="1"/>
  <c r="M335" i="1"/>
  <c r="M567" i="1"/>
  <c r="M259" i="1"/>
  <c r="M63" i="1"/>
  <c r="M526" i="1"/>
  <c r="M844" i="1"/>
  <c r="M583" i="1"/>
  <c r="M373" i="1"/>
  <c r="M180" i="1"/>
  <c r="M842" i="1"/>
  <c r="M809" i="1"/>
  <c r="M942" i="1"/>
  <c r="M669" i="1"/>
  <c r="M296" i="1"/>
  <c r="M811" i="1"/>
  <c r="M898" i="1"/>
  <c r="M422" i="1"/>
  <c r="M517" i="1"/>
  <c r="M894" i="1"/>
  <c r="M884" i="1"/>
  <c r="M314" i="1"/>
  <c r="M73" i="1"/>
  <c r="M468" i="1"/>
  <c r="M283" i="1"/>
  <c r="M172" i="1"/>
  <c r="M462" i="1"/>
  <c r="M547" i="1"/>
  <c r="M885" i="1"/>
  <c r="M816" i="1"/>
  <c r="M677" i="1"/>
  <c r="M349" i="1"/>
  <c r="M380" i="1"/>
  <c r="M596" i="1"/>
  <c r="M14" i="1"/>
  <c r="M747" i="1"/>
  <c r="M150" i="1"/>
  <c r="M164" i="1"/>
  <c r="M543" i="1"/>
  <c r="M536" i="1"/>
  <c r="M847" i="1"/>
  <c r="M785" i="1"/>
  <c r="M664" i="1"/>
  <c r="M16" i="1"/>
  <c r="M594" i="1"/>
  <c r="M519" i="1"/>
  <c r="M255" i="1"/>
  <c r="M64" i="1"/>
  <c r="M951" i="1"/>
  <c r="M237" i="1"/>
  <c r="M49" i="1"/>
  <c r="M692" i="1"/>
  <c r="M106" i="1"/>
  <c r="M236" i="1"/>
  <c r="M572" i="1"/>
  <c r="M690" i="1"/>
  <c r="M668" i="1"/>
  <c r="M492" i="1"/>
  <c r="M577" i="1"/>
  <c r="M540" i="1"/>
  <c r="M199" i="1"/>
  <c r="M896" i="1"/>
  <c r="M363" i="1"/>
  <c r="M208" i="1"/>
  <c r="M114" i="1"/>
  <c r="M185" i="1"/>
  <c r="M649" i="1"/>
  <c r="M933" i="1"/>
  <c r="M665" i="1"/>
  <c r="M707" i="1"/>
  <c r="M703" i="1"/>
  <c r="M843" i="1"/>
  <c r="M625" i="1"/>
  <c r="M935" i="1"/>
  <c r="M389" i="1"/>
  <c r="M19" i="1"/>
  <c r="M76" i="1"/>
  <c r="M191" i="1"/>
  <c r="M656" i="1"/>
  <c r="M263" i="1"/>
  <c r="M833" i="1"/>
  <c r="M250" i="1"/>
  <c r="M680" i="1"/>
  <c r="M213" i="1"/>
  <c r="M520" i="1"/>
  <c r="M238" i="1"/>
  <c r="M691" i="1"/>
  <c r="M695" i="1"/>
  <c r="M348" i="1"/>
  <c r="M420" i="1"/>
  <c r="M253" i="1"/>
  <c r="M424" i="1"/>
  <c r="M631" i="1"/>
  <c r="M560" i="1"/>
  <c r="M196" i="1"/>
  <c r="M666" i="1"/>
  <c r="M509" i="1"/>
  <c r="M864" i="1"/>
  <c r="M715" i="1"/>
  <c r="M641" i="1"/>
  <c r="M406" i="1"/>
  <c r="M184" i="1"/>
  <c r="M566" i="1"/>
  <c r="M478" i="1"/>
  <c r="M908" i="1"/>
  <c r="M179" i="1"/>
  <c r="M846" i="1"/>
  <c r="M355" i="1"/>
  <c r="M40" i="1"/>
  <c r="M774" i="1"/>
  <c r="M176" i="1"/>
  <c r="M414" i="1"/>
  <c r="M512" i="1"/>
  <c r="M562" i="1"/>
  <c r="M617" i="1"/>
  <c r="M605" i="1"/>
  <c r="M366" i="1"/>
  <c r="M421" i="1"/>
  <c r="M752" i="1"/>
  <c r="M728" i="1"/>
  <c r="M146" i="1"/>
  <c r="M488" i="1"/>
  <c r="M609" i="1"/>
  <c r="M342" i="1"/>
  <c r="M411" i="1"/>
  <c r="M247" i="1"/>
  <c r="M291" i="1"/>
  <c r="M592" i="1"/>
  <c r="M528" i="1"/>
  <c r="M524" i="1"/>
  <c r="M454" i="1"/>
  <c r="M93" i="1"/>
  <c r="M316" i="1"/>
  <c r="M241" i="1"/>
  <c r="M239" i="1"/>
  <c r="M398" i="1"/>
  <c r="M591" i="1"/>
  <c r="M857" i="1"/>
  <c r="M822" i="1"/>
  <c r="M382" i="1"/>
  <c r="M375" i="1"/>
  <c r="M214" i="1"/>
  <c r="M694" i="1"/>
  <c r="M140" i="1"/>
  <c r="M796" i="1"/>
  <c r="M879" i="1"/>
  <c r="M870" i="1"/>
  <c r="M546" i="1"/>
  <c r="M110" i="1"/>
  <c r="M700" i="1"/>
  <c r="M336" i="1"/>
  <c r="M825" i="1"/>
  <c r="M624" i="1"/>
  <c r="M904" i="1"/>
  <c r="M186" i="1"/>
  <c r="M103" i="1"/>
  <c r="M826" i="1"/>
  <c r="M449" i="1"/>
  <c r="M597" i="1"/>
  <c r="M289" i="1"/>
  <c r="M748" i="1"/>
  <c r="M727" i="1"/>
  <c r="M793" i="1"/>
  <c r="M200" i="1"/>
  <c r="M341" i="1"/>
  <c r="M244" i="1"/>
  <c r="M240" i="1"/>
  <c r="M939" i="1"/>
  <c r="M269" i="1"/>
  <c r="M949" i="1"/>
  <c r="M834" i="1"/>
  <c r="M222" i="1"/>
  <c r="M228" i="1"/>
  <c r="M344" i="1"/>
  <c r="M676" i="1"/>
  <c r="M217" i="1"/>
  <c r="M292" i="1"/>
  <c r="M731" i="1"/>
  <c r="M489" i="1"/>
  <c r="M310" i="1"/>
  <c r="M59" i="1"/>
  <c r="M542" i="1"/>
  <c r="M518" i="1"/>
  <c r="M848" i="1"/>
  <c r="M288" i="1"/>
  <c r="M300" i="1"/>
  <c r="M161" i="1"/>
  <c r="M481" i="1"/>
  <c r="M751" i="1"/>
  <c r="M859" i="1"/>
  <c r="M757" i="1"/>
  <c r="M248" i="1"/>
  <c r="M282" i="1"/>
  <c r="M378" i="1"/>
  <c r="M367" i="1"/>
  <c r="M817" i="1"/>
  <c r="M339" i="1"/>
  <c r="M438" i="1"/>
  <c r="M436" i="1"/>
  <c r="M21" i="1"/>
  <c r="M552" i="1"/>
  <c r="M272" i="1"/>
  <c r="M143" i="1"/>
  <c r="M65" i="1"/>
  <c r="M755" i="1"/>
  <c r="M410" i="1"/>
  <c r="M762" i="1"/>
  <c r="M622" i="1"/>
  <c r="M493" i="1"/>
  <c r="M590" i="1"/>
  <c r="M803" i="1"/>
  <c r="M190" i="1"/>
  <c r="M98" i="1"/>
  <c r="M187" i="1"/>
  <c r="M307" i="1"/>
  <c r="M765" i="1"/>
  <c r="M12" i="1"/>
  <c r="M556" i="1"/>
  <c r="M203" i="1"/>
  <c r="M941" i="1"/>
  <c r="M814" i="1"/>
  <c r="M673" i="1"/>
  <c r="M780" i="1"/>
  <c r="M192" i="1"/>
  <c r="M621" i="1"/>
  <c r="M487" i="1"/>
  <c r="M331" i="1"/>
  <c r="M467" i="1"/>
  <c r="M804" i="1"/>
  <c r="M561" i="1"/>
  <c r="M23" i="1"/>
  <c r="M655" i="1"/>
  <c r="M308" i="1"/>
  <c r="M574" i="1"/>
  <c r="M147" i="1"/>
  <c r="M850" i="1"/>
  <c r="M771" i="1"/>
  <c r="M351" i="1"/>
  <c r="M539" i="1"/>
  <c r="M444" i="1"/>
  <c r="M545" i="1"/>
  <c r="M360" i="1"/>
  <c r="M123" i="1"/>
  <c r="M311" i="1"/>
  <c r="M52" i="1"/>
  <c r="M815" i="1"/>
  <c r="M810" i="1"/>
  <c r="M466" i="1"/>
  <c r="M264" i="1"/>
  <c r="M95" i="1"/>
  <c r="M756" i="1"/>
  <c r="M326" i="1"/>
  <c r="M499" i="1"/>
  <c r="M51" i="1"/>
  <c r="M686" i="1"/>
  <c r="M637" i="1"/>
  <c r="M554" i="1"/>
  <c r="M823" i="1"/>
  <c r="M629" i="1"/>
  <c r="M681" i="1"/>
  <c r="M928" i="1"/>
  <c r="M75" i="1"/>
  <c r="M576" i="1"/>
  <c r="M485" i="1"/>
  <c r="M717" i="1"/>
  <c r="M74" i="1"/>
  <c r="M897" i="1"/>
  <c r="M130" i="1"/>
  <c r="M496" i="1"/>
  <c r="M738" i="1"/>
  <c r="M818" i="1"/>
  <c r="M45" i="1"/>
  <c r="M165" i="1"/>
  <c r="M475" i="1"/>
  <c r="M225" i="1"/>
  <c r="M827" i="1"/>
  <c r="M687" i="1"/>
  <c r="M277" i="1"/>
  <c r="M39" i="1"/>
  <c r="M743" i="1"/>
  <c r="M148" i="1"/>
  <c r="M464" i="1"/>
  <c r="M515" i="1"/>
  <c r="M532" i="1"/>
  <c r="M53" i="1"/>
  <c r="M946" i="1"/>
  <c r="M381" i="1"/>
  <c r="M761" i="1"/>
  <c r="M243" i="1"/>
  <c r="M685" i="1"/>
  <c r="M643" i="1"/>
  <c r="M169" i="1"/>
  <c r="M645" i="1"/>
  <c r="M198" i="1"/>
  <c r="M737" i="1"/>
  <c r="M849" i="1"/>
  <c r="M207" i="1"/>
  <c r="M563" i="1"/>
  <c r="M451" i="1"/>
  <c r="M701" i="1"/>
  <c r="M880" i="1"/>
  <c r="M740" i="1"/>
  <c r="M840" i="1"/>
  <c r="M168" i="1"/>
  <c r="M320" i="1"/>
  <c r="M426" i="1"/>
  <c r="M736" i="1"/>
  <c r="M115" i="1"/>
  <c r="M955" i="1"/>
  <c r="M632" i="1"/>
  <c r="M841" i="1"/>
  <c r="M925" i="1"/>
  <c r="M932" i="1"/>
  <c r="M781" i="1"/>
  <c r="M888" i="1"/>
  <c r="M357" i="1"/>
  <c r="M589" i="1"/>
  <c r="M431" i="1"/>
  <c r="M99" i="1"/>
  <c r="M358" i="1"/>
  <c r="M721" i="1"/>
  <c r="M38" i="1"/>
  <c r="M117" i="1"/>
  <c r="M41" i="1"/>
  <c r="M325" i="1"/>
  <c r="M193" i="1"/>
  <c r="M764" i="1"/>
  <c r="M399" i="1"/>
  <c r="M587" i="1"/>
  <c r="M377" i="1"/>
  <c r="M936" i="1"/>
  <c r="M251" i="1"/>
  <c r="M230" i="1"/>
  <c r="M104" i="1"/>
  <c r="M48" i="1"/>
  <c r="M218" i="1"/>
  <c r="M775" i="1"/>
  <c r="M662" i="1"/>
  <c r="M447" i="1"/>
  <c r="M453" i="1"/>
  <c r="M604" i="1"/>
  <c r="M891" i="1"/>
  <c r="M507" i="1"/>
  <c r="M304" i="1"/>
  <c r="M71" i="1"/>
  <c r="M278" i="1"/>
  <c r="M144" i="1"/>
  <c r="M569" i="1"/>
  <c r="M31" i="1"/>
  <c r="M684" i="1"/>
  <c r="M821" i="1"/>
  <c r="M245" i="1"/>
  <c r="M634" i="1"/>
  <c r="M601" i="1"/>
  <c r="M521" i="1"/>
  <c r="M890" i="1"/>
  <c r="M416" i="1"/>
  <c r="M867" i="1"/>
  <c r="M119" i="1"/>
  <c r="M122" i="1"/>
  <c r="M393" i="1"/>
  <c r="M397" i="1"/>
  <c r="M501" i="1"/>
  <c r="M299" i="1"/>
  <c r="M286" i="1"/>
  <c r="M209" i="1"/>
  <c r="M777" i="1"/>
  <c r="M564" i="1"/>
  <c r="M922" i="1"/>
  <c r="M813" i="1"/>
  <c r="M455" i="1"/>
  <c r="M417" i="1"/>
  <c r="M480" i="1"/>
  <c r="M175" i="1"/>
  <c r="M851" i="1"/>
  <c r="M544" i="1"/>
  <c r="M313" i="1"/>
  <c r="M337" i="1"/>
  <c r="M279" i="1"/>
  <c r="M763" i="1"/>
  <c r="M477" i="1"/>
  <c r="M425" i="1"/>
  <c r="M280" i="1"/>
  <c r="M854" i="1"/>
  <c r="M105" i="1"/>
  <c r="M832" i="1"/>
  <c r="M670" i="1"/>
  <c r="M905" i="1"/>
  <c r="M224" i="1"/>
  <c r="M902" i="1"/>
  <c r="M15" i="1"/>
  <c r="M183" i="1"/>
  <c r="M317" i="1"/>
  <c r="M461" i="1"/>
  <c r="M927" i="1"/>
  <c r="M779" i="1"/>
  <c r="M384" i="1"/>
  <c r="M600" i="1"/>
  <c r="M141" i="1"/>
  <c r="M430" i="1"/>
  <c r="M129" i="1"/>
  <c r="M460" i="1"/>
  <c r="M125" i="1"/>
  <c r="M220" i="1"/>
  <c r="M639" i="1"/>
  <c r="M369" i="1"/>
  <c r="M828" i="1"/>
  <c r="M919" i="1"/>
  <c r="M221" i="1"/>
  <c r="M889" i="1"/>
  <c r="M778" i="1"/>
  <c r="M91" i="1"/>
  <c r="M442" i="1"/>
  <c r="M261" i="1"/>
  <c r="M802" i="1"/>
  <c r="M550" i="1"/>
  <c r="M153" i="1"/>
  <c r="M530" i="1"/>
  <c r="M324" i="1"/>
  <c r="M94" i="1"/>
  <c r="M615" i="1"/>
  <c r="M786" i="1"/>
  <c r="M437" i="1"/>
  <c r="M206" i="1"/>
  <c r="M948" i="1"/>
  <c r="M538" i="1"/>
  <c r="M646" i="1"/>
  <c r="M182" i="1"/>
  <c r="M121" i="1"/>
  <c r="M806" i="1"/>
  <c r="M297" i="1"/>
  <c r="M403" i="1"/>
  <c r="M133" i="1"/>
  <c r="M418" i="1"/>
  <c r="M599" i="1"/>
  <c r="M50" i="1"/>
  <c r="M383" i="1"/>
  <c r="M644" i="1"/>
  <c r="M699" i="1"/>
  <c r="M683" i="1"/>
  <c r="M290" i="1"/>
  <c r="M535" i="1"/>
  <c r="M293" i="1"/>
  <c r="M782" i="1"/>
  <c r="M611" i="1"/>
  <c r="M653" i="1"/>
  <c r="M408" i="1"/>
  <c r="M463" i="1"/>
  <c r="M195" i="1"/>
  <c r="M332" i="1"/>
  <c r="M792" i="1"/>
  <c r="M301" i="1"/>
  <c r="M298" i="1"/>
  <c r="M321" i="1"/>
  <c r="M903" i="1"/>
  <c r="M273" i="1"/>
  <c r="M81" i="1"/>
  <c r="M956" i="1"/>
  <c r="M285" i="1"/>
  <c r="M950" i="1"/>
  <c r="M249" i="1"/>
  <c r="M628" i="1"/>
  <c r="M42" i="1"/>
  <c r="M85" i="1"/>
  <c r="M189" i="1"/>
  <c r="M742" i="1"/>
  <c r="M215" i="1"/>
  <c r="M739" i="1"/>
  <c r="M497" i="1"/>
  <c r="M608" i="1"/>
  <c r="M132" i="1"/>
  <c r="M162" i="1"/>
  <c r="M58" i="1"/>
  <c r="M865" i="1"/>
  <c r="M718" i="1"/>
  <c r="M595" i="1"/>
  <c r="M630" i="1"/>
  <c r="M626" i="1"/>
  <c r="M766" i="1"/>
  <c r="M388" i="1"/>
  <c r="M582" i="1"/>
  <c r="M160" i="1"/>
  <c r="M345" i="1"/>
  <c r="M346" i="1"/>
  <c r="M194" i="1"/>
  <c r="M652" i="1"/>
  <c r="M68" i="1"/>
  <c r="M845" i="1"/>
  <c r="M356" i="1"/>
  <c r="M593" i="1"/>
  <c r="M808" i="1"/>
  <c r="M407" i="1"/>
  <c r="M46" i="1"/>
  <c r="M598" i="1"/>
  <c r="M900" i="1"/>
  <c r="M390" i="1"/>
  <c r="M698" i="1"/>
  <c r="M697" i="1"/>
  <c r="M404" i="1"/>
  <c r="M202" i="1"/>
  <c r="M549" i="1"/>
  <c r="M726" i="1"/>
  <c r="M490" i="1"/>
  <c r="M352" i="1"/>
  <c r="M712" i="1"/>
  <c r="M456" i="1"/>
  <c r="M918" i="1"/>
  <c r="M268" i="1"/>
  <c r="M36" i="1"/>
  <c r="M226" i="1"/>
  <c r="M819" i="1"/>
  <c r="M689" i="1"/>
  <c r="M565" i="1"/>
  <c r="M25" i="1"/>
  <c r="M338" i="1"/>
  <c r="M401" i="1"/>
  <c r="M768" i="1"/>
  <c r="M886" i="1"/>
  <c r="M824" i="1"/>
  <c r="M852" i="1"/>
  <c r="M445" i="1"/>
  <c r="M929" i="1"/>
  <c r="M387" i="1"/>
  <c r="M909" i="1"/>
  <c r="M945" i="1"/>
  <c r="M219" i="1"/>
  <c r="M773" i="1"/>
  <c r="M385" i="1"/>
  <c r="M494" i="1"/>
  <c r="M159" i="1"/>
  <c r="M30" i="1"/>
  <c r="M265" i="1"/>
  <c r="M57" i="1"/>
  <c r="M706" i="1"/>
  <c r="M131" i="1"/>
  <c r="M118" i="1"/>
  <c r="M69" i="1"/>
  <c r="M232" i="1"/>
  <c r="M675" i="1"/>
  <c r="M800" i="1"/>
  <c r="M86" i="1"/>
  <c r="M795" i="1"/>
  <c r="M836" i="1"/>
  <c r="M181" i="1"/>
  <c r="M158" i="1"/>
  <c r="M246" i="1"/>
  <c r="M379" i="1"/>
  <c r="M24" i="1"/>
  <c r="M892" i="1"/>
  <c r="M37" i="1"/>
  <c r="M433" i="1"/>
  <c r="M614" i="1"/>
  <c r="M254" i="1"/>
  <c r="M205" i="1"/>
  <c r="M568" i="1"/>
  <c r="M710" i="1"/>
  <c r="M789" i="1"/>
  <c r="M730" i="1"/>
  <c r="M92" i="1"/>
  <c r="M711" i="1"/>
  <c r="M457" i="1"/>
  <c r="M435" i="1"/>
  <c r="M723" i="1"/>
  <c r="M400" i="1"/>
  <c r="M354" i="1"/>
  <c r="M878" i="1"/>
  <c r="M35" i="1"/>
  <c r="M469" i="1"/>
  <c r="M750" i="1"/>
  <c r="M170" i="1"/>
  <c r="M145" i="1"/>
  <c r="M423" i="1"/>
  <c r="M838" i="1"/>
  <c r="M648" i="1"/>
  <c r="M636" i="1"/>
  <c r="M294" i="1"/>
  <c r="M588" i="1"/>
  <c r="M211" i="1"/>
  <c r="M473" i="1"/>
  <c r="M916" i="1"/>
  <c r="M719" i="1"/>
  <c r="M137" i="1"/>
  <c r="M109" i="1"/>
  <c r="M138" i="1"/>
  <c r="M260" i="1"/>
  <c r="M8" i="1"/>
  <c r="M647" i="1"/>
  <c r="M613" i="1"/>
  <c r="M907" i="1"/>
  <c r="M734" i="1"/>
  <c r="M772" i="1"/>
  <c r="M329" i="1"/>
  <c r="M874" i="1"/>
  <c r="M395" i="1"/>
  <c r="M156" i="1"/>
  <c r="M868" i="1"/>
  <c r="M108" i="1"/>
  <c r="M84" i="1"/>
  <c r="M704" i="1"/>
  <c r="M744" i="1"/>
  <c r="M862" i="1"/>
  <c r="M911" i="1"/>
  <c r="M10" i="1"/>
  <c r="M267" i="1"/>
  <c r="M491" i="1"/>
  <c r="M674" i="1"/>
  <c r="M22" i="1"/>
  <c r="M340" i="1"/>
  <c r="M90" i="1"/>
  <c r="M513" i="1"/>
  <c r="M753" i="1"/>
  <c r="M724" i="1"/>
  <c r="M640" i="1"/>
  <c r="M906" i="1"/>
  <c r="M135" i="1"/>
  <c r="M947" i="1"/>
  <c r="M855" i="1"/>
  <c r="M101" i="1"/>
  <c r="M201" i="1"/>
  <c r="M427" i="1"/>
  <c r="M26" i="1"/>
  <c r="M713" i="1"/>
  <c r="M361" i="1"/>
  <c r="M450" i="1"/>
  <c r="M359" i="1"/>
  <c r="M309" i="1"/>
  <c r="M465" i="1"/>
  <c r="M883" i="1"/>
  <c r="M70" i="1"/>
  <c r="M441" i="1"/>
  <c r="M860" i="1"/>
  <c r="M197" i="1"/>
  <c r="M575" i="1"/>
  <c r="M149" i="1"/>
  <c r="M801" i="1"/>
  <c r="M386" i="1"/>
  <c r="M627" i="1"/>
  <c r="M120" i="1"/>
  <c r="M124" i="1"/>
  <c r="M504" i="1"/>
  <c r="M794" i="1"/>
  <c r="M392" i="1"/>
  <c r="M606" i="1"/>
  <c r="M419" i="1"/>
  <c r="M29" i="1"/>
  <c r="M654" i="1"/>
  <c r="M233" i="1"/>
  <c r="M4" i="1"/>
  <c r="M79" i="1"/>
  <c r="M303" i="1"/>
  <c r="M116" i="1"/>
  <c r="M55" i="1"/>
  <c r="M776" i="1"/>
  <c r="M914" i="1"/>
  <c r="M887" i="1"/>
  <c r="M157" i="1"/>
  <c r="M498" i="1"/>
  <c r="M142" i="1"/>
  <c r="M767" i="1"/>
  <c r="M770" i="1"/>
  <c r="M136" i="1"/>
  <c r="M663" i="1"/>
  <c r="M759" i="1"/>
  <c r="M555" i="1"/>
  <c r="M899" i="1"/>
  <c r="M374" i="1"/>
  <c r="M458" i="1"/>
  <c r="M934" i="1"/>
  <c r="M725" i="1"/>
  <c r="M502" i="1"/>
  <c r="M875" i="1"/>
  <c r="M347" i="1"/>
  <c r="M516" i="1"/>
  <c r="M541" i="1"/>
  <c r="M581" i="1"/>
  <c r="M618" i="1"/>
  <c r="M858" i="1"/>
  <c r="M584" i="1"/>
  <c r="M856" i="1"/>
  <c r="M66" i="1"/>
  <c r="M89" i="1"/>
  <c r="M525" i="1"/>
  <c r="M872" i="1"/>
  <c r="M343" i="1"/>
  <c r="M570" i="1"/>
  <c r="M322" i="1"/>
  <c r="M944" i="1"/>
  <c r="M866" i="1"/>
  <c r="M312" i="1"/>
  <c r="M571" i="1"/>
  <c r="O67" i="1"/>
  <c r="O110" i="1"/>
  <c r="O64" i="1"/>
  <c r="O546" i="1"/>
  <c r="O124" i="1"/>
  <c r="O139" i="1"/>
  <c r="O898" i="1"/>
  <c r="O509" i="1"/>
  <c r="O486" i="1"/>
  <c r="O411" i="1"/>
  <c r="O112" i="1"/>
  <c r="O510" i="1"/>
  <c r="O495" i="1"/>
  <c r="O604" i="1"/>
  <c r="O227" i="1"/>
  <c r="O801" i="1"/>
  <c r="O920" i="1"/>
  <c r="O719" i="1"/>
  <c r="O757" i="1"/>
  <c r="O164" i="1"/>
  <c r="O145" i="1"/>
  <c r="O348" i="1"/>
  <c r="O193" i="1"/>
  <c r="O556" i="1"/>
  <c r="O789" i="1"/>
  <c r="O544" i="1"/>
  <c r="O415" i="1"/>
  <c r="O323" i="1"/>
  <c r="O136" i="1"/>
  <c r="O117" i="1"/>
  <c r="O336" i="1"/>
  <c r="O322" i="1"/>
  <c r="O92" i="1"/>
  <c r="O318" i="1"/>
  <c r="O214" i="1"/>
  <c r="O332" i="1"/>
  <c r="O9" i="1"/>
  <c r="O541" i="1"/>
  <c r="O930" i="1"/>
  <c r="O658" i="1"/>
  <c r="O516" i="1"/>
  <c r="O91" i="1"/>
  <c r="O720" i="1"/>
  <c r="O621" i="1"/>
  <c r="O514" i="1"/>
  <c r="O396" i="1"/>
  <c r="O606" i="1"/>
  <c r="O804" i="1"/>
  <c r="O806" i="1"/>
  <c r="O307" i="1"/>
  <c r="O726" i="1"/>
  <c r="O924" i="1"/>
  <c r="O10" i="1"/>
  <c r="O883" i="1"/>
  <c r="O532" i="1"/>
  <c r="O886" i="1"/>
  <c r="O121" i="1"/>
  <c r="O190" i="1"/>
  <c r="O884" i="1"/>
  <c r="O351" i="1"/>
  <c r="O28" i="1"/>
  <c r="O612" i="1"/>
  <c r="O793" i="1"/>
  <c r="O562" i="1"/>
  <c r="O8" i="1"/>
  <c r="O325" i="1"/>
  <c r="O441" i="1"/>
  <c r="O358" i="1"/>
  <c r="O681" i="1"/>
  <c r="O82" i="1"/>
  <c r="O269" i="1"/>
  <c r="O471" i="1"/>
  <c r="O569" i="1"/>
  <c r="O297" i="1"/>
  <c r="O733" i="1"/>
  <c r="O679" i="1"/>
  <c r="O589" i="1"/>
  <c r="O294" i="1"/>
  <c r="O18" i="1"/>
  <c r="O938" i="1"/>
  <c r="O892" i="1"/>
  <c r="O672" i="1"/>
  <c r="O785" i="1"/>
  <c r="O211" i="1"/>
  <c r="O442" i="1"/>
  <c r="O503" i="1"/>
  <c r="O93" i="1"/>
  <c r="O123" i="1"/>
  <c r="O58" i="1"/>
  <c r="O875" i="1"/>
  <c r="O197" i="1"/>
  <c r="O868" i="1"/>
  <c r="O518" i="1"/>
  <c r="O543" i="1"/>
  <c r="O327" i="1"/>
  <c r="O531" i="1"/>
  <c r="O324" i="1"/>
  <c r="O472" i="1"/>
  <c r="O62" i="1"/>
  <c r="O473" i="1"/>
  <c r="O600" i="1"/>
  <c r="O21" i="1"/>
  <c r="O743" i="1"/>
  <c r="O404" i="1"/>
  <c r="O90" i="1"/>
  <c r="O850" i="1"/>
  <c r="O896" i="1"/>
  <c r="O20" i="1"/>
  <c r="O189" i="1"/>
  <c r="O253" i="1"/>
  <c r="O255" i="1"/>
  <c r="O918" i="1"/>
  <c r="O311" i="1"/>
  <c r="O317" i="1"/>
  <c r="O362" i="1"/>
  <c r="O795" i="1"/>
  <c r="O702" i="1"/>
  <c r="O703" i="1"/>
  <c r="O337" i="1"/>
  <c r="O723" i="1"/>
  <c r="O749" i="1"/>
  <c r="O63" i="1"/>
  <c r="O792" i="1"/>
  <c r="O32" i="1"/>
  <c r="O23" i="1"/>
  <c r="O412" i="1"/>
  <c r="O897" i="1"/>
  <c r="O794" i="1"/>
  <c r="O807" i="1"/>
  <c r="O885" i="1"/>
  <c r="O613" i="1"/>
  <c r="O385" i="1"/>
  <c r="O86" i="1"/>
  <c r="O527" i="1"/>
  <c r="O513" i="1"/>
  <c r="O270" i="1"/>
  <c r="O578" i="1"/>
  <c r="O493" i="1"/>
  <c r="O212" i="1"/>
  <c r="O575" i="1"/>
  <c r="O312" i="1"/>
  <c r="O204" i="1"/>
  <c r="O413" i="1"/>
  <c r="O13" i="1"/>
  <c r="O713" i="1"/>
  <c r="O39" i="1"/>
  <c r="O440" i="1"/>
  <c r="O134" i="1"/>
  <c r="O319" i="1"/>
  <c r="O232" i="1"/>
  <c r="O155" i="1"/>
  <c r="O775" i="1"/>
  <c r="O282" i="1"/>
  <c r="O171" i="1"/>
  <c r="O858" i="1"/>
  <c r="O366" i="1"/>
  <c r="O300" i="1"/>
  <c r="O408" i="1"/>
  <c r="O268" i="1"/>
  <c r="O326" i="1"/>
  <c r="O942" i="1"/>
  <c r="O906" i="1"/>
  <c r="O382" i="1"/>
  <c r="O653" i="1"/>
  <c r="O849" i="1"/>
  <c r="O400" i="1"/>
  <c r="O823" i="1"/>
  <c r="O102" i="1"/>
  <c r="O66" i="1"/>
  <c r="O484" i="1"/>
  <c r="O755" i="1"/>
  <c r="O555" i="1"/>
  <c r="O508" i="1"/>
  <c r="O78" i="1"/>
  <c r="O880" i="1"/>
  <c r="O765" i="1"/>
  <c r="O22" i="1"/>
  <c r="O414" i="1"/>
  <c r="O338" i="1"/>
  <c r="O302" i="1"/>
  <c r="O470" i="1"/>
  <c r="O30" i="1"/>
  <c r="O873" i="1"/>
  <c r="O465" i="1"/>
  <c r="O705" i="1"/>
  <c r="O571" i="1"/>
  <c r="O480" i="1"/>
  <c r="O88" i="1"/>
  <c r="O763" i="1"/>
  <c r="O511" i="1"/>
  <c r="O796" i="1"/>
  <c r="O446" i="1"/>
  <c r="O911" i="1"/>
  <c r="O916" i="1"/>
  <c r="O708" i="1"/>
  <c r="O536" i="1"/>
  <c r="O659" i="1"/>
  <c r="O196" i="1"/>
  <c r="O524" i="1"/>
  <c r="O328" i="1"/>
  <c r="O767" i="1"/>
  <c r="O759" i="1"/>
  <c r="O223" i="1"/>
  <c r="O675" i="1"/>
  <c r="O85" i="1"/>
  <c r="O654" i="1"/>
  <c r="O677" i="1"/>
  <c r="O540" i="1"/>
  <c r="O608" i="1"/>
  <c r="O936" i="1"/>
  <c r="O365" i="1"/>
  <c r="O271" i="1"/>
  <c r="O712" i="1"/>
  <c r="O497" i="1"/>
  <c r="O148" i="1"/>
  <c r="O766" i="1"/>
  <c r="O611" i="1"/>
  <c r="O729" i="1"/>
  <c r="O623" i="1"/>
  <c r="O535" i="1"/>
  <c r="O732" i="1"/>
  <c r="O291" i="1"/>
  <c r="O17" i="1"/>
  <c r="O778" i="1"/>
  <c r="O932" i="1"/>
  <c r="O761" i="1"/>
  <c r="O182" i="1"/>
  <c r="O931" i="1"/>
  <c r="O46" i="1"/>
  <c r="O814" i="1"/>
  <c r="O367" i="1"/>
  <c r="O648" i="1"/>
  <c r="O670" i="1"/>
  <c r="O538" i="1"/>
  <c r="O664" i="1"/>
  <c r="O539" i="1"/>
  <c r="O292" i="1"/>
  <c r="O273" i="1"/>
  <c r="O276" i="1"/>
  <c r="O686" i="1"/>
  <c r="O646" i="1"/>
  <c r="O923" i="1"/>
  <c r="O567" i="1"/>
  <c r="O356" i="1"/>
  <c r="O144" i="1"/>
  <c r="O26" i="1"/>
  <c r="O617" i="1"/>
  <c r="O174" i="1"/>
  <c r="O811" i="1"/>
  <c r="O644" i="1"/>
  <c r="O947" i="1"/>
  <c r="O389" i="1"/>
  <c r="O70" i="1"/>
  <c r="O68" i="1"/>
  <c r="O498" i="1"/>
  <c r="O89" i="1"/>
  <c r="O607" i="1"/>
  <c r="O871" i="1"/>
  <c r="O65" i="1"/>
  <c r="O129" i="1"/>
  <c r="O143" i="1"/>
  <c r="O97" i="1"/>
  <c r="O12" i="1"/>
  <c r="O76" i="1"/>
  <c r="O350" i="1"/>
  <c r="O799" i="1"/>
  <c r="O878" i="1"/>
  <c r="O559" i="1"/>
  <c r="O515" i="1"/>
  <c r="O866" i="1"/>
  <c r="O438" i="1"/>
  <c r="O161" i="1"/>
  <c r="O320" i="1"/>
  <c r="O156" i="1"/>
  <c r="O468" i="1"/>
  <c r="O494" i="1"/>
  <c r="O79" i="1"/>
  <c r="O534" i="1"/>
  <c r="O426" i="1"/>
  <c r="O519" i="1"/>
  <c r="O443" i="1"/>
  <c r="O928" i="1"/>
  <c r="O537" i="1"/>
  <c r="O715" i="1"/>
  <c r="O321" i="1"/>
  <c r="O410" i="1"/>
  <c r="O731" i="1"/>
  <c r="O790" i="1"/>
  <c r="O296" i="1"/>
  <c r="O487" i="1"/>
  <c r="O870" i="1"/>
  <c r="O482" i="1"/>
  <c r="O764" i="1"/>
  <c r="O258" i="1"/>
  <c r="O746" i="1"/>
  <c r="O724" i="1"/>
  <c r="O776" i="1"/>
  <c r="O812" i="1"/>
  <c r="O202" i="1"/>
  <c r="O722" i="1"/>
  <c r="O652" i="1"/>
  <c r="O352" i="1"/>
  <c r="O641" i="1"/>
  <c r="O210" i="1"/>
  <c r="O574" i="1"/>
  <c r="O25" i="1"/>
  <c r="O75" i="1"/>
  <c r="O469" i="1"/>
  <c r="O662" i="1"/>
  <c r="O369" i="1"/>
  <c r="O179" i="1"/>
  <c r="O458" i="1"/>
  <c r="O862" i="1"/>
  <c r="O44" i="1"/>
  <c r="O692" i="1"/>
  <c r="O647" i="1"/>
  <c r="O283" i="1"/>
  <c r="O891" i="1"/>
  <c r="O290" i="1"/>
  <c r="O568" i="1"/>
  <c r="O228" i="1"/>
  <c r="O631" i="1"/>
  <c r="O267" i="1"/>
  <c r="O457" i="1"/>
  <c r="O281" i="1"/>
  <c r="O445" i="1"/>
  <c r="O572" i="1"/>
  <c r="O777" i="1"/>
  <c r="O275" i="1"/>
  <c r="O634" i="1"/>
  <c r="O563" i="1"/>
  <c r="O783" i="1"/>
  <c r="O745" i="1"/>
  <c r="O620" i="1"/>
  <c r="O377" i="1"/>
  <c r="O639" i="1"/>
  <c r="O221" i="1"/>
  <c r="O107" i="1"/>
  <c r="O69" i="1"/>
  <c r="O863" i="1"/>
  <c r="O109" i="1"/>
  <c r="O548" i="1"/>
  <c r="O553" i="1"/>
  <c r="O706" i="1"/>
  <c r="O101" i="1"/>
  <c r="O100" i="1"/>
  <c r="O108" i="1"/>
  <c r="O80" i="1"/>
  <c r="O423" i="1"/>
  <c r="O505" i="1"/>
  <c r="O704" i="1"/>
  <c r="O500" i="1"/>
  <c r="O316" i="1"/>
  <c r="O98" i="1"/>
  <c r="O133" i="1"/>
  <c r="O401" i="1"/>
  <c r="O74" i="1"/>
  <c r="O879" i="1"/>
  <c r="O549" i="1"/>
  <c r="O502" i="1"/>
  <c r="O656" i="1"/>
  <c r="O622" i="1"/>
  <c r="O762" i="1"/>
  <c r="O192" i="1"/>
  <c r="O463" i="1"/>
  <c r="O388" i="1"/>
  <c r="O141" i="1"/>
  <c r="O460" i="1"/>
  <c r="O57" i="1"/>
  <c r="O864" i="1"/>
  <c r="O921" i="1"/>
  <c r="O207" i="1"/>
  <c r="O111" i="1"/>
  <c r="O661" i="1"/>
  <c r="O272" i="1"/>
  <c r="O266" i="1"/>
  <c r="O95" i="1"/>
  <c r="O150" i="1"/>
  <c r="O696" i="1"/>
  <c r="O610" i="1"/>
  <c r="O756" i="1"/>
  <c r="O261" i="1"/>
  <c r="O501" i="1"/>
  <c r="O876" i="1"/>
  <c r="O310" i="1"/>
  <c r="O166" i="1"/>
  <c r="O601" i="1"/>
  <c r="O576" i="1"/>
  <c r="O147" i="1"/>
  <c r="O257" i="1"/>
  <c r="O624" i="1"/>
  <c r="O935" i="1"/>
  <c r="O380" i="1"/>
  <c r="O453" i="1"/>
  <c r="O595" i="1"/>
  <c r="O295" i="1"/>
  <c r="O216" i="1"/>
  <c r="O824" i="1"/>
  <c r="O820" i="1"/>
  <c r="O375" i="1"/>
  <c r="O895" i="1"/>
  <c r="O48" i="1"/>
  <c r="O773" i="1"/>
  <c r="O594" i="1"/>
  <c r="O406" i="1"/>
  <c r="O231" i="1"/>
  <c r="O274" i="1"/>
  <c r="O94" i="1"/>
  <c r="O87" i="1"/>
  <c r="O126" i="1"/>
  <c r="O800" i="1"/>
  <c r="O651" i="1"/>
  <c r="O525" i="1"/>
  <c r="O474" i="1"/>
  <c r="O403" i="1"/>
  <c r="O558" i="1"/>
  <c r="O418" i="1"/>
  <c r="O260" i="1"/>
  <c r="O861" i="1"/>
  <c r="O115" i="1"/>
  <c r="O545" i="1"/>
  <c r="O506" i="1"/>
  <c r="O195" i="1"/>
  <c r="O301" i="1"/>
  <c r="O188" i="1"/>
  <c r="O314" i="1"/>
  <c r="O791" i="1"/>
  <c r="O739" i="1"/>
  <c r="O907" i="1"/>
  <c r="O483" i="1"/>
  <c r="O602" i="1"/>
  <c r="O409" i="1"/>
  <c r="O481" i="1"/>
  <c r="O867" i="1"/>
  <c r="O727" i="1"/>
  <c r="O163" i="1"/>
  <c r="O913" i="1"/>
  <c r="O523" i="1"/>
  <c r="O6" i="1"/>
  <c r="O416" i="1"/>
  <c r="O768" i="1"/>
  <c r="O347" i="1"/>
  <c r="O363" i="1"/>
  <c r="O304" i="1"/>
  <c r="O224" i="1"/>
  <c r="O169" i="1"/>
  <c r="O716" i="1"/>
  <c r="O551" i="1"/>
  <c r="O609" i="1"/>
  <c r="O420" i="1"/>
  <c r="O462" i="1"/>
  <c r="O73" i="1"/>
  <c r="O428" i="1"/>
  <c r="O588" i="1"/>
  <c r="O346" i="1"/>
  <c r="O343" i="1"/>
  <c r="O479" i="1"/>
  <c r="O333" i="1"/>
  <c r="O345" i="1"/>
  <c r="O372" i="1"/>
  <c r="O390" i="1"/>
  <c r="O240" i="1"/>
  <c r="O528" i="1"/>
  <c r="O943" i="1"/>
  <c r="O668" i="1"/>
  <c r="O233" i="1"/>
  <c r="O230" i="1"/>
  <c r="O667" i="1"/>
  <c r="O944" i="1"/>
  <c r="O16" i="1"/>
  <c r="O353" i="1"/>
  <c r="O843" i="1"/>
  <c r="O619" i="1"/>
  <c r="O226" i="1"/>
  <c r="O690" i="1"/>
  <c r="O298" i="1"/>
  <c r="O630" i="1"/>
  <c r="O618" i="1"/>
  <c r="O770" i="1"/>
  <c r="O643" i="1"/>
  <c r="O359" i="1"/>
  <c r="O284" i="1"/>
  <c r="O908" i="1"/>
  <c r="O586" i="1"/>
  <c r="O822" i="1"/>
  <c r="O837" i="1"/>
  <c r="O248" i="1"/>
  <c r="O844" i="1"/>
  <c r="O846" i="1"/>
  <c r="O158" i="1"/>
  <c r="O244" i="1"/>
  <c r="O476" i="1"/>
  <c r="O638" i="1"/>
  <c r="O856" i="1"/>
  <c r="O953" i="1"/>
  <c r="O116" i="1"/>
  <c r="O711" i="1"/>
  <c r="O475" i="1"/>
  <c r="O152" i="1"/>
  <c r="O77" i="1"/>
  <c r="O758" i="1"/>
  <c r="O331" i="1"/>
  <c r="O603" i="1"/>
  <c r="O477" i="1"/>
  <c r="O118" i="1"/>
  <c r="O478" i="1"/>
  <c r="O882" i="1"/>
  <c r="O146" i="1"/>
  <c r="O760" i="1"/>
  <c r="O893" i="1"/>
  <c r="O59" i="1"/>
  <c r="O552" i="1"/>
  <c r="O259" i="1"/>
  <c r="O205" i="1"/>
  <c r="O315" i="1"/>
  <c r="O33" i="1"/>
  <c r="O752" i="1"/>
  <c r="O200" i="1"/>
  <c r="O162" i="1"/>
  <c r="O805" i="1"/>
  <c r="O309" i="1"/>
  <c r="O264" i="1"/>
  <c r="O54" i="1"/>
  <c r="O877" i="1"/>
  <c r="O201" i="1"/>
  <c r="O461" i="1"/>
  <c r="O55" i="1"/>
  <c r="O459" i="1"/>
  <c r="O5" i="1"/>
  <c r="O496" i="1"/>
  <c r="O751" i="1"/>
  <c r="O208" i="1"/>
  <c r="O887" i="1"/>
  <c r="O488" i="1"/>
  <c r="O138" i="1"/>
  <c r="O666" i="1"/>
  <c r="O99" i="1"/>
  <c r="O187" i="1"/>
  <c r="O901" i="1"/>
  <c r="O279" i="1"/>
  <c r="O368" i="1"/>
  <c r="O235" i="1"/>
  <c r="O682" i="1"/>
  <c r="O395" i="1"/>
  <c r="O376" i="1"/>
  <c r="O788" i="1"/>
  <c r="O816" i="1"/>
  <c r="O744" i="1"/>
  <c r="O587" i="1"/>
  <c r="O222" i="1"/>
  <c r="O635" i="1"/>
  <c r="O627" i="1"/>
  <c r="O444" i="1"/>
  <c r="O183" i="1"/>
  <c r="O698" i="1"/>
  <c r="O839" i="1"/>
  <c r="O286" i="1"/>
  <c r="O781" i="1"/>
  <c r="O934" i="1"/>
  <c r="O674" i="1"/>
  <c r="O640" i="1"/>
  <c r="O590" i="1"/>
  <c r="O104" i="1"/>
  <c r="O819" i="1"/>
  <c r="O645" i="1"/>
  <c r="O220" i="1"/>
  <c r="O860" i="1"/>
  <c r="O114" i="1"/>
  <c r="O881" i="1"/>
  <c r="O437" i="1"/>
  <c r="O96" i="1"/>
  <c r="O149" i="1"/>
  <c r="O252" i="1"/>
  <c r="O113" i="1"/>
  <c r="O435" i="1"/>
  <c r="O199" i="1"/>
  <c r="O730" i="1"/>
  <c r="O127" i="1"/>
  <c r="O131" i="1"/>
  <c r="O61" i="1"/>
  <c r="O507" i="1"/>
  <c r="O489" i="1"/>
  <c r="O504" i="1"/>
  <c r="O547" i="1"/>
  <c r="O710" i="1"/>
  <c r="O747" i="1"/>
  <c r="O605" i="1"/>
  <c r="O15" i="1"/>
  <c r="O717" i="1"/>
  <c r="O709" i="1"/>
  <c r="O308" i="1"/>
  <c r="O915" i="1"/>
  <c r="O151" i="1"/>
  <c r="O570" i="1"/>
  <c r="O740" i="1"/>
  <c r="O159" i="1"/>
  <c r="O7" i="1"/>
  <c r="O650" i="1"/>
  <c r="O119" i="1"/>
  <c r="O392" i="1"/>
  <c r="O926" i="1"/>
  <c r="O256" i="1"/>
  <c r="O198" i="1"/>
  <c r="O451" i="1"/>
  <c r="O354" i="1"/>
  <c r="O802" i="1"/>
  <c r="O797" i="1"/>
  <c r="O180" i="1"/>
  <c r="O742" i="1"/>
  <c r="O663" i="1"/>
  <c r="O425" i="1"/>
  <c r="O940" i="1"/>
  <c r="O904" i="1"/>
  <c r="O577" i="1"/>
  <c r="O135" i="1"/>
  <c r="O629" i="1"/>
  <c r="O330" i="1"/>
  <c r="O786" i="1"/>
  <c r="O245" i="1"/>
  <c r="O288" i="1"/>
  <c r="O45" i="1"/>
  <c r="O436" i="1"/>
  <c r="O379" i="1"/>
  <c r="O628" i="1"/>
  <c r="O289" i="1"/>
  <c r="O937" i="1"/>
  <c r="O364" i="1"/>
  <c r="O41" i="1"/>
  <c r="O215" i="1"/>
  <c r="O247" i="1"/>
  <c r="O49" i="1"/>
  <c r="O287" i="1"/>
  <c r="O181" i="1"/>
  <c r="O581" i="1"/>
  <c r="O191" i="1"/>
  <c r="O737" i="1"/>
  <c r="O234" i="1"/>
  <c r="O342" i="1"/>
  <c r="O381" i="1"/>
  <c r="O40" i="1"/>
  <c r="O397" i="1"/>
  <c r="O815" i="1"/>
  <c r="O246" i="1"/>
  <c r="O378" i="1"/>
  <c r="O835" i="1"/>
  <c r="O853" i="1"/>
  <c r="O105" i="1"/>
  <c r="O225" i="1"/>
  <c r="O349" i="1"/>
  <c r="O554" i="1"/>
  <c r="O798" i="1"/>
  <c r="O949" i="1"/>
  <c r="O84" i="1"/>
  <c r="O262" i="1"/>
  <c r="O313" i="1"/>
  <c r="O492" i="1"/>
  <c r="O491" i="1"/>
  <c r="O130" i="1"/>
  <c r="O517" i="1"/>
  <c r="O219" i="1"/>
  <c r="O335" i="1"/>
  <c r="O439" i="1"/>
  <c r="O265" i="1"/>
  <c r="O808" i="1"/>
  <c r="O71" i="1"/>
  <c r="O573" i="1"/>
  <c r="O27" i="1"/>
  <c r="O185" i="1"/>
  <c r="O36" i="1"/>
  <c r="O464" i="1"/>
  <c r="O694" i="1"/>
  <c r="O466" i="1"/>
  <c r="O810" i="1"/>
  <c r="O455" i="1"/>
  <c r="O910" i="1"/>
  <c r="O239" i="1"/>
  <c r="O671" i="1"/>
  <c r="O912" i="1"/>
  <c r="O429" i="1"/>
  <c r="O47" i="1"/>
  <c r="O249" i="1"/>
  <c r="O278" i="1"/>
  <c r="O946" i="1"/>
  <c r="O236" i="1"/>
  <c r="O842" i="1"/>
  <c r="O847" i="1"/>
  <c r="O177" i="1"/>
  <c r="O299" i="1"/>
  <c r="O625" i="1"/>
  <c r="O857" i="1"/>
  <c r="O956" i="1"/>
  <c r="O872" i="1"/>
  <c r="O434" i="1"/>
  <c r="O660" i="1"/>
  <c r="O522" i="1"/>
  <c r="O560" i="1"/>
  <c r="O361" i="1"/>
  <c r="O899" i="1"/>
  <c r="O530" i="1"/>
  <c r="O448" i="1"/>
  <c r="O165" i="1"/>
  <c r="O173" i="1"/>
  <c r="O771" i="1"/>
  <c r="O417" i="1"/>
  <c r="O137" i="1"/>
  <c r="O636" i="1"/>
  <c r="O430" i="1"/>
  <c r="O700" i="1"/>
  <c r="O398" i="1"/>
  <c r="O81" i="1"/>
  <c r="O209" i="1"/>
  <c r="O229" i="1"/>
  <c r="O447" i="1"/>
  <c r="O50" i="1"/>
  <c r="O809" i="1"/>
  <c r="O827" i="1"/>
  <c r="O542" i="1"/>
  <c r="O900" i="1"/>
  <c r="O597" i="1"/>
  <c r="O391" i="1"/>
  <c r="O689" i="1"/>
  <c r="O683" i="1"/>
  <c r="O830" i="1"/>
  <c r="O852" i="1"/>
  <c r="O178" i="1"/>
  <c r="O399" i="1"/>
  <c r="O632" i="1"/>
  <c r="O329" i="1"/>
  <c r="O894" i="1"/>
  <c r="O19" i="1"/>
  <c r="O657" i="1"/>
  <c r="O725" i="1"/>
  <c r="O933" i="1"/>
  <c r="O490" i="1"/>
  <c r="O565" i="1"/>
  <c r="O431" i="1"/>
  <c r="O167" i="1"/>
  <c r="O922" i="1"/>
  <c r="O34" i="1"/>
  <c r="O889" i="1"/>
  <c r="O582" i="1"/>
  <c r="O387" i="1"/>
  <c r="O718" i="1"/>
  <c r="O919" i="1"/>
  <c r="O157" i="1"/>
  <c r="O826" i="1"/>
  <c r="O903" i="1"/>
  <c r="O529" i="1"/>
  <c r="O772" i="1"/>
  <c r="O840" i="1"/>
  <c r="O43" i="1"/>
  <c r="O633" i="1"/>
  <c r="O467" i="1"/>
  <c r="O591" i="1"/>
  <c r="O905" i="1"/>
  <c r="O688" i="1"/>
  <c r="O51" i="1"/>
  <c r="O238" i="1"/>
  <c r="O831" i="1"/>
  <c r="O103" i="1"/>
  <c r="O242" i="1"/>
  <c r="O499" i="1"/>
  <c r="O699" i="1"/>
  <c r="O951" i="1"/>
  <c r="O140" i="1"/>
  <c r="O728" i="1"/>
  <c r="O303" i="1"/>
  <c r="O194" i="1"/>
  <c r="O206" i="1"/>
  <c r="O914" i="1"/>
  <c r="O655" i="1"/>
  <c r="O813" i="1"/>
  <c r="O305" i="1"/>
  <c r="O452" i="1"/>
  <c r="O865" i="1"/>
  <c r="O263" i="1"/>
  <c r="O851" i="1"/>
  <c r="O925" i="1"/>
  <c r="O427" i="1"/>
  <c r="O615" i="1"/>
  <c r="O485" i="1"/>
  <c r="O24" i="1"/>
  <c r="O676" i="1"/>
  <c r="O393" i="1"/>
  <c r="O637" i="1"/>
  <c r="O357" i="1"/>
  <c r="O424" i="1"/>
  <c r="O339" i="1"/>
  <c r="O583" i="1"/>
  <c r="O370" i="1"/>
  <c r="O293" i="1"/>
  <c r="O176" i="1"/>
  <c r="O596" i="1"/>
  <c r="O669" i="1"/>
  <c r="O818" i="1"/>
  <c r="O841" i="1"/>
  <c r="O838" i="1"/>
  <c r="O106" i="1"/>
  <c r="O243" i="1"/>
  <c r="O520" i="1"/>
  <c r="O828" i="1"/>
  <c r="O433" i="1"/>
  <c r="O184" i="1"/>
  <c r="O753" i="1"/>
  <c r="O154" i="1"/>
  <c r="O701" i="1"/>
  <c r="O340" i="1"/>
  <c r="O355" i="1"/>
  <c r="O550" i="1"/>
  <c r="O738" i="1"/>
  <c r="O56" i="1"/>
  <c r="O402" i="1"/>
  <c r="O72" i="1"/>
  <c r="O533" i="1"/>
  <c r="O691" i="1"/>
  <c r="O42" i="1"/>
  <c r="O454" i="1"/>
  <c r="O948" i="1"/>
  <c r="O383" i="1"/>
  <c r="O693" i="1"/>
  <c r="O35" i="1"/>
  <c r="O787" i="1"/>
  <c r="O373" i="1"/>
  <c r="O836" i="1"/>
  <c r="O53" i="1"/>
  <c r="O449" i="1"/>
  <c r="O909" i="1"/>
  <c r="O561" i="1"/>
  <c r="O456" i="1"/>
  <c r="O512" i="1"/>
  <c r="O11" i="1"/>
  <c r="O521" i="1"/>
  <c r="O341" i="1"/>
  <c r="O927" i="1"/>
  <c r="O945" i="1"/>
  <c r="O285" i="1"/>
  <c r="O721" i="1"/>
  <c r="O254" i="1"/>
  <c r="O684" i="1"/>
  <c r="O614" i="1"/>
  <c r="O213" i="1"/>
  <c r="O685" i="1"/>
  <c r="O825" i="1"/>
  <c r="O122" i="1"/>
  <c r="O526" i="1"/>
  <c r="O950" i="1"/>
  <c r="O186" i="1"/>
  <c r="O564" i="1"/>
  <c r="O132" i="1"/>
  <c r="O172" i="1"/>
  <c r="O83" i="1"/>
  <c r="O344" i="1"/>
  <c r="O769" i="1"/>
  <c r="O784" i="1"/>
  <c r="O734" i="1"/>
  <c r="O579" i="1"/>
  <c r="O736" i="1"/>
  <c r="O598" i="1"/>
  <c r="O803" i="1"/>
  <c r="O616" i="1"/>
  <c r="O821" i="1"/>
  <c r="O829" i="1"/>
  <c r="O125" i="1"/>
  <c r="O599" i="1"/>
  <c r="O952" i="1"/>
  <c r="O360" i="1"/>
  <c r="O929" i="1"/>
  <c r="O277" i="1"/>
  <c r="O371" i="1"/>
  <c r="O217" i="1"/>
  <c r="O168" i="1"/>
  <c r="O128" i="1"/>
  <c r="O678" i="1"/>
  <c r="O834" i="1"/>
  <c r="O855" i="1"/>
  <c r="O203" i="1"/>
  <c r="O954" i="1"/>
  <c r="O334" i="1"/>
  <c r="O306" i="1"/>
  <c r="O405" i="1"/>
  <c r="O917" i="1"/>
  <c r="O697" i="1"/>
  <c r="O29" i="1"/>
  <c r="O642" i="1"/>
  <c r="O735" i="1"/>
  <c r="O450" i="1"/>
  <c r="O557" i="1"/>
  <c r="O665" i="1"/>
  <c r="O175" i="1"/>
  <c r="O422" i="1"/>
  <c r="O714" i="1"/>
  <c r="O874" i="1"/>
  <c r="O673" i="1"/>
  <c r="O941" i="1"/>
  <c r="O902" i="1"/>
  <c r="O939" i="1"/>
  <c r="O394" i="1"/>
  <c r="O817" i="1"/>
  <c r="O680" i="1"/>
  <c r="O854" i="1"/>
  <c r="O241" i="1"/>
  <c r="O649" i="1"/>
  <c r="O955" i="1"/>
  <c r="O707" i="1"/>
  <c r="O170" i="1"/>
  <c r="O31" i="1"/>
  <c r="O60" i="1"/>
  <c r="O160" i="1"/>
  <c r="O780" i="1"/>
  <c r="O566" i="1"/>
  <c r="O384" i="1"/>
  <c r="O374" i="1"/>
  <c r="O741" i="1"/>
  <c r="O626" i="1"/>
  <c r="O585" i="1"/>
  <c r="O695" i="1"/>
  <c r="O38" i="1"/>
  <c r="O250" i="1"/>
  <c r="O237" i="1"/>
  <c r="O845" i="1"/>
  <c r="O251" i="1"/>
  <c r="O833" i="1"/>
  <c r="O869" i="1"/>
  <c r="O754" i="1"/>
  <c r="O421" i="1"/>
  <c r="O218" i="1"/>
  <c r="O750" i="1"/>
  <c r="O142" i="1"/>
  <c r="O890" i="1"/>
  <c r="O153" i="1"/>
  <c r="O432" i="1"/>
  <c r="O419" i="1"/>
  <c r="O386" i="1"/>
  <c r="O120" i="1"/>
  <c r="O774" i="1"/>
  <c r="O37" i="1"/>
  <c r="O779" i="1"/>
  <c r="O52" i="1"/>
  <c r="O687" i="1"/>
  <c r="O280" i="1"/>
  <c r="O848" i="1"/>
  <c r="O14" i="1"/>
  <c r="O593" i="1"/>
  <c r="O592" i="1"/>
  <c r="O580" i="1"/>
  <c r="O888" i="1"/>
  <c r="O584" i="1"/>
  <c r="O748" i="1"/>
  <c r="O782" i="1"/>
  <c r="O832" i="1"/>
  <c r="O4" i="1"/>
  <c r="O407" i="1"/>
  <c r="O859" i="1"/>
  <c r="M558" i="1"/>
  <c r="M9" i="1"/>
  <c r="M112" i="1"/>
  <c r="M500" i="1"/>
  <c r="M797" i="1"/>
  <c r="M557" i="1"/>
  <c r="M365" i="1"/>
  <c r="M716" i="1"/>
  <c r="M274" i="1"/>
  <c r="M17" i="1"/>
  <c r="M769" i="1"/>
  <c r="M705" i="1"/>
  <c r="M523" i="1"/>
  <c r="M578" i="1"/>
  <c r="M657" i="1"/>
  <c r="M402" i="1"/>
  <c r="M931" i="1"/>
  <c r="M586" i="1"/>
  <c r="M678" i="1"/>
  <c r="M242" i="1"/>
  <c r="M262" i="1"/>
  <c r="M709" i="1"/>
  <c r="M334" i="1"/>
  <c r="M511" i="1"/>
  <c r="M548" i="1"/>
  <c r="M350" i="1"/>
  <c r="M20" i="1"/>
  <c r="M139" i="1"/>
  <c r="M861" i="1"/>
  <c r="M877" i="1"/>
  <c r="M330" i="1"/>
  <c r="M107" i="1"/>
  <c r="M318" i="1"/>
  <c r="M111" i="1"/>
  <c r="M893" i="1"/>
  <c r="M72" i="1"/>
  <c r="M271" i="1"/>
  <c r="M910" i="1"/>
  <c r="M895" i="1"/>
  <c r="M67" i="1"/>
  <c r="M412" i="1"/>
  <c r="M882" i="1"/>
  <c r="M96" i="1"/>
  <c r="M733" i="1"/>
  <c r="M295" i="1"/>
  <c r="M474" i="1"/>
  <c r="M633" i="1"/>
  <c r="M783" i="1"/>
  <c r="M376" i="1"/>
  <c r="M44" i="1"/>
  <c r="M954" i="1"/>
  <c r="M863" i="1"/>
  <c r="M302" i="1"/>
  <c r="M409" i="1"/>
  <c r="M446" i="1"/>
  <c r="M415" i="1"/>
  <c r="M174" i="1"/>
  <c r="M620" i="1"/>
  <c r="M77" i="1"/>
  <c r="M60" i="1"/>
  <c r="M573" i="1"/>
  <c r="M372" i="1"/>
  <c r="M306" i="1"/>
  <c r="M127" i="1"/>
  <c r="M54" i="1"/>
  <c r="M328" i="1"/>
  <c r="M580" i="1"/>
  <c r="M610" i="1"/>
  <c r="M305" i="1"/>
  <c r="M722" i="1"/>
  <c r="M80" i="1"/>
  <c r="M252" i="1"/>
  <c r="M603" i="1"/>
  <c r="M527" i="1"/>
  <c r="M472" i="1"/>
  <c r="M394" i="1"/>
  <c r="M926" i="1"/>
  <c r="M537" i="1"/>
  <c r="M47" i="1"/>
  <c r="M812" i="1"/>
  <c r="M820" i="1"/>
  <c r="M476" i="1"/>
  <c r="M483" i="1"/>
  <c r="M869" i="1"/>
  <c r="M881" i="1"/>
  <c r="M327" i="1"/>
  <c r="M33" i="1"/>
  <c r="M745" i="1"/>
  <c r="M505" i="1"/>
  <c r="M102" i="1"/>
  <c r="M7" i="1"/>
  <c r="M62" i="1"/>
  <c r="M470" i="1"/>
  <c r="AD1" i="1"/>
  <c r="Z586" i="1"/>
  <c r="Z587" i="1"/>
  <c r="Z594" i="1"/>
  <c r="Z595" i="1"/>
  <c r="Z602" i="1"/>
  <c r="Z603" i="1"/>
  <c r="Z610" i="1"/>
  <c r="Z611" i="1"/>
  <c r="Z612" i="1"/>
  <c r="Z616" i="1"/>
  <c r="Z618" i="1"/>
  <c r="Z619" i="1"/>
  <c r="Z620" i="1"/>
  <c r="Z624" i="1"/>
  <c r="Z626" i="1"/>
  <c r="Z627" i="1"/>
  <c r="Z628" i="1"/>
  <c r="Z632" i="1"/>
  <c r="Z634" i="1"/>
  <c r="Z635" i="1"/>
  <c r="Z636" i="1"/>
  <c r="Z638" i="1"/>
  <c r="Z640" i="1"/>
  <c r="Z642" i="1"/>
  <c r="Z643" i="1"/>
  <c r="Z644" i="1"/>
  <c r="Z646" i="1"/>
  <c r="Z647" i="1"/>
  <c r="Z648" i="1"/>
  <c r="Z649" i="1"/>
  <c r="Z650" i="1"/>
  <c r="Z651" i="1"/>
  <c r="Z652" i="1"/>
  <c r="Z654" i="1"/>
  <c r="Z655" i="1"/>
  <c r="Z656" i="1"/>
  <c r="Z657" i="1"/>
  <c r="Z658" i="1"/>
  <c r="Z659" i="1"/>
  <c r="Z660" i="1"/>
  <c r="Z662" i="1"/>
  <c r="Z663" i="1"/>
  <c r="Z664" i="1"/>
  <c r="Z665" i="1"/>
  <c r="Z666" i="1"/>
  <c r="Z667" i="1"/>
  <c r="Z668" i="1"/>
  <c r="Z670" i="1"/>
  <c r="Z671" i="1"/>
  <c r="Z672" i="1"/>
  <c r="Z673" i="1"/>
  <c r="Z674" i="1"/>
  <c r="Z675" i="1"/>
  <c r="Z676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4" i="1"/>
  <c r="Z630" i="1" l="1"/>
  <c r="AA630" i="1"/>
  <c r="Z622" i="1"/>
  <c r="AA622" i="1"/>
  <c r="Z614" i="1"/>
  <c r="AA614" i="1"/>
  <c r="Z606" i="1"/>
  <c r="AA606" i="1"/>
  <c r="Z598" i="1"/>
  <c r="AA598" i="1"/>
  <c r="Z590" i="1"/>
  <c r="AA590" i="1"/>
  <c r="Z582" i="1"/>
  <c r="AA582" i="1"/>
  <c r="Z574" i="1"/>
  <c r="AA574" i="1"/>
  <c r="Z566" i="1"/>
  <c r="AA566" i="1"/>
  <c r="Z558" i="1"/>
  <c r="AA558" i="1"/>
  <c r="Z550" i="1"/>
  <c r="AA550" i="1"/>
  <c r="Z542" i="1"/>
  <c r="AA542" i="1"/>
  <c r="Z534" i="1"/>
  <c r="AA534" i="1"/>
  <c r="Z526" i="1"/>
  <c r="AA526" i="1"/>
  <c r="Z518" i="1"/>
  <c r="AA518" i="1"/>
  <c r="Z510" i="1"/>
  <c r="AA510" i="1"/>
  <c r="Z502" i="1"/>
  <c r="AA502" i="1"/>
  <c r="Z494" i="1"/>
  <c r="AA494" i="1"/>
  <c r="Z486" i="1"/>
  <c r="AA486" i="1"/>
  <c r="Z478" i="1"/>
  <c r="AA478" i="1"/>
  <c r="Z470" i="1"/>
  <c r="AA470" i="1"/>
  <c r="Z462" i="1"/>
  <c r="AA462" i="1"/>
  <c r="Z454" i="1"/>
  <c r="AA454" i="1"/>
  <c r="Z446" i="1"/>
  <c r="AA446" i="1"/>
  <c r="Z438" i="1"/>
  <c r="AA438" i="1"/>
  <c r="Z430" i="1"/>
  <c r="AA430" i="1"/>
  <c r="Z422" i="1"/>
  <c r="AA422" i="1"/>
  <c r="Z414" i="1"/>
  <c r="AA414" i="1"/>
  <c r="Z406" i="1"/>
  <c r="AA406" i="1"/>
  <c r="Z398" i="1"/>
  <c r="AA398" i="1"/>
  <c r="Z390" i="1"/>
  <c r="AA390" i="1"/>
  <c r="Z382" i="1"/>
  <c r="AA382" i="1"/>
  <c r="Z374" i="1"/>
  <c r="AA374" i="1"/>
  <c r="Z366" i="1"/>
  <c r="AA366" i="1"/>
  <c r="Z358" i="1"/>
  <c r="AA358" i="1"/>
  <c r="Z350" i="1"/>
  <c r="AA350" i="1"/>
  <c r="Z342" i="1"/>
  <c r="AA342" i="1"/>
  <c r="Z334" i="1"/>
  <c r="AA334" i="1"/>
  <c r="Z326" i="1"/>
  <c r="AA326" i="1"/>
  <c r="Z318" i="1"/>
  <c r="AA318" i="1"/>
  <c r="Z310" i="1"/>
  <c r="AA310" i="1"/>
  <c r="Z302" i="1"/>
  <c r="AA302" i="1"/>
  <c r="Z294" i="1"/>
  <c r="AA294" i="1"/>
  <c r="Z286" i="1"/>
  <c r="AA286" i="1"/>
  <c r="Z278" i="1"/>
  <c r="AA278" i="1"/>
  <c r="Z270" i="1"/>
  <c r="AA270" i="1"/>
  <c r="Z262" i="1"/>
  <c r="AA262" i="1"/>
  <c r="Z254" i="1"/>
  <c r="AA254" i="1"/>
  <c r="Z246" i="1"/>
  <c r="AA246" i="1"/>
  <c r="Z238" i="1"/>
  <c r="AA238" i="1"/>
  <c r="Z230" i="1"/>
  <c r="AA230" i="1"/>
  <c r="Z222" i="1"/>
  <c r="AA222" i="1"/>
  <c r="Z214" i="1"/>
  <c r="AA214" i="1"/>
  <c r="Z206" i="1"/>
  <c r="AA206" i="1"/>
  <c r="Z198" i="1"/>
  <c r="AA198" i="1"/>
  <c r="Z190" i="1"/>
  <c r="AA190" i="1"/>
  <c r="Z182" i="1"/>
  <c r="AA182" i="1"/>
  <c r="Z174" i="1"/>
  <c r="AA174" i="1"/>
  <c r="Z166" i="1"/>
  <c r="AA166" i="1"/>
  <c r="Z158" i="1"/>
  <c r="AA158" i="1"/>
  <c r="Z150" i="1"/>
  <c r="AA150" i="1"/>
  <c r="Z142" i="1"/>
  <c r="AA142" i="1"/>
  <c r="Z134" i="1"/>
  <c r="AA134" i="1"/>
  <c r="Z126" i="1"/>
  <c r="AA126" i="1"/>
  <c r="Z118" i="1"/>
  <c r="AA118" i="1"/>
  <c r="Z110" i="1"/>
  <c r="AA110" i="1"/>
  <c r="Z102" i="1"/>
  <c r="AA102" i="1"/>
  <c r="Z94" i="1"/>
  <c r="AA94" i="1"/>
  <c r="Z86" i="1"/>
  <c r="AA86" i="1"/>
  <c r="Z78" i="1"/>
  <c r="AA78" i="1"/>
  <c r="Z70" i="1"/>
  <c r="AA70" i="1"/>
  <c r="Z62" i="1"/>
  <c r="AA62" i="1"/>
  <c r="Z54" i="1"/>
  <c r="AA54" i="1"/>
  <c r="Z46" i="1"/>
  <c r="AA46" i="1"/>
  <c r="Z38" i="1"/>
  <c r="AA38" i="1"/>
  <c r="Z30" i="1"/>
  <c r="AA30" i="1"/>
  <c r="Z22" i="1"/>
  <c r="AA22" i="1"/>
  <c r="Z14" i="1"/>
  <c r="AA14" i="1"/>
  <c r="Z6" i="1"/>
  <c r="AA6" i="1"/>
  <c r="AA951" i="1"/>
  <c r="AA943" i="1"/>
  <c r="AA935" i="1"/>
  <c r="AA927" i="1"/>
  <c r="AA919" i="1"/>
  <c r="AA911" i="1"/>
  <c r="AA903" i="1"/>
  <c r="AA895" i="1"/>
  <c r="AA887" i="1"/>
  <c r="AA879" i="1"/>
  <c r="AA871" i="1"/>
  <c r="AA863" i="1"/>
  <c r="AA855" i="1"/>
  <c r="AA847" i="1"/>
  <c r="AA839" i="1"/>
  <c r="AA831" i="1"/>
  <c r="AA823" i="1"/>
  <c r="AA815" i="1"/>
  <c r="AA807" i="1"/>
  <c r="AA799" i="1"/>
  <c r="AA791" i="1"/>
  <c r="AA783" i="1"/>
  <c r="AA775" i="1"/>
  <c r="AA767" i="1"/>
  <c r="AA759" i="1"/>
  <c r="AA751" i="1"/>
  <c r="AA743" i="1"/>
  <c r="AA735" i="1"/>
  <c r="AA727" i="1"/>
  <c r="AA719" i="1"/>
  <c r="AA711" i="1"/>
  <c r="AA703" i="1"/>
  <c r="AA695" i="1"/>
  <c r="AA687" i="1"/>
  <c r="AA679" i="1"/>
  <c r="AA670" i="1"/>
  <c r="AA660" i="1"/>
  <c r="AA651" i="1"/>
  <c r="AA642" i="1"/>
  <c r="AA627" i="1"/>
  <c r="AA611" i="1"/>
  <c r="Z677" i="1"/>
  <c r="AA677" i="1"/>
  <c r="Z669" i="1"/>
  <c r="AA669" i="1"/>
  <c r="Z661" i="1"/>
  <c r="AA661" i="1"/>
  <c r="Z653" i="1"/>
  <c r="AA653" i="1"/>
  <c r="Z645" i="1"/>
  <c r="AA645" i="1"/>
  <c r="Z637" i="1"/>
  <c r="AA637" i="1"/>
  <c r="Z629" i="1"/>
  <c r="AA629" i="1"/>
  <c r="Z621" i="1"/>
  <c r="AA621" i="1"/>
  <c r="Z613" i="1"/>
  <c r="AA613" i="1"/>
  <c r="Z605" i="1"/>
  <c r="AA605" i="1"/>
  <c r="Z597" i="1"/>
  <c r="AA597" i="1"/>
  <c r="Z589" i="1"/>
  <c r="AA589" i="1"/>
  <c r="Z581" i="1"/>
  <c r="AA581" i="1"/>
  <c r="Z573" i="1"/>
  <c r="AA573" i="1"/>
  <c r="Z565" i="1"/>
  <c r="AA565" i="1"/>
  <c r="Z557" i="1"/>
  <c r="AA557" i="1"/>
  <c r="Z549" i="1"/>
  <c r="AA549" i="1"/>
  <c r="Z541" i="1"/>
  <c r="AA541" i="1"/>
  <c r="Z533" i="1"/>
  <c r="AA533" i="1"/>
  <c r="Z525" i="1"/>
  <c r="AA525" i="1"/>
  <c r="Z517" i="1"/>
  <c r="AA517" i="1"/>
  <c r="Z509" i="1"/>
  <c r="AA509" i="1"/>
  <c r="Z501" i="1"/>
  <c r="AA501" i="1"/>
  <c r="Z493" i="1"/>
  <c r="AA493" i="1"/>
  <c r="Z485" i="1"/>
  <c r="AA485" i="1"/>
  <c r="Z477" i="1"/>
  <c r="AA477" i="1"/>
  <c r="Z469" i="1"/>
  <c r="AA469" i="1"/>
  <c r="Z461" i="1"/>
  <c r="AA461" i="1"/>
  <c r="Z453" i="1"/>
  <c r="AA453" i="1"/>
  <c r="Z445" i="1"/>
  <c r="AA445" i="1"/>
  <c r="Z437" i="1"/>
  <c r="AA437" i="1"/>
  <c r="Z429" i="1"/>
  <c r="AA429" i="1"/>
  <c r="Z421" i="1"/>
  <c r="AA421" i="1"/>
  <c r="Z413" i="1"/>
  <c r="AA413" i="1"/>
  <c r="Z405" i="1"/>
  <c r="AA405" i="1"/>
  <c r="Z397" i="1"/>
  <c r="AA397" i="1"/>
  <c r="Z389" i="1"/>
  <c r="AA389" i="1"/>
  <c r="Z381" i="1"/>
  <c r="AA381" i="1"/>
  <c r="Z373" i="1"/>
  <c r="AA373" i="1"/>
  <c r="Z365" i="1"/>
  <c r="AA365" i="1"/>
  <c r="Z357" i="1"/>
  <c r="AA357" i="1"/>
  <c r="Z349" i="1"/>
  <c r="AA349" i="1"/>
  <c r="Z341" i="1"/>
  <c r="AA341" i="1"/>
  <c r="Z333" i="1"/>
  <c r="AA333" i="1"/>
  <c r="Z325" i="1"/>
  <c r="AA325" i="1"/>
  <c r="Z317" i="1"/>
  <c r="AA317" i="1"/>
  <c r="Z309" i="1"/>
  <c r="AA309" i="1"/>
  <c r="Z301" i="1"/>
  <c r="AA301" i="1"/>
  <c r="Z293" i="1"/>
  <c r="AA293" i="1"/>
  <c r="Z285" i="1"/>
  <c r="AA285" i="1"/>
  <c r="Z277" i="1"/>
  <c r="AA277" i="1"/>
  <c r="Z269" i="1"/>
  <c r="AA269" i="1"/>
  <c r="Z261" i="1"/>
  <c r="AA261" i="1"/>
  <c r="Z253" i="1"/>
  <c r="AA253" i="1"/>
  <c r="Z245" i="1"/>
  <c r="AA245" i="1"/>
  <c r="Z237" i="1"/>
  <c r="AA237" i="1"/>
  <c r="Z229" i="1"/>
  <c r="AA229" i="1"/>
  <c r="Z221" i="1"/>
  <c r="AA221" i="1"/>
  <c r="Z213" i="1"/>
  <c r="AA213" i="1"/>
  <c r="Z205" i="1"/>
  <c r="AA205" i="1"/>
  <c r="Z197" i="1"/>
  <c r="AA197" i="1"/>
  <c r="Z189" i="1"/>
  <c r="AA189" i="1"/>
  <c r="Z181" i="1"/>
  <c r="AA181" i="1"/>
  <c r="Z173" i="1"/>
  <c r="AA173" i="1"/>
  <c r="Z165" i="1"/>
  <c r="AA165" i="1"/>
  <c r="Z157" i="1"/>
  <c r="AA157" i="1"/>
  <c r="Z149" i="1"/>
  <c r="AA149" i="1"/>
  <c r="Z141" i="1"/>
  <c r="AA141" i="1"/>
  <c r="Z133" i="1"/>
  <c r="AA133" i="1"/>
  <c r="Z125" i="1"/>
  <c r="AA125" i="1"/>
  <c r="Z117" i="1"/>
  <c r="AA117" i="1"/>
  <c r="Z109" i="1"/>
  <c r="AA109" i="1"/>
  <c r="Z101" i="1"/>
  <c r="AA101" i="1"/>
  <c r="Z93" i="1"/>
  <c r="AA93" i="1"/>
  <c r="Z85" i="1"/>
  <c r="AA85" i="1"/>
  <c r="Z77" i="1"/>
  <c r="AA77" i="1"/>
  <c r="Z69" i="1"/>
  <c r="AA69" i="1"/>
  <c r="Z61" i="1"/>
  <c r="AA61" i="1"/>
  <c r="Z53" i="1"/>
  <c r="AA53" i="1"/>
  <c r="Z45" i="1"/>
  <c r="AA45" i="1"/>
  <c r="Z37" i="1"/>
  <c r="AA37" i="1"/>
  <c r="Z29" i="1"/>
  <c r="AA29" i="1"/>
  <c r="Z21" i="1"/>
  <c r="AA21" i="1"/>
  <c r="Z13" i="1"/>
  <c r="AA13" i="1"/>
  <c r="AA950" i="1"/>
  <c r="AA942" i="1"/>
  <c r="AA934" i="1"/>
  <c r="AA926" i="1"/>
  <c r="AA918" i="1"/>
  <c r="AA910" i="1"/>
  <c r="AA902" i="1"/>
  <c r="AA894" i="1"/>
  <c r="AA886" i="1"/>
  <c r="AA878" i="1"/>
  <c r="AA870" i="1"/>
  <c r="AA862" i="1"/>
  <c r="AA854" i="1"/>
  <c r="AA846" i="1"/>
  <c r="AA838" i="1"/>
  <c r="AA830" i="1"/>
  <c r="AA822" i="1"/>
  <c r="AA814" i="1"/>
  <c r="AA806" i="1"/>
  <c r="AA798" i="1"/>
  <c r="AA790" i="1"/>
  <c r="AA782" i="1"/>
  <c r="AA774" i="1"/>
  <c r="AA766" i="1"/>
  <c r="AA758" i="1"/>
  <c r="AA750" i="1"/>
  <c r="AA742" i="1"/>
  <c r="AA734" i="1"/>
  <c r="AA726" i="1"/>
  <c r="AA718" i="1"/>
  <c r="AA710" i="1"/>
  <c r="AA702" i="1"/>
  <c r="AA694" i="1"/>
  <c r="AA686" i="1"/>
  <c r="AA678" i="1"/>
  <c r="AA668" i="1"/>
  <c r="AA659" i="1"/>
  <c r="AA650" i="1"/>
  <c r="AA640" i="1"/>
  <c r="AA626" i="1"/>
  <c r="AA610" i="1"/>
  <c r="Z604" i="1"/>
  <c r="AA604" i="1"/>
  <c r="Z596" i="1"/>
  <c r="AA596" i="1"/>
  <c r="Z588" i="1"/>
  <c r="AA588" i="1"/>
  <c r="Z580" i="1"/>
  <c r="AA580" i="1"/>
  <c r="Z572" i="1"/>
  <c r="AA572" i="1"/>
  <c r="Z564" i="1"/>
  <c r="AA564" i="1"/>
  <c r="Z556" i="1"/>
  <c r="AA556" i="1"/>
  <c r="Z548" i="1"/>
  <c r="AA548" i="1"/>
  <c r="Z540" i="1"/>
  <c r="AA540" i="1"/>
  <c r="Z532" i="1"/>
  <c r="AA532" i="1"/>
  <c r="Z524" i="1"/>
  <c r="AA524" i="1"/>
  <c r="Z516" i="1"/>
  <c r="AA516" i="1"/>
  <c r="Z508" i="1"/>
  <c r="AA508" i="1"/>
  <c r="Z500" i="1"/>
  <c r="AA500" i="1"/>
  <c r="Z492" i="1"/>
  <c r="AA492" i="1"/>
  <c r="Z484" i="1"/>
  <c r="AA484" i="1"/>
  <c r="Z476" i="1"/>
  <c r="AA476" i="1"/>
  <c r="Z468" i="1"/>
  <c r="AA468" i="1"/>
  <c r="Z460" i="1"/>
  <c r="AA460" i="1"/>
  <c r="Z452" i="1"/>
  <c r="AA452" i="1"/>
  <c r="Z444" i="1"/>
  <c r="AA444" i="1"/>
  <c r="Z436" i="1"/>
  <c r="AA436" i="1"/>
  <c r="Z428" i="1"/>
  <c r="AA428" i="1"/>
  <c r="Z420" i="1"/>
  <c r="AA420" i="1"/>
  <c r="Z412" i="1"/>
  <c r="AA412" i="1"/>
  <c r="Z404" i="1"/>
  <c r="AA404" i="1"/>
  <c r="Z396" i="1"/>
  <c r="AA396" i="1"/>
  <c r="Z388" i="1"/>
  <c r="AA388" i="1"/>
  <c r="Z380" i="1"/>
  <c r="AA380" i="1"/>
  <c r="Z372" i="1"/>
  <c r="AA372" i="1"/>
  <c r="Z364" i="1"/>
  <c r="AA364" i="1"/>
  <c r="Z356" i="1"/>
  <c r="AA356" i="1"/>
  <c r="Z348" i="1"/>
  <c r="AA348" i="1"/>
  <c r="Z340" i="1"/>
  <c r="AA340" i="1"/>
  <c r="Z332" i="1"/>
  <c r="AA332" i="1"/>
  <c r="Z324" i="1"/>
  <c r="AA324" i="1"/>
  <c r="Z316" i="1"/>
  <c r="AA316" i="1"/>
  <c r="Z308" i="1"/>
  <c r="AA308" i="1"/>
  <c r="Z300" i="1"/>
  <c r="AA300" i="1"/>
  <c r="Z292" i="1"/>
  <c r="AA292" i="1"/>
  <c r="Z284" i="1"/>
  <c r="AA284" i="1"/>
  <c r="Z276" i="1"/>
  <c r="AA276" i="1"/>
  <c r="Z268" i="1"/>
  <c r="AA268" i="1"/>
  <c r="Z260" i="1"/>
  <c r="AA260" i="1"/>
  <c r="Z252" i="1"/>
  <c r="AA252" i="1"/>
  <c r="Z244" i="1"/>
  <c r="AA244" i="1"/>
  <c r="Z236" i="1"/>
  <c r="AA236" i="1"/>
  <c r="Z228" i="1"/>
  <c r="AA228" i="1"/>
  <c r="Z220" i="1"/>
  <c r="AA220" i="1"/>
  <c r="Z212" i="1"/>
  <c r="AA212" i="1"/>
  <c r="Z204" i="1"/>
  <c r="AA204" i="1"/>
  <c r="Z196" i="1"/>
  <c r="AA196" i="1"/>
  <c r="Z188" i="1"/>
  <c r="AA188" i="1"/>
  <c r="Z180" i="1"/>
  <c r="AA180" i="1"/>
  <c r="Z172" i="1"/>
  <c r="AA172" i="1"/>
  <c r="Z164" i="1"/>
  <c r="AA164" i="1"/>
  <c r="Z156" i="1"/>
  <c r="AA156" i="1"/>
  <c r="Z148" i="1"/>
  <c r="AA148" i="1"/>
  <c r="Z140" i="1"/>
  <c r="AA140" i="1"/>
  <c r="Z132" i="1"/>
  <c r="AA132" i="1"/>
  <c r="Z124" i="1"/>
  <c r="AA124" i="1"/>
  <c r="Z116" i="1"/>
  <c r="AA116" i="1"/>
  <c r="Z108" i="1"/>
  <c r="AA108" i="1"/>
  <c r="Z100" i="1"/>
  <c r="AA100" i="1"/>
  <c r="Z92" i="1"/>
  <c r="AA92" i="1"/>
  <c r="Z76" i="1"/>
  <c r="AA76" i="1"/>
  <c r="Z68" i="1"/>
  <c r="AA68" i="1"/>
  <c r="Z60" i="1"/>
  <c r="AA60" i="1"/>
  <c r="Z52" i="1"/>
  <c r="AA52" i="1"/>
  <c r="Z44" i="1"/>
  <c r="AA44" i="1"/>
  <c r="Z36" i="1"/>
  <c r="AA36" i="1"/>
  <c r="Z28" i="1"/>
  <c r="AA28" i="1"/>
  <c r="Z20" i="1"/>
  <c r="AA20" i="1"/>
  <c r="Z12" i="1"/>
  <c r="AA12" i="1"/>
  <c r="AA4" i="1"/>
  <c r="AA949" i="1"/>
  <c r="AA941" i="1"/>
  <c r="AA933" i="1"/>
  <c r="AA925" i="1"/>
  <c r="AA917" i="1"/>
  <c r="AA909" i="1"/>
  <c r="AA901" i="1"/>
  <c r="AA893" i="1"/>
  <c r="AA885" i="1"/>
  <c r="AA877" i="1"/>
  <c r="AA869" i="1"/>
  <c r="AA861" i="1"/>
  <c r="AA853" i="1"/>
  <c r="AA845" i="1"/>
  <c r="AA837" i="1"/>
  <c r="AA829" i="1"/>
  <c r="AA821" i="1"/>
  <c r="AA813" i="1"/>
  <c r="AA805" i="1"/>
  <c r="AA797" i="1"/>
  <c r="AA789" i="1"/>
  <c r="AA781" i="1"/>
  <c r="AA773" i="1"/>
  <c r="AA765" i="1"/>
  <c r="AA757" i="1"/>
  <c r="AA749" i="1"/>
  <c r="AA741" i="1"/>
  <c r="AA733" i="1"/>
  <c r="AA725" i="1"/>
  <c r="AA717" i="1"/>
  <c r="AA709" i="1"/>
  <c r="AA701" i="1"/>
  <c r="AA693" i="1"/>
  <c r="AA685" i="1"/>
  <c r="AA676" i="1"/>
  <c r="AA667" i="1"/>
  <c r="AA658" i="1"/>
  <c r="AA649" i="1"/>
  <c r="AA638" i="1"/>
  <c r="AA624" i="1"/>
  <c r="AA603" i="1"/>
  <c r="Z579" i="1"/>
  <c r="AA579" i="1"/>
  <c r="Z571" i="1"/>
  <c r="AA571" i="1"/>
  <c r="Z563" i="1"/>
  <c r="AA563" i="1"/>
  <c r="Z555" i="1"/>
  <c r="AA555" i="1"/>
  <c r="Z547" i="1"/>
  <c r="AA547" i="1"/>
  <c r="Z539" i="1"/>
  <c r="AA539" i="1"/>
  <c r="Z531" i="1"/>
  <c r="AA531" i="1"/>
  <c r="Z523" i="1"/>
  <c r="AA523" i="1"/>
  <c r="Z515" i="1"/>
  <c r="AA515" i="1"/>
  <c r="Z507" i="1"/>
  <c r="AA507" i="1"/>
  <c r="Z499" i="1"/>
  <c r="AA499" i="1"/>
  <c r="Z491" i="1"/>
  <c r="AA491" i="1"/>
  <c r="Z483" i="1"/>
  <c r="AA483" i="1"/>
  <c r="Z475" i="1"/>
  <c r="AA475" i="1"/>
  <c r="Z467" i="1"/>
  <c r="AA467" i="1"/>
  <c r="Z459" i="1"/>
  <c r="AA459" i="1"/>
  <c r="Z451" i="1"/>
  <c r="AA451" i="1"/>
  <c r="Z443" i="1"/>
  <c r="AA443" i="1"/>
  <c r="Z435" i="1"/>
  <c r="AA435" i="1"/>
  <c r="Z427" i="1"/>
  <c r="AA427" i="1"/>
  <c r="Z419" i="1"/>
  <c r="AA419" i="1"/>
  <c r="Z411" i="1"/>
  <c r="AA411" i="1"/>
  <c r="Z403" i="1"/>
  <c r="AA403" i="1"/>
  <c r="Z395" i="1"/>
  <c r="AA395" i="1"/>
  <c r="Z387" i="1"/>
  <c r="AA387" i="1"/>
  <c r="Z379" i="1"/>
  <c r="AA379" i="1"/>
  <c r="Z371" i="1"/>
  <c r="AA371" i="1"/>
  <c r="Z363" i="1"/>
  <c r="AA363" i="1"/>
  <c r="Z355" i="1"/>
  <c r="AA355" i="1"/>
  <c r="Z347" i="1"/>
  <c r="AA347" i="1"/>
  <c r="Z339" i="1"/>
  <c r="AA339" i="1"/>
  <c r="Z331" i="1"/>
  <c r="AA331" i="1"/>
  <c r="Z323" i="1"/>
  <c r="AA323" i="1"/>
  <c r="Z315" i="1"/>
  <c r="AA315" i="1"/>
  <c r="Z307" i="1"/>
  <c r="AA307" i="1"/>
  <c r="Z299" i="1"/>
  <c r="AA299" i="1"/>
  <c r="Z291" i="1"/>
  <c r="AA291" i="1"/>
  <c r="Z283" i="1"/>
  <c r="AA283" i="1"/>
  <c r="Z275" i="1"/>
  <c r="AA275" i="1"/>
  <c r="Z267" i="1"/>
  <c r="AA267" i="1"/>
  <c r="Z259" i="1"/>
  <c r="AA259" i="1"/>
  <c r="Z251" i="1"/>
  <c r="AA251" i="1"/>
  <c r="Z243" i="1"/>
  <c r="AA243" i="1"/>
  <c r="Z235" i="1"/>
  <c r="AA235" i="1"/>
  <c r="Z227" i="1"/>
  <c r="AA227" i="1"/>
  <c r="Z219" i="1"/>
  <c r="AA219" i="1"/>
  <c r="Z211" i="1"/>
  <c r="AA211" i="1"/>
  <c r="Z203" i="1"/>
  <c r="AA203" i="1"/>
  <c r="Z195" i="1"/>
  <c r="AA195" i="1"/>
  <c r="Z187" i="1"/>
  <c r="AA187" i="1"/>
  <c r="Z179" i="1"/>
  <c r="AA179" i="1"/>
  <c r="Z171" i="1"/>
  <c r="AA171" i="1"/>
  <c r="Z163" i="1"/>
  <c r="AA163" i="1"/>
  <c r="Z155" i="1"/>
  <c r="AA155" i="1"/>
  <c r="Z147" i="1"/>
  <c r="AA147" i="1"/>
  <c r="Z139" i="1"/>
  <c r="AA139" i="1"/>
  <c r="Z131" i="1"/>
  <c r="AA131" i="1"/>
  <c r="Z123" i="1"/>
  <c r="AA123" i="1"/>
  <c r="Z115" i="1"/>
  <c r="AA115" i="1"/>
  <c r="Z107" i="1"/>
  <c r="AA107" i="1"/>
  <c r="Z99" i="1"/>
  <c r="AA99" i="1"/>
  <c r="Z91" i="1"/>
  <c r="AA91" i="1"/>
  <c r="Z83" i="1"/>
  <c r="AA83" i="1"/>
  <c r="Z75" i="1"/>
  <c r="AA75" i="1"/>
  <c r="Z67" i="1"/>
  <c r="AA67" i="1"/>
  <c r="Z59" i="1"/>
  <c r="AA59" i="1"/>
  <c r="Z51" i="1"/>
  <c r="AA51" i="1"/>
  <c r="Z43" i="1"/>
  <c r="AA43" i="1"/>
  <c r="Z35" i="1"/>
  <c r="AA35" i="1"/>
  <c r="Z27" i="1"/>
  <c r="AA27" i="1"/>
  <c r="Z19" i="1"/>
  <c r="AA19" i="1"/>
  <c r="Z11" i="1"/>
  <c r="AA11" i="1"/>
  <c r="AA956" i="1"/>
  <c r="AA948" i="1"/>
  <c r="AA940" i="1"/>
  <c r="AA932" i="1"/>
  <c r="AA924" i="1"/>
  <c r="AA916" i="1"/>
  <c r="AA908" i="1"/>
  <c r="AA900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5" i="1"/>
  <c r="AA666" i="1"/>
  <c r="AA657" i="1"/>
  <c r="AA648" i="1"/>
  <c r="AA636" i="1"/>
  <c r="AA620" i="1"/>
  <c r="AA602" i="1"/>
  <c r="Z578" i="1"/>
  <c r="AA578" i="1"/>
  <c r="Z570" i="1"/>
  <c r="AA570" i="1"/>
  <c r="Z562" i="1"/>
  <c r="AA562" i="1"/>
  <c r="Z554" i="1"/>
  <c r="AA554" i="1"/>
  <c r="Z546" i="1"/>
  <c r="AA546" i="1"/>
  <c r="Z538" i="1"/>
  <c r="AA538" i="1"/>
  <c r="Z530" i="1"/>
  <c r="AA530" i="1"/>
  <c r="Z522" i="1"/>
  <c r="AA522" i="1"/>
  <c r="Z514" i="1"/>
  <c r="AA514" i="1"/>
  <c r="Z506" i="1"/>
  <c r="AA506" i="1"/>
  <c r="Z498" i="1"/>
  <c r="AA498" i="1"/>
  <c r="Z490" i="1"/>
  <c r="AA490" i="1"/>
  <c r="Z482" i="1"/>
  <c r="AA482" i="1"/>
  <c r="Z474" i="1"/>
  <c r="AA474" i="1"/>
  <c r="Z466" i="1"/>
  <c r="AA466" i="1"/>
  <c r="Z458" i="1"/>
  <c r="AA458" i="1"/>
  <c r="Z450" i="1"/>
  <c r="AA450" i="1"/>
  <c r="Z442" i="1"/>
  <c r="AA442" i="1"/>
  <c r="Z434" i="1"/>
  <c r="AA434" i="1"/>
  <c r="Z426" i="1"/>
  <c r="AA426" i="1"/>
  <c r="Z418" i="1"/>
  <c r="AA418" i="1"/>
  <c r="Z410" i="1"/>
  <c r="AA410" i="1"/>
  <c r="Z402" i="1"/>
  <c r="AA402" i="1"/>
  <c r="Z394" i="1"/>
  <c r="AA394" i="1"/>
  <c r="Z386" i="1"/>
  <c r="AA386" i="1"/>
  <c r="Z378" i="1"/>
  <c r="AA378" i="1"/>
  <c r="Z370" i="1"/>
  <c r="AA370" i="1"/>
  <c r="Z362" i="1"/>
  <c r="AA362" i="1"/>
  <c r="Z354" i="1"/>
  <c r="AA354" i="1"/>
  <c r="Z346" i="1"/>
  <c r="AA346" i="1"/>
  <c r="Z338" i="1"/>
  <c r="AA338" i="1"/>
  <c r="Z330" i="1"/>
  <c r="AA330" i="1"/>
  <c r="Z322" i="1"/>
  <c r="AA322" i="1"/>
  <c r="Z314" i="1"/>
  <c r="AA314" i="1"/>
  <c r="Z306" i="1"/>
  <c r="AA306" i="1"/>
  <c r="Z298" i="1"/>
  <c r="AA298" i="1"/>
  <c r="Z290" i="1"/>
  <c r="AA290" i="1"/>
  <c r="Z282" i="1"/>
  <c r="AA282" i="1"/>
  <c r="Z274" i="1"/>
  <c r="AA274" i="1"/>
  <c r="Z266" i="1"/>
  <c r="AA266" i="1"/>
  <c r="Z258" i="1"/>
  <c r="AA258" i="1"/>
  <c r="Z250" i="1"/>
  <c r="AA250" i="1"/>
  <c r="Z242" i="1"/>
  <c r="AA242" i="1"/>
  <c r="Z234" i="1"/>
  <c r="AA234" i="1"/>
  <c r="Z226" i="1"/>
  <c r="AA226" i="1"/>
  <c r="Z218" i="1"/>
  <c r="AA218" i="1"/>
  <c r="Z210" i="1"/>
  <c r="AA210" i="1"/>
  <c r="Z202" i="1"/>
  <c r="AA202" i="1"/>
  <c r="Z194" i="1"/>
  <c r="AA194" i="1"/>
  <c r="Z186" i="1"/>
  <c r="AA186" i="1"/>
  <c r="Z178" i="1"/>
  <c r="AA178" i="1"/>
  <c r="Z170" i="1"/>
  <c r="AA170" i="1"/>
  <c r="Z162" i="1"/>
  <c r="AA162" i="1"/>
  <c r="Z154" i="1"/>
  <c r="AA154" i="1"/>
  <c r="Z146" i="1"/>
  <c r="AA146" i="1"/>
  <c r="Z138" i="1"/>
  <c r="AA138" i="1"/>
  <c r="Z130" i="1"/>
  <c r="AA130" i="1"/>
  <c r="Z122" i="1"/>
  <c r="AA122" i="1"/>
  <c r="Z114" i="1"/>
  <c r="AA114" i="1"/>
  <c r="Z106" i="1"/>
  <c r="AA106" i="1"/>
  <c r="Z98" i="1"/>
  <c r="AA98" i="1"/>
  <c r="Z90" i="1"/>
  <c r="AA90" i="1"/>
  <c r="Z82" i="1"/>
  <c r="AA82" i="1"/>
  <c r="Z74" i="1"/>
  <c r="AA74" i="1"/>
  <c r="Z66" i="1"/>
  <c r="AA66" i="1"/>
  <c r="Z58" i="1"/>
  <c r="AA58" i="1"/>
  <c r="Z50" i="1"/>
  <c r="AA50" i="1"/>
  <c r="Z42" i="1"/>
  <c r="AA42" i="1"/>
  <c r="Z34" i="1"/>
  <c r="AA34" i="1"/>
  <c r="Z26" i="1"/>
  <c r="AA26" i="1"/>
  <c r="Z18" i="1"/>
  <c r="AA18" i="1"/>
  <c r="Z10" i="1"/>
  <c r="AA10" i="1"/>
  <c r="AA955" i="1"/>
  <c r="AA947" i="1"/>
  <c r="AA939" i="1"/>
  <c r="AA931" i="1"/>
  <c r="AA923" i="1"/>
  <c r="AA915" i="1"/>
  <c r="AA907" i="1"/>
  <c r="AA899" i="1"/>
  <c r="AA891" i="1"/>
  <c r="AA883" i="1"/>
  <c r="AA875" i="1"/>
  <c r="AA867" i="1"/>
  <c r="AA859" i="1"/>
  <c r="AA851" i="1"/>
  <c r="AA843" i="1"/>
  <c r="AA835" i="1"/>
  <c r="AA827" i="1"/>
  <c r="AA819" i="1"/>
  <c r="AA811" i="1"/>
  <c r="AA803" i="1"/>
  <c r="AA795" i="1"/>
  <c r="AA787" i="1"/>
  <c r="AA779" i="1"/>
  <c r="AA771" i="1"/>
  <c r="AA763" i="1"/>
  <c r="AA755" i="1"/>
  <c r="AA747" i="1"/>
  <c r="AA739" i="1"/>
  <c r="AA731" i="1"/>
  <c r="AA723" i="1"/>
  <c r="AA715" i="1"/>
  <c r="AA707" i="1"/>
  <c r="AA699" i="1"/>
  <c r="AA691" i="1"/>
  <c r="AA683" i="1"/>
  <c r="AA674" i="1"/>
  <c r="AA665" i="1"/>
  <c r="AA656" i="1"/>
  <c r="AA647" i="1"/>
  <c r="AA635" i="1"/>
  <c r="AA619" i="1"/>
  <c r="AA595" i="1"/>
  <c r="Z641" i="1"/>
  <c r="AA641" i="1"/>
  <c r="Z633" i="1"/>
  <c r="AA633" i="1"/>
  <c r="Z625" i="1"/>
  <c r="AA625" i="1"/>
  <c r="Z617" i="1"/>
  <c r="AA617" i="1"/>
  <c r="Z609" i="1"/>
  <c r="AA609" i="1"/>
  <c r="Z601" i="1"/>
  <c r="AA601" i="1"/>
  <c r="Z593" i="1"/>
  <c r="AA593" i="1"/>
  <c r="Z585" i="1"/>
  <c r="AA585" i="1"/>
  <c r="Z577" i="1"/>
  <c r="AA577" i="1"/>
  <c r="Z569" i="1"/>
  <c r="AA569" i="1"/>
  <c r="Z561" i="1"/>
  <c r="AA561" i="1"/>
  <c r="Z553" i="1"/>
  <c r="AA553" i="1"/>
  <c r="Z545" i="1"/>
  <c r="AA545" i="1"/>
  <c r="Z537" i="1"/>
  <c r="AA537" i="1"/>
  <c r="Z529" i="1"/>
  <c r="AA529" i="1"/>
  <c r="Z521" i="1"/>
  <c r="AA521" i="1"/>
  <c r="Z513" i="1"/>
  <c r="AA513" i="1"/>
  <c r="Z505" i="1"/>
  <c r="AA505" i="1"/>
  <c r="Z497" i="1"/>
  <c r="AA497" i="1"/>
  <c r="Z489" i="1"/>
  <c r="AA489" i="1"/>
  <c r="Z481" i="1"/>
  <c r="AA481" i="1"/>
  <c r="Z473" i="1"/>
  <c r="AA473" i="1"/>
  <c r="Z465" i="1"/>
  <c r="AA465" i="1"/>
  <c r="Z457" i="1"/>
  <c r="AA457" i="1"/>
  <c r="Z449" i="1"/>
  <c r="AA449" i="1"/>
  <c r="Z441" i="1"/>
  <c r="AA441" i="1"/>
  <c r="Z433" i="1"/>
  <c r="AA433" i="1"/>
  <c r="Z425" i="1"/>
  <c r="AA425" i="1"/>
  <c r="Z417" i="1"/>
  <c r="AA417" i="1"/>
  <c r="Z409" i="1"/>
  <c r="AA409" i="1"/>
  <c r="Z401" i="1"/>
  <c r="AA401" i="1"/>
  <c r="Z393" i="1"/>
  <c r="AA393" i="1"/>
  <c r="Z385" i="1"/>
  <c r="AA385" i="1"/>
  <c r="Z377" i="1"/>
  <c r="AA377" i="1"/>
  <c r="Z369" i="1"/>
  <c r="AA369" i="1"/>
  <c r="Z361" i="1"/>
  <c r="AA361" i="1"/>
  <c r="Z353" i="1"/>
  <c r="AA353" i="1"/>
  <c r="Z345" i="1"/>
  <c r="AA345" i="1"/>
  <c r="Z337" i="1"/>
  <c r="AA337" i="1"/>
  <c r="Z329" i="1"/>
  <c r="AA329" i="1"/>
  <c r="Z321" i="1"/>
  <c r="AA321" i="1"/>
  <c r="Z313" i="1"/>
  <c r="AA313" i="1"/>
  <c r="Z305" i="1"/>
  <c r="AA305" i="1"/>
  <c r="Z297" i="1"/>
  <c r="AA297" i="1"/>
  <c r="Z289" i="1"/>
  <c r="AA289" i="1"/>
  <c r="Z281" i="1"/>
  <c r="AA281" i="1"/>
  <c r="Z273" i="1"/>
  <c r="AA273" i="1"/>
  <c r="Z265" i="1"/>
  <c r="AA265" i="1"/>
  <c r="Z257" i="1"/>
  <c r="AA257" i="1"/>
  <c r="Z249" i="1"/>
  <c r="AA249" i="1"/>
  <c r="Z241" i="1"/>
  <c r="AA241" i="1"/>
  <c r="Z233" i="1"/>
  <c r="AA233" i="1"/>
  <c r="Z225" i="1"/>
  <c r="AA225" i="1"/>
  <c r="Z217" i="1"/>
  <c r="AA217" i="1"/>
  <c r="Z209" i="1"/>
  <c r="AA209" i="1"/>
  <c r="Z201" i="1"/>
  <c r="AA201" i="1"/>
  <c r="Z193" i="1"/>
  <c r="AA193" i="1"/>
  <c r="Z185" i="1"/>
  <c r="AA185" i="1"/>
  <c r="Z177" i="1"/>
  <c r="AA177" i="1"/>
  <c r="Z169" i="1"/>
  <c r="AA169" i="1"/>
  <c r="Z161" i="1"/>
  <c r="AA161" i="1"/>
  <c r="Z153" i="1"/>
  <c r="AA153" i="1"/>
  <c r="Z145" i="1"/>
  <c r="AA145" i="1"/>
  <c r="Z137" i="1"/>
  <c r="AA137" i="1"/>
  <c r="Z129" i="1"/>
  <c r="AA129" i="1"/>
  <c r="Z121" i="1"/>
  <c r="AA121" i="1"/>
  <c r="Z113" i="1"/>
  <c r="AA113" i="1"/>
  <c r="Z105" i="1"/>
  <c r="AA105" i="1"/>
  <c r="Z97" i="1"/>
  <c r="AA97" i="1"/>
  <c r="Z89" i="1"/>
  <c r="AA89" i="1"/>
  <c r="Z81" i="1"/>
  <c r="AA81" i="1"/>
  <c r="Z73" i="1"/>
  <c r="AA73" i="1"/>
  <c r="Z65" i="1"/>
  <c r="AA65" i="1"/>
  <c r="Z57" i="1"/>
  <c r="AA57" i="1"/>
  <c r="Z49" i="1"/>
  <c r="AA49" i="1"/>
  <c r="Z41" i="1"/>
  <c r="AA41" i="1"/>
  <c r="Z33" i="1"/>
  <c r="AA33" i="1"/>
  <c r="Z25" i="1"/>
  <c r="AA25" i="1"/>
  <c r="Z17" i="1"/>
  <c r="AA17" i="1"/>
  <c r="Z9" i="1"/>
  <c r="AA9" i="1"/>
  <c r="AA954" i="1"/>
  <c r="AA946" i="1"/>
  <c r="AA938" i="1"/>
  <c r="AA930" i="1"/>
  <c r="AA922" i="1"/>
  <c r="AA914" i="1"/>
  <c r="AA906" i="1"/>
  <c r="AA898" i="1"/>
  <c r="AA890" i="1"/>
  <c r="AA882" i="1"/>
  <c r="AA874" i="1"/>
  <c r="AA866" i="1"/>
  <c r="AA858" i="1"/>
  <c r="AA850" i="1"/>
  <c r="AA842" i="1"/>
  <c r="AA834" i="1"/>
  <c r="AA826" i="1"/>
  <c r="AA818" i="1"/>
  <c r="AA810" i="1"/>
  <c r="AA802" i="1"/>
  <c r="AA794" i="1"/>
  <c r="AA786" i="1"/>
  <c r="AA778" i="1"/>
  <c r="AA770" i="1"/>
  <c r="AA762" i="1"/>
  <c r="AA754" i="1"/>
  <c r="AA746" i="1"/>
  <c r="AA738" i="1"/>
  <c r="AA730" i="1"/>
  <c r="AA722" i="1"/>
  <c r="AA714" i="1"/>
  <c r="AA706" i="1"/>
  <c r="AA698" i="1"/>
  <c r="AA690" i="1"/>
  <c r="AA682" i="1"/>
  <c r="AA673" i="1"/>
  <c r="AA664" i="1"/>
  <c r="AA655" i="1"/>
  <c r="AA646" i="1"/>
  <c r="AA634" i="1"/>
  <c r="AA618" i="1"/>
  <c r="AA594" i="1"/>
  <c r="Z608" i="1"/>
  <c r="AA608" i="1"/>
  <c r="Z600" i="1"/>
  <c r="AA600" i="1"/>
  <c r="Z592" i="1"/>
  <c r="AA592" i="1"/>
  <c r="Z584" i="1"/>
  <c r="AA584" i="1"/>
  <c r="Z576" i="1"/>
  <c r="AA576" i="1"/>
  <c r="Z568" i="1"/>
  <c r="AA568" i="1"/>
  <c r="Z560" i="1"/>
  <c r="AA560" i="1"/>
  <c r="Z552" i="1"/>
  <c r="AA552" i="1"/>
  <c r="Z544" i="1"/>
  <c r="AA544" i="1"/>
  <c r="Z536" i="1"/>
  <c r="AA536" i="1"/>
  <c r="Z528" i="1"/>
  <c r="AA528" i="1"/>
  <c r="Z520" i="1"/>
  <c r="AA520" i="1"/>
  <c r="Z512" i="1"/>
  <c r="AA512" i="1"/>
  <c r="Z504" i="1"/>
  <c r="AA504" i="1"/>
  <c r="Z496" i="1"/>
  <c r="AA496" i="1"/>
  <c r="Z488" i="1"/>
  <c r="AA488" i="1"/>
  <c r="Z480" i="1"/>
  <c r="AA480" i="1"/>
  <c r="Z472" i="1"/>
  <c r="AA472" i="1"/>
  <c r="Z464" i="1"/>
  <c r="AA464" i="1"/>
  <c r="Z456" i="1"/>
  <c r="AA456" i="1"/>
  <c r="Z448" i="1"/>
  <c r="AA448" i="1"/>
  <c r="Z440" i="1"/>
  <c r="AA440" i="1"/>
  <c r="Z432" i="1"/>
  <c r="AA432" i="1"/>
  <c r="Z424" i="1"/>
  <c r="AA424" i="1"/>
  <c r="Z416" i="1"/>
  <c r="AA416" i="1"/>
  <c r="Z408" i="1"/>
  <c r="AA408" i="1"/>
  <c r="Z400" i="1"/>
  <c r="AA400" i="1"/>
  <c r="Z392" i="1"/>
  <c r="AA392" i="1"/>
  <c r="Z384" i="1"/>
  <c r="AA384" i="1"/>
  <c r="Z376" i="1"/>
  <c r="AA376" i="1"/>
  <c r="Z368" i="1"/>
  <c r="AA368" i="1"/>
  <c r="Z360" i="1"/>
  <c r="AA360" i="1"/>
  <c r="Z352" i="1"/>
  <c r="AA352" i="1"/>
  <c r="Z344" i="1"/>
  <c r="AA344" i="1"/>
  <c r="Z336" i="1"/>
  <c r="AA336" i="1"/>
  <c r="Z328" i="1"/>
  <c r="AA328" i="1"/>
  <c r="Z320" i="1"/>
  <c r="AA320" i="1"/>
  <c r="Z312" i="1"/>
  <c r="AA312" i="1"/>
  <c r="Z304" i="1"/>
  <c r="AA304" i="1"/>
  <c r="Z296" i="1"/>
  <c r="AA296" i="1"/>
  <c r="Z288" i="1"/>
  <c r="AA288" i="1"/>
  <c r="Z280" i="1"/>
  <c r="AA280" i="1"/>
  <c r="Z272" i="1"/>
  <c r="AA272" i="1"/>
  <c r="Z264" i="1"/>
  <c r="AA264" i="1"/>
  <c r="Z256" i="1"/>
  <c r="AA256" i="1"/>
  <c r="Z248" i="1"/>
  <c r="AA248" i="1"/>
  <c r="Z240" i="1"/>
  <c r="AA240" i="1"/>
  <c r="Z232" i="1"/>
  <c r="AA232" i="1"/>
  <c r="Z224" i="1"/>
  <c r="AA224" i="1"/>
  <c r="Z216" i="1"/>
  <c r="AA216" i="1"/>
  <c r="Z208" i="1"/>
  <c r="AA208" i="1"/>
  <c r="Z200" i="1"/>
  <c r="AA200" i="1"/>
  <c r="Z192" i="1"/>
  <c r="AA192" i="1"/>
  <c r="Z184" i="1"/>
  <c r="AA184" i="1"/>
  <c r="Z176" i="1"/>
  <c r="AA176" i="1"/>
  <c r="Z168" i="1"/>
  <c r="AA168" i="1"/>
  <c r="Z160" i="1"/>
  <c r="AA160" i="1"/>
  <c r="Z152" i="1"/>
  <c r="AA152" i="1"/>
  <c r="Z144" i="1"/>
  <c r="AA144" i="1"/>
  <c r="Z136" i="1"/>
  <c r="AA136" i="1"/>
  <c r="Z128" i="1"/>
  <c r="AA128" i="1"/>
  <c r="Z120" i="1"/>
  <c r="AA120" i="1"/>
  <c r="Z112" i="1"/>
  <c r="AA112" i="1"/>
  <c r="Z104" i="1"/>
  <c r="AA104" i="1"/>
  <c r="Z96" i="1"/>
  <c r="AA96" i="1"/>
  <c r="Z88" i="1"/>
  <c r="AA88" i="1"/>
  <c r="Z80" i="1"/>
  <c r="AA80" i="1"/>
  <c r="Z72" i="1"/>
  <c r="AA72" i="1"/>
  <c r="Z64" i="1"/>
  <c r="AA64" i="1"/>
  <c r="Z56" i="1"/>
  <c r="AA56" i="1"/>
  <c r="Z48" i="1"/>
  <c r="AA48" i="1"/>
  <c r="Z40" i="1"/>
  <c r="AA40" i="1"/>
  <c r="Z32" i="1"/>
  <c r="AA32" i="1"/>
  <c r="Z24" i="1"/>
  <c r="AA24" i="1"/>
  <c r="Z16" i="1"/>
  <c r="AA16" i="1"/>
  <c r="Z8" i="1"/>
  <c r="AA8" i="1"/>
  <c r="AA95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801" i="1"/>
  <c r="AA793" i="1"/>
  <c r="AA785" i="1"/>
  <c r="AA777" i="1"/>
  <c r="AA769" i="1"/>
  <c r="AA761" i="1"/>
  <c r="AA753" i="1"/>
  <c r="AA745" i="1"/>
  <c r="AA737" i="1"/>
  <c r="AA729" i="1"/>
  <c r="AA721" i="1"/>
  <c r="AA713" i="1"/>
  <c r="AA705" i="1"/>
  <c r="AA697" i="1"/>
  <c r="AA689" i="1"/>
  <c r="AA681" i="1"/>
  <c r="AA672" i="1"/>
  <c r="AA663" i="1"/>
  <c r="AA654" i="1"/>
  <c r="AA644" i="1"/>
  <c r="AA632" i="1"/>
  <c r="AA616" i="1"/>
  <c r="AA587" i="1"/>
  <c r="Z639" i="1"/>
  <c r="AA639" i="1"/>
  <c r="Z631" i="1"/>
  <c r="AA631" i="1"/>
  <c r="Z623" i="1"/>
  <c r="AA623" i="1"/>
  <c r="Z615" i="1"/>
  <c r="AA615" i="1"/>
  <c r="Z607" i="1"/>
  <c r="AA607" i="1"/>
  <c r="Z599" i="1"/>
  <c r="AA599" i="1"/>
  <c r="Z591" i="1"/>
  <c r="AA591" i="1"/>
  <c r="Z583" i="1"/>
  <c r="AA583" i="1"/>
  <c r="Z575" i="1"/>
  <c r="AA575" i="1"/>
  <c r="Z567" i="1"/>
  <c r="AA567" i="1"/>
  <c r="Z559" i="1"/>
  <c r="AA559" i="1"/>
  <c r="Z551" i="1"/>
  <c r="AA551" i="1"/>
  <c r="Z543" i="1"/>
  <c r="AA543" i="1"/>
  <c r="Z535" i="1"/>
  <c r="AA535" i="1"/>
  <c r="Z527" i="1"/>
  <c r="AA527" i="1"/>
  <c r="Z519" i="1"/>
  <c r="AA519" i="1"/>
  <c r="Z511" i="1"/>
  <c r="AA511" i="1"/>
  <c r="Z503" i="1"/>
  <c r="AA503" i="1"/>
  <c r="Z495" i="1"/>
  <c r="AA495" i="1"/>
  <c r="Z487" i="1"/>
  <c r="AA487" i="1"/>
  <c r="Z479" i="1"/>
  <c r="AA479" i="1"/>
  <c r="Z471" i="1"/>
  <c r="AA471" i="1"/>
  <c r="Z463" i="1"/>
  <c r="AA463" i="1"/>
  <c r="Z455" i="1"/>
  <c r="AA455" i="1"/>
  <c r="Z447" i="1"/>
  <c r="AA447" i="1"/>
  <c r="Z439" i="1"/>
  <c r="AA439" i="1"/>
  <c r="Z431" i="1"/>
  <c r="AA431" i="1"/>
  <c r="Z423" i="1"/>
  <c r="AA423" i="1"/>
  <c r="Z415" i="1"/>
  <c r="AA415" i="1"/>
  <c r="Z407" i="1"/>
  <c r="AA407" i="1"/>
  <c r="Z399" i="1"/>
  <c r="AA399" i="1"/>
  <c r="Z391" i="1"/>
  <c r="AA391" i="1"/>
  <c r="Z383" i="1"/>
  <c r="AA383" i="1"/>
  <c r="Z375" i="1"/>
  <c r="AA375" i="1"/>
  <c r="Z367" i="1"/>
  <c r="AA367" i="1"/>
  <c r="Z359" i="1"/>
  <c r="AA359" i="1"/>
  <c r="Z351" i="1"/>
  <c r="AA351" i="1"/>
  <c r="Z343" i="1"/>
  <c r="AA343" i="1"/>
  <c r="Z335" i="1"/>
  <c r="AA335" i="1"/>
  <c r="Z327" i="1"/>
  <c r="AA327" i="1"/>
  <c r="Z319" i="1"/>
  <c r="AA319" i="1"/>
  <c r="Z311" i="1"/>
  <c r="AA311" i="1"/>
  <c r="Z303" i="1"/>
  <c r="AA303" i="1"/>
  <c r="Z295" i="1"/>
  <c r="AA295" i="1"/>
  <c r="Z287" i="1"/>
  <c r="AA287" i="1"/>
  <c r="Z279" i="1"/>
  <c r="AA279" i="1"/>
  <c r="Z271" i="1"/>
  <c r="AA271" i="1"/>
  <c r="Z263" i="1"/>
  <c r="AA263" i="1"/>
  <c r="Z255" i="1"/>
  <c r="AA255" i="1"/>
  <c r="Z247" i="1"/>
  <c r="AA247" i="1"/>
  <c r="Z239" i="1"/>
  <c r="AA239" i="1"/>
  <c r="Z231" i="1"/>
  <c r="AA231" i="1"/>
  <c r="Z223" i="1"/>
  <c r="AA223" i="1"/>
  <c r="Z215" i="1"/>
  <c r="AA215" i="1"/>
  <c r="Z207" i="1"/>
  <c r="AA207" i="1"/>
  <c r="Z199" i="1"/>
  <c r="AA199" i="1"/>
  <c r="Z191" i="1"/>
  <c r="AA191" i="1"/>
  <c r="Z183" i="1"/>
  <c r="AA183" i="1"/>
  <c r="Z175" i="1"/>
  <c r="AA175" i="1"/>
  <c r="Z167" i="1"/>
  <c r="AA167" i="1"/>
  <c r="Z159" i="1"/>
  <c r="AA159" i="1"/>
  <c r="Z151" i="1"/>
  <c r="AA151" i="1"/>
  <c r="Z143" i="1"/>
  <c r="AA143" i="1"/>
  <c r="Z135" i="1"/>
  <c r="AA135" i="1"/>
  <c r="Z127" i="1"/>
  <c r="AA127" i="1"/>
  <c r="Z119" i="1"/>
  <c r="AA119" i="1"/>
  <c r="Z111" i="1"/>
  <c r="AA111" i="1"/>
  <c r="Z103" i="1"/>
  <c r="AA103" i="1"/>
  <c r="Z95" i="1"/>
  <c r="AA95" i="1"/>
  <c r="Z87" i="1"/>
  <c r="AA87" i="1"/>
  <c r="Z79" i="1"/>
  <c r="AA79" i="1"/>
  <c r="Z71" i="1"/>
  <c r="AA71" i="1"/>
  <c r="Z63" i="1"/>
  <c r="AA63" i="1"/>
  <c r="Z55" i="1"/>
  <c r="AA55" i="1"/>
  <c r="Z47" i="1"/>
  <c r="AA47" i="1"/>
  <c r="Z39" i="1"/>
  <c r="AA39" i="1"/>
  <c r="Z31" i="1"/>
  <c r="AA31" i="1"/>
  <c r="Z23" i="1"/>
  <c r="AA23" i="1"/>
  <c r="Z15" i="1"/>
  <c r="AA15" i="1"/>
  <c r="Z7" i="1"/>
  <c r="AA7" i="1"/>
  <c r="AA952" i="1"/>
  <c r="AA944" i="1"/>
  <c r="AA936" i="1"/>
  <c r="AA928" i="1"/>
  <c r="AA920" i="1"/>
  <c r="AA912" i="1"/>
  <c r="AA904" i="1"/>
  <c r="AA896" i="1"/>
  <c r="AA888" i="1"/>
  <c r="AA880" i="1"/>
  <c r="AA872" i="1"/>
  <c r="AA864" i="1"/>
  <c r="AA856" i="1"/>
  <c r="AA848" i="1"/>
  <c r="AA840" i="1"/>
  <c r="AA832" i="1"/>
  <c r="AA824" i="1"/>
  <c r="AA816" i="1"/>
  <c r="AA808" i="1"/>
  <c r="AA800" i="1"/>
  <c r="AA792" i="1"/>
  <c r="AA784" i="1"/>
  <c r="AA776" i="1"/>
  <c r="AA768" i="1"/>
  <c r="AA760" i="1"/>
  <c r="AA752" i="1"/>
  <c r="AA744" i="1"/>
  <c r="AA736" i="1"/>
  <c r="AA728" i="1"/>
  <c r="AA720" i="1"/>
  <c r="AA712" i="1"/>
  <c r="AA704" i="1"/>
  <c r="AA696" i="1"/>
  <c r="AA688" i="1"/>
  <c r="AA680" i="1"/>
  <c r="AA671" i="1"/>
  <c r="AA662" i="1"/>
  <c r="AA652" i="1"/>
  <c r="AA643" i="1"/>
  <c r="AA628" i="1"/>
  <c r="AA612" i="1"/>
  <c r="AA586" i="1"/>
  <c r="AA1" i="1" l="1"/>
</calcChain>
</file>

<file path=xl/sharedStrings.xml><?xml version="1.0" encoding="utf-8"?>
<sst xmlns="http://schemas.openxmlformats.org/spreadsheetml/2006/main" count="16532" uniqueCount="1325">
  <si>
    <t>Sum of _col2</t>
  </si>
  <si>
    <t>Column Labels</t>
  </si>
  <si>
    <t>Row Labels</t>
  </si>
  <si>
    <t>CA to FD</t>
  </si>
  <si>
    <t>CASA Self Transfer</t>
  </si>
  <si>
    <t>CASA Winback</t>
  </si>
  <si>
    <t>FD Renewal</t>
  </si>
  <si>
    <t>MB Registration</t>
  </si>
  <si>
    <t>SA to FD</t>
  </si>
  <si>
    <t>Grand Total</t>
  </si>
  <si>
    <t>CAA</t>
  </si>
  <si>
    <t>SBA</t>
  </si>
  <si>
    <t>Sum of acid_cnt</t>
  </si>
  <si>
    <t xml:space="preserve">Sum of  fy23_meb </t>
  </si>
  <si>
    <t>sol_id</t>
  </si>
  <si>
    <t>scheme</t>
  </si>
  <si>
    <t>acid_cnt</t>
  </si>
  <si>
    <t xml:space="preserve"> fy23_meb </t>
  </si>
  <si>
    <t xml:space="preserve"> fy23_mab </t>
  </si>
  <si>
    <t xml:space="preserve"> JUL23_MEB </t>
  </si>
  <si>
    <t xml:space="preserve"> JUL23_MAB </t>
  </si>
  <si>
    <t>0-9</t>
  </si>
  <si>
    <t>10-19</t>
  </si>
  <si>
    <t>20-29</t>
  </si>
  <si>
    <t>30-39</t>
  </si>
  <si>
    <t>40-49</t>
  </si>
  <si>
    <t>50-59</t>
  </si>
  <si>
    <t>60-69</t>
  </si>
  <si>
    <t>70-79</t>
  </si>
  <si>
    <t>80-89</t>
  </si>
  <si>
    <t>90-99</t>
  </si>
  <si>
    <t>100-109</t>
  </si>
  <si>
    <t>110-119</t>
  </si>
  <si>
    <t>120-129</t>
  </si>
  <si>
    <t>130-139</t>
  </si>
  <si>
    <t>140-149</t>
  </si>
  <si>
    <t>150-159</t>
  </si>
  <si>
    <t>160-169</t>
  </si>
  <si>
    <t>170-179</t>
  </si>
  <si>
    <t>180-189</t>
  </si>
  <si>
    <t>190-199</t>
  </si>
  <si>
    <t>200-209</t>
  </si>
  <si>
    <t>210-219</t>
  </si>
  <si>
    <t>220-229</t>
  </si>
  <si>
    <t>230-239</t>
  </si>
  <si>
    <t>240-249</t>
  </si>
  <si>
    <t>250-259</t>
  </si>
  <si>
    <t>260-269</t>
  </si>
  <si>
    <t>270-279</t>
  </si>
  <si>
    <t>280-289</t>
  </si>
  <si>
    <t>290-299</t>
  </si>
  <si>
    <t>300-309</t>
  </si>
  <si>
    <t>310-319</t>
  </si>
  <si>
    <t>320-329</t>
  </si>
  <si>
    <t>330-339</t>
  </si>
  <si>
    <t>340-349</t>
  </si>
  <si>
    <t>350-359</t>
  </si>
  <si>
    <t>360-369</t>
  </si>
  <si>
    <t>370-379</t>
  </si>
  <si>
    <t>380-389</t>
  </si>
  <si>
    <t>390-399</t>
  </si>
  <si>
    <t>400-409</t>
  </si>
  <si>
    <t>410-419</t>
  </si>
  <si>
    <t>420-429</t>
  </si>
  <si>
    <t>430-439</t>
  </si>
  <si>
    <t>440-449</t>
  </si>
  <si>
    <t>450-459</t>
  </si>
  <si>
    <t>460-469</t>
  </si>
  <si>
    <t>470-479</t>
  </si>
  <si>
    <t>480-489</t>
  </si>
  <si>
    <t>490-499</t>
  </si>
  <si>
    <t>500-509</t>
  </si>
  <si>
    <t>510-519</t>
  </si>
  <si>
    <t>520-529</t>
  </si>
  <si>
    <t>530-539</t>
  </si>
  <si>
    <t>540-549</t>
  </si>
  <si>
    <t>550-559</t>
  </si>
  <si>
    <t>560-569</t>
  </si>
  <si>
    <t>570-579</t>
  </si>
  <si>
    <t>580-589</t>
  </si>
  <si>
    <t>590-599</t>
  </si>
  <si>
    <t>600-609</t>
  </si>
  <si>
    <t>610-619</t>
  </si>
  <si>
    <t>620-629</t>
  </si>
  <si>
    <t>630-639</t>
  </si>
  <si>
    <t>640-649</t>
  </si>
  <si>
    <t>650-659</t>
  </si>
  <si>
    <t>660-669</t>
  </si>
  <si>
    <t>680-689</t>
  </si>
  <si>
    <t>690-699</t>
  </si>
  <si>
    <t>700-709</t>
  </si>
  <si>
    <t>710-719</t>
  </si>
  <si>
    <t>720-729</t>
  </si>
  <si>
    <t>730-739</t>
  </si>
  <si>
    <t>740-749</t>
  </si>
  <si>
    <t>750-759</t>
  </si>
  <si>
    <t>770-779</t>
  </si>
  <si>
    <t>780-789</t>
  </si>
  <si>
    <t>790-799</t>
  </si>
  <si>
    <t>800-809</t>
  </si>
  <si>
    <t>820-829</t>
  </si>
  <si>
    <t>830-839</t>
  </si>
  <si>
    <t>840-849</t>
  </si>
  <si>
    <t>850-859</t>
  </si>
  <si>
    <t>870-879</t>
  </si>
  <si>
    <t>880-889</t>
  </si>
  <si>
    <t>890-899</t>
  </si>
  <si>
    <t>900-909</t>
  </si>
  <si>
    <t>910-919</t>
  </si>
  <si>
    <t>920-929</t>
  </si>
  <si>
    <t>940-949</t>
  </si>
  <si>
    <t>970-979</t>
  </si>
  <si>
    <t>1000-1009</t>
  </si>
  <si>
    <t>1010-1019</t>
  </si>
  <si>
    <t>1020-1029</t>
  </si>
  <si>
    <t>1040-1049</t>
  </si>
  <si>
    <t>1070-1079</t>
  </si>
  <si>
    <t>1090-1099</t>
  </si>
  <si>
    <t>1140-1149</t>
  </si>
  <si>
    <t>1150-1159</t>
  </si>
  <si>
    <t>1160-1169</t>
  </si>
  <si>
    <t>1190-1199</t>
  </si>
  <si>
    <t>1220-1229</t>
  </si>
  <si>
    <t>1230-1239</t>
  </si>
  <si>
    <t>1280-1289</t>
  </si>
  <si>
    <t>1370-1379</t>
  </si>
  <si>
    <t>1420-1429</t>
  </si>
  <si>
    <t>1670-1679</t>
  </si>
  <si>
    <t>Sum of Barnch ID</t>
  </si>
  <si>
    <t>Above 1000</t>
  </si>
  <si>
    <t>Below 50</t>
  </si>
  <si>
    <t>100-250</t>
  </si>
  <si>
    <t>240-500</t>
  </si>
  <si>
    <t>500-750</t>
  </si>
  <si>
    <t>50-100</t>
  </si>
  <si>
    <t>750-100</t>
  </si>
  <si>
    <t>Barnch ID</t>
  </si>
  <si>
    <t>Regional Office (Y/N)</t>
  </si>
  <si>
    <t>Region</t>
  </si>
  <si>
    <t>MSRU</t>
  </si>
  <si>
    <t>Branch Name</t>
  </si>
  <si>
    <t>Branch opening date</t>
  </si>
  <si>
    <t>Branch Vintage (in years)</t>
  </si>
  <si>
    <t>No of Employees</t>
  </si>
  <si>
    <t>Employees bucketed</t>
  </si>
  <si>
    <t>Savings</t>
  </si>
  <si>
    <t>Current</t>
  </si>
  <si>
    <t>CASA</t>
  </si>
  <si>
    <t>%CASA Contribution</t>
  </si>
  <si>
    <t>Term Deposit</t>
  </si>
  <si>
    <t>%TD Contribution</t>
  </si>
  <si>
    <t>SA to FD Cross-sell</t>
  </si>
  <si>
    <t>CA to FD Cross-sell</t>
  </si>
  <si>
    <t>Standalone upsell + Rnwl</t>
  </si>
  <si>
    <t>Total Leads</t>
  </si>
  <si>
    <t>Distinct leads</t>
  </si>
  <si>
    <t>%Overlap</t>
  </si>
  <si>
    <t>#Overlap</t>
  </si>
  <si>
    <t>Distinct leads Bucketed</t>
  </si>
  <si>
    <t>%Contactability</t>
  </si>
  <si>
    <t>Contactable leads</t>
  </si>
  <si>
    <t>Average calls per lead</t>
  </si>
  <si>
    <t>Total Calls</t>
  </si>
  <si>
    <t>Connected calls</t>
  </si>
  <si>
    <t>Total Employees dedicated for sales pitch</t>
  </si>
  <si>
    <t>Working days</t>
  </si>
  <si>
    <t>Working hours</t>
  </si>
  <si>
    <t>Usable working hours</t>
  </si>
  <si>
    <t>Minutes per connected call</t>
  </si>
  <si>
    <t>Number of calls in a month</t>
  </si>
  <si>
    <t>Contacted leads</t>
  </si>
  <si>
    <t>Opportunities lost</t>
  </si>
  <si>
    <t>Bucket of opportunity lost</t>
  </si>
  <si>
    <t>N</t>
  </si>
  <si>
    <t>UDUPI</t>
  </si>
  <si>
    <t>SURBAN</t>
  </si>
  <si>
    <t>CHITRAPADY</t>
  </si>
  <si>
    <t>5 to 10</t>
  </si>
  <si>
    <t>D. 240-500</t>
  </si>
  <si>
    <t>MANGALORE</t>
  </si>
  <si>
    <t>BANTWAL-MUDA (B.C.RD)</t>
  </si>
  <si>
    <t>HUBLI</t>
  </si>
  <si>
    <t>HANGAL</t>
  </si>
  <si>
    <t>BABRUWADA, ANKOLA</t>
  </si>
  <si>
    <t>MYSORE</t>
  </si>
  <si>
    <t>MADIKERI</t>
  </si>
  <si>
    <t>MOODBIDRI, KARNATAKA</t>
  </si>
  <si>
    <t>HAVERI, KARNATAKA</t>
  </si>
  <si>
    <t>SHIMOGA</t>
  </si>
  <si>
    <t>KALASA</t>
  </si>
  <si>
    <t>TUMAKURU</t>
  </si>
  <si>
    <t>SRIRANGAPATNA,KARNATAKA</t>
  </si>
  <si>
    <t>BANTAKAL</t>
  </si>
  <si>
    <t>TARIKERE</t>
  </si>
  <si>
    <t>NEERCHAL, KERALA</t>
  </si>
  <si>
    <t>ALTO-BETIM, GOA</t>
  </si>
  <si>
    <t>KORATAGERE</t>
  </si>
  <si>
    <t>PADUBIDRI</t>
  </si>
  <si>
    <t>GOKARNA</t>
  </si>
  <si>
    <t>SHIKARIPUR,KARNATAKA</t>
  </si>
  <si>
    <t>DANDELI, KARNATAKA</t>
  </si>
  <si>
    <t>GAURIBIDANUR</t>
  </si>
  <si>
    <t>ARKALGUD</t>
  </si>
  <si>
    <t>H COLLEGE CAMPUS - ARSIKERE</t>
  </si>
  <si>
    <t>HOSADURGA</t>
  </si>
  <si>
    <t>GOKAK , KARNATAKA</t>
  </si>
  <si>
    <t>HOSKOTE, KARNATAKA</t>
  </si>
  <si>
    <t>THOKKOTU-ULLAL</t>
  </si>
  <si>
    <t>SAVANUR</t>
  </si>
  <si>
    <t>DEVANAHALLI,BENGALURU</t>
  </si>
  <si>
    <t>GUBBI,KARNATAKA</t>
  </si>
  <si>
    <t>SAKALESHPUR,KARNATAKA</t>
  </si>
  <si>
    <t>KANAKAPURA</t>
  </si>
  <si>
    <t>CHENNAI</t>
  </si>
  <si>
    <t>PORUR, CHENNAI</t>
  </si>
  <si>
    <t>DODDABALLAPURA, KARNATAKA</t>
  </si>
  <si>
    <t>VIJAYAPURA</t>
  </si>
  <si>
    <t>CHIKKABALLAPURA</t>
  </si>
  <si>
    <t>NANJANGUD</t>
  </si>
  <si>
    <t>BELUR</t>
  </si>
  <si>
    <t>YELLAPUR</t>
  </si>
  <si>
    <t>SRINIVASAPURA</t>
  </si>
  <si>
    <t>KALABURGI</t>
  </si>
  <si>
    <t>JAMKHANDI</t>
  </si>
  <si>
    <t>MAGADI,KARNATAKA</t>
  </si>
  <si>
    <t>KADUR</t>
  </si>
  <si>
    <t>GUNDLUPET</t>
  </si>
  <si>
    <t>SIRA</t>
  </si>
  <si>
    <t>CHALLAKERE</t>
  </si>
  <si>
    <t>HARAPANAHALLI</t>
  </si>
  <si>
    <t>TORANAGALLU</t>
  </si>
  <si>
    <t>HOOVINAHADAGALI</t>
  </si>
  <si>
    <t>CHADCHAN</t>
  </si>
  <si>
    <t>TALIKOTI KARNATAKA</t>
  </si>
  <si>
    <t>HUNSAGI</t>
  </si>
  <si>
    <t>MUDDEBIHAL</t>
  </si>
  <si>
    <t>LINGASUGUR</t>
  </si>
  <si>
    <t>Valid phone number available</t>
  </si>
  <si>
    <t>%Sales effiecency of expected</t>
  </si>
  <si>
    <r>
      <t xml:space="preserve">Channel Orchestration when </t>
    </r>
    <r>
      <rPr>
        <b/>
        <sz val="9"/>
        <color theme="1"/>
        <rFont val="Calibri"/>
        <family val="2"/>
        <scheme val="minor"/>
      </rPr>
      <t>branch calling</t>
    </r>
    <r>
      <rPr>
        <sz val="9"/>
        <color theme="1"/>
        <rFont val="Calibri"/>
        <family val="2"/>
        <scheme val="minor"/>
      </rPr>
      <t xml:space="preserve"> is primary channel</t>
    </r>
  </si>
  <si>
    <r>
      <t xml:space="preserve">Channel Orchestration when </t>
    </r>
    <r>
      <rPr>
        <b/>
        <sz val="9"/>
        <color theme="1"/>
        <rFont val="Calibri"/>
        <family val="2"/>
        <scheme val="minor"/>
      </rPr>
      <t>digital</t>
    </r>
    <r>
      <rPr>
        <sz val="9"/>
        <color theme="1"/>
        <rFont val="Calibri"/>
        <family val="2"/>
        <scheme val="minor"/>
      </rPr>
      <t xml:space="preserve"> is primary channel</t>
    </r>
  </si>
  <si>
    <t>Valid email ID available</t>
  </si>
  <si>
    <t>DND</t>
  </si>
  <si>
    <t>Branch Calling</t>
  </si>
  <si>
    <t>20% off opened</t>
  </si>
  <si>
    <t>Whatsapp registration</t>
  </si>
  <si>
    <t>Branch + Whatsapp</t>
  </si>
  <si>
    <t>Only Whatsapp</t>
  </si>
  <si>
    <t>Open rates</t>
  </si>
  <si>
    <t>Branch + Email</t>
  </si>
  <si>
    <t>Only Email</t>
  </si>
  <si>
    <t>%Base to call if email opened</t>
  </si>
  <si>
    <t>Branch + SMS</t>
  </si>
  <si>
    <t>Only SMS</t>
  </si>
  <si>
    <t>%Base to send reminder if email not opened</t>
  </si>
  <si>
    <t>Branch + SMS + Email</t>
  </si>
  <si>
    <t>SMS + Email</t>
  </si>
  <si>
    <t>Expected Branch sales efficiency</t>
  </si>
  <si>
    <t>30% Customers will receive only branch call</t>
  </si>
  <si>
    <t>Reminder Email/SMS + Email</t>
  </si>
  <si>
    <t>20% off not opended</t>
  </si>
  <si>
    <t>Expected Digital sales efficiency</t>
  </si>
  <si>
    <r>
      <rPr>
        <b/>
        <i/>
        <sz val="9"/>
        <color theme="1"/>
        <rFont val="Calibri"/>
        <family val="2"/>
        <scheme val="minor"/>
      </rPr>
      <t>Email base</t>
    </r>
    <r>
      <rPr>
        <i/>
        <sz val="9"/>
        <color theme="1"/>
        <rFont val="Calibri"/>
        <family val="2"/>
        <scheme val="minor"/>
      </rPr>
      <t xml:space="preserve"> : Customers with valid email id available exlcuding unsubscribed base</t>
    </r>
  </si>
  <si>
    <t>SA to FD Decile percentile : 0 to 7,
CA to FD: Top Decile, Renewal Decile : 3 to 6</t>
  </si>
  <si>
    <t>Leads*Phone available Base*(1+reminder calls)</t>
  </si>
  <si>
    <t>Leads*Phone avaiable Base*Not DND*Only SMS + SMS &amp; Email base</t>
  </si>
  <si>
    <t>Leads*Email + Email &amp; SMS base</t>
  </si>
  <si>
    <t>Leads*Phone available*Registered on whatsapp*Not DND</t>
  </si>
  <si>
    <t>Leads*model event rate*ATS of deposits historically booked by same decile</t>
  </si>
  <si>
    <t>SA to FD : 6% event rate, 
CA to FD : 5%, FD Renewal incremental customers: 1%</t>
  </si>
  <si>
    <t>SA to FD Decile percentile : 8 to 18, 
Renewal Decile : 1 to 2</t>
  </si>
  <si>
    <t>Leads*Phone avaiable Base*Not DND*(Only SMS + SMS &amp; Email base) + Reminder SMS</t>
  </si>
  <si>
    <t>Leads*Email + Email &amp; SMS base + Reminder email calculation</t>
  </si>
  <si>
    <t>Leads*Opended Email or whatsapp*10% Randome base</t>
  </si>
  <si>
    <t>SA to FD : 5% event rate, 
FD Renewal incremental customers: 1%</t>
  </si>
  <si>
    <t>Sep'23</t>
  </si>
  <si>
    <t>Primary Channel : Branch</t>
  </si>
  <si>
    <t>Primary Channel : Digital</t>
  </si>
  <si>
    <t>Total</t>
  </si>
  <si>
    <t>Strategy</t>
  </si>
  <si>
    <t>Leads</t>
  </si>
  <si>
    <t>Calls</t>
  </si>
  <si>
    <t>SMS</t>
  </si>
  <si>
    <t>Email</t>
  </si>
  <si>
    <t>Whatsapp</t>
  </si>
  <si>
    <t>BAU</t>
  </si>
  <si>
    <t>Target</t>
  </si>
  <si>
    <t>CA to FD Cross-sell (Indv + Props)</t>
  </si>
  <si>
    <t>Stanalone (Upsell + Renewal)</t>
  </si>
  <si>
    <t>Only Branch calling for standlalone FD Customers</t>
  </si>
  <si>
    <t>Oct'23</t>
  </si>
  <si>
    <t>Nov'23</t>
  </si>
  <si>
    <t>Dec'23</t>
  </si>
  <si>
    <t>T</t>
  </si>
  <si>
    <t>T+30</t>
  </si>
  <si>
    <t>Divide Customers in 4 Equal buckets</t>
  </si>
  <si>
    <t xml:space="preserve">Bucket 1: Only Branch call </t>
  </si>
  <si>
    <t>Bucket 2: Branch calling + Email</t>
  </si>
  <si>
    <t>Bucket 3: Branch calling + SMS</t>
  </si>
  <si>
    <t>Bucket 4: Branch calling + SMS + Email</t>
  </si>
  <si>
    <t>A) T: Divide Customers in 3 buckets</t>
  </si>
  <si>
    <t>Bucket 1: Customers with email ID available ---&gt; Send Email</t>
  </si>
  <si>
    <t>Bucket 2: Customers with valid phone number available and not marked as DND ---&gt; Send SMS</t>
  </si>
  <si>
    <t>Bucket 3: Customers with valid phone number and email available  and not marked as DND ---&gt; Send SMS &amp; Email</t>
  </si>
  <si>
    <t>B) T +8 to T+30: Branch Calling for random 20% Customers who open Email/Whatsapp within 7 days</t>
  </si>
  <si>
    <t>Count of Barnch ID</t>
  </si>
  <si>
    <t>Number of Employees</t>
  </si>
  <si>
    <t>A. Below 5</t>
  </si>
  <si>
    <t>B. 5 to 10</t>
  </si>
  <si>
    <t>C. 10 to 15</t>
  </si>
  <si>
    <t>D. Above 15</t>
  </si>
  <si>
    <t>AHMEDABAD</t>
  </si>
  <si>
    <t>BANGALORE</t>
  </si>
  <si>
    <t>DELHI</t>
  </si>
  <si>
    <t>HYDERABAD</t>
  </si>
  <si>
    <t>KOLKATA</t>
  </si>
  <si>
    <t>MUMBAI</t>
  </si>
  <si>
    <t>#MB Registration</t>
  </si>
  <si>
    <t>#SA to FD Cross-sell</t>
  </si>
  <si>
    <t>#CA to FD Cross-sell</t>
  </si>
  <si>
    <t>#FD Renewal</t>
  </si>
  <si>
    <t>#Standalone upsell + Rnwl</t>
  </si>
  <si>
    <t>Number of leads</t>
  </si>
  <si>
    <t>A. Below 50</t>
  </si>
  <si>
    <t>B. 50-100</t>
  </si>
  <si>
    <t>C. 100-250</t>
  </si>
  <si>
    <t>E. 500-750</t>
  </si>
  <si>
    <t>F. 750-100</t>
  </si>
  <si>
    <t>G. Above 1000</t>
  </si>
  <si>
    <t>Business per Br - L + A</t>
  </si>
  <si>
    <t>Use absolute</t>
  </si>
  <si>
    <t>Metro : 3, Urban:2, Surbans,Rural: 1</t>
  </si>
  <si>
    <t>Branch Demographics</t>
  </si>
  <si>
    <t>Liabilities : Stock as on Mar'23 (In Crores)</t>
  </si>
  <si>
    <t>Monthly Campaigns to Run</t>
  </si>
  <si>
    <t>Leads Overlap analysis</t>
  </si>
  <si>
    <t>Phone Number unavailable</t>
  </si>
  <si>
    <t>%Customer MB Registered</t>
  </si>
  <si>
    <t>Average productive calls per lead</t>
  </si>
  <si>
    <t>Productive working hours</t>
  </si>
  <si>
    <t>METRO</t>
  </si>
  <si>
    <t>HEAD OFFICE, MANGALURU</t>
  </si>
  <si>
    <t>ADYANADKA,KARNATAKA</t>
  </si>
  <si>
    <t>RURAL</t>
  </si>
  <si>
    <t>AIRODY-SASTHANA</t>
  </si>
  <si>
    <t>AJJAMPURA,KARNATAKA</t>
  </si>
  <si>
    <t>ALMEL</t>
  </si>
  <si>
    <t>ANAVATTI</t>
  </si>
  <si>
    <t>AREHALLI</t>
  </si>
  <si>
    <t>ARSIKERE MAIN, KARNATAKA</t>
  </si>
  <si>
    <t>AYANUR, KARNATAKA</t>
  </si>
  <si>
    <t>AMTADY</t>
  </si>
  <si>
    <t>AIKALA</t>
  </si>
  <si>
    <t>AMASEBAIL</t>
  </si>
  <si>
    <t>AGALI,A.P</t>
  </si>
  <si>
    <t>ALADANGADY,KARNATAKA</t>
  </si>
  <si>
    <t>URBAN</t>
  </si>
  <si>
    <t>ADI UDUPI</t>
  </si>
  <si>
    <t>AMBAGILU, UDUPI</t>
  </si>
  <si>
    <t>ATHANI,KARNATAKA</t>
  </si>
  <si>
    <t>ADONI, A.P</t>
  </si>
  <si>
    <t>AHMEDABAD MAIN, NAVRANGPURA</t>
  </si>
  <si>
    <t>ALAPPUZHA</t>
  </si>
  <si>
    <t>ANAJI, KARNATAKA</t>
  </si>
  <si>
    <t>ANTHARAGATTE</t>
  </si>
  <si>
    <t>ANANTHAPUR,A.P</t>
  </si>
  <si>
    <t>MEMNAGAR, AHMEDABAD</t>
  </si>
  <si>
    <t>AMRITSAR, PUNJAB</t>
  </si>
  <si>
    <t>ALLAHABAD</t>
  </si>
  <si>
    <t>AGRA</t>
  </si>
  <si>
    <t>AURANGABAD</t>
  </si>
  <si>
    <t>AMTALA</t>
  </si>
  <si>
    <t>ANGUL</t>
  </si>
  <si>
    <t>ARAKERE</t>
  </si>
  <si>
    <t>ASANSOL</t>
  </si>
  <si>
    <t>ALADAKATTI</t>
  </si>
  <si>
    <t>ATTAVARA G.P</t>
  </si>
  <si>
    <t>ALAND</t>
  </si>
  <si>
    <t>ALUVA</t>
  </si>
  <si>
    <t>AGRAHARA GP</t>
  </si>
  <si>
    <t>ADYAPADY MANGALURU</t>
  </si>
  <si>
    <t>ARAKERE GP</t>
  </si>
  <si>
    <t>AJJAVARA GP</t>
  </si>
  <si>
    <t>AMBERNATH (W)</t>
  </si>
  <si>
    <t>HEGGADADEVANAPURA</t>
  </si>
  <si>
    <t>ANKLESHVAR</t>
  </si>
  <si>
    <t>AHMEDABAD-MANINAGAR</t>
  </si>
  <si>
    <t>AHMEDABAD-CHANDKHEDA</t>
  </si>
  <si>
    <t>ANAND</t>
  </si>
  <si>
    <t>REGIONAL OFFICE, KALABURGI</t>
  </si>
  <si>
    <t>BAGALKOT</t>
  </si>
  <si>
    <t>BALEHONNUR</t>
  </si>
  <si>
    <t>ASHOK NAGAR,BENGALURU</t>
  </si>
  <si>
    <t>INDUSTRIAL FINANCE BRANCH,BENGA</t>
  </si>
  <si>
    <t>MALLESHWARAM, BENGALURU</t>
  </si>
  <si>
    <t>CHICKPET, BENGALURU</t>
  </si>
  <si>
    <t>CITY MARKET, BENGALURU</t>
  </si>
  <si>
    <t>CHAMRAJPET, BENGALURU</t>
  </si>
  <si>
    <t>MURPHY TOWN, BENGALURU</t>
  </si>
  <si>
    <t>K.G.ROAD, BENGALURU</t>
  </si>
  <si>
    <t>JAYANAGAR IX BLOCK, BENGALURU</t>
  </si>
  <si>
    <t>MINERVA CIRCLE, BENGALURU</t>
  </si>
  <si>
    <t>NEHRU NAGAR, BENGALURU</t>
  </si>
  <si>
    <t>RAJAJI NAGAR, BENGALURU</t>
  </si>
  <si>
    <t>SRIRAMPURAM, BENGALURU</t>
  </si>
  <si>
    <t>YESHWANTHPURA, BENGALURU</t>
  </si>
  <si>
    <t>WILSON GARDEN, BENGALURU</t>
  </si>
  <si>
    <t>BANAHATTI</t>
  </si>
  <si>
    <t>BANAKAL</t>
  </si>
  <si>
    <t>BANNUR</t>
  </si>
  <si>
    <t>BEGAR,KARNATAKA</t>
  </si>
  <si>
    <t>BELAGAVI MAIN</t>
  </si>
  <si>
    <t>BALLARI, KARNATAKA</t>
  </si>
  <si>
    <t>BHADRAVATHI</t>
  </si>
  <si>
    <t>BIDAR, KARNATAKA</t>
  </si>
  <si>
    <t>VIJAYAPURA, KARNATAKA</t>
  </si>
  <si>
    <t>BIKKODU</t>
  </si>
  <si>
    <t>CORP.FIN.BRANCH-MUMBAI</t>
  </si>
  <si>
    <t>BHATKAL</t>
  </si>
  <si>
    <t>BORIVLI WEST, MUMBAI</t>
  </si>
  <si>
    <t>KASTURBA ROAD, BENGALURU</t>
  </si>
  <si>
    <t>JAYANAGAR IV BLOCK, BENGALURU</t>
  </si>
  <si>
    <t>SION (EAST), MUMBAI</t>
  </si>
  <si>
    <t>BANDRA (WEST), MUMBAI</t>
  </si>
  <si>
    <t>BELAGODU</t>
  </si>
  <si>
    <t>SUBHASH NAGAR, BENGALURU</t>
  </si>
  <si>
    <t>BASAVANGUDI, BENGALURU</t>
  </si>
  <si>
    <t>ANDHERI WEST, MUMBAI</t>
  </si>
  <si>
    <t>BOMMANHAL</t>
  </si>
  <si>
    <t>KANDIVILI (WEST), MUMBAI</t>
  </si>
  <si>
    <t>KORAMANGALA, BENGALURU</t>
  </si>
  <si>
    <t>MALAMARUTHI, BELAGAVI</t>
  </si>
  <si>
    <t>BELAGUTTI, KARNATAKA</t>
  </si>
  <si>
    <t>BANASHANKARI III STAGE,BENGALUR</t>
  </si>
  <si>
    <t>SARAKKI LAYOUT, BENGALURU</t>
  </si>
  <si>
    <t>SRINAGAR, BENGALURU</t>
  </si>
  <si>
    <t>SERVICE BRANCH,  BENGALURU</t>
  </si>
  <si>
    <t>OVERSEAS, MUMBAI</t>
  </si>
  <si>
    <t>SERVICE BRANCH, MUMBAI</t>
  </si>
  <si>
    <t>MERGED TO 054 CAVALRY ROAD, BAN</t>
  </si>
  <si>
    <t>BASAVESWARNAGAR, BENGALURU</t>
  </si>
  <si>
    <t>VIJAYANAGAR, BENGALURU</t>
  </si>
  <si>
    <t>BHAYANDER (EAST), MUMBAI</t>
  </si>
  <si>
    <t>BANASHANKARI II STAGE,BENGALURU</t>
  </si>
  <si>
    <t>BHUBANESHWAR, ORISSA</t>
  </si>
  <si>
    <t>INDIRA NAGAR, BENGALURU</t>
  </si>
  <si>
    <t>TILAKWADI, BELAGAVI</t>
  </si>
  <si>
    <t>B.T.M. LAYOUT, BENGALURU</t>
  </si>
  <si>
    <t>MAHALAKSHMIPURAM, BENGALURU</t>
  </si>
  <si>
    <t>SANJAYA NAGAR, BENGALURU</t>
  </si>
  <si>
    <t>K.H.ROAD, BENGALURU</t>
  </si>
  <si>
    <t>GOKULA, BENGALURU</t>
  </si>
  <si>
    <t>UDYAMBAG, BELAGAVI</t>
  </si>
  <si>
    <t>BENGALURU-CITY CIVIL COURT</t>
  </si>
  <si>
    <t>OVERSEAS, BENGALURU</t>
  </si>
  <si>
    <t>DATA CENTRE</t>
  </si>
  <si>
    <t>R.T.NAGAR, BENGALURU</t>
  </si>
  <si>
    <t>SAHAKARNAGAR,BENGALURU</t>
  </si>
  <si>
    <t>CUSTOMER CARE CENTRE</t>
  </si>
  <si>
    <t>VIDYARANYAPURA, BENGALURU</t>
  </si>
  <si>
    <t>BENGALURU-AMARJYOTHI NAGAR</t>
  </si>
  <si>
    <t>METROPOLITAN MAGISTRATE COURT</t>
  </si>
  <si>
    <t>BANASWADI</t>
  </si>
  <si>
    <t>BHOPAL</t>
  </si>
  <si>
    <t>BENGALURU-HSR LAYOUT</t>
  </si>
  <si>
    <t>BILASPUR, CHATTISGARH</t>
  </si>
  <si>
    <t>BENGALURU- MARATHAHALLI</t>
  </si>
  <si>
    <t>CHERAMBANE, KARNATAKA</t>
  </si>
  <si>
    <t>CHEYYANDANE, KARNATAKA</t>
  </si>
  <si>
    <t>CHIKMAGALURU</t>
  </si>
  <si>
    <t>CHILKUNDA</t>
  </si>
  <si>
    <t>CHITAGUPPA</t>
  </si>
  <si>
    <t>CHITRADURGA, KARNATAKA</t>
  </si>
  <si>
    <t>SOMWARPET (CHOUDLU)</t>
  </si>
  <si>
    <t>OPPANAKARA ST. COIMBATORE</t>
  </si>
  <si>
    <t>KUNDAPUR MAIN, KUNDAPUR</t>
  </si>
  <si>
    <t>KOZHIKODE(CALICUT), KERALA</t>
  </si>
  <si>
    <t>CHINTAMANI</t>
  </si>
  <si>
    <t>CHANNAPATNA</t>
  </si>
  <si>
    <t>KANNUR (CANNANOORE), KERALA</t>
  </si>
  <si>
    <t>CHOWLAHIRIYUR,KARNATAKA</t>
  </si>
  <si>
    <t>CHANDIGARH, PUNJAB</t>
  </si>
  <si>
    <t>OVERSEAS BRANCH, KOLKATA</t>
  </si>
  <si>
    <t>R.S.PURAM, COIMBATORE</t>
  </si>
  <si>
    <t>CHANNARAYAPATNA</t>
  </si>
  <si>
    <t>R.A.PURAM, CHENNAI</t>
  </si>
  <si>
    <t>CUDDAPAH, A.P</t>
  </si>
  <si>
    <t>RAMANATHAPURAM, COIMBATORE</t>
  </si>
  <si>
    <t>COONOOR, TN</t>
  </si>
  <si>
    <t>SERVICE BR, CHENNAI</t>
  </si>
  <si>
    <t>BESANT NAGAR, CHENNAI</t>
  </si>
  <si>
    <t>K K NAGAR, CHENNAI</t>
  </si>
  <si>
    <t>MOGAPPIAR-CHENNAI</t>
  </si>
  <si>
    <t>CHENNAI-AYANAVARAM</t>
  </si>
  <si>
    <t>CUTTACK, ORISSA</t>
  </si>
  <si>
    <t>CHENNAI - WEST MAMBALAM</t>
  </si>
  <si>
    <t>CHENNAI - ANNA NAGAR WEST</t>
  </si>
  <si>
    <t>CHENNAI-VELACHERY</t>
  </si>
  <si>
    <t>CHINCHALLI G.P</t>
  </si>
  <si>
    <t>CHENNAI-VIRUGAMBAKKAM</t>
  </si>
  <si>
    <t>CHITTOOR G.P</t>
  </si>
  <si>
    <t>CHENNAI-KILPAUK</t>
  </si>
  <si>
    <t>CHENNAI-NANGANALLUR</t>
  </si>
  <si>
    <t>CHANNAGIRI</t>
  </si>
  <si>
    <t>CHAMNAL G.P</t>
  </si>
  <si>
    <t>CHENNAI-ARUMBAKKAM</t>
  </si>
  <si>
    <t>CHENNAI-JAWAHAR NAGAR</t>
  </si>
  <si>
    <t>CHANDIGARH SECTOR-38</t>
  </si>
  <si>
    <t>CHIKKAMAGALUR-KALYANA NAGAR</t>
  </si>
  <si>
    <t>CHARA GP</t>
  </si>
  <si>
    <t>CHENNAI-AMBATTUR</t>
  </si>
  <si>
    <t>CHAMARAJANAGAR</t>
  </si>
  <si>
    <t>DAVANAGERE MAIN</t>
  </si>
  <si>
    <t>DHARWAD - MAIN BRANCH</t>
  </si>
  <si>
    <t>DUDDA</t>
  </si>
  <si>
    <t>DEREBAIL, MANGALURU</t>
  </si>
  <si>
    <t>DHARESHWAR, KARNATAKA</t>
  </si>
  <si>
    <t>DOMMATHAMARY</t>
  </si>
  <si>
    <t>DUBALGUNDI, KARNATAKA</t>
  </si>
  <si>
    <t>CHANDNI CHOWK, NEW DELHI</t>
  </si>
  <si>
    <t>DAVANGERE K.B.EXTN BRANCH</t>
  </si>
  <si>
    <t>SHIVANANDNAGAR, DHARWAD</t>
  </si>
  <si>
    <t>K U D CIRCLE, DHARWAD</t>
  </si>
  <si>
    <t>DOMBIVLI, MUMBAI</t>
  </si>
  <si>
    <t>LAXMI NAGAR, NEW DELHI</t>
  </si>
  <si>
    <t>SDM EXTENSION COUNTER, DHARWAD</t>
  </si>
  <si>
    <t>DEHRADUN,UTTRANCHAL</t>
  </si>
  <si>
    <t>DHANBAD,JHARKHAND</t>
  </si>
  <si>
    <t>INTERNATIONAL DIVISION, MUMBAI</t>
  </si>
  <si>
    <t>ERNAKULAM, KERALA</t>
  </si>
  <si>
    <t>ERODE MAIN, TAMILNADU</t>
  </si>
  <si>
    <t>TEACHERS COLONY, ERODE,TN</t>
  </si>
  <si>
    <t>DURG,CHHATTISGARH</t>
  </si>
  <si>
    <t>DEVARAHIPPARAGI</t>
  </si>
  <si>
    <t>ERNAKULAM-PALARIVATTOM</t>
  </si>
  <si>
    <t>DISPUR</t>
  </si>
  <si>
    <t>ELURU</t>
  </si>
  <si>
    <t>DAVANGERE-SHAMANUR ROAD</t>
  </si>
  <si>
    <t>DURGAPUR</t>
  </si>
  <si>
    <t>DODDAGUBBI G.P</t>
  </si>
  <si>
    <t>DEVALAPURA-DEVANAGUNDI GP</t>
  </si>
  <si>
    <t>DAVANGERE - P B ROAD</t>
  </si>
  <si>
    <t>DEVADURGA</t>
  </si>
  <si>
    <t>CHIKKODI</t>
  </si>
  <si>
    <t>DHARWAD-VIDYAGIRI</t>
  </si>
  <si>
    <t>ELIMALE, MANGALORE</t>
  </si>
  <si>
    <t>CHIKKAJAJUR</t>
  </si>
  <si>
    <t>CHITTOOR</t>
  </si>
  <si>
    <t>DHARWAD-SANMATHI NAGAR</t>
  </si>
  <si>
    <t>DODDA AALADA MARA</t>
  </si>
  <si>
    <t>DIGITAL CENTRE OF EXCELLENCE</t>
  </si>
  <si>
    <t>KANTANAKUNTE</t>
  </si>
  <si>
    <t>FARIDABAD,HARYANA</t>
  </si>
  <si>
    <t>BENGALURU-RAMAMURTHY NAGAR</t>
  </si>
  <si>
    <t>BENGALURU-HBR LAYOUT</t>
  </si>
  <si>
    <t>BENGALURU-NTI LAYOUT</t>
  </si>
  <si>
    <t>BENGALURU-BOMMANAHALLI</t>
  </si>
  <si>
    <t>BENGALURU-KONANAKUNTE</t>
  </si>
  <si>
    <t>ADAKAMARANAHALLI</t>
  </si>
  <si>
    <t>BENGALURU-VASANTHAPURA</t>
  </si>
  <si>
    <t>BENGALURU-JUDICIAL LAYOUT</t>
  </si>
  <si>
    <t>ALIYOOR</t>
  </si>
  <si>
    <t>BHUGATHAGALLI</t>
  </si>
  <si>
    <t>AMMERAHALLI</t>
  </si>
  <si>
    <t>DABASPET</t>
  </si>
  <si>
    <t>BENGALURU-JEEVAN BIMA NAGAR</t>
  </si>
  <si>
    <t>BENGALURU-CURRENCY CHEST</t>
  </si>
  <si>
    <t>HUBBALLI-CURRENCY CHEST</t>
  </si>
  <si>
    <t>MANGALURU-CURRENCY CHEST</t>
  </si>
  <si>
    <t>MYSURU-CURRENCY CHEST</t>
  </si>
  <si>
    <t>BENGALURU-SINGAPURA</t>
  </si>
  <si>
    <t>BYADAGI</t>
  </si>
  <si>
    <t>MULBAGAL</t>
  </si>
  <si>
    <t>KELAKOPPA</t>
  </si>
  <si>
    <t>SINGANAYAKANAHALLI</t>
  </si>
  <si>
    <t>BENGALURU - HIGH COURT</t>
  </si>
  <si>
    <t>REGIONAL OFFICE DELHI</t>
  </si>
  <si>
    <t>GADAG BRANCH, GADAG</t>
  </si>
  <si>
    <t>GONIBEEDU</t>
  </si>
  <si>
    <t>GUNTUR, A.P</t>
  </si>
  <si>
    <t>GAJANOOR,KARNATAKA</t>
  </si>
  <si>
    <t>GOPALAPURA BRANCH, DHARWAD</t>
  </si>
  <si>
    <t>GONIKOPPAL</t>
  </si>
  <si>
    <t>GURGAON, HARYANA</t>
  </si>
  <si>
    <t>GANGAVATHI</t>
  </si>
  <si>
    <t>PONDA - GOA</t>
  </si>
  <si>
    <t>GUWAHATI</t>
  </si>
  <si>
    <t>GHAZIABAD-UP</t>
  </si>
  <si>
    <t>GWALIOR, MADHYA PRADESH</t>
  </si>
  <si>
    <t>GOA-MAPUSA</t>
  </si>
  <si>
    <t>GANAUR</t>
  </si>
  <si>
    <t>GURGAON -SECTOR 31</t>
  </si>
  <si>
    <t>KALABURAGI-NEHRU GUNJ</t>
  </si>
  <si>
    <t>GUNDEWADI G.P</t>
  </si>
  <si>
    <t>GOLIANGADI - HILIYANA</t>
  </si>
  <si>
    <t>GUDISAGARA G.P</t>
  </si>
  <si>
    <t>GERUGAMBAKKAM</t>
  </si>
  <si>
    <t>GULGALA JAMBAGI</t>
  </si>
  <si>
    <t>GUNTUR-AMARAVATHI ROAD</t>
  </si>
  <si>
    <t>GURGAON-SECTOR 7</t>
  </si>
  <si>
    <t>GANDHIDHAM</t>
  </si>
  <si>
    <t>GANGTOK</t>
  </si>
  <si>
    <t>GOLTHAMAJALU</t>
  </si>
  <si>
    <t>GANWAR VILLAGE</t>
  </si>
  <si>
    <t>DAVANGERE-VIDYANAGARA</t>
  </si>
  <si>
    <t>KALABURAGI-S B TEMPLE ROAD</t>
  </si>
  <si>
    <t>BASHRIKATTE</t>
  </si>
  <si>
    <t>HUNGUND</t>
  </si>
  <si>
    <t>HYDERABAD-NARAYANAGUDA</t>
  </si>
  <si>
    <t>HASSAN-VIJAYANAGAR</t>
  </si>
  <si>
    <t>HONAVAR</t>
  </si>
  <si>
    <t>HAROHALLI</t>
  </si>
  <si>
    <t>HURALI CHIKKANAHALLI</t>
  </si>
  <si>
    <t>HOWRAH</t>
  </si>
  <si>
    <t>HALAGUR</t>
  </si>
  <si>
    <t>HASSAN VIDYANAGAR</t>
  </si>
  <si>
    <t>HAGARIBOMMANAHALLI</t>
  </si>
  <si>
    <t>HATTIANGADI GP</t>
  </si>
  <si>
    <t>REGIONAL OFFICE,SHIVAMOGGA</t>
  </si>
  <si>
    <t>HANBAL</t>
  </si>
  <si>
    <t>HARIHARA, KARNATAKA</t>
  </si>
  <si>
    <t>HASSAN</t>
  </si>
  <si>
    <t>HEGGODU</t>
  </si>
  <si>
    <t>HIRIYUR, KARNATAKA</t>
  </si>
  <si>
    <t>HOLEHONNUR,KARNATAKA</t>
  </si>
  <si>
    <t>HOLENARASIPUR</t>
  </si>
  <si>
    <t>HONNALI</t>
  </si>
  <si>
    <t>HONNAVALLI,KARNATAKA</t>
  </si>
  <si>
    <t>HOSANAGAR</t>
  </si>
  <si>
    <t>HOSAPETE</t>
  </si>
  <si>
    <t>DURGAD BAIL, HUBBALLI</t>
  </si>
  <si>
    <t>NEW COTTON MARKET, HUBBALLI</t>
  </si>
  <si>
    <t>OLD HUBBALLI</t>
  </si>
  <si>
    <t>HUMCHA</t>
  </si>
  <si>
    <t>HUNSUR ,KARNATAKA</t>
  </si>
  <si>
    <t>HYDERABAD-MAIN, NAMPALLY</t>
  </si>
  <si>
    <t>HANGLUR,KARNATAKA</t>
  </si>
  <si>
    <t>HARIHARAPURA(HOSAKOPPA)</t>
  </si>
  <si>
    <t>HOSAKULI, KARNATAKA</t>
  </si>
  <si>
    <t>HUNASEMARANAHALLI, BLORE</t>
  </si>
  <si>
    <t>ALUR,KARNATAKA</t>
  </si>
  <si>
    <t>HINDUPUR, A.P</t>
  </si>
  <si>
    <t>AMARGOL, NAVNAGAR HUBBALLI</t>
  </si>
  <si>
    <t>BANJARA HILLS, HYDERABAD</t>
  </si>
  <si>
    <t>GOKUL ROAD, HUBBALLI</t>
  </si>
  <si>
    <t>DILSUKHNAGAR, HYDERABAD</t>
  </si>
  <si>
    <t>MADHURA ESTATE, HUBBALLI</t>
  </si>
  <si>
    <t>UMA NAGAR,HYDERABAD</t>
  </si>
  <si>
    <t>RAJBHAVAN ROAD, HYDERABAD</t>
  </si>
  <si>
    <t>HARIDWAR</t>
  </si>
  <si>
    <t>KUKATPALLY, HYDERABAD</t>
  </si>
  <si>
    <t>HORANADU</t>
  </si>
  <si>
    <t>HUBBALLI-VIDYANAGAR</t>
  </si>
  <si>
    <t>HOTHPET</t>
  </si>
  <si>
    <t>HARADANAHALLI G.P</t>
  </si>
  <si>
    <t>HOOTAGALLY</t>
  </si>
  <si>
    <t>HASSAN-KUVEMPU NAGAR</t>
  </si>
  <si>
    <t>HEGGADADEVANAKOTE</t>
  </si>
  <si>
    <t>HOLALKERE</t>
  </si>
  <si>
    <t>HOSUR</t>
  </si>
  <si>
    <t>HUBBALLI BHAVANI NAGAR</t>
  </si>
  <si>
    <t>REGIONAL OFFICE,HYDERABAD</t>
  </si>
  <si>
    <t>SURATHKAL-IDDYA</t>
  </si>
  <si>
    <t>INDORE, MADHYAPRADESH</t>
  </si>
  <si>
    <t>INDI</t>
  </si>
  <si>
    <t>ILKAL</t>
  </si>
  <si>
    <t>INDORE-VIJAYNAGAR</t>
  </si>
  <si>
    <t>IRA G P</t>
  </si>
  <si>
    <t>KEYYUR VILLAGE</t>
  </si>
  <si>
    <t>KUDLIGI</t>
  </si>
  <si>
    <t>KUDTHAMOGER</t>
  </si>
  <si>
    <t>KADIRI</t>
  </si>
  <si>
    <t>JAYAPURA,KARNATAKA</t>
  </si>
  <si>
    <t>MUDIGERE,KA</t>
  </si>
  <si>
    <t>JAIPUR, RAJASTHAN</t>
  </si>
  <si>
    <t>JALANDHAR, PUNJAB</t>
  </si>
  <si>
    <t>JODHPUR, RAJASTHAN</t>
  </si>
  <si>
    <t>JAJPUR ROAD,ORISSA</t>
  </si>
  <si>
    <t>JAMSHEDPUR</t>
  </si>
  <si>
    <t>JABALPUR</t>
  </si>
  <si>
    <t>JAJUR G.P</t>
  </si>
  <si>
    <t>VAISHALI NAGAR-JAIPUR</t>
  </si>
  <si>
    <t>JAMNAGAR</t>
  </si>
  <si>
    <t>JEVARGI</t>
  </si>
  <si>
    <t>JIGALI GP</t>
  </si>
  <si>
    <t>JIGANI</t>
  </si>
  <si>
    <t>JARIKATTE VILLAGE</t>
  </si>
  <si>
    <t>KARAYA-THANNIRUPANTHA GP</t>
  </si>
  <si>
    <t>KAYARTHADKA G P</t>
  </si>
  <si>
    <t>KOTTAYAM</t>
  </si>
  <si>
    <t>KOLKATA-A J C BOSE ROAD</t>
  </si>
  <si>
    <t>KEPU G P</t>
  </si>
  <si>
    <t>KOILA G P</t>
  </si>
  <si>
    <t>KOLKATA-GIRISH PARK</t>
  </si>
  <si>
    <t>KONI GP</t>
  </si>
  <si>
    <t>RAM MANDIR CIRCLE</t>
  </si>
  <si>
    <t>KUSHALNAGAR</t>
  </si>
  <si>
    <t>KARATAGI</t>
  </si>
  <si>
    <t>KALENAHALLI GP</t>
  </si>
  <si>
    <t>KULANJE SHANKARNARAYANA GP</t>
  </si>
  <si>
    <t>KUNDLI</t>
  </si>
  <si>
    <t>KUMBAKONAM</t>
  </si>
  <si>
    <t>KUDLI GP</t>
  </si>
  <si>
    <t>KEMBHAVI</t>
  </si>
  <si>
    <t>KAKKUNJE</t>
  </si>
  <si>
    <t>KOLLEGALA</t>
  </si>
  <si>
    <t>KOTTUR,BALLARY</t>
  </si>
  <si>
    <t>KADANUR G.P</t>
  </si>
  <si>
    <t>KOTHEGALA G.P</t>
  </si>
  <si>
    <t>KARJE G.P</t>
  </si>
  <si>
    <t>REGIONAL OFFICE HUBBALLI</t>
  </si>
  <si>
    <t>KABAKA</t>
  </si>
  <si>
    <t>KAMMARDI</t>
  </si>
  <si>
    <t>KARKALA</t>
  </si>
  <si>
    <t>KARKI</t>
  </si>
  <si>
    <t>KASARGOD, KERALA</t>
  </si>
  <si>
    <t>KATTEHAKLU</t>
  </si>
  <si>
    <t>KODIBAG - KARWAR</t>
  </si>
  <si>
    <t>KODLIPET</t>
  </si>
  <si>
    <t>KOPPA, KARNATAKA</t>
  </si>
  <si>
    <t>KOTA, KARNATAKA</t>
  </si>
  <si>
    <t>K R NAGAR KARNATAKA</t>
  </si>
  <si>
    <t>KUDIGE,KARNATAKA</t>
  </si>
  <si>
    <t>KUMBHASHI,KARNATAKA</t>
  </si>
  <si>
    <t>KUMTA</t>
  </si>
  <si>
    <t>KUNDGOL,KARNATAKA</t>
  </si>
  <si>
    <t>KURNAD-MUDIPU</t>
  </si>
  <si>
    <t>KARWAR - MAIN</t>
  </si>
  <si>
    <t>KUDREGUNDI, KARNATAKA</t>
  </si>
  <si>
    <t>KATTINGERI (MOODUBELLE)</t>
  </si>
  <si>
    <t>KIRIMANJESHWARA,KARNATAKA</t>
  </si>
  <si>
    <t>KOLHAPUR, MAHARASTRA</t>
  </si>
  <si>
    <t>KOLAR</t>
  </si>
  <si>
    <t>KOWSHIKA,KARNATAKA</t>
  </si>
  <si>
    <t>KUNDUR, KARNATAKA</t>
  </si>
  <si>
    <t>KALYAN, MUMBAI</t>
  </si>
  <si>
    <t>KURNOOL,AP</t>
  </si>
  <si>
    <t>KAKINADA,AP</t>
  </si>
  <si>
    <t>KARUR, TN</t>
  </si>
  <si>
    <t>KHAMMAM A.P</t>
  </si>
  <si>
    <t>KANHANGAD (KERALA)</t>
  </si>
  <si>
    <t>KOLHAPUR-SIBER CAMPUS</t>
  </si>
  <si>
    <t>CENTRAL AVENUE, KOLKATA</t>
  </si>
  <si>
    <t>SALT LAKE, KOLKATA</t>
  </si>
  <si>
    <t>RASH BEHARI AVENUE, KOLKATA</t>
  </si>
  <si>
    <t>KANPUR</t>
  </si>
  <si>
    <t>BELIAGHATA, KOLKATA</t>
  </si>
  <si>
    <t>BHOWANIPORE,KOLKATA</t>
  </si>
  <si>
    <t>KANCHEEPURAM,TAMILNADU</t>
  </si>
  <si>
    <t>KARIMNAGAR</t>
  </si>
  <si>
    <t>KUNIGAL</t>
  </si>
  <si>
    <t>KAMPLI</t>
  </si>
  <si>
    <t>KAIRANGALA</t>
  </si>
  <si>
    <t>KRISHNARAJAPET</t>
  </si>
  <si>
    <t>KOPPAL</t>
  </si>
  <si>
    <t>KADAPATTI G.P</t>
  </si>
  <si>
    <t>REGIONAL OFFICE,KOLKATA</t>
  </si>
  <si>
    <t>UJIRE, KARNATAKA</t>
  </si>
  <si>
    <t>LUDHIANA, PUNJAB</t>
  </si>
  <si>
    <t>LUCKNOW, UP</t>
  </si>
  <si>
    <t>L.B.NAGAR</t>
  </si>
  <si>
    <t>KODIGEHALLI G.P</t>
  </si>
  <si>
    <t>KANNARPADY-KADEKAR</t>
  </si>
  <si>
    <t>KYASINAKERE G.P</t>
  </si>
  <si>
    <t>KOTA</t>
  </si>
  <si>
    <t>KHARAGPUR</t>
  </si>
  <si>
    <t>MADHUGIRI</t>
  </si>
  <si>
    <t>GT CHENNAI,TC STREET</t>
  </si>
  <si>
    <t>MOUNT ROAD, CHENNAI</t>
  </si>
  <si>
    <t>CATHEDRAL, CHENNAI</t>
  </si>
  <si>
    <t>MANCHI</t>
  </si>
  <si>
    <t>MANDYA</t>
  </si>
  <si>
    <t>MANGALPADY,KERALA</t>
  </si>
  <si>
    <t>MAGGE,KARNATAKA</t>
  </si>
  <si>
    <t>MAHALINGPUR</t>
  </si>
  <si>
    <t>MALEBENNUR</t>
  </si>
  <si>
    <t>HAMPANKATTA, MANGALURU</t>
  </si>
  <si>
    <t>BUNDER, MANGALURU</t>
  </si>
  <si>
    <t>BOLAR, MANGALURU</t>
  </si>
  <si>
    <t>KANKANADY NAGORI, MLORE</t>
  </si>
  <si>
    <t>MLORE-FOUNDERS BR(DONGERKERY)</t>
  </si>
  <si>
    <t>KODIALBAIL, MANGALURU</t>
  </si>
  <si>
    <t>KUDROLI, MANGALURU</t>
  </si>
  <si>
    <t>BEJAI, MANGALURU</t>
  </si>
  <si>
    <t>MANNAGUDDA,MANGALURU</t>
  </si>
  <si>
    <t>MELPAL,KARNATAKA</t>
  </si>
  <si>
    <t>MULGUND,KARNATAKA</t>
  </si>
  <si>
    <t>DEVARAJ URS ROAD, MYSURU</t>
  </si>
  <si>
    <t>CHAMUNDIPURAM, MYSURU</t>
  </si>
  <si>
    <t>MADURAI, TN</t>
  </si>
  <si>
    <t>URVA MARKET,MANGALURU</t>
  </si>
  <si>
    <t>TRIPLICANE, CHENNAI</t>
  </si>
  <si>
    <t>MADAKASIRA, A.P</t>
  </si>
  <si>
    <t>MARGAO, GOA</t>
  </si>
  <si>
    <t>ANNA NAGAR, CHENNAI</t>
  </si>
  <si>
    <t>BALMATTA ROAD, MANGALURU</t>
  </si>
  <si>
    <t>MUROOR</t>
  </si>
  <si>
    <t>MINT STREET, CHENNAI</t>
  </si>
  <si>
    <t>PM RAO ROAD, MLORE</t>
  </si>
  <si>
    <t>KODAMBAKKAM, CHENNAI</t>
  </si>
  <si>
    <t>MEDIGESHI</t>
  </si>
  <si>
    <t>MATALA, KARNATAKA</t>
  </si>
  <si>
    <t>SARASWATHIPURAM, MYSURU</t>
  </si>
  <si>
    <t>REGIONAL OFFICE CHENNAI</t>
  </si>
  <si>
    <t>KOPPADAKERE, DHARWAD</t>
  </si>
  <si>
    <t>MANILA KARNATAKA</t>
  </si>
  <si>
    <t>MOHALI, PUNJAB</t>
  </si>
  <si>
    <t>KUVEMPUNAGAR, MYSURU</t>
  </si>
  <si>
    <t>V V MOHALLA, MYSURU</t>
  </si>
  <si>
    <t>KADRI ROAD,  MANGALURU</t>
  </si>
  <si>
    <t>SIDHARTHNAGAR, MYSURU</t>
  </si>
  <si>
    <t>VIVEKANANDA NAGAR, MYSURU</t>
  </si>
  <si>
    <t>MUMBAI-VAZIRA NAKA, BORIVLI(W)</t>
  </si>
  <si>
    <t>KANDIVLI EAST,MUMBAI</t>
  </si>
  <si>
    <t>VIJAYANAGAR II STG, MYSURU</t>
  </si>
  <si>
    <t>POWAI, MUMBAI</t>
  </si>
  <si>
    <t>HO COMPLEX BRANCH, MLORE</t>
  </si>
  <si>
    <t>OSHIWARA,MUMBAI</t>
  </si>
  <si>
    <t>KOPAR - KHAIRANE ,NAVI MUMBAI</t>
  </si>
  <si>
    <t>THAKUR VILLAGE,KANDIVILI EAST</t>
  </si>
  <si>
    <t>SEA WOODS,NERUL,NAVI MUMBAI</t>
  </si>
  <si>
    <t>SANTACRUZ, MUMBAI</t>
  </si>
  <si>
    <t>BOGADI, MYSURU</t>
  </si>
  <si>
    <t>MULUND(WEST), MUMBAI</t>
  </si>
  <si>
    <t>MANGALURU-SERVICE BRANCH</t>
  </si>
  <si>
    <t>BELAPUR, NAVI MUMBAI</t>
  </si>
  <si>
    <t>MIRA ROAD (EAST) , MUMBAI</t>
  </si>
  <si>
    <t>MORADABAD,UTTAR PRADESH</t>
  </si>
  <si>
    <t>VILLE PARLE (EAST), MUMBAI</t>
  </si>
  <si>
    <t>J P NAGAR, MYSURU</t>
  </si>
  <si>
    <t>MUMBAI-DADAR(WEST)</t>
  </si>
  <si>
    <t>MUDHOL</t>
  </si>
  <si>
    <t>SIDDALINGAPURA</t>
  </si>
  <si>
    <t>MEMARI</t>
  </si>
  <si>
    <t>NAVALGUND</t>
  </si>
  <si>
    <t>NONAVINAKERE</t>
  </si>
  <si>
    <t>NYAMATHI</t>
  </si>
  <si>
    <t>NELLORE, A.P</t>
  </si>
  <si>
    <t>NARVE, KARNATAKA</t>
  </si>
  <si>
    <t>CORP.FIN.BRANCH-DELHI</t>
  </si>
  <si>
    <t>NIDUVALE</t>
  </si>
  <si>
    <t>NAVILGON, KARNATAKA</t>
  </si>
  <si>
    <t>KIBBANAHALLY CROSS(NELLEKERE)</t>
  </si>
  <si>
    <t>NAGPUR, MAHARASTRA</t>
  </si>
  <si>
    <t>OVERSEAS, NEW DELHI</t>
  </si>
  <si>
    <t>NANDYAL.A.P</t>
  </si>
  <si>
    <t>SAVITHA VIHAR, NEW DELHI</t>
  </si>
  <si>
    <t>NOIDA, UTTAR PRADESH</t>
  </si>
  <si>
    <t>WEST PATEL NAGAR, NEW DELHI</t>
  </si>
  <si>
    <t>LAJPAT NAGAR, NEW DELHI</t>
  </si>
  <si>
    <t>SHALIMAR BAGH, NEW DELHI</t>
  </si>
  <si>
    <t>ROHINI,NEW DELHI</t>
  </si>
  <si>
    <t>R K PURAM , NEW DELHI</t>
  </si>
  <si>
    <t>DWARAKA , NEWDELHI</t>
  </si>
  <si>
    <t>NASHIK</t>
  </si>
  <si>
    <t>G T KARNAL ROAD , NEWDELHI</t>
  </si>
  <si>
    <t>PASCHIM VIHAR, NEWDELHI</t>
  </si>
  <si>
    <t>SERVICE BRANCH, NEW DELHI</t>
  </si>
  <si>
    <t>JANAKPURI , NEW DELHI</t>
  </si>
  <si>
    <t>NELAMANGALA,BENGALURU</t>
  </si>
  <si>
    <t>NEW DELHI-KAROLBAGH</t>
  </si>
  <si>
    <t>NAGANATHAPURA-BENGALURU</t>
  </si>
  <si>
    <t>EAST OF KAILASH, NEW DELHI</t>
  </si>
  <si>
    <t>ASHOK VIHAR, NEW DELHI</t>
  </si>
  <si>
    <t>NEW DELHI - VIKASPURI</t>
  </si>
  <si>
    <t>NIPPANI</t>
  </si>
  <si>
    <t>MIRYALGUDA</t>
  </si>
  <si>
    <t>MANIPAL</t>
  </si>
  <si>
    <t>MANGALURU - KULSHEKAR</t>
  </si>
  <si>
    <t>NEW DELHI-MALVIA NAGAR</t>
  </si>
  <si>
    <t>NIZAMABAD</t>
  </si>
  <si>
    <t>MANVI</t>
  </si>
  <si>
    <t>NAMAKKAL</t>
  </si>
  <si>
    <t>MYSURU-NAZARBAD</t>
  </si>
  <si>
    <t>NARWEYPETE G.P</t>
  </si>
  <si>
    <t>NEW DELHI-KIRTI NAGAR</t>
  </si>
  <si>
    <t>NEWDELHI-CHITTARANJAN PARK</t>
  </si>
  <si>
    <t>SHETTIHALLI G.P</t>
  </si>
  <si>
    <t>MACHILIPATNAM</t>
  </si>
  <si>
    <t>NANDED</t>
  </si>
  <si>
    <t>MAVINAKATTE-KENCHANOOR G.P</t>
  </si>
  <si>
    <t>NAGERCOIL</t>
  </si>
  <si>
    <t>NARASIMHARAJAPURA</t>
  </si>
  <si>
    <t>MOLAHALLI G.P</t>
  </si>
  <si>
    <t>MANDAGATTA GP</t>
  </si>
  <si>
    <t>MADDUR</t>
  </si>
  <si>
    <t>LAKKUR GP</t>
  </si>
  <si>
    <t>KESAGODU GP</t>
  </si>
  <si>
    <t>KHARGHAR,NAVI MUMBAI</t>
  </si>
  <si>
    <t>ONGOLE</t>
  </si>
  <si>
    <t>RAJIV NAGAR,MYSURU</t>
  </si>
  <si>
    <t>NERIA GP</t>
  </si>
  <si>
    <t>MANGALURU KRISHNAPURA</t>
  </si>
  <si>
    <t>GOMTI NAGAR-LUCKNOW</t>
  </si>
  <si>
    <t>MAHABUBNAGAR</t>
  </si>
  <si>
    <t>NAVIMUMBAI-KAMOTHE</t>
  </si>
  <si>
    <t>MALLAPPANNAHALLY GP</t>
  </si>
  <si>
    <t>NARENDRAPUR,KOLKATA</t>
  </si>
  <si>
    <t>MIRJI</t>
  </si>
  <si>
    <t>REGIONAL OFFICE MANGALURU</t>
  </si>
  <si>
    <t>PANJIM, GOA</t>
  </si>
  <si>
    <t>PANAMBUR, MLORE</t>
  </si>
  <si>
    <t>PAVAGADA</t>
  </si>
  <si>
    <t>PUTTUR, D.K</t>
  </si>
  <si>
    <t>PACHANADY, MANGALURU</t>
  </si>
  <si>
    <t>PONDICHERRY</t>
  </si>
  <si>
    <t>PUNE MAIN</t>
  </si>
  <si>
    <t>PANCHKULA, HARYANA</t>
  </si>
  <si>
    <t>HADAPSAR, PUNE</t>
  </si>
  <si>
    <t>PANIPAT</t>
  </si>
  <si>
    <t>DHANKAWADI, PUNE</t>
  </si>
  <si>
    <t>PATNA,BIHAR</t>
  </si>
  <si>
    <t>PIMPRI-CHINCHWAD</t>
  </si>
  <si>
    <t>PANVEL</t>
  </si>
  <si>
    <t>PANIYOOR</t>
  </si>
  <si>
    <t>PATIALA</t>
  </si>
  <si>
    <t>PRODDATUR (AP)</t>
  </si>
  <si>
    <t>PERIYAPATNA</t>
  </si>
  <si>
    <t>MALLUR GP</t>
  </si>
  <si>
    <t>MALAVALLI</t>
  </si>
  <si>
    <t>MYSURU-SANKRANTHI CIRCLE HEBBAL</t>
  </si>
  <si>
    <t>MYSURU-KANAKADASA NAGAR</t>
  </si>
  <si>
    <t>NARSARAOPET</t>
  </si>
  <si>
    <t>MARTHANDAM</t>
  </si>
  <si>
    <t>NOIDA SECTOR 51</t>
  </si>
  <si>
    <t>PALGHAR</t>
  </si>
  <si>
    <t>PUNE-BANER</t>
  </si>
  <si>
    <t>PALAKKAD</t>
  </si>
  <si>
    <t>MULKI</t>
  </si>
  <si>
    <t>LAKSHMESHWAR</t>
  </si>
  <si>
    <t>MADANAPALLE</t>
  </si>
  <si>
    <t>NEW DELHI-RAJOURI GARDEN</t>
  </si>
  <si>
    <t>LUDHIANA - CHANDIGARH ROAD</t>
  </si>
  <si>
    <t>NAVI MUMBAI-AIROLI</t>
  </si>
  <si>
    <t>MALEMACHANAHALLI G P</t>
  </si>
  <si>
    <t>NAVI MUMBAI-NERUL(EAST)</t>
  </si>
  <si>
    <t>NAVI MUMBAI-KARANJADE</t>
  </si>
  <si>
    <t>NEW DELHI-GREEN PARK EXTENSION</t>
  </si>
  <si>
    <t>PAYYANNUR</t>
  </si>
  <si>
    <t>KOLLAM(QUILON),KERALA</t>
  </si>
  <si>
    <t>LONI KALBHOR</t>
  </si>
  <si>
    <t>NASIK-INDIRA NAGAR</t>
  </si>
  <si>
    <t>MIYAPADAVU G P</t>
  </si>
  <si>
    <t>HUNASEHALLI-VAGATA GP</t>
  </si>
  <si>
    <t>MANISH NAGAR, NAGPUR</t>
  </si>
  <si>
    <t>MALADI</t>
  </si>
  <si>
    <t>JAIPUR-MALVIYA NAGAR</t>
  </si>
  <si>
    <t>MUDUSHEDDE GP</t>
  </si>
  <si>
    <t>REGIONAL OFFICE-TUMAKURU</t>
  </si>
  <si>
    <t>RAICHUR</t>
  </si>
  <si>
    <t>RAMANAGARAM</t>
  </si>
  <si>
    <t>RATTIHALLI</t>
  </si>
  <si>
    <t>RUDRAPATNA</t>
  </si>
  <si>
    <t>RAMAKRISHNAPURA</t>
  </si>
  <si>
    <t>RANEBENNUR</t>
  </si>
  <si>
    <t>RAJAMAHENDRAVARAM, A.P</t>
  </si>
  <si>
    <t>RAJKOT</t>
  </si>
  <si>
    <t>RAIPUR, CHATTISGARH</t>
  </si>
  <si>
    <t>RANCHI</t>
  </si>
  <si>
    <t>RAIGARH,CHATTISGARH</t>
  </si>
  <si>
    <t>RAJARHAT-KOLKATTA</t>
  </si>
  <si>
    <t>ROURKELA</t>
  </si>
  <si>
    <t>RAJENDRANAGAR (A.P.)</t>
  </si>
  <si>
    <t>ROHTAK</t>
  </si>
  <si>
    <t>REVA GROUP OF EDUCATIONAL INST</t>
  </si>
  <si>
    <t>ROORKEE</t>
  </si>
  <si>
    <t>RUDRAPUR</t>
  </si>
  <si>
    <t>RAIPUR-DEVAPURI</t>
  </si>
  <si>
    <t>PALLADAM</t>
  </si>
  <si>
    <t>MANTRALAYAM</t>
  </si>
  <si>
    <t>KENDALBAIL-HONNETHALU GP</t>
  </si>
  <si>
    <t>MYSURU-RAJENDRANAGAR</t>
  </si>
  <si>
    <t>KURNOOL-NANDYAL ROAD</t>
  </si>
  <si>
    <t>MASKI</t>
  </si>
  <si>
    <t>KADABAGERE</t>
  </si>
  <si>
    <t>KAGGALIPURA</t>
  </si>
  <si>
    <t>MANGALURU-KAVOOR</t>
  </si>
  <si>
    <t>HYDERABAD-HAFEEZPET</t>
  </si>
  <si>
    <t>HYDERABAD-GACHIBOWLI</t>
  </si>
  <si>
    <t>PENUGONDA</t>
  </si>
  <si>
    <t>RAMASANDRA</t>
  </si>
  <si>
    <t>MYSURU-RAMANUJA ROAD</t>
  </si>
  <si>
    <t>MORBI</t>
  </si>
  <si>
    <t>NADUGODU-KATEEL</t>
  </si>
  <si>
    <t>NANDALIKE</t>
  </si>
  <si>
    <t>NIDADAVOLU</t>
  </si>
  <si>
    <t>PILIMOGARU</t>
  </si>
  <si>
    <t>MULLADKA</t>
  </si>
  <si>
    <t>NAGPUR-WARDHAMAN NAGAR</t>
  </si>
  <si>
    <t>PENUKONDA</t>
  </si>
  <si>
    <t>SENAPUR</t>
  </si>
  <si>
    <t>SECUNDERABAD-ALWAL</t>
  </si>
  <si>
    <t>SREEKARYAM</t>
  </si>
  <si>
    <t>SIRWAR</t>
  </si>
  <si>
    <t>SURAT-ADAJAN</t>
  </si>
  <si>
    <t>SILIGURI-S.F.ROAD</t>
  </si>
  <si>
    <t>SHIRALKOPPA</t>
  </si>
  <si>
    <t>SOMESHWARA-UCHILA</t>
  </si>
  <si>
    <t>REGIONAL OFFICE MYSURU</t>
  </si>
  <si>
    <t>SALIGRAMA</t>
  </si>
  <si>
    <t>SATHANUR,KARNATAKA</t>
  </si>
  <si>
    <t>SHIVAMOGGA(MAIN)</t>
  </si>
  <si>
    <t>SIDDAPURA,KARNATAKA</t>
  </si>
  <si>
    <t>SIRSI, KARNATAKA</t>
  </si>
  <si>
    <t>SRINGERI</t>
  </si>
  <si>
    <t>SULIBELE</t>
  </si>
  <si>
    <t>SUNTIKOPPA</t>
  </si>
  <si>
    <t>SAGAR, KARNATAKA</t>
  </si>
  <si>
    <t>SHORAPUR</t>
  </si>
  <si>
    <t>SULLIA-MAIN</t>
  </si>
  <si>
    <t>SOLAPUR, MAHARASHTRA</t>
  </si>
  <si>
    <t>SALEM FORT MAIN,TAMILNADU</t>
  </si>
  <si>
    <t>UPPINAKOTE,KARNATAKA</t>
  </si>
  <si>
    <t>SANGUEM, GOA</t>
  </si>
  <si>
    <t>SASVEHALLI</t>
  </si>
  <si>
    <t>SATARA, MAHARASHTRA</t>
  </si>
  <si>
    <t>SECUNDERABAD</t>
  </si>
  <si>
    <t>SHIRVASE</t>
  </si>
  <si>
    <t>SHIRLAL,KARNATAKA</t>
  </si>
  <si>
    <t>SHIVAMOGGA APMC YARD</t>
  </si>
  <si>
    <t>SURAT, GUJARAT</t>
  </si>
  <si>
    <t>SHAHAPUR,KARNATAKA</t>
  </si>
  <si>
    <t>SANGLI</t>
  </si>
  <si>
    <t>SALEM - FAIRLANDS</t>
  </si>
  <si>
    <t>SULLIA EXT COUNTER</t>
  </si>
  <si>
    <t>SAVALANGA ROAD, SHIVAMOGGA</t>
  </si>
  <si>
    <t>A.S.RAO NAGAR,SECUNDRABAD</t>
  </si>
  <si>
    <t>SAJIPAMUDA, KARNATAKA</t>
  </si>
  <si>
    <t>SILIGURI</t>
  </si>
  <si>
    <t>SERILINGAMPALLY, HYDERABAD</t>
  </si>
  <si>
    <t>SINDAGI</t>
  </si>
  <si>
    <t>SIRUGUPPA</t>
  </si>
  <si>
    <t>SHIRURU</t>
  </si>
  <si>
    <t>SHIVAMOGGA-VINOBA NAGAR</t>
  </si>
  <si>
    <t>SHIRVA</t>
  </si>
  <si>
    <t>SORABA</t>
  </si>
  <si>
    <t>SHIVAMOGGA-SHANKAR MUTT CIRCLE</t>
  </si>
  <si>
    <t>SINDHANUR,KARNATAKA</t>
  </si>
  <si>
    <t>SAMBALPUR</t>
  </si>
  <si>
    <t>SAKHARAYAPATNA</t>
  </si>
  <si>
    <t>GOPALA EXTENSION-SHIVAMOGGA</t>
  </si>
  <si>
    <t>SRIKAKULAM</t>
  </si>
  <si>
    <t>TIPTUR MAIN,KARNATAKA</t>
  </si>
  <si>
    <t>TRASI</t>
  </si>
  <si>
    <t>VIVEKANANDA ROAD, TUMAKURU-MAIN</t>
  </si>
  <si>
    <t>SOMESHWARAPURAM, TUMAKURU-2</t>
  </si>
  <si>
    <t>THIRUVANANTHAPURAM KERALA</t>
  </si>
  <si>
    <t>TURUVEKERE, KARNATAKA.</t>
  </si>
  <si>
    <t>TADAPATRI, A.P</t>
  </si>
  <si>
    <t>TIRUCHIRAPALLI</t>
  </si>
  <si>
    <t>THIRTHAHALLI,KARNATAKA</t>
  </si>
  <si>
    <t>TIRUVALLA</t>
  </si>
  <si>
    <t>TIRUPUR MAIN</t>
  </si>
  <si>
    <t>TIRUPATHI, AP</t>
  </si>
  <si>
    <t>TIRUPUR-PERAMANALLUR ROAD</t>
  </si>
  <si>
    <t>TIPTUR K.R.EXTN, KARNATAKA</t>
  </si>
  <si>
    <t>SIT-CAMPUS EXTENSION COUNTER,TU</t>
  </si>
  <si>
    <t>B.H.ROAD, TUMAKURU</t>
  </si>
  <si>
    <t>THANE</t>
  </si>
  <si>
    <t>TAMBARAM,CHENNAI</t>
  </si>
  <si>
    <t>TANUKU</t>
  </si>
  <si>
    <t>T.NARASIPURA</t>
  </si>
  <si>
    <t>THRISSUR</t>
  </si>
  <si>
    <t>THALASSERY</t>
  </si>
  <si>
    <t>TIRUNELVELI,TAMILNADU</t>
  </si>
  <si>
    <t>TUMAKURU VINOBA NAGAR</t>
  </si>
  <si>
    <t>THANDRE GP</t>
  </si>
  <si>
    <t>THANJAVUR</t>
  </si>
  <si>
    <t>TUTICORIN</t>
  </si>
  <si>
    <t>K GOLLAHALLI G.P</t>
  </si>
  <si>
    <t>TIRUVALLUR</t>
  </si>
  <si>
    <t>TENALI</t>
  </si>
  <si>
    <t>THAKURLI(EAST)</t>
  </si>
  <si>
    <t>TIRUPUR - ANUPPARPALAYAM</t>
  </si>
  <si>
    <t>THIRUVERUMBUR</t>
  </si>
  <si>
    <t>BENGALURU - TAVAREKERE</t>
  </si>
  <si>
    <t>TOTAGERE</t>
  </si>
  <si>
    <t>VIBHUTIKERE G P</t>
  </si>
  <si>
    <t>VIJAYAWADA MAIN BRANCH</t>
  </si>
  <si>
    <t>VISHAKAPATNAM MAIN, A.P.</t>
  </si>
  <si>
    <t>VADODARA, GUJARAT</t>
  </si>
  <si>
    <t>VELLAKOVIL, TN</t>
  </si>
  <si>
    <t>GOVERNORPET, VIJAYAWADA</t>
  </si>
  <si>
    <t>CBM COMPOUND VISHAKAPATNAM</t>
  </si>
  <si>
    <t>VIZIANAGARAM, A.P</t>
  </si>
  <si>
    <t>SHANTIPURAM, VISHAKAPATNAM</t>
  </si>
  <si>
    <t>VARANASI</t>
  </si>
  <si>
    <t>REGIONAL OFFICE, MUMBAI</t>
  </si>
  <si>
    <t>UPPUNDA</t>
  </si>
  <si>
    <t>CAR STREET, UDUPI</t>
  </si>
  <si>
    <t>KUNJIBETTU(KADIYALLI)</t>
  </si>
  <si>
    <t>UDAIPUR</t>
  </si>
  <si>
    <t>UPPAL KALAN, HYDERABAD</t>
  </si>
  <si>
    <t>VELLORE</t>
  </si>
  <si>
    <t>UJJAIN-M.P</t>
  </si>
  <si>
    <t>UPPINANGADY</t>
  </si>
  <si>
    <t>VASCO</t>
  </si>
  <si>
    <t>UDEVARA G.P</t>
  </si>
  <si>
    <t>GOPALAPATNAM-VISAKHAPATNAM</t>
  </si>
  <si>
    <t>VIJAYAWADA-BHAVANIPURAM</t>
  </si>
  <si>
    <t>VIRAJPET</t>
  </si>
  <si>
    <t>VADERAHALLI(G.P)</t>
  </si>
  <si>
    <t>UKKADAGATHRI G P</t>
  </si>
  <si>
    <t>VAPI</t>
  </si>
  <si>
    <t>UDUPI-CHITPADY</t>
  </si>
  <si>
    <t>HIRAN MAGRI UDAIPUR</t>
  </si>
  <si>
    <t>VADODARA-MANJALPUR</t>
  </si>
  <si>
    <t>YARAGATTI</t>
  </si>
  <si>
    <t>ULWE</t>
  </si>
  <si>
    <t>KUSHTAGI</t>
  </si>
  <si>
    <t>HUBBALLI-NAVEEN PARK</t>
  </si>
  <si>
    <t>VIJAYAPURA ADARSH NAGAR</t>
  </si>
  <si>
    <t>WARANGAL</t>
  </si>
  <si>
    <t>CHAKAN</t>
  </si>
  <si>
    <t>ARASINAKUNTE</t>
  </si>
  <si>
    <t>BENGALURU-HULIMAVU</t>
  </si>
  <si>
    <t>BENGALURU-BULL TEMPLE ROAD OFFICE</t>
  </si>
  <si>
    <t>KORALAHALLI</t>
  </si>
  <si>
    <t>MANGALURU-YEYYADI-DBU</t>
  </si>
  <si>
    <t>MYSURU-VIJAYANAGAR I STAGE-DBU</t>
  </si>
  <si>
    <t>MOODABIDRI-MAHAVEERA COLLEGE</t>
  </si>
  <si>
    <t>ARMB-KOLKATA</t>
  </si>
  <si>
    <t>BUDIGERE</t>
  </si>
  <si>
    <t>KUKKEHALLI GP</t>
  </si>
  <si>
    <t>VIJAYAWADA-PATAMATA</t>
  </si>
  <si>
    <t>VITTAL</t>
  </si>
  <si>
    <t>VASAI (WEST)</t>
  </si>
  <si>
    <t>BELAGAVI - APMC ROAD</t>
  </si>
  <si>
    <t>SIDDAPURA(UTTARA KANNADA DISTRICT)</t>
  </si>
  <si>
    <t>CHIKKABANAVARA</t>
  </si>
  <si>
    <t>BENGALURU-JARAGANAHALLI</t>
  </si>
  <si>
    <t>HYDERABAD-GANDIMAISAMMA</t>
  </si>
  <si>
    <t>COIMBATORE-SARAVANAMPATTI</t>
  </si>
  <si>
    <t>YERLAPADY</t>
  </si>
  <si>
    <t>GOWTHAMPURA</t>
  </si>
  <si>
    <t>BELAVATHA</t>
  </si>
  <si>
    <t>UDUPI REGIONAL OFFICE</t>
  </si>
  <si>
    <t>YENIGADALE,KARNATAKA</t>
  </si>
  <si>
    <t>YADGIR</t>
  </si>
  <si>
    <t>A NAGATHIHALLI</t>
  </si>
  <si>
    <t>KALYANDURG</t>
  </si>
  <si>
    <t>BENGALURU-KUDLU</t>
  </si>
  <si>
    <t>TUMAKURU-SADASHIVANAGAR</t>
  </si>
  <si>
    <t>REGIONAL OFFICE, AHMEDABAD</t>
  </si>
  <si>
    <t>ARMB-CHENNAI</t>
  </si>
  <si>
    <t>ZIRAKPUR</t>
  </si>
  <si>
    <t>DATA CENTRE, IT CELL</t>
  </si>
  <si>
    <t>UTTARAHALLI, BENGALURU</t>
  </si>
  <si>
    <t>KENGERI SATELLITE TOWN,BENGALUR</t>
  </si>
  <si>
    <t>BAREILLY</t>
  </si>
  <si>
    <t>HESARAGHATTA MAIN ROAD,BENGALUR</t>
  </si>
  <si>
    <t>BIDADI , BENGALURU</t>
  </si>
  <si>
    <t>BOMMASANDRA, BENGALURU</t>
  </si>
  <si>
    <t>CHANDRA LAYOUT, BENGALURU</t>
  </si>
  <si>
    <t>SADASHIVA NAGAR, BENGALURU</t>
  </si>
  <si>
    <t>YELAHANKA NEW TOWN, BENGALURU</t>
  </si>
  <si>
    <t>BELLANDUR, BENGALURU</t>
  </si>
  <si>
    <t>BRAHMAPUR,ORISSA</t>
  </si>
  <si>
    <t>BENGALURU -RAGHUVANAHALLI</t>
  </si>
  <si>
    <t>BENGALURU-VARTHUR</t>
  </si>
  <si>
    <t>BENGALURU-HEROHALLI</t>
  </si>
  <si>
    <t>BARUIPUR</t>
  </si>
  <si>
    <t>BENGALURU-RAJARAJESHWARI NAGAR</t>
  </si>
  <si>
    <t>BHUBANESHWAR-JAYADEV VIHAR</t>
  </si>
  <si>
    <t>BASAVAKALYAN</t>
  </si>
  <si>
    <t>BENGALURU-KASAVANAHALLI</t>
  </si>
  <si>
    <t>BENGALURU-KASTURINAGAR</t>
  </si>
  <si>
    <t>BENGALURU-NAGARABAVI</t>
  </si>
  <si>
    <t>BENGALURU-J P NAGAR 7TH PHASE</t>
  </si>
  <si>
    <t>BENGALURU-BILEKAHALLI</t>
  </si>
  <si>
    <t>BAILHONGAL</t>
  </si>
  <si>
    <t>BIRUR</t>
  </si>
  <si>
    <t>BENGALURU-PEENYA</t>
  </si>
  <si>
    <t>BHARATHINAGAR</t>
  </si>
  <si>
    <t>BABBUR G.P</t>
  </si>
  <si>
    <t>BETTAKOTE G.P</t>
  </si>
  <si>
    <t>BADAMI</t>
  </si>
  <si>
    <t>BHIWADI</t>
  </si>
  <si>
    <t>BAVDHAN BUDRUK</t>
  </si>
  <si>
    <t>BENGALURU-NAGADEVANAHALLI</t>
  </si>
  <si>
    <t>VIJAYAPURA-JALANAGAR EXTENSION</t>
  </si>
  <si>
    <t>BELIMALLUR G.P</t>
  </si>
  <si>
    <t>BENGALURU-PADMANABHA NAGAR</t>
  </si>
  <si>
    <t>BANGARPET</t>
  </si>
  <si>
    <t>BENGALURU-BHUVANESHWARINAGAR</t>
  </si>
  <si>
    <t>CHANDAPURA,BENGALURU</t>
  </si>
  <si>
    <t>BHAVNAGAR</t>
  </si>
  <si>
    <t>KOTHANUR</t>
  </si>
  <si>
    <t>BELMA-DERALAKATTE</t>
  </si>
  <si>
    <t>BHIMAVARAM</t>
  </si>
  <si>
    <t>KAGGADASAPURA-BENGALURU</t>
  </si>
  <si>
    <t>BUDIHAL VILLAGE</t>
  </si>
  <si>
    <t>BHOPAL-ROHIT NAGAR</t>
  </si>
  <si>
    <t>BENGALURU-BEML LAYOUT</t>
  </si>
  <si>
    <t>BALARAMAPURAM,KERALA</t>
  </si>
  <si>
    <t>REGIONAL OFFICE, BENGALURU</t>
  </si>
  <si>
    <t>BANAVARA</t>
  </si>
  <si>
    <t>BENGALURU - WHITEFIELD</t>
  </si>
  <si>
    <t>BUDIHAL GP</t>
  </si>
  <si>
    <t>BENGALURU - ANANDAPURA</t>
  </si>
  <si>
    <t>AKSHAYA NAGAR</t>
  </si>
  <si>
    <t>ANDRAHALLI</t>
  </si>
  <si>
    <t>BALLARI-GANDHINAGAR</t>
  </si>
  <si>
    <t>BELAGAVI-ADARSHNAGAR</t>
  </si>
  <si>
    <t>BENGALURU-SIR M VISHWESHWARAIAH</t>
  </si>
  <si>
    <t>BALEPUNI G P</t>
  </si>
  <si>
    <t>BENGALURU-KUMARASWAMY LAYOUT</t>
  </si>
  <si>
    <t>BENGALURU-ELECTRONIC CITY PH 1</t>
  </si>
  <si>
    <t>BENGALURU - KRISHNARAJAPURAM</t>
  </si>
  <si>
    <t>BILGI</t>
  </si>
  <si>
    <t>BENGALURE-GLOBAL VILLAGE</t>
  </si>
  <si>
    <t>BAJAGOLI, UDUPI</t>
  </si>
  <si>
    <t>HMT LAYOUT NAGASANDRA</t>
  </si>
  <si>
    <t>BARASAT</t>
  </si>
  <si>
    <t>BENGALURU-BULL TEMPLE ROAD</t>
  </si>
  <si>
    <t>BYNDOOR</t>
  </si>
  <si>
    <t>DR. SHIVARAMA KARANTH NAGAR</t>
  </si>
  <si>
    <t>BENGALURU-GOTTIGERE</t>
  </si>
  <si>
    <t>BYALAKERE,KASAGATTAPURA G P</t>
  </si>
  <si>
    <t>BENGALURU-GUBBALALA</t>
  </si>
  <si>
    <t>HYDERABAD-SANATH NAGAR</t>
  </si>
  <si>
    <t>HYDERABAD - B.N.REDDY NAGAR</t>
  </si>
  <si>
    <t>BENGALURU-GUNJUR</t>
  </si>
  <si>
    <t>ELEKODIGEHALLI</t>
  </si>
  <si>
    <t>BENGALURU-BASAVANAGUDI DIGI BR</t>
  </si>
  <si>
    <t>BHILWARA</t>
  </si>
  <si>
    <t>BENGALURU-TEACHERS LAYOUT</t>
  </si>
  <si>
    <t>MATHIMANE-ARAMANEKOPPA GP</t>
  </si>
  <si>
    <t>SIDDIPET</t>
  </si>
  <si>
    <t>BENGALURU BUDDHA JYOTHI LAYOUT</t>
  </si>
  <si>
    <t>CHIKNAYAKANHALLI</t>
  </si>
  <si>
    <t>MYSURU-VIJAYANAGAR IV STAGE</t>
  </si>
  <si>
    <t>KADABA</t>
  </si>
  <si>
    <t>SHIVAMOGGA-N T ROAD</t>
  </si>
  <si>
    <t>NINTHIKALLU</t>
  </si>
  <si>
    <t>ARMB,HYDERABAD</t>
  </si>
  <si>
    <t>ARMB,BENGALURU</t>
  </si>
  <si>
    <t>ARMB-DELHI</t>
  </si>
  <si>
    <t>ARMB-HUBBALLI</t>
  </si>
  <si>
    <t>ARMB-MANGALURU</t>
  </si>
  <si>
    <t>ARMB-MUMBAI</t>
  </si>
  <si>
    <t>CENTRAL PROCESSING CENTRE - MUM</t>
  </si>
  <si>
    <t>CENTRAL PROCESSING CENTRE(CPC)</t>
  </si>
  <si>
    <t>Production</t>
  </si>
  <si>
    <t>Wastage</t>
  </si>
  <si>
    <t>Usable hours</t>
  </si>
  <si>
    <t>Production call</t>
  </si>
  <si>
    <t>Monthtly calls per FTE</t>
  </si>
  <si>
    <t>MB Resgitration</t>
  </si>
  <si>
    <t>Contactability</t>
  </si>
  <si>
    <t>Characterstics of Contactable base</t>
  </si>
  <si>
    <t>Customer Regisered on MB</t>
  </si>
  <si>
    <t>Phone number available</t>
  </si>
  <si>
    <t>%Phone number available</t>
  </si>
  <si>
    <t>Email available</t>
  </si>
  <si>
    <t>%Email available</t>
  </si>
  <si>
    <t>HNI (as per customer segmentation)</t>
  </si>
  <si>
    <t>%HNI</t>
  </si>
  <si>
    <t>MB Registered</t>
  </si>
  <si>
    <t>%MB Registered</t>
  </si>
  <si>
    <t>IB Registered</t>
  </si>
  <si>
    <t>%IB Registered</t>
  </si>
  <si>
    <t>MB Eligible</t>
  </si>
  <si>
    <t>%MB Eligible</t>
  </si>
  <si>
    <t>IB Eligible</t>
  </si>
  <si>
    <t>%IB Eligible</t>
  </si>
  <si>
    <t>Required FTEs</t>
  </si>
  <si>
    <t>Actual FTEs</t>
  </si>
  <si>
    <t>MB</t>
  </si>
  <si>
    <t>IB</t>
  </si>
  <si>
    <t>Not registered</t>
  </si>
  <si>
    <t>High Propensity to register on MB</t>
  </si>
  <si>
    <t>IB only</t>
  </si>
  <si>
    <t>Y</t>
  </si>
  <si>
    <t>Only Registered on IB &amp;No Propensity to register on MB</t>
  </si>
  <si>
    <t>No Propensity to register on MB &amp; Not registered on IB</t>
  </si>
  <si>
    <t>Not Eligible for IB &amp; MB</t>
  </si>
  <si>
    <t>Auto-renew</t>
  </si>
  <si>
    <t>ON</t>
  </si>
  <si>
    <t>Registered</t>
  </si>
  <si>
    <t>High propensity</t>
  </si>
  <si>
    <t>No propensity</t>
  </si>
  <si>
    <t>OFF</t>
  </si>
  <si>
    <t>Cross-sell</t>
  </si>
  <si>
    <t>Renwal</t>
  </si>
  <si>
    <t>REGION</t>
  </si>
  <si>
    <t>CA</t>
  </si>
  <si>
    <t>SA</t>
  </si>
  <si>
    <r>
      <t>SA</t>
    </r>
    <r>
      <rPr>
        <sz val="11"/>
        <color theme="0"/>
        <rFont val="Calibri"/>
        <family val="2"/>
        <scheme val="minor"/>
      </rPr>
      <t>2</t>
    </r>
  </si>
  <si>
    <t>#Leads</t>
  </si>
  <si>
    <t>Targets (In Cr)</t>
  </si>
  <si>
    <r>
      <t>#Leads</t>
    </r>
    <r>
      <rPr>
        <sz val="11"/>
        <color theme="8" tint="0.59999389629810485"/>
        <rFont val="Calibri"/>
        <family val="2"/>
        <scheme val="minor"/>
      </rPr>
      <t>2</t>
    </r>
  </si>
  <si>
    <r>
      <t>Targets (In Cr)</t>
    </r>
    <r>
      <rPr>
        <sz val="11"/>
        <color theme="8" tint="0.59999389629810485"/>
        <rFont val="Calibri"/>
        <family val="2"/>
        <scheme val="minor"/>
      </rPr>
      <t>3</t>
    </r>
  </si>
  <si>
    <t>Achievement</t>
  </si>
  <si>
    <r>
      <t>#Conversions</t>
    </r>
    <r>
      <rPr>
        <sz val="11"/>
        <color theme="8" tint="0.59999389629810485"/>
        <rFont val="Calibri"/>
        <family val="2"/>
        <scheme val="minor"/>
      </rPr>
      <t>2</t>
    </r>
  </si>
  <si>
    <r>
      <t>Converted (In Cr)</t>
    </r>
    <r>
      <rPr>
        <sz val="11"/>
        <color theme="8" tint="0.59999389629810485"/>
        <rFont val="Calibri"/>
        <family val="2"/>
        <scheme val="minor"/>
      </rPr>
      <t>6</t>
    </r>
  </si>
  <si>
    <r>
      <t>Converted (In Cr)</t>
    </r>
    <r>
      <rPr>
        <sz val="11"/>
        <color theme="8" tint="0.59999389629810485"/>
        <rFont val="Calibri"/>
        <family val="2"/>
        <scheme val="minor"/>
      </rPr>
      <t>7</t>
    </r>
  </si>
  <si>
    <t>MALUR</t>
  </si>
  <si>
    <t>TIRUPUR-KANGEYAM ROAD</t>
  </si>
  <si>
    <t>BENGALURU-MADANAYAKANAHALLI</t>
  </si>
  <si>
    <t>Insurance</t>
  </si>
  <si>
    <t>Winback</t>
  </si>
  <si>
    <t>Sum of Insurance</t>
  </si>
  <si>
    <t>Sum of Winback</t>
  </si>
  <si>
    <t>PL Scale</t>
  </si>
  <si>
    <t>HL Scale</t>
  </si>
  <si>
    <t>HL WInback</t>
  </si>
  <si>
    <t>PL</t>
  </si>
  <si>
    <t>HL</t>
  </si>
  <si>
    <t>%Total</t>
  </si>
  <si>
    <t>Customer Winback2.0</t>
  </si>
  <si>
    <t xml:space="preserve"> AHMEDABAD </t>
  </si>
  <si>
    <t xml:space="preserve"> BANGALORE </t>
  </si>
  <si>
    <t xml:space="preserve"> CHENNAI </t>
  </si>
  <si>
    <t xml:space="preserve"> DELHI </t>
  </si>
  <si>
    <t xml:space="preserve"> HUBLI </t>
  </si>
  <si>
    <t xml:space="preserve"> HYDERABAD </t>
  </si>
  <si>
    <t xml:space="preserve"> KALABURGI </t>
  </si>
  <si>
    <t xml:space="preserve"> KOLKATA </t>
  </si>
  <si>
    <t xml:space="preserve"> MANGALORE </t>
  </si>
  <si>
    <t xml:space="preserve"> MUMBAI </t>
  </si>
  <si>
    <t xml:space="preserve"> MYSORE </t>
  </si>
  <si>
    <t xml:space="preserve"> SHIMOGA </t>
  </si>
  <si>
    <t xml:space="preserve"> TUMAKURU </t>
  </si>
  <si>
    <t xml:space="preserve"> UDUPI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</si>
</sst>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#,##0.0"/>
    <numFmt numFmtId="166" formatCode="0.0%"/>
    <numFmt numFmtId="167" formatCode="0.000%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.5"/>
      <color rgb="FF000000"/>
      <name val="Arial"/>
      <family val="2"/>
    </font>
    <font>
      <i/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sz val="11"/>
      <color theme="8" tint="0.59999389629810485"/>
      <name val="Calibri"/>
      <family val="2"/>
      <scheme val="minor"/>
    </font>
    <font>
      <sz val="1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medium">
        <color theme="9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medium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4" fontId="0" fillId="0" borderId="1" xfId="1" applyNumberFormat="1" applyFont="1" applyBorder="1"/>
    <xf numFmtId="9" fontId="0" fillId="0" borderId="1" xfId="2" applyFont="1" applyBorder="1"/>
    <xf numFmtId="164" fontId="0" fillId="0" borderId="2" xfId="1" applyNumberFormat="1" applyFont="1" applyBorder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14" fontId="0" fillId="0" borderId="7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64" fontId="0" fillId="0" borderId="5" xfId="1" applyNumberFormat="1" applyFont="1" applyBorder="1"/>
    <xf numFmtId="0" fontId="0" fillId="0" borderId="8" xfId="0" applyBorder="1"/>
    <xf numFmtId="164" fontId="0" fillId="0" borderId="1" xfId="0" applyNumberFormat="1" applyBorder="1"/>
    <xf numFmtId="43" fontId="0" fillId="0" borderId="9" xfId="0" applyNumberFormat="1" applyBorder="1"/>
    <xf numFmtId="164" fontId="0" fillId="0" borderId="6" xfId="1" applyNumberFormat="1" applyFont="1" applyBorder="1"/>
    <xf numFmtId="164" fontId="0" fillId="0" borderId="7" xfId="1" applyNumberFormat="1" applyFont="1" applyBorder="1"/>
    <xf numFmtId="164" fontId="0" fillId="0" borderId="8" xfId="1" applyNumberFormat="1" applyFont="1" applyBorder="1"/>
    <xf numFmtId="0" fontId="0" fillId="0" borderId="2" xfId="0" applyBorder="1"/>
    <xf numFmtId="164" fontId="0" fillId="0" borderId="9" xfId="0" applyNumberFormat="1" applyBorder="1"/>
    <xf numFmtId="9" fontId="0" fillId="0" borderId="9" xfId="2" applyFont="1" applyFill="1" applyBorder="1"/>
    <xf numFmtId="164" fontId="0" fillId="0" borderId="13" xfId="0" applyNumberFormat="1" applyBorder="1"/>
    <xf numFmtId="0" fontId="0" fillId="0" borderId="7" xfId="0" applyBorder="1"/>
    <xf numFmtId="164" fontId="0" fillId="0" borderId="14" xfId="0" applyNumberFormat="1" applyBorder="1"/>
    <xf numFmtId="164" fontId="0" fillId="0" borderId="0" xfId="0" applyNumberFormat="1"/>
    <xf numFmtId="9" fontId="0" fillId="0" borderId="7" xfId="2" applyFont="1" applyBorder="1"/>
    <xf numFmtId="164" fontId="0" fillId="0" borderId="18" xfId="0" applyNumberFormat="1" applyBorder="1"/>
    <xf numFmtId="164" fontId="0" fillId="0" borderId="19" xfId="0" applyNumberFormat="1" applyBorder="1"/>
    <xf numFmtId="0" fontId="2" fillId="5" borderId="20" xfId="0" applyFont="1" applyFill="1" applyBorder="1" applyAlignment="1">
      <alignment horizontal="center" vertical="center"/>
    </xf>
    <xf numFmtId="4" fontId="0" fillId="0" borderId="1" xfId="1" applyNumberFormat="1" applyFont="1" applyBorder="1" applyAlignment="1">
      <alignment horizontal="center"/>
    </xf>
    <xf numFmtId="4" fontId="0" fillId="0" borderId="1" xfId="2" applyNumberFormat="1" applyFont="1" applyBorder="1" applyAlignment="1">
      <alignment horizontal="center"/>
    </xf>
    <xf numFmtId="4" fontId="0" fillId="0" borderId="13" xfId="2" applyNumberFormat="1" applyFont="1" applyBorder="1" applyAlignment="1">
      <alignment horizontal="center"/>
    </xf>
    <xf numFmtId="4" fontId="0" fillId="0" borderId="7" xfId="1" applyNumberFormat="1" applyFont="1" applyBorder="1" applyAlignment="1">
      <alignment horizontal="center"/>
    </xf>
    <xf numFmtId="4" fontId="0" fillId="0" borderId="7" xfId="2" applyNumberFormat="1" applyFont="1" applyBorder="1" applyAlignment="1">
      <alignment horizontal="center"/>
    </xf>
    <xf numFmtId="4" fontId="0" fillId="0" borderId="14" xfId="2" applyNumberFormat="1" applyFont="1" applyBorder="1" applyAlignment="1">
      <alignment horizontal="center"/>
    </xf>
    <xf numFmtId="9" fontId="0" fillId="0" borderId="2" xfId="0" applyNumberFormat="1" applyBorder="1"/>
    <xf numFmtId="9" fontId="0" fillId="0" borderId="17" xfId="0" applyNumberFormat="1" applyBorder="1"/>
    <xf numFmtId="0" fontId="0" fillId="0" borderId="13" xfId="0" applyBorder="1"/>
    <xf numFmtId="0" fontId="0" fillId="0" borderId="14" xfId="0" applyBorder="1"/>
    <xf numFmtId="0" fontId="0" fillId="3" borderId="23" xfId="0" applyFill="1" applyBorder="1" applyAlignment="1">
      <alignment horizontal="center"/>
    </xf>
    <xf numFmtId="0" fontId="0" fillId="3" borderId="25" xfId="0" applyFill="1" applyBorder="1" applyAlignment="1">
      <alignment horizontal="center"/>
    </xf>
    <xf numFmtId="0" fontId="0" fillId="7" borderId="22" xfId="0" applyFill="1" applyBorder="1"/>
    <xf numFmtId="0" fontId="0" fillId="7" borderId="23" xfId="0" applyFill="1" applyBorder="1"/>
    <xf numFmtId="0" fontId="0" fillId="7" borderId="21" xfId="0" applyFill="1" applyBorder="1"/>
    <xf numFmtId="0" fontId="0" fillId="3" borderId="24" xfId="0" applyFill="1" applyBorder="1"/>
    <xf numFmtId="0" fontId="0" fillId="3" borderId="23" xfId="0" applyFill="1" applyBorder="1"/>
    <xf numFmtId="0" fontId="0" fillId="3" borderId="25" xfId="0" applyFill="1" applyBorder="1"/>
    <xf numFmtId="0" fontId="0" fillId="3" borderId="22" xfId="0" applyFill="1" applyBorder="1"/>
    <xf numFmtId="0" fontId="0" fillId="3" borderId="20" xfId="0" applyFill="1" applyBorder="1" applyAlignment="1">
      <alignment wrapText="1"/>
    </xf>
    <xf numFmtId="0" fontId="0" fillId="0" borderId="22" xfId="0" applyBorder="1"/>
    <xf numFmtId="0" fontId="0" fillId="0" borderId="23" xfId="0" applyBorder="1"/>
    <xf numFmtId="0" fontId="0" fillId="0" borderId="21" xfId="0" applyBorder="1"/>
    <xf numFmtId="4" fontId="0" fillId="0" borderId="2" xfId="1" applyNumberFormat="1" applyFont="1" applyBorder="1" applyAlignment="1">
      <alignment horizontal="center"/>
    </xf>
    <xf numFmtId="4" fontId="0" fillId="0" borderId="17" xfId="1" applyNumberFormat="1" applyFont="1" applyBorder="1" applyAlignment="1">
      <alignment horizontal="center"/>
    </xf>
    <xf numFmtId="0" fontId="0" fillId="3" borderId="22" xfId="0" applyFill="1" applyBorder="1" applyAlignment="1">
      <alignment horizontal="center"/>
    </xf>
    <xf numFmtId="0" fontId="0" fillId="2" borderId="26" xfId="0" applyFill="1" applyBorder="1"/>
    <xf numFmtId="0" fontId="0" fillId="2" borderId="27" xfId="0" applyFill="1" applyBorder="1"/>
    <xf numFmtId="0" fontId="0" fillId="2" borderId="28" xfId="0" applyFill="1" applyBorder="1"/>
    <xf numFmtId="0" fontId="0" fillId="2" borderId="29" xfId="0" applyFill="1" applyBorder="1"/>
    <xf numFmtId="0" fontId="0" fillId="3" borderId="20" xfId="0" applyFill="1" applyBorder="1"/>
    <xf numFmtId="9" fontId="0" fillId="0" borderId="0" xfId="2" applyFont="1" applyBorder="1" applyAlignment="1">
      <alignment horizontal="center"/>
    </xf>
    <xf numFmtId="14" fontId="0" fillId="0" borderId="0" xfId="0" applyNumberFormat="1"/>
    <xf numFmtId="10" fontId="0" fillId="0" borderId="1" xfId="2" applyNumberFormat="1" applyFont="1" applyBorder="1" applyAlignment="1">
      <alignment horizontal="center"/>
    </xf>
    <xf numFmtId="10" fontId="0" fillId="0" borderId="13" xfId="2" applyNumberFormat="1" applyFont="1" applyBorder="1" applyAlignment="1">
      <alignment horizontal="center"/>
    </xf>
    <xf numFmtId="0" fontId="0" fillId="3" borderId="20" xfId="0" applyFill="1" applyBorder="1" applyAlignment="1">
      <alignment horizontal="center"/>
    </xf>
    <xf numFmtId="4" fontId="0" fillId="0" borderId="18" xfId="2" applyNumberFormat="1" applyFont="1" applyBorder="1" applyAlignment="1">
      <alignment horizontal="center"/>
    </xf>
    <xf numFmtId="10" fontId="0" fillId="0" borderId="18" xfId="2" applyNumberFormat="1" applyFont="1" applyBorder="1" applyAlignment="1">
      <alignment horizontal="center"/>
    </xf>
    <xf numFmtId="4" fontId="0" fillId="0" borderId="19" xfId="2" applyNumberFormat="1" applyFont="1" applyBorder="1" applyAlignment="1">
      <alignment horizontal="center"/>
    </xf>
    <xf numFmtId="43" fontId="0" fillId="10" borderId="9" xfId="0" applyNumberFormat="1" applyFill="1" applyBorder="1"/>
    <xf numFmtId="164" fontId="0" fillId="0" borderId="30" xfId="0" applyNumberFormat="1" applyBorder="1"/>
    <xf numFmtId="0" fontId="2" fillId="11" borderId="11" xfId="0" applyFont="1" applyFill="1" applyBorder="1" applyAlignment="1">
      <alignment horizontal="center" vertical="center"/>
    </xf>
    <xf numFmtId="0" fontId="2" fillId="11" borderId="12" xfId="0" applyFont="1" applyFill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0" fillId="8" borderId="14" xfId="0" applyFill="1" applyBorder="1" applyAlignment="1">
      <alignment horizontal="center" vertical="center"/>
    </xf>
    <xf numFmtId="10" fontId="0" fillId="0" borderId="8" xfId="2" applyNumberFormat="1" applyFont="1" applyBorder="1" applyAlignment="1">
      <alignment horizontal="center"/>
    </xf>
    <xf numFmtId="164" fontId="0" fillId="0" borderId="5" xfId="1" applyNumberFormat="1" applyFont="1" applyBorder="1" applyAlignment="1">
      <alignment horizontal="center"/>
    </xf>
    <xf numFmtId="164" fontId="0" fillId="0" borderId="5" xfId="0" applyNumberFormat="1" applyBorder="1"/>
    <xf numFmtId="9" fontId="0" fillId="0" borderId="13" xfId="2" applyFont="1" applyBorder="1"/>
    <xf numFmtId="0" fontId="0" fillId="7" borderId="1" xfId="0" applyFill="1" applyBorder="1" applyAlignment="1">
      <alignment horizontal="center" vertical="center" wrapText="1"/>
    </xf>
    <xf numFmtId="164" fontId="0" fillId="0" borderId="1" xfId="0" applyNumberFormat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0" fontId="0" fillId="2" borderId="26" xfId="0" applyFill="1" applyBorder="1" applyAlignment="1">
      <alignment vertical="center"/>
    </xf>
    <xf numFmtId="0" fontId="0" fillId="2" borderId="28" xfId="0" applyFill="1" applyBorder="1" applyAlignment="1">
      <alignment vertical="center"/>
    </xf>
    <xf numFmtId="0" fontId="0" fillId="3" borderId="22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0" fillId="3" borderId="21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3" borderId="24" xfId="0" applyFill="1" applyBorder="1" applyAlignment="1">
      <alignment vertical="center"/>
    </xf>
    <xf numFmtId="0" fontId="0" fillId="3" borderId="23" xfId="0" applyFill="1" applyBorder="1" applyAlignment="1">
      <alignment vertical="center"/>
    </xf>
    <xf numFmtId="0" fontId="0" fillId="0" borderId="0" xfId="0" applyAlignment="1">
      <alignment vertical="center"/>
    </xf>
    <xf numFmtId="0" fontId="0" fillId="8" borderId="34" xfId="0" applyFill="1" applyBorder="1" applyAlignment="1">
      <alignment horizontal="center" vertical="center"/>
    </xf>
    <xf numFmtId="0" fontId="0" fillId="12" borderId="2" xfId="0" applyFill="1" applyBorder="1" applyAlignment="1">
      <alignment horizontal="center" vertical="center"/>
    </xf>
    <xf numFmtId="165" fontId="0" fillId="9" borderId="2" xfId="1" applyNumberFormat="1" applyFont="1" applyFill="1" applyBorder="1" applyAlignment="1">
      <alignment horizontal="center"/>
    </xf>
    <xf numFmtId="0" fontId="0" fillId="7" borderId="8" xfId="0" applyFill="1" applyBorder="1" applyAlignment="1">
      <alignment horizontal="center" vertical="center" wrapText="1"/>
    </xf>
    <xf numFmtId="9" fontId="0" fillId="0" borderId="8" xfId="2" applyFont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10" fontId="0" fillId="0" borderId="1" xfId="2" applyNumberFormat="1" applyFont="1" applyBorder="1"/>
    <xf numFmtId="0" fontId="2" fillId="11" borderId="35" xfId="0" applyFont="1" applyFill="1" applyBorder="1" applyAlignment="1">
      <alignment horizontal="center" vertical="center"/>
    </xf>
    <xf numFmtId="164" fontId="0" fillId="13" borderId="9" xfId="0" applyNumberFormat="1" applyFill="1" applyBorder="1"/>
    <xf numFmtId="166" fontId="0" fillId="0" borderId="9" xfId="2" applyNumberFormat="1" applyFont="1" applyFill="1" applyBorder="1"/>
    <xf numFmtId="0" fontId="0" fillId="7" borderId="23" xfId="0" applyFill="1" applyBorder="1" applyAlignment="1">
      <alignment vertical="center" wrapText="1"/>
    </xf>
    <xf numFmtId="164" fontId="0" fillId="0" borderId="1" xfId="1" applyNumberFormat="1" applyFont="1" applyBorder="1" applyAlignment="1">
      <alignment wrapText="1"/>
    </xf>
    <xf numFmtId="0" fontId="0" fillId="0" borderId="0" xfId="0" applyAlignment="1">
      <alignment wrapText="1"/>
    </xf>
    <xf numFmtId="9" fontId="0" fillId="3" borderId="0" xfId="2" applyFont="1" applyFill="1" applyAlignment="1">
      <alignment horizontal="center"/>
    </xf>
    <xf numFmtId="9" fontId="0" fillId="9" borderId="0" xfId="2" applyFont="1" applyFill="1" applyAlignment="1">
      <alignment horizontal="center"/>
    </xf>
    <xf numFmtId="9" fontId="0" fillId="9" borderId="9" xfId="2" applyFont="1" applyFill="1" applyBorder="1"/>
    <xf numFmtId="9" fontId="0" fillId="3" borderId="9" xfId="2" applyFont="1" applyFill="1" applyBorder="1"/>
    <xf numFmtId="9" fontId="0" fillId="14" borderId="9" xfId="2" applyFont="1" applyFill="1" applyBorder="1"/>
    <xf numFmtId="9" fontId="0" fillId="15" borderId="9" xfId="2" applyFont="1" applyFill="1" applyBorder="1"/>
    <xf numFmtId="0" fontId="0" fillId="3" borderId="5" xfId="0" applyFill="1" applyBorder="1" applyAlignment="1">
      <alignment horizontal="center" vertical="center" wrapText="1"/>
    </xf>
    <xf numFmtId="164" fontId="0" fillId="0" borderId="0" xfId="1" applyNumberFormat="1" applyFont="1"/>
    <xf numFmtId="0" fontId="0" fillId="0" borderId="0" xfId="0" applyAlignment="1">
      <alignment horizontal="center"/>
    </xf>
    <xf numFmtId="164" fontId="0" fillId="0" borderId="0" xfId="1" applyNumberFormat="1" applyFont="1" applyAlignment="1">
      <alignment horizontal="center"/>
    </xf>
    <xf numFmtId="3" fontId="0" fillId="0" borderId="0" xfId="1" applyNumberFormat="1" applyFont="1" applyAlignment="1">
      <alignment horizontal="center"/>
    </xf>
    <xf numFmtId="3" fontId="0" fillId="0" borderId="1" xfId="1" applyNumberFormat="1" applyFont="1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3" fontId="0" fillId="0" borderId="5" xfId="1" applyNumberFormat="1" applyFont="1" applyBorder="1" applyAlignment="1">
      <alignment horizontal="center" vertical="center" wrapText="1"/>
    </xf>
    <xf numFmtId="3" fontId="0" fillId="0" borderId="6" xfId="1" applyNumberFormat="1" applyFont="1" applyBorder="1" applyAlignment="1">
      <alignment horizontal="center" vertical="center" wrapText="1"/>
    </xf>
    <xf numFmtId="3" fontId="0" fillId="0" borderId="7" xfId="1" applyNumberFormat="1" applyFont="1" applyBorder="1" applyAlignment="1">
      <alignment horizontal="center" vertical="center" wrapText="1"/>
    </xf>
    <xf numFmtId="0" fontId="0" fillId="18" borderId="5" xfId="0" applyFill="1" applyBorder="1" applyAlignment="1">
      <alignment horizontal="center" vertical="center" wrapText="1"/>
    </xf>
    <xf numFmtId="0" fontId="0" fillId="18" borderId="1" xfId="0" applyFill="1" applyBorder="1" applyAlignment="1">
      <alignment horizontal="center" vertical="center" wrapText="1"/>
    </xf>
    <xf numFmtId="0" fontId="0" fillId="18" borderId="8" xfId="0" applyFill="1" applyBorder="1" applyAlignment="1">
      <alignment horizontal="center" vertical="center"/>
    </xf>
    <xf numFmtId="0" fontId="4" fillId="0" borderId="8" xfId="0" applyFont="1" applyBorder="1" applyAlignment="1">
      <alignment vertical="center"/>
    </xf>
    <xf numFmtId="165" fontId="0" fillId="0" borderId="13" xfId="1" applyNumberFormat="1" applyFont="1" applyBorder="1" applyAlignment="1">
      <alignment horizontal="center" vertical="center" wrapText="1"/>
    </xf>
    <xf numFmtId="4" fontId="0" fillId="0" borderId="14" xfId="1" applyNumberFormat="1" applyFont="1" applyBorder="1" applyAlignment="1">
      <alignment horizontal="center" vertical="center" wrapText="1"/>
    </xf>
    <xf numFmtId="0" fontId="5" fillId="3" borderId="9" xfId="0" applyFont="1" applyFill="1" applyBorder="1" applyAlignment="1">
      <alignment vertical="center" wrapText="1"/>
    </xf>
    <xf numFmtId="0" fontId="0" fillId="18" borderId="13" xfId="0" applyFill="1" applyBorder="1" applyAlignment="1">
      <alignment horizontal="center" vertical="center" wrapText="1"/>
    </xf>
    <xf numFmtId="0" fontId="0" fillId="18" borderId="8" xfId="0" applyFill="1" applyBorder="1" applyAlignment="1">
      <alignment horizontal="center" vertical="center" wrapText="1"/>
    </xf>
    <xf numFmtId="3" fontId="0" fillId="0" borderId="20" xfId="0" applyNumberFormat="1" applyBorder="1" applyAlignment="1">
      <alignment wrapText="1"/>
    </xf>
    <xf numFmtId="0" fontId="0" fillId="18" borderId="10" xfId="0" applyFill="1" applyBorder="1" applyAlignment="1">
      <alignment horizontal="center" vertical="center" wrapText="1"/>
    </xf>
    <xf numFmtId="0" fontId="0" fillId="18" borderId="11" xfId="0" applyFill="1" applyBorder="1" applyAlignment="1">
      <alignment horizontal="center" vertical="center" wrapText="1"/>
    </xf>
    <xf numFmtId="0" fontId="0" fillId="18" borderId="12" xfId="0" applyFill="1" applyBorder="1" applyAlignment="1">
      <alignment horizontal="center" vertical="center" wrapText="1"/>
    </xf>
    <xf numFmtId="0" fontId="0" fillId="13" borderId="0" xfId="0" applyFill="1"/>
    <xf numFmtId="0" fontId="3" fillId="0" borderId="0" xfId="0" applyFont="1"/>
    <xf numFmtId="165" fontId="0" fillId="0" borderId="8" xfId="1" applyNumberFormat="1" applyFont="1" applyBorder="1" applyAlignment="1">
      <alignment horizontal="center" vertical="center" wrapText="1"/>
    </xf>
    <xf numFmtId="165" fontId="0" fillId="0" borderId="14" xfId="1" applyNumberFormat="1" applyFont="1" applyBorder="1" applyAlignment="1">
      <alignment horizontal="center" vertical="center" wrapText="1"/>
    </xf>
    <xf numFmtId="165" fontId="0" fillId="0" borderId="20" xfId="0" applyNumberFormat="1" applyBorder="1" applyAlignment="1">
      <alignment horizontal="center" wrapText="1"/>
    </xf>
    <xf numFmtId="165" fontId="0" fillId="0" borderId="0" xfId="0" applyNumberFormat="1" applyAlignment="1">
      <alignment wrapText="1"/>
    </xf>
    <xf numFmtId="0" fontId="6" fillId="8" borderId="0" xfId="0" applyFont="1" applyFill="1"/>
    <xf numFmtId="0" fontId="0" fillId="8" borderId="0" xfId="0" applyFill="1"/>
    <xf numFmtId="0" fontId="0" fillId="14" borderId="0" xfId="0" applyFill="1" applyAlignment="1">
      <alignment horizontal="center"/>
    </xf>
    <xf numFmtId="0" fontId="0" fillId="0" borderId="0" xfId="0" pivotButton="1" applyAlignment="1">
      <alignment horizontal="center"/>
    </xf>
    <xf numFmtId="164" fontId="0" fillId="0" borderId="0" xfId="0" applyNumberFormat="1" applyAlignment="1">
      <alignment horizontal="center"/>
    </xf>
    <xf numFmtId="0" fontId="7" fillId="0" borderId="0" xfId="0" applyFont="1" applyAlignment="1">
      <alignment horizontal="left" vertical="center" readingOrder="1"/>
    </xf>
    <xf numFmtId="9" fontId="0" fillId="0" borderId="0" xfId="0" applyNumberFormat="1"/>
    <xf numFmtId="9" fontId="0" fillId="0" borderId="0" xfId="2" applyFont="1"/>
    <xf numFmtId="3" fontId="0" fillId="0" borderId="1" xfId="0" applyNumberFormat="1" applyBorder="1"/>
    <xf numFmtId="43" fontId="0" fillId="0" borderId="1" xfId="1" applyFont="1" applyBorder="1" applyAlignment="1">
      <alignment horizontal="center" vertical="center" wrapText="1"/>
    </xf>
    <xf numFmtId="43" fontId="0" fillId="0" borderId="1" xfId="1" applyFont="1" applyFill="1" applyBorder="1" applyAlignment="1">
      <alignment horizontal="center" vertical="center" wrapText="1"/>
    </xf>
    <xf numFmtId="43" fontId="0" fillId="0" borderId="7" xfId="1" applyFont="1" applyBorder="1" applyAlignment="1">
      <alignment horizontal="center" vertical="center" wrapText="1"/>
    </xf>
    <xf numFmtId="0" fontId="0" fillId="18" borderId="2" xfId="0" applyFill="1" applyBorder="1" applyAlignment="1">
      <alignment horizontal="center" vertical="center" wrapText="1"/>
    </xf>
    <xf numFmtId="3" fontId="0" fillId="0" borderId="2" xfId="1" applyNumberFormat="1" applyFont="1" applyBorder="1" applyAlignment="1">
      <alignment horizontal="center" vertical="center" wrapText="1"/>
    </xf>
    <xf numFmtId="43" fontId="0" fillId="0" borderId="2" xfId="1" applyFont="1" applyBorder="1" applyAlignment="1">
      <alignment horizontal="center" vertical="center" wrapText="1"/>
    </xf>
    <xf numFmtId="3" fontId="0" fillId="0" borderId="2" xfId="1" applyNumberFormat="1" applyFont="1" applyFill="1" applyBorder="1" applyAlignment="1">
      <alignment horizontal="center" vertical="center" wrapText="1"/>
    </xf>
    <xf numFmtId="43" fontId="0" fillId="0" borderId="14" xfId="1" applyFont="1" applyBorder="1" applyAlignment="1">
      <alignment horizontal="center" vertical="center" wrapText="1"/>
    </xf>
    <xf numFmtId="3" fontId="0" fillId="0" borderId="0" xfId="0" applyNumberFormat="1" applyAlignment="1">
      <alignment wrapText="1"/>
    </xf>
    <xf numFmtId="165" fontId="0" fillId="0" borderId="0" xfId="0" applyNumberFormat="1" applyAlignment="1">
      <alignment horizontal="center" wrapText="1"/>
    </xf>
    <xf numFmtId="43" fontId="0" fillId="0" borderId="17" xfId="1" applyFont="1" applyBorder="1" applyAlignment="1">
      <alignment horizontal="center" vertical="center" wrapText="1"/>
    </xf>
    <xf numFmtId="0" fontId="8" fillId="0" borderId="0" xfId="0" applyFont="1"/>
    <xf numFmtId="0" fontId="9" fillId="0" borderId="40" xfId="0" applyFont="1" applyBorder="1" applyAlignment="1">
      <alignment horizontal="left" vertical="center"/>
    </xf>
    <xf numFmtId="4" fontId="0" fillId="0" borderId="13" xfId="1" applyNumberFormat="1" applyFont="1" applyBorder="1" applyAlignment="1">
      <alignment horizontal="center" vertical="center" wrapText="1"/>
    </xf>
    <xf numFmtId="4" fontId="0" fillId="0" borderId="20" xfId="0" applyNumberFormat="1" applyBorder="1" applyAlignment="1">
      <alignment horizontal="center" wrapText="1"/>
    </xf>
    <xf numFmtId="0" fontId="0" fillId="18" borderId="32" xfId="0" applyFill="1" applyBorder="1" applyAlignment="1">
      <alignment horizontal="center" vertical="center" wrapText="1"/>
    </xf>
    <xf numFmtId="3" fontId="0" fillId="0" borderId="8" xfId="1" applyNumberFormat="1" applyFont="1" applyBorder="1" applyAlignment="1">
      <alignment horizontal="center" vertical="center" wrapText="1"/>
    </xf>
    <xf numFmtId="43" fontId="0" fillId="0" borderId="31" xfId="1" applyFont="1" applyBorder="1" applyAlignment="1">
      <alignment horizontal="center" vertical="center" wrapText="1"/>
    </xf>
    <xf numFmtId="3" fontId="0" fillId="0" borderId="31" xfId="1" applyNumberFormat="1" applyFont="1" applyBorder="1" applyAlignment="1">
      <alignment horizontal="center" vertical="center" wrapText="1"/>
    </xf>
    <xf numFmtId="0" fontId="10" fillId="0" borderId="1" xfId="0" applyFont="1" applyBorder="1"/>
    <xf numFmtId="0" fontId="10" fillId="0" borderId="0" xfId="0" applyFont="1" applyAlignment="1">
      <alignment wrapText="1"/>
    </xf>
    <xf numFmtId="0" fontId="10" fillId="0" borderId="0" xfId="0" applyFont="1"/>
    <xf numFmtId="9" fontId="10" fillId="0" borderId="1" xfId="0" applyNumberFormat="1" applyFont="1" applyBorder="1" applyAlignment="1">
      <alignment horizontal="center" wrapText="1"/>
    </xf>
    <xf numFmtId="9" fontId="10" fillId="0" borderId="0" xfId="0" applyNumberFormat="1" applyFont="1" applyAlignment="1">
      <alignment horizontal="center" wrapText="1"/>
    </xf>
    <xf numFmtId="0" fontId="12" fillId="0" borderId="0" xfId="0" applyFont="1"/>
    <xf numFmtId="9" fontId="10" fillId="21" borderId="1" xfId="0" applyNumberFormat="1" applyFont="1" applyFill="1" applyBorder="1" applyAlignment="1">
      <alignment horizontal="center" wrapText="1"/>
    </xf>
    <xf numFmtId="9" fontId="10" fillId="16" borderId="1" xfId="0" applyNumberFormat="1" applyFont="1" applyFill="1" applyBorder="1" applyAlignment="1">
      <alignment horizontal="center" wrapText="1"/>
    </xf>
    <xf numFmtId="9" fontId="0" fillId="0" borderId="0" xfId="2" applyFont="1" applyAlignment="1">
      <alignment wrapText="1"/>
    </xf>
    <xf numFmtId="0" fontId="3" fillId="13" borderId="0" xfId="0" applyFont="1" applyFill="1"/>
    <xf numFmtId="167" fontId="0" fillId="0" borderId="0" xfId="0" applyNumberFormat="1" applyAlignment="1">
      <alignment wrapText="1"/>
    </xf>
    <xf numFmtId="43" fontId="0" fillId="0" borderId="5" xfId="1" applyFont="1" applyBorder="1" applyAlignment="1">
      <alignment horizontal="center" vertical="center" wrapText="1"/>
    </xf>
    <xf numFmtId="43" fontId="0" fillId="0" borderId="13" xfId="1" applyFont="1" applyFill="1" applyBorder="1" applyAlignment="1">
      <alignment horizontal="center" vertical="center" wrapText="1"/>
    </xf>
    <xf numFmtId="3" fontId="0" fillId="0" borderId="5" xfId="1" applyNumberFormat="1" applyFont="1" applyFill="1" applyBorder="1" applyAlignment="1">
      <alignment horizontal="center" vertical="center" wrapText="1"/>
    </xf>
    <xf numFmtId="3" fontId="0" fillId="0" borderId="14" xfId="1" applyNumberFormat="1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2" borderId="39" xfId="0" applyFill="1" applyBorder="1" applyAlignment="1">
      <alignment vertical="center"/>
    </xf>
    <xf numFmtId="0" fontId="0" fillId="0" borderId="13" xfId="0" applyBorder="1" applyAlignment="1">
      <alignment horizontal="center"/>
    </xf>
    <xf numFmtId="0" fontId="0" fillId="2" borderId="29" xfId="0" applyFill="1" applyBorder="1" applyAlignment="1">
      <alignment horizontal="center" vertical="center"/>
    </xf>
    <xf numFmtId="164" fontId="0" fillId="0" borderId="9" xfId="0" applyNumberFormat="1" applyBorder="1" applyAlignment="1">
      <alignment wrapText="1"/>
    </xf>
    <xf numFmtId="0" fontId="0" fillId="7" borderId="24" xfId="0" applyFill="1" applyBorder="1" applyAlignment="1">
      <alignment vertical="center" wrapText="1"/>
    </xf>
    <xf numFmtId="0" fontId="0" fillId="7" borderId="25" xfId="0" applyFill="1" applyBorder="1" applyAlignment="1">
      <alignment vertical="center" wrapText="1"/>
    </xf>
    <xf numFmtId="164" fontId="0" fillId="0" borderId="5" xfId="1" applyNumberFormat="1" applyFont="1" applyBorder="1" applyAlignment="1">
      <alignment wrapText="1"/>
    </xf>
    <xf numFmtId="164" fontId="0" fillId="0" borderId="13" xfId="1" applyNumberFormat="1" applyFont="1" applyBorder="1" applyAlignment="1">
      <alignment wrapText="1"/>
    </xf>
    <xf numFmtId="0" fontId="0" fillId="7" borderId="2" xfId="0" applyFill="1" applyBorder="1" applyAlignment="1">
      <alignment horizontal="center" vertical="center" wrapText="1"/>
    </xf>
    <xf numFmtId="164" fontId="0" fillId="0" borderId="2" xfId="0" applyNumberFormat="1" applyBorder="1" applyAlignment="1">
      <alignment horizontal="center"/>
    </xf>
    <xf numFmtId="0" fontId="0" fillId="3" borderId="25" xfId="0" applyFill="1" applyBorder="1" applyAlignment="1">
      <alignment vertic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3" fontId="0" fillId="0" borderId="1" xfId="1" applyFont="1" applyBorder="1"/>
    <xf numFmtId="164" fontId="0" fillId="0" borderId="1" xfId="1" applyNumberFormat="1" applyFont="1" applyBorder="1" applyAlignment="1">
      <alignment horizontal="center"/>
    </xf>
    <xf numFmtId="0" fontId="0" fillId="2" borderId="26" xfId="0" applyFill="1" applyBorder="1" applyAlignment="1">
      <alignment horizontal="center" vertical="center"/>
    </xf>
    <xf numFmtId="0" fontId="0" fillId="2" borderId="28" xfId="0" applyFill="1" applyBorder="1" applyAlignment="1">
      <alignment horizontal="center" vertical="center"/>
    </xf>
    <xf numFmtId="164" fontId="0" fillId="0" borderId="2" xfId="1" applyNumberFormat="1" applyFont="1" applyBorder="1" applyAlignment="1">
      <alignment horizontal="center"/>
    </xf>
    <xf numFmtId="0" fontId="0" fillId="2" borderId="39" xfId="0" applyFill="1" applyBorder="1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2" borderId="42" xfId="0" applyFill="1" applyBorder="1" applyAlignment="1">
      <alignment horizontal="right" vertical="center"/>
    </xf>
    <xf numFmtId="43" fontId="0" fillId="0" borderId="2" xfId="1" applyFont="1" applyBorder="1"/>
    <xf numFmtId="0" fontId="0" fillId="2" borderId="40" xfId="0" applyFill="1" applyBorder="1" applyAlignment="1">
      <alignment horizontal="right" vertical="center"/>
    </xf>
    <xf numFmtId="43" fontId="0" fillId="0" borderId="8" xfId="1" applyFont="1" applyBorder="1" applyAlignment="1">
      <alignment horizontal="center"/>
    </xf>
    <xf numFmtId="43" fontId="0" fillId="0" borderId="46" xfId="1" applyFont="1" applyBorder="1"/>
    <xf numFmtId="164" fontId="0" fillId="0" borderId="6" xfId="1" applyNumberFormat="1" applyFont="1" applyBorder="1" applyAlignment="1">
      <alignment horizontal="center"/>
    </xf>
    <xf numFmtId="43" fontId="0" fillId="0" borderId="7" xfId="1" applyFont="1" applyBorder="1"/>
    <xf numFmtId="43" fontId="0" fillId="0" borderId="17" xfId="1" applyFont="1" applyBorder="1"/>
    <xf numFmtId="43" fontId="0" fillId="0" borderId="47" xfId="1" applyFont="1" applyBorder="1"/>
    <xf numFmtId="3" fontId="0" fillId="9" borderId="1" xfId="0" applyNumberFormat="1" applyFill="1" applyBorder="1" applyAlignment="1">
      <alignment vertical="center"/>
    </xf>
    <xf numFmtId="3" fontId="0" fillId="9" borderId="8" xfId="0" applyNumberFormat="1" applyFill="1" applyBorder="1" applyAlignment="1">
      <alignment vertical="center"/>
    </xf>
    <xf numFmtId="3" fontId="0" fillId="9" borderId="5" xfId="0" applyNumberFormat="1" applyFill="1" applyBorder="1" applyAlignment="1">
      <alignment vertical="center"/>
    </xf>
    <xf numFmtId="3" fontId="0" fillId="9" borderId="13" xfId="0" applyNumberFormat="1" applyFill="1" applyBorder="1" applyAlignment="1">
      <alignment vertical="center"/>
    </xf>
    <xf numFmtId="0" fontId="0" fillId="2" borderId="48" xfId="0" applyFill="1" applyBorder="1" applyAlignment="1">
      <alignment horizontal="right" vertical="center"/>
    </xf>
    <xf numFmtId="0" fontId="0" fillId="2" borderId="43" xfId="0" applyFill="1" applyBorder="1" applyAlignment="1">
      <alignment horizontal="right" vertical="center"/>
    </xf>
    <xf numFmtId="0" fontId="0" fillId="2" borderId="44" xfId="0" applyFill="1" applyBorder="1" applyAlignment="1">
      <alignment horizontal="right" vertical="center"/>
    </xf>
    <xf numFmtId="0" fontId="0" fillId="2" borderId="49" xfId="0" applyFill="1" applyBorder="1" applyAlignment="1">
      <alignment horizontal="right" vertical="center"/>
    </xf>
    <xf numFmtId="0" fontId="0" fillId="2" borderId="50" xfId="0" applyFill="1" applyBorder="1" applyAlignment="1">
      <alignment horizontal="right" vertical="center"/>
    </xf>
    <xf numFmtId="0" fontId="0" fillId="2" borderId="1" xfId="0" applyFill="1" applyBorder="1" applyAlignment="1">
      <alignment horizontal="right" vertical="center"/>
    </xf>
    <xf numFmtId="43" fontId="0" fillId="0" borderId="46" xfId="1" applyNumberFormat="1" applyFont="1" applyBorder="1"/>
    <xf numFmtId="4" fontId="0" fillId="9" borderId="5" xfId="0" applyNumberFormat="1" applyFill="1" applyBorder="1" applyAlignment="1">
      <alignment vertical="center"/>
    </xf>
    <xf numFmtId="43" fontId="0" fillId="0" borderId="5" xfId="1" applyNumberFormat="1" applyFont="1" applyBorder="1" applyAlignment="1">
      <alignment horizontal="center"/>
    </xf>
    <xf numFmtId="0" fontId="0" fillId="0" borderId="0" xfId="0" applyNumberFormat="1"/>
    <xf numFmtId="0" fontId="3" fillId="9" borderId="51" xfId="0" applyFont="1" applyFill="1" applyBorder="1" applyAlignment="1">
      <alignment horizontal="center" wrapText="1"/>
    </xf>
    <xf numFmtId="9" fontId="0" fillId="13" borderId="52" xfId="2" applyNumberFormat="1" applyFont="1" applyFill="1" applyBorder="1" applyAlignment="1">
      <alignment horizontal="center" wrapText="1"/>
    </xf>
    <xf numFmtId="4" fontId="0" fillId="0" borderId="0" xfId="1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9" fontId="0" fillId="0" borderId="0" xfId="2" applyFont="1" applyAlignment="1">
      <alignment horizontal="center"/>
    </xf>
    <xf numFmtId="3" fontId="0" fillId="0" borderId="0" xfId="0" applyNumberFormat="1" applyAlignment="1">
      <alignment horizontal="center"/>
    </xf>
    <xf numFmtId="0" fontId="3" fillId="9" borderId="53" xfId="0" applyFont="1" applyFill="1" applyBorder="1" applyAlignment="1">
      <alignment horizontal="center" wrapText="1"/>
    </xf>
    <xf numFmtId="9" fontId="0" fillId="13" borderId="54" xfId="2" applyNumberFormat="1" applyFont="1" applyFill="1" applyBorder="1" applyAlignment="1">
      <alignment horizontal="center" wrapText="1"/>
    </xf>
    <xf numFmtId="4" fontId="0" fillId="0" borderId="1" xfId="0" applyNumberFormat="1" applyBorder="1" applyAlignment="1">
      <alignment horizont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horizontal="center" vertical="center"/>
    </xf>
    <xf numFmtId="0" fontId="2" fillId="5" borderId="12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8" borderId="15" xfId="0" applyFill="1" applyBorder="1" applyAlignment="1">
      <alignment horizontal="center" vertical="center" wrapText="1"/>
    </xf>
    <xf numFmtId="0" fontId="0" fillId="8" borderId="16" xfId="0" applyFill="1" applyBorder="1" applyAlignment="1">
      <alignment horizontal="center" vertical="center" wrapText="1"/>
    </xf>
    <xf numFmtId="0" fontId="0" fillId="8" borderId="33" xfId="0" applyFill="1" applyBorder="1" applyAlignment="1">
      <alignment horizontal="center" vertical="center" wrapText="1"/>
    </xf>
    <xf numFmtId="0" fontId="2" fillId="4" borderId="41" xfId="0" applyFont="1" applyFill="1" applyBorder="1" applyAlignment="1">
      <alignment horizontal="center" vertical="center"/>
    </xf>
    <xf numFmtId="0" fontId="2" fillId="5" borderId="35" xfId="0" applyFont="1" applyFill="1" applyBorder="1" applyAlignment="1">
      <alignment horizontal="center" vertical="center"/>
    </xf>
    <xf numFmtId="0" fontId="2" fillId="5" borderId="32" xfId="0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 wrapText="1"/>
    </xf>
    <xf numFmtId="0" fontId="2" fillId="6" borderId="11" xfId="0" applyFont="1" applyFill="1" applyBorder="1" applyAlignment="1">
      <alignment horizontal="center" vertical="center" wrapText="1"/>
    </xf>
    <xf numFmtId="0" fontId="2" fillId="6" borderId="12" xfId="0" applyFont="1" applyFill="1" applyBorder="1" applyAlignment="1">
      <alignment horizontal="center" vertical="center" wrapText="1"/>
    </xf>
    <xf numFmtId="0" fontId="2" fillId="5" borderId="33" xfId="0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0" fillId="0" borderId="8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8" xfId="0" applyNumberFormat="1" applyFont="1" applyBorder="1" applyAlignment="1">
      <alignment horizontal="center" wrapText="1"/>
    </xf>
    <xf numFmtId="9" fontId="10" fillId="0" borderId="2" xfId="0" applyNumberFormat="1" applyFont="1" applyBorder="1" applyAlignment="1">
      <alignment horizontal="center" wrapText="1"/>
    </xf>
    <xf numFmtId="0" fontId="10" fillId="9" borderId="30" xfId="0" applyFont="1" applyFill="1" applyBorder="1" applyAlignment="1">
      <alignment horizontal="center" wrapText="1"/>
    </xf>
    <xf numFmtId="0" fontId="10" fillId="9" borderId="19" xfId="0" applyFont="1" applyFill="1" applyBorder="1" applyAlignment="1">
      <alignment horizontal="center" wrapText="1"/>
    </xf>
    <xf numFmtId="0" fontId="10" fillId="9" borderId="34" xfId="0" applyFont="1" applyFill="1" applyBorder="1" applyAlignment="1">
      <alignment horizontal="center" wrapText="1"/>
    </xf>
    <xf numFmtId="0" fontId="10" fillId="9" borderId="21" xfId="0" applyFont="1" applyFill="1" applyBorder="1" applyAlignment="1">
      <alignment horizontal="center" wrapText="1"/>
    </xf>
    <xf numFmtId="0" fontId="10" fillId="9" borderId="20" xfId="0" applyFont="1" applyFill="1" applyBorder="1" applyAlignment="1">
      <alignment horizontal="center" wrapText="1"/>
    </xf>
    <xf numFmtId="0" fontId="10" fillId="9" borderId="22" xfId="0" applyFont="1" applyFill="1" applyBorder="1" applyAlignment="1">
      <alignment horizontal="center" wrapText="1"/>
    </xf>
    <xf numFmtId="0" fontId="10" fillId="9" borderId="30" xfId="0" applyFont="1" applyFill="1" applyBorder="1" applyAlignment="1">
      <alignment horizontal="center" vertical="center" wrapText="1"/>
    </xf>
    <xf numFmtId="0" fontId="10" fillId="9" borderId="19" xfId="0" applyFont="1" applyFill="1" applyBorder="1" applyAlignment="1">
      <alignment horizontal="center" vertical="center" wrapText="1"/>
    </xf>
    <xf numFmtId="0" fontId="10" fillId="9" borderId="34" xfId="0" applyFont="1" applyFill="1" applyBorder="1" applyAlignment="1">
      <alignment horizontal="center" vertical="center" wrapText="1"/>
    </xf>
    <xf numFmtId="0" fontId="10" fillId="9" borderId="21" xfId="0" applyFont="1" applyFill="1" applyBorder="1" applyAlignment="1">
      <alignment horizontal="center" vertical="center" wrapText="1"/>
    </xf>
    <xf numFmtId="0" fontId="10" fillId="9" borderId="20" xfId="0" applyFont="1" applyFill="1" applyBorder="1" applyAlignment="1">
      <alignment horizontal="center" vertical="center" wrapText="1"/>
    </xf>
    <xf numFmtId="0" fontId="10" fillId="9" borderId="22" xfId="0" applyFont="1" applyFill="1" applyBorder="1" applyAlignment="1">
      <alignment horizontal="center" vertical="center" wrapText="1"/>
    </xf>
    <xf numFmtId="17" fontId="2" fillId="20" borderId="26" xfId="0" applyNumberFormat="1" applyFont="1" applyFill="1" applyBorder="1" applyAlignment="1">
      <alignment horizontal="center" vertical="center" wrapText="1"/>
    </xf>
    <xf numFmtId="17" fontId="2" fillId="20" borderId="28" xfId="0" applyNumberFormat="1" applyFont="1" applyFill="1" applyBorder="1" applyAlignment="1">
      <alignment horizontal="center" vertical="center" wrapText="1"/>
    </xf>
    <xf numFmtId="17" fontId="2" fillId="20" borderId="29" xfId="0" applyNumberFormat="1" applyFont="1" applyFill="1" applyBorder="1" applyAlignment="1">
      <alignment horizontal="center" vertical="center" wrapText="1"/>
    </xf>
    <xf numFmtId="17" fontId="2" fillId="20" borderId="39" xfId="0" applyNumberFormat="1" applyFont="1" applyFill="1" applyBorder="1" applyAlignment="1">
      <alignment horizontal="center" vertical="center" wrapText="1"/>
    </xf>
    <xf numFmtId="17" fontId="2" fillId="19" borderId="24" xfId="0" applyNumberFormat="1" applyFont="1" applyFill="1" applyBorder="1" applyAlignment="1">
      <alignment horizontal="center" vertical="center" wrapText="1"/>
    </xf>
    <xf numFmtId="17" fontId="2" fillId="19" borderId="23" xfId="0" applyNumberFormat="1" applyFont="1" applyFill="1" applyBorder="1" applyAlignment="1">
      <alignment horizontal="center" vertical="center" wrapText="1"/>
    </xf>
    <xf numFmtId="17" fontId="2" fillId="19" borderId="21" xfId="0" applyNumberFormat="1" applyFont="1" applyFill="1" applyBorder="1" applyAlignment="1">
      <alignment horizontal="center" vertical="center" wrapText="1"/>
    </xf>
    <xf numFmtId="17" fontId="2" fillId="19" borderId="25" xfId="0" applyNumberFormat="1" applyFont="1" applyFill="1" applyBorder="1" applyAlignment="1">
      <alignment horizontal="center" vertical="center" wrapText="1"/>
    </xf>
    <xf numFmtId="0" fontId="2" fillId="17" borderId="37" xfId="0" applyFont="1" applyFill="1" applyBorder="1" applyAlignment="1">
      <alignment horizontal="center" vertical="center" wrapText="1"/>
    </xf>
    <xf numFmtId="0" fontId="2" fillId="17" borderId="36" xfId="0" applyFont="1" applyFill="1" applyBorder="1" applyAlignment="1">
      <alignment horizontal="center" vertical="center" wrapText="1"/>
    </xf>
    <xf numFmtId="0" fontId="2" fillId="17" borderId="40" xfId="0" applyFont="1" applyFill="1" applyBorder="1" applyAlignment="1">
      <alignment horizontal="center" vertical="center" wrapText="1"/>
    </xf>
    <xf numFmtId="0" fontId="2" fillId="17" borderId="38" xfId="0" applyFont="1" applyFill="1" applyBorder="1" applyAlignment="1">
      <alignment horizontal="center" vertical="center" wrapText="1"/>
    </xf>
    <xf numFmtId="17" fontId="2" fillId="19" borderId="10" xfId="0" applyNumberFormat="1" applyFont="1" applyFill="1" applyBorder="1" applyAlignment="1">
      <alignment horizontal="center" vertical="center" wrapText="1"/>
    </xf>
    <xf numFmtId="17" fontId="2" fillId="19" borderId="11" xfId="0" applyNumberFormat="1" applyFont="1" applyFill="1" applyBorder="1" applyAlignment="1">
      <alignment horizontal="center" vertical="center" wrapText="1"/>
    </xf>
    <xf numFmtId="17" fontId="2" fillId="19" borderId="32" xfId="0" applyNumberFormat="1" applyFont="1" applyFill="1" applyBorder="1" applyAlignment="1">
      <alignment horizontal="center" vertical="center" wrapText="1"/>
    </xf>
    <xf numFmtId="17" fontId="2" fillId="19" borderId="12" xfId="0" applyNumberFormat="1" applyFont="1" applyFill="1" applyBorder="1" applyAlignment="1">
      <alignment horizontal="center" vertical="center" wrapText="1"/>
    </xf>
    <xf numFmtId="17" fontId="2" fillId="20" borderId="10" xfId="0" applyNumberFormat="1" applyFont="1" applyFill="1" applyBorder="1" applyAlignment="1">
      <alignment horizontal="center" vertical="center" wrapText="1"/>
    </xf>
    <xf numFmtId="17" fontId="2" fillId="20" borderId="11" xfId="0" applyNumberFormat="1" applyFont="1" applyFill="1" applyBorder="1" applyAlignment="1">
      <alignment horizontal="center" vertical="center" wrapText="1"/>
    </xf>
    <xf numFmtId="17" fontId="2" fillId="20" borderId="32" xfId="0" applyNumberFormat="1" applyFont="1" applyFill="1" applyBorder="1" applyAlignment="1">
      <alignment horizontal="center" vertical="center" wrapText="1"/>
    </xf>
    <xf numFmtId="17" fontId="2" fillId="20" borderId="12" xfId="0" applyNumberFormat="1" applyFont="1" applyFill="1" applyBorder="1" applyAlignment="1">
      <alignment horizontal="center" vertical="center" wrapText="1"/>
    </xf>
    <xf numFmtId="17" fontId="2" fillId="19" borderId="22" xfId="0" applyNumberFormat="1" applyFont="1" applyFill="1" applyBorder="1" applyAlignment="1">
      <alignment horizontal="center" vertical="center" wrapText="1"/>
    </xf>
    <xf numFmtId="17" fontId="10" fillId="0" borderId="8" xfId="0" applyNumberFormat="1" applyFont="1" applyBorder="1" applyAlignment="1">
      <alignment horizontal="center" wrapText="1"/>
    </xf>
    <xf numFmtId="17" fontId="10" fillId="0" borderId="2" xfId="0" applyNumberFormat="1" applyFont="1" applyBorder="1" applyAlignment="1">
      <alignment horizontal="center" wrapText="1"/>
    </xf>
    <xf numFmtId="0" fontId="10" fillId="9" borderId="8" xfId="0" applyFont="1" applyFill="1" applyBorder="1" applyAlignment="1">
      <alignment horizontal="center" wrapText="1"/>
    </xf>
    <xf numFmtId="0" fontId="10" fillId="9" borderId="18" xfId="0" applyFont="1" applyFill="1" applyBorder="1" applyAlignment="1">
      <alignment horizontal="center" wrapText="1"/>
    </xf>
    <xf numFmtId="0" fontId="10" fillId="9" borderId="2" xfId="0" applyFont="1" applyFill="1" applyBorder="1" applyAlignment="1">
      <alignment horizontal="center" wrapText="1"/>
    </xf>
    <xf numFmtId="0" fontId="15" fillId="22" borderId="20" xfId="0" applyFont="1" applyFill="1" applyBorder="1" applyAlignment="1">
      <alignment horizontal="center" vertical="center"/>
    </xf>
    <xf numFmtId="0" fontId="0" fillId="22" borderId="19" xfId="0" applyFill="1" applyBorder="1" applyAlignment="1">
      <alignment horizontal="center" vertical="center"/>
    </xf>
    <xf numFmtId="0" fontId="0" fillId="22" borderId="1" xfId="0" applyFill="1" applyBorder="1" applyAlignment="1">
      <alignment horizontal="center" vertical="center"/>
    </xf>
    <xf numFmtId="0" fontId="0" fillId="22" borderId="30" xfId="0" applyFill="1" applyBorder="1" applyAlignment="1">
      <alignment horizontal="center" vertical="center"/>
    </xf>
    <xf numFmtId="0" fontId="0" fillId="22" borderId="45" xfId="0" applyFill="1" applyBorder="1" applyAlignment="1">
      <alignment horizontal="center" vertical="center"/>
    </xf>
    <xf numFmtId="0" fontId="15" fillId="22" borderId="15" xfId="0" applyFont="1" applyFill="1" applyBorder="1" applyAlignment="1">
      <alignment horizontal="center" vertical="center"/>
    </xf>
    <xf numFmtId="0" fontId="15" fillId="22" borderId="16" xfId="0" applyFont="1" applyFill="1" applyBorder="1" applyAlignment="1">
      <alignment horizontal="center" vertical="center"/>
    </xf>
    <xf numFmtId="0" fontId="15" fillId="22" borderId="33" xfId="0" applyFont="1" applyFill="1" applyBorder="1" applyAlignment="1">
      <alignment horizontal="center" vertical="center"/>
    </xf>
    <xf numFmtId="0" fontId="0" fillId="22" borderId="34" xfId="0" applyFill="1" applyBorder="1" applyAlignment="1">
      <alignment horizontal="center" vertical="center"/>
    </xf>
    <xf numFmtId="0" fontId="0" fillId="0" borderId="0" xfId="0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137">
    <dxf>
      <numFmt numFmtId="164" formatCode="_(* #,##0_);_(* \(#,##0\);_(* &quot;-&quot;??_);_(@_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left style="medium">
          <color rgb="FF000000"/>
        </left>
        <right style="thin">
          <color rgb="FF000000"/>
        </right>
        <top style="thin">
          <color rgb="FF000000"/>
        </top>
      </border>
    </dxf>
    <dxf>
      <border outline="0">
        <bottom style="thin">
          <color rgb="FF000000"/>
        </bottom>
      </border>
    </dxf>
    <dxf>
      <alignment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left style="medium">
          <color rgb="FF000000"/>
        </left>
        <right style="thin">
          <color rgb="FF000000"/>
        </right>
        <top style="thin">
          <color rgb="FF000000"/>
        </top>
      </border>
    </dxf>
    <dxf>
      <border outline="0">
        <bottom style="thin">
          <color rgb="FF000000"/>
        </bottom>
      </border>
    </dxf>
    <dxf>
      <alignment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left style="medium">
          <color rgb="FF000000"/>
        </left>
        <right style="thin">
          <color rgb="FF000000"/>
        </right>
        <top style="thin">
          <color rgb="FF000000"/>
        </top>
      </border>
    </dxf>
    <dxf>
      <border outline="0">
        <bottom style="thin">
          <color rgb="FF000000"/>
        </bottom>
      </border>
    </dxf>
    <dxf>
      <alignment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left style="thin">
          <color indexed="64"/>
        </left>
      </border>
    </dxf>
    <dxf>
      <numFmt numFmtId="165" formatCode="#,##0.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numFmt numFmtId="164" formatCode="_(* #,##0_);_(* \(#,##0\);_(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_);_(* \(#,##0\);_(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_);_(* \(#,##0\);_(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_);_(* \(#,##0\);_(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numFmt numFmtId="14" formatCode="0.0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numFmt numFmtId="164" formatCode="_(* #,##0_);_(* \(#,##0\);_(* &quot;-&quot;??_);_(@_)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_(* #,##0_);_(* \(#,##0\);_(* &quot;-&quot;??_);_(@_)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3" formatCode="0%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_(* #,##0_);_(* \(#,##0\);_(* &quot;-&quot;??_);_(@_)"/>
      <alignment horizontal="center" textRotation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alignment textRotation="0" wrapText="1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alignment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alignment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alignment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alignment textRotation="0" wrapText="1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left style="medium">
          <color rgb="FF000000"/>
        </left>
        <right style="thin">
          <color rgb="FF000000"/>
        </right>
        <top style="thin">
          <color rgb="FF000000"/>
        </top>
      </border>
    </dxf>
    <dxf>
      <border outline="0">
        <bottom style="thin">
          <color rgb="FF000000"/>
        </bottom>
      </border>
    </dxf>
    <dxf>
      <alignment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4" formatCode="_(* #,##0_);_(* \(#,##0\);_(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_(* #,##0_);_(* \(#,##0\);_(* &quot;-&quot;??_);_(@_)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numFmt numFmtId="164" formatCode="_(* #,##0_);_(* \(#,##0\);_(* &quot;-&quot;??_);_(@_)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numFmt numFmtId="164" formatCode="_(* #,##0_);_(* \(#,##0\);_(* &quot;-&quot;??_);_(@_)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numFmt numFmtId="164" formatCode="_(* #,##0_);_(* \(#,##0\);_(* &quot;-&quot;??_);_(@_)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numFmt numFmtId="35" formatCode="_(* #,##0.00_);_(* \(#,##0.00\);_(* &quot;-&quot;??_);_(@_)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left style="medium">
          <color indexed="64"/>
        </left>
        <right style="thin">
          <color indexed="64"/>
        </right>
        <top style="thin">
          <color indexed="64"/>
        </top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_(* #,##0_);_(* \(#,##0\);_(* &quot;-&quot;??_);_(@_)"/>
    </dxf>
    <dxf>
      <alignment horizontal="center"/>
    </dxf>
    <dxf>
      <alignment horizontal="center"/>
    </dxf>
    <dxf>
      <numFmt numFmtId="164" formatCode="_(* #,##0_);_(* \(#,##0\);_(* &quot;-&quot;??_);_(@_)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styles" Target="styles.xml"/><Relationship Id="rId30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9</xdr:row>
      <xdr:rowOff>38100</xdr:rowOff>
    </xdr:from>
    <xdr:to>
      <xdr:col>1</xdr:col>
      <xdr:colOff>342900</xdr:colOff>
      <xdr:row>10</xdr:row>
      <xdr:rowOff>133350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CCBE2816-0D47-4EDD-B3E1-F7BE4575642F}"/>
            </a:ext>
          </a:extLst>
        </xdr:cNvPr>
        <xdr:cNvSpPr/>
      </xdr:nvSpPr>
      <xdr:spPr>
        <a:xfrm>
          <a:off x="641350" y="1695450"/>
          <a:ext cx="311150" cy="2794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260350</xdr:colOff>
      <xdr:row>5</xdr:row>
      <xdr:rowOff>63500</xdr:rowOff>
    </xdr:from>
    <xdr:to>
      <xdr:col>2</xdr:col>
      <xdr:colOff>266700</xdr:colOff>
      <xdr:row>15</xdr:row>
      <xdr:rowOff>146050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1F29EE8A-9578-4540-A353-B83282B77979}"/>
            </a:ext>
          </a:extLst>
        </xdr:cNvPr>
        <xdr:cNvCxnSpPr/>
      </xdr:nvCxnSpPr>
      <xdr:spPr>
        <a:xfrm>
          <a:off x="1479550" y="927100"/>
          <a:ext cx="6350" cy="1924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419100</xdr:colOff>
      <xdr:row>5</xdr:row>
      <xdr:rowOff>25400</xdr:rowOff>
    </xdr:from>
    <xdr:to>
      <xdr:col>3</xdr:col>
      <xdr:colOff>317500</xdr:colOff>
      <xdr:row>6</xdr:row>
      <xdr:rowOff>6350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4B46968C-2958-4D59-9FDE-10B89D84226A}"/>
            </a:ext>
          </a:extLst>
        </xdr:cNvPr>
        <xdr:cNvSpPr/>
      </xdr:nvSpPr>
      <xdr:spPr>
        <a:xfrm>
          <a:off x="1638300" y="946150"/>
          <a:ext cx="508000" cy="1651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387350</xdr:colOff>
      <xdr:row>15</xdr:row>
      <xdr:rowOff>25400</xdr:rowOff>
    </xdr:from>
    <xdr:to>
      <xdr:col>3</xdr:col>
      <xdr:colOff>285750</xdr:colOff>
      <xdr:row>16</xdr:row>
      <xdr:rowOff>6350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1649D957-159C-4B62-AB16-97C92B7C0AC7}"/>
            </a:ext>
          </a:extLst>
        </xdr:cNvPr>
        <xdr:cNvSpPr/>
      </xdr:nvSpPr>
      <xdr:spPr>
        <a:xfrm>
          <a:off x="1606550" y="2730500"/>
          <a:ext cx="508000" cy="1651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139700</xdr:colOff>
      <xdr:row>3</xdr:row>
      <xdr:rowOff>38100</xdr:rowOff>
    </xdr:from>
    <xdr:to>
      <xdr:col>3</xdr:col>
      <xdr:colOff>469900</xdr:colOff>
      <xdr:row>4</xdr:row>
      <xdr:rowOff>127000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3EA6AA53-6AE8-4EEA-A792-550D0DBA3F06}"/>
            </a:ext>
          </a:extLst>
        </xdr:cNvPr>
        <xdr:cNvSpPr/>
      </xdr:nvSpPr>
      <xdr:spPr>
        <a:xfrm>
          <a:off x="1358900" y="590550"/>
          <a:ext cx="939800" cy="273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0</a:t>
          </a:r>
          <a:r>
            <a:rPr lang="en-IN" sz="1100" baseline="0"/>
            <a:t> to 7 Decile</a:t>
          </a:r>
        </a:p>
        <a:p>
          <a:pPr algn="l"/>
          <a:endParaRPr lang="en-IN" sz="1100"/>
        </a:p>
      </xdr:txBody>
    </xdr:sp>
    <xdr:clientData/>
  </xdr:twoCellAnchor>
  <xdr:twoCellAnchor>
    <xdr:from>
      <xdr:col>2</xdr:col>
      <xdr:colOff>69850</xdr:colOff>
      <xdr:row>16</xdr:row>
      <xdr:rowOff>120650</xdr:rowOff>
    </xdr:from>
    <xdr:to>
      <xdr:col>3</xdr:col>
      <xdr:colOff>469900</xdr:colOff>
      <xdr:row>18</xdr:row>
      <xdr:rowOff>31750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317926F-5DC4-4782-A72F-AF22CD8735D5}"/>
            </a:ext>
          </a:extLst>
        </xdr:cNvPr>
        <xdr:cNvSpPr/>
      </xdr:nvSpPr>
      <xdr:spPr>
        <a:xfrm>
          <a:off x="1289050" y="3009900"/>
          <a:ext cx="1009650" cy="279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aseline="0"/>
            <a:t>8 to 18 Decile</a:t>
          </a:r>
        </a:p>
        <a:p>
          <a:pPr algn="l"/>
          <a:endParaRPr lang="en-IN" sz="1100" baseline="0"/>
        </a:p>
        <a:p>
          <a:pPr algn="l"/>
          <a:endParaRPr lang="en-IN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y_kuldeep/Downloads/Insurance_Sizing%20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y_kuldeep/Downloads/Balance_split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urance"/>
      <sheetName val="Overall Branch Level&gt;20k"/>
      <sheetName val="Life,&gt;20k"/>
      <sheetName val="General,&gt;20k"/>
    </sheetNames>
    <sheetDataSet>
      <sheetData sheetId="0"/>
      <sheetData sheetId="1">
        <row r="2">
          <cell r="A2">
            <v>2</v>
          </cell>
          <cell r="B2">
            <v>28</v>
          </cell>
          <cell r="C2">
            <v>0.25459999999999999</v>
          </cell>
        </row>
        <row r="3">
          <cell r="A3">
            <v>3</v>
          </cell>
          <cell r="B3">
            <v>92</v>
          </cell>
          <cell r="C3">
            <v>1.0108999999999999</v>
          </cell>
        </row>
        <row r="4">
          <cell r="A4">
            <v>4</v>
          </cell>
          <cell r="B4">
            <v>34</v>
          </cell>
          <cell r="C4">
            <v>0.26019999999999999</v>
          </cell>
        </row>
        <row r="5">
          <cell r="A5">
            <v>5</v>
          </cell>
          <cell r="B5">
            <v>34</v>
          </cell>
          <cell r="C5">
            <v>0.1532</v>
          </cell>
        </row>
        <row r="6">
          <cell r="A6">
            <v>6</v>
          </cell>
          <cell r="B6">
            <v>78</v>
          </cell>
          <cell r="C6">
            <v>0.51060000000000005</v>
          </cell>
        </row>
        <row r="7">
          <cell r="A7">
            <v>7</v>
          </cell>
          <cell r="B7">
            <v>2</v>
          </cell>
          <cell r="C7">
            <v>6.1000000000000004E-3</v>
          </cell>
        </row>
        <row r="8">
          <cell r="A8">
            <v>7</v>
          </cell>
          <cell r="B8">
            <v>39</v>
          </cell>
          <cell r="C8">
            <v>0.19539999999999999</v>
          </cell>
        </row>
        <row r="9">
          <cell r="A9">
            <v>8</v>
          </cell>
          <cell r="B9">
            <v>1</v>
          </cell>
          <cell r="C9">
            <v>1.3599999999999999E-2</v>
          </cell>
        </row>
        <row r="10">
          <cell r="A10">
            <v>8</v>
          </cell>
          <cell r="B10">
            <v>31</v>
          </cell>
          <cell r="C10">
            <v>0.1666</v>
          </cell>
        </row>
        <row r="11">
          <cell r="A11">
            <v>9</v>
          </cell>
          <cell r="B11">
            <v>93</v>
          </cell>
          <cell r="C11">
            <v>1.0744</v>
          </cell>
        </row>
        <row r="12">
          <cell r="A12">
            <v>10</v>
          </cell>
          <cell r="B12">
            <v>46</v>
          </cell>
          <cell r="C12">
            <v>0.27310000000000001</v>
          </cell>
        </row>
        <row r="13">
          <cell r="A13">
            <v>11</v>
          </cell>
          <cell r="B13">
            <v>40</v>
          </cell>
          <cell r="C13">
            <v>0.26960000000000001</v>
          </cell>
        </row>
        <row r="14">
          <cell r="A14">
            <v>12</v>
          </cell>
          <cell r="B14">
            <v>120</v>
          </cell>
          <cell r="C14">
            <v>1.2882</v>
          </cell>
        </row>
        <row r="15">
          <cell r="A15">
            <v>13</v>
          </cell>
          <cell r="B15">
            <v>40</v>
          </cell>
          <cell r="C15">
            <v>0.25640000000000002</v>
          </cell>
        </row>
        <row r="16">
          <cell r="A16">
            <v>13</v>
          </cell>
          <cell r="B16">
            <v>1</v>
          </cell>
          <cell r="C16">
            <v>3.5999999999999999E-3</v>
          </cell>
        </row>
        <row r="17">
          <cell r="A17">
            <v>14</v>
          </cell>
          <cell r="B17">
            <v>39</v>
          </cell>
          <cell r="C17">
            <v>0.32700000000000001</v>
          </cell>
        </row>
        <row r="18">
          <cell r="A18">
            <v>15</v>
          </cell>
          <cell r="B18">
            <v>36</v>
          </cell>
          <cell r="C18">
            <v>0.2898</v>
          </cell>
        </row>
        <row r="19">
          <cell r="A19">
            <v>16</v>
          </cell>
          <cell r="B19">
            <v>133</v>
          </cell>
          <cell r="C19">
            <v>1.8399000000000001</v>
          </cell>
        </row>
        <row r="20">
          <cell r="A20">
            <v>17</v>
          </cell>
          <cell r="B20">
            <v>70</v>
          </cell>
          <cell r="C20">
            <v>0.84589999999999999</v>
          </cell>
        </row>
        <row r="21">
          <cell r="A21">
            <v>18</v>
          </cell>
          <cell r="B21">
            <v>123</v>
          </cell>
          <cell r="C21">
            <v>1.5826</v>
          </cell>
        </row>
        <row r="22">
          <cell r="A22">
            <v>19</v>
          </cell>
          <cell r="B22">
            <v>1</v>
          </cell>
          <cell r="C22">
            <v>2.0999999999999999E-3</v>
          </cell>
        </row>
        <row r="23">
          <cell r="A23">
            <v>19</v>
          </cell>
          <cell r="B23">
            <v>133</v>
          </cell>
          <cell r="C23">
            <v>0.79749999999999999</v>
          </cell>
        </row>
        <row r="24">
          <cell r="A24">
            <v>20</v>
          </cell>
          <cell r="B24">
            <v>35</v>
          </cell>
          <cell r="C24">
            <v>0.4395</v>
          </cell>
        </row>
        <row r="25">
          <cell r="A25">
            <v>21</v>
          </cell>
          <cell r="B25">
            <v>26</v>
          </cell>
          <cell r="C25">
            <v>0.19939999999999999</v>
          </cell>
        </row>
        <row r="26">
          <cell r="A26">
            <v>22</v>
          </cell>
          <cell r="B26">
            <v>19</v>
          </cell>
          <cell r="C26">
            <v>0.3402</v>
          </cell>
        </row>
        <row r="27">
          <cell r="A27">
            <v>22</v>
          </cell>
          <cell r="B27">
            <v>1</v>
          </cell>
          <cell r="C27">
            <v>2.3999999999999998E-3</v>
          </cell>
        </row>
        <row r="28">
          <cell r="A28">
            <v>23</v>
          </cell>
          <cell r="B28">
            <v>13</v>
          </cell>
          <cell r="C28">
            <v>0.13739999999999999</v>
          </cell>
        </row>
        <row r="29">
          <cell r="A29">
            <v>24</v>
          </cell>
          <cell r="B29">
            <v>18</v>
          </cell>
          <cell r="C29">
            <v>7.2599999999999998E-2</v>
          </cell>
        </row>
        <row r="30">
          <cell r="A30">
            <v>25</v>
          </cell>
          <cell r="B30">
            <v>33</v>
          </cell>
          <cell r="C30">
            <v>0.55530000000000002</v>
          </cell>
        </row>
        <row r="31">
          <cell r="A31">
            <v>26</v>
          </cell>
          <cell r="B31">
            <v>27</v>
          </cell>
          <cell r="C31">
            <v>0.158</v>
          </cell>
        </row>
        <row r="32">
          <cell r="A32">
            <v>27</v>
          </cell>
          <cell r="B32">
            <v>48</v>
          </cell>
          <cell r="C32">
            <v>1.1457999999999999</v>
          </cell>
        </row>
        <row r="33">
          <cell r="A33">
            <v>28</v>
          </cell>
          <cell r="B33">
            <v>48</v>
          </cell>
          <cell r="C33">
            <v>0.56540000000000001</v>
          </cell>
        </row>
        <row r="34">
          <cell r="A34">
            <v>29</v>
          </cell>
          <cell r="B34">
            <v>46</v>
          </cell>
          <cell r="C34">
            <v>0.624</v>
          </cell>
        </row>
        <row r="35">
          <cell r="A35">
            <v>30</v>
          </cell>
          <cell r="B35">
            <v>41</v>
          </cell>
          <cell r="C35">
            <v>0.63080000000000003</v>
          </cell>
        </row>
        <row r="36">
          <cell r="A36">
            <v>31</v>
          </cell>
          <cell r="B36">
            <v>24</v>
          </cell>
          <cell r="C36">
            <v>0.46229999999999999</v>
          </cell>
        </row>
        <row r="37">
          <cell r="A37">
            <v>32</v>
          </cell>
          <cell r="B37">
            <v>16</v>
          </cell>
          <cell r="C37">
            <v>0.27329999999999999</v>
          </cell>
        </row>
        <row r="38">
          <cell r="A38">
            <v>33</v>
          </cell>
          <cell r="B38">
            <v>20</v>
          </cell>
          <cell r="C38">
            <v>0.1928</v>
          </cell>
        </row>
        <row r="39">
          <cell r="A39">
            <v>34</v>
          </cell>
          <cell r="B39">
            <v>16</v>
          </cell>
          <cell r="C39">
            <v>9.4799999999999995E-2</v>
          </cell>
        </row>
        <row r="40">
          <cell r="A40">
            <v>35</v>
          </cell>
          <cell r="B40">
            <v>22</v>
          </cell>
          <cell r="C40">
            <v>0.27950000000000003</v>
          </cell>
        </row>
        <row r="41">
          <cell r="A41">
            <v>36</v>
          </cell>
          <cell r="B41">
            <v>25</v>
          </cell>
          <cell r="C41">
            <v>0.1183</v>
          </cell>
        </row>
        <row r="42">
          <cell r="A42">
            <v>37</v>
          </cell>
          <cell r="B42">
            <v>2</v>
          </cell>
          <cell r="C42">
            <v>0.02</v>
          </cell>
        </row>
        <row r="43">
          <cell r="A43">
            <v>38</v>
          </cell>
          <cell r="B43">
            <v>30</v>
          </cell>
          <cell r="C43">
            <v>0.25580000000000003</v>
          </cell>
        </row>
        <row r="44">
          <cell r="A44">
            <v>39</v>
          </cell>
          <cell r="B44">
            <v>15</v>
          </cell>
          <cell r="C44">
            <v>7.5999999999999998E-2</v>
          </cell>
        </row>
        <row r="45">
          <cell r="A45">
            <v>40</v>
          </cell>
          <cell r="B45">
            <v>2</v>
          </cell>
          <cell r="C45">
            <v>5.5999999999999999E-3</v>
          </cell>
        </row>
        <row r="46">
          <cell r="A46">
            <v>41</v>
          </cell>
          <cell r="B46">
            <v>15</v>
          </cell>
          <cell r="C46">
            <v>0.123</v>
          </cell>
        </row>
        <row r="47">
          <cell r="A47">
            <v>42</v>
          </cell>
          <cell r="B47">
            <v>22</v>
          </cell>
          <cell r="C47">
            <v>0.26939999999999997</v>
          </cell>
        </row>
        <row r="48">
          <cell r="A48">
            <v>43</v>
          </cell>
          <cell r="B48">
            <v>9</v>
          </cell>
          <cell r="C48">
            <v>3.1399999999999997E-2</v>
          </cell>
        </row>
        <row r="49">
          <cell r="A49">
            <v>44</v>
          </cell>
          <cell r="B49">
            <v>25</v>
          </cell>
          <cell r="C49">
            <v>0.14269999999999999</v>
          </cell>
        </row>
        <row r="50">
          <cell r="A50">
            <v>45</v>
          </cell>
          <cell r="B50">
            <v>11</v>
          </cell>
          <cell r="C50">
            <v>5.1999999999999998E-2</v>
          </cell>
        </row>
        <row r="51">
          <cell r="A51">
            <v>46</v>
          </cell>
          <cell r="B51">
            <v>3</v>
          </cell>
          <cell r="C51">
            <v>3.32E-2</v>
          </cell>
        </row>
        <row r="52">
          <cell r="A52">
            <v>47</v>
          </cell>
          <cell r="B52">
            <v>8</v>
          </cell>
          <cell r="C52">
            <v>4.6699999999999998E-2</v>
          </cell>
        </row>
        <row r="53">
          <cell r="A53">
            <v>48</v>
          </cell>
          <cell r="B53">
            <v>6</v>
          </cell>
          <cell r="C53">
            <v>9.6699999999999994E-2</v>
          </cell>
        </row>
        <row r="54">
          <cell r="A54">
            <v>49</v>
          </cell>
          <cell r="B54">
            <v>2</v>
          </cell>
          <cell r="C54">
            <v>2.93E-2</v>
          </cell>
        </row>
        <row r="55">
          <cell r="A55">
            <v>51</v>
          </cell>
          <cell r="B55">
            <v>63</v>
          </cell>
          <cell r="C55">
            <v>0.50160000000000005</v>
          </cell>
        </row>
        <row r="56">
          <cell r="A56">
            <v>51</v>
          </cell>
          <cell r="B56">
            <v>1</v>
          </cell>
          <cell r="C56">
            <v>5.1000000000000004E-3</v>
          </cell>
        </row>
        <row r="57">
          <cell r="A57">
            <v>52</v>
          </cell>
          <cell r="B57">
            <v>103</v>
          </cell>
          <cell r="C57">
            <v>1.0301</v>
          </cell>
        </row>
        <row r="58">
          <cell r="A58">
            <v>53</v>
          </cell>
          <cell r="B58">
            <v>70</v>
          </cell>
          <cell r="C58">
            <v>0.86580000000000001</v>
          </cell>
        </row>
        <row r="59">
          <cell r="A59">
            <v>54</v>
          </cell>
          <cell r="B59">
            <v>76</v>
          </cell>
          <cell r="C59">
            <v>1.4686999999999999</v>
          </cell>
        </row>
        <row r="60">
          <cell r="A60">
            <v>55</v>
          </cell>
          <cell r="B60">
            <v>137</v>
          </cell>
          <cell r="C60">
            <v>3.42</v>
          </cell>
        </row>
        <row r="61">
          <cell r="A61">
            <v>56</v>
          </cell>
          <cell r="B61">
            <v>161</v>
          </cell>
          <cell r="C61">
            <v>1.8656999999999999</v>
          </cell>
        </row>
        <row r="62">
          <cell r="A62">
            <v>57</v>
          </cell>
          <cell r="B62">
            <v>93</v>
          </cell>
          <cell r="C62">
            <v>1.4694</v>
          </cell>
        </row>
        <row r="63">
          <cell r="A63">
            <v>58</v>
          </cell>
          <cell r="B63">
            <v>185</v>
          </cell>
          <cell r="C63">
            <v>2.0196999999999998</v>
          </cell>
        </row>
        <row r="64">
          <cell r="A64">
            <v>59</v>
          </cell>
          <cell r="B64">
            <v>119</v>
          </cell>
          <cell r="C64">
            <v>2.6806999999999999</v>
          </cell>
        </row>
        <row r="65">
          <cell r="A65">
            <v>60</v>
          </cell>
          <cell r="B65">
            <v>90</v>
          </cell>
          <cell r="C65">
            <v>1.1214</v>
          </cell>
        </row>
        <row r="66">
          <cell r="A66">
            <v>60</v>
          </cell>
          <cell r="B66">
            <v>1</v>
          </cell>
          <cell r="C66">
            <v>3.5000000000000001E-3</v>
          </cell>
        </row>
        <row r="67">
          <cell r="A67">
            <v>61</v>
          </cell>
          <cell r="B67">
            <v>1</v>
          </cell>
          <cell r="C67">
            <v>4.5999999999999999E-3</v>
          </cell>
        </row>
        <row r="68">
          <cell r="A68">
            <v>61</v>
          </cell>
          <cell r="B68">
            <v>256</v>
          </cell>
          <cell r="C68">
            <v>6.1768000000000001</v>
          </cell>
        </row>
        <row r="69">
          <cell r="A69">
            <v>62</v>
          </cell>
          <cell r="B69">
            <v>167</v>
          </cell>
          <cell r="C69">
            <v>1.9858</v>
          </cell>
        </row>
        <row r="70">
          <cell r="A70">
            <v>63</v>
          </cell>
          <cell r="B70">
            <v>160</v>
          </cell>
          <cell r="C70">
            <v>1.9964</v>
          </cell>
        </row>
        <row r="71">
          <cell r="A71">
            <v>64</v>
          </cell>
          <cell r="B71">
            <v>196</v>
          </cell>
          <cell r="C71">
            <v>1.9614</v>
          </cell>
        </row>
        <row r="72">
          <cell r="A72">
            <v>65</v>
          </cell>
          <cell r="B72">
            <v>170</v>
          </cell>
          <cell r="C72">
            <v>1.7831999999999999</v>
          </cell>
        </row>
        <row r="73">
          <cell r="A73">
            <v>66</v>
          </cell>
          <cell r="B73">
            <v>138</v>
          </cell>
          <cell r="C73">
            <v>1.4530000000000001</v>
          </cell>
        </row>
        <row r="74">
          <cell r="A74">
            <v>67</v>
          </cell>
          <cell r="B74">
            <v>183</v>
          </cell>
          <cell r="C74">
            <v>3.1768999999999998</v>
          </cell>
        </row>
        <row r="75">
          <cell r="A75">
            <v>68</v>
          </cell>
          <cell r="B75">
            <v>35</v>
          </cell>
          <cell r="C75">
            <v>0.28349999999999997</v>
          </cell>
        </row>
        <row r="76">
          <cell r="A76">
            <v>69</v>
          </cell>
          <cell r="B76">
            <v>86</v>
          </cell>
          <cell r="C76">
            <v>0.4698</v>
          </cell>
        </row>
        <row r="77">
          <cell r="A77">
            <v>70</v>
          </cell>
          <cell r="B77">
            <v>25</v>
          </cell>
          <cell r="C77">
            <v>0.1696</v>
          </cell>
        </row>
        <row r="78">
          <cell r="A78">
            <v>71</v>
          </cell>
          <cell r="B78">
            <v>173</v>
          </cell>
          <cell r="C78">
            <v>1.1569</v>
          </cell>
        </row>
        <row r="79">
          <cell r="A79">
            <v>72</v>
          </cell>
          <cell r="B79">
            <v>45</v>
          </cell>
          <cell r="C79">
            <v>0.3342</v>
          </cell>
        </row>
        <row r="80">
          <cell r="A80">
            <v>73</v>
          </cell>
          <cell r="B80">
            <v>66</v>
          </cell>
          <cell r="C80">
            <v>0.92279999999999995</v>
          </cell>
        </row>
        <row r="81">
          <cell r="A81">
            <v>74</v>
          </cell>
          <cell r="B81">
            <v>94</v>
          </cell>
          <cell r="C81">
            <v>1.0347</v>
          </cell>
        </row>
        <row r="82">
          <cell r="A82">
            <v>75</v>
          </cell>
          <cell r="B82">
            <v>97</v>
          </cell>
          <cell r="C82">
            <v>1.0227999999999999</v>
          </cell>
        </row>
        <row r="83">
          <cell r="A83">
            <v>76</v>
          </cell>
          <cell r="B83">
            <v>48</v>
          </cell>
          <cell r="C83">
            <v>0.52329999999999999</v>
          </cell>
        </row>
        <row r="84">
          <cell r="A84">
            <v>77</v>
          </cell>
          <cell r="B84">
            <v>1</v>
          </cell>
          <cell r="C84">
            <v>2.5999999999999999E-3</v>
          </cell>
        </row>
        <row r="85">
          <cell r="A85">
            <v>77</v>
          </cell>
          <cell r="B85">
            <v>105</v>
          </cell>
          <cell r="C85">
            <v>1.8489</v>
          </cell>
        </row>
        <row r="86">
          <cell r="A86">
            <v>78</v>
          </cell>
          <cell r="B86">
            <v>23</v>
          </cell>
          <cell r="C86">
            <v>0.22090000000000001</v>
          </cell>
        </row>
        <row r="87">
          <cell r="A87">
            <v>79</v>
          </cell>
          <cell r="B87">
            <v>1</v>
          </cell>
          <cell r="C87">
            <v>5.1000000000000004E-3</v>
          </cell>
        </row>
        <row r="88">
          <cell r="A88">
            <v>79</v>
          </cell>
          <cell r="B88">
            <v>1</v>
          </cell>
          <cell r="C88">
            <v>1.21E-2</v>
          </cell>
        </row>
        <row r="89">
          <cell r="A89">
            <v>79</v>
          </cell>
          <cell r="B89">
            <v>34</v>
          </cell>
          <cell r="C89">
            <v>0.7712</v>
          </cell>
        </row>
        <row r="90">
          <cell r="A90">
            <v>79</v>
          </cell>
          <cell r="B90">
            <v>1</v>
          </cell>
          <cell r="C90">
            <v>3.0000000000000001E-3</v>
          </cell>
        </row>
        <row r="91">
          <cell r="A91">
            <v>80</v>
          </cell>
          <cell r="B91">
            <v>54</v>
          </cell>
          <cell r="C91">
            <v>0.47560000000000002</v>
          </cell>
        </row>
        <row r="92">
          <cell r="A92">
            <v>81</v>
          </cell>
          <cell r="B92">
            <v>360</v>
          </cell>
          <cell r="C92">
            <v>4.6364999999999998</v>
          </cell>
        </row>
        <row r="93">
          <cell r="A93">
            <v>82</v>
          </cell>
          <cell r="B93">
            <v>73</v>
          </cell>
          <cell r="C93">
            <v>0.74909999999999999</v>
          </cell>
        </row>
        <row r="94">
          <cell r="A94">
            <v>83</v>
          </cell>
          <cell r="B94">
            <v>52</v>
          </cell>
          <cell r="C94">
            <v>0.82010000000000005</v>
          </cell>
        </row>
        <row r="95">
          <cell r="A95">
            <v>84</v>
          </cell>
          <cell r="B95">
            <v>202</v>
          </cell>
          <cell r="C95">
            <v>2.9580000000000002</v>
          </cell>
        </row>
        <row r="96">
          <cell r="A96">
            <v>85</v>
          </cell>
          <cell r="B96">
            <v>103</v>
          </cell>
          <cell r="C96">
            <v>1.4032</v>
          </cell>
        </row>
        <row r="97">
          <cell r="A97">
            <v>86</v>
          </cell>
          <cell r="B97">
            <v>156</v>
          </cell>
          <cell r="C97">
            <v>2.0331999999999999</v>
          </cell>
        </row>
        <row r="98">
          <cell r="A98">
            <v>87</v>
          </cell>
          <cell r="B98">
            <v>95</v>
          </cell>
          <cell r="C98">
            <v>0.87219999999999998</v>
          </cell>
        </row>
        <row r="99">
          <cell r="A99">
            <v>88</v>
          </cell>
          <cell r="B99">
            <v>23</v>
          </cell>
          <cell r="C99">
            <v>0.1283</v>
          </cell>
        </row>
        <row r="100">
          <cell r="A100">
            <v>89</v>
          </cell>
          <cell r="B100">
            <v>88</v>
          </cell>
          <cell r="C100">
            <v>1.8090999999999999</v>
          </cell>
        </row>
        <row r="101">
          <cell r="A101">
            <v>90</v>
          </cell>
          <cell r="B101">
            <v>201</v>
          </cell>
          <cell r="C101">
            <v>2.6882999999999999</v>
          </cell>
        </row>
        <row r="102">
          <cell r="A102">
            <v>91</v>
          </cell>
          <cell r="B102">
            <v>1</v>
          </cell>
          <cell r="C102">
            <v>6.4000000000000003E-3</v>
          </cell>
        </row>
        <row r="103">
          <cell r="A103">
            <v>91</v>
          </cell>
          <cell r="B103">
            <v>271</v>
          </cell>
          <cell r="C103">
            <v>3.1248999999999998</v>
          </cell>
        </row>
        <row r="104">
          <cell r="A104">
            <v>92</v>
          </cell>
          <cell r="B104">
            <v>19</v>
          </cell>
          <cell r="C104">
            <v>0.20030000000000001</v>
          </cell>
        </row>
        <row r="105">
          <cell r="A105">
            <v>93</v>
          </cell>
          <cell r="B105">
            <v>158</v>
          </cell>
          <cell r="C105">
            <v>1.5522</v>
          </cell>
        </row>
        <row r="106">
          <cell r="A106">
            <v>94</v>
          </cell>
          <cell r="B106">
            <v>143</v>
          </cell>
          <cell r="C106">
            <v>2.7770999999999999</v>
          </cell>
        </row>
        <row r="107">
          <cell r="A107">
            <v>95</v>
          </cell>
          <cell r="B107">
            <v>82</v>
          </cell>
          <cell r="C107">
            <v>0.96819999999999995</v>
          </cell>
        </row>
        <row r="108">
          <cell r="A108">
            <v>96</v>
          </cell>
          <cell r="B108">
            <v>11</v>
          </cell>
          <cell r="C108">
            <v>6.0600000000000001E-2</v>
          </cell>
        </row>
        <row r="109">
          <cell r="A109">
            <v>97</v>
          </cell>
          <cell r="B109">
            <v>252</v>
          </cell>
          <cell r="C109">
            <v>3.3397000000000001</v>
          </cell>
        </row>
        <row r="110">
          <cell r="A110">
            <v>97</v>
          </cell>
          <cell r="B110">
            <v>1</v>
          </cell>
          <cell r="C110">
            <v>1.5599999999999999E-2</v>
          </cell>
        </row>
        <row r="111">
          <cell r="A111">
            <v>98</v>
          </cell>
          <cell r="B111">
            <v>195</v>
          </cell>
          <cell r="C111">
            <v>2.8732000000000002</v>
          </cell>
        </row>
        <row r="112">
          <cell r="A112">
            <v>99</v>
          </cell>
          <cell r="B112">
            <v>1</v>
          </cell>
          <cell r="C112">
            <v>2.5000000000000001E-3</v>
          </cell>
        </row>
        <row r="113">
          <cell r="A113">
            <v>99</v>
          </cell>
          <cell r="B113">
            <v>1</v>
          </cell>
          <cell r="C113">
            <v>3.8E-3</v>
          </cell>
        </row>
        <row r="114">
          <cell r="A114">
            <v>99</v>
          </cell>
          <cell r="B114">
            <v>225</v>
          </cell>
          <cell r="C114">
            <v>2.8149000000000002</v>
          </cell>
        </row>
        <row r="115">
          <cell r="A115">
            <v>101</v>
          </cell>
          <cell r="B115">
            <v>26</v>
          </cell>
          <cell r="C115">
            <v>0.74139999999999995</v>
          </cell>
        </row>
        <row r="116">
          <cell r="A116">
            <v>104</v>
          </cell>
          <cell r="B116">
            <v>238</v>
          </cell>
          <cell r="C116">
            <v>6.4413</v>
          </cell>
        </row>
        <row r="117">
          <cell r="A117">
            <v>104</v>
          </cell>
          <cell r="B117">
            <v>1</v>
          </cell>
          <cell r="C117">
            <v>3.5000000000000001E-3</v>
          </cell>
        </row>
        <row r="118">
          <cell r="A118">
            <v>105</v>
          </cell>
          <cell r="B118">
            <v>184</v>
          </cell>
          <cell r="C118">
            <v>2.9491000000000001</v>
          </cell>
        </row>
        <row r="119">
          <cell r="A119">
            <v>105</v>
          </cell>
          <cell r="B119">
            <v>1</v>
          </cell>
          <cell r="C119">
            <v>3.0999999999999999E-3</v>
          </cell>
        </row>
        <row r="120">
          <cell r="A120">
            <v>106</v>
          </cell>
          <cell r="B120">
            <v>166</v>
          </cell>
          <cell r="C120">
            <v>2.2023999999999999</v>
          </cell>
        </row>
        <row r="121">
          <cell r="A121">
            <v>107</v>
          </cell>
          <cell r="B121">
            <v>210</v>
          </cell>
          <cell r="C121">
            <v>2.9302999999999999</v>
          </cell>
        </row>
        <row r="122">
          <cell r="A122">
            <v>108</v>
          </cell>
          <cell r="B122">
            <v>72</v>
          </cell>
          <cell r="C122">
            <v>0.6804</v>
          </cell>
        </row>
        <row r="123">
          <cell r="A123">
            <v>109</v>
          </cell>
          <cell r="B123">
            <v>115</v>
          </cell>
          <cell r="C123">
            <v>2.5347</v>
          </cell>
        </row>
        <row r="124">
          <cell r="A124">
            <v>110</v>
          </cell>
          <cell r="B124">
            <v>54</v>
          </cell>
          <cell r="C124">
            <v>0.4985</v>
          </cell>
        </row>
        <row r="125">
          <cell r="A125">
            <v>111</v>
          </cell>
          <cell r="B125">
            <v>207</v>
          </cell>
          <cell r="C125">
            <v>4.4364999999999997</v>
          </cell>
        </row>
        <row r="126">
          <cell r="A126">
            <v>112</v>
          </cell>
          <cell r="B126">
            <v>1</v>
          </cell>
          <cell r="C126">
            <v>2E-3</v>
          </cell>
        </row>
        <row r="127">
          <cell r="A127">
            <v>112</v>
          </cell>
          <cell r="B127">
            <v>209</v>
          </cell>
          <cell r="C127">
            <v>5.6437999999999997</v>
          </cell>
        </row>
        <row r="128">
          <cell r="A128">
            <v>112</v>
          </cell>
          <cell r="B128">
            <v>1</v>
          </cell>
          <cell r="C128">
            <v>2E-3</v>
          </cell>
        </row>
        <row r="129">
          <cell r="A129">
            <v>113</v>
          </cell>
          <cell r="B129">
            <v>167</v>
          </cell>
          <cell r="C129">
            <v>2.4588000000000001</v>
          </cell>
        </row>
        <row r="130">
          <cell r="A130">
            <v>114</v>
          </cell>
          <cell r="B130">
            <v>1</v>
          </cell>
          <cell r="C130">
            <v>4.8999999999999998E-3</v>
          </cell>
        </row>
        <row r="131">
          <cell r="A131">
            <v>114</v>
          </cell>
          <cell r="B131">
            <v>91</v>
          </cell>
          <cell r="C131">
            <v>1.7613000000000001</v>
          </cell>
        </row>
        <row r="132">
          <cell r="A132">
            <v>115</v>
          </cell>
          <cell r="B132">
            <v>114</v>
          </cell>
          <cell r="C132">
            <v>1.5518000000000001</v>
          </cell>
        </row>
        <row r="133">
          <cell r="A133">
            <v>116</v>
          </cell>
          <cell r="B133">
            <v>61</v>
          </cell>
          <cell r="C133">
            <v>0.43980000000000002</v>
          </cell>
        </row>
        <row r="134">
          <cell r="A134">
            <v>117</v>
          </cell>
          <cell r="B134">
            <v>309</v>
          </cell>
          <cell r="C134">
            <v>3.9527000000000001</v>
          </cell>
        </row>
        <row r="135">
          <cell r="A135">
            <v>117</v>
          </cell>
          <cell r="B135">
            <v>1</v>
          </cell>
          <cell r="C135">
            <v>3.8E-3</v>
          </cell>
        </row>
        <row r="136">
          <cell r="A136">
            <v>118</v>
          </cell>
          <cell r="B136">
            <v>38</v>
          </cell>
          <cell r="C136">
            <v>1.5476000000000001</v>
          </cell>
        </row>
        <row r="137">
          <cell r="A137">
            <v>120</v>
          </cell>
          <cell r="B137">
            <v>132</v>
          </cell>
          <cell r="C137">
            <v>2.0581999999999998</v>
          </cell>
        </row>
        <row r="138">
          <cell r="A138">
            <v>120</v>
          </cell>
          <cell r="B138">
            <v>1</v>
          </cell>
          <cell r="C138">
            <v>2.4500000000000001E-2</v>
          </cell>
        </row>
        <row r="139">
          <cell r="A139">
            <v>121</v>
          </cell>
          <cell r="B139">
            <v>114</v>
          </cell>
          <cell r="C139">
            <v>1.5844</v>
          </cell>
        </row>
        <row r="140">
          <cell r="A140">
            <v>121</v>
          </cell>
          <cell r="B140">
            <v>1</v>
          </cell>
          <cell r="C140">
            <v>1.2999999999999999E-2</v>
          </cell>
        </row>
        <row r="141">
          <cell r="A141">
            <v>123</v>
          </cell>
          <cell r="B141">
            <v>139</v>
          </cell>
          <cell r="C141">
            <v>1.7384999999999999</v>
          </cell>
        </row>
        <row r="142">
          <cell r="A142">
            <v>124</v>
          </cell>
          <cell r="B142">
            <v>1</v>
          </cell>
          <cell r="C142">
            <v>0.01</v>
          </cell>
        </row>
        <row r="143">
          <cell r="A143">
            <v>124</v>
          </cell>
          <cell r="B143">
            <v>197</v>
          </cell>
          <cell r="C143">
            <v>2.9895999999999998</v>
          </cell>
        </row>
        <row r="144">
          <cell r="A144">
            <v>125</v>
          </cell>
          <cell r="B144">
            <v>1</v>
          </cell>
          <cell r="C144">
            <v>2.2000000000000001E-3</v>
          </cell>
        </row>
        <row r="145">
          <cell r="A145">
            <v>125</v>
          </cell>
          <cell r="B145">
            <v>66</v>
          </cell>
          <cell r="C145">
            <v>0.73909999999999998</v>
          </cell>
        </row>
        <row r="146">
          <cell r="A146">
            <v>126</v>
          </cell>
          <cell r="B146">
            <v>148</v>
          </cell>
          <cell r="C146">
            <v>2.7035</v>
          </cell>
        </row>
        <row r="147">
          <cell r="A147">
            <v>127</v>
          </cell>
          <cell r="B147">
            <v>21</v>
          </cell>
          <cell r="C147">
            <v>0.2077</v>
          </cell>
        </row>
        <row r="148">
          <cell r="A148">
            <v>128</v>
          </cell>
          <cell r="B148">
            <v>1</v>
          </cell>
          <cell r="C148">
            <v>3.5000000000000001E-3</v>
          </cell>
        </row>
        <row r="149">
          <cell r="A149">
            <v>128</v>
          </cell>
          <cell r="B149">
            <v>158</v>
          </cell>
          <cell r="C149">
            <v>5.3125999999999998</v>
          </cell>
        </row>
        <row r="150">
          <cell r="A150">
            <v>129</v>
          </cell>
          <cell r="B150">
            <v>44</v>
          </cell>
          <cell r="C150">
            <v>0.38790000000000002</v>
          </cell>
        </row>
        <row r="151">
          <cell r="A151">
            <v>130</v>
          </cell>
          <cell r="B151">
            <v>1</v>
          </cell>
          <cell r="C151">
            <v>6.1999999999999998E-3</v>
          </cell>
        </row>
        <row r="152">
          <cell r="A152">
            <v>130</v>
          </cell>
          <cell r="B152">
            <v>98</v>
          </cell>
          <cell r="C152">
            <v>1.462</v>
          </cell>
        </row>
        <row r="153">
          <cell r="A153">
            <v>131</v>
          </cell>
          <cell r="B153">
            <v>27</v>
          </cell>
          <cell r="C153">
            <v>0.1492</v>
          </cell>
        </row>
        <row r="154">
          <cell r="A154">
            <v>132</v>
          </cell>
          <cell r="B154">
            <v>39</v>
          </cell>
          <cell r="C154">
            <v>0.2036</v>
          </cell>
        </row>
        <row r="155">
          <cell r="A155">
            <v>133</v>
          </cell>
          <cell r="B155">
            <v>146</v>
          </cell>
          <cell r="C155">
            <v>1.4135</v>
          </cell>
        </row>
        <row r="156">
          <cell r="A156">
            <v>134</v>
          </cell>
          <cell r="B156">
            <v>45</v>
          </cell>
          <cell r="C156">
            <v>0.31459999999999999</v>
          </cell>
        </row>
        <row r="157">
          <cell r="A157">
            <v>135</v>
          </cell>
          <cell r="B157">
            <v>10</v>
          </cell>
          <cell r="C157">
            <v>4.58E-2</v>
          </cell>
        </row>
        <row r="158">
          <cell r="A158">
            <v>136</v>
          </cell>
          <cell r="B158">
            <v>151</v>
          </cell>
          <cell r="C158">
            <v>1.2941</v>
          </cell>
        </row>
        <row r="159">
          <cell r="A159">
            <v>136</v>
          </cell>
          <cell r="B159">
            <v>1</v>
          </cell>
          <cell r="C159">
            <v>7.1999999999999998E-3</v>
          </cell>
        </row>
        <row r="160">
          <cell r="A160">
            <v>137</v>
          </cell>
          <cell r="B160">
            <v>87</v>
          </cell>
          <cell r="C160">
            <v>0.72240000000000004</v>
          </cell>
        </row>
        <row r="161">
          <cell r="A161">
            <v>138</v>
          </cell>
          <cell r="B161">
            <v>54</v>
          </cell>
          <cell r="C161">
            <v>0.43369999999999997</v>
          </cell>
        </row>
        <row r="162">
          <cell r="A162">
            <v>139</v>
          </cell>
          <cell r="B162">
            <v>40</v>
          </cell>
          <cell r="C162">
            <v>0.39739999999999998</v>
          </cell>
        </row>
        <row r="163">
          <cell r="A163">
            <v>140</v>
          </cell>
          <cell r="B163">
            <v>143</v>
          </cell>
          <cell r="C163">
            <v>1.2316</v>
          </cell>
        </row>
        <row r="164">
          <cell r="A164">
            <v>141</v>
          </cell>
          <cell r="B164">
            <v>29</v>
          </cell>
          <cell r="C164">
            <v>0.2387</v>
          </cell>
        </row>
        <row r="165">
          <cell r="A165">
            <v>142</v>
          </cell>
          <cell r="B165">
            <v>126</v>
          </cell>
          <cell r="C165">
            <v>1.1013999999999999</v>
          </cell>
        </row>
        <row r="166">
          <cell r="A166">
            <v>143</v>
          </cell>
          <cell r="B166">
            <v>276</v>
          </cell>
          <cell r="C166">
            <v>2.8159999999999998</v>
          </cell>
        </row>
        <row r="167">
          <cell r="A167">
            <v>144</v>
          </cell>
          <cell r="B167">
            <v>24</v>
          </cell>
          <cell r="C167">
            <v>0.29470000000000002</v>
          </cell>
        </row>
        <row r="168">
          <cell r="A168">
            <v>145</v>
          </cell>
          <cell r="B168">
            <v>32</v>
          </cell>
          <cell r="C168">
            <v>0.50900000000000001</v>
          </cell>
        </row>
        <row r="169">
          <cell r="A169">
            <v>146</v>
          </cell>
          <cell r="B169">
            <v>93</v>
          </cell>
          <cell r="C169">
            <v>0.94450000000000001</v>
          </cell>
        </row>
        <row r="170">
          <cell r="A170">
            <v>147</v>
          </cell>
          <cell r="B170">
            <v>98</v>
          </cell>
          <cell r="C170">
            <v>1.1028</v>
          </cell>
        </row>
        <row r="171">
          <cell r="A171">
            <v>147</v>
          </cell>
          <cell r="B171">
            <v>1</v>
          </cell>
          <cell r="C171">
            <v>3.3999999999999998E-3</v>
          </cell>
        </row>
        <row r="172">
          <cell r="A172">
            <v>148</v>
          </cell>
          <cell r="B172">
            <v>71</v>
          </cell>
          <cell r="C172">
            <v>0.94010000000000005</v>
          </cell>
        </row>
        <row r="173">
          <cell r="A173">
            <v>149</v>
          </cell>
          <cell r="B173">
            <v>135</v>
          </cell>
          <cell r="C173">
            <v>1.9416</v>
          </cell>
        </row>
        <row r="174">
          <cell r="A174">
            <v>150</v>
          </cell>
          <cell r="B174">
            <v>73</v>
          </cell>
          <cell r="C174">
            <v>1.8844000000000001</v>
          </cell>
        </row>
        <row r="175">
          <cell r="A175">
            <v>151</v>
          </cell>
          <cell r="B175">
            <v>40</v>
          </cell>
          <cell r="C175">
            <v>0.51480000000000004</v>
          </cell>
        </row>
        <row r="176">
          <cell r="A176">
            <v>151</v>
          </cell>
          <cell r="B176">
            <v>1</v>
          </cell>
          <cell r="C176">
            <v>1.8200000000000001E-2</v>
          </cell>
        </row>
        <row r="177">
          <cell r="A177">
            <v>152</v>
          </cell>
          <cell r="B177">
            <v>42</v>
          </cell>
          <cell r="C177">
            <v>0.4667</v>
          </cell>
        </row>
        <row r="178">
          <cell r="A178">
            <v>153</v>
          </cell>
          <cell r="B178">
            <v>38</v>
          </cell>
          <cell r="C178">
            <v>0.27360000000000001</v>
          </cell>
        </row>
        <row r="179">
          <cell r="A179">
            <v>154</v>
          </cell>
          <cell r="B179">
            <v>25</v>
          </cell>
          <cell r="C179">
            <v>0.1741</v>
          </cell>
        </row>
        <row r="180">
          <cell r="A180">
            <v>156</v>
          </cell>
          <cell r="B180">
            <v>46</v>
          </cell>
          <cell r="C180">
            <v>1.2779</v>
          </cell>
        </row>
        <row r="181">
          <cell r="A181">
            <v>157</v>
          </cell>
          <cell r="B181">
            <v>65</v>
          </cell>
          <cell r="C181">
            <v>0.7903</v>
          </cell>
        </row>
        <row r="182">
          <cell r="A182">
            <v>158</v>
          </cell>
          <cell r="B182">
            <v>53</v>
          </cell>
          <cell r="C182">
            <v>0.93189999999999995</v>
          </cell>
        </row>
        <row r="183">
          <cell r="A183">
            <v>159</v>
          </cell>
          <cell r="B183">
            <v>62</v>
          </cell>
          <cell r="C183">
            <v>0.83350000000000002</v>
          </cell>
        </row>
        <row r="184">
          <cell r="A184">
            <v>160</v>
          </cell>
          <cell r="B184">
            <v>34</v>
          </cell>
          <cell r="C184">
            <v>0.35899999999999999</v>
          </cell>
        </row>
        <row r="185">
          <cell r="A185">
            <v>161</v>
          </cell>
          <cell r="B185">
            <v>1</v>
          </cell>
          <cell r="C185">
            <v>5.8999999999999999E-3</v>
          </cell>
        </row>
        <row r="186">
          <cell r="A186">
            <v>161</v>
          </cell>
          <cell r="B186">
            <v>56</v>
          </cell>
          <cell r="C186">
            <v>1.0952</v>
          </cell>
        </row>
        <row r="187">
          <cell r="A187">
            <v>162</v>
          </cell>
          <cell r="B187">
            <v>33</v>
          </cell>
          <cell r="C187">
            <v>0.43259999999999998</v>
          </cell>
        </row>
        <row r="188">
          <cell r="A188">
            <v>163</v>
          </cell>
          <cell r="B188">
            <v>28</v>
          </cell>
          <cell r="C188">
            <v>0.38690000000000002</v>
          </cell>
        </row>
        <row r="189">
          <cell r="A189">
            <v>164</v>
          </cell>
          <cell r="B189">
            <v>47</v>
          </cell>
          <cell r="C189">
            <v>0.77849999999999997</v>
          </cell>
        </row>
        <row r="190">
          <cell r="A190">
            <v>165</v>
          </cell>
          <cell r="B190">
            <v>5</v>
          </cell>
          <cell r="C190">
            <v>2.9700000000000001E-2</v>
          </cell>
        </row>
        <row r="191">
          <cell r="A191">
            <v>166</v>
          </cell>
          <cell r="B191">
            <v>44</v>
          </cell>
          <cell r="C191">
            <v>0.39300000000000002</v>
          </cell>
        </row>
        <row r="192">
          <cell r="A192">
            <v>167</v>
          </cell>
          <cell r="B192">
            <v>85</v>
          </cell>
          <cell r="C192">
            <v>0.53339999999999999</v>
          </cell>
        </row>
        <row r="193">
          <cell r="A193">
            <v>168</v>
          </cell>
          <cell r="B193">
            <v>38</v>
          </cell>
          <cell r="C193">
            <v>0.47499999999999998</v>
          </cell>
        </row>
        <row r="194">
          <cell r="A194">
            <v>169</v>
          </cell>
          <cell r="B194">
            <v>28</v>
          </cell>
          <cell r="C194">
            <v>0.41639999999999999</v>
          </cell>
        </row>
        <row r="195">
          <cell r="A195">
            <v>170</v>
          </cell>
          <cell r="B195">
            <v>30</v>
          </cell>
          <cell r="C195">
            <v>0.48180000000000001</v>
          </cell>
        </row>
        <row r="196">
          <cell r="A196">
            <v>171</v>
          </cell>
          <cell r="B196">
            <v>69</v>
          </cell>
          <cell r="C196">
            <v>0.56289999999999996</v>
          </cell>
        </row>
        <row r="197">
          <cell r="A197">
            <v>172</v>
          </cell>
          <cell r="B197">
            <v>48</v>
          </cell>
          <cell r="C197">
            <v>0.34289999999999998</v>
          </cell>
        </row>
        <row r="198">
          <cell r="A198">
            <v>173</v>
          </cell>
          <cell r="B198">
            <v>2</v>
          </cell>
          <cell r="C198">
            <v>1.7000000000000001E-2</v>
          </cell>
        </row>
        <row r="199">
          <cell r="A199">
            <v>176</v>
          </cell>
          <cell r="B199">
            <v>28</v>
          </cell>
          <cell r="C199">
            <v>0.37890000000000001</v>
          </cell>
        </row>
        <row r="200">
          <cell r="A200">
            <v>177</v>
          </cell>
          <cell r="B200">
            <v>53</v>
          </cell>
          <cell r="C200">
            <v>0.87749999999999995</v>
          </cell>
        </row>
        <row r="201">
          <cell r="A201">
            <v>178</v>
          </cell>
          <cell r="B201">
            <v>29</v>
          </cell>
          <cell r="C201">
            <v>0.1603</v>
          </cell>
        </row>
        <row r="202">
          <cell r="A202">
            <v>179</v>
          </cell>
          <cell r="B202">
            <v>38</v>
          </cell>
          <cell r="C202">
            <v>0.56289999999999996</v>
          </cell>
        </row>
        <row r="203">
          <cell r="A203">
            <v>180</v>
          </cell>
          <cell r="B203">
            <v>1</v>
          </cell>
          <cell r="C203">
            <v>5.4000000000000003E-3</v>
          </cell>
        </row>
        <row r="204">
          <cell r="A204">
            <v>180</v>
          </cell>
          <cell r="B204">
            <v>26</v>
          </cell>
          <cell r="C204">
            <v>0.25990000000000002</v>
          </cell>
        </row>
        <row r="205">
          <cell r="A205">
            <v>181</v>
          </cell>
          <cell r="B205">
            <v>24</v>
          </cell>
          <cell r="C205">
            <v>0.308</v>
          </cell>
        </row>
        <row r="206">
          <cell r="A206">
            <v>182</v>
          </cell>
          <cell r="B206">
            <v>92</v>
          </cell>
          <cell r="C206">
            <v>0.78669999999999995</v>
          </cell>
        </row>
        <row r="207">
          <cell r="A207">
            <v>183</v>
          </cell>
          <cell r="B207">
            <v>82</v>
          </cell>
          <cell r="C207">
            <v>0.64200000000000002</v>
          </cell>
        </row>
        <row r="208">
          <cell r="A208">
            <v>183</v>
          </cell>
          <cell r="B208">
            <v>1</v>
          </cell>
          <cell r="C208">
            <v>4.7100000000000003E-2</v>
          </cell>
        </row>
        <row r="209">
          <cell r="A209">
            <v>184</v>
          </cell>
          <cell r="B209">
            <v>20</v>
          </cell>
          <cell r="C209">
            <v>0.13980000000000001</v>
          </cell>
        </row>
        <row r="210">
          <cell r="A210">
            <v>185</v>
          </cell>
          <cell r="B210">
            <v>139</v>
          </cell>
          <cell r="C210">
            <v>1.7274</v>
          </cell>
        </row>
        <row r="211">
          <cell r="A211">
            <v>186</v>
          </cell>
          <cell r="B211">
            <v>28</v>
          </cell>
          <cell r="C211">
            <v>0.2263</v>
          </cell>
        </row>
        <row r="212">
          <cell r="A212">
            <v>187</v>
          </cell>
          <cell r="B212">
            <v>8</v>
          </cell>
          <cell r="C212">
            <v>0.10299999999999999</v>
          </cell>
        </row>
        <row r="213">
          <cell r="A213">
            <v>188</v>
          </cell>
          <cell r="B213">
            <v>8</v>
          </cell>
          <cell r="C213">
            <v>3.1300000000000001E-2</v>
          </cell>
        </row>
        <row r="214">
          <cell r="A214">
            <v>189</v>
          </cell>
          <cell r="B214">
            <v>59</v>
          </cell>
          <cell r="C214">
            <v>0.45700000000000002</v>
          </cell>
        </row>
        <row r="215">
          <cell r="A215">
            <v>190</v>
          </cell>
          <cell r="B215">
            <v>109</v>
          </cell>
          <cell r="C215">
            <v>1.1595</v>
          </cell>
        </row>
        <row r="216">
          <cell r="A216">
            <v>191</v>
          </cell>
          <cell r="B216">
            <v>86</v>
          </cell>
          <cell r="C216">
            <v>0.7742</v>
          </cell>
        </row>
        <row r="217">
          <cell r="A217">
            <v>192</v>
          </cell>
          <cell r="B217">
            <v>93</v>
          </cell>
          <cell r="C217">
            <v>1.1009</v>
          </cell>
        </row>
        <row r="218">
          <cell r="A218">
            <v>193</v>
          </cell>
          <cell r="B218">
            <v>1</v>
          </cell>
          <cell r="C218">
            <v>2E-3</v>
          </cell>
        </row>
        <row r="219">
          <cell r="A219">
            <v>193</v>
          </cell>
          <cell r="B219">
            <v>161</v>
          </cell>
          <cell r="C219">
            <v>1.4094</v>
          </cell>
        </row>
        <row r="220">
          <cell r="A220">
            <v>194</v>
          </cell>
          <cell r="B220">
            <v>136</v>
          </cell>
          <cell r="C220">
            <v>1.1617</v>
          </cell>
        </row>
        <row r="221">
          <cell r="A221">
            <v>195</v>
          </cell>
          <cell r="B221">
            <v>42</v>
          </cell>
          <cell r="C221">
            <v>1.0585</v>
          </cell>
        </row>
        <row r="222">
          <cell r="A222">
            <v>196</v>
          </cell>
          <cell r="B222">
            <v>36</v>
          </cell>
          <cell r="C222">
            <v>0.40279999999999999</v>
          </cell>
        </row>
        <row r="223">
          <cell r="A223">
            <v>197</v>
          </cell>
          <cell r="B223">
            <v>97</v>
          </cell>
          <cell r="C223">
            <v>1.0463</v>
          </cell>
        </row>
        <row r="224">
          <cell r="A224">
            <v>198</v>
          </cell>
          <cell r="B224">
            <v>90</v>
          </cell>
          <cell r="C224">
            <v>0.50600000000000001</v>
          </cell>
        </row>
        <row r="225">
          <cell r="A225">
            <v>198</v>
          </cell>
          <cell r="B225">
            <v>1</v>
          </cell>
          <cell r="C225">
            <v>2.5999999999999999E-3</v>
          </cell>
        </row>
        <row r="226">
          <cell r="A226">
            <v>199</v>
          </cell>
          <cell r="B226">
            <v>44</v>
          </cell>
          <cell r="C226">
            <v>0.32729999999999998</v>
          </cell>
        </row>
        <row r="227">
          <cell r="A227">
            <v>201</v>
          </cell>
          <cell r="B227">
            <v>50</v>
          </cell>
          <cell r="C227">
            <v>0.9153</v>
          </cell>
        </row>
        <row r="228">
          <cell r="A228">
            <v>202</v>
          </cell>
          <cell r="B228">
            <v>50</v>
          </cell>
          <cell r="C228">
            <v>0.70489999999999997</v>
          </cell>
        </row>
        <row r="229">
          <cell r="A229">
            <v>203</v>
          </cell>
          <cell r="B229">
            <v>55</v>
          </cell>
          <cell r="C229">
            <v>0.45910000000000001</v>
          </cell>
        </row>
        <row r="230">
          <cell r="A230">
            <v>204</v>
          </cell>
          <cell r="B230">
            <v>52</v>
          </cell>
          <cell r="C230">
            <v>0.4451</v>
          </cell>
        </row>
        <row r="231">
          <cell r="A231">
            <v>205</v>
          </cell>
          <cell r="B231">
            <v>46</v>
          </cell>
          <cell r="C231">
            <v>0.76549999999999996</v>
          </cell>
        </row>
        <row r="232">
          <cell r="A232">
            <v>206</v>
          </cell>
          <cell r="B232">
            <v>10</v>
          </cell>
          <cell r="C232">
            <v>0.1057</v>
          </cell>
        </row>
        <row r="233">
          <cell r="A233">
            <v>207</v>
          </cell>
          <cell r="B233">
            <v>31</v>
          </cell>
          <cell r="C233">
            <v>0.57730000000000004</v>
          </cell>
        </row>
        <row r="234">
          <cell r="A234">
            <v>208</v>
          </cell>
          <cell r="B234">
            <v>18</v>
          </cell>
          <cell r="C234">
            <v>0.14269999999999999</v>
          </cell>
        </row>
        <row r="235">
          <cell r="A235">
            <v>209</v>
          </cell>
          <cell r="B235">
            <v>70</v>
          </cell>
          <cell r="C235">
            <v>0.4768</v>
          </cell>
        </row>
        <row r="236">
          <cell r="A236">
            <v>211</v>
          </cell>
          <cell r="B236">
            <v>13</v>
          </cell>
          <cell r="C236">
            <v>0.12640000000000001</v>
          </cell>
        </row>
        <row r="237">
          <cell r="A237">
            <v>212</v>
          </cell>
          <cell r="B237">
            <v>29</v>
          </cell>
          <cell r="C237">
            <v>0.32729999999999998</v>
          </cell>
        </row>
        <row r="238">
          <cell r="A238">
            <v>213</v>
          </cell>
          <cell r="B238">
            <v>24</v>
          </cell>
          <cell r="C238">
            <v>0.13930000000000001</v>
          </cell>
        </row>
        <row r="239">
          <cell r="A239">
            <v>214</v>
          </cell>
          <cell r="B239">
            <v>61</v>
          </cell>
          <cell r="C239">
            <v>0.52180000000000004</v>
          </cell>
        </row>
        <row r="240">
          <cell r="A240">
            <v>215</v>
          </cell>
          <cell r="B240">
            <v>22</v>
          </cell>
          <cell r="C240">
            <v>0.28010000000000002</v>
          </cell>
        </row>
        <row r="241">
          <cell r="A241">
            <v>216</v>
          </cell>
          <cell r="B241">
            <v>18</v>
          </cell>
          <cell r="C241">
            <v>0.1948</v>
          </cell>
        </row>
        <row r="242">
          <cell r="A242">
            <v>217</v>
          </cell>
          <cell r="B242">
            <v>16</v>
          </cell>
          <cell r="C242">
            <v>0.1807</v>
          </cell>
        </row>
        <row r="243">
          <cell r="A243">
            <v>218</v>
          </cell>
          <cell r="B243">
            <v>19</v>
          </cell>
          <cell r="C243">
            <v>0.1018</v>
          </cell>
        </row>
        <row r="244">
          <cell r="A244">
            <v>218</v>
          </cell>
          <cell r="B244">
            <v>1</v>
          </cell>
          <cell r="C244">
            <v>7.4000000000000003E-3</v>
          </cell>
        </row>
        <row r="245">
          <cell r="A245">
            <v>219</v>
          </cell>
          <cell r="B245">
            <v>6</v>
          </cell>
          <cell r="C245">
            <v>4.36E-2</v>
          </cell>
        </row>
        <row r="246">
          <cell r="A246">
            <v>220</v>
          </cell>
          <cell r="B246">
            <v>20</v>
          </cell>
          <cell r="C246">
            <v>0.59150000000000003</v>
          </cell>
        </row>
        <row r="247">
          <cell r="A247">
            <v>221</v>
          </cell>
          <cell r="B247">
            <v>29</v>
          </cell>
          <cell r="C247">
            <v>0.25159999999999999</v>
          </cell>
        </row>
        <row r="248">
          <cell r="A248">
            <v>222</v>
          </cell>
          <cell r="B248">
            <v>9</v>
          </cell>
          <cell r="C248">
            <v>9.64E-2</v>
          </cell>
        </row>
        <row r="249">
          <cell r="A249">
            <v>224</v>
          </cell>
          <cell r="B249">
            <v>4</v>
          </cell>
          <cell r="C249">
            <v>1.5299999999999999E-2</v>
          </cell>
        </row>
        <row r="250">
          <cell r="A250">
            <v>225</v>
          </cell>
          <cell r="B250">
            <v>107</v>
          </cell>
          <cell r="C250">
            <v>1.5399</v>
          </cell>
        </row>
        <row r="251">
          <cell r="A251">
            <v>226</v>
          </cell>
          <cell r="B251">
            <v>13</v>
          </cell>
          <cell r="C251">
            <v>0.18179999999999999</v>
          </cell>
        </row>
        <row r="252">
          <cell r="A252">
            <v>227</v>
          </cell>
          <cell r="B252">
            <v>18</v>
          </cell>
          <cell r="C252">
            <v>0.4325</v>
          </cell>
        </row>
        <row r="253">
          <cell r="A253">
            <v>228</v>
          </cell>
          <cell r="B253">
            <v>15</v>
          </cell>
          <cell r="C253">
            <v>0.23019999999999999</v>
          </cell>
        </row>
        <row r="254">
          <cell r="A254">
            <v>229</v>
          </cell>
          <cell r="B254">
            <v>13</v>
          </cell>
          <cell r="C254">
            <v>0.1008</v>
          </cell>
        </row>
        <row r="255">
          <cell r="A255">
            <v>231</v>
          </cell>
          <cell r="B255">
            <v>25</v>
          </cell>
          <cell r="C255">
            <v>1.2943</v>
          </cell>
        </row>
        <row r="256">
          <cell r="A256">
            <v>232</v>
          </cell>
          <cell r="B256">
            <v>6</v>
          </cell>
          <cell r="C256">
            <v>4.2700000000000002E-2</v>
          </cell>
        </row>
        <row r="257">
          <cell r="A257">
            <v>233</v>
          </cell>
          <cell r="B257">
            <v>26</v>
          </cell>
          <cell r="C257">
            <v>0.51800000000000002</v>
          </cell>
        </row>
        <row r="258">
          <cell r="A258">
            <v>234</v>
          </cell>
          <cell r="B258">
            <v>13</v>
          </cell>
          <cell r="C258">
            <v>0.1938</v>
          </cell>
        </row>
        <row r="259">
          <cell r="A259">
            <v>235</v>
          </cell>
          <cell r="B259">
            <v>5</v>
          </cell>
          <cell r="C259">
            <v>3.7999999999999999E-2</v>
          </cell>
        </row>
        <row r="260">
          <cell r="A260">
            <v>236</v>
          </cell>
          <cell r="B260">
            <v>4</v>
          </cell>
          <cell r="C260">
            <v>1.3899999999999999E-2</v>
          </cell>
        </row>
        <row r="261">
          <cell r="A261">
            <v>237</v>
          </cell>
          <cell r="B261">
            <v>9</v>
          </cell>
          <cell r="C261">
            <v>6.7900000000000002E-2</v>
          </cell>
        </row>
        <row r="262">
          <cell r="A262">
            <v>238</v>
          </cell>
          <cell r="B262">
            <v>4</v>
          </cell>
          <cell r="C262">
            <v>0.2293</v>
          </cell>
        </row>
        <row r="263">
          <cell r="A263">
            <v>239</v>
          </cell>
          <cell r="B263">
            <v>14</v>
          </cell>
          <cell r="C263">
            <v>0.1183</v>
          </cell>
        </row>
        <row r="264">
          <cell r="A264">
            <v>244</v>
          </cell>
          <cell r="B264">
            <v>5</v>
          </cell>
          <cell r="C264">
            <v>2.4299999999999999E-2</v>
          </cell>
        </row>
        <row r="265">
          <cell r="A265">
            <v>245</v>
          </cell>
          <cell r="B265">
            <v>1</v>
          </cell>
          <cell r="C265">
            <v>3.0000000000000001E-3</v>
          </cell>
        </row>
        <row r="266">
          <cell r="A266">
            <v>246</v>
          </cell>
          <cell r="B266">
            <v>2</v>
          </cell>
          <cell r="C266">
            <v>7.1999999999999998E-3</v>
          </cell>
        </row>
        <row r="267">
          <cell r="A267">
            <v>247</v>
          </cell>
          <cell r="B267">
            <v>2</v>
          </cell>
          <cell r="C267">
            <v>8.3000000000000001E-3</v>
          </cell>
        </row>
        <row r="268">
          <cell r="A268">
            <v>248</v>
          </cell>
          <cell r="B268">
            <v>3</v>
          </cell>
          <cell r="C268">
            <v>3.2000000000000001E-2</v>
          </cell>
        </row>
        <row r="269">
          <cell r="A269">
            <v>249</v>
          </cell>
          <cell r="B269">
            <v>10</v>
          </cell>
          <cell r="C269">
            <v>0.19919999999999999</v>
          </cell>
        </row>
        <row r="270">
          <cell r="A270">
            <v>251</v>
          </cell>
          <cell r="B270">
            <v>180</v>
          </cell>
          <cell r="C270">
            <v>1.1684000000000001</v>
          </cell>
        </row>
        <row r="271">
          <cell r="A271">
            <v>252</v>
          </cell>
          <cell r="B271">
            <v>63</v>
          </cell>
          <cell r="C271">
            <v>0.71299999999999997</v>
          </cell>
        </row>
        <row r="272">
          <cell r="A272">
            <v>253</v>
          </cell>
          <cell r="B272">
            <v>80</v>
          </cell>
          <cell r="C272">
            <v>0.34599999999999997</v>
          </cell>
        </row>
        <row r="273">
          <cell r="A273">
            <v>254</v>
          </cell>
          <cell r="B273">
            <v>62</v>
          </cell>
          <cell r="C273">
            <v>0.6381</v>
          </cell>
        </row>
        <row r="274">
          <cell r="A274">
            <v>255</v>
          </cell>
          <cell r="B274">
            <v>52</v>
          </cell>
          <cell r="C274">
            <v>0.38469999999999999</v>
          </cell>
        </row>
        <row r="275">
          <cell r="A275">
            <v>256</v>
          </cell>
          <cell r="B275">
            <v>29</v>
          </cell>
          <cell r="C275">
            <v>0.27089999999999997</v>
          </cell>
        </row>
        <row r="276">
          <cell r="A276">
            <v>257</v>
          </cell>
          <cell r="B276">
            <v>92</v>
          </cell>
          <cell r="C276">
            <v>0.53339999999999999</v>
          </cell>
        </row>
        <row r="277">
          <cell r="A277">
            <v>258</v>
          </cell>
          <cell r="B277">
            <v>119</v>
          </cell>
          <cell r="C277">
            <v>1.3206</v>
          </cell>
        </row>
        <row r="278">
          <cell r="A278">
            <v>259</v>
          </cell>
          <cell r="B278">
            <v>63</v>
          </cell>
          <cell r="C278">
            <v>0.73870000000000002</v>
          </cell>
        </row>
        <row r="279">
          <cell r="A279">
            <v>260</v>
          </cell>
          <cell r="B279">
            <v>111</v>
          </cell>
          <cell r="C279">
            <v>0.98660000000000003</v>
          </cell>
        </row>
        <row r="280">
          <cell r="A280">
            <v>261</v>
          </cell>
          <cell r="B280">
            <v>1</v>
          </cell>
          <cell r="C280">
            <v>1.4999999999999999E-2</v>
          </cell>
        </row>
        <row r="281">
          <cell r="A281">
            <v>261</v>
          </cell>
          <cell r="B281">
            <v>81</v>
          </cell>
          <cell r="C281">
            <v>1.0712999999999999</v>
          </cell>
        </row>
        <row r="282">
          <cell r="A282">
            <v>262</v>
          </cell>
          <cell r="B282">
            <v>38</v>
          </cell>
          <cell r="C282">
            <v>0.2041</v>
          </cell>
        </row>
        <row r="283">
          <cell r="A283">
            <v>263</v>
          </cell>
          <cell r="B283">
            <v>48</v>
          </cell>
          <cell r="C283">
            <v>0.59089999999999998</v>
          </cell>
        </row>
        <row r="284">
          <cell r="A284">
            <v>264</v>
          </cell>
          <cell r="B284">
            <v>58</v>
          </cell>
          <cell r="C284">
            <v>0.57509999999999994</v>
          </cell>
        </row>
        <row r="285">
          <cell r="A285">
            <v>265</v>
          </cell>
          <cell r="B285">
            <v>61</v>
          </cell>
          <cell r="C285">
            <v>0.63229999999999997</v>
          </cell>
        </row>
        <row r="286">
          <cell r="A286">
            <v>266</v>
          </cell>
          <cell r="B286">
            <v>29</v>
          </cell>
          <cell r="C286">
            <v>0.2928</v>
          </cell>
        </row>
        <row r="287">
          <cell r="A287">
            <v>267</v>
          </cell>
          <cell r="B287">
            <v>26</v>
          </cell>
          <cell r="C287">
            <v>0.21179999999999999</v>
          </cell>
        </row>
        <row r="288">
          <cell r="A288">
            <v>268</v>
          </cell>
          <cell r="B288">
            <v>23</v>
          </cell>
          <cell r="C288">
            <v>0.158</v>
          </cell>
        </row>
        <row r="289">
          <cell r="A289">
            <v>269</v>
          </cell>
          <cell r="B289">
            <v>29</v>
          </cell>
          <cell r="C289">
            <v>0.2056</v>
          </cell>
        </row>
        <row r="290">
          <cell r="A290">
            <v>270</v>
          </cell>
          <cell r="B290">
            <v>20</v>
          </cell>
          <cell r="C290">
            <v>0.1996</v>
          </cell>
        </row>
        <row r="291">
          <cell r="A291">
            <v>271</v>
          </cell>
          <cell r="B291">
            <v>37</v>
          </cell>
          <cell r="C291">
            <v>0.56710000000000005</v>
          </cell>
        </row>
        <row r="292">
          <cell r="A292">
            <v>272</v>
          </cell>
          <cell r="B292">
            <v>1</v>
          </cell>
          <cell r="C292">
            <v>2E-3</v>
          </cell>
        </row>
        <row r="293">
          <cell r="A293">
            <v>272</v>
          </cell>
          <cell r="B293">
            <v>34</v>
          </cell>
          <cell r="C293">
            <v>0.45600000000000002</v>
          </cell>
        </row>
        <row r="294">
          <cell r="A294">
            <v>273</v>
          </cell>
          <cell r="B294">
            <v>6</v>
          </cell>
          <cell r="C294">
            <v>1.72E-2</v>
          </cell>
        </row>
        <row r="295">
          <cell r="A295">
            <v>274</v>
          </cell>
          <cell r="B295">
            <v>53</v>
          </cell>
          <cell r="C295">
            <v>0.33660000000000001</v>
          </cell>
        </row>
        <row r="296">
          <cell r="A296">
            <v>275</v>
          </cell>
          <cell r="B296">
            <v>4</v>
          </cell>
          <cell r="C296">
            <v>1.2200000000000001E-2</v>
          </cell>
        </row>
        <row r="297">
          <cell r="A297">
            <v>276</v>
          </cell>
          <cell r="B297">
            <v>24</v>
          </cell>
          <cell r="C297">
            <v>0.30599999999999999</v>
          </cell>
        </row>
        <row r="298">
          <cell r="A298">
            <v>278</v>
          </cell>
          <cell r="B298">
            <v>4</v>
          </cell>
          <cell r="C298">
            <v>1.47E-2</v>
          </cell>
        </row>
        <row r="299">
          <cell r="A299">
            <v>279</v>
          </cell>
          <cell r="B299">
            <v>14</v>
          </cell>
          <cell r="C299">
            <v>0.15670000000000001</v>
          </cell>
        </row>
        <row r="300">
          <cell r="A300">
            <v>281</v>
          </cell>
          <cell r="B300">
            <v>9</v>
          </cell>
          <cell r="C300">
            <v>0.13070000000000001</v>
          </cell>
        </row>
        <row r="301">
          <cell r="A301">
            <v>282</v>
          </cell>
          <cell r="B301">
            <v>15</v>
          </cell>
          <cell r="C301">
            <v>7.8E-2</v>
          </cell>
        </row>
        <row r="302">
          <cell r="A302">
            <v>283</v>
          </cell>
          <cell r="B302">
            <v>34</v>
          </cell>
          <cell r="C302">
            <v>0.2263</v>
          </cell>
        </row>
        <row r="303">
          <cell r="A303">
            <v>284</v>
          </cell>
          <cell r="B303">
            <v>1</v>
          </cell>
          <cell r="C303">
            <v>2.5999999999999999E-3</v>
          </cell>
        </row>
        <row r="304">
          <cell r="A304">
            <v>285</v>
          </cell>
          <cell r="B304">
            <v>11</v>
          </cell>
          <cell r="C304">
            <v>0.1188</v>
          </cell>
        </row>
        <row r="305">
          <cell r="A305">
            <v>286</v>
          </cell>
          <cell r="B305">
            <v>6</v>
          </cell>
          <cell r="C305">
            <v>4.3099999999999999E-2</v>
          </cell>
        </row>
        <row r="306">
          <cell r="A306">
            <v>288</v>
          </cell>
          <cell r="B306">
            <v>8</v>
          </cell>
          <cell r="C306">
            <v>6.0299999999999999E-2</v>
          </cell>
        </row>
        <row r="307">
          <cell r="A307">
            <v>289</v>
          </cell>
          <cell r="B307">
            <v>27</v>
          </cell>
          <cell r="C307">
            <v>0.58879999999999999</v>
          </cell>
        </row>
        <row r="308">
          <cell r="A308">
            <v>290</v>
          </cell>
          <cell r="B308">
            <v>24</v>
          </cell>
          <cell r="C308">
            <v>0.1956</v>
          </cell>
        </row>
        <row r="309">
          <cell r="A309">
            <v>291</v>
          </cell>
          <cell r="B309">
            <v>37</v>
          </cell>
          <cell r="C309">
            <v>0.25369999999999998</v>
          </cell>
        </row>
        <row r="310">
          <cell r="A310">
            <v>292</v>
          </cell>
          <cell r="B310">
            <v>36</v>
          </cell>
          <cell r="C310">
            <v>0.1893</v>
          </cell>
        </row>
        <row r="311">
          <cell r="A311">
            <v>293</v>
          </cell>
          <cell r="B311">
            <v>22</v>
          </cell>
          <cell r="C311">
            <v>9.3299999999999994E-2</v>
          </cell>
        </row>
        <row r="312">
          <cell r="A312">
            <v>294</v>
          </cell>
          <cell r="B312">
            <v>26</v>
          </cell>
          <cell r="C312">
            <v>9.8500000000000004E-2</v>
          </cell>
        </row>
        <row r="313">
          <cell r="A313">
            <v>295</v>
          </cell>
          <cell r="B313">
            <v>61</v>
          </cell>
          <cell r="C313">
            <v>0.76680000000000004</v>
          </cell>
        </row>
        <row r="314">
          <cell r="A314">
            <v>296</v>
          </cell>
          <cell r="B314">
            <v>50</v>
          </cell>
          <cell r="C314">
            <v>0.5353</v>
          </cell>
        </row>
        <row r="315">
          <cell r="A315">
            <v>297</v>
          </cell>
          <cell r="B315">
            <v>42</v>
          </cell>
          <cell r="C315">
            <v>0.4163</v>
          </cell>
        </row>
        <row r="316">
          <cell r="A316">
            <v>298</v>
          </cell>
          <cell r="B316">
            <v>7</v>
          </cell>
          <cell r="C316">
            <v>0.10390000000000001</v>
          </cell>
        </row>
        <row r="317">
          <cell r="A317">
            <v>301</v>
          </cell>
          <cell r="B317">
            <v>59</v>
          </cell>
          <cell r="C317">
            <v>0.3846</v>
          </cell>
        </row>
        <row r="318">
          <cell r="A318">
            <v>302</v>
          </cell>
          <cell r="B318">
            <v>89</v>
          </cell>
          <cell r="C318">
            <v>0.72389999999999999</v>
          </cell>
        </row>
        <row r="319">
          <cell r="A319">
            <v>303</v>
          </cell>
          <cell r="B319">
            <v>52</v>
          </cell>
          <cell r="C319">
            <v>0.57879999999999998</v>
          </cell>
        </row>
        <row r="320">
          <cell r="A320">
            <v>304</v>
          </cell>
          <cell r="B320">
            <v>1</v>
          </cell>
          <cell r="C320">
            <v>5.1999999999999998E-3</v>
          </cell>
        </row>
        <row r="321">
          <cell r="A321">
            <v>304</v>
          </cell>
          <cell r="B321">
            <v>1</v>
          </cell>
          <cell r="C321">
            <v>2.7000000000000001E-3</v>
          </cell>
        </row>
        <row r="322">
          <cell r="A322">
            <v>304</v>
          </cell>
          <cell r="B322">
            <v>87</v>
          </cell>
          <cell r="C322">
            <v>0.8347</v>
          </cell>
        </row>
        <row r="323">
          <cell r="A323">
            <v>305</v>
          </cell>
          <cell r="B323">
            <v>78</v>
          </cell>
          <cell r="C323">
            <v>0.7208</v>
          </cell>
        </row>
        <row r="324">
          <cell r="A324">
            <v>306</v>
          </cell>
          <cell r="B324">
            <v>50</v>
          </cell>
          <cell r="C324">
            <v>0.49969999999999998</v>
          </cell>
        </row>
        <row r="325">
          <cell r="A325">
            <v>307</v>
          </cell>
          <cell r="B325">
            <v>90</v>
          </cell>
          <cell r="C325">
            <v>0.84589999999999999</v>
          </cell>
        </row>
        <row r="326">
          <cell r="A326">
            <v>308</v>
          </cell>
          <cell r="B326">
            <v>75</v>
          </cell>
          <cell r="C326">
            <v>0.39960000000000001</v>
          </cell>
        </row>
        <row r="327">
          <cell r="A327">
            <v>309</v>
          </cell>
          <cell r="B327">
            <v>62</v>
          </cell>
          <cell r="C327">
            <v>0.73170000000000002</v>
          </cell>
        </row>
        <row r="328">
          <cell r="A328">
            <v>310</v>
          </cell>
          <cell r="B328">
            <v>88</v>
          </cell>
          <cell r="C328">
            <v>0.74570000000000003</v>
          </cell>
        </row>
        <row r="329">
          <cell r="A329">
            <v>311</v>
          </cell>
          <cell r="B329">
            <v>14</v>
          </cell>
          <cell r="C329">
            <v>0.12859999999999999</v>
          </cell>
        </row>
        <row r="330">
          <cell r="A330">
            <v>312</v>
          </cell>
          <cell r="B330">
            <v>46</v>
          </cell>
          <cell r="C330">
            <v>0.36059999999999998</v>
          </cell>
        </row>
        <row r="331">
          <cell r="A331">
            <v>313</v>
          </cell>
          <cell r="B331">
            <v>49</v>
          </cell>
          <cell r="C331">
            <v>0.28720000000000001</v>
          </cell>
        </row>
        <row r="332">
          <cell r="A332">
            <v>314</v>
          </cell>
          <cell r="B332">
            <v>66</v>
          </cell>
          <cell r="C332">
            <v>0.58979999999999999</v>
          </cell>
        </row>
        <row r="333">
          <cell r="A333">
            <v>315</v>
          </cell>
          <cell r="B333">
            <v>89</v>
          </cell>
          <cell r="C333">
            <v>0.71579999999999999</v>
          </cell>
        </row>
        <row r="334">
          <cell r="A334">
            <v>316</v>
          </cell>
          <cell r="B334">
            <v>115</v>
          </cell>
          <cell r="C334">
            <v>1.2915000000000001</v>
          </cell>
        </row>
        <row r="335">
          <cell r="A335">
            <v>316</v>
          </cell>
          <cell r="B335">
            <v>1</v>
          </cell>
          <cell r="C335">
            <v>2.7000000000000001E-3</v>
          </cell>
        </row>
        <row r="336">
          <cell r="A336">
            <v>317</v>
          </cell>
          <cell r="B336">
            <v>1</v>
          </cell>
          <cell r="C336">
            <v>4.8999999999999998E-3</v>
          </cell>
        </row>
        <row r="337">
          <cell r="A337">
            <v>317</v>
          </cell>
          <cell r="B337">
            <v>98</v>
          </cell>
          <cell r="C337">
            <v>0.9325</v>
          </cell>
        </row>
        <row r="338">
          <cell r="A338">
            <v>318</v>
          </cell>
          <cell r="B338">
            <v>58</v>
          </cell>
          <cell r="C338">
            <v>0.4304</v>
          </cell>
        </row>
        <row r="339">
          <cell r="A339">
            <v>319</v>
          </cell>
          <cell r="B339">
            <v>133</v>
          </cell>
          <cell r="C339">
            <v>1.5831</v>
          </cell>
        </row>
        <row r="340">
          <cell r="A340">
            <v>320</v>
          </cell>
          <cell r="B340">
            <v>53</v>
          </cell>
          <cell r="C340">
            <v>0.7077</v>
          </cell>
        </row>
        <row r="341">
          <cell r="A341">
            <v>321</v>
          </cell>
          <cell r="B341">
            <v>92</v>
          </cell>
          <cell r="C341">
            <v>1.2494000000000001</v>
          </cell>
        </row>
        <row r="342">
          <cell r="A342">
            <v>322</v>
          </cell>
          <cell r="B342">
            <v>74</v>
          </cell>
          <cell r="C342">
            <v>0.34289999999999998</v>
          </cell>
        </row>
        <row r="343">
          <cell r="A343">
            <v>323</v>
          </cell>
          <cell r="B343">
            <v>46</v>
          </cell>
          <cell r="C343">
            <v>0.23280000000000001</v>
          </cell>
        </row>
        <row r="344">
          <cell r="A344">
            <v>324</v>
          </cell>
          <cell r="B344">
            <v>45</v>
          </cell>
          <cell r="C344">
            <v>0.41849999999999998</v>
          </cell>
        </row>
        <row r="345">
          <cell r="A345">
            <v>325</v>
          </cell>
          <cell r="B345">
            <v>130</v>
          </cell>
          <cell r="C345">
            <v>2.1819999999999999</v>
          </cell>
        </row>
        <row r="346">
          <cell r="A346">
            <v>326</v>
          </cell>
          <cell r="B346">
            <v>33</v>
          </cell>
          <cell r="C346">
            <v>0.42009999999999997</v>
          </cell>
        </row>
        <row r="347">
          <cell r="A347">
            <v>327</v>
          </cell>
          <cell r="B347">
            <v>50</v>
          </cell>
          <cell r="C347">
            <v>0.56720000000000004</v>
          </cell>
        </row>
        <row r="348">
          <cell r="A348">
            <v>328</v>
          </cell>
          <cell r="B348">
            <v>55</v>
          </cell>
          <cell r="C348">
            <v>0.49730000000000002</v>
          </cell>
        </row>
        <row r="349">
          <cell r="A349">
            <v>328</v>
          </cell>
          <cell r="B349">
            <v>1</v>
          </cell>
          <cell r="C349">
            <v>1.5699999999999999E-2</v>
          </cell>
        </row>
        <row r="350">
          <cell r="A350">
            <v>329</v>
          </cell>
          <cell r="B350">
            <v>69</v>
          </cell>
          <cell r="C350">
            <v>2.0146999999999999</v>
          </cell>
        </row>
        <row r="351">
          <cell r="A351">
            <v>330</v>
          </cell>
          <cell r="B351">
            <v>128</v>
          </cell>
          <cell r="C351">
            <v>1.0673999999999999</v>
          </cell>
        </row>
        <row r="352">
          <cell r="A352">
            <v>331</v>
          </cell>
          <cell r="B352">
            <v>53</v>
          </cell>
          <cell r="C352">
            <v>0.77659999999999996</v>
          </cell>
        </row>
        <row r="353">
          <cell r="A353">
            <v>332</v>
          </cell>
          <cell r="B353">
            <v>107</v>
          </cell>
          <cell r="C353">
            <v>1.7394000000000001</v>
          </cell>
        </row>
        <row r="354">
          <cell r="A354">
            <v>333</v>
          </cell>
          <cell r="B354">
            <v>69</v>
          </cell>
          <cell r="C354">
            <v>1.7949999999999999</v>
          </cell>
        </row>
        <row r="355">
          <cell r="A355">
            <v>334</v>
          </cell>
          <cell r="B355">
            <v>17</v>
          </cell>
          <cell r="C355">
            <v>0.13789999999999999</v>
          </cell>
        </row>
        <row r="356">
          <cell r="A356">
            <v>335</v>
          </cell>
          <cell r="B356">
            <v>74</v>
          </cell>
          <cell r="C356">
            <v>0.82820000000000005</v>
          </cell>
        </row>
        <row r="357">
          <cell r="A357">
            <v>336</v>
          </cell>
          <cell r="B357">
            <v>47</v>
          </cell>
          <cell r="C357">
            <v>0.78110000000000002</v>
          </cell>
        </row>
        <row r="358">
          <cell r="A358">
            <v>337</v>
          </cell>
          <cell r="B358">
            <v>74</v>
          </cell>
          <cell r="C358">
            <v>0.8458</v>
          </cell>
        </row>
        <row r="359">
          <cell r="A359">
            <v>338</v>
          </cell>
          <cell r="B359">
            <v>30</v>
          </cell>
          <cell r="C359">
            <v>0.19359999999999999</v>
          </cell>
        </row>
        <row r="360">
          <cell r="A360">
            <v>339</v>
          </cell>
          <cell r="B360">
            <v>103</v>
          </cell>
          <cell r="C360">
            <v>0.96240000000000003</v>
          </cell>
        </row>
        <row r="361">
          <cell r="A361">
            <v>340</v>
          </cell>
          <cell r="B361">
            <v>1</v>
          </cell>
          <cell r="C361">
            <v>3.0000000000000001E-3</v>
          </cell>
        </row>
        <row r="362">
          <cell r="A362">
            <v>341</v>
          </cell>
          <cell r="B362">
            <v>51</v>
          </cell>
          <cell r="C362">
            <v>0.45669999999999999</v>
          </cell>
        </row>
        <row r="363">
          <cell r="A363">
            <v>342</v>
          </cell>
          <cell r="B363">
            <v>48</v>
          </cell>
          <cell r="C363">
            <v>0.41930000000000001</v>
          </cell>
        </row>
        <row r="364">
          <cell r="A364">
            <v>343</v>
          </cell>
          <cell r="B364">
            <v>11</v>
          </cell>
          <cell r="C364">
            <v>9.8000000000000004E-2</v>
          </cell>
        </row>
        <row r="365">
          <cell r="A365">
            <v>343</v>
          </cell>
          <cell r="B365">
            <v>1</v>
          </cell>
          <cell r="C365">
            <v>2.2000000000000001E-3</v>
          </cell>
        </row>
        <row r="366">
          <cell r="A366">
            <v>344</v>
          </cell>
          <cell r="B366">
            <v>77</v>
          </cell>
          <cell r="C366">
            <v>0.86639999999999995</v>
          </cell>
        </row>
        <row r="367">
          <cell r="A367">
            <v>345</v>
          </cell>
          <cell r="B367">
            <v>56</v>
          </cell>
          <cell r="C367">
            <v>0.65920000000000001</v>
          </cell>
        </row>
        <row r="368">
          <cell r="A368">
            <v>346</v>
          </cell>
          <cell r="B368">
            <v>26</v>
          </cell>
          <cell r="C368">
            <v>0.27500000000000002</v>
          </cell>
        </row>
        <row r="369">
          <cell r="A369">
            <v>347</v>
          </cell>
          <cell r="B369">
            <v>27</v>
          </cell>
          <cell r="C369">
            <v>0.29299999999999998</v>
          </cell>
        </row>
        <row r="370">
          <cell r="A370">
            <v>348</v>
          </cell>
          <cell r="B370">
            <v>35</v>
          </cell>
          <cell r="C370">
            <v>0.41649999999999998</v>
          </cell>
        </row>
        <row r="371">
          <cell r="A371">
            <v>349</v>
          </cell>
          <cell r="B371">
            <v>70</v>
          </cell>
          <cell r="C371">
            <v>0.46189999999999998</v>
          </cell>
        </row>
        <row r="372">
          <cell r="A372">
            <v>351</v>
          </cell>
          <cell r="B372">
            <v>2</v>
          </cell>
          <cell r="C372">
            <v>2.9600000000000001E-2</v>
          </cell>
        </row>
        <row r="373">
          <cell r="A373">
            <v>351</v>
          </cell>
          <cell r="B373">
            <v>145</v>
          </cell>
          <cell r="C373">
            <v>2.0564</v>
          </cell>
        </row>
        <row r="374">
          <cell r="A374">
            <v>352</v>
          </cell>
          <cell r="B374">
            <v>37</v>
          </cell>
          <cell r="C374">
            <v>0.63200000000000001</v>
          </cell>
        </row>
        <row r="375">
          <cell r="A375">
            <v>353</v>
          </cell>
          <cell r="B375">
            <v>29</v>
          </cell>
          <cell r="C375">
            <v>0.1862</v>
          </cell>
        </row>
        <row r="376">
          <cell r="A376">
            <v>354</v>
          </cell>
          <cell r="B376">
            <v>26</v>
          </cell>
          <cell r="C376">
            <v>0.37859999999999999</v>
          </cell>
        </row>
        <row r="377">
          <cell r="A377">
            <v>355</v>
          </cell>
          <cell r="B377">
            <v>1</v>
          </cell>
          <cell r="C377">
            <v>9.7000000000000003E-3</v>
          </cell>
        </row>
        <row r="378">
          <cell r="A378">
            <v>355</v>
          </cell>
          <cell r="B378">
            <v>12</v>
          </cell>
          <cell r="C378">
            <v>0.32669999999999999</v>
          </cell>
        </row>
        <row r="379">
          <cell r="A379">
            <v>356</v>
          </cell>
          <cell r="B379">
            <v>8</v>
          </cell>
          <cell r="C379">
            <v>0.15090000000000001</v>
          </cell>
        </row>
        <row r="380">
          <cell r="A380">
            <v>357</v>
          </cell>
          <cell r="B380">
            <v>24</v>
          </cell>
          <cell r="C380">
            <v>0.20050000000000001</v>
          </cell>
        </row>
        <row r="381">
          <cell r="A381">
            <v>358</v>
          </cell>
          <cell r="B381">
            <v>13</v>
          </cell>
          <cell r="C381">
            <v>8.1100000000000005E-2</v>
          </cell>
        </row>
        <row r="382">
          <cell r="A382">
            <v>359</v>
          </cell>
          <cell r="B382">
            <v>87</v>
          </cell>
          <cell r="C382">
            <v>0.4168</v>
          </cell>
        </row>
        <row r="383">
          <cell r="A383">
            <v>360</v>
          </cell>
          <cell r="B383">
            <v>7</v>
          </cell>
          <cell r="C383">
            <v>5.8700000000000002E-2</v>
          </cell>
        </row>
        <row r="384">
          <cell r="A384">
            <v>361</v>
          </cell>
          <cell r="B384">
            <v>48</v>
          </cell>
          <cell r="C384">
            <v>0.3836</v>
          </cell>
        </row>
        <row r="385">
          <cell r="A385">
            <v>362</v>
          </cell>
          <cell r="B385">
            <v>115</v>
          </cell>
          <cell r="C385">
            <v>0.70979999999999999</v>
          </cell>
        </row>
        <row r="386">
          <cell r="A386">
            <v>363</v>
          </cell>
          <cell r="B386">
            <v>84</v>
          </cell>
          <cell r="C386">
            <v>0.6069</v>
          </cell>
        </row>
        <row r="387">
          <cell r="A387">
            <v>364</v>
          </cell>
          <cell r="B387">
            <v>54</v>
          </cell>
          <cell r="C387">
            <v>0.44379999999999997</v>
          </cell>
        </row>
        <row r="388">
          <cell r="A388">
            <v>365</v>
          </cell>
          <cell r="B388">
            <v>36</v>
          </cell>
          <cell r="C388">
            <v>0.44450000000000001</v>
          </cell>
        </row>
        <row r="389">
          <cell r="A389">
            <v>366</v>
          </cell>
          <cell r="B389">
            <v>31</v>
          </cell>
          <cell r="C389">
            <v>0.23039999999999999</v>
          </cell>
        </row>
        <row r="390">
          <cell r="A390">
            <v>367</v>
          </cell>
          <cell r="B390">
            <v>31</v>
          </cell>
          <cell r="C390">
            <v>0.34200000000000003</v>
          </cell>
        </row>
        <row r="391">
          <cell r="A391">
            <v>368</v>
          </cell>
          <cell r="B391">
            <v>28</v>
          </cell>
          <cell r="C391">
            <v>0.28489999999999999</v>
          </cell>
        </row>
        <row r="392">
          <cell r="A392">
            <v>369</v>
          </cell>
          <cell r="B392">
            <v>16</v>
          </cell>
          <cell r="C392">
            <v>9.2600000000000002E-2</v>
          </cell>
        </row>
        <row r="393">
          <cell r="A393">
            <v>370</v>
          </cell>
          <cell r="B393">
            <v>19</v>
          </cell>
          <cell r="C393">
            <v>0.10730000000000001</v>
          </cell>
        </row>
        <row r="394">
          <cell r="A394">
            <v>371</v>
          </cell>
          <cell r="B394">
            <v>1</v>
          </cell>
          <cell r="C394">
            <v>8.0000000000000002E-3</v>
          </cell>
        </row>
        <row r="395">
          <cell r="A395">
            <v>371</v>
          </cell>
          <cell r="B395">
            <v>18</v>
          </cell>
          <cell r="C395">
            <v>0.14399999999999999</v>
          </cell>
        </row>
        <row r="396">
          <cell r="A396">
            <v>372</v>
          </cell>
          <cell r="B396">
            <v>13</v>
          </cell>
          <cell r="C396">
            <v>0.10249999999999999</v>
          </cell>
        </row>
        <row r="397">
          <cell r="A397">
            <v>373</v>
          </cell>
          <cell r="B397">
            <v>22</v>
          </cell>
          <cell r="C397">
            <v>0.15290000000000001</v>
          </cell>
        </row>
        <row r="398">
          <cell r="A398">
            <v>374</v>
          </cell>
          <cell r="B398">
            <v>3</v>
          </cell>
          <cell r="C398">
            <v>9.4000000000000004E-3</v>
          </cell>
        </row>
        <row r="399">
          <cell r="A399">
            <v>375</v>
          </cell>
          <cell r="B399">
            <v>42</v>
          </cell>
          <cell r="C399">
            <v>0.40450000000000003</v>
          </cell>
        </row>
        <row r="400">
          <cell r="A400">
            <v>376</v>
          </cell>
          <cell r="B400">
            <v>14</v>
          </cell>
          <cell r="C400">
            <v>0.11269999999999999</v>
          </cell>
        </row>
        <row r="401">
          <cell r="A401">
            <v>377</v>
          </cell>
          <cell r="B401">
            <v>19</v>
          </cell>
          <cell r="C401">
            <v>0.14610000000000001</v>
          </cell>
        </row>
        <row r="402">
          <cell r="A402">
            <v>378</v>
          </cell>
          <cell r="B402">
            <v>20</v>
          </cell>
          <cell r="C402">
            <v>0.1547</v>
          </cell>
        </row>
        <row r="403">
          <cell r="A403">
            <v>379</v>
          </cell>
          <cell r="B403">
            <v>6</v>
          </cell>
          <cell r="C403">
            <v>5.7200000000000001E-2</v>
          </cell>
        </row>
        <row r="404">
          <cell r="A404">
            <v>380</v>
          </cell>
          <cell r="B404">
            <v>12</v>
          </cell>
          <cell r="C404">
            <v>0.4284</v>
          </cell>
        </row>
        <row r="405">
          <cell r="A405">
            <v>381</v>
          </cell>
          <cell r="B405">
            <v>31</v>
          </cell>
          <cell r="C405">
            <v>0.2044</v>
          </cell>
        </row>
        <row r="406">
          <cell r="A406">
            <v>382</v>
          </cell>
          <cell r="B406">
            <v>12</v>
          </cell>
          <cell r="C406">
            <v>0.1275</v>
          </cell>
        </row>
        <row r="407">
          <cell r="A407">
            <v>383</v>
          </cell>
          <cell r="B407">
            <v>21</v>
          </cell>
          <cell r="C407">
            <v>0.36890000000000001</v>
          </cell>
        </row>
        <row r="408">
          <cell r="A408">
            <v>384</v>
          </cell>
          <cell r="B408">
            <v>18</v>
          </cell>
          <cell r="C408">
            <v>0.1978</v>
          </cell>
        </row>
        <row r="409">
          <cell r="A409">
            <v>385</v>
          </cell>
          <cell r="B409">
            <v>51</v>
          </cell>
          <cell r="C409">
            <v>0.46939999999999998</v>
          </cell>
        </row>
        <row r="410">
          <cell r="A410">
            <v>386</v>
          </cell>
          <cell r="B410">
            <v>23</v>
          </cell>
          <cell r="C410">
            <v>0.1512</v>
          </cell>
        </row>
        <row r="411">
          <cell r="A411">
            <v>387</v>
          </cell>
          <cell r="B411">
            <v>12</v>
          </cell>
          <cell r="C411">
            <v>0.1164</v>
          </cell>
        </row>
        <row r="412">
          <cell r="A412">
            <v>388</v>
          </cell>
          <cell r="B412">
            <v>15</v>
          </cell>
          <cell r="C412">
            <v>8.3400000000000002E-2</v>
          </cell>
        </row>
        <row r="413">
          <cell r="A413">
            <v>389</v>
          </cell>
          <cell r="B413">
            <v>22</v>
          </cell>
          <cell r="C413">
            <v>0.19259999999999999</v>
          </cell>
        </row>
        <row r="414">
          <cell r="A414">
            <v>390</v>
          </cell>
          <cell r="B414">
            <v>8</v>
          </cell>
          <cell r="C414">
            <v>5.3400000000000003E-2</v>
          </cell>
        </row>
        <row r="415">
          <cell r="A415">
            <v>391</v>
          </cell>
          <cell r="B415">
            <v>24</v>
          </cell>
          <cell r="C415">
            <v>0.2802</v>
          </cell>
        </row>
        <row r="416">
          <cell r="A416">
            <v>392</v>
          </cell>
          <cell r="B416">
            <v>4</v>
          </cell>
          <cell r="C416">
            <v>5.8500000000000003E-2</v>
          </cell>
        </row>
        <row r="417">
          <cell r="A417">
            <v>393</v>
          </cell>
          <cell r="B417">
            <v>33</v>
          </cell>
          <cell r="C417">
            <v>0.24299999999999999</v>
          </cell>
        </row>
        <row r="418">
          <cell r="A418">
            <v>394</v>
          </cell>
          <cell r="B418">
            <v>11</v>
          </cell>
          <cell r="C418">
            <v>0.16819999999999999</v>
          </cell>
        </row>
        <row r="419">
          <cell r="A419">
            <v>395</v>
          </cell>
          <cell r="B419">
            <v>1</v>
          </cell>
          <cell r="C419">
            <v>5.1000000000000004E-3</v>
          </cell>
        </row>
        <row r="420">
          <cell r="A420">
            <v>395</v>
          </cell>
          <cell r="B420">
            <v>35</v>
          </cell>
          <cell r="C420">
            <v>0.28060000000000002</v>
          </cell>
        </row>
        <row r="421">
          <cell r="A421">
            <v>396</v>
          </cell>
          <cell r="B421">
            <v>77</v>
          </cell>
          <cell r="C421">
            <v>0.41649999999999998</v>
          </cell>
        </row>
        <row r="422">
          <cell r="A422">
            <v>397</v>
          </cell>
          <cell r="B422">
            <v>9</v>
          </cell>
          <cell r="C422">
            <v>0.17849999999999999</v>
          </cell>
        </row>
        <row r="423">
          <cell r="A423">
            <v>398</v>
          </cell>
          <cell r="B423">
            <v>1</v>
          </cell>
          <cell r="C423">
            <v>1.2800000000000001E-2</v>
          </cell>
        </row>
        <row r="424">
          <cell r="A424">
            <v>399</v>
          </cell>
          <cell r="B424">
            <v>22</v>
          </cell>
          <cell r="C424">
            <v>0.19109999999999999</v>
          </cell>
        </row>
        <row r="425">
          <cell r="A425">
            <v>401</v>
          </cell>
          <cell r="B425">
            <v>51</v>
          </cell>
          <cell r="C425">
            <v>0.66010000000000002</v>
          </cell>
        </row>
        <row r="426">
          <cell r="A426">
            <v>402</v>
          </cell>
          <cell r="B426">
            <v>180</v>
          </cell>
          <cell r="C426">
            <v>1.413</v>
          </cell>
        </row>
        <row r="427">
          <cell r="A427">
            <v>402</v>
          </cell>
          <cell r="B427">
            <v>1</v>
          </cell>
          <cell r="C427">
            <v>3.0000000000000001E-3</v>
          </cell>
        </row>
        <row r="428">
          <cell r="A428">
            <v>403</v>
          </cell>
          <cell r="B428">
            <v>51</v>
          </cell>
          <cell r="C428">
            <v>0.309</v>
          </cell>
        </row>
        <row r="429">
          <cell r="A429">
            <v>404</v>
          </cell>
          <cell r="B429">
            <v>169</v>
          </cell>
          <cell r="C429">
            <v>1.6859999999999999</v>
          </cell>
        </row>
        <row r="430">
          <cell r="A430">
            <v>404</v>
          </cell>
          <cell r="B430">
            <v>1</v>
          </cell>
          <cell r="C430">
            <v>3.2000000000000002E-3</v>
          </cell>
        </row>
        <row r="431">
          <cell r="A431">
            <v>405</v>
          </cell>
          <cell r="B431">
            <v>35</v>
          </cell>
          <cell r="C431">
            <v>0.28989999999999999</v>
          </cell>
        </row>
        <row r="432">
          <cell r="A432">
            <v>406</v>
          </cell>
          <cell r="B432">
            <v>50</v>
          </cell>
          <cell r="C432">
            <v>0.72560000000000002</v>
          </cell>
        </row>
        <row r="433">
          <cell r="A433">
            <v>407</v>
          </cell>
          <cell r="B433">
            <v>90</v>
          </cell>
          <cell r="C433">
            <v>0.52629999999999999</v>
          </cell>
        </row>
        <row r="434">
          <cell r="A434">
            <v>409</v>
          </cell>
          <cell r="B434">
            <v>28</v>
          </cell>
          <cell r="C434">
            <v>0.10249999999999999</v>
          </cell>
        </row>
        <row r="435">
          <cell r="A435">
            <v>410</v>
          </cell>
          <cell r="B435">
            <v>154</v>
          </cell>
          <cell r="C435">
            <v>0.82609999999999995</v>
          </cell>
        </row>
        <row r="436">
          <cell r="A436">
            <v>411</v>
          </cell>
          <cell r="B436">
            <v>62</v>
          </cell>
          <cell r="C436">
            <v>0.44369999999999998</v>
          </cell>
        </row>
        <row r="437">
          <cell r="A437">
            <v>412</v>
          </cell>
          <cell r="B437">
            <v>117</v>
          </cell>
          <cell r="C437">
            <v>1.0653999999999999</v>
          </cell>
        </row>
        <row r="438">
          <cell r="A438">
            <v>413</v>
          </cell>
          <cell r="B438">
            <v>67</v>
          </cell>
          <cell r="C438">
            <v>0.67649999999999999</v>
          </cell>
        </row>
        <row r="439">
          <cell r="A439">
            <v>413</v>
          </cell>
          <cell r="B439">
            <v>1</v>
          </cell>
          <cell r="C439">
            <v>2.5000000000000001E-3</v>
          </cell>
        </row>
        <row r="440">
          <cell r="A440">
            <v>414</v>
          </cell>
          <cell r="B440">
            <v>27</v>
          </cell>
          <cell r="C440">
            <v>0.2019</v>
          </cell>
        </row>
        <row r="441">
          <cell r="A441">
            <v>415</v>
          </cell>
          <cell r="B441">
            <v>71</v>
          </cell>
          <cell r="C441">
            <v>0.80089999999999995</v>
          </cell>
        </row>
        <row r="442">
          <cell r="A442">
            <v>416</v>
          </cell>
          <cell r="B442">
            <v>63</v>
          </cell>
          <cell r="C442">
            <v>0.67569999999999997</v>
          </cell>
        </row>
        <row r="443">
          <cell r="A443">
            <v>417</v>
          </cell>
          <cell r="B443">
            <v>25</v>
          </cell>
          <cell r="C443">
            <v>0.38419999999999999</v>
          </cell>
        </row>
        <row r="444">
          <cell r="A444">
            <v>418</v>
          </cell>
          <cell r="B444">
            <v>81</v>
          </cell>
          <cell r="C444">
            <v>0.54520000000000002</v>
          </cell>
        </row>
        <row r="445">
          <cell r="A445">
            <v>419</v>
          </cell>
          <cell r="B445">
            <v>100</v>
          </cell>
          <cell r="C445">
            <v>0.79420000000000002</v>
          </cell>
        </row>
        <row r="446">
          <cell r="A446">
            <v>419</v>
          </cell>
          <cell r="B446">
            <v>1</v>
          </cell>
          <cell r="C446">
            <v>2.5999999999999999E-3</v>
          </cell>
        </row>
        <row r="447">
          <cell r="A447">
            <v>420</v>
          </cell>
          <cell r="B447">
            <v>49</v>
          </cell>
          <cell r="C447">
            <v>0.18160000000000001</v>
          </cell>
        </row>
        <row r="448">
          <cell r="A448">
            <v>421</v>
          </cell>
          <cell r="B448">
            <v>91</v>
          </cell>
          <cell r="C448">
            <v>1.0412999999999999</v>
          </cell>
        </row>
        <row r="449">
          <cell r="A449">
            <v>422</v>
          </cell>
          <cell r="B449">
            <v>104</v>
          </cell>
          <cell r="C449">
            <v>0.55840000000000001</v>
          </cell>
        </row>
        <row r="450">
          <cell r="A450">
            <v>423</v>
          </cell>
          <cell r="B450">
            <v>34</v>
          </cell>
          <cell r="C450">
            <v>0.26910000000000001</v>
          </cell>
        </row>
        <row r="451">
          <cell r="A451">
            <v>423</v>
          </cell>
          <cell r="B451">
            <v>1</v>
          </cell>
          <cell r="C451">
            <v>7.0000000000000001E-3</v>
          </cell>
        </row>
        <row r="452">
          <cell r="A452">
            <v>424</v>
          </cell>
          <cell r="B452">
            <v>82</v>
          </cell>
          <cell r="C452">
            <v>0.9879</v>
          </cell>
        </row>
        <row r="453">
          <cell r="A453">
            <v>425</v>
          </cell>
          <cell r="B453">
            <v>34</v>
          </cell>
          <cell r="C453">
            <v>0.48010000000000003</v>
          </cell>
        </row>
        <row r="454">
          <cell r="A454">
            <v>426</v>
          </cell>
          <cell r="B454">
            <v>19</v>
          </cell>
          <cell r="C454">
            <v>0.14000000000000001</v>
          </cell>
        </row>
        <row r="455">
          <cell r="A455">
            <v>427</v>
          </cell>
          <cell r="B455">
            <v>180</v>
          </cell>
          <cell r="C455">
            <v>2.0388999999999999</v>
          </cell>
        </row>
        <row r="456">
          <cell r="A456">
            <v>428</v>
          </cell>
          <cell r="B456">
            <v>93</v>
          </cell>
          <cell r="C456">
            <v>0.76580000000000004</v>
          </cell>
        </row>
        <row r="457">
          <cell r="A457">
            <v>429</v>
          </cell>
          <cell r="B457">
            <v>29</v>
          </cell>
          <cell r="C457">
            <v>0.42109999999999997</v>
          </cell>
        </row>
        <row r="458">
          <cell r="A458">
            <v>430</v>
          </cell>
          <cell r="B458">
            <v>40</v>
          </cell>
          <cell r="C458">
            <v>0.41089999999999999</v>
          </cell>
        </row>
        <row r="459">
          <cell r="A459">
            <v>431</v>
          </cell>
          <cell r="B459">
            <v>45</v>
          </cell>
          <cell r="C459">
            <v>0.5141</v>
          </cell>
        </row>
        <row r="460">
          <cell r="A460">
            <v>432</v>
          </cell>
          <cell r="B460">
            <v>27</v>
          </cell>
          <cell r="C460">
            <v>0.29709999999999998</v>
          </cell>
        </row>
        <row r="461">
          <cell r="A461">
            <v>433</v>
          </cell>
          <cell r="B461">
            <v>38</v>
          </cell>
          <cell r="C461">
            <v>0.30659999999999998</v>
          </cell>
        </row>
        <row r="462">
          <cell r="A462">
            <v>434</v>
          </cell>
          <cell r="B462">
            <v>152</v>
          </cell>
          <cell r="C462">
            <v>1.8622000000000001</v>
          </cell>
        </row>
        <row r="463">
          <cell r="A463">
            <v>435</v>
          </cell>
          <cell r="B463">
            <v>67</v>
          </cell>
          <cell r="C463">
            <v>0.95499999999999996</v>
          </cell>
        </row>
        <row r="464">
          <cell r="A464">
            <v>436</v>
          </cell>
          <cell r="B464">
            <v>86</v>
          </cell>
          <cell r="C464">
            <v>0.98560000000000003</v>
          </cell>
        </row>
        <row r="465">
          <cell r="A465">
            <v>437</v>
          </cell>
          <cell r="B465">
            <v>56</v>
          </cell>
          <cell r="C465">
            <v>0.47889999999999999</v>
          </cell>
        </row>
        <row r="466">
          <cell r="A466">
            <v>438</v>
          </cell>
          <cell r="B466">
            <v>161</v>
          </cell>
          <cell r="C466">
            <v>1.5863</v>
          </cell>
        </row>
        <row r="467">
          <cell r="A467">
            <v>439</v>
          </cell>
          <cell r="B467">
            <v>82</v>
          </cell>
          <cell r="C467">
            <v>0.91110000000000002</v>
          </cell>
        </row>
        <row r="468">
          <cell r="A468">
            <v>440</v>
          </cell>
          <cell r="B468">
            <v>84</v>
          </cell>
          <cell r="C468">
            <v>0.90149999999999997</v>
          </cell>
        </row>
        <row r="469">
          <cell r="A469">
            <v>440</v>
          </cell>
          <cell r="B469">
            <v>1</v>
          </cell>
          <cell r="C469">
            <v>3.0999999999999999E-3</v>
          </cell>
        </row>
        <row r="470">
          <cell r="A470">
            <v>441</v>
          </cell>
          <cell r="B470">
            <v>18</v>
          </cell>
          <cell r="C470">
            <v>0.3276</v>
          </cell>
        </row>
        <row r="471">
          <cell r="A471">
            <v>442</v>
          </cell>
          <cell r="B471">
            <v>53</v>
          </cell>
          <cell r="C471">
            <v>0.48499999999999999</v>
          </cell>
        </row>
        <row r="472">
          <cell r="A472">
            <v>443</v>
          </cell>
          <cell r="B472">
            <v>26</v>
          </cell>
          <cell r="C472">
            <v>0.19359999999999999</v>
          </cell>
        </row>
        <row r="473">
          <cell r="A473">
            <v>444</v>
          </cell>
          <cell r="B473">
            <v>1</v>
          </cell>
          <cell r="C473">
            <v>2.0999999999999999E-3</v>
          </cell>
        </row>
        <row r="474">
          <cell r="A474">
            <v>444</v>
          </cell>
          <cell r="B474">
            <v>90</v>
          </cell>
          <cell r="C474">
            <v>0.71179999999999999</v>
          </cell>
        </row>
        <row r="475">
          <cell r="A475">
            <v>445</v>
          </cell>
          <cell r="B475">
            <v>31</v>
          </cell>
          <cell r="C475">
            <v>0.309</v>
          </cell>
        </row>
        <row r="476">
          <cell r="A476">
            <v>446</v>
          </cell>
          <cell r="B476">
            <v>15</v>
          </cell>
          <cell r="C476">
            <v>5.8099999999999999E-2</v>
          </cell>
        </row>
        <row r="477">
          <cell r="A477">
            <v>447</v>
          </cell>
          <cell r="B477">
            <v>90</v>
          </cell>
          <cell r="C477">
            <v>0.78280000000000005</v>
          </cell>
        </row>
        <row r="478">
          <cell r="A478">
            <v>448</v>
          </cell>
          <cell r="B478">
            <v>27</v>
          </cell>
          <cell r="C478">
            <v>0.2462</v>
          </cell>
        </row>
        <row r="479">
          <cell r="A479">
            <v>449</v>
          </cell>
          <cell r="B479">
            <v>16</v>
          </cell>
          <cell r="C479">
            <v>0.19259999999999999</v>
          </cell>
        </row>
        <row r="480">
          <cell r="A480">
            <v>451</v>
          </cell>
          <cell r="B480">
            <v>63</v>
          </cell>
          <cell r="C480">
            <v>0.43780000000000002</v>
          </cell>
        </row>
        <row r="481">
          <cell r="A481">
            <v>452</v>
          </cell>
          <cell r="B481">
            <v>75</v>
          </cell>
          <cell r="C481">
            <v>0.94450000000000001</v>
          </cell>
        </row>
        <row r="482">
          <cell r="A482">
            <v>453</v>
          </cell>
          <cell r="B482">
            <v>27</v>
          </cell>
          <cell r="C482">
            <v>0.18049999999999999</v>
          </cell>
        </row>
        <row r="483">
          <cell r="A483">
            <v>454</v>
          </cell>
          <cell r="B483">
            <v>46</v>
          </cell>
          <cell r="C483">
            <v>0.63029999999999997</v>
          </cell>
        </row>
        <row r="484">
          <cell r="A484">
            <v>455</v>
          </cell>
          <cell r="B484">
            <v>19</v>
          </cell>
          <cell r="C484">
            <v>0.18859999999999999</v>
          </cell>
        </row>
        <row r="485">
          <cell r="A485">
            <v>456</v>
          </cell>
          <cell r="B485">
            <v>6</v>
          </cell>
          <cell r="C485">
            <v>4.7E-2</v>
          </cell>
        </row>
        <row r="486">
          <cell r="A486">
            <v>457</v>
          </cell>
          <cell r="B486">
            <v>81</v>
          </cell>
          <cell r="C486">
            <v>1.1306</v>
          </cell>
        </row>
        <row r="487">
          <cell r="A487">
            <v>458</v>
          </cell>
          <cell r="B487">
            <v>8</v>
          </cell>
          <cell r="C487">
            <v>2.7400000000000001E-2</v>
          </cell>
        </row>
        <row r="488">
          <cell r="A488">
            <v>459</v>
          </cell>
          <cell r="B488">
            <v>20</v>
          </cell>
          <cell r="C488">
            <v>9.4700000000000006E-2</v>
          </cell>
        </row>
        <row r="489">
          <cell r="A489">
            <v>460</v>
          </cell>
          <cell r="B489">
            <v>24</v>
          </cell>
          <cell r="C489">
            <v>0.21609999999999999</v>
          </cell>
        </row>
        <row r="490">
          <cell r="A490">
            <v>461</v>
          </cell>
          <cell r="B490">
            <v>77</v>
          </cell>
          <cell r="C490">
            <v>0.6169</v>
          </cell>
        </row>
        <row r="491">
          <cell r="A491">
            <v>462</v>
          </cell>
          <cell r="B491">
            <v>53</v>
          </cell>
          <cell r="C491">
            <v>0.72060000000000002</v>
          </cell>
        </row>
        <row r="492">
          <cell r="A492">
            <v>463</v>
          </cell>
          <cell r="B492">
            <v>43</v>
          </cell>
          <cell r="C492">
            <v>0.6865</v>
          </cell>
        </row>
        <row r="493">
          <cell r="A493">
            <v>464</v>
          </cell>
          <cell r="B493">
            <v>72</v>
          </cell>
          <cell r="C493">
            <v>0.93420000000000003</v>
          </cell>
        </row>
        <row r="494">
          <cell r="A494">
            <v>464</v>
          </cell>
          <cell r="B494">
            <v>1</v>
          </cell>
          <cell r="C494">
            <v>6.3E-3</v>
          </cell>
        </row>
        <row r="495">
          <cell r="A495">
            <v>465</v>
          </cell>
          <cell r="B495">
            <v>79</v>
          </cell>
          <cell r="C495">
            <v>0.61429999999999996</v>
          </cell>
        </row>
        <row r="496">
          <cell r="A496">
            <v>466</v>
          </cell>
          <cell r="B496">
            <v>100</v>
          </cell>
          <cell r="C496">
            <v>0.99229999999999996</v>
          </cell>
        </row>
        <row r="497">
          <cell r="A497">
            <v>467</v>
          </cell>
          <cell r="B497">
            <v>29</v>
          </cell>
          <cell r="C497">
            <v>0.42020000000000002</v>
          </cell>
        </row>
        <row r="498">
          <cell r="A498">
            <v>468</v>
          </cell>
          <cell r="B498">
            <v>45</v>
          </cell>
          <cell r="C498">
            <v>0.3221</v>
          </cell>
        </row>
        <row r="499">
          <cell r="A499">
            <v>469</v>
          </cell>
          <cell r="B499">
            <v>73</v>
          </cell>
          <cell r="C499">
            <v>0.63539999999999996</v>
          </cell>
        </row>
        <row r="500">
          <cell r="A500">
            <v>470</v>
          </cell>
          <cell r="B500">
            <v>43</v>
          </cell>
          <cell r="C500">
            <v>0.33169999999999999</v>
          </cell>
        </row>
        <row r="501">
          <cell r="A501">
            <v>471</v>
          </cell>
          <cell r="B501">
            <v>68</v>
          </cell>
          <cell r="C501">
            <v>0.74309999999999998</v>
          </cell>
        </row>
        <row r="502">
          <cell r="A502">
            <v>472</v>
          </cell>
          <cell r="B502">
            <v>61</v>
          </cell>
          <cell r="C502">
            <v>0.78979999999999995</v>
          </cell>
        </row>
        <row r="503">
          <cell r="A503">
            <v>473</v>
          </cell>
          <cell r="B503">
            <v>1</v>
          </cell>
          <cell r="C503">
            <v>2.8999999999999998E-3</v>
          </cell>
        </row>
        <row r="504">
          <cell r="A504">
            <v>473</v>
          </cell>
          <cell r="B504">
            <v>124</v>
          </cell>
          <cell r="C504">
            <v>1.1017999999999999</v>
          </cell>
        </row>
        <row r="505">
          <cell r="A505">
            <v>474</v>
          </cell>
          <cell r="B505">
            <v>112</v>
          </cell>
          <cell r="C505">
            <v>1.4100999999999999</v>
          </cell>
        </row>
        <row r="506">
          <cell r="A506">
            <v>475</v>
          </cell>
          <cell r="B506">
            <v>111</v>
          </cell>
          <cell r="C506">
            <v>1.3759999999999999</v>
          </cell>
        </row>
        <row r="507">
          <cell r="A507">
            <v>476</v>
          </cell>
          <cell r="B507">
            <v>258</v>
          </cell>
          <cell r="C507">
            <v>3.54</v>
          </cell>
        </row>
        <row r="508">
          <cell r="A508">
            <v>478</v>
          </cell>
          <cell r="B508">
            <v>243</v>
          </cell>
          <cell r="C508">
            <v>3.7115999999999998</v>
          </cell>
        </row>
        <row r="509">
          <cell r="A509">
            <v>479</v>
          </cell>
          <cell r="B509">
            <v>1</v>
          </cell>
          <cell r="C509">
            <v>3.0999999999999999E-3</v>
          </cell>
        </row>
        <row r="510">
          <cell r="A510">
            <v>479</v>
          </cell>
          <cell r="B510">
            <v>199</v>
          </cell>
          <cell r="C510">
            <v>1.4592000000000001</v>
          </cell>
        </row>
        <row r="511">
          <cell r="A511">
            <v>480</v>
          </cell>
          <cell r="B511">
            <v>16</v>
          </cell>
          <cell r="C511">
            <v>6.13E-2</v>
          </cell>
        </row>
        <row r="512">
          <cell r="A512">
            <v>481</v>
          </cell>
          <cell r="B512">
            <v>54</v>
          </cell>
          <cell r="C512">
            <v>0.72250000000000003</v>
          </cell>
        </row>
        <row r="513">
          <cell r="A513">
            <v>482</v>
          </cell>
          <cell r="B513">
            <v>132</v>
          </cell>
          <cell r="C513">
            <v>1.1223000000000001</v>
          </cell>
        </row>
        <row r="514">
          <cell r="A514">
            <v>483</v>
          </cell>
          <cell r="B514">
            <v>54</v>
          </cell>
          <cell r="C514">
            <v>0.38469999999999999</v>
          </cell>
        </row>
        <row r="515">
          <cell r="A515">
            <v>483</v>
          </cell>
          <cell r="B515">
            <v>2</v>
          </cell>
          <cell r="C515">
            <v>1.9400000000000001E-2</v>
          </cell>
        </row>
        <row r="516">
          <cell r="A516">
            <v>484</v>
          </cell>
          <cell r="B516">
            <v>142</v>
          </cell>
          <cell r="C516">
            <v>1.5757000000000001</v>
          </cell>
        </row>
        <row r="517">
          <cell r="A517">
            <v>485</v>
          </cell>
          <cell r="B517">
            <v>194</v>
          </cell>
          <cell r="C517">
            <v>1.5702</v>
          </cell>
        </row>
        <row r="518">
          <cell r="A518">
            <v>486</v>
          </cell>
          <cell r="B518">
            <v>55</v>
          </cell>
          <cell r="C518">
            <v>0.43190000000000001</v>
          </cell>
        </row>
        <row r="519">
          <cell r="A519">
            <v>487</v>
          </cell>
          <cell r="B519">
            <v>1</v>
          </cell>
          <cell r="C519">
            <v>6.4000000000000003E-3</v>
          </cell>
        </row>
        <row r="520">
          <cell r="A520">
            <v>487</v>
          </cell>
          <cell r="B520">
            <v>127</v>
          </cell>
          <cell r="C520">
            <v>1.4870000000000001</v>
          </cell>
        </row>
        <row r="521">
          <cell r="A521">
            <v>488</v>
          </cell>
          <cell r="B521">
            <v>94</v>
          </cell>
          <cell r="C521">
            <v>1.0666</v>
          </cell>
        </row>
        <row r="522">
          <cell r="A522">
            <v>489</v>
          </cell>
          <cell r="B522">
            <v>39</v>
          </cell>
          <cell r="C522">
            <v>0.43280000000000002</v>
          </cell>
        </row>
        <row r="523">
          <cell r="A523">
            <v>490</v>
          </cell>
          <cell r="B523">
            <v>85</v>
          </cell>
          <cell r="C523">
            <v>0.87319999999999998</v>
          </cell>
        </row>
        <row r="524">
          <cell r="A524">
            <v>491</v>
          </cell>
          <cell r="B524">
            <v>99</v>
          </cell>
          <cell r="C524">
            <v>1.6302000000000001</v>
          </cell>
        </row>
        <row r="525">
          <cell r="A525">
            <v>492</v>
          </cell>
          <cell r="B525">
            <v>115</v>
          </cell>
          <cell r="C525">
            <v>1.0859000000000001</v>
          </cell>
        </row>
        <row r="526">
          <cell r="A526">
            <v>493</v>
          </cell>
          <cell r="B526">
            <v>20</v>
          </cell>
          <cell r="C526">
            <v>0.15509999999999999</v>
          </cell>
        </row>
        <row r="527">
          <cell r="A527">
            <v>494</v>
          </cell>
          <cell r="B527">
            <v>119</v>
          </cell>
          <cell r="C527">
            <v>0.69520000000000004</v>
          </cell>
        </row>
        <row r="528">
          <cell r="A528">
            <v>495</v>
          </cell>
          <cell r="B528">
            <v>67</v>
          </cell>
          <cell r="C528">
            <v>0.52559999999999996</v>
          </cell>
        </row>
        <row r="529">
          <cell r="A529">
            <v>496</v>
          </cell>
          <cell r="B529">
            <v>115</v>
          </cell>
          <cell r="C529">
            <v>1.5161</v>
          </cell>
        </row>
        <row r="530">
          <cell r="A530">
            <v>497</v>
          </cell>
          <cell r="B530">
            <v>30</v>
          </cell>
          <cell r="C530">
            <v>0.1651</v>
          </cell>
        </row>
        <row r="531">
          <cell r="A531">
            <v>498</v>
          </cell>
          <cell r="B531">
            <v>2</v>
          </cell>
          <cell r="C531">
            <v>0.10199999999999999</v>
          </cell>
        </row>
        <row r="532">
          <cell r="A532">
            <v>499</v>
          </cell>
          <cell r="B532">
            <v>245</v>
          </cell>
          <cell r="C532">
            <v>2.702</v>
          </cell>
        </row>
        <row r="533">
          <cell r="A533">
            <v>499</v>
          </cell>
          <cell r="B533">
            <v>1</v>
          </cell>
          <cell r="C533">
            <v>2.5999999999999999E-3</v>
          </cell>
        </row>
        <row r="534">
          <cell r="A534">
            <v>501</v>
          </cell>
          <cell r="B534">
            <v>71</v>
          </cell>
          <cell r="C534">
            <v>0.97430000000000005</v>
          </cell>
        </row>
        <row r="535">
          <cell r="A535">
            <v>502</v>
          </cell>
          <cell r="B535">
            <v>18</v>
          </cell>
          <cell r="C535">
            <v>0.11459999999999999</v>
          </cell>
        </row>
        <row r="536">
          <cell r="A536">
            <v>503</v>
          </cell>
          <cell r="B536">
            <v>39</v>
          </cell>
          <cell r="C536">
            <v>0.30840000000000001</v>
          </cell>
        </row>
        <row r="537">
          <cell r="A537">
            <v>504</v>
          </cell>
          <cell r="B537">
            <v>194</v>
          </cell>
          <cell r="C537">
            <v>2.4603000000000002</v>
          </cell>
        </row>
        <row r="538">
          <cell r="A538">
            <v>505</v>
          </cell>
          <cell r="B538">
            <v>173</v>
          </cell>
          <cell r="C538">
            <v>2.6356999999999999</v>
          </cell>
        </row>
        <row r="539">
          <cell r="A539">
            <v>506</v>
          </cell>
          <cell r="B539">
            <v>123</v>
          </cell>
          <cell r="C539">
            <v>2.0398999999999998</v>
          </cell>
        </row>
        <row r="540">
          <cell r="A540">
            <v>507</v>
          </cell>
          <cell r="B540">
            <v>118</v>
          </cell>
          <cell r="C540">
            <v>1.4737</v>
          </cell>
        </row>
        <row r="541">
          <cell r="A541">
            <v>508</v>
          </cell>
          <cell r="B541">
            <v>266</v>
          </cell>
          <cell r="C541">
            <v>2.0577999999999999</v>
          </cell>
        </row>
        <row r="542">
          <cell r="A542">
            <v>509</v>
          </cell>
          <cell r="B542">
            <v>142</v>
          </cell>
          <cell r="C542">
            <v>2.1547000000000001</v>
          </cell>
        </row>
        <row r="543">
          <cell r="A543">
            <v>510</v>
          </cell>
          <cell r="B543">
            <v>145</v>
          </cell>
          <cell r="C543">
            <v>1.6910000000000001</v>
          </cell>
        </row>
        <row r="544">
          <cell r="A544">
            <v>511</v>
          </cell>
          <cell r="B544">
            <v>1</v>
          </cell>
          <cell r="C544">
            <v>5.4000000000000003E-3</v>
          </cell>
        </row>
        <row r="545">
          <cell r="A545">
            <v>511</v>
          </cell>
          <cell r="B545">
            <v>80</v>
          </cell>
          <cell r="C545">
            <v>1.2969999999999999</v>
          </cell>
        </row>
        <row r="546">
          <cell r="A546">
            <v>512</v>
          </cell>
          <cell r="B546">
            <v>103</v>
          </cell>
          <cell r="C546">
            <v>1.5752999999999999</v>
          </cell>
        </row>
        <row r="547">
          <cell r="A547">
            <v>513</v>
          </cell>
          <cell r="B547">
            <v>209</v>
          </cell>
          <cell r="C547">
            <v>2.1343000000000001</v>
          </cell>
        </row>
        <row r="548">
          <cell r="A548">
            <v>513</v>
          </cell>
          <cell r="B548">
            <v>1</v>
          </cell>
          <cell r="C548">
            <v>6.4000000000000003E-3</v>
          </cell>
        </row>
        <row r="549">
          <cell r="A549">
            <v>514</v>
          </cell>
          <cell r="B549">
            <v>64</v>
          </cell>
          <cell r="C549">
            <v>0.75890000000000002</v>
          </cell>
        </row>
        <row r="550">
          <cell r="A550">
            <v>515</v>
          </cell>
          <cell r="B550">
            <v>146</v>
          </cell>
          <cell r="C550">
            <v>1.6500999999999999</v>
          </cell>
        </row>
        <row r="551">
          <cell r="A551">
            <v>516</v>
          </cell>
          <cell r="B551">
            <v>101</v>
          </cell>
          <cell r="C551">
            <v>1.3541000000000001</v>
          </cell>
        </row>
        <row r="552">
          <cell r="A552">
            <v>517</v>
          </cell>
          <cell r="B552">
            <v>144</v>
          </cell>
          <cell r="C552">
            <v>1.8048</v>
          </cell>
        </row>
        <row r="553">
          <cell r="A553">
            <v>518</v>
          </cell>
          <cell r="B553">
            <v>61</v>
          </cell>
          <cell r="C553">
            <v>1.7421</v>
          </cell>
        </row>
        <row r="554">
          <cell r="A554">
            <v>519</v>
          </cell>
          <cell r="B554">
            <v>1</v>
          </cell>
          <cell r="C554">
            <v>6.0000000000000001E-3</v>
          </cell>
        </row>
        <row r="555">
          <cell r="A555">
            <v>519</v>
          </cell>
          <cell r="B555">
            <v>134</v>
          </cell>
          <cell r="C555">
            <v>1.3312999999999999</v>
          </cell>
        </row>
        <row r="556">
          <cell r="A556">
            <v>520</v>
          </cell>
          <cell r="B556">
            <v>118</v>
          </cell>
          <cell r="C556">
            <v>1.2822</v>
          </cell>
        </row>
        <row r="557">
          <cell r="A557">
            <v>522</v>
          </cell>
          <cell r="B557">
            <v>56</v>
          </cell>
          <cell r="C557">
            <v>0.6956</v>
          </cell>
        </row>
        <row r="558">
          <cell r="A558">
            <v>523</v>
          </cell>
          <cell r="B558">
            <v>124</v>
          </cell>
          <cell r="C558">
            <v>1.6896</v>
          </cell>
        </row>
        <row r="559">
          <cell r="A559">
            <v>524</v>
          </cell>
          <cell r="B559">
            <v>51</v>
          </cell>
          <cell r="C559">
            <v>0.34079999999999999</v>
          </cell>
        </row>
        <row r="560">
          <cell r="A560">
            <v>525</v>
          </cell>
          <cell r="B560">
            <v>42</v>
          </cell>
          <cell r="C560">
            <v>1.6173999999999999</v>
          </cell>
        </row>
        <row r="561">
          <cell r="A561">
            <v>526</v>
          </cell>
          <cell r="B561">
            <v>117</v>
          </cell>
          <cell r="C561">
            <v>1.3228</v>
          </cell>
        </row>
        <row r="562">
          <cell r="A562">
            <v>528</v>
          </cell>
          <cell r="B562">
            <v>30</v>
          </cell>
          <cell r="C562">
            <v>0.31590000000000001</v>
          </cell>
        </row>
        <row r="563">
          <cell r="A563">
            <v>529</v>
          </cell>
          <cell r="B563">
            <v>23</v>
          </cell>
          <cell r="C563">
            <v>0.41439999999999999</v>
          </cell>
        </row>
        <row r="564">
          <cell r="A564">
            <v>530</v>
          </cell>
          <cell r="B564">
            <v>20</v>
          </cell>
          <cell r="C564">
            <v>0.14349999999999999</v>
          </cell>
        </row>
        <row r="565">
          <cell r="A565">
            <v>531</v>
          </cell>
          <cell r="B565">
            <v>26</v>
          </cell>
          <cell r="C565">
            <v>0.16370000000000001</v>
          </cell>
        </row>
        <row r="566">
          <cell r="A566">
            <v>532</v>
          </cell>
          <cell r="B566">
            <v>52</v>
          </cell>
          <cell r="C566">
            <v>0.40679999999999999</v>
          </cell>
        </row>
        <row r="567">
          <cell r="A567">
            <v>533</v>
          </cell>
          <cell r="B567">
            <v>95</v>
          </cell>
          <cell r="C567">
            <v>0.62849999999999995</v>
          </cell>
        </row>
        <row r="568">
          <cell r="A568">
            <v>534</v>
          </cell>
          <cell r="B568">
            <v>32</v>
          </cell>
          <cell r="C568">
            <v>0.2331</v>
          </cell>
        </row>
        <row r="569">
          <cell r="A569">
            <v>535</v>
          </cell>
          <cell r="B569">
            <v>46</v>
          </cell>
          <cell r="C569">
            <v>0.62909999999999999</v>
          </cell>
        </row>
        <row r="570">
          <cell r="A570">
            <v>536</v>
          </cell>
          <cell r="B570">
            <v>22</v>
          </cell>
          <cell r="C570">
            <v>0.15690000000000001</v>
          </cell>
        </row>
        <row r="571">
          <cell r="A571">
            <v>537</v>
          </cell>
          <cell r="B571">
            <v>35</v>
          </cell>
          <cell r="C571">
            <v>0.4864</v>
          </cell>
        </row>
        <row r="572">
          <cell r="A572">
            <v>538</v>
          </cell>
          <cell r="B572">
            <v>54</v>
          </cell>
          <cell r="C572">
            <v>0.32419999999999999</v>
          </cell>
        </row>
        <row r="573">
          <cell r="A573">
            <v>538</v>
          </cell>
          <cell r="B573">
            <v>1</v>
          </cell>
          <cell r="C573">
            <v>2.5999999999999999E-3</v>
          </cell>
        </row>
        <row r="574">
          <cell r="A574">
            <v>539</v>
          </cell>
          <cell r="B574">
            <v>5</v>
          </cell>
          <cell r="C574">
            <v>2.2200000000000001E-2</v>
          </cell>
        </row>
        <row r="575">
          <cell r="A575">
            <v>540</v>
          </cell>
          <cell r="B575">
            <v>22</v>
          </cell>
          <cell r="C575">
            <v>0.1709</v>
          </cell>
        </row>
        <row r="576">
          <cell r="A576">
            <v>541</v>
          </cell>
          <cell r="B576">
            <v>32</v>
          </cell>
          <cell r="C576">
            <v>0.2399</v>
          </cell>
        </row>
        <row r="577">
          <cell r="A577">
            <v>542</v>
          </cell>
          <cell r="B577">
            <v>29</v>
          </cell>
          <cell r="C577">
            <v>0.59760000000000002</v>
          </cell>
        </row>
        <row r="578">
          <cell r="A578">
            <v>543</v>
          </cell>
          <cell r="B578">
            <v>31</v>
          </cell>
          <cell r="C578">
            <v>0.85329999999999995</v>
          </cell>
        </row>
        <row r="579">
          <cell r="A579">
            <v>544</v>
          </cell>
          <cell r="B579">
            <v>99</v>
          </cell>
          <cell r="C579">
            <v>0.9486</v>
          </cell>
        </row>
        <row r="580">
          <cell r="A580">
            <v>545</v>
          </cell>
          <cell r="B580">
            <v>84</v>
          </cell>
          <cell r="C580">
            <v>1.6611</v>
          </cell>
        </row>
        <row r="581">
          <cell r="A581">
            <v>546</v>
          </cell>
          <cell r="B581">
            <v>126</v>
          </cell>
          <cell r="C581">
            <v>0.89880000000000004</v>
          </cell>
        </row>
        <row r="582">
          <cell r="A582">
            <v>547</v>
          </cell>
          <cell r="B582">
            <v>178</v>
          </cell>
          <cell r="C582">
            <v>2.1194999999999999</v>
          </cell>
        </row>
        <row r="583">
          <cell r="A583">
            <v>548</v>
          </cell>
          <cell r="B583">
            <v>109</v>
          </cell>
          <cell r="C583">
            <v>1.0438000000000001</v>
          </cell>
        </row>
        <row r="584">
          <cell r="A584">
            <v>548</v>
          </cell>
          <cell r="B584">
            <v>1</v>
          </cell>
          <cell r="C584">
            <v>0.01</v>
          </cell>
        </row>
        <row r="585">
          <cell r="A585">
            <v>549</v>
          </cell>
          <cell r="B585">
            <v>115</v>
          </cell>
          <cell r="C585">
            <v>1.44</v>
          </cell>
        </row>
        <row r="586">
          <cell r="A586">
            <v>550</v>
          </cell>
          <cell r="B586">
            <v>1</v>
          </cell>
          <cell r="C586">
            <v>2.4E-2</v>
          </cell>
        </row>
        <row r="587">
          <cell r="A587">
            <v>550</v>
          </cell>
          <cell r="B587">
            <v>71</v>
          </cell>
          <cell r="C587">
            <v>1.0026999999999999</v>
          </cell>
        </row>
        <row r="588">
          <cell r="A588">
            <v>551</v>
          </cell>
          <cell r="B588">
            <v>51</v>
          </cell>
          <cell r="C588">
            <v>0.32219999999999999</v>
          </cell>
        </row>
        <row r="589">
          <cell r="A589">
            <v>552</v>
          </cell>
          <cell r="B589">
            <v>58</v>
          </cell>
          <cell r="C589">
            <v>3.8809999999999998</v>
          </cell>
        </row>
        <row r="590">
          <cell r="A590">
            <v>553</v>
          </cell>
          <cell r="B590">
            <v>100</v>
          </cell>
          <cell r="C590">
            <v>0.8004</v>
          </cell>
        </row>
        <row r="591">
          <cell r="A591">
            <v>554</v>
          </cell>
          <cell r="B591">
            <v>72</v>
          </cell>
          <cell r="C591">
            <v>0.89329999999999998</v>
          </cell>
        </row>
        <row r="592">
          <cell r="A592">
            <v>556</v>
          </cell>
          <cell r="B592">
            <v>112</v>
          </cell>
          <cell r="C592">
            <v>0.82079999999999997</v>
          </cell>
        </row>
        <row r="593">
          <cell r="A593">
            <v>557</v>
          </cell>
          <cell r="B593">
            <v>104</v>
          </cell>
          <cell r="C593">
            <v>0.73909999999999998</v>
          </cell>
        </row>
        <row r="594">
          <cell r="A594">
            <v>558</v>
          </cell>
          <cell r="B594">
            <v>100</v>
          </cell>
          <cell r="C594">
            <v>0.92710000000000004</v>
          </cell>
        </row>
        <row r="595">
          <cell r="A595">
            <v>559</v>
          </cell>
          <cell r="B595">
            <v>87</v>
          </cell>
          <cell r="C595">
            <v>1.0773999999999999</v>
          </cell>
        </row>
        <row r="596">
          <cell r="A596">
            <v>560</v>
          </cell>
          <cell r="B596">
            <v>58</v>
          </cell>
          <cell r="C596">
            <v>0.84699999999999998</v>
          </cell>
        </row>
        <row r="597">
          <cell r="A597">
            <v>561</v>
          </cell>
          <cell r="B597">
            <v>52</v>
          </cell>
          <cell r="C597">
            <v>0.50080000000000002</v>
          </cell>
        </row>
        <row r="598">
          <cell r="A598">
            <v>562</v>
          </cell>
          <cell r="B598">
            <v>46</v>
          </cell>
          <cell r="C598">
            <v>0.3488</v>
          </cell>
        </row>
        <row r="599">
          <cell r="A599">
            <v>563</v>
          </cell>
          <cell r="B599">
            <v>23</v>
          </cell>
          <cell r="C599">
            <v>0.33639999999999998</v>
          </cell>
        </row>
        <row r="600">
          <cell r="A600">
            <v>564</v>
          </cell>
          <cell r="B600">
            <v>24</v>
          </cell>
          <cell r="C600">
            <v>0.22140000000000001</v>
          </cell>
        </row>
        <row r="601">
          <cell r="A601">
            <v>565</v>
          </cell>
          <cell r="B601">
            <v>59</v>
          </cell>
          <cell r="C601">
            <v>0.59260000000000002</v>
          </cell>
        </row>
        <row r="602">
          <cell r="A602">
            <v>566</v>
          </cell>
          <cell r="B602">
            <v>84</v>
          </cell>
          <cell r="C602">
            <v>1.1149</v>
          </cell>
        </row>
        <row r="603">
          <cell r="A603">
            <v>567</v>
          </cell>
          <cell r="B603">
            <v>43</v>
          </cell>
          <cell r="C603">
            <v>0.36409999999999998</v>
          </cell>
        </row>
        <row r="604">
          <cell r="A604">
            <v>568</v>
          </cell>
          <cell r="B604">
            <v>19</v>
          </cell>
          <cell r="C604">
            <v>0.32300000000000001</v>
          </cell>
        </row>
        <row r="605">
          <cell r="A605">
            <v>569</v>
          </cell>
          <cell r="B605">
            <v>8</v>
          </cell>
          <cell r="C605">
            <v>2.5000000000000001E-2</v>
          </cell>
        </row>
        <row r="606">
          <cell r="A606">
            <v>570</v>
          </cell>
          <cell r="B606">
            <v>27</v>
          </cell>
          <cell r="C606">
            <v>0.22420000000000001</v>
          </cell>
        </row>
        <row r="607">
          <cell r="A607">
            <v>571</v>
          </cell>
          <cell r="B607">
            <v>73</v>
          </cell>
          <cell r="C607">
            <v>1.0569</v>
          </cell>
        </row>
        <row r="608">
          <cell r="A608">
            <v>572</v>
          </cell>
          <cell r="B608">
            <v>33</v>
          </cell>
          <cell r="C608">
            <v>0.3216</v>
          </cell>
        </row>
        <row r="609">
          <cell r="A609">
            <v>573</v>
          </cell>
          <cell r="B609">
            <v>8</v>
          </cell>
          <cell r="C609">
            <v>2.5600000000000001E-2</v>
          </cell>
        </row>
        <row r="610">
          <cell r="A610">
            <v>574</v>
          </cell>
          <cell r="B610">
            <v>49</v>
          </cell>
          <cell r="C610">
            <v>0.94689999999999996</v>
          </cell>
        </row>
        <row r="611">
          <cell r="A611">
            <v>575</v>
          </cell>
          <cell r="B611">
            <v>23</v>
          </cell>
          <cell r="C611">
            <v>0.54459999999999997</v>
          </cell>
        </row>
        <row r="612">
          <cell r="A612">
            <v>576</v>
          </cell>
          <cell r="B612">
            <v>71</v>
          </cell>
          <cell r="C612">
            <v>0.6462</v>
          </cell>
        </row>
        <row r="613">
          <cell r="A613">
            <v>577</v>
          </cell>
          <cell r="B613">
            <v>9</v>
          </cell>
          <cell r="C613">
            <v>3.73E-2</v>
          </cell>
        </row>
        <row r="614">
          <cell r="A614">
            <v>578</v>
          </cell>
          <cell r="B614">
            <v>31</v>
          </cell>
          <cell r="C614">
            <v>0.41839999999999999</v>
          </cell>
        </row>
        <row r="615">
          <cell r="A615">
            <v>579</v>
          </cell>
          <cell r="B615">
            <v>54</v>
          </cell>
          <cell r="C615">
            <v>0.39379999999999998</v>
          </cell>
        </row>
        <row r="616">
          <cell r="A616">
            <v>580</v>
          </cell>
          <cell r="B616">
            <v>17</v>
          </cell>
          <cell r="C616">
            <v>0.1353</v>
          </cell>
        </row>
        <row r="617">
          <cell r="A617">
            <v>581</v>
          </cell>
          <cell r="B617">
            <v>46</v>
          </cell>
          <cell r="C617">
            <v>0.37959999999999999</v>
          </cell>
        </row>
        <row r="618">
          <cell r="A618">
            <v>582</v>
          </cell>
          <cell r="B618">
            <v>35</v>
          </cell>
          <cell r="C618">
            <v>0.58919999999999995</v>
          </cell>
        </row>
        <row r="619">
          <cell r="A619">
            <v>583</v>
          </cell>
          <cell r="B619">
            <v>69</v>
          </cell>
          <cell r="C619">
            <v>0.4531</v>
          </cell>
        </row>
        <row r="620">
          <cell r="A620">
            <v>584</v>
          </cell>
          <cell r="B620">
            <v>24</v>
          </cell>
          <cell r="C620">
            <v>0.12540000000000001</v>
          </cell>
        </row>
        <row r="621">
          <cell r="A621">
            <v>585</v>
          </cell>
          <cell r="B621">
            <v>1</v>
          </cell>
          <cell r="C621">
            <v>3.2000000000000002E-3</v>
          </cell>
        </row>
        <row r="622">
          <cell r="A622">
            <v>586</v>
          </cell>
          <cell r="B622">
            <v>38</v>
          </cell>
          <cell r="C622">
            <v>0.34439999999999998</v>
          </cell>
        </row>
        <row r="623">
          <cell r="A623">
            <v>587</v>
          </cell>
          <cell r="B623">
            <v>1</v>
          </cell>
          <cell r="C623">
            <v>2.8999999999999998E-3</v>
          </cell>
        </row>
        <row r="624">
          <cell r="A624">
            <v>588</v>
          </cell>
          <cell r="B624">
            <v>3</v>
          </cell>
          <cell r="C624">
            <v>1.54E-2</v>
          </cell>
        </row>
        <row r="625">
          <cell r="A625">
            <v>589</v>
          </cell>
          <cell r="B625">
            <v>51</v>
          </cell>
          <cell r="C625">
            <v>0.60250000000000004</v>
          </cell>
        </row>
        <row r="626">
          <cell r="A626">
            <v>590</v>
          </cell>
          <cell r="B626">
            <v>15</v>
          </cell>
          <cell r="C626">
            <v>9.8299999999999998E-2</v>
          </cell>
        </row>
        <row r="627">
          <cell r="A627">
            <v>591</v>
          </cell>
          <cell r="B627">
            <v>23</v>
          </cell>
          <cell r="C627">
            <v>0.20730000000000001</v>
          </cell>
        </row>
        <row r="628">
          <cell r="A628">
            <v>592</v>
          </cell>
          <cell r="B628">
            <v>32</v>
          </cell>
          <cell r="C628">
            <v>0.27929999999999999</v>
          </cell>
        </row>
        <row r="629">
          <cell r="A629">
            <v>593</v>
          </cell>
          <cell r="B629">
            <v>61</v>
          </cell>
          <cell r="C629">
            <v>0.65359999999999996</v>
          </cell>
        </row>
        <row r="630">
          <cell r="A630">
            <v>594</v>
          </cell>
          <cell r="B630">
            <v>17</v>
          </cell>
          <cell r="C630">
            <v>0.1084</v>
          </cell>
        </row>
        <row r="631">
          <cell r="A631">
            <v>595</v>
          </cell>
          <cell r="B631">
            <v>36</v>
          </cell>
          <cell r="C631">
            <v>0.62160000000000004</v>
          </cell>
        </row>
        <row r="632">
          <cell r="A632">
            <v>596</v>
          </cell>
          <cell r="B632">
            <v>45</v>
          </cell>
          <cell r="C632">
            <v>0.5232</v>
          </cell>
        </row>
        <row r="633">
          <cell r="A633">
            <v>597</v>
          </cell>
          <cell r="B633">
            <v>7</v>
          </cell>
          <cell r="C633">
            <v>0.14319999999999999</v>
          </cell>
        </row>
        <row r="634">
          <cell r="A634">
            <v>598</v>
          </cell>
          <cell r="B634">
            <v>18</v>
          </cell>
          <cell r="C634">
            <v>0.1181</v>
          </cell>
        </row>
        <row r="635">
          <cell r="A635">
            <v>599</v>
          </cell>
          <cell r="B635">
            <v>3</v>
          </cell>
          <cell r="C635">
            <v>1.06E-2</v>
          </cell>
        </row>
        <row r="636">
          <cell r="A636">
            <v>601</v>
          </cell>
          <cell r="B636">
            <v>86</v>
          </cell>
          <cell r="C636">
            <v>0.76129999999999998</v>
          </cell>
        </row>
        <row r="637">
          <cell r="A637">
            <v>602</v>
          </cell>
          <cell r="B637">
            <v>55</v>
          </cell>
          <cell r="C637">
            <v>0.76980000000000004</v>
          </cell>
        </row>
        <row r="638">
          <cell r="A638">
            <v>603</v>
          </cell>
          <cell r="B638">
            <v>48</v>
          </cell>
          <cell r="C638">
            <v>0.32579999999999998</v>
          </cell>
        </row>
        <row r="639">
          <cell r="A639">
            <v>604</v>
          </cell>
          <cell r="B639">
            <v>227</v>
          </cell>
          <cell r="C639">
            <v>2.6032000000000002</v>
          </cell>
        </row>
        <row r="640">
          <cell r="A640">
            <v>605</v>
          </cell>
          <cell r="B640">
            <v>168</v>
          </cell>
          <cell r="C640">
            <v>1.4353</v>
          </cell>
        </row>
        <row r="641">
          <cell r="A641">
            <v>606</v>
          </cell>
          <cell r="B641">
            <v>62</v>
          </cell>
          <cell r="C641">
            <v>0.57240000000000002</v>
          </cell>
        </row>
        <row r="642">
          <cell r="A642">
            <v>607</v>
          </cell>
          <cell r="B642">
            <v>42</v>
          </cell>
          <cell r="C642">
            <v>0.5988</v>
          </cell>
        </row>
        <row r="643">
          <cell r="A643">
            <v>607</v>
          </cell>
          <cell r="B643">
            <v>1</v>
          </cell>
          <cell r="C643">
            <v>0.02</v>
          </cell>
        </row>
        <row r="644">
          <cell r="A644">
            <v>608</v>
          </cell>
          <cell r="B644">
            <v>87</v>
          </cell>
          <cell r="C644">
            <v>1.2137</v>
          </cell>
        </row>
        <row r="645">
          <cell r="A645">
            <v>609</v>
          </cell>
          <cell r="B645">
            <v>79</v>
          </cell>
          <cell r="C645">
            <v>1.3331</v>
          </cell>
        </row>
        <row r="646">
          <cell r="A646">
            <v>610</v>
          </cell>
          <cell r="B646">
            <v>75</v>
          </cell>
          <cell r="C646">
            <v>0.67849999999999999</v>
          </cell>
        </row>
        <row r="647">
          <cell r="A647">
            <v>610</v>
          </cell>
          <cell r="B647">
            <v>1</v>
          </cell>
          <cell r="C647">
            <v>5.5999999999999999E-3</v>
          </cell>
        </row>
        <row r="648">
          <cell r="A648">
            <v>611</v>
          </cell>
          <cell r="B648">
            <v>38</v>
          </cell>
          <cell r="C648">
            <v>0.62949999999999995</v>
          </cell>
        </row>
        <row r="649">
          <cell r="A649">
            <v>612</v>
          </cell>
          <cell r="B649">
            <v>47</v>
          </cell>
          <cell r="C649">
            <v>0.61709999999999998</v>
          </cell>
        </row>
        <row r="650">
          <cell r="A650">
            <v>613</v>
          </cell>
          <cell r="B650">
            <v>29</v>
          </cell>
          <cell r="C650">
            <v>0.4264</v>
          </cell>
        </row>
        <row r="651">
          <cell r="A651">
            <v>614</v>
          </cell>
          <cell r="B651">
            <v>25</v>
          </cell>
          <cell r="C651">
            <v>0.24110000000000001</v>
          </cell>
        </row>
        <row r="652">
          <cell r="A652">
            <v>615</v>
          </cell>
          <cell r="B652">
            <v>68</v>
          </cell>
          <cell r="C652">
            <v>1.2898000000000001</v>
          </cell>
        </row>
        <row r="653">
          <cell r="A653">
            <v>616</v>
          </cell>
          <cell r="B653">
            <v>32</v>
          </cell>
          <cell r="C653">
            <v>0.16489999999999999</v>
          </cell>
        </row>
        <row r="654">
          <cell r="A654">
            <v>617</v>
          </cell>
          <cell r="B654">
            <v>9</v>
          </cell>
          <cell r="C654">
            <v>6.6299999999999998E-2</v>
          </cell>
        </row>
        <row r="655">
          <cell r="A655">
            <v>618</v>
          </cell>
          <cell r="B655">
            <v>23</v>
          </cell>
          <cell r="C655">
            <v>0.21790000000000001</v>
          </cell>
        </row>
        <row r="656">
          <cell r="A656">
            <v>619</v>
          </cell>
          <cell r="B656">
            <v>29</v>
          </cell>
          <cell r="C656">
            <v>0.1956</v>
          </cell>
        </row>
        <row r="657">
          <cell r="A657">
            <v>620</v>
          </cell>
          <cell r="B657">
            <v>11</v>
          </cell>
          <cell r="C657">
            <v>3.9100000000000003E-2</v>
          </cell>
        </row>
        <row r="658">
          <cell r="A658">
            <v>621</v>
          </cell>
          <cell r="B658">
            <v>22</v>
          </cell>
          <cell r="C658">
            <v>0.1182</v>
          </cell>
        </row>
        <row r="659">
          <cell r="A659">
            <v>622</v>
          </cell>
          <cell r="B659">
            <v>61</v>
          </cell>
          <cell r="C659">
            <v>0.5363</v>
          </cell>
        </row>
        <row r="660">
          <cell r="A660">
            <v>623</v>
          </cell>
          <cell r="B660">
            <v>94</v>
          </cell>
          <cell r="C660">
            <v>1.329</v>
          </cell>
        </row>
        <row r="661">
          <cell r="A661">
            <v>624</v>
          </cell>
          <cell r="B661">
            <v>34</v>
          </cell>
          <cell r="C661">
            <v>0.59909999999999997</v>
          </cell>
        </row>
        <row r="662">
          <cell r="A662">
            <v>625</v>
          </cell>
          <cell r="B662">
            <v>16</v>
          </cell>
          <cell r="C662">
            <v>0.13070000000000001</v>
          </cell>
        </row>
        <row r="663">
          <cell r="A663">
            <v>627</v>
          </cell>
          <cell r="B663">
            <v>16</v>
          </cell>
          <cell r="C663">
            <v>0.14610000000000001</v>
          </cell>
        </row>
        <row r="664">
          <cell r="A664">
            <v>628</v>
          </cell>
          <cell r="B664">
            <v>15</v>
          </cell>
          <cell r="C664">
            <v>0.11899999999999999</v>
          </cell>
        </row>
        <row r="665">
          <cell r="A665">
            <v>629</v>
          </cell>
          <cell r="B665">
            <v>10</v>
          </cell>
          <cell r="C665">
            <v>7.5200000000000003E-2</v>
          </cell>
        </row>
        <row r="666">
          <cell r="A666">
            <v>630</v>
          </cell>
          <cell r="B666">
            <v>40</v>
          </cell>
          <cell r="C666">
            <v>0.41210000000000002</v>
          </cell>
        </row>
        <row r="667">
          <cell r="A667">
            <v>631</v>
          </cell>
          <cell r="B667">
            <v>10</v>
          </cell>
          <cell r="C667">
            <v>5.04E-2</v>
          </cell>
        </row>
        <row r="668">
          <cell r="A668">
            <v>632</v>
          </cell>
          <cell r="B668">
            <v>28</v>
          </cell>
          <cell r="C668">
            <v>0.31459999999999999</v>
          </cell>
        </row>
        <row r="669">
          <cell r="A669">
            <v>634</v>
          </cell>
          <cell r="B669">
            <v>17</v>
          </cell>
          <cell r="C669">
            <v>0.115</v>
          </cell>
        </row>
        <row r="670">
          <cell r="A670">
            <v>635</v>
          </cell>
          <cell r="B670">
            <v>24</v>
          </cell>
          <cell r="C670">
            <v>0.15409999999999999</v>
          </cell>
        </row>
        <row r="671">
          <cell r="A671">
            <v>636</v>
          </cell>
          <cell r="B671">
            <v>14</v>
          </cell>
          <cell r="C671">
            <v>4.0099999999999997E-2</v>
          </cell>
        </row>
        <row r="672">
          <cell r="A672">
            <v>637</v>
          </cell>
          <cell r="B672">
            <v>18</v>
          </cell>
          <cell r="C672">
            <v>0.27810000000000001</v>
          </cell>
        </row>
        <row r="673">
          <cell r="A673">
            <v>638</v>
          </cell>
          <cell r="B673">
            <v>25</v>
          </cell>
          <cell r="C673">
            <v>0.15079999999999999</v>
          </cell>
        </row>
        <row r="674">
          <cell r="A674">
            <v>640</v>
          </cell>
          <cell r="B674">
            <v>11</v>
          </cell>
          <cell r="C674">
            <v>7.3499999999999996E-2</v>
          </cell>
        </row>
        <row r="675">
          <cell r="A675">
            <v>641</v>
          </cell>
          <cell r="B675">
            <v>34</v>
          </cell>
          <cell r="C675">
            <v>0.73</v>
          </cell>
        </row>
        <row r="676">
          <cell r="A676">
            <v>642</v>
          </cell>
          <cell r="B676">
            <v>12</v>
          </cell>
          <cell r="C676">
            <v>0.25180000000000002</v>
          </cell>
        </row>
        <row r="677">
          <cell r="A677">
            <v>644</v>
          </cell>
          <cell r="B677">
            <v>9</v>
          </cell>
          <cell r="C677">
            <v>5.8099999999999999E-2</v>
          </cell>
        </row>
        <row r="678">
          <cell r="A678">
            <v>645</v>
          </cell>
          <cell r="B678">
            <v>8</v>
          </cell>
          <cell r="C678">
            <v>5.0999999999999997E-2</v>
          </cell>
        </row>
        <row r="679">
          <cell r="A679">
            <v>646</v>
          </cell>
          <cell r="B679">
            <v>14</v>
          </cell>
          <cell r="C679">
            <v>0.1744</v>
          </cell>
        </row>
        <row r="680">
          <cell r="A680">
            <v>647</v>
          </cell>
          <cell r="B680">
            <v>14</v>
          </cell>
          <cell r="C680">
            <v>0.32579999999999998</v>
          </cell>
        </row>
        <row r="681">
          <cell r="A681">
            <v>648</v>
          </cell>
          <cell r="B681">
            <v>9</v>
          </cell>
          <cell r="C681">
            <v>0.1376</v>
          </cell>
        </row>
        <row r="682">
          <cell r="A682">
            <v>649</v>
          </cell>
          <cell r="B682">
            <v>12</v>
          </cell>
          <cell r="C682">
            <v>0.1004</v>
          </cell>
        </row>
        <row r="683">
          <cell r="A683">
            <v>651</v>
          </cell>
          <cell r="B683">
            <v>49</v>
          </cell>
          <cell r="C683">
            <v>0.3256</v>
          </cell>
        </row>
        <row r="684">
          <cell r="A684">
            <v>652</v>
          </cell>
          <cell r="B684">
            <v>114</v>
          </cell>
          <cell r="C684">
            <v>0.88660000000000005</v>
          </cell>
        </row>
        <row r="685">
          <cell r="A685">
            <v>653</v>
          </cell>
          <cell r="B685">
            <v>30</v>
          </cell>
          <cell r="C685">
            <v>0.23250000000000001</v>
          </cell>
        </row>
        <row r="686">
          <cell r="A686">
            <v>654</v>
          </cell>
          <cell r="B686">
            <v>12</v>
          </cell>
          <cell r="C686">
            <v>4.2200000000000001E-2</v>
          </cell>
        </row>
        <row r="687">
          <cell r="A687">
            <v>655</v>
          </cell>
          <cell r="B687">
            <v>35</v>
          </cell>
          <cell r="C687">
            <v>0.15049999999999999</v>
          </cell>
        </row>
        <row r="688">
          <cell r="A688">
            <v>656</v>
          </cell>
          <cell r="B688">
            <v>143</v>
          </cell>
          <cell r="C688">
            <v>1.1675</v>
          </cell>
        </row>
        <row r="689">
          <cell r="A689">
            <v>657</v>
          </cell>
          <cell r="B689">
            <v>49</v>
          </cell>
          <cell r="C689">
            <v>0.42520000000000002</v>
          </cell>
        </row>
        <row r="690">
          <cell r="A690">
            <v>658</v>
          </cell>
          <cell r="B690">
            <v>56</v>
          </cell>
          <cell r="C690">
            <v>0.41570000000000001</v>
          </cell>
        </row>
        <row r="691">
          <cell r="A691">
            <v>659</v>
          </cell>
          <cell r="B691">
            <v>61</v>
          </cell>
          <cell r="C691">
            <v>0.33360000000000001</v>
          </cell>
        </row>
        <row r="692">
          <cell r="A692">
            <v>660</v>
          </cell>
          <cell r="B692">
            <v>51</v>
          </cell>
          <cell r="C692">
            <v>0.3619</v>
          </cell>
        </row>
        <row r="693">
          <cell r="A693">
            <v>661</v>
          </cell>
          <cell r="B693">
            <v>54</v>
          </cell>
          <cell r="C693">
            <v>0.50060000000000004</v>
          </cell>
        </row>
        <row r="694">
          <cell r="A694">
            <v>662</v>
          </cell>
          <cell r="B694">
            <v>36</v>
          </cell>
          <cell r="C694">
            <v>0.31309999999999999</v>
          </cell>
        </row>
        <row r="695">
          <cell r="A695">
            <v>663</v>
          </cell>
          <cell r="B695">
            <v>37</v>
          </cell>
          <cell r="C695">
            <v>0.42649999999999999</v>
          </cell>
        </row>
        <row r="696">
          <cell r="A696">
            <v>664</v>
          </cell>
          <cell r="B696">
            <v>34</v>
          </cell>
          <cell r="C696">
            <v>0.40570000000000001</v>
          </cell>
        </row>
        <row r="697">
          <cell r="A697">
            <v>665</v>
          </cell>
          <cell r="B697">
            <v>28</v>
          </cell>
          <cell r="C697">
            <v>0.12470000000000001</v>
          </cell>
        </row>
        <row r="698">
          <cell r="A698">
            <v>666</v>
          </cell>
          <cell r="B698">
            <v>59</v>
          </cell>
          <cell r="C698">
            <v>0.67059999999999997</v>
          </cell>
        </row>
        <row r="699">
          <cell r="A699">
            <v>667</v>
          </cell>
          <cell r="B699">
            <v>31</v>
          </cell>
          <cell r="C699">
            <v>0.20630000000000001</v>
          </cell>
        </row>
        <row r="700">
          <cell r="A700">
            <v>668</v>
          </cell>
          <cell r="B700">
            <v>24</v>
          </cell>
          <cell r="C700">
            <v>0.14230000000000001</v>
          </cell>
        </row>
        <row r="701">
          <cell r="A701">
            <v>669</v>
          </cell>
          <cell r="B701">
            <v>9</v>
          </cell>
          <cell r="C701">
            <v>3.7199999999999997E-2</v>
          </cell>
        </row>
        <row r="702">
          <cell r="A702">
            <v>670</v>
          </cell>
          <cell r="B702">
            <v>9</v>
          </cell>
          <cell r="C702">
            <v>3.95E-2</v>
          </cell>
        </row>
        <row r="703">
          <cell r="A703">
            <v>671</v>
          </cell>
          <cell r="B703">
            <v>10</v>
          </cell>
          <cell r="C703">
            <v>0.65869999999999995</v>
          </cell>
        </row>
        <row r="704">
          <cell r="A704">
            <v>672</v>
          </cell>
          <cell r="B704">
            <v>1</v>
          </cell>
          <cell r="C704">
            <v>2.5999999999999999E-3</v>
          </cell>
        </row>
        <row r="705">
          <cell r="A705">
            <v>673</v>
          </cell>
          <cell r="B705">
            <v>36</v>
          </cell>
          <cell r="C705">
            <v>0.41760000000000003</v>
          </cell>
        </row>
        <row r="706">
          <cell r="A706">
            <v>674</v>
          </cell>
          <cell r="B706">
            <v>26</v>
          </cell>
          <cell r="C706">
            <v>0.49009999999999998</v>
          </cell>
        </row>
        <row r="707">
          <cell r="A707">
            <v>675</v>
          </cell>
          <cell r="B707">
            <v>7</v>
          </cell>
          <cell r="C707">
            <v>0.13669999999999999</v>
          </cell>
        </row>
        <row r="708">
          <cell r="A708">
            <v>676</v>
          </cell>
          <cell r="B708">
            <v>24</v>
          </cell>
          <cell r="C708">
            <v>0.15290000000000001</v>
          </cell>
        </row>
        <row r="709">
          <cell r="A709">
            <v>677</v>
          </cell>
          <cell r="B709">
            <v>25</v>
          </cell>
          <cell r="C709">
            <v>0.1971</v>
          </cell>
        </row>
        <row r="710">
          <cell r="A710">
            <v>678</v>
          </cell>
          <cell r="B710">
            <v>57</v>
          </cell>
          <cell r="C710">
            <v>0.52229999999999999</v>
          </cell>
        </row>
        <row r="711">
          <cell r="A711">
            <v>679</v>
          </cell>
          <cell r="B711">
            <v>8</v>
          </cell>
          <cell r="C711">
            <v>7.0900000000000005E-2</v>
          </cell>
        </row>
        <row r="712">
          <cell r="A712">
            <v>680</v>
          </cell>
          <cell r="B712">
            <v>8</v>
          </cell>
          <cell r="C712">
            <v>0.13639999999999999</v>
          </cell>
        </row>
        <row r="713">
          <cell r="A713">
            <v>681</v>
          </cell>
          <cell r="B713">
            <v>6</v>
          </cell>
          <cell r="C713">
            <v>8.5300000000000001E-2</v>
          </cell>
        </row>
        <row r="714">
          <cell r="A714">
            <v>682</v>
          </cell>
          <cell r="B714">
            <v>17</v>
          </cell>
          <cell r="C714">
            <v>0.19989999999999999</v>
          </cell>
        </row>
        <row r="715">
          <cell r="A715">
            <v>683</v>
          </cell>
          <cell r="B715">
            <v>1</v>
          </cell>
          <cell r="C715">
            <v>3.3999999999999998E-3</v>
          </cell>
        </row>
        <row r="716">
          <cell r="A716">
            <v>683</v>
          </cell>
          <cell r="B716">
            <v>34</v>
          </cell>
          <cell r="C716">
            <v>0.25380000000000003</v>
          </cell>
        </row>
        <row r="717">
          <cell r="A717">
            <v>684</v>
          </cell>
          <cell r="B717">
            <v>5</v>
          </cell>
          <cell r="C717">
            <v>2.2200000000000001E-2</v>
          </cell>
        </row>
        <row r="718">
          <cell r="A718">
            <v>685</v>
          </cell>
          <cell r="B718">
            <v>1</v>
          </cell>
          <cell r="C718">
            <v>2.5000000000000001E-3</v>
          </cell>
        </row>
        <row r="719">
          <cell r="A719">
            <v>685</v>
          </cell>
          <cell r="B719">
            <v>5</v>
          </cell>
          <cell r="C719">
            <v>2.5999999999999999E-2</v>
          </cell>
        </row>
        <row r="720">
          <cell r="A720">
            <v>686</v>
          </cell>
          <cell r="B720">
            <v>5</v>
          </cell>
          <cell r="C720">
            <v>4.2799999999999998E-2</v>
          </cell>
        </row>
        <row r="721">
          <cell r="A721">
            <v>687</v>
          </cell>
          <cell r="B721">
            <v>6</v>
          </cell>
          <cell r="C721">
            <v>5.0099999999999999E-2</v>
          </cell>
        </row>
        <row r="722">
          <cell r="A722">
            <v>688</v>
          </cell>
          <cell r="B722">
            <v>1</v>
          </cell>
          <cell r="C722">
            <v>2E-3</v>
          </cell>
        </row>
        <row r="723">
          <cell r="A723">
            <v>689</v>
          </cell>
          <cell r="B723">
            <v>7</v>
          </cell>
          <cell r="C723">
            <v>4.65E-2</v>
          </cell>
        </row>
        <row r="724">
          <cell r="A724">
            <v>690</v>
          </cell>
          <cell r="B724">
            <v>2</v>
          </cell>
          <cell r="C724">
            <v>2.58E-2</v>
          </cell>
        </row>
        <row r="725">
          <cell r="A725">
            <v>691</v>
          </cell>
          <cell r="B725">
            <v>24</v>
          </cell>
          <cell r="C725">
            <v>0.21940000000000001</v>
          </cell>
        </row>
        <row r="726">
          <cell r="A726">
            <v>692</v>
          </cell>
          <cell r="B726">
            <v>7</v>
          </cell>
          <cell r="C726">
            <v>6.7000000000000004E-2</v>
          </cell>
        </row>
        <row r="727">
          <cell r="A727">
            <v>693</v>
          </cell>
          <cell r="B727">
            <v>16</v>
          </cell>
          <cell r="C727">
            <v>0.4526</v>
          </cell>
        </row>
        <row r="728">
          <cell r="A728">
            <v>694</v>
          </cell>
          <cell r="B728">
            <v>12</v>
          </cell>
          <cell r="C728">
            <v>0.13600000000000001</v>
          </cell>
        </row>
        <row r="729">
          <cell r="A729">
            <v>695</v>
          </cell>
          <cell r="B729">
            <v>12</v>
          </cell>
          <cell r="C729">
            <v>7.1199999999999999E-2</v>
          </cell>
        </row>
        <row r="730">
          <cell r="A730">
            <v>696</v>
          </cell>
          <cell r="B730">
            <v>15</v>
          </cell>
          <cell r="C730">
            <v>0.1885</v>
          </cell>
        </row>
        <row r="731">
          <cell r="A731">
            <v>697</v>
          </cell>
          <cell r="B731">
            <v>22</v>
          </cell>
          <cell r="C731">
            <v>0.15570000000000001</v>
          </cell>
        </row>
        <row r="732">
          <cell r="A732">
            <v>698</v>
          </cell>
          <cell r="B732">
            <v>24</v>
          </cell>
          <cell r="C732">
            <v>0.1305</v>
          </cell>
        </row>
        <row r="733">
          <cell r="A733">
            <v>699</v>
          </cell>
          <cell r="B733">
            <v>45</v>
          </cell>
          <cell r="C733">
            <v>0.39800000000000002</v>
          </cell>
        </row>
        <row r="734">
          <cell r="A734">
            <v>701</v>
          </cell>
          <cell r="B734">
            <v>43</v>
          </cell>
          <cell r="C734">
            <v>0.187</v>
          </cell>
        </row>
        <row r="735">
          <cell r="A735">
            <v>702</v>
          </cell>
          <cell r="B735">
            <v>35</v>
          </cell>
          <cell r="C735">
            <v>0.13830000000000001</v>
          </cell>
        </row>
        <row r="736">
          <cell r="A736">
            <v>703</v>
          </cell>
          <cell r="B736">
            <v>55</v>
          </cell>
          <cell r="C736">
            <v>0.62770000000000004</v>
          </cell>
        </row>
        <row r="737">
          <cell r="A737">
            <v>704</v>
          </cell>
          <cell r="B737">
            <v>45</v>
          </cell>
          <cell r="C737">
            <v>0.3377</v>
          </cell>
        </row>
        <row r="738">
          <cell r="A738">
            <v>705</v>
          </cell>
          <cell r="B738">
            <v>182</v>
          </cell>
          <cell r="C738">
            <v>24.094999999999999</v>
          </cell>
        </row>
        <row r="739">
          <cell r="A739">
            <v>705</v>
          </cell>
          <cell r="B739">
            <v>1</v>
          </cell>
          <cell r="C739">
            <v>9.1999999999999998E-3</v>
          </cell>
        </row>
        <row r="740">
          <cell r="A740">
            <v>706</v>
          </cell>
          <cell r="B740">
            <v>95</v>
          </cell>
          <cell r="C740">
            <v>0.79749999999999999</v>
          </cell>
        </row>
        <row r="741">
          <cell r="A741">
            <v>706</v>
          </cell>
          <cell r="B741">
            <v>1</v>
          </cell>
          <cell r="C741">
            <v>3.2000000000000002E-3</v>
          </cell>
        </row>
        <row r="742">
          <cell r="A742">
            <v>707</v>
          </cell>
          <cell r="B742">
            <v>83</v>
          </cell>
          <cell r="C742">
            <v>1.012</v>
          </cell>
        </row>
        <row r="743">
          <cell r="A743">
            <v>708</v>
          </cell>
          <cell r="B743">
            <v>134</v>
          </cell>
          <cell r="C743">
            <v>1.2141</v>
          </cell>
        </row>
        <row r="744">
          <cell r="A744">
            <v>709</v>
          </cell>
          <cell r="B744">
            <v>51</v>
          </cell>
          <cell r="C744">
            <v>0.25679999999999997</v>
          </cell>
        </row>
        <row r="745">
          <cell r="A745">
            <v>710</v>
          </cell>
          <cell r="B745">
            <v>19</v>
          </cell>
          <cell r="C745">
            <v>0.16930000000000001</v>
          </cell>
        </row>
        <row r="746">
          <cell r="A746">
            <v>711</v>
          </cell>
          <cell r="B746">
            <v>48</v>
          </cell>
          <cell r="C746">
            <v>0.35730000000000001</v>
          </cell>
        </row>
        <row r="747">
          <cell r="A747">
            <v>712</v>
          </cell>
          <cell r="B747">
            <v>105</v>
          </cell>
          <cell r="C747">
            <v>0.87480000000000002</v>
          </cell>
        </row>
        <row r="748">
          <cell r="A748">
            <v>713</v>
          </cell>
          <cell r="B748">
            <v>37</v>
          </cell>
          <cell r="C748">
            <v>0.2414</v>
          </cell>
        </row>
        <row r="749">
          <cell r="A749">
            <v>714</v>
          </cell>
          <cell r="B749">
            <v>94</v>
          </cell>
          <cell r="C749">
            <v>0.67459999999999998</v>
          </cell>
        </row>
        <row r="750">
          <cell r="A750">
            <v>715</v>
          </cell>
          <cell r="B750">
            <v>34</v>
          </cell>
          <cell r="C750">
            <v>0.2064</v>
          </cell>
        </row>
        <row r="751">
          <cell r="A751">
            <v>716</v>
          </cell>
          <cell r="B751">
            <v>57</v>
          </cell>
          <cell r="C751">
            <v>0.54600000000000004</v>
          </cell>
        </row>
        <row r="752">
          <cell r="A752">
            <v>717</v>
          </cell>
          <cell r="B752">
            <v>60</v>
          </cell>
          <cell r="C752">
            <v>0.66349999999999998</v>
          </cell>
        </row>
        <row r="753">
          <cell r="A753">
            <v>718</v>
          </cell>
          <cell r="B753">
            <v>45</v>
          </cell>
          <cell r="C753">
            <v>0.4022</v>
          </cell>
        </row>
        <row r="754">
          <cell r="A754">
            <v>719</v>
          </cell>
          <cell r="B754">
            <v>45</v>
          </cell>
          <cell r="C754">
            <v>0.2316</v>
          </cell>
        </row>
        <row r="755">
          <cell r="A755">
            <v>720</v>
          </cell>
          <cell r="B755">
            <v>38</v>
          </cell>
          <cell r="C755">
            <v>0.27200000000000002</v>
          </cell>
        </row>
        <row r="756">
          <cell r="A756">
            <v>721</v>
          </cell>
          <cell r="B756">
            <v>55</v>
          </cell>
          <cell r="C756">
            <v>0.876</v>
          </cell>
        </row>
        <row r="757">
          <cell r="A757">
            <v>722</v>
          </cell>
          <cell r="B757">
            <v>13</v>
          </cell>
          <cell r="C757">
            <v>9.0300000000000005E-2</v>
          </cell>
        </row>
        <row r="758">
          <cell r="A758">
            <v>723</v>
          </cell>
          <cell r="B758">
            <v>30</v>
          </cell>
          <cell r="C758">
            <v>0.1827</v>
          </cell>
        </row>
        <row r="759">
          <cell r="A759">
            <v>724</v>
          </cell>
          <cell r="B759">
            <v>86</v>
          </cell>
          <cell r="C759">
            <v>2.4361999999999999</v>
          </cell>
        </row>
        <row r="760">
          <cell r="A760">
            <v>726</v>
          </cell>
          <cell r="B760">
            <v>65</v>
          </cell>
          <cell r="C760">
            <v>0.44529999999999997</v>
          </cell>
        </row>
        <row r="761">
          <cell r="A761">
            <v>727</v>
          </cell>
          <cell r="B761">
            <v>1</v>
          </cell>
          <cell r="C761">
            <v>0.02</v>
          </cell>
        </row>
        <row r="762">
          <cell r="A762">
            <v>727</v>
          </cell>
          <cell r="B762">
            <v>37</v>
          </cell>
          <cell r="C762">
            <v>0.49790000000000001</v>
          </cell>
        </row>
        <row r="763">
          <cell r="A763">
            <v>728</v>
          </cell>
          <cell r="B763">
            <v>1</v>
          </cell>
          <cell r="C763">
            <v>2.2000000000000001E-3</v>
          </cell>
        </row>
        <row r="764">
          <cell r="A764">
            <v>728</v>
          </cell>
          <cell r="B764">
            <v>87</v>
          </cell>
          <cell r="C764">
            <v>0.93269999999999997</v>
          </cell>
        </row>
        <row r="765">
          <cell r="A765">
            <v>728</v>
          </cell>
          <cell r="B765">
            <v>1</v>
          </cell>
          <cell r="C765">
            <v>2.8999999999999998E-3</v>
          </cell>
        </row>
        <row r="766">
          <cell r="A766">
            <v>729</v>
          </cell>
          <cell r="B766">
            <v>34</v>
          </cell>
          <cell r="C766">
            <v>0.31809999999999999</v>
          </cell>
        </row>
        <row r="767">
          <cell r="A767">
            <v>730</v>
          </cell>
          <cell r="B767">
            <v>74</v>
          </cell>
          <cell r="C767">
            <v>0.83020000000000005</v>
          </cell>
        </row>
        <row r="768">
          <cell r="A768">
            <v>731</v>
          </cell>
          <cell r="B768">
            <v>1</v>
          </cell>
          <cell r="C768">
            <v>1.0699999999999999E-2</v>
          </cell>
        </row>
        <row r="769">
          <cell r="A769">
            <v>731</v>
          </cell>
          <cell r="B769">
            <v>41</v>
          </cell>
          <cell r="C769">
            <v>0.2203</v>
          </cell>
        </row>
        <row r="770">
          <cell r="A770">
            <v>732</v>
          </cell>
          <cell r="B770">
            <v>1</v>
          </cell>
          <cell r="C770">
            <v>6.6E-3</v>
          </cell>
        </row>
        <row r="771">
          <cell r="A771">
            <v>732</v>
          </cell>
          <cell r="B771">
            <v>1</v>
          </cell>
          <cell r="C771">
            <v>5.3E-3</v>
          </cell>
        </row>
        <row r="772">
          <cell r="A772">
            <v>732</v>
          </cell>
          <cell r="B772">
            <v>171</v>
          </cell>
          <cell r="C772">
            <v>1.6315999999999999</v>
          </cell>
        </row>
        <row r="773">
          <cell r="A773">
            <v>733</v>
          </cell>
          <cell r="B773">
            <v>60</v>
          </cell>
          <cell r="C773">
            <v>0.83799999999999997</v>
          </cell>
        </row>
        <row r="774">
          <cell r="A774">
            <v>734</v>
          </cell>
          <cell r="B774">
            <v>84</v>
          </cell>
          <cell r="C774">
            <v>0.81340000000000001</v>
          </cell>
        </row>
        <row r="775">
          <cell r="A775">
            <v>735</v>
          </cell>
          <cell r="B775">
            <v>106</v>
          </cell>
          <cell r="C775">
            <v>0.59640000000000004</v>
          </cell>
        </row>
        <row r="776">
          <cell r="A776">
            <v>736</v>
          </cell>
          <cell r="B776">
            <v>29</v>
          </cell>
          <cell r="C776">
            <v>0.67449999999999999</v>
          </cell>
        </row>
        <row r="777">
          <cell r="A777">
            <v>737</v>
          </cell>
          <cell r="B777">
            <v>82</v>
          </cell>
          <cell r="C777">
            <v>0.76149999999999995</v>
          </cell>
        </row>
        <row r="778">
          <cell r="A778">
            <v>738</v>
          </cell>
          <cell r="B778">
            <v>12</v>
          </cell>
          <cell r="C778">
            <v>4.07E-2</v>
          </cell>
        </row>
        <row r="779">
          <cell r="A779">
            <v>739</v>
          </cell>
          <cell r="B779">
            <v>35</v>
          </cell>
          <cell r="C779">
            <v>0.27129999999999999</v>
          </cell>
        </row>
        <row r="780">
          <cell r="A780">
            <v>740</v>
          </cell>
          <cell r="B780">
            <v>63</v>
          </cell>
          <cell r="C780">
            <v>0.64380000000000004</v>
          </cell>
        </row>
        <row r="781">
          <cell r="A781">
            <v>741</v>
          </cell>
          <cell r="B781">
            <v>86</v>
          </cell>
          <cell r="C781">
            <v>0.89949999999999997</v>
          </cell>
        </row>
        <row r="782">
          <cell r="A782">
            <v>742</v>
          </cell>
          <cell r="B782">
            <v>32</v>
          </cell>
          <cell r="C782">
            <v>0.1767</v>
          </cell>
        </row>
        <row r="783">
          <cell r="A783">
            <v>743</v>
          </cell>
          <cell r="B783">
            <v>50</v>
          </cell>
          <cell r="C783">
            <v>0.76619999999999999</v>
          </cell>
        </row>
        <row r="784">
          <cell r="A784">
            <v>744</v>
          </cell>
          <cell r="B784">
            <v>28</v>
          </cell>
          <cell r="C784">
            <v>0.14330000000000001</v>
          </cell>
        </row>
        <row r="785">
          <cell r="A785">
            <v>745</v>
          </cell>
          <cell r="B785">
            <v>74</v>
          </cell>
          <cell r="C785">
            <v>1.0831999999999999</v>
          </cell>
        </row>
        <row r="786">
          <cell r="A786">
            <v>746</v>
          </cell>
          <cell r="B786">
            <v>24</v>
          </cell>
          <cell r="C786">
            <v>0.14430000000000001</v>
          </cell>
        </row>
        <row r="787">
          <cell r="A787">
            <v>747</v>
          </cell>
          <cell r="B787">
            <v>24</v>
          </cell>
          <cell r="C787">
            <v>0.1171</v>
          </cell>
        </row>
        <row r="788">
          <cell r="A788">
            <v>748</v>
          </cell>
          <cell r="B788">
            <v>40</v>
          </cell>
          <cell r="C788">
            <v>0.2432</v>
          </cell>
        </row>
        <row r="789">
          <cell r="A789">
            <v>749</v>
          </cell>
          <cell r="B789">
            <v>44</v>
          </cell>
          <cell r="C789">
            <v>0.56299999999999994</v>
          </cell>
        </row>
        <row r="790">
          <cell r="A790">
            <v>750</v>
          </cell>
          <cell r="B790">
            <v>22</v>
          </cell>
          <cell r="C790">
            <v>0.18679999999999999</v>
          </cell>
        </row>
        <row r="791">
          <cell r="A791">
            <v>751</v>
          </cell>
          <cell r="B791">
            <v>39</v>
          </cell>
          <cell r="C791">
            <v>0.41739999999999999</v>
          </cell>
        </row>
        <row r="792">
          <cell r="A792">
            <v>751</v>
          </cell>
          <cell r="B792">
            <v>1</v>
          </cell>
          <cell r="C792">
            <v>2.5000000000000001E-3</v>
          </cell>
        </row>
        <row r="793">
          <cell r="A793">
            <v>752</v>
          </cell>
          <cell r="B793">
            <v>56</v>
          </cell>
          <cell r="C793">
            <v>0.35549999999999998</v>
          </cell>
        </row>
        <row r="794">
          <cell r="A794">
            <v>753</v>
          </cell>
          <cell r="B794">
            <v>83</v>
          </cell>
          <cell r="C794">
            <v>0.63029999999999997</v>
          </cell>
        </row>
        <row r="795">
          <cell r="A795">
            <v>754</v>
          </cell>
          <cell r="B795">
            <v>103</v>
          </cell>
          <cell r="C795">
            <v>0.92789999999999995</v>
          </cell>
        </row>
        <row r="796">
          <cell r="A796">
            <v>755</v>
          </cell>
          <cell r="B796">
            <v>107</v>
          </cell>
          <cell r="C796">
            <v>0.67610000000000003</v>
          </cell>
        </row>
        <row r="797">
          <cell r="A797">
            <v>756</v>
          </cell>
          <cell r="B797">
            <v>139</v>
          </cell>
          <cell r="C797">
            <v>1.8922000000000001</v>
          </cell>
        </row>
        <row r="798">
          <cell r="A798">
            <v>757</v>
          </cell>
          <cell r="B798">
            <v>181</v>
          </cell>
          <cell r="C798">
            <v>2.3666999999999998</v>
          </cell>
        </row>
        <row r="799">
          <cell r="A799">
            <v>758</v>
          </cell>
          <cell r="B799">
            <v>47</v>
          </cell>
          <cell r="C799">
            <v>0.43519999999999998</v>
          </cell>
        </row>
        <row r="800">
          <cell r="A800">
            <v>759</v>
          </cell>
          <cell r="B800">
            <v>123</v>
          </cell>
          <cell r="C800">
            <v>1.1358999999999999</v>
          </cell>
        </row>
        <row r="801">
          <cell r="A801">
            <v>760</v>
          </cell>
          <cell r="B801">
            <v>67</v>
          </cell>
          <cell r="C801">
            <v>0.86129999999999995</v>
          </cell>
        </row>
        <row r="802">
          <cell r="A802">
            <v>761</v>
          </cell>
          <cell r="B802">
            <v>26</v>
          </cell>
          <cell r="C802">
            <v>0.2848</v>
          </cell>
        </row>
        <row r="803">
          <cell r="A803">
            <v>762</v>
          </cell>
          <cell r="B803">
            <v>200</v>
          </cell>
          <cell r="C803">
            <v>1.8331</v>
          </cell>
        </row>
        <row r="804">
          <cell r="A804">
            <v>763</v>
          </cell>
          <cell r="B804">
            <v>20</v>
          </cell>
          <cell r="C804">
            <v>0.4672</v>
          </cell>
        </row>
        <row r="805">
          <cell r="A805">
            <v>764</v>
          </cell>
          <cell r="B805">
            <v>60</v>
          </cell>
          <cell r="C805">
            <v>0.69389999999999996</v>
          </cell>
        </row>
        <row r="806">
          <cell r="A806">
            <v>765</v>
          </cell>
          <cell r="B806">
            <v>26</v>
          </cell>
          <cell r="C806">
            <v>0.29330000000000001</v>
          </cell>
        </row>
        <row r="807">
          <cell r="A807">
            <v>766</v>
          </cell>
          <cell r="B807">
            <v>77</v>
          </cell>
          <cell r="C807">
            <v>0.64490000000000003</v>
          </cell>
        </row>
        <row r="808">
          <cell r="A808">
            <v>767</v>
          </cell>
          <cell r="B808">
            <v>126</v>
          </cell>
          <cell r="C808">
            <v>1.2276</v>
          </cell>
        </row>
        <row r="809">
          <cell r="A809">
            <v>768</v>
          </cell>
          <cell r="B809">
            <v>82</v>
          </cell>
          <cell r="C809">
            <v>0.98560000000000003</v>
          </cell>
        </row>
        <row r="810">
          <cell r="A810">
            <v>769</v>
          </cell>
          <cell r="B810">
            <v>1</v>
          </cell>
          <cell r="C810">
            <v>2.5000000000000001E-3</v>
          </cell>
        </row>
        <row r="811">
          <cell r="A811">
            <v>769</v>
          </cell>
          <cell r="B811">
            <v>65</v>
          </cell>
          <cell r="C811">
            <v>0.66700000000000004</v>
          </cell>
        </row>
        <row r="812">
          <cell r="A812">
            <v>770</v>
          </cell>
          <cell r="B812">
            <v>114</v>
          </cell>
          <cell r="C812">
            <v>1.3111999999999999</v>
          </cell>
        </row>
        <row r="813">
          <cell r="A813">
            <v>771</v>
          </cell>
          <cell r="B813">
            <v>36</v>
          </cell>
          <cell r="C813">
            <v>0.42549999999999999</v>
          </cell>
        </row>
        <row r="814">
          <cell r="A814">
            <v>772</v>
          </cell>
          <cell r="B814">
            <v>41</v>
          </cell>
          <cell r="C814">
            <v>0.22969999999999999</v>
          </cell>
        </row>
        <row r="815">
          <cell r="A815">
            <v>773</v>
          </cell>
          <cell r="B815">
            <v>35</v>
          </cell>
          <cell r="C815">
            <v>0.55169999999999997</v>
          </cell>
        </row>
        <row r="816">
          <cell r="A816">
            <v>774</v>
          </cell>
          <cell r="B816">
            <v>17</v>
          </cell>
          <cell r="C816">
            <v>0.186</v>
          </cell>
        </row>
        <row r="817">
          <cell r="A817">
            <v>775</v>
          </cell>
          <cell r="B817">
            <v>19</v>
          </cell>
          <cell r="C817">
            <v>0.1338</v>
          </cell>
        </row>
        <row r="818">
          <cell r="A818">
            <v>776</v>
          </cell>
          <cell r="B818">
            <v>19</v>
          </cell>
          <cell r="C818">
            <v>0.18659999999999999</v>
          </cell>
        </row>
        <row r="819">
          <cell r="A819">
            <v>777</v>
          </cell>
          <cell r="B819">
            <v>15</v>
          </cell>
          <cell r="C819">
            <v>0.14000000000000001</v>
          </cell>
        </row>
        <row r="820">
          <cell r="A820">
            <v>778</v>
          </cell>
          <cell r="B820">
            <v>37</v>
          </cell>
          <cell r="C820">
            <v>0.21129999999999999</v>
          </cell>
        </row>
        <row r="821">
          <cell r="A821">
            <v>779</v>
          </cell>
          <cell r="B821">
            <v>2</v>
          </cell>
          <cell r="C821">
            <v>6.8999999999999999E-3</v>
          </cell>
        </row>
        <row r="822">
          <cell r="A822">
            <v>780</v>
          </cell>
          <cell r="B822">
            <v>17</v>
          </cell>
          <cell r="C822">
            <v>0.2021</v>
          </cell>
        </row>
        <row r="823">
          <cell r="A823">
            <v>781</v>
          </cell>
          <cell r="B823">
            <v>3</v>
          </cell>
          <cell r="C823">
            <v>1.49E-2</v>
          </cell>
        </row>
        <row r="824">
          <cell r="A824">
            <v>782</v>
          </cell>
          <cell r="B824">
            <v>13</v>
          </cell>
          <cell r="C824">
            <v>0.1169</v>
          </cell>
        </row>
        <row r="825">
          <cell r="A825">
            <v>783</v>
          </cell>
          <cell r="B825">
            <v>25</v>
          </cell>
          <cell r="C825">
            <v>0.44529999999999997</v>
          </cell>
        </row>
        <row r="826">
          <cell r="A826">
            <v>784</v>
          </cell>
          <cell r="B826">
            <v>30</v>
          </cell>
          <cell r="C826">
            <v>0.61229999999999996</v>
          </cell>
        </row>
        <row r="827">
          <cell r="A827">
            <v>785</v>
          </cell>
          <cell r="B827">
            <v>35</v>
          </cell>
          <cell r="C827">
            <v>0.36120000000000002</v>
          </cell>
        </row>
        <row r="828">
          <cell r="A828">
            <v>786</v>
          </cell>
          <cell r="B828">
            <v>1</v>
          </cell>
          <cell r="C828">
            <v>3.0000000000000001E-3</v>
          </cell>
        </row>
        <row r="829">
          <cell r="A829">
            <v>786</v>
          </cell>
          <cell r="B829">
            <v>24</v>
          </cell>
          <cell r="C829">
            <v>0.22020000000000001</v>
          </cell>
        </row>
        <row r="830">
          <cell r="A830">
            <v>787</v>
          </cell>
          <cell r="B830">
            <v>11</v>
          </cell>
          <cell r="C830">
            <v>8.4599999999999995E-2</v>
          </cell>
        </row>
        <row r="831">
          <cell r="A831">
            <v>788</v>
          </cell>
          <cell r="B831">
            <v>32</v>
          </cell>
          <cell r="C831">
            <v>0.37769999999999998</v>
          </cell>
        </row>
        <row r="832">
          <cell r="A832">
            <v>789</v>
          </cell>
          <cell r="B832">
            <v>5</v>
          </cell>
          <cell r="C832">
            <v>1.9199999999999998E-2</v>
          </cell>
        </row>
        <row r="833">
          <cell r="A833">
            <v>790</v>
          </cell>
          <cell r="B833">
            <v>5</v>
          </cell>
          <cell r="C833">
            <v>7.9399999999999998E-2</v>
          </cell>
        </row>
        <row r="834">
          <cell r="A834">
            <v>791</v>
          </cell>
          <cell r="B834">
            <v>87</v>
          </cell>
          <cell r="C834">
            <v>0.73250000000000004</v>
          </cell>
        </row>
        <row r="835">
          <cell r="A835">
            <v>792</v>
          </cell>
          <cell r="B835">
            <v>65</v>
          </cell>
          <cell r="C835">
            <v>1.3436999999999999</v>
          </cell>
        </row>
        <row r="836">
          <cell r="A836">
            <v>793</v>
          </cell>
          <cell r="B836">
            <v>75</v>
          </cell>
          <cell r="C836">
            <v>0.8982</v>
          </cell>
        </row>
        <row r="837">
          <cell r="A837">
            <v>794</v>
          </cell>
          <cell r="B837">
            <v>28</v>
          </cell>
          <cell r="C837">
            <v>0.3246</v>
          </cell>
        </row>
        <row r="838">
          <cell r="A838">
            <v>795</v>
          </cell>
          <cell r="B838">
            <v>36</v>
          </cell>
          <cell r="C838">
            <v>0.39500000000000002</v>
          </cell>
        </row>
        <row r="839">
          <cell r="A839">
            <v>796</v>
          </cell>
          <cell r="B839">
            <v>61</v>
          </cell>
          <cell r="C839">
            <v>0.95199999999999996</v>
          </cell>
        </row>
        <row r="840">
          <cell r="A840">
            <v>797</v>
          </cell>
          <cell r="B840">
            <v>28</v>
          </cell>
          <cell r="C840">
            <v>0.39319999999999999</v>
          </cell>
        </row>
        <row r="841">
          <cell r="A841">
            <v>798</v>
          </cell>
          <cell r="B841">
            <v>61</v>
          </cell>
          <cell r="C841">
            <v>0.72809999999999997</v>
          </cell>
        </row>
        <row r="842">
          <cell r="A842">
            <v>799</v>
          </cell>
          <cell r="B842">
            <v>77</v>
          </cell>
          <cell r="C842">
            <v>0.37680000000000002</v>
          </cell>
        </row>
        <row r="843">
          <cell r="A843">
            <v>801</v>
          </cell>
          <cell r="B843">
            <v>112</v>
          </cell>
          <cell r="C843">
            <v>1.0746</v>
          </cell>
        </row>
        <row r="844">
          <cell r="A844">
            <v>802</v>
          </cell>
          <cell r="B844">
            <v>1</v>
          </cell>
          <cell r="C844">
            <v>3.0999999999999999E-3</v>
          </cell>
        </row>
        <row r="845">
          <cell r="A845">
            <v>802</v>
          </cell>
          <cell r="B845">
            <v>260</v>
          </cell>
          <cell r="C845">
            <v>2.1945999999999999</v>
          </cell>
        </row>
        <row r="846">
          <cell r="A846">
            <v>803</v>
          </cell>
          <cell r="B846">
            <v>1</v>
          </cell>
          <cell r="C846">
            <v>3.0999999999999999E-3</v>
          </cell>
        </row>
        <row r="847">
          <cell r="A847">
            <v>803</v>
          </cell>
          <cell r="B847">
            <v>178</v>
          </cell>
          <cell r="C847">
            <v>2.0535999999999999</v>
          </cell>
        </row>
        <row r="848">
          <cell r="A848">
            <v>804</v>
          </cell>
          <cell r="B848">
            <v>40</v>
          </cell>
          <cell r="C848">
            <v>0.39789999999999998</v>
          </cell>
        </row>
        <row r="849">
          <cell r="A849">
            <v>805</v>
          </cell>
          <cell r="B849">
            <v>25</v>
          </cell>
          <cell r="C849">
            <v>0.23780000000000001</v>
          </cell>
        </row>
        <row r="850">
          <cell r="A850">
            <v>806</v>
          </cell>
          <cell r="B850">
            <v>21</v>
          </cell>
          <cell r="C850">
            <v>0.52710000000000001</v>
          </cell>
        </row>
        <row r="851">
          <cell r="A851">
            <v>807</v>
          </cell>
          <cell r="B851">
            <v>46</v>
          </cell>
          <cell r="C851">
            <v>0.38719999999999999</v>
          </cell>
        </row>
        <row r="852">
          <cell r="A852">
            <v>808</v>
          </cell>
          <cell r="B852">
            <v>127</v>
          </cell>
          <cell r="C852">
            <v>1.113</v>
          </cell>
        </row>
        <row r="853">
          <cell r="A853">
            <v>809</v>
          </cell>
          <cell r="B853">
            <v>30</v>
          </cell>
          <cell r="C853">
            <v>0.33400000000000002</v>
          </cell>
        </row>
        <row r="854">
          <cell r="A854">
            <v>810</v>
          </cell>
          <cell r="B854">
            <v>42</v>
          </cell>
          <cell r="C854">
            <v>0.44750000000000001</v>
          </cell>
        </row>
        <row r="855">
          <cell r="A855">
            <v>811</v>
          </cell>
          <cell r="B855">
            <v>7</v>
          </cell>
          <cell r="C855">
            <v>2.4500000000000001E-2</v>
          </cell>
        </row>
        <row r="856">
          <cell r="A856">
            <v>812</v>
          </cell>
          <cell r="B856">
            <v>19</v>
          </cell>
          <cell r="C856">
            <v>0.31969999999999998</v>
          </cell>
        </row>
        <row r="857">
          <cell r="A857">
            <v>813</v>
          </cell>
          <cell r="B857">
            <v>30</v>
          </cell>
          <cell r="C857">
            <v>0.1444</v>
          </cell>
        </row>
        <row r="858">
          <cell r="A858">
            <v>814</v>
          </cell>
          <cell r="B858">
            <v>1</v>
          </cell>
          <cell r="C858">
            <v>6.1000000000000004E-3</v>
          </cell>
        </row>
        <row r="859">
          <cell r="A859">
            <v>814</v>
          </cell>
          <cell r="B859">
            <v>7</v>
          </cell>
          <cell r="C859">
            <v>4.6899999999999997E-2</v>
          </cell>
        </row>
        <row r="860">
          <cell r="A860">
            <v>815</v>
          </cell>
          <cell r="B860">
            <v>33</v>
          </cell>
          <cell r="C860">
            <v>0.36780000000000002</v>
          </cell>
        </row>
        <row r="861">
          <cell r="A861">
            <v>815</v>
          </cell>
          <cell r="B861">
            <v>1</v>
          </cell>
          <cell r="C861">
            <v>5.0000000000000001E-3</v>
          </cell>
        </row>
        <row r="862">
          <cell r="A862">
            <v>816</v>
          </cell>
          <cell r="B862">
            <v>18</v>
          </cell>
          <cell r="C862">
            <v>6.9500000000000006E-2</v>
          </cell>
        </row>
        <row r="863">
          <cell r="A863">
            <v>817</v>
          </cell>
          <cell r="B863">
            <v>12</v>
          </cell>
          <cell r="C863">
            <v>5.9400000000000001E-2</v>
          </cell>
        </row>
        <row r="864">
          <cell r="A864">
            <v>818</v>
          </cell>
          <cell r="B864">
            <v>44</v>
          </cell>
          <cell r="C864">
            <v>0.41460000000000002</v>
          </cell>
        </row>
        <row r="865">
          <cell r="A865">
            <v>819</v>
          </cell>
          <cell r="B865">
            <v>4</v>
          </cell>
          <cell r="C865">
            <v>3.1399999999999997E-2</v>
          </cell>
        </row>
        <row r="866">
          <cell r="A866">
            <v>820</v>
          </cell>
          <cell r="B866">
            <v>1</v>
          </cell>
          <cell r="C866">
            <v>2E-3</v>
          </cell>
        </row>
        <row r="867">
          <cell r="A867">
            <v>821</v>
          </cell>
          <cell r="B867">
            <v>2</v>
          </cell>
          <cell r="C867">
            <v>7.6E-3</v>
          </cell>
        </row>
        <row r="868">
          <cell r="A868">
            <v>822</v>
          </cell>
          <cell r="B868">
            <v>4</v>
          </cell>
          <cell r="C868">
            <v>1.7600000000000001E-2</v>
          </cell>
        </row>
        <row r="869">
          <cell r="A869">
            <v>823</v>
          </cell>
          <cell r="B869">
            <v>2</v>
          </cell>
          <cell r="C869">
            <v>7.4999999999999997E-3</v>
          </cell>
        </row>
        <row r="870">
          <cell r="A870">
            <v>824</v>
          </cell>
          <cell r="B870">
            <v>6</v>
          </cell>
          <cell r="C870">
            <v>6.9599999999999995E-2</v>
          </cell>
        </row>
        <row r="871">
          <cell r="A871">
            <v>825</v>
          </cell>
          <cell r="B871">
            <v>4</v>
          </cell>
          <cell r="C871">
            <v>2.7699999999999999E-2</v>
          </cell>
        </row>
        <row r="872">
          <cell r="A872">
            <v>826</v>
          </cell>
          <cell r="B872">
            <v>44</v>
          </cell>
          <cell r="C872">
            <v>0.30199999999999999</v>
          </cell>
        </row>
        <row r="873">
          <cell r="A873">
            <v>827</v>
          </cell>
          <cell r="B873">
            <v>1</v>
          </cell>
          <cell r="C873">
            <v>1.6299999999999999E-2</v>
          </cell>
        </row>
        <row r="874">
          <cell r="A874">
            <v>828</v>
          </cell>
          <cell r="B874">
            <v>11</v>
          </cell>
          <cell r="C874">
            <v>6.6299999999999998E-2</v>
          </cell>
        </row>
        <row r="875">
          <cell r="A875">
            <v>829</v>
          </cell>
          <cell r="B875">
            <v>8</v>
          </cell>
          <cell r="C875">
            <v>9.1200000000000003E-2</v>
          </cell>
        </row>
        <row r="876">
          <cell r="A876">
            <v>832</v>
          </cell>
          <cell r="B876">
            <v>1</v>
          </cell>
          <cell r="C876">
            <v>3.0999999999999999E-3</v>
          </cell>
        </row>
        <row r="877">
          <cell r="A877">
            <v>836</v>
          </cell>
          <cell r="B877">
            <v>4</v>
          </cell>
          <cell r="C877">
            <v>2.9399999999999999E-2</v>
          </cell>
        </row>
        <row r="878">
          <cell r="A878">
            <v>837</v>
          </cell>
          <cell r="B878">
            <v>1</v>
          </cell>
          <cell r="C878">
            <v>1.0500000000000001E-2</v>
          </cell>
        </row>
        <row r="879">
          <cell r="A879">
            <v>838</v>
          </cell>
          <cell r="B879">
            <v>2</v>
          </cell>
          <cell r="C879">
            <v>2.87E-2</v>
          </cell>
        </row>
        <row r="880">
          <cell r="A880">
            <v>839</v>
          </cell>
          <cell r="B880">
            <v>6</v>
          </cell>
          <cell r="C880">
            <v>2.6100000000000002E-2</v>
          </cell>
        </row>
        <row r="881">
          <cell r="A881">
            <v>842</v>
          </cell>
          <cell r="B881">
            <v>1</v>
          </cell>
          <cell r="C881">
            <v>2E-3</v>
          </cell>
        </row>
        <row r="882">
          <cell r="A882">
            <v>843</v>
          </cell>
          <cell r="B882">
            <v>1</v>
          </cell>
          <cell r="C882">
            <v>1.03E-2</v>
          </cell>
        </row>
        <row r="883">
          <cell r="A883">
            <v>846</v>
          </cell>
          <cell r="B883">
            <v>2</v>
          </cell>
          <cell r="C883">
            <v>1.37E-2</v>
          </cell>
        </row>
        <row r="884">
          <cell r="A884">
            <v>849</v>
          </cell>
          <cell r="B884">
            <v>2</v>
          </cell>
          <cell r="C884">
            <v>7.7999999999999996E-3</v>
          </cell>
        </row>
        <row r="885">
          <cell r="A885">
            <v>851</v>
          </cell>
          <cell r="B885">
            <v>9</v>
          </cell>
          <cell r="C885">
            <v>0.13250000000000001</v>
          </cell>
        </row>
        <row r="886">
          <cell r="A886">
            <v>852</v>
          </cell>
          <cell r="B886">
            <v>41</v>
          </cell>
          <cell r="C886">
            <v>1.0719000000000001</v>
          </cell>
        </row>
        <row r="887">
          <cell r="A887">
            <v>853</v>
          </cell>
          <cell r="B887">
            <v>38</v>
          </cell>
          <cell r="C887">
            <v>0.45029999999999998</v>
          </cell>
        </row>
        <row r="888">
          <cell r="A888">
            <v>855</v>
          </cell>
          <cell r="B888">
            <v>2</v>
          </cell>
          <cell r="C888">
            <v>4.5999999999999999E-3</v>
          </cell>
        </row>
        <row r="889">
          <cell r="A889">
            <v>857</v>
          </cell>
          <cell r="B889">
            <v>1</v>
          </cell>
          <cell r="C889">
            <v>2.5000000000000001E-3</v>
          </cell>
        </row>
        <row r="890">
          <cell r="A890">
            <v>899</v>
          </cell>
          <cell r="B890">
            <v>13</v>
          </cell>
          <cell r="C890">
            <v>0.21299999999999999</v>
          </cell>
        </row>
        <row r="891">
          <cell r="A891">
            <v>901</v>
          </cell>
          <cell r="B891">
            <v>260</v>
          </cell>
          <cell r="C891">
            <v>3.4365000000000001</v>
          </cell>
        </row>
        <row r="892">
          <cell r="A892">
            <v>902</v>
          </cell>
          <cell r="B892">
            <v>180</v>
          </cell>
          <cell r="C892">
            <v>2.7675999999999998</v>
          </cell>
        </row>
        <row r="893">
          <cell r="A893">
            <v>903</v>
          </cell>
          <cell r="B893">
            <v>37</v>
          </cell>
          <cell r="C893">
            <v>0.3387</v>
          </cell>
        </row>
        <row r="894">
          <cell r="A894">
            <v>904</v>
          </cell>
          <cell r="B894">
            <v>144</v>
          </cell>
          <cell r="C894">
            <v>1.3232999999999999</v>
          </cell>
        </row>
        <row r="895">
          <cell r="A895">
            <v>905</v>
          </cell>
          <cell r="B895">
            <v>57</v>
          </cell>
          <cell r="C895">
            <v>0.73150000000000004</v>
          </cell>
        </row>
        <row r="896">
          <cell r="A896">
            <v>906</v>
          </cell>
          <cell r="B896">
            <v>87</v>
          </cell>
          <cell r="C896">
            <v>1.048</v>
          </cell>
        </row>
        <row r="897">
          <cell r="A897">
            <v>906</v>
          </cell>
          <cell r="B897">
            <v>1</v>
          </cell>
          <cell r="C897">
            <v>5.0000000000000001E-3</v>
          </cell>
        </row>
        <row r="898">
          <cell r="A898">
            <v>907</v>
          </cell>
          <cell r="B898">
            <v>141</v>
          </cell>
          <cell r="C898">
            <v>1.887</v>
          </cell>
        </row>
        <row r="899">
          <cell r="A899">
            <v>908</v>
          </cell>
          <cell r="B899">
            <v>84</v>
          </cell>
          <cell r="C899">
            <v>1.7027000000000001</v>
          </cell>
        </row>
        <row r="900">
          <cell r="A900">
            <v>909</v>
          </cell>
          <cell r="B900">
            <v>124</v>
          </cell>
          <cell r="C900">
            <v>1.9806999999999999</v>
          </cell>
        </row>
        <row r="901">
          <cell r="A901">
            <v>910</v>
          </cell>
          <cell r="B901">
            <v>143</v>
          </cell>
          <cell r="C901">
            <v>2.0402</v>
          </cell>
        </row>
        <row r="902">
          <cell r="A902">
            <v>910</v>
          </cell>
          <cell r="B902">
            <v>1</v>
          </cell>
          <cell r="C902">
            <v>1.0200000000000001E-2</v>
          </cell>
        </row>
        <row r="903">
          <cell r="A903">
            <v>911</v>
          </cell>
          <cell r="B903">
            <v>44</v>
          </cell>
          <cell r="C903">
            <v>0.40710000000000002</v>
          </cell>
        </row>
        <row r="904">
          <cell r="A904">
            <v>912</v>
          </cell>
          <cell r="B904">
            <v>160</v>
          </cell>
          <cell r="C904">
            <v>2.0293000000000001</v>
          </cell>
        </row>
        <row r="905">
          <cell r="A905">
            <v>913</v>
          </cell>
          <cell r="B905">
            <v>80</v>
          </cell>
          <cell r="C905">
            <v>1.0014000000000001</v>
          </cell>
        </row>
        <row r="906">
          <cell r="A906">
            <v>914</v>
          </cell>
          <cell r="B906">
            <v>164</v>
          </cell>
          <cell r="C906">
            <v>1.4875</v>
          </cell>
        </row>
        <row r="907">
          <cell r="A907">
            <v>915</v>
          </cell>
          <cell r="B907">
            <v>27</v>
          </cell>
          <cell r="C907">
            <v>0.13109999999999999</v>
          </cell>
        </row>
        <row r="908">
          <cell r="A908">
            <v>916</v>
          </cell>
          <cell r="B908">
            <v>118</v>
          </cell>
          <cell r="C908">
            <v>2.0398000000000001</v>
          </cell>
        </row>
        <row r="909">
          <cell r="A909">
            <v>917</v>
          </cell>
          <cell r="B909">
            <v>15</v>
          </cell>
          <cell r="C909">
            <v>0.1394</v>
          </cell>
        </row>
        <row r="910">
          <cell r="A910">
            <v>918</v>
          </cell>
          <cell r="B910">
            <v>29</v>
          </cell>
          <cell r="C910">
            <v>0.24690000000000001</v>
          </cell>
        </row>
        <row r="911">
          <cell r="A911">
            <v>919</v>
          </cell>
          <cell r="B911">
            <v>101</v>
          </cell>
          <cell r="C911">
            <v>1.7010000000000001</v>
          </cell>
        </row>
        <row r="912">
          <cell r="A912">
            <v>919</v>
          </cell>
          <cell r="B912">
            <v>1</v>
          </cell>
          <cell r="C912">
            <v>1.4999999999999999E-2</v>
          </cell>
        </row>
        <row r="913">
          <cell r="A913">
            <v>920</v>
          </cell>
          <cell r="B913">
            <v>94</v>
          </cell>
          <cell r="C913">
            <v>2.5516000000000001</v>
          </cell>
        </row>
        <row r="914">
          <cell r="A914">
            <v>921</v>
          </cell>
          <cell r="B914">
            <v>118</v>
          </cell>
          <cell r="C914">
            <v>1.1904999999999999</v>
          </cell>
        </row>
        <row r="915">
          <cell r="A915">
            <v>922</v>
          </cell>
          <cell r="B915">
            <v>154</v>
          </cell>
          <cell r="C915">
            <v>1.6924999999999999</v>
          </cell>
        </row>
        <row r="916">
          <cell r="A916">
            <v>923</v>
          </cell>
          <cell r="B916">
            <v>82</v>
          </cell>
          <cell r="C916">
            <v>1.3455999999999999</v>
          </cell>
        </row>
        <row r="917">
          <cell r="A917">
            <v>924</v>
          </cell>
          <cell r="B917">
            <v>1</v>
          </cell>
          <cell r="C917">
            <v>3.8E-3</v>
          </cell>
        </row>
        <row r="918">
          <cell r="A918">
            <v>924</v>
          </cell>
          <cell r="B918">
            <v>40</v>
          </cell>
          <cell r="C918">
            <v>0.38890000000000002</v>
          </cell>
        </row>
        <row r="919">
          <cell r="A919">
            <v>925</v>
          </cell>
          <cell r="B919">
            <v>40</v>
          </cell>
          <cell r="C919">
            <v>0.25069999999999998</v>
          </cell>
        </row>
        <row r="920">
          <cell r="A920">
            <v>926</v>
          </cell>
          <cell r="B920">
            <v>54</v>
          </cell>
          <cell r="C920">
            <v>1.1196999999999999</v>
          </cell>
        </row>
        <row r="921">
          <cell r="A921">
            <v>927</v>
          </cell>
          <cell r="B921">
            <v>77</v>
          </cell>
          <cell r="C921">
            <v>0.8589</v>
          </cell>
        </row>
        <row r="922">
          <cell r="A922">
            <v>928</v>
          </cell>
          <cell r="B922">
            <v>30</v>
          </cell>
          <cell r="C922">
            <v>0.43680000000000002</v>
          </cell>
        </row>
        <row r="923">
          <cell r="A923">
            <v>929</v>
          </cell>
          <cell r="B923">
            <v>16</v>
          </cell>
          <cell r="C923">
            <v>0.14149999999999999</v>
          </cell>
        </row>
        <row r="924">
          <cell r="A924">
            <v>930</v>
          </cell>
          <cell r="B924">
            <v>27</v>
          </cell>
          <cell r="C924">
            <v>0.14199999999999999</v>
          </cell>
        </row>
        <row r="925">
          <cell r="A925">
            <v>931</v>
          </cell>
          <cell r="B925">
            <v>24</v>
          </cell>
          <cell r="C925">
            <v>0.1069</v>
          </cell>
        </row>
        <row r="926">
          <cell r="A926">
            <v>932</v>
          </cell>
          <cell r="B926">
            <v>10</v>
          </cell>
          <cell r="C926">
            <v>0.15859999999999999</v>
          </cell>
        </row>
        <row r="927">
          <cell r="A927">
            <v>933</v>
          </cell>
          <cell r="B927">
            <v>30</v>
          </cell>
          <cell r="C927">
            <v>0.33960000000000001</v>
          </cell>
        </row>
        <row r="928">
          <cell r="A928">
            <v>934</v>
          </cell>
          <cell r="B928">
            <v>98</v>
          </cell>
          <cell r="C928">
            <v>1.2978000000000001</v>
          </cell>
        </row>
        <row r="929">
          <cell r="A929">
            <v>935</v>
          </cell>
          <cell r="B929">
            <v>98</v>
          </cell>
          <cell r="C929">
            <v>1.2797000000000001</v>
          </cell>
        </row>
        <row r="930">
          <cell r="A930">
            <v>936</v>
          </cell>
          <cell r="B930">
            <v>10</v>
          </cell>
          <cell r="C930">
            <v>4.2099999999999999E-2</v>
          </cell>
        </row>
        <row r="931">
          <cell r="A931">
            <v>937</v>
          </cell>
          <cell r="B931">
            <v>75</v>
          </cell>
          <cell r="C931">
            <v>0.70609999999999995</v>
          </cell>
        </row>
        <row r="932">
          <cell r="A932">
            <v>938</v>
          </cell>
          <cell r="B932">
            <v>33</v>
          </cell>
          <cell r="C932">
            <v>0.3584</v>
          </cell>
        </row>
        <row r="933">
          <cell r="A933">
            <v>939</v>
          </cell>
          <cell r="B933">
            <v>112</v>
          </cell>
          <cell r="C933">
            <v>0.93</v>
          </cell>
        </row>
        <row r="934">
          <cell r="A934">
            <v>940</v>
          </cell>
          <cell r="B934">
            <v>51</v>
          </cell>
          <cell r="C934">
            <v>0.61309999999999998</v>
          </cell>
        </row>
        <row r="935">
          <cell r="A935">
            <v>941</v>
          </cell>
          <cell r="B935">
            <v>15</v>
          </cell>
          <cell r="C935">
            <v>9.2200000000000004E-2</v>
          </cell>
        </row>
        <row r="936">
          <cell r="A936">
            <v>942</v>
          </cell>
          <cell r="B936">
            <v>35</v>
          </cell>
          <cell r="C936">
            <v>0.4723</v>
          </cell>
        </row>
        <row r="937">
          <cell r="A937">
            <v>942</v>
          </cell>
          <cell r="B937">
            <v>1</v>
          </cell>
          <cell r="C937">
            <v>2.5000000000000001E-3</v>
          </cell>
        </row>
        <row r="938">
          <cell r="A938">
            <v>943</v>
          </cell>
          <cell r="B938">
            <v>1</v>
          </cell>
          <cell r="C938">
            <v>9.7999999999999997E-3</v>
          </cell>
        </row>
        <row r="939">
          <cell r="A939">
            <v>943</v>
          </cell>
          <cell r="B939">
            <v>69</v>
          </cell>
          <cell r="C939">
            <v>0.72189999999999999</v>
          </cell>
        </row>
        <row r="940">
          <cell r="A940">
            <v>944</v>
          </cell>
          <cell r="B940">
            <v>31</v>
          </cell>
          <cell r="C940">
            <v>0.45939999999999998</v>
          </cell>
        </row>
        <row r="941">
          <cell r="A941">
            <v>945</v>
          </cell>
          <cell r="B941">
            <v>34</v>
          </cell>
          <cell r="C941">
            <v>0.36549999999999999</v>
          </cell>
        </row>
        <row r="942">
          <cell r="A942">
            <v>946</v>
          </cell>
          <cell r="B942">
            <v>11</v>
          </cell>
          <cell r="C942">
            <v>3.2199999999999999E-2</v>
          </cell>
        </row>
        <row r="943">
          <cell r="A943">
            <v>947</v>
          </cell>
          <cell r="B943">
            <v>7</v>
          </cell>
          <cell r="C943">
            <v>3.09E-2</v>
          </cell>
        </row>
        <row r="944">
          <cell r="A944">
            <v>948</v>
          </cell>
          <cell r="B944">
            <v>62</v>
          </cell>
          <cell r="C944">
            <v>0.72130000000000005</v>
          </cell>
        </row>
        <row r="945">
          <cell r="A945">
            <v>949</v>
          </cell>
          <cell r="B945">
            <v>11</v>
          </cell>
          <cell r="C945">
            <v>3.8699999999999998E-2</v>
          </cell>
        </row>
        <row r="946">
          <cell r="A946">
            <v>951</v>
          </cell>
          <cell r="B946">
            <v>28</v>
          </cell>
          <cell r="C946">
            <v>0.24929999999999999</v>
          </cell>
        </row>
        <row r="947">
          <cell r="A947">
            <v>952</v>
          </cell>
          <cell r="B947">
            <v>92</v>
          </cell>
          <cell r="C947">
            <v>0.67949999999999999</v>
          </cell>
        </row>
        <row r="948">
          <cell r="A948">
            <v>953</v>
          </cell>
          <cell r="B948">
            <v>28</v>
          </cell>
          <cell r="C948">
            <v>0.34179999999999999</v>
          </cell>
        </row>
        <row r="949">
          <cell r="A949">
            <v>954</v>
          </cell>
          <cell r="B949">
            <v>65</v>
          </cell>
          <cell r="C949">
            <v>0.61</v>
          </cell>
        </row>
        <row r="950">
          <cell r="A950">
            <v>954</v>
          </cell>
          <cell r="B950">
            <v>1</v>
          </cell>
          <cell r="C950">
            <v>5.1999999999999998E-3</v>
          </cell>
        </row>
        <row r="951">
          <cell r="A951">
            <v>955</v>
          </cell>
          <cell r="B951">
            <v>102</v>
          </cell>
          <cell r="C951">
            <v>2.4211</v>
          </cell>
        </row>
        <row r="952">
          <cell r="A952">
            <v>956</v>
          </cell>
          <cell r="B952">
            <v>63</v>
          </cell>
          <cell r="C952">
            <v>0.72550000000000003</v>
          </cell>
        </row>
        <row r="953">
          <cell r="A953">
            <v>957</v>
          </cell>
          <cell r="B953">
            <v>53</v>
          </cell>
          <cell r="C953">
            <v>0.56179999999999997</v>
          </cell>
        </row>
        <row r="954">
          <cell r="A954">
            <v>958</v>
          </cell>
          <cell r="B954">
            <v>29</v>
          </cell>
          <cell r="C954">
            <v>0.53720000000000001</v>
          </cell>
        </row>
        <row r="955">
          <cell r="A955">
            <v>959</v>
          </cell>
          <cell r="B955">
            <v>60</v>
          </cell>
          <cell r="C955">
            <v>0.46439999999999998</v>
          </cell>
        </row>
        <row r="956">
          <cell r="A956">
            <v>960</v>
          </cell>
          <cell r="B956">
            <v>10</v>
          </cell>
          <cell r="C956">
            <v>4.9000000000000002E-2</v>
          </cell>
        </row>
        <row r="957">
          <cell r="A957">
            <v>962</v>
          </cell>
          <cell r="B957">
            <v>72</v>
          </cell>
          <cell r="C957">
            <v>1.0852999999999999</v>
          </cell>
        </row>
        <row r="958">
          <cell r="A958">
            <v>962</v>
          </cell>
          <cell r="B958">
            <v>1</v>
          </cell>
          <cell r="C958">
            <v>0.01</v>
          </cell>
        </row>
        <row r="959">
          <cell r="A959">
            <v>963</v>
          </cell>
          <cell r="B959">
            <v>29</v>
          </cell>
          <cell r="C959">
            <v>1.2493000000000001</v>
          </cell>
        </row>
        <row r="960">
          <cell r="A960">
            <v>964</v>
          </cell>
          <cell r="B960">
            <v>41</v>
          </cell>
          <cell r="C960">
            <v>0.39700000000000002</v>
          </cell>
        </row>
        <row r="961">
          <cell r="A961">
            <v>965</v>
          </cell>
          <cell r="B961">
            <v>10</v>
          </cell>
          <cell r="C961">
            <v>0.1019</v>
          </cell>
        </row>
        <row r="962">
          <cell r="A962">
            <v>966</v>
          </cell>
          <cell r="B962">
            <v>49</v>
          </cell>
          <cell r="C962">
            <v>0.44240000000000002</v>
          </cell>
        </row>
        <row r="963">
          <cell r="A963">
            <v>967</v>
          </cell>
          <cell r="B963">
            <v>18</v>
          </cell>
          <cell r="C963">
            <v>0.13300000000000001</v>
          </cell>
        </row>
        <row r="964">
          <cell r="A964">
            <v>968</v>
          </cell>
          <cell r="B964">
            <v>49</v>
          </cell>
          <cell r="C964">
            <v>0.47760000000000002</v>
          </cell>
        </row>
        <row r="965">
          <cell r="A965">
            <v>969</v>
          </cell>
          <cell r="B965">
            <v>16</v>
          </cell>
          <cell r="C965">
            <v>0.1482</v>
          </cell>
        </row>
        <row r="966">
          <cell r="A966">
            <v>970</v>
          </cell>
          <cell r="B966">
            <v>59</v>
          </cell>
          <cell r="C966">
            <v>0.64470000000000005</v>
          </cell>
        </row>
        <row r="967">
          <cell r="A967">
            <v>971</v>
          </cell>
          <cell r="B967">
            <v>39</v>
          </cell>
          <cell r="C967">
            <v>0.30449999999999999</v>
          </cell>
        </row>
        <row r="968">
          <cell r="A968">
            <v>972</v>
          </cell>
          <cell r="B968">
            <v>33</v>
          </cell>
          <cell r="C968">
            <v>0.57299999999999995</v>
          </cell>
        </row>
        <row r="969">
          <cell r="A969">
            <v>973</v>
          </cell>
          <cell r="B969">
            <v>27</v>
          </cell>
          <cell r="C969">
            <v>0.43990000000000001</v>
          </cell>
        </row>
        <row r="970">
          <cell r="A970">
            <v>975</v>
          </cell>
          <cell r="B970">
            <v>16</v>
          </cell>
          <cell r="C970">
            <v>0.1487</v>
          </cell>
        </row>
        <row r="971">
          <cell r="A971">
            <v>976</v>
          </cell>
          <cell r="B971">
            <v>47</v>
          </cell>
          <cell r="C971">
            <v>0.746</v>
          </cell>
        </row>
        <row r="972">
          <cell r="A972">
            <v>977</v>
          </cell>
          <cell r="B972">
            <v>9</v>
          </cell>
          <cell r="C972">
            <v>0.157</v>
          </cell>
        </row>
        <row r="973">
          <cell r="A973">
            <v>978</v>
          </cell>
          <cell r="B973">
            <v>7</v>
          </cell>
          <cell r="C973">
            <v>4.87E-2</v>
          </cell>
        </row>
        <row r="974">
          <cell r="A974">
            <v>979</v>
          </cell>
          <cell r="B974">
            <v>16</v>
          </cell>
          <cell r="C974">
            <v>0.1045</v>
          </cell>
        </row>
        <row r="975">
          <cell r="A975">
            <v>980</v>
          </cell>
          <cell r="B975">
            <v>14</v>
          </cell>
          <cell r="C975">
            <v>0.1139</v>
          </cell>
        </row>
        <row r="976">
          <cell r="A976">
            <v>981</v>
          </cell>
          <cell r="B976">
            <v>26</v>
          </cell>
          <cell r="C976">
            <v>0.3029</v>
          </cell>
        </row>
        <row r="977">
          <cell r="A977">
            <v>982</v>
          </cell>
          <cell r="B977">
            <v>5</v>
          </cell>
          <cell r="C977">
            <v>7.1599999999999997E-2</v>
          </cell>
        </row>
        <row r="978">
          <cell r="A978">
            <v>983</v>
          </cell>
          <cell r="B978">
            <v>41</v>
          </cell>
          <cell r="C978">
            <v>0.68500000000000005</v>
          </cell>
        </row>
        <row r="979">
          <cell r="A979">
            <v>984</v>
          </cell>
          <cell r="B979">
            <v>8</v>
          </cell>
          <cell r="C979">
            <v>6.0699999999999997E-2</v>
          </cell>
        </row>
        <row r="980">
          <cell r="A980">
            <v>985</v>
          </cell>
          <cell r="B980">
            <v>11</v>
          </cell>
          <cell r="C980">
            <v>7.2300000000000003E-2</v>
          </cell>
        </row>
        <row r="981">
          <cell r="A981">
            <v>986</v>
          </cell>
          <cell r="B981">
            <v>26</v>
          </cell>
          <cell r="C981">
            <v>0.35499999999999998</v>
          </cell>
        </row>
        <row r="982">
          <cell r="A982">
            <v>987</v>
          </cell>
          <cell r="B982">
            <v>31</v>
          </cell>
          <cell r="C982">
            <v>0.1676</v>
          </cell>
        </row>
        <row r="983">
          <cell r="A983">
            <v>988</v>
          </cell>
          <cell r="B983">
            <v>19</v>
          </cell>
          <cell r="C983">
            <v>0.2122</v>
          </cell>
        </row>
        <row r="984">
          <cell r="A984">
            <v>989</v>
          </cell>
          <cell r="B984">
            <v>12</v>
          </cell>
          <cell r="C984">
            <v>8.6699999999999999E-2</v>
          </cell>
        </row>
        <row r="985">
          <cell r="A985">
            <v>990</v>
          </cell>
          <cell r="B985">
            <v>10</v>
          </cell>
          <cell r="C985">
            <v>0.15390000000000001</v>
          </cell>
        </row>
        <row r="986">
          <cell r="A986">
            <v>991</v>
          </cell>
          <cell r="B986">
            <v>15</v>
          </cell>
          <cell r="C986">
            <v>0.1108</v>
          </cell>
        </row>
      </sheetData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lance_split"/>
    </sheetNames>
    <sheetDataSet>
      <sheetData sheetId="0">
        <row r="2">
          <cell r="A2">
            <v>2</v>
          </cell>
          <cell r="B2">
            <v>0.45893120149109901</v>
          </cell>
        </row>
        <row r="3">
          <cell r="A3">
            <v>3</v>
          </cell>
          <cell r="B3">
            <v>0.45166918546884999</v>
          </cell>
        </row>
        <row r="4">
          <cell r="A4">
            <v>4</v>
          </cell>
          <cell r="B4">
            <v>0.56523763492510004</v>
          </cell>
        </row>
        <row r="5">
          <cell r="A5">
            <v>5</v>
          </cell>
          <cell r="B5">
            <v>0.94311342412065002</v>
          </cell>
        </row>
        <row r="6">
          <cell r="A6">
            <v>6</v>
          </cell>
          <cell r="B6">
            <v>0.84531547920539996</v>
          </cell>
        </row>
        <row r="7">
          <cell r="A7">
            <v>7</v>
          </cell>
          <cell r="B7">
            <v>0.39808129290919902</v>
          </cell>
        </row>
        <row r="8">
          <cell r="A8">
            <v>8</v>
          </cell>
          <cell r="B8">
            <v>0.42411755972574899</v>
          </cell>
        </row>
        <row r="9">
          <cell r="A9">
            <v>9</v>
          </cell>
          <cell r="B9">
            <v>0.65590221705224905</v>
          </cell>
        </row>
        <row r="10">
          <cell r="A10">
            <v>10</v>
          </cell>
          <cell r="B10">
            <v>0.41226926825985</v>
          </cell>
        </row>
        <row r="11">
          <cell r="A11">
            <v>11</v>
          </cell>
          <cell r="B11">
            <v>0.46185488706099997</v>
          </cell>
        </row>
        <row r="12">
          <cell r="A12">
            <v>12</v>
          </cell>
          <cell r="B12">
            <v>0.54177975698704905</v>
          </cell>
        </row>
        <row r="13">
          <cell r="A13">
            <v>13</v>
          </cell>
          <cell r="B13">
            <v>0.29532147215940002</v>
          </cell>
        </row>
        <row r="14">
          <cell r="A14">
            <v>14</v>
          </cell>
          <cell r="B14">
            <v>0.63112128698640002</v>
          </cell>
        </row>
        <row r="15">
          <cell r="A15">
            <v>15</v>
          </cell>
          <cell r="B15">
            <v>0.57454370991869996</v>
          </cell>
        </row>
        <row r="16">
          <cell r="A16">
            <v>16</v>
          </cell>
          <cell r="B16">
            <v>0.50788920580885</v>
          </cell>
        </row>
        <row r="17">
          <cell r="A17">
            <v>17</v>
          </cell>
          <cell r="B17">
            <v>0.47886214528029902</v>
          </cell>
        </row>
        <row r="18">
          <cell r="A18">
            <v>18</v>
          </cell>
          <cell r="B18">
            <v>0.61625140576659998</v>
          </cell>
        </row>
        <row r="19">
          <cell r="A19">
            <v>19</v>
          </cell>
          <cell r="B19">
            <v>0.90969599789799904</v>
          </cell>
        </row>
        <row r="20">
          <cell r="A20">
            <v>20</v>
          </cell>
          <cell r="B20">
            <v>0.34997127921049997</v>
          </cell>
        </row>
        <row r="21">
          <cell r="A21">
            <v>21</v>
          </cell>
          <cell r="B21">
            <v>9.9224185893299996E-2</v>
          </cell>
        </row>
        <row r="22">
          <cell r="A22">
            <v>22</v>
          </cell>
          <cell r="B22">
            <v>0.21791917868479899</v>
          </cell>
        </row>
        <row r="23">
          <cell r="A23">
            <v>23</v>
          </cell>
          <cell r="B23">
            <v>0.39198908349189998</v>
          </cell>
        </row>
        <row r="24">
          <cell r="A24">
            <v>24</v>
          </cell>
          <cell r="B24">
            <v>0.2811129634315</v>
          </cell>
        </row>
        <row r="25">
          <cell r="A25">
            <v>25</v>
          </cell>
          <cell r="B25">
            <v>0.76778974229295005</v>
          </cell>
        </row>
        <row r="26">
          <cell r="A26">
            <v>26</v>
          </cell>
          <cell r="B26">
            <v>0.1910137713467</v>
          </cell>
        </row>
        <row r="27">
          <cell r="A27">
            <v>27</v>
          </cell>
          <cell r="B27">
            <v>0.39129526923129998</v>
          </cell>
        </row>
        <row r="28">
          <cell r="A28">
            <v>28</v>
          </cell>
          <cell r="B28">
            <v>0.3534201293616</v>
          </cell>
        </row>
        <row r="29">
          <cell r="A29">
            <v>29</v>
          </cell>
          <cell r="B29">
            <v>0.26431419312229998</v>
          </cell>
        </row>
        <row r="30">
          <cell r="A30">
            <v>30</v>
          </cell>
          <cell r="B30">
            <v>0.31890536509285</v>
          </cell>
        </row>
        <row r="31">
          <cell r="A31">
            <v>31</v>
          </cell>
          <cell r="B31">
            <v>0.20563823736504999</v>
          </cell>
        </row>
        <row r="32">
          <cell r="A32">
            <v>32</v>
          </cell>
          <cell r="B32">
            <v>0.18328193785704999</v>
          </cell>
        </row>
        <row r="33">
          <cell r="A33">
            <v>33</v>
          </cell>
          <cell r="B33">
            <v>0.18615870913349999</v>
          </cell>
        </row>
        <row r="34">
          <cell r="A34">
            <v>34</v>
          </cell>
          <cell r="B34">
            <v>7.9866343562749895E-2</v>
          </cell>
        </row>
        <row r="35">
          <cell r="A35">
            <v>35</v>
          </cell>
          <cell r="B35">
            <v>0.30244197710205001</v>
          </cell>
        </row>
        <row r="36">
          <cell r="A36">
            <v>36</v>
          </cell>
          <cell r="B36">
            <v>0.24022587274974999</v>
          </cell>
        </row>
        <row r="37">
          <cell r="A37">
            <v>37</v>
          </cell>
          <cell r="B37">
            <v>4.2157076251999999E-2</v>
          </cell>
        </row>
        <row r="38">
          <cell r="A38">
            <v>38</v>
          </cell>
          <cell r="B38">
            <v>0.34365836994670002</v>
          </cell>
        </row>
        <row r="39">
          <cell r="A39">
            <v>39</v>
          </cell>
          <cell r="B39">
            <v>6.5060240174649994E-2</v>
          </cell>
        </row>
        <row r="40">
          <cell r="A40">
            <v>40</v>
          </cell>
          <cell r="B40">
            <v>6.3461235567549998E-2</v>
          </cell>
        </row>
        <row r="41">
          <cell r="A41">
            <v>41</v>
          </cell>
          <cell r="B41">
            <v>8.3635320785899997E-2</v>
          </cell>
        </row>
        <row r="42">
          <cell r="A42">
            <v>42</v>
          </cell>
          <cell r="B42">
            <v>0.30733493036595</v>
          </cell>
        </row>
        <row r="43">
          <cell r="A43">
            <v>43</v>
          </cell>
          <cell r="B43">
            <v>0.1570308805292</v>
          </cell>
        </row>
        <row r="44">
          <cell r="A44">
            <v>44</v>
          </cell>
          <cell r="B44">
            <v>2.5146003961800001E-2</v>
          </cell>
        </row>
        <row r="45">
          <cell r="A45">
            <v>45</v>
          </cell>
          <cell r="B45">
            <v>5.01320545812E-2</v>
          </cell>
        </row>
        <row r="46">
          <cell r="A46">
            <v>46</v>
          </cell>
          <cell r="B46">
            <v>2.4951600697E-2</v>
          </cell>
        </row>
        <row r="47">
          <cell r="A47">
            <v>47</v>
          </cell>
          <cell r="B47">
            <v>5.12891238315E-2</v>
          </cell>
        </row>
        <row r="48">
          <cell r="A48">
            <v>48</v>
          </cell>
          <cell r="B48">
            <v>1.048514699775E-2</v>
          </cell>
        </row>
        <row r="49">
          <cell r="A49">
            <v>49</v>
          </cell>
          <cell r="B49">
            <v>4.3652216977999999E-3</v>
          </cell>
        </row>
        <row r="50">
          <cell r="A50">
            <v>51</v>
          </cell>
          <cell r="B50">
            <v>0.64125054226754996</v>
          </cell>
        </row>
        <row r="51">
          <cell r="A51">
            <v>52</v>
          </cell>
          <cell r="B51">
            <v>0.97997963369974905</v>
          </cell>
        </row>
        <row r="52">
          <cell r="A52">
            <v>53</v>
          </cell>
          <cell r="B52">
            <v>0.58533234958739999</v>
          </cell>
        </row>
        <row r="53">
          <cell r="A53">
            <v>54</v>
          </cell>
          <cell r="B53">
            <v>0.4444998323046</v>
          </cell>
        </row>
        <row r="54">
          <cell r="A54">
            <v>55</v>
          </cell>
          <cell r="B54">
            <v>0.98851528133</v>
          </cell>
        </row>
        <row r="55">
          <cell r="A55">
            <v>56</v>
          </cell>
          <cell r="B55">
            <v>0.55792781868880004</v>
          </cell>
        </row>
        <row r="56">
          <cell r="A56">
            <v>57</v>
          </cell>
          <cell r="B56">
            <v>0.55529580154384905</v>
          </cell>
        </row>
        <row r="57">
          <cell r="A57">
            <v>58</v>
          </cell>
          <cell r="B57">
            <v>1.0624988119107499</v>
          </cell>
        </row>
        <row r="58">
          <cell r="A58">
            <v>59</v>
          </cell>
          <cell r="B58">
            <v>0.96707538693564998</v>
          </cell>
        </row>
        <row r="59">
          <cell r="A59">
            <v>60</v>
          </cell>
          <cell r="B59">
            <v>1.1128157588672001</v>
          </cell>
        </row>
        <row r="60">
          <cell r="A60">
            <v>61</v>
          </cell>
          <cell r="B60">
            <v>1.66932659667295</v>
          </cell>
        </row>
        <row r="61">
          <cell r="A61">
            <v>62</v>
          </cell>
          <cell r="B61">
            <v>0.70766912744529997</v>
          </cell>
        </row>
        <row r="62">
          <cell r="A62">
            <v>63</v>
          </cell>
          <cell r="B62">
            <v>0.68939664537915002</v>
          </cell>
        </row>
        <row r="63">
          <cell r="A63">
            <v>64</v>
          </cell>
          <cell r="B63">
            <v>1.35309458546315</v>
          </cell>
        </row>
        <row r="64">
          <cell r="A64">
            <v>65</v>
          </cell>
          <cell r="B64">
            <v>1.46735927093895</v>
          </cell>
        </row>
        <row r="65">
          <cell r="A65">
            <v>66</v>
          </cell>
          <cell r="B65">
            <v>0.79660925185374998</v>
          </cell>
        </row>
        <row r="66">
          <cell r="A66">
            <v>67</v>
          </cell>
          <cell r="B66">
            <v>1.1363200127273001</v>
          </cell>
        </row>
        <row r="67">
          <cell r="A67">
            <v>68</v>
          </cell>
          <cell r="B67">
            <v>0.64414281751794999</v>
          </cell>
        </row>
        <row r="68">
          <cell r="A68">
            <v>69</v>
          </cell>
          <cell r="B68">
            <v>0.53683946749144995</v>
          </cell>
        </row>
        <row r="69">
          <cell r="A69">
            <v>70</v>
          </cell>
          <cell r="B69">
            <v>0.2531657289716</v>
          </cell>
        </row>
        <row r="70">
          <cell r="A70">
            <v>71</v>
          </cell>
          <cell r="B70">
            <v>0.96920372199229898</v>
          </cell>
        </row>
        <row r="71">
          <cell r="A71">
            <v>72</v>
          </cell>
          <cell r="B71">
            <v>0.4057166417868</v>
          </cell>
        </row>
        <row r="72">
          <cell r="A72">
            <v>73</v>
          </cell>
          <cell r="B72">
            <v>0.26591884919865</v>
          </cell>
        </row>
        <row r="73">
          <cell r="A73">
            <v>74</v>
          </cell>
          <cell r="B73">
            <v>0.59243428472240001</v>
          </cell>
        </row>
        <row r="74">
          <cell r="A74">
            <v>75</v>
          </cell>
          <cell r="B74">
            <v>0.67651536562944903</v>
          </cell>
        </row>
        <row r="75">
          <cell r="A75">
            <v>76</v>
          </cell>
          <cell r="B75">
            <v>0.63525400273199994</v>
          </cell>
        </row>
        <row r="76">
          <cell r="A76">
            <v>77</v>
          </cell>
          <cell r="B76">
            <v>1.61684994516415</v>
          </cell>
        </row>
        <row r="77">
          <cell r="A77">
            <v>78</v>
          </cell>
          <cell r="B77">
            <v>0.27969458203850001</v>
          </cell>
        </row>
        <row r="78">
          <cell r="A78">
            <v>79</v>
          </cell>
          <cell r="B78">
            <v>0.18716157097715</v>
          </cell>
        </row>
        <row r="79">
          <cell r="A79">
            <v>80</v>
          </cell>
          <cell r="B79">
            <v>0.43895692210830001</v>
          </cell>
        </row>
        <row r="80">
          <cell r="A80">
            <v>81</v>
          </cell>
          <cell r="B80">
            <v>3.6392856406171501</v>
          </cell>
        </row>
        <row r="81">
          <cell r="A81">
            <v>82</v>
          </cell>
          <cell r="B81">
            <v>0.3749328415657</v>
          </cell>
        </row>
        <row r="82">
          <cell r="A82">
            <v>83</v>
          </cell>
          <cell r="B82">
            <v>0.70112885914055001</v>
          </cell>
        </row>
        <row r="83">
          <cell r="A83">
            <v>84</v>
          </cell>
          <cell r="B83">
            <v>0.91512988490399905</v>
          </cell>
        </row>
        <row r="84">
          <cell r="A84">
            <v>85</v>
          </cell>
          <cell r="B84">
            <v>0.50850262125909995</v>
          </cell>
        </row>
        <row r="85">
          <cell r="A85">
            <v>86</v>
          </cell>
          <cell r="B85">
            <v>1.2353577171188499</v>
          </cell>
        </row>
        <row r="86">
          <cell r="A86">
            <v>87</v>
          </cell>
          <cell r="B86">
            <v>0.61910073754545003</v>
          </cell>
        </row>
        <row r="87">
          <cell r="A87">
            <v>88</v>
          </cell>
          <cell r="B87">
            <v>0.36385688299594998</v>
          </cell>
        </row>
        <row r="88">
          <cell r="A88">
            <v>89</v>
          </cell>
          <cell r="B88">
            <v>0.40898963655729997</v>
          </cell>
        </row>
        <row r="89">
          <cell r="A89">
            <v>90</v>
          </cell>
          <cell r="B89">
            <v>1.0518485883211</v>
          </cell>
        </row>
        <row r="90">
          <cell r="A90">
            <v>91</v>
          </cell>
          <cell r="B90">
            <v>2.2496758017961</v>
          </cell>
        </row>
        <row r="91">
          <cell r="A91">
            <v>92</v>
          </cell>
          <cell r="B91">
            <v>0.20031759669245</v>
          </cell>
        </row>
        <row r="92">
          <cell r="A92">
            <v>93</v>
          </cell>
          <cell r="B92">
            <v>0.68048380403789999</v>
          </cell>
        </row>
        <row r="93">
          <cell r="A93">
            <v>94</v>
          </cell>
          <cell r="B93">
            <v>1.2928973578798499</v>
          </cell>
        </row>
        <row r="94">
          <cell r="A94">
            <v>95</v>
          </cell>
          <cell r="B94">
            <v>0.67708274806859903</v>
          </cell>
        </row>
        <row r="95">
          <cell r="A95">
            <v>96</v>
          </cell>
          <cell r="B95">
            <v>0.13382796326025001</v>
          </cell>
        </row>
        <row r="96">
          <cell r="A96">
            <v>97</v>
          </cell>
          <cell r="B96">
            <v>1.4548743892837901</v>
          </cell>
        </row>
        <row r="97">
          <cell r="A97">
            <v>98</v>
          </cell>
          <cell r="B97">
            <v>1.4749331955404399</v>
          </cell>
        </row>
        <row r="98">
          <cell r="A98">
            <v>99</v>
          </cell>
          <cell r="B98">
            <v>1.4629948930921499</v>
          </cell>
        </row>
        <row r="99">
          <cell r="A99">
            <v>101</v>
          </cell>
          <cell r="B99">
            <v>5.71515266212499E-2</v>
          </cell>
        </row>
        <row r="100">
          <cell r="A100">
            <v>104</v>
          </cell>
          <cell r="B100">
            <v>1.1319157528050501</v>
          </cell>
        </row>
        <row r="101">
          <cell r="A101">
            <v>105</v>
          </cell>
          <cell r="B101">
            <v>0.76911352787645004</v>
          </cell>
        </row>
        <row r="102">
          <cell r="A102">
            <v>106</v>
          </cell>
          <cell r="B102">
            <v>0.57752137028435002</v>
          </cell>
        </row>
        <row r="103">
          <cell r="A103">
            <v>107</v>
          </cell>
          <cell r="B103">
            <v>0.69712242588454998</v>
          </cell>
        </row>
        <row r="104">
          <cell r="A104">
            <v>108</v>
          </cell>
          <cell r="B104">
            <v>0.34926746132775</v>
          </cell>
        </row>
        <row r="105">
          <cell r="A105">
            <v>109</v>
          </cell>
          <cell r="B105">
            <v>1.1864693675973399</v>
          </cell>
        </row>
        <row r="106">
          <cell r="A106">
            <v>110</v>
          </cell>
          <cell r="B106">
            <v>0.50273465869459999</v>
          </cell>
        </row>
        <row r="107">
          <cell r="A107">
            <v>111</v>
          </cell>
          <cell r="B107">
            <v>1.0495617812536</v>
          </cell>
        </row>
        <row r="108">
          <cell r="A108">
            <v>112</v>
          </cell>
          <cell r="B108">
            <v>0.89679399343644906</v>
          </cell>
        </row>
        <row r="109">
          <cell r="A109">
            <v>113</v>
          </cell>
          <cell r="B109">
            <v>1.4591193312428501</v>
          </cell>
        </row>
        <row r="110">
          <cell r="A110">
            <v>114</v>
          </cell>
          <cell r="B110">
            <v>0.35045327102230001</v>
          </cell>
        </row>
        <row r="111">
          <cell r="A111">
            <v>115</v>
          </cell>
          <cell r="B111">
            <v>0.70818594155674996</v>
          </cell>
        </row>
        <row r="112">
          <cell r="A112">
            <v>116</v>
          </cell>
          <cell r="B112">
            <v>0.33579536561649997</v>
          </cell>
        </row>
        <row r="113">
          <cell r="A113">
            <v>117</v>
          </cell>
          <cell r="B113">
            <v>3.3000648870395</v>
          </cell>
        </row>
        <row r="114">
          <cell r="A114">
            <v>118</v>
          </cell>
          <cell r="B114">
            <v>7.9508142864199993E-2</v>
          </cell>
        </row>
        <row r="115">
          <cell r="A115">
            <v>120</v>
          </cell>
          <cell r="B115">
            <v>1.0797263976871501</v>
          </cell>
        </row>
        <row r="116">
          <cell r="A116">
            <v>121</v>
          </cell>
          <cell r="B116">
            <v>0.88420774355299903</v>
          </cell>
        </row>
        <row r="117">
          <cell r="A117">
            <v>123</v>
          </cell>
          <cell r="B117">
            <v>1.0827199834076</v>
          </cell>
        </row>
        <row r="118">
          <cell r="A118">
            <v>124</v>
          </cell>
          <cell r="B118">
            <v>1.7146648833606</v>
          </cell>
        </row>
        <row r="119">
          <cell r="A119">
            <v>125</v>
          </cell>
          <cell r="B119">
            <v>0.1655028304293</v>
          </cell>
        </row>
        <row r="120">
          <cell r="A120">
            <v>126</v>
          </cell>
          <cell r="B120">
            <v>0.82542748179390002</v>
          </cell>
        </row>
        <row r="121">
          <cell r="A121">
            <v>127</v>
          </cell>
          <cell r="B121">
            <v>0.17687569965915001</v>
          </cell>
        </row>
        <row r="122">
          <cell r="A122">
            <v>128</v>
          </cell>
          <cell r="B122">
            <v>0.92213326826609998</v>
          </cell>
        </row>
        <row r="123">
          <cell r="A123">
            <v>129</v>
          </cell>
          <cell r="B123">
            <v>0.21833499512755</v>
          </cell>
        </row>
        <row r="124">
          <cell r="A124">
            <v>130</v>
          </cell>
          <cell r="B124">
            <v>0.46079110545835</v>
          </cell>
        </row>
        <row r="125">
          <cell r="A125">
            <v>131</v>
          </cell>
          <cell r="B125">
            <v>0.2713634889623</v>
          </cell>
        </row>
        <row r="126">
          <cell r="A126">
            <v>132</v>
          </cell>
          <cell r="B126">
            <v>0.12545748306400001</v>
          </cell>
        </row>
        <row r="127">
          <cell r="A127">
            <v>133</v>
          </cell>
          <cell r="B127">
            <v>1.0167821977196001</v>
          </cell>
        </row>
        <row r="128">
          <cell r="A128">
            <v>134</v>
          </cell>
          <cell r="B128">
            <v>0.10694133732915</v>
          </cell>
        </row>
        <row r="129">
          <cell r="A129">
            <v>135</v>
          </cell>
          <cell r="B129">
            <v>0.56853885969999995</v>
          </cell>
        </row>
        <row r="130">
          <cell r="A130">
            <v>136</v>
          </cell>
          <cell r="B130">
            <v>0.85727024278644903</v>
          </cell>
        </row>
        <row r="131">
          <cell r="A131">
            <v>137</v>
          </cell>
          <cell r="B131">
            <v>0.55033435982864998</v>
          </cell>
        </row>
        <row r="132">
          <cell r="A132">
            <v>138</v>
          </cell>
          <cell r="B132">
            <v>0.33957822442879998</v>
          </cell>
        </row>
        <row r="133">
          <cell r="A133">
            <v>139</v>
          </cell>
          <cell r="B133">
            <v>0.20172265996704999</v>
          </cell>
        </row>
        <row r="134">
          <cell r="A134">
            <v>140</v>
          </cell>
          <cell r="B134">
            <v>0.75567021890654995</v>
          </cell>
        </row>
        <row r="135">
          <cell r="A135">
            <v>141</v>
          </cell>
          <cell r="B135">
            <v>0.29789735753765001</v>
          </cell>
        </row>
        <row r="136">
          <cell r="A136">
            <v>142</v>
          </cell>
          <cell r="B136">
            <v>1.2342996529215999</v>
          </cell>
        </row>
        <row r="137">
          <cell r="A137">
            <v>143</v>
          </cell>
          <cell r="B137">
            <v>1.1004071897927501</v>
          </cell>
        </row>
        <row r="138">
          <cell r="A138">
            <v>144</v>
          </cell>
          <cell r="B138">
            <v>2.2716538136554498</v>
          </cell>
        </row>
        <row r="139">
          <cell r="A139">
            <v>145</v>
          </cell>
          <cell r="B139">
            <v>0.17709776544369901</v>
          </cell>
        </row>
        <row r="140">
          <cell r="A140">
            <v>146</v>
          </cell>
          <cell r="B140">
            <v>0.88026422114475</v>
          </cell>
        </row>
        <row r="141">
          <cell r="A141">
            <v>147</v>
          </cell>
          <cell r="B141">
            <v>0.18408969689995</v>
          </cell>
        </row>
        <row r="142">
          <cell r="A142">
            <v>148</v>
          </cell>
          <cell r="B142">
            <v>0.70501563795964906</v>
          </cell>
        </row>
        <row r="143">
          <cell r="A143">
            <v>149</v>
          </cell>
          <cell r="B143">
            <v>0.73555615426794996</v>
          </cell>
        </row>
        <row r="144">
          <cell r="A144">
            <v>150</v>
          </cell>
          <cell r="B144">
            <v>0.21069315166254901</v>
          </cell>
        </row>
        <row r="145">
          <cell r="A145">
            <v>151</v>
          </cell>
          <cell r="B145">
            <v>0.46447857582419999</v>
          </cell>
        </row>
        <row r="146">
          <cell r="A146">
            <v>152</v>
          </cell>
          <cell r="B146">
            <v>0.46578040090950001</v>
          </cell>
        </row>
        <row r="147">
          <cell r="A147">
            <v>153</v>
          </cell>
          <cell r="B147">
            <v>0.79274573591464903</v>
          </cell>
        </row>
        <row r="148">
          <cell r="A148">
            <v>154</v>
          </cell>
          <cell r="B148">
            <v>0.14182541135819901</v>
          </cell>
        </row>
        <row r="149">
          <cell r="A149">
            <v>156</v>
          </cell>
          <cell r="B149">
            <v>0.54292138395955003</v>
          </cell>
        </row>
        <row r="150">
          <cell r="A150">
            <v>157</v>
          </cell>
          <cell r="B150">
            <v>0.35652101260164998</v>
          </cell>
        </row>
        <row r="151">
          <cell r="A151">
            <v>158</v>
          </cell>
          <cell r="B151">
            <v>0.29431274560080001</v>
          </cell>
        </row>
        <row r="152">
          <cell r="A152">
            <v>159</v>
          </cell>
          <cell r="B152">
            <v>0.18850776427070001</v>
          </cell>
        </row>
        <row r="153">
          <cell r="A153">
            <v>160</v>
          </cell>
          <cell r="B153">
            <v>0.12681658134309901</v>
          </cell>
        </row>
        <row r="154">
          <cell r="A154">
            <v>161</v>
          </cell>
          <cell r="B154">
            <v>0.32251770415765002</v>
          </cell>
        </row>
        <row r="155">
          <cell r="A155">
            <v>162</v>
          </cell>
          <cell r="B155">
            <v>0.34989666972869998</v>
          </cell>
        </row>
        <row r="156">
          <cell r="A156">
            <v>163</v>
          </cell>
          <cell r="B156">
            <v>0.43723966005675002</v>
          </cell>
        </row>
        <row r="157">
          <cell r="A157">
            <v>164</v>
          </cell>
          <cell r="B157">
            <v>0.42947858982725001</v>
          </cell>
        </row>
        <row r="158">
          <cell r="A158">
            <v>165</v>
          </cell>
          <cell r="B158">
            <v>0.10444329529495</v>
          </cell>
        </row>
        <row r="159">
          <cell r="A159">
            <v>166</v>
          </cell>
          <cell r="B159">
            <v>0.19658377416695</v>
          </cell>
        </row>
        <row r="160">
          <cell r="A160">
            <v>167</v>
          </cell>
          <cell r="B160">
            <v>0.34565102958119998</v>
          </cell>
        </row>
        <row r="161">
          <cell r="A161">
            <v>168</v>
          </cell>
          <cell r="B161">
            <v>0.109666292521249</v>
          </cell>
        </row>
        <row r="162">
          <cell r="A162">
            <v>169</v>
          </cell>
          <cell r="B162">
            <v>5.72610828091E-2</v>
          </cell>
        </row>
        <row r="163">
          <cell r="A163">
            <v>170</v>
          </cell>
          <cell r="B163">
            <v>0.40896430391170002</v>
          </cell>
        </row>
        <row r="164">
          <cell r="A164">
            <v>171</v>
          </cell>
          <cell r="B164">
            <v>0.30473558326305</v>
          </cell>
        </row>
        <row r="165">
          <cell r="A165">
            <v>172</v>
          </cell>
          <cell r="B165">
            <v>0.25637217615514901</v>
          </cell>
        </row>
        <row r="166">
          <cell r="A166">
            <v>173</v>
          </cell>
          <cell r="B166">
            <v>0.11168312045395</v>
          </cell>
        </row>
        <row r="167">
          <cell r="A167">
            <v>176</v>
          </cell>
          <cell r="B167">
            <v>4.2719382184800002E-2</v>
          </cell>
        </row>
        <row r="168">
          <cell r="A168">
            <v>177</v>
          </cell>
          <cell r="B168">
            <v>0.1168401682671</v>
          </cell>
        </row>
        <row r="169">
          <cell r="A169">
            <v>178</v>
          </cell>
          <cell r="B169">
            <v>0.12193455664635</v>
          </cell>
        </row>
        <row r="170">
          <cell r="A170">
            <v>179</v>
          </cell>
          <cell r="B170">
            <v>0.11420750000125</v>
          </cell>
        </row>
        <row r="171">
          <cell r="A171">
            <v>180</v>
          </cell>
          <cell r="B171">
            <v>8.9845955132150004E-2</v>
          </cell>
        </row>
        <row r="172">
          <cell r="A172">
            <v>181</v>
          </cell>
          <cell r="B172">
            <v>0.34125131694529998</v>
          </cell>
        </row>
        <row r="173">
          <cell r="A173">
            <v>182</v>
          </cell>
          <cell r="B173">
            <v>0.43279503444945</v>
          </cell>
        </row>
        <row r="174">
          <cell r="A174">
            <v>183</v>
          </cell>
          <cell r="B174">
            <v>0.77394898499520004</v>
          </cell>
        </row>
        <row r="175">
          <cell r="A175">
            <v>184</v>
          </cell>
          <cell r="B175">
            <v>0.29025233785775001</v>
          </cell>
        </row>
        <row r="176">
          <cell r="A176">
            <v>185</v>
          </cell>
          <cell r="B176">
            <v>0.66059315303624999</v>
          </cell>
        </row>
        <row r="177">
          <cell r="A177">
            <v>186</v>
          </cell>
          <cell r="B177">
            <v>0.42551356323610001</v>
          </cell>
        </row>
        <row r="178">
          <cell r="A178">
            <v>187</v>
          </cell>
          <cell r="B178">
            <v>0.1482901785163</v>
          </cell>
        </row>
        <row r="179">
          <cell r="A179">
            <v>188</v>
          </cell>
          <cell r="B179">
            <v>0.26806210425569998</v>
          </cell>
        </row>
        <row r="180">
          <cell r="A180">
            <v>189</v>
          </cell>
          <cell r="B180">
            <v>0.81396826672134903</v>
          </cell>
        </row>
        <row r="181">
          <cell r="A181">
            <v>190</v>
          </cell>
          <cell r="B181">
            <v>0.84807163336564995</v>
          </cell>
        </row>
        <row r="182">
          <cell r="A182">
            <v>191</v>
          </cell>
          <cell r="B182">
            <v>0.6774907232963</v>
          </cell>
        </row>
        <row r="183">
          <cell r="A183">
            <v>192</v>
          </cell>
          <cell r="B183">
            <v>0.87362814455064997</v>
          </cell>
        </row>
        <row r="184">
          <cell r="A184">
            <v>193</v>
          </cell>
          <cell r="B184">
            <v>0.40284627786225002</v>
          </cell>
        </row>
        <row r="185">
          <cell r="A185">
            <v>194</v>
          </cell>
          <cell r="B185">
            <v>0.91428052416280003</v>
          </cell>
        </row>
        <row r="186">
          <cell r="A186">
            <v>195</v>
          </cell>
          <cell r="B186">
            <v>9.0392224196499907E-2</v>
          </cell>
        </row>
        <row r="187">
          <cell r="A187">
            <v>196</v>
          </cell>
          <cell r="B187">
            <v>0.23544489376319999</v>
          </cell>
        </row>
        <row r="188">
          <cell r="A188">
            <v>197</v>
          </cell>
          <cell r="B188">
            <v>0.48682303708785002</v>
          </cell>
        </row>
        <row r="189">
          <cell r="A189">
            <v>198</v>
          </cell>
          <cell r="B189">
            <v>0.67648414004890001</v>
          </cell>
        </row>
        <row r="190">
          <cell r="A190">
            <v>199</v>
          </cell>
          <cell r="B190">
            <v>0.12859290583135</v>
          </cell>
        </row>
        <row r="191">
          <cell r="A191">
            <v>201</v>
          </cell>
          <cell r="B191">
            <v>0.22783650096294999</v>
          </cell>
        </row>
        <row r="192">
          <cell r="A192">
            <v>202</v>
          </cell>
          <cell r="B192">
            <v>0.25652035135855</v>
          </cell>
        </row>
        <row r="193">
          <cell r="A193">
            <v>203</v>
          </cell>
          <cell r="B193">
            <v>0.31264887927645002</v>
          </cell>
        </row>
        <row r="194">
          <cell r="A194">
            <v>204</v>
          </cell>
          <cell r="B194">
            <v>0.28209699401599903</v>
          </cell>
        </row>
        <row r="195">
          <cell r="A195">
            <v>205</v>
          </cell>
          <cell r="B195">
            <v>0.3043986222956</v>
          </cell>
        </row>
        <row r="196">
          <cell r="A196">
            <v>206</v>
          </cell>
          <cell r="B196">
            <v>7.3191185234149997E-2</v>
          </cell>
        </row>
        <row r="197">
          <cell r="A197">
            <v>207</v>
          </cell>
          <cell r="B197">
            <v>6.0595553560650002E-2</v>
          </cell>
        </row>
        <row r="198">
          <cell r="A198">
            <v>208</v>
          </cell>
          <cell r="B198">
            <v>7.8175753469850007E-2</v>
          </cell>
        </row>
        <row r="199">
          <cell r="A199">
            <v>209</v>
          </cell>
          <cell r="B199">
            <v>0.23923446112469901</v>
          </cell>
        </row>
        <row r="200">
          <cell r="A200">
            <v>211</v>
          </cell>
          <cell r="B200">
            <v>7.1268394710249997E-2</v>
          </cell>
        </row>
        <row r="201">
          <cell r="A201">
            <v>212</v>
          </cell>
          <cell r="B201">
            <v>0.26811902710134999</v>
          </cell>
        </row>
        <row r="202">
          <cell r="A202">
            <v>213</v>
          </cell>
          <cell r="B202">
            <v>0.10893801471764999</v>
          </cell>
        </row>
        <row r="203">
          <cell r="A203">
            <v>214</v>
          </cell>
          <cell r="B203">
            <v>0.16338377707839999</v>
          </cell>
        </row>
        <row r="204">
          <cell r="A204">
            <v>215</v>
          </cell>
          <cell r="B204">
            <v>0.19302008186834901</v>
          </cell>
        </row>
        <row r="205">
          <cell r="A205">
            <v>216</v>
          </cell>
          <cell r="B205">
            <v>6.6065273842999997E-2</v>
          </cell>
        </row>
        <row r="206">
          <cell r="A206">
            <v>217</v>
          </cell>
          <cell r="B206">
            <v>0.13856583550894999</v>
          </cell>
        </row>
        <row r="207">
          <cell r="A207">
            <v>218</v>
          </cell>
          <cell r="B207">
            <v>3.5705585741200002E-2</v>
          </cell>
        </row>
        <row r="208">
          <cell r="A208">
            <v>219</v>
          </cell>
          <cell r="B208">
            <v>0.12633920101794999</v>
          </cell>
        </row>
        <row r="209">
          <cell r="A209">
            <v>220</v>
          </cell>
          <cell r="B209">
            <v>0.16859882814395</v>
          </cell>
        </row>
        <row r="210">
          <cell r="A210">
            <v>221</v>
          </cell>
          <cell r="B210">
            <v>6.5425041550799895E-2</v>
          </cell>
        </row>
        <row r="211">
          <cell r="A211">
            <v>222</v>
          </cell>
          <cell r="B211">
            <v>0.30573886352134999</v>
          </cell>
        </row>
        <row r="212">
          <cell r="A212">
            <v>224</v>
          </cell>
          <cell r="B212">
            <v>1.80593235465E-2</v>
          </cell>
        </row>
        <row r="213">
          <cell r="A213">
            <v>225</v>
          </cell>
          <cell r="B213">
            <v>0.72342287349135004</v>
          </cell>
        </row>
        <row r="214">
          <cell r="A214">
            <v>226</v>
          </cell>
          <cell r="B214">
            <v>7.5173977621549995E-2</v>
          </cell>
        </row>
        <row r="215">
          <cell r="A215">
            <v>227</v>
          </cell>
          <cell r="B215">
            <v>9.3208239298150003E-2</v>
          </cell>
        </row>
        <row r="216">
          <cell r="A216">
            <v>228</v>
          </cell>
          <cell r="B216">
            <v>9.3561574390200006E-2</v>
          </cell>
        </row>
        <row r="217">
          <cell r="A217">
            <v>229</v>
          </cell>
          <cell r="B217">
            <v>6.7852879601199997E-2</v>
          </cell>
        </row>
        <row r="218">
          <cell r="A218">
            <v>231</v>
          </cell>
          <cell r="B218">
            <v>4.7769661631450001E-2</v>
          </cell>
        </row>
        <row r="219">
          <cell r="A219">
            <v>232</v>
          </cell>
          <cell r="B219">
            <v>2.0656534838450001E-2</v>
          </cell>
        </row>
        <row r="220">
          <cell r="A220">
            <v>233</v>
          </cell>
          <cell r="B220">
            <v>9.8056083905399993E-2</v>
          </cell>
        </row>
        <row r="221">
          <cell r="A221">
            <v>234</v>
          </cell>
          <cell r="B221">
            <v>9.2547563420099996E-2</v>
          </cell>
        </row>
        <row r="222">
          <cell r="A222">
            <v>235</v>
          </cell>
          <cell r="B222">
            <v>8.2800594144499997E-3</v>
          </cell>
        </row>
        <row r="223">
          <cell r="A223">
            <v>236</v>
          </cell>
          <cell r="B223">
            <v>3.9193629032000001E-3</v>
          </cell>
        </row>
        <row r="224">
          <cell r="A224">
            <v>238</v>
          </cell>
          <cell r="B224">
            <v>1.20520108591E-2</v>
          </cell>
        </row>
        <row r="225">
          <cell r="A225">
            <v>239</v>
          </cell>
          <cell r="B225">
            <v>4.1936908999999998E-3</v>
          </cell>
        </row>
        <row r="226">
          <cell r="A226">
            <v>244</v>
          </cell>
          <cell r="B226">
            <v>3.1684999999999999E-3</v>
          </cell>
        </row>
        <row r="227">
          <cell r="A227">
            <v>245</v>
          </cell>
          <cell r="B227">
            <v>2.7082513329999998E-4</v>
          </cell>
        </row>
        <row r="228">
          <cell r="A228">
            <v>246</v>
          </cell>
          <cell r="B228">
            <v>4.3715666664999997E-4</v>
          </cell>
        </row>
        <row r="229">
          <cell r="A229">
            <v>247</v>
          </cell>
          <cell r="B229">
            <v>7.6094971999499999E-3</v>
          </cell>
        </row>
        <row r="230">
          <cell r="A230">
            <v>248</v>
          </cell>
          <cell r="B230">
            <v>5.0375657999999898E-3</v>
          </cell>
        </row>
        <row r="231">
          <cell r="A231">
            <v>249</v>
          </cell>
          <cell r="B231">
            <v>5.9227164994999997E-4</v>
          </cell>
        </row>
        <row r="232">
          <cell r="A232">
            <v>251</v>
          </cell>
          <cell r="B232">
            <v>0.62310129240750001</v>
          </cell>
        </row>
        <row r="233">
          <cell r="A233">
            <v>252</v>
          </cell>
          <cell r="B233">
            <v>0.62255806148820003</v>
          </cell>
        </row>
        <row r="234">
          <cell r="A234">
            <v>253</v>
          </cell>
          <cell r="B234">
            <v>0.48485092151219999</v>
          </cell>
        </row>
        <row r="235">
          <cell r="A235">
            <v>254</v>
          </cell>
          <cell r="B235">
            <v>0.65243909577769998</v>
          </cell>
        </row>
        <row r="236">
          <cell r="A236">
            <v>255</v>
          </cell>
          <cell r="B236">
            <v>0.32604840088545001</v>
          </cell>
        </row>
        <row r="237">
          <cell r="A237">
            <v>256</v>
          </cell>
          <cell r="B237">
            <v>0.36170752381435001</v>
          </cell>
        </row>
        <row r="238">
          <cell r="A238">
            <v>257</v>
          </cell>
          <cell r="B238">
            <v>0.75738496665760002</v>
          </cell>
        </row>
        <row r="239">
          <cell r="A239">
            <v>258</v>
          </cell>
          <cell r="B239">
            <v>0.84299956746714999</v>
          </cell>
        </row>
        <row r="240">
          <cell r="A240">
            <v>259</v>
          </cell>
          <cell r="B240">
            <v>0.4015947822841</v>
          </cell>
        </row>
        <row r="241">
          <cell r="A241">
            <v>260</v>
          </cell>
          <cell r="B241">
            <v>0.34491898562200002</v>
          </cell>
        </row>
        <row r="242">
          <cell r="A242">
            <v>261</v>
          </cell>
          <cell r="B242">
            <v>3.4396584246200002</v>
          </cell>
        </row>
        <row r="243">
          <cell r="A243">
            <v>262</v>
          </cell>
          <cell r="B243">
            <v>0.35477923318779903</v>
          </cell>
        </row>
        <row r="244">
          <cell r="A244">
            <v>263</v>
          </cell>
          <cell r="B244">
            <v>0.37754200058409998</v>
          </cell>
        </row>
        <row r="245">
          <cell r="A245">
            <v>264</v>
          </cell>
          <cell r="B245">
            <v>0.20525726855554999</v>
          </cell>
        </row>
        <row r="246">
          <cell r="A246">
            <v>265</v>
          </cell>
          <cell r="B246">
            <v>0.24899294728390001</v>
          </cell>
        </row>
        <row r="247">
          <cell r="A247">
            <v>266</v>
          </cell>
          <cell r="B247">
            <v>0.23899229263765001</v>
          </cell>
        </row>
        <row r="248">
          <cell r="A248">
            <v>267</v>
          </cell>
          <cell r="B248">
            <v>0.21298137431615</v>
          </cell>
        </row>
        <row r="249">
          <cell r="A249">
            <v>268</v>
          </cell>
          <cell r="B249">
            <v>1.2248655504419499</v>
          </cell>
        </row>
        <row r="250">
          <cell r="A250">
            <v>269</v>
          </cell>
          <cell r="B250">
            <v>0.4257225767658</v>
          </cell>
        </row>
        <row r="251">
          <cell r="A251">
            <v>270</v>
          </cell>
          <cell r="B251">
            <v>0.1753785512504</v>
          </cell>
        </row>
        <row r="252">
          <cell r="A252">
            <v>271</v>
          </cell>
          <cell r="B252">
            <v>0.16419236920305</v>
          </cell>
        </row>
        <row r="253">
          <cell r="A253">
            <v>272</v>
          </cell>
          <cell r="B253">
            <v>0.19249775198475</v>
          </cell>
        </row>
        <row r="254">
          <cell r="A254">
            <v>273</v>
          </cell>
          <cell r="B254">
            <v>9.1432961588850004E-2</v>
          </cell>
        </row>
        <row r="255">
          <cell r="A255">
            <v>274</v>
          </cell>
          <cell r="B255">
            <v>0.16490209065</v>
          </cell>
        </row>
        <row r="256">
          <cell r="A256">
            <v>275</v>
          </cell>
          <cell r="B256">
            <v>0.1008391783253</v>
          </cell>
        </row>
        <row r="257">
          <cell r="A257">
            <v>276</v>
          </cell>
          <cell r="B257">
            <v>0.30978007864245</v>
          </cell>
        </row>
        <row r="258">
          <cell r="A258">
            <v>278</v>
          </cell>
          <cell r="B258">
            <v>6.5199354964799894E-2</v>
          </cell>
        </row>
        <row r="259">
          <cell r="A259">
            <v>279</v>
          </cell>
          <cell r="B259">
            <v>5.7306492799700001E-2</v>
          </cell>
        </row>
        <row r="260">
          <cell r="A260">
            <v>281</v>
          </cell>
          <cell r="B260">
            <v>6.7605252514900002E-2</v>
          </cell>
        </row>
        <row r="261">
          <cell r="A261">
            <v>282</v>
          </cell>
          <cell r="B261">
            <v>3.1778175174099997E-2</v>
          </cell>
        </row>
        <row r="262">
          <cell r="A262">
            <v>283</v>
          </cell>
          <cell r="B262">
            <v>0.1025436182189</v>
          </cell>
        </row>
        <row r="263">
          <cell r="A263">
            <v>284</v>
          </cell>
          <cell r="B263">
            <v>8.1847066965650001E-2</v>
          </cell>
        </row>
        <row r="264">
          <cell r="A264">
            <v>285</v>
          </cell>
          <cell r="B264">
            <v>2.0424349303649999E-2</v>
          </cell>
        </row>
        <row r="265">
          <cell r="A265">
            <v>286</v>
          </cell>
          <cell r="B265">
            <v>1.3406091601900001E-2</v>
          </cell>
        </row>
        <row r="266">
          <cell r="A266">
            <v>287</v>
          </cell>
          <cell r="B266">
            <v>2.2976082166500001E-3</v>
          </cell>
        </row>
        <row r="267">
          <cell r="A267">
            <v>288</v>
          </cell>
          <cell r="B267">
            <v>0.14258528367350001</v>
          </cell>
        </row>
        <row r="268">
          <cell r="A268">
            <v>289</v>
          </cell>
          <cell r="B268">
            <v>6.1674411400899999E-2</v>
          </cell>
        </row>
        <row r="269">
          <cell r="A269">
            <v>290</v>
          </cell>
          <cell r="B269">
            <v>3.9422256242999998E-2</v>
          </cell>
        </row>
        <row r="270">
          <cell r="A270">
            <v>291</v>
          </cell>
          <cell r="B270">
            <v>0.14022243579384999</v>
          </cell>
        </row>
        <row r="271">
          <cell r="A271">
            <v>292</v>
          </cell>
          <cell r="B271">
            <v>0.13152776654170001</v>
          </cell>
        </row>
        <row r="272">
          <cell r="A272">
            <v>293</v>
          </cell>
          <cell r="B272">
            <v>0.15738508296145001</v>
          </cell>
        </row>
        <row r="273">
          <cell r="A273">
            <v>294</v>
          </cell>
          <cell r="B273">
            <v>0.11553092261719999</v>
          </cell>
        </row>
        <row r="274">
          <cell r="A274">
            <v>295</v>
          </cell>
          <cell r="B274">
            <v>0.18030648996125001</v>
          </cell>
        </row>
        <row r="275">
          <cell r="A275">
            <v>296</v>
          </cell>
          <cell r="B275">
            <v>0.14068964806359999</v>
          </cell>
        </row>
        <row r="276">
          <cell r="A276">
            <v>297</v>
          </cell>
          <cell r="B276">
            <v>0.14045608440624999</v>
          </cell>
        </row>
        <row r="277">
          <cell r="A277">
            <v>298</v>
          </cell>
          <cell r="B277">
            <v>0.1861323300319</v>
          </cell>
        </row>
        <row r="278">
          <cell r="A278">
            <v>301</v>
          </cell>
          <cell r="B278">
            <v>0.41034276495240002</v>
          </cell>
        </row>
        <row r="279">
          <cell r="A279">
            <v>302</v>
          </cell>
          <cell r="B279">
            <v>0.99370788188865</v>
          </cell>
        </row>
        <row r="280">
          <cell r="A280">
            <v>303</v>
          </cell>
          <cell r="B280">
            <v>0.79891484750295005</v>
          </cell>
        </row>
        <row r="281">
          <cell r="A281">
            <v>304</v>
          </cell>
          <cell r="B281">
            <v>0.81534339511389997</v>
          </cell>
        </row>
        <row r="282">
          <cell r="A282">
            <v>305</v>
          </cell>
          <cell r="B282">
            <v>0.51511513775704998</v>
          </cell>
        </row>
        <row r="283">
          <cell r="A283">
            <v>306</v>
          </cell>
          <cell r="B283">
            <v>0.33157888214795</v>
          </cell>
        </row>
        <row r="284">
          <cell r="A284">
            <v>307</v>
          </cell>
          <cell r="B284">
            <v>0.73634905987940003</v>
          </cell>
        </row>
        <row r="285">
          <cell r="A285">
            <v>308</v>
          </cell>
          <cell r="B285">
            <v>0.96206305069914999</v>
          </cell>
        </row>
        <row r="286">
          <cell r="A286">
            <v>309</v>
          </cell>
          <cell r="B286">
            <v>0.69108231362499895</v>
          </cell>
        </row>
        <row r="287">
          <cell r="A287">
            <v>310</v>
          </cell>
          <cell r="B287">
            <v>0.68477451231554998</v>
          </cell>
        </row>
        <row r="288">
          <cell r="A288">
            <v>311</v>
          </cell>
          <cell r="B288">
            <v>0.22888034614459901</v>
          </cell>
        </row>
        <row r="289">
          <cell r="A289">
            <v>312</v>
          </cell>
          <cell r="B289">
            <v>0.63132457022525001</v>
          </cell>
        </row>
        <row r="290">
          <cell r="A290">
            <v>313</v>
          </cell>
          <cell r="B290">
            <v>0.61329096851380005</v>
          </cell>
        </row>
        <row r="291">
          <cell r="A291">
            <v>314</v>
          </cell>
          <cell r="B291">
            <v>0.44987772994004999</v>
          </cell>
        </row>
        <row r="292">
          <cell r="A292">
            <v>315</v>
          </cell>
          <cell r="B292">
            <v>0.49682320046715001</v>
          </cell>
        </row>
        <row r="293">
          <cell r="A293">
            <v>316</v>
          </cell>
          <cell r="B293">
            <v>0.37623516499315002</v>
          </cell>
        </row>
        <row r="294">
          <cell r="A294">
            <v>317</v>
          </cell>
          <cell r="B294">
            <v>0.74427688798019997</v>
          </cell>
        </row>
        <row r="295">
          <cell r="A295">
            <v>318</v>
          </cell>
          <cell r="B295">
            <v>0.41414464886605001</v>
          </cell>
        </row>
        <row r="296">
          <cell r="A296">
            <v>319</v>
          </cell>
          <cell r="B296">
            <v>0.61622818044119998</v>
          </cell>
        </row>
        <row r="297">
          <cell r="A297">
            <v>320</v>
          </cell>
          <cell r="B297">
            <v>0.25615694050564902</v>
          </cell>
        </row>
        <row r="298">
          <cell r="A298">
            <v>321</v>
          </cell>
          <cell r="B298">
            <v>0.61383330621269905</v>
          </cell>
        </row>
        <row r="299">
          <cell r="A299">
            <v>322</v>
          </cell>
          <cell r="B299">
            <v>0.48565050533589998</v>
          </cell>
        </row>
        <row r="300">
          <cell r="A300">
            <v>323</v>
          </cell>
          <cell r="B300">
            <v>0.95042127534309995</v>
          </cell>
        </row>
        <row r="301">
          <cell r="A301">
            <v>324</v>
          </cell>
          <cell r="B301">
            <v>0.45521216768364903</v>
          </cell>
        </row>
        <row r="302">
          <cell r="A302">
            <v>325</v>
          </cell>
          <cell r="B302">
            <v>0.52891494228144997</v>
          </cell>
        </row>
        <row r="303">
          <cell r="A303">
            <v>326</v>
          </cell>
          <cell r="B303">
            <v>0.35374455254815002</v>
          </cell>
        </row>
        <row r="304">
          <cell r="A304">
            <v>327</v>
          </cell>
          <cell r="B304">
            <v>0.52067847114509902</v>
          </cell>
        </row>
        <row r="305">
          <cell r="A305">
            <v>328</v>
          </cell>
          <cell r="B305">
            <v>0.72418322572445004</v>
          </cell>
        </row>
        <row r="306">
          <cell r="A306">
            <v>329</v>
          </cell>
          <cell r="B306">
            <v>0.51775188276030004</v>
          </cell>
        </row>
        <row r="307">
          <cell r="A307">
            <v>330</v>
          </cell>
          <cell r="B307">
            <v>0.53510837850014903</v>
          </cell>
        </row>
        <row r="308">
          <cell r="A308">
            <v>331</v>
          </cell>
          <cell r="B308">
            <v>0.4032823163923</v>
          </cell>
        </row>
        <row r="309">
          <cell r="A309">
            <v>332</v>
          </cell>
          <cell r="B309">
            <v>0.38324222603879998</v>
          </cell>
        </row>
        <row r="310">
          <cell r="A310">
            <v>333</v>
          </cell>
          <cell r="B310">
            <v>0.25884649124350001</v>
          </cell>
        </row>
        <row r="311">
          <cell r="A311">
            <v>334</v>
          </cell>
          <cell r="B311">
            <v>0.2031179263607</v>
          </cell>
        </row>
        <row r="312">
          <cell r="A312">
            <v>335</v>
          </cell>
          <cell r="B312">
            <v>0.52844510078134999</v>
          </cell>
        </row>
        <row r="313">
          <cell r="A313">
            <v>336</v>
          </cell>
          <cell r="B313">
            <v>0.38487422419610001</v>
          </cell>
        </row>
        <row r="314">
          <cell r="A314">
            <v>337</v>
          </cell>
          <cell r="B314">
            <v>0.76518588402675003</v>
          </cell>
        </row>
        <row r="315">
          <cell r="A315">
            <v>338</v>
          </cell>
          <cell r="B315">
            <v>8.4572317303449995E-2</v>
          </cell>
        </row>
        <row r="316">
          <cell r="A316">
            <v>339</v>
          </cell>
          <cell r="B316">
            <v>0.44402200959240001</v>
          </cell>
        </row>
        <row r="317">
          <cell r="A317">
            <v>340</v>
          </cell>
          <cell r="B317">
            <v>5.2458829948399899E-2</v>
          </cell>
        </row>
        <row r="318">
          <cell r="A318">
            <v>341</v>
          </cell>
          <cell r="B318">
            <v>0.61170692984395003</v>
          </cell>
        </row>
        <row r="319">
          <cell r="A319">
            <v>342</v>
          </cell>
          <cell r="B319">
            <v>0.43796943450554998</v>
          </cell>
        </row>
        <row r="320">
          <cell r="A320">
            <v>343</v>
          </cell>
          <cell r="B320">
            <v>0.12990353885305</v>
          </cell>
        </row>
        <row r="321">
          <cell r="A321">
            <v>344</v>
          </cell>
          <cell r="B321">
            <v>0.44461802900405001</v>
          </cell>
        </row>
        <row r="322">
          <cell r="A322">
            <v>345</v>
          </cell>
          <cell r="B322">
            <v>0.31202359638239902</v>
          </cell>
        </row>
        <row r="323">
          <cell r="A323">
            <v>346</v>
          </cell>
          <cell r="B323">
            <v>0.14437245606405</v>
          </cell>
        </row>
        <row r="324">
          <cell r="A324">
            <v>347</v>
          </cell>
          <cell r="B324">
            <v>0.30843569710079999</v>
          </cell>
        </row>
        <row r="325">
          <cell r="A325">
            <v>348</v>
          </cell>
          <cell r="B325">
            <v>0.1572504992347</v>
          </cell>
        </row>
        <row r="326">
          <cell r="A326">
            <v>349</v>
          </cell>
          <cell r="B326">
            <v>0.1964014695255</v>
          </cell>
        </row>
        <row r="327">
          <cell r="A327">
            <v>351</v>
          </cell>
          <cell r="B327">
            <v>0.74492456283904995</v>
          </cell>
        </row>
        <row r="328">
          <cell r="A328">
            <v>352</v>
          </cell>
          <cell r="B328">
            <v>0.46939628376269998</v>
          </cell>
        </row>
        <row r="329">
          <cell r="A329">
            <v>353</v>
          </cell>
          <cell r="B329">
            <v>0.47849705164904999</v>
          </cell>
        </row>
        <row r="330">
          <cell r="A330">
            <v>354</v>
          </cell>
          <cell r="B330">
            <v>0.1927372799473</v>
          </cell>
        </row>
        <row r="331">
          <cell r="A331">
            <v>355</v>
          </cell>
          <cell r="B331">
            <v>0.11241973648469999</v>
          </cell>
        </row>
        <row r="332">
          <cell r="A332">
            <v>356</v>
          </cell>
          <cell r="B332">
            <v>3.3432416320100002E-2</v>
          </cell>
        </row>
        <row r="333">
          <cell r="A333">
            <v>357</v>
          </cell>
          <cell r="B333">
            <v>0.12251219947115</v>
          </cell>
        </row>
        <row r="334">
          <cell r="A334">
            <v>358</v>
          </cell>
          <cell r="B334">
            <v>0.16233742814085</v>
          </cell>
        </row>
        <row r="335">
          <cell r="A335">
            <v>359</v>
          </cell>
          <cell r="B335">
            <v>0.16349012807104901</v>
          </cell>
        </row>
        <row r="336">
          <cell r="A336">
            <v>360</v>
          </cell>
          <cell r="B336">
            <v>0.14580321315184999</v>
          </cell>
        </row>
        <row r="337">
          <cell r="A337">
            <v>361</v>
          </cell>
          <cell r="B337">
            <v>0.40385536313350001</v>
          </cell>
        </row>
        <row r="338">
          <cell r="A338">
            <v>362</v>
          </cell>
          <cell r="B338">
            <v>0.55301980599760003</v>
          </cell>
        </row>
        <row r="339">
          <cell r="A339">
            <v>363</v>
          </cell>
          <cell r="B339">
            <v>0.69010899645495005</v>
          </cell>
        </row>
        <row r="340">
          <cell r="A340">
            <v>364</v>
          </cell>
          <cell r="B340">
            <v>0.2769751214983</v>
          </cell>
        </row>
        <row r="341">
          <cell r="A341">
            <v>365</v>
          </cell>
          <cell r="B341">
            <v>1.8092687101013001</v>
          </cell>
        </row>
        <row r="342">
          <cell r="A342">
            <v>366</v>
          </cell>
          <cell r="B342">
            <v>0.4217889443999</v>
          </cell>
        </row>
        <row r="343">
          <cell r="A343">
            <v>367</v>
          </cell>
          <cell r="B343">
            <v>0.12281780540959999</v>
          </cell>
        </row>
        <row r="344">
          <cell r="A344">
            <v>368</v>
          </cell>
          <cell r="B344">
            <v>7.0516057641899998E-2</v>
          </cell>
        </row>
        <row r="345">
          <cell r="A345">
            <v>369</v>
          </cell>
          <cell r="B345">
            <v>0.21833370143705</v>
          </cell>
        </row>
        <row r="346">
          <cell r="A346">
            <v>370</v>
          </cell>
          <cell r="B346">
            <v>0.18225166070910001</v>
          </cell>
        </row>
        <row r="347">
          <cell r="A347">
            <v>371</v>
          </cell>
          <cell r="B347">
            <v>0.1284282041733</v>
          </cell>
        </row>
        <row r="348">
          <cell r="A348">
            <v>372</v>
          </cell>
          <cell r="B348">
            <v>8.1188215000749894E-2</v>
          </cell>
        </row>
        <row r="349">
          <cell r="A349">
            <v>373</v>
          </cell>
          <cell r="B349">
            <v>0.23265829514724901</v>
          </cell>
        </row>
        <row r="350">
          <cell r="A350">
            <v>374</v>
          </cell>
          <cell r="B350">
            <v>3.3753398463649997E-2</v>
          </cell>
        </row>
        <row r="351">
          <cell r="A351">
            <v>375</v>
          </cell>
          <cell r="B351">
            <v>0.234840943654849</v>
          </cell>
        </row>
        <row r="352">
          <cell r="A352">
            <v>376</v>
          </cell>
          <cell r="B352">
            <v>0.1117984630873</v>
          </cell>
        </row>
        <row r="353">
          <cell r="A353">
            <v>377</v>
          </cell>
          <cell r="B353">
            <v>8.8175627558299996E-2</v>
          </cell>
        </row>
        <row r="354">
          <cell r="A354">
            <v>378</v>
          </cell>
          <cell r="B354">
            <v>0.119180561331</v>
          </cell>
        </row>
        <row r="355">
          <cell r="A355">
            <v>379</v>
          </cell>
          <cell r="B355">
            <v>2.6354337354100001E-2</v>
          </cell>
        </row>
        <row r="356">
          <cell r="A356">
            <v>380</v>
          </cell>
          <cell r="B356">
            <v>3.12267005973999E-2</v>
          </cell>
        </row>
        <row r="357">
          <cell r="A357">
            <v>381</v>
          </cell>
          <cell r="B357">
            <v>4.67262138927E-2</v>
          </cell>
        </row>
        <row r="358">
          <cell r="A358">
            <v>382</v>
          </cell>
          <cell r="B358">
            <v>7.10383896864E-2</v>
          </cell>
        </row>
        <row r="359">
          <cell r="A359">
            <v>383</v>
          </cell>
          <cell r="B359">
            <v>0.14478034695110001</v>
          </cell>
        </row>
        <row r="360">
          <cell r="A360">
            <v>384</v>
          </cell>
          <cell r="B360">
            <v>0.13073949503804999</v>
          </cell>
        </row>
        <row r="361">
          <cell r="A361">
            <v>385</v>
          </cell>
          <cell r="B361">
            <v>0.26486206953050001</v>
          </cell>
        </row>
        <row r="362">
          <cell r="A362">
            <v>386</v>
          </cell>
          <cell r="B362">
            <v>9.4297460214449999E-2</v>
          </cell>
        </row>
        <row r="363">
          <cell r="A363">
            <v>387</v>
          </cell>
          <cell r="B363">
            <v>0.12743346669875</v>
          </cell>
        </row>
        <row r="364">
          <cell r="A364">
            <v>388</v>
          </cell>
          <cell r="B364">
            <v>4.8866228653399998E-2</v>
          </cell>
        </row>
        <row r="365">
          <cell r="A365">
            <v>389</v>
          </cell>
          <cell r="B365">
            <v>0.21751182115829901</v>
          </cell>
        </row>
        <row r="366">
          <cell r="A366">
            <v>390</v>
          </cell>
          <cell r="B366">
            <v>2.504435105945E-2</v>
          </cell>
        </row>
        <row r="367">
          <cell r="A367">
            <v>391</v>
          </cell>
          <cell r="B367">
            <v>1.99697749243999E-2</v>
          </cell>
        </row>
        <row r="368">
          <cell r="A368">
            <v>392</v>
          </cell>
          <cell r="B368">
            <v>3.6546226521899997E-2</v>
          </cell>
        </row>
        <row r="369">
          <cell r="A369">
            <v>393</v>
          </cell>
          <cell r="B369">
            <v>0.34118661763204999</v>
          </cell>
        </row>
        <row r="370">
          <cell r="A370">
            <v>394</v>
          </cell>
          <cell r="B370">
            <v>6.7514853586150003E-2</v>
          </cell>
        </row>
        <row r="371">
          <cell r="A371">
            <v>395</v>
          </cell>
          <cell r="B371">
            <v>0.2199911242673</v>
          </cell>
        </row>
        <row r="372">
          <cell r="A372">
            <v>396</v>
          </cell>
          <cell r="B372">
            <v>0.24816139764084999</v>
          </cell>
        </row>
        <row r="373">
          <cell r="A373">
            <v>397</v>
          </cell>
          <cell r="B373">
            <v>2.9469147811349999E-2</v>
          </cell>
        </row>
        <row r="374">
          <cell r="A374">
            <v>398</v>
          </cell>
          <cell r="B374">
            <v>3.0424637251399999E-2</v>
          </cell>
        </row>
        <row r="375">
          <cell r="A375">
            <v>399</v>
          </cell>
          <cell r="B375">
            <v>0.42862279213499999</v>
          </cell>
        </row>
        <row r="376">
          <cell r="A376">
            <v>401</v>
          </cell>
          <cell r="B376">
            <v>0.58995276536230001</v>
          </cell>
        </row>
        <row r="377">
          <cell r="A377">
            <v>402</v>
          </cell>
          <cell r="B377">
            <v>0.60035392804319998</v>
          </cell>
        </row>
        <row r="378">
          <cell r="A378">
            <v>403</v>
          </cell>
          <cell r="B378">
            <v>0.50776071846484905</v>
          </cell>
        </row>
        <row r="379">
          <cell r="A379">
            <v>404</v>
          </cell>
          <cell r="B379">
            <v>0.74117268327075003</v>
          </cell>
        </row>
        <row r="380">
          <cell r="A380">
            <v>405</v>
          </cell>
          <cell r="B380">
            <v>0.8432661044527</v>
          </cell>
        </row>
        <row r="381">
          <cell r="A381">
            <v>406</v>
          </cell>
          <cell r="B381">
            <v>0.63042345339239902</v>
          </cell>
        </row>
        <row r="382">
          <cell r="A382">
            <v>407</v>
          </cell>
          <cell r="B382">
            <v>0.29440593372434998</v>
          </cell>
        </row>
        <row r="383">
          <cell r="A383">
            <v>409</v>
          </cell>
          <cell r="B383">
            <v>0.29304306612545</v>
          </cell>
        </row>
        <row r="384">
          <cell r="A384">
            <v>410</v>
          </cell>
          <cell r="B384">
            <v>1.0123810253204499</v>
          </cell>
        </row>
        <row r="385">
          <cell r="A385">
            <v>411</v>
          </cell>
          <cell r="B385">
            <v>0.55608350888805003</v>
          </cell>
        </row>
        <row r="386">
          <cell r="A386">
            <v>412</v>
          </cell>
          <cell r="B386">
            <v>0.51050115817270003</v>
          </cell>
        </row>
        <row r="387">
          <cell r="A387">
            <v>413</v>
          </cell>
          <cell r="B387">
            <v>0.95725354041834998</v>
          </cell>
        </row>
        <row r="388">
          <cell r="A388">
            <v>414</v>
          </cell>
          <cell r="B388">
            <v>0.20954644132415001</v>
          </cell>
        </row>
        <row r="389">
          <cell r="A389">
            <v>415</v>
          </cell>
          <cell r="B389">
            <v>0.33104414772969998</v>
          </cell>
        </row>
        <row r="390">
          <cell r="A390">
            <v>416</v>
          </cell>
          <cell r="B390">
            <v>1.1658798605804499</v>
          </cell>
        </row>
        <row r="391">
          <cell r="A391">
            <v>417</v>
          </cell>
          <cell r="B391">
            <v>0.461572137465799</v>
          </cell>
        </row>
        <row r="392">
          <cell r="A392">
            <v>418</v>
          </cell>
          <cell r="B392">
            <v>0.51159666706395002</v>
          </cell>
        </row>
        <row r="393">
          <cell r="A393">
            <v>419</v>
          </cell>
          <cell r="B393">
            <v>0.95887835743170002</v>
          </cell>
        </row>
        <row r="394">
          <cell r="A394">
            <v>420</v>
          </cell>
          <cell r="B394">
            <v>0.29794705071555</v>
          </cell>
        </row>
        <row r="395">
          <cell r="A395">
            <v>421</v>
          </cell>
          <cell r="B395">
            <v>1.0012376621682</v>
          </cell>
        </row>
        <row r="396">
          <cell r="A396">
            <v>422</v>
          </cell>
          <cell r="B396">
            <v>0.72796826406774995</v>
          </cell>
        </row>
        <row r="397">
          <cell r="A397">
            <v>423</v>
          </cell>
          <cell r="B397">
            <v>0.13799143915949999</v>
          </cell>
        </row>
        <row r="398">
          <cell r="A398">
            <v>424</v>
          </cell>
          <cell r="B398">
            <v>1.0166298153936</v>
          </cell>
        </row>
        <row r="399">
          <cell r="A399">
            <v>425</v>
          </cell>
          <cell r="B399">
            <v>0.3249408318807</v>
          </cell>
        </row>
        <row r="400">
          <cell r="A400">
            <v>426</v>
          </cell>
          <cell r="B400">
            <v>0.20491581465049999</v>
          </cell>
        </row>
        <row r="401">
          <cell r="A401">
            <v>427</v>
          </cell>
          <cell r="B401">
            <v>0.63108309694755005</v>
          </cell>
        </row>
        <row r="402">
          <cell r="A402">
            <v>428</v>
          </cell>
          <cell r="B402">
            <v>0.44360791875715</v>
          </cell>
        </row>
        <row r="403">
          <cell r="A403">
            <v>429</v>
          </cell>
          <cell r="B403">
            <v>0.33673542358449998</v>
          </cell>
        </row>
        <row r="404">
          <cell r="A404">
            <v>430</v>
          </cell>
          <cell r="B404">
            <v>0.10740270177269901</v>
          </cell>
        </row>
        <row r="405">
          <cell r="A405">
            <v>431</v>
          </cell>
          <cell r="B405">
            <v>0.27985032806455001</v>
          </cell>
        </row>
        <row r="406">
          <cell r="A406">
            <v>432</v>
          </cell>
          <cell r="B406">
            <v>0.26312266701124998</v>
          </cell>
        </row>
        <row r="407">
          <cell r="A407">
            <v>433</v>
          </cell>
          <cell r="B407">
            <v>0.1493447624257</v>
          </cell>
        </row>
        <row r="408">
          <cell r="A408">
            <v>434</v>
          </cell>
          <cell r="B408">
            <v>0.27114469163104998</v>
          </cell>
        </row>
        <row r="409">
          <cell r="A409">
            <v>435</v>
          </cell>
          <cell r="B409">
            <v>0.1555845117353</v>
          </cell>
        </row>
        <row r="410">
          <cell r="A410">
            <v>436</v>
          </cell>
          <cell r="B410">
            <v>0.30965352541710001</v>
          </cell>
        </row>
        <row r="411">
          <cell r="A411">
            <v>437</v>
          </cell>
          <cell r="B411">
            <v>0.50194051795380001</v>
          </cell>
        </row>
        <row r="412">
          <cell r="A412">
            <v>438</v>
          </cell>
          <cell r="B412">
            <v>0.43297776789414999</v>
          </cell>
        </row>
        <row r="413">
          <cell r="A413">
            <v>439</v>
          </cell>
          <cell r="B413">
            <v>0.22732133966929999</v>
          </cell>
        </row>
        <row r="414">
          <cell r="A414">
            <v>440</v>
          </cell>
          <cell r="B414">
            <v>0.43636308650099997</v>
          </cell>
        </row>
        <row r="415">
          <cell r="A415">
            <v>441</v>
          </cell>
          <cell r="B415">
            <v>0.17530296178355001</v>
          </cell>
        </row>
        <row r="416">
          <cell r="A416">
            <v>442</v>
          </cell>
          <cell r="B416">
            <v>0.55156616738859998</v>
          </cell>
        </row>
        <row r="417">
          <cell r="A417">
            <v>443</v>
          </cell>
          <cell r="B417">
            <v>0.18296152392115</v>
          </cell>
        </row>
        <row r="418">
          <cell r="A418">
            <v>444</v>
          </cell>
          <cell r="B418">
            <v>0.36969575642129998</v>
          </cell>
        </row>
        <row r="419">
          <cell r="A419">
            <v>445</v>
          </cell>
          <cell r="B419">
            <v>0.2264252013336</v>
          </cell>
        </row>
        <row r="420">
          <cell r="A420">
            <v>446</v>
          </cell>
          <cell r="B420">
            <v>0.111702639062449</v>
          </cell>
        </row>
        <row r="421">
          <cell r="A421">
            <v>447</v>
          </cell>
          <cell r="B421">
            <v>0.35164362620939998</v>
          </cell>
        </row>
        <row r="422">
          <cell r="A422">
            <v>448</v>
          </cell>
          <cell r="B422">
            <v>0.26488070146159998</v>
          </cell>
        </row>
        <row r="423">
          <cell r="A423">
            <v>449</v>
          </cell>
          <cell r="B423">
            <v>6.0207814311399897E-2</v>
          </cell>
        </row>
        <row r="424">
          <cell r="A424">
            <v>451</v>
          </cell>
          <cell r="B424">
            <v>0.34778990571675</v>
          </cell>
        </row>
        <row r="425">
          <cell r="A425">
            <v>452</v>
          </cell>
          <cell r="B425">
            <v>0.37491701024044999</v>
          </cell>
        </row>
        <row r="426">
          <cell r="A426">
            <v>453</v>
          </cell>
          <cell r="B426">
            <v>0.26990005871165001</v>
          </cell>
        </row>
        <row r="427">
          <cell r="A427">
            <v>454</v>
          </cell>
          <cell r="B427">
            <v>7.9272187347049994E-2</v>
          </cell>
        </row>
        <row r="428">
          <cell r="A428">
            <v>455</v>
          </cell>
          <cell r="B428">
            <v>0.23995446913634999</v>
          </cell>
        </row>
        <row r="429">
          <cell r="A429">
            <v>456</v>
          </cell>
          <cell r="B429">
            <v>8.3261649487400002E-2</v>
          </cell>
        </row>
        <row r="430">
          <cell r="A430">
            <v>457</v>
          </cell>
          <cell r="B430">
            <v>0.1659205728899</v>
          </cell>
        </row>
        <row r="431">
          <cell r="A431">
            <v>458</v>
          </cell>
          <cell r="B431">
            <v>2.7832333496949999E-2</v>
          </cell>
        </row>
        <row r="432">
          <cell r="A432">
            <v>459</v>
          </cell>
          <cell r="B432">
            <v>8.5198399491349996E-2</v>
          </cell>
        </row>
        <row r="433">
          <cell r="A433">
            <v>460</v>
          </cell>
          <cell r="B433">
            <v>9.8170588335350001E-2</v>
          </cell>
        </row>
        <row r="434">
          <cell r="A434">
            <v>461</v>
          </cell>
          <cell r="B434">
            <v>0.69883280079514998</v>
          </cell>
        </row>
        <row r="435">
          <cell r="A435">
            <v>462</v>
          </cell>
          <cell r="B435">
            <v>0.18738967615254901</v>
          </cell>
        </row>
        <row r="436">
          <cell r="A436">
            <v>463</v>
          </cell>
          <cell r="B436">
            <v>0.2287906766601</v>
          </cell>
        </row>
        <row r="437">
          <cell r="A437">
            <v>464</v>
          </cell>
          <cell r="B437">
            <v>0.71296515867764998</v>
          </cell>
        </row>
        <row r="438">
          <cell r="A438">
            <v>465</v>
          </cell>
          <cell r="B438">
            <v>0.37117287166594998</v>
          </cell>
        </row>
        <row r="439">
          <cell r="A439">
            <v>466</v>
          </cell>
          <cell r="B439">
            <v>0.42087354663804999</v>
          </cell>
        </row>
        <row r="440">
          <cell r="A440">
            <v>467</v>
          </cell>
          <cell r="B440">
            <v>0.73396608202695002</v>
          </cell>
        </row>
        <row r="441">
          <cell r="A441">
            <v>468</v>
          </cell>
          <cell r="B441">
            <v>0.35412909037040002</v>
          </cell>
        </row>
        <row r="442">
          <cell r="A442">
            <v>469</v>
          </cell>
          <cell r="B442">
            <v>0.79310720657415001</v>
          </cell>
        </row>
        <row r="443">
          <cell r="A443">
            <v>470</v>
          </cell>
          <cell r="B443">
            <v>0.50233139396530002</v>
          </cell>
        </row>
        <row r="444">
          <cell r="A444">
            <v>471</v>
          </cell>
          <cell r="B444">
            <v>0.48541737115540001</v>
          </cell>
        </row>
        <row r="445">
          <cell r="A445">
            <v>472</v>
          </cell>
          <cell r="B445">
            <v>0.29758080857664998</v>
          </cell>
        </row>
        <row r="446">
          <cell r="A446">
            <v>473</v>
          </cell>
          <cell r="B446">
            <v>1.1369143241238</v>
          </cell>
        </row>
        <row r="447">
          <cell r="A447">
            <v>474</v>
          </cell>
          <cell r="B447">
            <v>1.07836194476075</v>
          </cell>
        </row>
        <row r="448">
          <cell r="A448">
            <v>475</v>
          </cell>
          <cell r="B448">
            <v>1.9311882040292001</v>
          </cell>
        </row>
        <row r="449">
          <cell r="A449">
            <v>476</v>
          </cell>
          <cell r="B449">
            <v>1.4845597193212501</v>
          </cell>
        </row>
        <row r="450">
          <cell r="A450">
            <v>478</v>
          </cell>
          <cell r="B450">
            <v>1.5160029861008499</v>
          </cell>
        </row>
        <row r="451">
          <cell r="A451">
            <v>479</v>
          </cell>
          <cell r="B451">
            <v>0.71789923124955002</v>
          </cell>
        </row>
        <row r="452">
          <cell r="A452">
            <v>480</v>
          </cell>
          <cell r="B452">
            <v>8.3989232161550006E-2</v>
          </cell>
        </row>
        <row r="453">
          <cell r="A453">
            <v>481</v>
          </cell>
          <cell r="B453">
            <v>0.45549354418244897</v>
          </cell>
        </row>
        <row r="454">
          <cell r="A454">
            <v>482</v>
          </cell>
          <cell r="B454">
            <v>0.95263115501310003</v>
          </cell>
        </row>
        <row r="455">
          <cell r="A455">
            <v>483</v>
          </cell>
          <cell r="B455">
            <v>0.32824128448520001</v>
          </cell>
        </row>
        <row r="456">
          <cell r="A456">
            <v>484</v>
          </cell>
          <cell r="B456">
            <v>0.43905475326069998</v>
          </cell>
        </row>
        <row r="457">
          <cell r="A457">
            <v>485</v>
          </cell>
          <cell r="B457">
            <v>1.2290787413473501</v>
          </cell>
        </row>
        <row r="458">
          <cell r="A458">
            <v>486</v>
          </cell>
          <cell r="B458">
            <v>0.24379700267189999</v>
          </cell>
        </row>
        <row r="459">
          <cell r="A459">
            <v>487</v>
          </cell>
          <cell r="B459">
            <v>0.55363845503465003</v>
          </cell>
        </row>
        <row r="460">
          <cell r="A460">
            <v>488</v>
          </cell>
          <cell r="B460">
            <v>0.27008912013940001</v>
          </cell>
        </row>
        <row r="461">
          <cell r="A461">
            <v>489</v>
          </cell>
          <cell r="B461">
            <v>0.72161072640889901</v>
          </cell>
        </row>
        <row r="462">
          <cell r="A462">
            <v>490</v>
          </cell>
          <cell r="B462">
            <v>2.7321852562174498</v>
          </cell>
        </row>
        <row r="463">
          <cell r="A463">
            <v>491</v>
          </cell>
          <cell r="B463">
            <v>0.39585130234639998</v>
          </cell>
        </row>
        <row r="464">
          <cell r="A464">
            <v>492</v>
          </cell>
          <cell r="B464">
            <v>0.53646697708070001</v>
          </cell>
        </row>
        <row r="465">
          <cell r="A465">
            <v>493</v>
          </cell>
          <cell r="B465">
            <v>0.83372884075044995</v>
          </cell>
        </row>
        <row r="466">
          <cell r="A466">
            <v>494</v>
          </cell>
          <cell r="B466">
            <v>0.49094412253030001</v>
          </cell>
        </row>
        <row r="467">
          <cell r="A467">
            <v>495</v>
          </cell>
          <cell r="B467">
            <v>0.31334467665714999</v>
          </cell>
        </row>
        <row r="468">
          <cell r="A468">
            <v>496</v>
          </cell>
          <cell r="B468">
            <v>0.58433309038150005</v>
          </cell>
        </row>
        <row r="469">
          <cell r="A469">
            <v>497</v>
          </cell>
          <cell r="B469">
            <v>0.39807202245329998</v>
          </cell>
        </row>
        <row r="470">
          <cell r="A470">
            <v>498</v>
          </cell>
          <cell r="B470">
            <v>0.16671933659784999</v>
          </cell>
        </row>
        <row r="471">
          <cell r="A471">
            <v>499</v>
          </cell>
          <cell r="B471">
            <v>1.1731167138534</v>
          </cell>
        </row>
        <row r="472">
          <cell r="A472">
            <v>501</v>
          </cell>
          <cell r="B472">
            <v>0.57663653675419901</v>
          </cell>
        </row>
        <row r="473">
          <cell r="A473">
            <v>502</v>
          </cell>
          <cell r="B473">
            <v>0.38755296001454997</v>
          </cell>
        </row>
        <row r="474">
          <cell r="A474">
            <v>503</v>
          </cell>
          <cell r="B474">
            <v>1.5485920370988999</v>
          </cell>
        </row>
        <row r="475">
          <cell r="A475">
            <v>504</v>
          </cell>
          <cell r="B475">
            <v>1.1830608024846501</v>
          </cell>
        </row>
        <row r="476">
          <cell r="A476">
            <v>505</v>
          </cell>
          <cell r="B476">
            <v>0.50843078691840005</v>
          </cell>
        </row>
        <row r="477">
          <cell r="A477">
            <v>506</v>
          </cell>
          <cell r="B477">
            <v>0.75686648202425</v>
          </cell>
        </row>
        <row r="478">
          <cell r="A478">
            <v>507</v>
          </cell>
          <cell r="B478">
            <v>0.60594171406520003</v>
          </cell>
        </row>
        <row r="479">
          <cell r="A479">
            <v>508</v>
          </cell>
          <cell r="B479">
            <v>0.74653387305575003</v>
          </cell>
        </row>
        <row r="480">
          <cell r="A480">
            <v>509</v>
          </cell>
          <cell r="B480">
            <v>0.77453359336159999</v>
          </cell>
        </row>
        <row r="481">
          <cell r="A481">
            <v>510</v>
          </cell>
          <cell r="B481">
            <v>0.63482545010335001</v>
          </cell>
        </row>
        <row r="482">
          <cell r="A482">
            <v>511</v>
          </cell>
          <cell r="B482">
            <v>0.34181733348295001</v>
          </cell>
        </row>
        <row r="483">
          <cell r="A483">
            <v>512</v>
          </cell>
          <cell r="B483">
            <v>0.56852841474414995</v>
          </cell>
        </row>
        <row r="484">
          <cell r="A484">
            <v>513</v>
          </cell>
          <cell r="B484">
            <v>0.30454219948575001</v>
          </cell>
        </row>
        <row r="485">
          <cell r="A485">
            <v>514</v>
          </cell>
          <cell r="B485">
            <v>0.32502498806344998</v>
          </cell>
        </row>
        <row r="486">
          <cell r="A486">
            <v>515</v>
          </cell>
          <cell r="B486">
            <v>0.34068968079424999</v>
          </cell>
        </row>
        <row r="487">
          <cell r="A487">
            <v>516</v>
          </cell>
          <cell r="B487">
            <v>0.80405682709255</v>
          </cell>
        </row>
        <row r="488">
          <cell r="A488">
            <v>517</v>
          </cell>
          <cell r="B488">
            <v>0.50696057548474904</v>
          </cell>
        </row>
        <row r="489">
          <cell r="A489">
            <v>518</v>
          </cell>
          <cell r="B489">
            <v>0.35229300675449998</v>
          </cell>
        </row>
        <row r="490">
          <cell r="A490">
            <v>519</v>
          </cell>
          <cell r="B490">
            <v>0.47447716657525002</v>
          </cell>
        </row>
        <row r="491">
          <cell r="A491">
            <v>520</v>
          </cell>
          <cell r="B491">
            <v>0.74001502528909902</v>
          </cell>
        </row>
        <row r="492">
          <cell r="A492">
            <v>522</v>
          </cell>
          <cell r="B492">
            <v>0.15845191677685</v>
          </cell>
        </row>
        <row r="493">
          <cell r="A493">
            <v>523</v>
          </cell>
          <cell r="B493">
            <v>0.38387160406634901</v>
          </cell>
        </row>
        <row r="494">
          <cell r="A494">
            <v>524</v>
          </cell>
          <cell r="B494">
            <v>0.31399744774064903</v>
          </cell>
        </row>
        <row r="495">
          <cell r="A495">
            <v>525</v>
          </cell>
          <cell r="B495">
            <v>0.37956104021069997</v>
          </cell>
        </row>
        <row r="496">
          <cell r="A496">
            <v>526</v>
          </cell>
          <cell r="B496">
            <v>0.80049303098659996</v>
          </cell>
        </row>
        <row r="497">
          <cell r="A497">
            <v>528</v>
          </cell>
          <cell r="B497">
            <v>0.64841095477834998</v>
          </cell>
        </row>
        <row r="498">
          <cell r="A498">
            <v>529</v>
          </cell>
          <cell r="B498">
            <v>0.113220086264449</v>
          </cell>
        </row>
        <row r="499">
          <cell r="A499">
            <v>530</v>
          </cell>
          <cell r="B499">
            <v>0.14038349323480001</v>
          </cell>
        </row>
        <row r="500">
          <cell r="A500">
            <v>531</v>
          </cell>
          <cell r="B500">
            <v>0.39295898136890001</v>
          </cell>
        </row>
        <row r="501">
          <cell r="A501">
            <v>532</v>
          </cell>
          <cell r="B501">
            <v>0.89240132242019998</v>
          </cell>
        </row>
        <row r="502">
          <cell r="A502">
            <v>533</v>
          </cell>
          <cell r="B502">
            <v>0.51560985972274997</v>
          </cell>
        </row>
        <row r="503">
          <cell r="A503">
            <v>534</v>
          </cell>
          <cell r="B503">
            <v>0.57405719438439995</v>
          </cell>
        </row>
        <row r="504">
          <cell r="A504">
            <v>535</v>
          </cell>
          <cell r="B504">
            <v>0.17469430713199999</v>
          </cell>
        </row>
        <row r="505">
          <cell r="A505">
            <v>536</v>
          </cell>
          <cell r="B505">
            <v>9.0443910687699997E-2</v>
          </cell>
        </row>
        <row r="506">
          <cell r="A506">
            <v>537</v>
          </cell>
          <cell r="B506">
            <v>0.2140206544628</v>
          </cell>
        </row>
        <row r="507">
          <cell r="A507">
            <v>538</v>
          </cell>
          <cell r="B507">
            <v>0.54270169811375002</v>
          </cell>
        </row>
        <row r="508">
          <cell r="A508">
            <v>539</v>
          </cell>
          <cell r="B508">
            <v>0.18376620301005001</v>
          </cell>
        </row>
        <row r="509">
          <cell r="A509">
            <v>540</v>
          </cell>
          <cell r="B509">
            <v>0.39229204807399998</v>
          </cell>
        </row>
        <row r="510">
          <cell r="A510">
            <v>541</v>
          </cell>
          <cell r="B510">
            <v>0.28171731981850001</v>
          </cell>
        </row>
        <row r="511">
          <cell r="A511">
            <v>542</v>
          </cell>
          <cell r="B511">
            <v>0.37433121127859997</v>
          </cell>
        </row>
        <row r="512">
          <cell r="A512">
            <v>543</v>
          </cell>
          <cell r="B512">
            <v>0.16093439592525</v>
          </cell>
        </row>
        <row r="513">
          <cell r="A513">
            <v>544</v>
          </cell>
          <cell r="B513">
            <v>0.99430938136649905</v>
          </cell>
        </row>
        <row r="514">
          <cell r="A514">
            <v>545</v>
          </cell>
          <cell r="B514">
            <v>0.38216795891354999</v>
          </cell>
        </row>
        <row r="515">
          <cell r="A515">
            <v>546</v>
          </cell>
          <cell r="B515">
            <v>1.6994760206449999</v>
          </cell>
        </row>
        <row r="516">
          <cell r="A516">
            <v>547</v>
          </cell>
          <cell r="B516">
            <v>0.99597515662705005</v>
          </cell>
        </row>
        <row r="517">
          <cell r="A517">
            <v>548</v>
          </cell>
          <cell r="B517">
            <v>0.71066978076764997</v>
          </cell>
        </row>
        <row r="518">
          <cell r="A518">
            <v>549</v>
          </cell>
          <cell r="B518">
            <v>0.76706783561664904</v>
          </cell>
        </row>
        <row r="519">
          <cell r="A519">
            <v>550</v>
          </cell>
          <cell r="B519">
            <v>0.49300359464319998</v>
          </cell>
        </row>
        <row r="520">
          <cell r="A520">
            <v>551</v>
          </cell>
          <cell r="B520">
            <v>1.2653256120274501</v>
          </cell>
        </row>
        <row r="521">
          <cell r="A521">
            <v>552</v>
          </cell>
          <cell r="B521">
            <v>0.15197194828745</v>
          </cell>
        </row>
        <row r="522">
          <cell r="A522">
            <v>553</v>
          </cell>
          <cell r="B522">
            <v>0.99119997181035002</v>
          </cell>
        </row>
        <row r="523">
          <cell r="A523">
            <v>554</v>
          </cell>
          <cell r="B523">
            <v>1.79740703605284</v>
          </cell>
        </row>
        <row r="524">
          <cell r="A524">
            <v>556</v>
          </cell>
          <cell r="B524">
            <v>1.4796012472620499</v>
          </cell>
        </row>
        <row r="525">
          <cell r="A525">
            <v>557</v>
          </cell>
          <cell r="B525">
            <v>0.84085439290104902</v>
          </cell>
        </row>
        <row r="526">
          <cell r="A526">
            <v>558</v>
          </cell>
          <cell r="B526">
            <v>0.53472190554074905</v>
          </cell>
        </row>
        <row r="527">
          <cell r="A527">
            <v>559</v>
          </cell>
          <cell r="B527">
            <v>0.70740699558275</v>
          </cell>
        </row>
        <row r="528">
          <cell r="A528">
            <v>560</v>
          </cell>
          <cell r="B528">
            <v>0.36230661238325002</v>
          </cell>
        </row>
        <row r="529">
          <cell r="A529">
            <v>561</v>
          </cell>
          <cell r="B529">
            <v>0.31485901565485003</v>
          </cell>
        </row>
        <row r="530">
          <cell r="A530">
            <v>562</v>
          </cell>
          <cell r="B530">
            <v>0.92520755616139905</v>
          </cell>
        </row>
        <row r="531">
          <cell r="A531">
            <v>563</v>
          </cell>
          <cell r="B531">
            <v>0.17202652338399901</v>
          </cell>
        </row>
        <row r="532">
          <cell r="A532">
            <v>564</v>
          </cell>
          <cell r="B532">
            <v>7.4175774098749994E-2</v>
          </cell>
        </row>
        <row r="533">
          <cell r="A533">
            <v>565</v>
          </cell>
          <cell r="B533">
            <v>0.28226573102679903</v>
          </cell>
        </row>
        <row r="534">
          <cell r="A534">
            <v>566</v>
          </cell>
          <cell r="B534">
            <v>0.36281924994690001</v>
          </cell>
        </row>
        <row r="535">
          <cell r="A535">
            <v>567</v>
          </cell>
          <cell r="B535">
            <v>0.21177254782475</v>
          </cell>
        </row>
        <row r="536">
          <cell r="A536">
            <v>568</v>
          </cell>
          <cell r="B536">
            <v>7.5494824894099893E-2</v>
          </cell>
        </row>
        <row r="537">
          <cell r="A537">
            <v>569</v>
          </cell>
          <cell r="B537">
            <v>0.19361115631440001</v>
          </cell>
        </row>
        <row r="538">
          <cell r="A538">
            <v>570</v>
          </cell>
          <cell r="B538">
            <v>0.1285430891564</v>
          </cell>
        </row>
        <row r="539">
          <cell r="A539">
            <v>571</v>
          </cell>
          <cell r="B539">
            <v>0.39955159800324902</v>
          </cell>
        </row>
        <row r="540">
          <cell r="A540">
            <v>572</v>
          </cell>
          <cell r="B540">
            <v>0.33933899691355002</v>
          </cell>
        </row>
        <row r="541">
          <cell r="A541">
            <v>573</v>
          </cell>
          <cell r="B541">
            <v>0.20415471100665</v>
          </cell>
        </row>
        <row r="542">
          <cell r="A542">
            <v>574</v>
          </cell>
          <cell r="B542">
            <v>0.23927596170015</v>
          </cell>
        </row>
        <row r="543">
          <cell r="A543">
            <v>575</v>
          </cell>
          <cell r="B543">
            <v>8.8486450915450002E-2</v>
          </cell>
        </row>
        <row r="544">
          <cell r="A544">
            <v>576</v>
          </cell>
          <cell r="B544">
            <v>0.17135866213935</v>
          </cell>
        </row>
        <row r="545">
          <cell r="A545">
            <v>577</v>
          </cell>
          <cell r="B545">
            <v>0.16402964906885001</v>
          </cell>
        </row>
        <row r="546">
          <cell r="A546">
            <v>578</v>
          </cell>
          <cell r="B546">
            <v>3.3334973952200003E-2</v>
          </cell>
        </row>
        <row r="547">
          <cell r="A547">
            <v>579</v>
          </cell>
          <cell r="B547">
            <v>0.2121435665608</v>
          </cell>
        </row>
        <row r="548">
          <cell r="A548">
            <v>580</v>
          </cell>
          <cell r="B548">
            <v>6.5853256046600001E-2</v>
          </cell>
        </row>
        <row r="549">
          <cell r="A549">
            <v>581</v>
          </cell>
          <cell r="B549">
            <v>0.38752821799550002</v>
          </cell>
        </row>
        <row r="550">
          <cell r="A550">
            <v>582</v>
          </cell>
          <cell r="B550">
            <v>9.7275507129899894E-2</v>
          </cell>
        </row>
        <row r="551">
          <cell r="A551">
            <v>583</v>
          </cell>
          <cell r="B551">
            <v>0.24929240034049999</v>
          </cell>
        </row>
        <row r="552">
          <cell r="A552">
            <v>584</v>
          </cell>
          <cell r="B552">
            <v>5.0014947650600002E-2</v>
          </cell>
        </row>
        <row r="553">
          <cell r="A553">
            <v>585</v>
          </cell>
          <cell r="B553">
            <v>6.5295432696250003E-2</v>
          </cell>
        </row>
        <row r="554">
          <cell r="A554">
            <v>586</v>
          </cell>
          <cell r="B554">
            <v>0.12407284671865</v>
          </cell>
        </row>
        <row r="555">
          <cell r="A555">
            <v>587</v>
          </cell>
          <cell r="B555">
            <v>0.19539416992195</v>
          </cell>
        </row>
        <row r="556">
          <cell r="A556">
            <v>588</v>
          </cell>
          <cell r="B556">
            <v>2.873606259395E-2</v>
          </cell>
        </row>
        <row r="557">
          <cell r="A557">
            <v>589</v>
          </cell>
          <cell r="B557">
            <v>0.47262600736235</v>
          </cell>
        </row>
        <row r="558">
          <cell r="A558">
            <v>590</v>
          </cell>
          <cell r="B558">
            <v>3.6846290691550002E-2</v>
          </cell>
        </row>
        <row r="559">
          <cell r="A559">
            <v>591</v>
          </cell>
          <cell r="B559">
            <v>6.9530921555950004E-2</v>
          </cell>
        </row>
        <row r="560">
          <cell r="A560">
            <v>592</v>
          </cell>
          <cell r="B560">
            <v>0.25141950854254902</v>
          </cell>
        </row>
        <row r="561">
          <cell r="A561">
            <v>593</v>
          </cell>
          <cell r="B561">
            <v>0.24900603921584999</v>
          </cell>
        </row>
        <row r="562">
          <cell r="A562">
            <v>594</v>
          </cell>
          <cell r="B562">
            <v>6.5952403474500002E-2</v>
          </cell>
        </row>
        <row r="563">
          <cell r="A563">
            <v>595</v>
          </cell>
          <cell r="B563">
            <v>0.107001071881449</v>
          </cell>
        </row>
        <row r="564">
          <cell r="A564">
            <v>596</v>
          </cell>
          <cell r="B564">
            <v>6.26461819881E-2</v>
          </cell>
        </row>
        <row r="565">
          <cell r="A565">
            <v>597</v>
          </cell>
          <cell r="B565">
            <v>3.8026563583200002E-2</v>
          </cell>
        </row>
        <row r="566">
          <cell r="A566">
            <v>598</v>
          </cell>
          <cell r="B566">
            <v>0.11197543108959999</v>
          </cell>
        </row>
        <row r="567">
          <cell r="A567">
            <v>599</v>
          </cell>
          <cell r="B567">
            <v>4.6870248325449997E-2</v>
          </cell>
        </row>
        <row r="568">
          <cell r="A568">
            <v>601</v>
          </cell>
          <cell r="B568">
            <v>1.0767599090775</v>
          </cell>
        </row>
        <row r="569">
          <cell r="A569">
            <v>602</v>
          </cell>
          <cell r="B569">
            <v>0.2695751817498</v>
          </cell>
        </row>
        <row r="570">
          <cell r="A570">
            <v>603</v>
          </cell>
          <cell r="B570">
            <v>0.69073942841900005</v>
          </cell>
        </row>
        <row r="571">
          <cell r="A571">
            <v>604</v>
          </cell>
          <cell r="B571">
            <v>0.82313748555565003</v>
          </cell>
        </row>
        <row r="572">
          <cell r="A572">
            <v>605</v>
          </cell>
          <cell r="B572">
            <v>0.57531883426449903</v>
          </cell>
        </row>
        <row r="573">
          <cell r="A573">
            <v>606</v>
          </cell>
          <cell r="B573">
            <v>0.26821589022775</v>
          </cell>
        </row>
        <row r="574">
          <cell r="A574">
            <v>607</v>
          </cell>
          <cell r="B574">
            <v>0.22539058517919899</v>
          </cell>
        </row>
        <row r="575">
          <cell r="A575">
            <v>608</v>
          </cell>
          <cell r="B575">
            <v>1.1141821362172</v>
          </cell>
        </row>
        <row r="576">
          <cell r="A576">
            <v>609</v>
          </cell>
          <cell r="B576">
            <v>0.25982619960870001</v>
          </cell>
        </row>
        <row r="577">
          <cell r="A577">
            <v>610</v>
          </cell>
          <cell r="B577">
            <v>0.85134505521290005</v>
          </cell>
        </row>
        <row r="578">
          <cell r="A578">
            <v>611</v>
          </cell>
          <cell r="B578">
            <v>0.14525861083800001</v>
          </cell>
        </row>
        <row r="579">
          <cell r="A579">
            <v>612</v>
          </cell>
          <cell r="B579">
            <v>0.26226701800864999</v>
          </cell>
        </row>
        <row r="580">
          <cell r="A580">
            <v>613</v>
          </cell>
          <cell r="B580">
            <v>0.32182943284740001</v>
          </cell>
        </row>
        <row r="581">
          <cell r="A581">
            <v>614</v>
          </cell>
          <cell r="B581">
            <v>6.5190024040999994E-2</v>
          </cell>
        </row>
        <row r="582">
          <cell r="A582">
            <v>615</v>
          </cell>
          <cell r="B582">
            <v>0.119452904817999</v>
          </cell>
        </row>
        <row r="583">
          <cell r="A583">
            <v>616</v>
          </cell>
          <cell r="B583">
            <v>0.15957818845230001</v>
          </cell>
        </row>
        <row r="584">
          <cell r="A584">
            <v>617</v>
          </cell>
          <cell r="B584">
            <v>7.3008369389450004E-2</v>
          </cell>
        </row>
        <row r="585">
          <cell r="A585">
            <v>618</v>
          </cell>
          <cell r="B585">
            <v>0.16190288131700001</v>
          </cell>
        </row>
        <row r="586">
          <cell r="A586">
            <v>619</v>
          </cell>
          <cell r="B586">
            <v>0.16089930209510001</v>
          </cell>
        </row>
        <row r="587">
          <cell r="A587">
            <v>620</v>
          </cell>
          <cell r="B587">
            <v>0.18822467670185</v>
          </cell>
        </row>
        <row r="588">
          <cell r="A588">
            <v>621</v>
          </cell>
          <cell r="B588">
            <v>0.10290031398435</v>
          </cell>
        </row>
        <row r="589">
          <cell r="A589">
            <v>622</v>
          </cell>
          <cell r="B589">
            <v>0.10569718605005</v>
          </cell>
        </row>
        <row r="590">
          <cell r="A590">
            <v>623</v>
          </cell>
          <cell r="B590">
            <v>0.15073099508794999</v>
          </cell>
        </row>
        <row r="591">
          <cell r="A591">
            <v>624</v>
          </cell>
          <cell r="B591">
            <v>9.8987149218149995E-2</v>
          </cell>
        </row>
        <row r="592">
          <cell r="A592">
            <v>625</v>
          </cell>
          <cell r="B592">
            <v>5.99918930988E-2</v>
          </cell>
        </row>
        <row r="593">
          <cell r="A593">
            <v>627</v>
          </cell>
          <cell r="B593">
            <v>6.3193285503400004E-2</v>
          </cell>
        </row>
        <row r="594">
          <cell r="A594">
            <v>628</v>
          </cell>
          <cell r="B594">
            <v>4.6649662669850003E-2</v>
          </cell>
        </row>
        <row r="595">
          <cell r="A595">
            <v>629</v>
          </cell>
          <cell r="B595">
            <v>4.3728299869800001E-2</v>
          </cell>
        </row>
        <row r="596">
          <cell r="A596">
            <v>630</v>
          </cell>
          <cell r="B596">
            <v>7.8299676809149996E-2</v>
          </cell>
        </row>
        <row r="597">
          <cell r="A597">
            <v>631</v>
          </cell>
          <cell r="B597">
            <v>0.18243539511740001</v>
          </cell>
        </row>
        <row r="598">
          <cell r="A598">
            <v>632</v>
          </cell>
          <cell r="B598">
            <v>0.1122223126182</v>
          </cell>
        </row>
        <row r="599">
          <cell r="A599">
            <v>634</v>
          </cell>
          <cell r="B599">
            <v>0.21929747219939999</v>
          </cell>
        </row>
        <row r="600">
          <cell r="A600">
            <v>635</v>
          </cell>
          <cell r="B600">
            <v>5.8365727359200002E-2</v>
          </cell>
        </row>
        <row r="601">
          <cell r="A601">
            <v>636</v>
          </cell>
          <cell r="B601">
            <v>0.10220979750219999</v>
          </cell>
        </row>
        <row r="602">
          <cell r="A602">
            <v>637</v>
          </cell>
          <cell r="B602">
            <v>1.520616955735E-2</v>
          </cell>
        </row>
        <row r="603">
          <cell r="A603">
            <v>638</v>
          </cell>
          <cell r="B603">
            <v>0.10964600311495</v>
          </cell>
        </row>
        <row r="604">
          <cell r="A604">
            <v>640</v>
          </cell>
          <cell r="B604">
            <v>8.5411362755550002E-2</v>
          </cell>
        </row>
        <row r="605">
          <cell r="A605">
            <v>641</v>
          </cell>
          <cell r="B605">
            <v>0.22224881421744999</v>
          </cell>
        </row>
        <row r="606">
          <cell r="A606">
            <v>642</v>
          </cell>
          <cell r="B606">
            <v>1.14503554417225</v>
          </cell>
        </row>
        <row r="607">
          <cell r="A607">
            <v>644</v>
          </cell>
          <cell r="B607">
            <v>9.4048765879849894E-2</v>
          </cell>
        </row>
        <row r="608">
          <cell r="A608">
            <v>645</v>
          </cell>
          <cell r="B608">
            <v>7.2217441741649999E-2</v>
          </cell>
        </row>
        <row r="609">
          <cell r="A609">
            <v>646</v>
          </cell>
          <cell r="B609">
            <v>0.112841163588249</v>
          </cell>
        </row>
        <row r="610">
          <cell r="A610">
            <v>647</v>
          </cell>
          <cell r="B610">
            <v>8.2833994472149994E-2</v>
          </cell>
        </row>
        <row r="611">
          <cell r="A611">
            <v>648</v>
          </cell>
          <cell r="B611">
            <v>0.1398458390582</v>
          </cell>
        </row>
        <row r="612">
          <cell r="A612">
            <v>649</v>
          </cell>
          <cell r="B612">
            <v>6.3300497989400004E-2</v>
          </cell>
        </row>
        <row r="613">
          <cell r="A613">
            <v>651</v>
          </cell>
          <cell r="B613">
            <v>0.27388664126849999</v>
          </cell>
        </row>
        <row r="614">
          <cell r="A614">
            <v>652</v>
          </cell>
          <cell r="B614">
            <v>0.70286396875454904</v>
          </cell>
        </row>
        <row r="615">
          <cell r="A615">
            <v>653</v>
          </cell>
          <cell r="B615">
            <v>0.25373931364734997</v>
          </cell>
        </row>
        <row r="616">
          <cell r="A616">
            <v>654</v>
          </cell>
          <cell r="B616">
            <v>8.0769489247049894E-2</v>
          </cell>
        </row>
        <row r="617">
          <cell r="A617">
            <v>655</v>
          </cell>
          <cell r="B617">
            <v>0.30335303959514998</v>
          </cell>
        </row>
        <row r="618">
          <cell r="A618">
            <v>656</v>
          </cell>
          <cell r="B618">
            <v>0.74103586653824904</v>
          </cell>
        </row>
        <row r="619">
          <cell r="A619">
            <v>657</v>
          </cell>
          <cell r="B619">
            <v>0.23192370084444999</v>
          </cell>
        </row>
        <row r="620">
          <cell r="A620">
            <v>658</v>
          </cell>
          <cell r="B620">
            <v>0.96794705663244995</v>
          </cell>
        </row>
        <row r="621">
          <cell r="A621">
            <v>659</v>
          </cell>
          <cell r="B621">
            <v>0.38484781965254999</v>
          </cell>
        </row>
        <row r="622">
          <cell r="A622">
            <v>660</v>
          </cell>
          <cell r="B622">
            <v>0.58927150464339995</v>
          </cell>
        </row>
        <row r="623">
          <cell r="A623">
            <v>661</v>
          </cell>
          <cell r="B623">
            <v>0.56961573692015</v>
          </cell>
        </row>
        <row r="624">
          <cell r="A624">
            <v>662</v>
          </cell>
          <cell r="B624">
            <v>0.31604759812794903</v>
          </cell>
        </row>
        <row r="625">
          <cell r="A625">
            <v>663</v>
          </cell>
          <cell r="B625">
            <v>9.4937753537349998E-2</v>
          </cell>
        </row>
        <row r="626">
          <cell r="A626">
            <v>664</v>
          </cell>
          <cell r="B626">
            <v>0.67285740529685001</v>
          </cell>
        </row>
        <row r="627">
          <cell r="A627">
            <v>665</v>
          </cell>
          <cell r="B627">
            <v>0.18570898422165</v>
          </cell>
        </row>
        <row r="628">
          <cell r="A628">
            <v>666</v>
          </cell>
          <cell r="B628">
            <v>0.1824942689779</v>
          </cell>
        </row>
        <row r="629">
          <cell r="A629">
            <v>667</v>
          </cell>
          <cell r="B629">
            <v>0.30167161797545</v>
          </cell>
        </row>
        <row r="630">
          <cell r="A630">
            <v>668</v>
          </cell>
          <cell r="B630">
            <v>5.9203142718399999E-2</v>
          </cell>
        </row>
        <row r="631">
          <cell r="A631">
            <v>669</v>
          </cell>
          <cell r="B631">
            <v>0.13484543735669999</v>
          </cell>
        </row>
        <row r="632">
          <cell r="A632">
            <v>670</v>
          </cell>
          <cell r="B632">
            <v>8.8570116945399999E-2</v>
          </cell>
        </row>
        <row r="633">
          <cell r="A633">
            <v>671</v>
          </cell>
          <cell r="B633">
            <v>0.19538689207500001</v>
          </cell>
        </row>
        <row r="634">
          <cell r="A634">
            <v>672</v>
          </cell>
          <cell r="B634">
            <v>2.7872994207500001E-2</v>
          </cell>
        </row>
        <row r="635">
          <cell r="A635">
            <v>673</v>
          </cell>
          <cell r="B635">
            <v>6.1455608649600001E-2</v>
          </cell>
        </row>
        <row r="636">
          <cell r="A636">
            <v>674</v>
          </cell>
          <cell r="B636">
            <v>7.8037947766749993E-2</v>
          </cell>
        </row>
        <row r="637">
          <cell r="A637">
            <v>675</v>
          </cell>
          <cell r="B637">
            <v>6.1651789733099899E-2</v>
          </cell>
        </row>
        <row r="638">
          <cell r="A638">
            <v>676</v>
          </cell>
          <cell r="B638">
            <v>0.23165604548235</v>
          </cell>
        </row>
        <row r="639">
          <cell r="A639">
            <v>677</v>
          </cell>
          <cell r="B639">
            <v>0.112203752431</v>
          </cell>
        </row>
        <row r="640">
          <cell r="A640">
            <v>678</v>
          </cell>
          <cell r="B640">
            <v>8.5746674133200002E-2</v>
          </cell>
        </row>
        <row r="641">
          <cell r="A641">
            <v>679</v>
          </cell>
          <cell r="B641">
            <v>3.490694877475E-2</v>
          </cell>
        </row>
        <row r="642">
          <cell r="A642">
            <v>680</v>
          </cell>
          <cell r="B642">
            <v>4.1530985016450001E-2</v>
          </cell>
        </row>
        <row r="643">
          <cell r="A643">
            <v>681</v>
          </cell>
          <cell r="B643">
            <v>8.8987151541299894E-2</v>
          </cell>
        </row>
        <row r="644">
          <cell r="A644">
            <v>682</v>
          </cell>
          <cell r="B644">
            <v>7.5134050523200005E-2</v>
          </cell>
        </row>
        <row r="645">
          <cell r="A645">
            <v>683</v>
          </cell>
          <cell r="B645">
            <v>5.0899369245749997E-2</v>
          </cell>
        </row>
        <row r="646">
          <cell r="A646">
            <v>684</v>
          </cell>
          <cell r="B646">
            <v>3.655233334125E-2</v>
          </cell>
        </row>
        <row r="647">
          <cell r="A647">
            <v>685</v>
          </cell>
          <cell r="B647">
            <v>9.9501042332500005E-3</v>
          </cell>
        </row>
        <row r="648">
          <cell r="A648">
            <v>686</v>
          </cell>
          <cell r="B648">
            <v>4.4787897642749999E-2</v>
          </cell>
        </row>
        <row r="649">
          <cell r="A649">
            <v>687</v>
          </cell>
          <cell r="B649">
            <v>3.7003913858400003E-2</v>
          </cell>
        </row>
        <row r="650">
          <cell r="A650">
            <v>688</v>
          </cell>
          <cell r="B650">
            <v>3.30726099999999E-4</v>
          </cell>
        </row>
        <row r="651">
          <cell r="A651">
            <v>689</v>
          </cell>
          <cell r="B651">
            <v>3.5638371708450002E-2</v>
          </cell>
        </row>
        <row r="652">
          <cell r="A652">
            <v>690</v>
          </cell>
          <cell r="B652">
            <v>2.7674138450399999E-2</v>
          </cell>
        </row>
        <row r="653">
          <cell r="A653">
            <v>691</v>
          </cell>
          <cell r="B653">
            <v>3.0963384874950001E-2</v>
          </cell>
        </row>
        <row r="654">
          <cell r="A654">
            <v>692</v>
          </cell>
          <cell r="B654">
            <v>4.7387394371899899E-2</v>
          </cell>
        </row>
        <row r="655">
          <cell r="A655">
            <v>693</v>
          </cell>
          <cell r="B655">
            <v>4.1448618314750003E-2</v>
          </cell>
        </row>
        <row r="656">
          <cell r="A656">
            <v>694</v>
          </cell>
          <cell r="B656">
            <v>1.06612154E-2</v>
          </cell>
        </row>
        <row r="657">
          <cell r="A657">
            <v>695</v>
          </cell>
          <cell r="B657">
            <v>0.13580981193194999</v>
          </cell>
        </row>
        <row r="658">
          <cell r="A658">
            <v>696</v>
          </cell>
          <cell r="B658">
            <v>0.11688782477165</v>
          </cell>
        </row>
        <row r="659">
          <cell r="A659">
            <v>697</v>
          </cell>
          <cell r="B659">
            <v>0.15062291716335</v>
          </cell>
        </row>
        <row r="660">
          <cell r="A660">
            <v>698</v>
          </cell>
          <cell r="B660">
            <v>0.42179826766924999</v>
          </cell>
        </row>
        <row r="661">
          <cell r="A661">
            <v>699</v>
          </cell>
          <cell r="B661">
            <v>0.15283479987965001</v>
          </cell>
        </row>
        <row r="662">
          <cell r="A662">
            <v>701</v>
          </cell>
          <cell r="B662">
            <v>0.24318109791279999</v>
          </cell>
        </row>
        <row r="663">
          <cell r="A663">
            <v>702</v>
          </cell>
          <cell r="B663">
            <v>0.32346810622295002</v>
          </cell>
        </row>
        <row r="664">
          <cell r="A664">
            <v>703</v>
          </cell>
          <cell r="B664">
            <v>0.41972071856460003</v>
          </cell>
        </row>
        <row r="665">
          <cell r="A665">
            <v>704</v>
          </cell>
          <cell r="B665">
            <v>0.46774508199609999</v>
          </cell>
        </row>
        <row r="666">
          <cell r="A666">
            <v>705</v>
          </cell>
          <cell r="B666">
            <v>0.69072596561580002</v>
          </cell>
        </row>
        <row r="667">
          <cell r="A667">
            <v>706</v>
          </cell>
          <cell r="B667">
            <v>0.47368918927440001</v>
          </cell>
        </row>
        <row r="668">
          <cell r="A668">
            <v>707</v>
          </cell>
          <cell r="B668">
            <v>0.83450579892659904</v>
          </cell>
        </row>
        <row r="669">
          <cell r="A669">
            <v>708</v>
          </cell>
          <cell r="B669">
            <v>0.82837922198754999</v>
          </cell>
        </row>
        <row r="670">
          <cell r="A670">
            <v>709</v>
          </cell>
          <cell r="B670">
            <v>0.36056137531225002</v>
          </cell>
        </row>
        <row r="671">
          <cell r="A671">
            <v>710</v>
          </cell>
          <cell r="B671">
            <v>0.56588461384239996</v>
          </cell>
        </row>
        <row r="672">
          <cell r="A672">
            <v>711</v>
          </cell>
          <cell r="B672">
            <v>0.34568435028409999</v>
          </cell>
        </row>
        <row r="673">
          <cell r="A673">
            <v>712</v>
          </cell>
          <cell r="B673">
            <v>1.3614427084115901</v>
          </cell>
        </row>
        <row r="674">
          <cell r="A674">
            <v>713</v>
          </cell>
          <cell r="B674">
            <v>0.54324948868574996</v>
          </cell>
        </row>
        <row r="675">
          <cell r="A675">
            <v>714</v>
          </cell>
          <cell r="B675">
            <v>0.46622680528159999</v>
          </cell>
        </row>
        <row r="676">
          <cell r="A676">
            <v>715</v>
          </cell>
          <cell r="B676">
            <v>0.13243513367779999</v>
          </cell>
        </row>
        <row r="677">
          <cell r="A677">
            <v>716</v>
          </cell>
          <cell r="B677">
            <v>0.36877864525199999</v>
          </cell>
        </row>
        <row r="678">
          <cell r="A678">
            <v>717</v>
          </cell>
          <cell r="B678">
            <v>0.62476145808369998</v>
          </cell>
        </row>
        <row r="679">
          <cell r="A679">
            <v>718</v>
          </cell>
          <cell r="B679">
            <v>2.0629237768536002</v>
          </cell>
        </row>
        <row r="680">
          <cell r="A680">
            <v>719</v>
          </cell>
          <cell r="B680">
            <v>0.37630854510984901</v>
          </cell>
        </row>
        <row r="681">
          <cell r="A681">
            <v>720</v>
          </cell>
          <cell r="B681">
            <v>0.15858596644699999</v>
          </cell>
        </row>
        <row r="682">
          <cell r="A682">
            <v>721</v>
          </cell>
          <cell r="B682">
            <v>0.23762726489155001</v>
          </cell>
        </row>
        <row r="683">
          <cell r="A683">
            <v>722</v>
          </cell>
          <cell r="B683">
            <v>0.1729491303772</v>
          </cell>
        </row>
        <row r="684">
          <cell r="A684">
            <v>723</v>
          </cell>
          <cell r="B684">
            <v>0.29039047938524998</v>
          </cell>
        </row>
        <row r="685">
          <cell r="A685">
            <v>724</v>
          </cell>
          <cell r="B685">
            <v>0.33458469046535</v>
          </cell>
        </row>
        <row r="686">
          <cell r="A686">
            <v>726</v>
          </cell>
          <cell r="B686">
            <v>0.23968794428744999</v>
          </cell>
        </row>
        <row r="687">
          <cell r="A687">
            <v>727</v>
          </cell>
          <cell r="B687">
            <v>0.48963532965789902</v>
          </cell>
        </row>
        <row r="688">
          <cell r="A688">
            <v>728</v>
          </cell>
          <cell r="B688">
            <v>0.22856202511045001</v>
          </cell>
        </row>
        <row r="689">
          <cell r="A689">
            <v>729</v>
          </cell>
          <cell r="B689">
            <v>0.18619477999619999</v>
          </cell>
        </row>
        <row r="690">
          <cell r="A690">
            <v>730</v>
          </cell>
          <cell r="B690">
            <v>0.25303046247569999</v>
          </cell>
        </row>
        <row r="691">
          <cell r="A691">
            <v>731</v>
          </cell>
          <cell r="B691">
            <v>3.1357843749950001E-2</v>
          </cell>
        </row>
        <row r="692">
          <cell r="A692">
            <v>732</v>
          </cell>
          <cell r="B692">
            <v>0.79274344046129996</v>
          </cell>
        </row>
        <row r="693">
          <cell r="A693">
            <v>733</v>
          </cell>
          <cell r="B693">
            <v>0.34198440589395002</v>
          </cell>
        </row>
        <row r="694">
          <cell r="A694">
            <v>734</v>
          </cell>
          <cell r="B694">
            <v>0.15075703557289999</v>
          </cell>
        </row>
        <row r="695">
          <cell r="A695">
            <v>735</v>
          </cell>
          <cell r="B695">
            <v>0.26538996781715002</v>
          </cell>
        </row>
        <row r="696">
          <cell r="A696">
            <v>736</v>
          </cell>
          <cell r="B696">
            <v>0.1017193299593</v>
          </cell>
        </row>
        <row r="697">
          <cell r="A697">
            <v>737</v>
          </cell>
          <cell r="B697">
            <v>0.73827832287764905</v>
          </cell>
        </row>
        <row r="698">
          <cell r="A698">
            <v>738</v>
          </cell>
          <cell r="B698">
            <v>0.19988608195014901</v>
          </cell>
        </row>
        <row r="699">
          <cell r="A699">
            <v>739</v>
          </cell>
          <cell r="B699">
            <v>0.29561735377405002</v>
          </cell>
        </row>
        <row r="700">
          <cell r="A700">
            <v>740</v>
          </cell>
          <cell r="B700">
            <v>0.68462517055884997</v>
          </cell>
        </row>
        <row r="701">
          <cell r="A701">
            <v>741</v>
          </cell>
          <cell r="B701">
            <v>0.51534780063259999</v>
          </cell>
        </row>
        <row r="702">
          <cell r="A702">
            <v>742</v>
          </cell>
          <cell r="B702">
            <v>0.28507850576134902</v>
          </cell>
        </row>
        <row r="703">
          <cell r="A703">
            <v>743</v>
          </cell>
          <cell r="B703">
            <v>0.1845514793153</v>
          </cell>
        </row>
        <row r="704">
          <cell r="A704">
            <v>744</v>
          </cell>
          <cell r="B704">
            <v>0.28388810223064997</v>
          </cell>
        </row>
        <row r="705">
          <cell r="A705">
            <v>745</v>
          </cell>
          <cell r="B705">
            <v>0.65089545571084995</v>
          </cell>
        </row>
        <row r="706">
          <cell r="A706">
            <v>746</v>
          </cell>
          <cell r="B706">
            <v>0.4679664112611</v>
          </cell>
        </row>
        <row r="707">
          <cell r="A707">
            <v>747</v>
          </cell>
          <cell r="B707">
            <v>0.18366309421319901</v>
          </cell>
        </row>
        <row r="708">
          <cell r="A708">
            <v>748</v>
          </cell>
          <cell r="B708">
            <v>0.12864095578755</v>
          </cell>
        </row>
        <row r="709">
          <cell r="A709">
            <v>749</v>
          </cell>
          <cell r="B709">
            <v>0.28319310888235</v>
          </cell>
        </row>
        <row r="710">
          <cell r="A710">
            <v>750</v>
          </cell>
          <cell r="B710">
            <v>1.7274677138699901E-2</v>
          </cell>
        </row>
        <row r="711">
          <cell r="A711">
            <v>751</v>
          </cell>
          <cell r="B711">
            <v>0.61319094911075001</v>
          </cell>
        </row>
        <row r="712">
          <cell r="A712">
            <v>752</v>
          </cell>
          <cell r="B712">
            <v>0.73084364843984995</v>
          </cell>
        </row>
        <row r="713">
          <cell r="A713">
            <v>753</v>
          </cell>
          <cell r="B713">
            <v>0.86698942135454904</v>
          </cell>
        </row>
        <row r="714">
          <cell r="A714">
            <v>754</v>
          </cell>
          <cell r="B714">
            <v>0.54471365878099998</v>
          </cell>
        </row>
        <row r="715">
          <cell r="A715">
            <v>755</v>
          </cell>
          <cell r="B715">
            <v>0.42070337062515001</v>
          </cell>
        </row>
        <row r="716">
          <cell r="A716">
            <v>756</v>
          </cell>
          <cell r="B716">
            <v>0.8916380822319</v>
          </cell>
        </row>
        <row r="717">
          <cell r="A717">
            <v>757</v>
          </cell>
          <cell r="B717">
            <v>1.1458678111353999</v>
          </cell>
        </row>
        <row r="718">
          <cell r="A718">
            <v>758</v>
          </cell>
          <cell r="B718">
            <v>0.28814633981295001</v>
          </cell>
        </row>
        <row r="719">
          <cell r="A719">
            <v>759</v>
          </cell>
          <cell r="B719">
            <v>0.80725786043969905</v>
          </cell>
        </row>
        <row r="720">
          <cell r="A720">
            <v>760</v>
          </cell>
          <cell r="B720">
            <v>1.01626638574585</v>
          </cell>
        </row>
        <row r="721">
          <cell r="A721">
            <v>761</v>
          </cell>
          <cell r="B721">
            <v>0.1246161500118</v>
          </cell>
        </row>
        <row r="722">
          <cell r="A722">
            <v>762</v>
          </cell>
          <cell r="B722">
            <v>0.94671507643675001</v>
          </cell>
        </row>
        <row r="723">
          <cell r="A723">
            <v>763</v>
          </cell>
          <cell r="B723">
            <v>0.128668528304</v>
          </cell>
        </row>
        <row r="724">
          <cell r="A724">
            <v>764</v>
          </cell>
          <cell r="B724">
            <v>0.21132092770425001</v>
          </cell>
        </row>
        <row r="725">
          <cell r="A725">
            <v>765</v>
          </cell>
          <cell r="B725">
            <v>0.37813570303935001</v>
          </cell>
        </row>
        <row r="726">
          <cell r="A726">
            <v>766</v>
          </cell>
          <cell r="B726">
            <v>0.36479611769424902</v>
          </cell>
        </row>
        <row r="727">
          <cell r="A727">
            <v>767</v>
          </cell>
          <cell r="B727">
            <v>0.65998725806805003</v>
          </cell>
        </row>
        <row r="728">
          <cell r="A728">
            <v>768</v>
          </cell>
          <cell r="B728">
            <v>0.14215960026300001</v>
          </cell>
        </row>
        <row r="729">
          <cell r="A729">
            <v>769</v>
          </cell>
          <cell r="B729">
            <v>0.33248371692329998</v>
          </cell>
        </row>
        <row r="730">
          <cell r="A730">
            <v>770</v>
          </cell>
          <cell r="B730">
            <v>0.38907914603025001</v>
          </cell>
        </row>
        <row r="731">
          <cell r="A731">
            <v>771</v>
          </cell>
          <cell r="B731">
            <v>0.16952646566384999</v>
          </cell>
        </row>
        <row r="732">
          <cell r="A732">
            <v>772</v>
          </cell>
          <cell r="B732">
            <v>0.60825471842614998</v>
          </cell>
        </row>
        <row r="733">
          <cell r="A733">
            <v>773</v>
          </cell>
          <cell r="B733">
            <v>0.15519284082609999</v>
          </cell>
        </row>
        <row r="734">
          <cell r="A734">
            <v>774</v>
          </cell>
          <cell r="B734">
            <v>0.2109297803855</v>
          </cell>
        </row>
        <row r="735">
          <cell r="A735">
            <v>775</v>
          </cell>
          <cell r="B735">
            <v>0.23958635984319901</v>
          </cell>
        </row>
        <row r="736">
          <cell r="A736">
            <v>776</v>
          </cell>
          <cell r="B736">
            <v>4.9295816700249899E-2</v>
          </cell>
        </row>
        <row r="737">
          <cell r="A737">
            <v>777</v>
          </cell>
          <cell r="B737">
            <v>8.8737331500450004E-2</v>
          </cell>
        </row>
        <row r="738">
          <cell r="A738">
            <v>778</v>
          </cell>
          <cell r="B738">
            <v>0.39017552088129998</v>
          </cell>
        </row>
        <row r="739">
          <cell r="A739">
            <v>779</v>
          </cell>
          <cell r="B739">
            <v>2.6343169642600001E-2</v>
          </cell>
        </row>
        <row r="740">
          <cell r="A740">
            <v>780</v>
          </cell>
          <cell r="B740">
            <v>0.11981922993435</v>
          </cell>
        </row>
        <row r="741">
          <cell r="A741">
            <v>781</v>
          </cell>
          <cell r="B741">
            <v>4.0607305757000001E-2</v>
          </cell>
        </row>
        <row r="742">
          <cell r="A742">
            <v>782</v>
          </cell>
          <cell r="B742">
            <v>0.1024363719069</v>
          </cell>
        </row>
        <row r="743">
          <cell r="A743">
            <v>783</v>
          </cell>
          <cell r="B743">
            <v>9.9011181988450006E-2</v>
          </cell>
        </row>
        <row r="744">
          <cell r="A744">
            <v>784</v>
          </cell>
          <cell r="B744">
            <v>5.1287822686200003E-2</v>
          </cell>
        </row>
        <row r="745">
          <cell r="A745">
            <v>785</v>
          </cell>
          <cell r="B745">
            <v>5.7165965601549899E-2</v>
          </cell>
        </row>
        <row r="746">
          <cell r="A746">
            <v>786</v>
          </cell>
          <cell r="B746">
            <v>8.653808312795E-2</v>
          </cell>
        </row>
        <row r="747">
          <cell r="A747">
            <v>787</v>
          </cell>
          <cell r="B747">
            <v>2.82217285431E-2</v>
          </cell>
        </row>
        <row r="748">
          <cell r="A748">
            <v>788</v>
          </cell>
          <cell r="B748">
            <v>0.18154850382995</v>
          </cell>
        </row>
        <row r="749">
          <cell r="A749">
            <v>789</v>
          </cell>
          <cell r="B749">
            <v>9.3012980331449904E-2</v>
          </cell>
        </row>
        <row r="750">
          <cell r="A750">
            <v>790</v>
          </cell>
          <cell r="B750">
            <v>5.9031281067050002E-2</v>
          </cell>
        </row>
        <row r="751">
          <cell r="A751">
            <v>791</v>
          </cell>
          <cell r="B751">
            <v>0.69281275007514997</v>
          </cell>
        </row>
        <row r="752">
          <cell r="A752">
            <v>792</v>
          </cell>
          <cell r="B752">
            <v>0.21445678250729999</v>
          </cell>
        </row>
        <row r="753">
          <cell r="A753">
            <v>793</v>
          </cell>
          <cell r="B753">
            <v>0.71880398866355</v>
          </cell>
        </row>
        <row r="754">
          <cell r="A754">
            <v>794</v>
          </cell>
          <cell r="B754">
            <v>9.6772521166349906E-2</v>
          </cell>
        </row>
        <row r="755">
          <cell r="A755">
            <v>795</v>
          </cell>
          <cell r="B755">
            <v>0.19882120558710001</v>
          </cell>
        </row>
        <row r="756">
          <cell r="A756">
            <v>796</v>
          </cell>
          <cell r="B756">
            <v>0.45121650322484902</v>
          </cell>
        </row>
        <row r="757">
          <cell r="A757">
            <v>797</v>
          </cell>
          <cell r="B757">
            <v>0.13835099825944999</v>
          </cell>
        </row>
        <row r="758">
          <cell r="A758">
            <v>798</v>
          </cell>
          <cell r="B758">
            <v>0.26144540376559999</v>
          </cell>
        </row>
        <row r="759">
          <cell r="A759">
            <v>799</v>
          </cell>
          <cell r="B759">
            <v>0.33002437781865002</v>
          </cell>
        </row>
        <row r="760">
          <cell r="A760">
            <v>801</v>
          </cell>
          <cell r="B760">
            <v>0.86850633785514997</v>
          </cell>
        </row>
        <row r="761">
          <cell r="A761">
            <v>802</v>
          </cell>
          <cell r="B761">
            <v>0.82048500151149995</v>
          </cell>
        </row>
        <row r="762">
          <cell r="A762">
            <v>803</v>
          </cell>
          <cell r="B762">
            <v>0.494327595344</v>
          </cell>
        </row>
        <row r="763">
          <cell r="A763">
            <v>804</v>
          </cell>
          <cell r="B763">
            <v>0.1765282115255</v>
          </cell>
        </row>
        <row r="764">
          <cell r="A764">
            <v>805</v>
          </cell>
          <cell r="B764">
            <v>0.12066931779414999</v>
          </cell>
        </row>
        <row r="765">
          <cell r="A765">
            <v>806</v>
          </cell>
          <cell r="B765">
            <v>0.12781933331345</v>
          </cell>
        </row>
        <row r="766">
          <cell r="A766">
            <v>807</v>
          </cell>
          <cell r="B766">
            <v>0.23547273817825001</v>
          </cell>
        </row>
        <row r="767">
          <cell r="A767">
            <v>808</v>
          </cell>
          <cell r="B767">
            <v>0.26659432966434998</v>
          </cell>
        </row>
        <row r="768">
          <cell r="A768">
            <v>809</v>
          </cell>
          <cell r="B768">
            <v>0.2723229244873</v>
          </cell>
        </row>
        <row r="769">
          <cell r="A769">
            <v>810</v>
          </cell>
          <cell r="B769">
            <v>0.44924837168304899</v>
          </cell>
        </row>
        <row r="770">
          <cell r="A770">
            <v>811</v>
          </cell>
          <cell r="B770">
            <v>2.5445658417750001E-2</v>
          </cell>
        </row>
        <row r="771">
          <cell r="A771">
            <v>812</v>
          </cell>
          <cell r="B771">
            <v>4.0390258929250002E-2</v>
          </cell>
        </row>
        <row r="772">
          <cell r="A772">
            <v>813</v>
          </cell>
          <cell r="B772">
            <v>8.8346564304449995E-2</v>
          </cell>
        </row>
        <row r="773">
          <cell r="A773">
            <v>814</v>
          </cell>
          <cell r="B773">
            <v>4.1555312751249997E-2</v>
          </cell>
        </row>
        <row r="774">
          <cell r="A774">
            <v>815</v>
          </cell>
          <cell r="B774">
            <v>0.1431601627171</v>
          </cell>
        </row>
        <row r="775">
          <cell r="A775">
            <v>816</v>
          </cell>
          <cell r="B775">
            <v>7.8790056274299997E-2</v>
          </cell>
        </row>
        <row r="776">
          <cell r="A776">
            <v>817</v>
          </cell>
          <cell r="B776">
            <v>2.8093180415300002E-2</v>
          </cell>
        </row>
        <row r="777">
          <cell r="A777">
            <v>818</v>
          </cell>
          <cell r="B777">
            <v>2.6872806670099999E-2</v>
          </cell>
        </row>
        <row r="778">
          <cell r="A778">
            <v>819</v>
          </cell>
          <cell r="B778">
            <v>2.0425739197149999E-2</v>
          </cell>
        </row>
        <row r="779">
          <cell r="A779">
            <v>820</v>
          </cell>
          <cell r="B779">
            <v>2.3537188602050001E-2</v>
          </cell>
        </row>
        <row r="780">
          <cell r="A780">
            <v>821</v>
          </cell>
          <cell r="B780">
            <v>4.3387400259250003E-2</v>
          </cell>
        </row>
        <row r="781">
          <cell r="A781">
            <v>822</v>
          </cell>
          <cell r="B781">
            <v>1.0822363832999999E-3</v>
          </cell>
        </row>
        <row r="782">
          <cell r="A782">
            <v>823</v>
          </cell>
          <cell r="B782">
            <v>7.5713663386999903E-3</v>
          </cell>
        </row>
        <row r="783">
          <cell r="A783">
            <v>824</v>
          </cell>
          <cell r="B783">
            <v>1.0066299999999999E-3</v>
          </cell>
        </row>
        <row r="784">
          <cell r="A784">
            <v>825</v>
          </cell>
          <cell r="B784">
            <v>3.12720241935E-3</v>
          </cell>
        </row>
        <row r="785">
          <cell r="A785">
            <v>826</v>
          </cell>
          <cell r="B785">
            <v>0.28868039441845</v>
          </cell>
        </row>
        <row r="786">
          <cell r="A786">
            <v>828</v>
          </cell>
          <cell r="B786">
            <v>3.1241752230999902E-3</v>
          </cell>
        </row>
        <row r="787">
          <cell r="A787">
            <v>829</v>
          </cell>
          <cell r="B787">
            <v>2.6830409516599998E-2</v>
          </cell>
        </row>
        <row r="788">
          <cell r="A788">
            <v>839</v>
          </cell>
          <cell r="B788">
            <v>7.89616329995E-3</v>
          </cell>
        </row>
        <row r="789">
          <cell r="A789">
            <v>840</v>
          </cell>
          <cell r="B789">
            <v>4.9017569999999897E-4</v>
          </cell>
        </row>
        <row r="790">
          <cell r="A790">
            <v>841</v>
          </cell>
          <cell r="B790">
            <v>3.2779375E-3</v>
          </cell>
        </row>
        <row r="791">
          <cell r="A791">
            <v>844</v>
          </cell>
          <cell r="B791">
            <v>3.0835373330000002E-4</v>
          </cell>
        </row>
        <row r="792">
          <cell r="A792">
            <v>845</v>
          </cell>
          <cell r="B792">
            <v>3.4088285E-4</v>
          </cell>
        </row>
        <row r="793">
          <cell r="A793">
            <v>851</v>
          </cell>
          <cell r="B793">
            <v>0.24076930730194901</v>
          </cell>
        </row>
        <row r="794">
          <cell r="A794">
            <v>852</v>
          </cell>
          <cell r="B794">
            <v>0.19284671262699901</v>
          </cell>
        </row>
        <row r="795">
          <cell r="A795">
            <v>853</v>
          </cell>
          <cell r="B795">
            <v>1.2703590926905499</v>
          </cell>
        </row>
        <row r="796">
          <cell r="A796">
            <v>855</v>
          </cell>
          <cell r="B796">
            <v>3.5552449999999997E-4</v>
          </cell>
        </row>
        <row r="797">
          <cell r="A797">
            <v>856</v>
          </cell>
          <cell r="B797">
            <v>4.1219129999999898E-4</v>
          </cell>
        </row>
        <row r="798">
          <cell r="A798">
            <v>857</v>
          </cell>
          <cell r="B798">
            <v>4.2851800783299997E-2</v>
          </cell>
        </row>
        <row r="799">
          <cell r="A799">
            <v>858</v>
          </cell>
          <cell r="B799">
            <v>4.0279938329999999E-4</v>
          </cell>
        </row>
        <row r="800">
          <cell r="A800">
            <v>859</v>
          </cell>
          <cell r="B800">
            <v>1.71946233325E-3</v>
          </cell>
        </row>
        <row r="801">
          <cell r="A801">
            <v>899</v>
          </cell>
          <cell r="B801">
            <v>6.6141320190450006E-2</v>
          </cell>
        </row>
        <row r="802">
          <cell r="A802">
            <v>901</v>
          </cell>
          <cell r="B802">
            <v>1.0691898925818999</v>
          </cell>
        </row>
        <row r="803">
          <cell r="A803">
            <v>902</v>
          </cell>
          <cell r="B803">
            <v>1.14322991232755</v>
          </cell>
        </row>
        <row r="804">
          <cell r="A804">
            <v>903</v>
          </cell>
          <cell r="B804">
            <v>0.20045133841115001</v>
          </cell>
        </row>
        <row r="805">
          <cell r="A805">
            <v>904</v>
          </cell>
          <cell r="B805">
            <v>1.0044733199717499</v>
          </cell>
        </row>
        <row r="806">
          <cell r="A806">
            <v>905</v>
          </cell>
          <cell r="B806">
            <v>0.32200569656779998</v>
          </cell>
        </row>
        <row r="807">
          <cell r="A807">
            <v>906</v>
          </cell>
          <cell r="B807">
            <v>0.70944089534389998</v>
          </cell>
        </row>
        <row r="808">
          <cell r="A808">
            <v>907</v>
          </cell>
          <cell r="B808">
            <v>0.58426517193414995</v>
          </cell>
        </row>
        <row r="809">
          <cell r="A809">
            <v>908</v>
          </cell>
          <cell r="B809">
            <v>0.66985203976565</v>
          </cell>
        </row>
        <row r="810">
          <cell r="A810">
            <v>909</v>
          </cell>
          <cell r="B810">
            <v>0.66626344693264905</v>
          </cell>
        </row>
        <row r="811">
          <cell r="A811">
            <v>910</v>
          </cell>
          <cell r="B811">
            <v>0.29194605770929999</v>
          </cell>
        </row>
        <row r="812">
          <cell r="A812">
            <v>911</v>
          </cell>
          <cell r="B812">
            <v>0.17243653315884999</v>
          </cell>
        </row>
        <row r="813">
          <cell r="A813">
            <v>912</v>
          </cell>
          <cell r="B813">
            <v>0.46697385065500002</v>
          </cell>
        </row>
        <row r="814">
          <cell r="A814">
            <v>913</v>
          </cell>
          <cell r="B814">
            <v>0.33222847345435003</v>
          </cell>
        </row>
        <row r="815">
          <cell r="A815">
            <v>914</v>
          </cell>
          <cell r="B815">
            <v>0.93231817571124997</v>
          </cell>
        </row>
        <row r="816">
          <cell r="A816">
            <v>915</v>
          </cell>
          <cell r="B816">
            <v>0.19832487225645001</v>
          </cell>
        </row>
        <row r="817">
          <cell r="A817">
            <v>916</v>
          </cell>
          <cell r="B817">
            <v>0.72386795134714998</v>
          </cell>
        </row>
        <row r="818">
          <cell r="A818">
            <v>917</v>
          </cell>
          <cell r="B818">
            <v>0.14339103909504999</v>
          </cell>
        </row>
        <row r="819">
          <cell r="A819">
            <v>918</v>
          </cell>
          <cell r="B819">
            <v>0.43403719170889998</v>
          </cell>
        </row>
        <row r="820">
          <cell r="A820">
            <v>919</v>
          </cell>
          <cell r="B820">
            <v>0.55180593200634998</v>
          </cell>
        </row>
        <row r="821">
          <cell r="A821">
            <v>920</v>
          </cell>
          <cell r="B821">
            <v>0.33273671046124997</v>
          </cell>
        </row>
        <row r="822">
          <cell r="A822">
            <v>921</v>
          </cell>
          <cell r="B822">
            <v>0.60324948995604999</v>
          </cell>
        </row>
        <row r="823">
          <cell r="A823">
            <v>922</v>
          </cell>
          <cell r="B823">
            <v>1.1220044899660999</v>
          </cell>
        </row>
        <row r="824">
          <cell r="A824">
            <v>923</v>
          </cell>
          <cell r="B824">
            <v>0.46260335911025002</v>
          </cell>
        </row>
        <row r="825">
          <cell r="A825">
            <v>924</v>
          </cell>
          <cell r="B825">
            <v>0.24487595083104999</v>
          </cell>
        </row>
        <row r="826">
          <cell r="A826">
            <v>925</v>
          </cell>
          <cell r="B826">
            <v>0.57361875648615002</v>
          </cell>
        </row>
        <row r="827">
          <cell r="A827">
            <v>926</v>
          </cell>
          <cell r="B827">
            <v>0.10918664708585001</v>
          </cell>
        </row>
        <row r="828">
          <cell r="A828">
            <v>927</v>
          </cell>
          <cell r="B828">
            <v>0.25811094513805</v>
          </cell>
        </row>
        <row r="829">
          <cell r="A829">
            <v>928</v>
          </cell>
          <cell r="B829">
            <v>0.25356090182765001</v>
          </cell>
        </row>
        <row r="830">
          <cell r="A830">
            <v>929</v>
          </cell>
          <cell r="B830">
            <v>0.27917165787069997</v>
          </cell>
        </row>
        <row r="831">
          <cell r="A831">
            <v>930</v>
          </cell>
          <cell r="B831">
            <v>3.0937034318450001E-2</v>
          </cell>
        </row>
        <row r="832">
          <cell r="A832">
            <v>931</v>
          </cell>
          <cell r="B832">
            <v>0.26922628713199998</v>
          </cell>
        </row>
        <row r="833">
          <cell r="A833">
            <v>932</v>
          </cell>
          <cell r="B833">
            <v>0.14988946855089999</v>
          </cell>
        </row>
        <row r="834">
          <cell r="A834">
            <v>933</v>
          </cell>
          <cell r="B834">
            <v>6.7889505740049996E-2</v>
          </cell>
        </row>
        <row r="835">
          <cell r="A835">
            <v>934</v>
          </cell>
          <cell r="B835">
            <v>0.498406606781299</v>
          </cell>
        </row>
        <row r="836">
          <cell r="A836">
            <v>935</v>
          </cell>
          <cell r="B836">
            <v>0.55601126609980001</v>
          </cell>
        </row>
        <row r="837">
          <cell r="A837">
            <v>936</v>
          </cell>
          <cell r="B837">
            <v>7.0175404470650002E-2</v>
          </cell>
        </row>
        <row r="838">
          <cell r="A838">
            <v>937</v>
          </cell>
          <cell r="B838">
            <v>0.4412816759582</v>
          </cell>
        </row>
        <row r="839">
          <cell r="A839">
            <v>938</v>
          </cell>
          <cell r="B839">
            <v>0.14974951622470001</v>
          </cell>
        </row>
        <row r="840">
          <cell r="A840">
            <v>939</v>
          </cell>
          <cell r="B840">
            <v>0.41205579162790001</v>
          </cell>
        </row>
        <row r="841">
          <cell r="A841">
            <v>940</v>
          </cell>
          <cell r="B841">
            <v>0.14340256469455001</v>
          </cell>
        </row>
        <row r="842">
          <cell r="A842">
            <v>941</v>
          </cell>
          <cell r="B842">
            <v>9.4643637699149893E-2</v>
          </cell>
        </row>
        <row r="843">
          <cell r="A843">
            <v>942</v>
          </cell>
          <cell r="B843">
            <v>0.32961999684525001</v>
          </cell>
        </row>
        <row r="844">
          <cell r="A844">
            <v>943</v>
          </cell>
          <cell r="B844">
            <v>0.23318920749300001</v>
          </cell>
        </row>
        <row r="845">
          <cell r="A845">
            <v>944</v>
          </cell>
          <cell r="B845">
            <v>3.6939363154449997E-2</v>
          </cell>
        </row>
        <row r="846">
          <cell r="A846">
            <v>945</v>
          </cell>
          <cell r="B846">
            <v>0.22563441324705</v>
          </cell>
        </row>
        <row r="847">
          <cell r="A847">
            <v>946</v>
          </cell>
          <cell r="B847">
            <v>7.9292790742949995E-2</v>
          </cell>
        </row>
        <row r="848">
          <cell r="A848">
            <v>947</v>
          </cell>
          <cell r="B848">
            <v>8.6402684827599996E-2</v>
          </cell>
        </row>
        <row r="849">
          <cell r="A849">
            <v>948</v>
          </cell>
          <cell r="B849">
            <v>0.46900559406815001</v>
          </cell>
        </row>
        <row r="850">
          <cell r="A850">
            <v>949</v>
          </cell>
          <cell r="B850">
            <v>6.321051889755E-2</v>
          </cell>
        </row>
        <row r="851">
          <cell r="A851">
            <v>951</v>
          </cell>
          <cell r="B851">
            <v>0.23407137351454901</v>
          </cell>
        </row>
        <row r="852">
          <cell r="A852">
            <v>952</v>
          </cell>
          <cell r="B852">
            <v>0.2898032931906</v>
          </cell>
        </row>
        <row r="853">
          <cell r="A853">
            <v>953</v>
          </cell>
          <cell r="B853">
            <v>8.34596268468E-2</v>
          </cell>
        </row>
        <row r="854">
          <cell r="A854">
            <v>954</v>
          </cell>
          <cell r="B854">
            <v>0.34834980772594998</v>
          </cell>
        </row>
        <row r="855">
          <cell r="A855">
            <v>955</v>
          </cell>
          <cell r="B855">
            <v>0.2002226553825</v>
          </cell>
        </row>
        <row r="856">
          <cell r="A856">
            <v>956</v>
          </cell>
          <cell r="B856">
            <v>0.29385305783909998</v>
          </cell>
        </row>
        <row r="857">
          <cell r="A857">
            <v>957</v>
          </cell>
          <cell r="B857">
            <v>0.3759647499139</v>
          </cell>
        </row>
        <row r="858">
          <cell r="A858">
            <v>958</v>
          </cell>
          <cell r="B858">
            <v>0.12773384365435</v>
          </cell>
        </row>
        <row r="859">
          <cell r="A859">
            <v>959</v>
          </cell>
          <cell r="B859">
            <v>0.1574626140498</v>
          </cell>
        </row>
        <row r="860">
          <cell r="A860">
            <v>960</v>
          </cell>
          <cell r="B860">
            <v>3.5302894998199899E-2</v>
          </cell>
        </row>
        <row r="861">
          <cell r="A861">
            <v>962</v>
          </cell>
          <cell r="B861">
            <v>0.39169658215839998</v>
          </cell>
        </row>
        <row r="862">
          <cell r="A862">
            <v>963</v>
          </cell>
          <cell r="B862">
            <v>0.1020175500213</v>
          </cell>
        </row>
        <row r="863">
          <cell r="A863">
            <v>964</v>
          </cell>
          <cell r="B863">
            <v>0.1285399700639</v>
          </cell>
        </row>
        <row r="864">
          <cell r="A864">
            <v>965</v>
          </cell>
          <cell r="B864">
            <v>6.11519716538E-2</v>
          </cell>
        </row>
        <row r="865">
          <cell r="A865">
            <v>966</v>
          </cell>
          <cell r="B865">
            <v>0.13314896449899999</v>
          </cell>
        </row>
        <row r="866">
          <cell r="A866">
            <v>967</v>
          </cell>
          <cell r="B866">
            <v>8.2255971937149994E-2</v>
          </cell>
        </row>
        <row r="867">
          <cell r="A867">
            <v>968</v>
          </cell>
          <cell r="B867">
            <v>0.247214331669799</v>
          </cell>
        </row>
        <row r="868">
          <cell r="A868">
            <v>969</v>
          </cell>
          <cell r="B868">
            <v>9.196361918715E-2</v>
          </cell>
        </row>
        <row r="869">
          <cell r="A869">
            <v>970</v>
          </cell>
          <cell r="B869">
            <v>0.10701797386815</v>
          </cell>
        </row>
        <row r="870">
          <cell r="A870">
            <v>971</v>
          </cell>
          <cell r="B870">
            <v>0.25451906919255002</v>
          </cell>
        </row>
        <row r="871">
          <cell r="A871">
            <v>972</v>
          </cell>
          <cell r="B871">
            <v>0.15335088008664999</v>
          </cell>
        </row>
        <row r="872">
          <cell r="A872">
            <v>973</v>
          </cell>
          <cell r="B872">
            <v>7.8321373958649895E-2</v>
          </cell>
        </row>
        <row r="873">
          <cell r="A873">
            <v>975</v>
          </cell>
          <cell r="B873">
            <v>8.007412903135E-2</v>
          </cell>
        </row>
        <row r="874">
          <cell r="A874">
            <v>976</v>
          </cell>
          <cell r="B874">
            <v>0.1683260270452</v>
          </cell>
        </row>
        <row r="875">
          <cell r="A875">
            <v>977</v>
          </cell>
          <cell r="B875">
            <v>1.7441940705599901E-2</v>
          </cell>
        </row>
        <row r="876">
          <cell r="A876">
            <v>978</v>
          </cell>
          <cell r="B876">
            <v>0.11716594850765</v>
          </cell>
        </row>
        <row r="877">
          <cell r="A877">
            <v>979</v>
          </cell>
          <cell r="B877">
            <v>0.14833069360644999</v>
          </cell>
        </row>
        <row r="878">
          <cell r="A878">
            <v>980</v>
          </cell>
          <cell r="B878">
            <v>0.13565195497255</v>
          </cell>
        </row>
        <row r="879">
          <cell r="A879">
            <v>981</v>
          </cell>
          <cell r="B879">
            <v>9.2132260946899996E-2</v>
          </cell>
        </row>
        <row r="880">
          <cell r="A880">
            <v>982</v>
          </cell>
          <cell r="B880">
            <v>1.66342268626E-2</v>
          </cell>
        </row>
        <row r="881">
          <cell r="A881">
            <v>983</v>
          </cell>
          <cell r="B881">
            <v>0.20985148471105</v>
          </cell>
        </row>
        <row r="882">
          <cell r="A882">
            <v>984</v>
          </cell>
          <cell r="B882">
            <v>5.7976606977099998E-2</v>
          </cell>
        </row>
        <row r="883">
          <cell r="A883">
            <v>985</v>
          </cell>
          <cell r="B883">
            <v>2.6132320452950001E-2</v>
          </cell>
        </row>
        <row r="884">
          <cell r="A884">
            <v>986</v>
          </cell>
          <cell r="B884">
            <v>8.3248065489100007E-2</v>
          </cell>
        </row>
        <row r="885">
          <cell r="A885">
            <v>987</v>
          </cell>
          <cell r="B885">
            <v>0.1249189532328</v>
          </cell>
        </row>
        <row r="886">
          <cell r="A886">
            <v>988</v>
          </cell>
          <cell r="B886">
            <v>9.6390367354050002E-2</v>
          </cell>
        </row>
        <row r="887">
          <cell r="A887">
            <v>989</v>
          </cell>
          <cell r="B887">
            <v>1.287980506095E-2</v>
          </cell>
        </row>
        <row r="888">
          <cell r="A888">
            <v>990</v>
          </cell>
          <cell r="B888">
            <v>6.1045060796499899E-2</v>
          </cell>
        </row>
        <row r="889">
          <cell r="A889">
            <v>991</v>
          </cell>
          <cell r="B889">
            <v>4.9008629895649997E-2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Y_Kuldeep" refreshedDate="45152.660114583334" createdVersion="6" refreshedVersion="6" minRefreshableVersion="3" recordCount="5007" xr:uid="{30CE16CC-E60A-4308-B103-2D6FC33896EF}">
  <cacheSource type="worksheet">
    <worksheetSource ref="A1:C5008" sheet="9dbf4c7c-05ea-4f24-ba99-a2749a3"/>
  </cacheSource>
  <cacheFields count="3">
    <cacheField name="sol_id" numFmtId="0">
      <sharedItems containsSemiMixedTypes="0" containsString="0" containsNumber="1" containsInteger="1" minValue="2" maxValue="991" count="901">
        <n v="120"/>
        <n v="127"/>
        <n v="193"/>
        <n v="701"/>
        <n v="711"/>
        <n v="669"/>
        <n v="25"/>
        <n v="436"/>
        <n v="64"/>
        <n v="916"/>
        <n v="774"/>
        <n v="84"/>
        <n v="591"/>
        <n v="72"/>
        <n v="432"/>
        <n v="564"/>
        <n v="374"/>
        <n v="429"/>
        <n v="514"/>
        <n v="551"/>
        <n v="251"/>
        <n v="902"/>
        <n v="481"/>
        <n v="107"/>
        <n v="139"/>
        <n v="343"/>
        <n v="196"/>
        <n v="907"/>
        <n v="492"/>
        <n v="363"/>
        <n v="118"/>
        <n v="116"/>
        <n v="512"/>
        <n v="756"/>
        <n v="159"/>
        <n v="462"/>
        <n v="161"/>
        <n v="610"/>
        <n v="466"/>
        <n v="509"/>
        <n v="321"/>
        <n v="983"/>
        <n v="631"/>
        <n v="744"/>
        <n v="506"/>
        <n v="47"/>
        <n v="18"/>
        <n v="606"/>
        <n v="341"/>
        <n v="313"/>
        <n v="740"/>
        <n v="517"/>
        <n v="562"/>
        <n v="470"/>
        <n v="644"/>
        <n v="51"/>
        <n v="37"/>
        <n v="745"/>
        <n v="970"/>
        <n v="95"/>
        <n v="601"/>
        <n v="804"/>
        <n v="567"/>
        <n v="602"/>
        <n v="655"/>
        <n v="388"/>
        <n v="624"/>
        <n v="675"/>
        <n v="736"/>
        <n v="553"/>
        <n v="571"/>
        <n v="516"/>
        <n v="129"/>
        <n v="461"/>
        <n v="104"/>
        <n v="451"/>
        <n v="563"/>
        <n v="149"/>
        <n v="269"/>
        <n v="968"/>
        <n v="749"/>
        <n v="674"/>
        <n v="261"/>
        <n v="802"/>
        <n v="548"/>
        <n v="287"/>
        <n v="312"/>
        <n v="503"/>
        <n v="6"/>
        <n v="908"/>
        <n v="962"/>
        <n v="531"/>
        <n v="142"/>
        <n v="453"/>
        <n v="26"/>
        <n v="641"/>
        <n v="767"/>
        <n v="683"/>
        <n v="60"/>
        <n v="79"/>
        <n v="148"/>
        <n v="813"/>
        <n v="933"/>
        <n v="691"/>
        <n v="314"/>
        <n v="181"/>
        <n v="413"/>
        <n v="925"/>
        <n v="138"/>
        <n v="348"/>
        <n v="546"/>
        <n v="419"/>
        <n v="942"/>
        <n v="536"/>
        <n v="713"/>
        <n v="386"/>
        <n v="323"/>
        <n v="70"/>
        <n v="5"/>
        <n v="754"/>
        <n v="952"/>
        <n v="358"/>
        <n v="598"/>
        <n v="706"/>
        <n v="820"/>
        <n v="645"/>
        <n v="959"/>
        <n v="666"/>
        <n v="209"/>
        <n v="618"/>
        <n v="822"/>
        <n v="928"/>
        <n v="924"/>
        <n v="168"/>
        <n v="985"/>
        <n v="144"/>
        <n v="140"/>
        <n v="782"/>
        <n v="965"/>
        <n v="533"/>
        <n v="387"/>
        <n v="541"/>
        <n v="676"/>
        <n v="943"/>
        <n v="583"/>
        <n v="171"/>
        <n v="449"/>
        <n v="59"/>
        <n v="135"/>
        <n v="441"/>
        <n v="469"/>
        <n v="328"/>
        <n v="97"/>
        <n v="557"/>
        <n v="958"/>
        <n v="442"/>
        <n v="395"/>
        <n v="963"/>
        <n v="759"/>
        <n v="956"/>
        <n v="375"/>
        <n v="657"/>
        <n v="346"/>
        <n v="927"/>
        <n v="327"/>
        <n v="132"/>
        <n v="789"/>
        <n v="42"/>
        <n v="164"/>
        <n v="791"/>
        <n v="721"/>
        <n v="750"/>
        <n v="946"/>
        <n v="947"/>
        <n v="422"/>
        <n v="921"/>
        <n v="779"/>
        <n v="405"/>
        <n v="315"/>
        <n v="14"/>
        <n v="448"/>
        <n v="194"/>
        <n v="158"/>
        <n v="653"/>
        <n v="973"/>
        <n v="794"/>
        <n v="320"/>
        <n v="438"/>
        <n v="153"/>
        <n v="366"/>
        <n v="560"/>
        <n v="9"/>
        <n v="128"/>
        <n v="412"/>
        <n v="544"/>
        <n v="550"/>
        <n v="409"/>
        <n v="68"/>
        <n v="726"/>
        <n v="730"/>
        <n v="417"/>
        <n v="627"/>
        <n v="272"/>
        <n v="384"/>
        <n v="491"/>
        <n v="69"/>
        <n v="94"/>
        <n v="54"/>
        <n v="10"/>
        <n v="333"/>
        <n v="318"/>
        <n v="846"/>
        <n v="162"/>
        <n v="294"/>
        <n v="686"/>
        <n v="131"/>
        <n v="454"/>
        <n v="249"/>
        <n v="903"/>
        <n v="351"/>
        <n v="673"/>
        <n v="980"/>
        <n v="322"/>
        <n v="23"/>
        <n v="389"/>
        <n v="80"/>
        <n v="427"/>
        <n v="638"/>
        <n v="170"/>
        <n v="468"/>
        <n v="566"/>
        <n v="715"/>
        <n v="743"/>
        <n v="154"/>
        <n v="731"/>
        <n v="770"/>
        <n v="574"/>
        <n v="762"/>
        <n v="642"/>
        <n v="797"/>
        <n v="306"/>
        <n v="355"/>
        <n v="229"/>
        <n v="151"/>
        <n v="424"/>
        <n v="504"/>
        <n v="211"/>
        <n v="621"/>
        <n v="634"/>
        <n v="906"/>
        <n v="464"/>
        <n v="515"/>
        <n v="254"/>
        <n v="74"/>
        <n v="488"/>
        <n v="737"/>
        <n v="15"/>
        <n v="399"/>
        <n v="467"/>
        <n v="61"/>
        <n v="285"/>
        <n v="4"/>
        <n v="496"/>
        <n v="295"/>
        <n v="696"/>
        <n v="680"/>
        <n v="16"/>
        <n v="202"/>
        <n v="458"/>
        <n v="540"/>
        <n v="851"/>
        <n v="212"/>
        <n v="623"/>
        <n v="522"/>
        <n v="561"/>
        <n v="226"/>
        <n v="917"/>
        <n v="401"/>
        <n v="982"/>
        <n v="577"/>
        <n v="303"/>
        <n v="176"/>
        <n v="474"/>
        <n v="330"/>
        <n v="735"/>
        <n v="234"/>
        <n v="98"/>
        <n v="507"/>
        <n v="130"/>
        <n v="788"/>
        <n v="482"/>
        <n v="535"/>
        <n v="528"/>
        <n v="801"/>
        <n v="705"/>
        <n v="420"/>
        <n v="499"/>
        <n v="519"/>
        <n v="143"/>
        <n v="934"/>
        <n v="407"/>
        <n v="484"/>
        <n v="56"/>
        <n v="752"/>
        <n v="905"/>
        <n v="71"/>
        <n v="473"/>
        <n v="593"/>
        <n v="821"/>
        <n v="620"/>
        <n v="410"/>
        <n v="939"/>
        <n v="476"/>
        <n v="778"/>
        <n v="353"/>
        <n v="63"/>
        <n v="257"/>
        <n v="607"/>
        <n v="728"/>
        <n v="480"/>
        <n v="93"/>
        <n v="611"/>
        <n v="431"/>
        <n v="976"/>
        <n v="543"/>
        <n v="252"/>
        <n v="92"/>
        <n v="658"/>
        <n v="19"/>
        <n v="385"/>
        <n v="753"/>
        <n v="768"/>
        <n v="487"/>
        <n v="411"/>
        <n v="156"/>
        <n v="189"/>
        <n v="825"/>
        <n v="265"/>
        <n v="228"/>
        <n v="932"/>
        <n v="345"/>
        <n v="977"/>
        <n v="83"/>
        <n v="38"/>
        <n v="910"/>
        <n v="679"/>
        <n v="339"/>
        <n v="589"/>
        <n v="415"/>
        <n v="340"/>
        <n v="944"/>
        <n v="224"/>
        <n v="17"/>
        <n v="682"/>
        <n v="502"/>
        <n v="396"/>
        <n v="964"/>
        <n v="52"/>
        <n v="912"/>
        <n v="33"/>
        <n v="940"/>
        <n v="76"/>
        <n v="66"/>
        <n v="258"/>
        <n v="576"/>
        <n v="465"/>
        <n v="7"/>
        <n v="471"/>
        <n v="311"/>
        <n v="342"/>
        <n v="483"/>
        <n v="734"/>
        <n v="190"/>
        <n v="259"/>
        <n v="393"/>
        <n v="663"/>
        <n v="304"/>
        <n v="732"/>
        <n v="498"/>
        <n v="62"/>
        <n v="317"/>
        <n v="815"/>
        <n v="708"/>
        <n v="909"/>
        <n v="136"/>
        <n v="197"/>
        <n v="264"/>
        <n v="433"/>
        <n v="2"/>
        <n v="986"/>
        <n v="914"/>
        <n v="87"/>
        <n v="717"/>
        <n v="937"/>
        <n v="402"/>
        <n v="549"/>
        <n v="793"/>
        <n v="668"/>
        <n v="538"/>
        <n v="365"/>
        <n v="520"/>
        <n v="596"/>
        <n v="524"/>
        <n v="276"/>
        <n v="590"/>
        <n v="599"/>
        <n v="369"/>
        <n v="542"/>
        <n v="82"/>
        <n v="437"/>
        <n v="298"/>
        <n v="969"/>
        <n v="248"/>
        <n v="208"/>
        <n v="370"/>
        <n v="12"/>
        <n v="377"/>
        <n v="360"/>
        <n v="795"/>
        <n v="163"/>
        <n v="637"/>
        <n v="394"/>
        <n v="421"/>
        <n v="291"/>
        <n v="222"/>
        <n v="578"/>
        <n v="812"/>
        <n v="391"/>
        <n v="648"/>
        <n v="579"/>
        <n v="971"/>
        <n v="493"/>
        <n v="585"/>
        <n v="289"/>
        <n v="486"/>
        <n v="356"/>
        <n v="776"/>
        <n v="630"/>
        <n v="383"/>
        <n v="147"/>
        <n v="445"/>
        <n v="689"/>
        <n v="217"/>
        <n v="178"/>
        <n v="617"/>
        <n v="614"/>
        <n v="368"/>
        <n v="460"/>
        <n v="29"/>
        <n v="858"/>
        <n v="931"/>
        <n v="951"/>
        <n v="24"/>
        <n v="137"/>
        <n v="612"/>
        <n v="57"/>
        <n v="111"/>
        <n v="981"/>
        <n v="957"/>
        <n v="404"/>
        <n v="526"/>
        <n v="513"/>
        <n v="169"/>
        <n v="532"/>
        <n v="214"/>
        <n v="203"/>
        <n v="270"/>
        <n v="302"/>
        <n v="324"/>
        <n v="357"/>
        <n v="397"/>
        <n v="403"/>
        <n v="967"/>
        <n v="773"/>
        <n v="416"/>
        <n v="418"/>
        <n v="425"/>
        <n v="444"/>
        <n v="479"/>
        <n v="511"/>
        <n v="537"/>
        <n v="603"/>
        <n v="49"/>
        <n v="654"/>
        <n v="672"/>
        <n v="656"/>
        <n v="664"/>
        <n v="665"/>
        <n v="842"/>
        <n v="853"/>
        <n v="729"/>
        <n v="733"/>
        <n v="765"/>
        <n v="777"/>
        <n v="805"/>
        <n v="690"/>
        <n v="828"/>
        <n v="46"/>
        <n v="48"/>
        <n v="364"/>
        <n v="77"/>
        <n v="935"/>
        <n v="88"/>
        <n v="539"/>
        <n v="115"/>
        <n v="709"/>
        <n v="244"/>
        <n v="179"/>
        <n v="201"/>
        <n v="798"/>
        <n v="184"/>
        <n v="760"/>
        <n v="949"/>
        <n v="742"/>
        <n v="435"/>
        <n v="89"/>
        <n v="39"/>
        <n v="133"/>
        <n v="73"/>
        <n v="325"/>
        <n v="185"/>
        <n v="220"/>
        <n v="510"/>
        <n v="253"/>
        <n v="146"/>
        <n v="807"/>
        <n v="755"/>
        <n v="443"/>
        <n v="456"/>
        <n v="572"/>
        <n v="712"/>
        <n v="344"/>
        <n v="988"/>
        <n v="36"/>
        <n v="85"/>
        <n v="727"/>
        <n v="920"/>
        <n v="799"/>
        <n v="35"/>
        <n v="569"/>
        <n v="594"/>
        <n v="581"/>
        <n v="245"/>
        <n v="41"/>
        <n v="918"/>
        <n v="414"/>
        <n v="783"/>
        <n v="215"/>
        <n v="34"/>
        <n v="836"/>
        <n v="817"/>
        <n v="635"/>
        <n v="687"/>
        <n v="592"/>
        <n v="834"/>
        <n v="803"/>
        <n v="764"/>
        <n v="109"/>
        <n v="124"/>
        <n v="367"/>
        <n v="806"/>
        <n v="65"/>
        <n v="354"/>
        <n v="954"/>
        <n v="938"/>
        <n v="547"/>
        <n v="447"/>
        <n v="246"/>
        <n v="309"/>
        <n v="554"/>
        <n v="945"/>
        <n v="615"/>
        <n v="30"/>
        <n v="746"/>
        <n v="292"/>
        <n v="698"/>
        <n v="423"/>
        <n v="279"/>
        <n v="975"/>
        <n v="978"/>
        <n v="485"/>
        <n v="911"/>
        <n v="814"/>
        <n v="195"/>
        <n v="117"/>
        <n v="847"/>
        <n v="856"/>
        <n v="586"/>
        <n v="86"/>
        <n v="207"/>
        <n v="763"/>
        <n v="112"/>
        <n v="495"/>
        <n v="260"/>
        <n v="661"/>
        <n v="31"/>
        <n v="108"/>
        <n v="152"/>
        <n v="177"/>
        <n v="758"/>
        <n v="966"/>
        <n v="281"/>
        <n v="337"/>
        <n v="239"/>
        <n v="22"/>
        <n v="372"/>
        <n v="622"/>
        <n v="183"/>
        <n v="518"/>
        <n v="508"/>
        <n v="326"/>
        <n v="652"/>
        <n v="741"/>
        <n v="693"/>
        <n v="3"/>
        <n v="716"/>
        <n v="904"/>
        <n v="559"/>
        <n v="90"/>
        <n v="55"/>
        <n v="91"/>
        <n v="556"/>
        <n v="913"/>
        <n v="608"/>
        <n v="27"/>
        <n v="660"/>
        <n v="434"/>
        <n v="362"/>
        <n v="919"/>
        <n v="747"/>
        <n v="141"/>
        <n v="308"/>
        <n v="523"/>
        <n v="439"/>
        <n v="275"/>
        <n v="186"/>
        <n v="490"/>
        <n v="972"/>
        <n v="106"/>
        <n v="772"/>
        <n v="331"/>
        <n v="702"/>
        <n v="192"/>
        <n v="297"/>
        <n v="167"/>
        <n v="619"/>
        <n v="216"/>
        <n v="505"/>
        <n v="316"/>
        <n v="336"/>
        <n v="796"/>
        <n v="126"/>
        <n v="188"/>
        <n v="81"/>
        <n v="823"/>
        <n v="651"/>
        <n v="597"/>
        <n v="695"/>
        <n v="738"/>
        <n v="113"/>
        <n v="570"/>
        <n v="20"/>
        <n v="266"/>
        <n v="697"/>
        <n v="293"/>
        <n v="723"/>
        <n v="719"/>
        <n v="199"/>
        <n v="32"/>
        <n v="948"/>
        <n v="671"/>
        <n v="430"/>
        <n v="219"/>
        <n v="232"/>
        <n v="43"/>
        <n v="827"/>
        <n v="166"/>
        <n v="681"/>
        <n v="44"/>
        <n v="40"/>
        <n v="406"/>
        <n v="160"/>
        <n v="739"/>
        <n v="751"/>
        <n v="475"/>
        <n v="922"/>
        <n v="677"/>
        <n v="125"/>
        <n v="329"/>
        <n v="613"/>
        <n v="478"/>
        <n v="379"/>
        <n v="915"/>
        <n v="263"/>
        <n v="157"/>
        <n v="271"/>
        <n v="494"/>
        <n v="463"/>
        <n v="604"/>
        <n v="296"/>
        <n v="629"/>
        <n v="769"/>
        <n v="926"/>
        <n v="720"/>
        <n v="534"/>
        <n v="371"/>
        <n v="707"/>
        <n v="335"/>
        <n v="929"/>
        <n v="640"/>
        <n v="290"/>
        <n v="724"/>
        <n v="45"/>
        <n v="953"/>
        <n v="573"/>
        <n v="989"/>
        <n v="990"/>
        <n v="114"/>
        <n v="262"/>
        <n v="307"/>
        <n v="580"/>
        <n v="809"/>
        <n v="748"/>
        <n v="28"/>
        <n v="987"/>
        <n v="191"/>
        <n v="123"/>
        <n v="121"/>
        <n v="286"/>
        <n v="647"/>
        <n v="172"/>
        <n v="58"/>
        <n v="575"/>
        <n v="530"/>
        <n v="134"/>
        <n v="472"/>
        <n v="180"/>
        <n v="714"/>
        <n v="852"/>
        <n v="233"/>
        <n v="899"/>
        <n v="428"/>
        <n v="96"/>
        <n v="960"/>
        <n v="857"/>
        <n v="110"/>
        <n v="790"/>
        <n v="568"/>
        <n v="283"/>
        <n v="991"/>
        <n v="338"/>
        <n v="332"/>
        <n v="267"/>
        <n v="378"/>
        <n v="565"/>
        <n v="319"/>
        <n v="53"/>
        <n v="936"/>
        <n v="150"/>
        <n v="255"/>
        <n v="818"/>
        <n v="761"/>
        <n v="979"/>
        <n v="923"/>
        <n v="452"/>
        <n v="699"/>
        <n v="771"/>
        <n v="901"/>
        <n v="792"/>
        <n v="545"/>
        <n v="334"/>
        <n v="829"/>
        <n v="710"/>
        <n v="808"/>
        <n v="667"/>
        <n v="605"/>
        <n v="227"/>
        <n v="8"/>
        <n v="489"/>
        <n v="273"/>
        <n v="101"/>
        <n v="703"/>
        <n v="347"/>
        <n v="231"/>
        <n v="373"/>
        <n v="204"/>
        <n v="187"/>
        <n v="440"/>
        <n v="826"/>
        <n v="692"/>
        <n v="256"/>
        <n v="659"/>
        <n v="609"/>
        <n v="361"/>
        <n v="78"/>
        <n v="525"/>
        <n v="145"/>
        <n v="786"/>
        <n v="13"/>
        <n v="636"/>
        <n v="587"/>
        <n v="785"/>
        <n v="649"/>
        <n v="816"/>
        <n v="787"/>
        <n v="310"/>
        <n v="301"/>
        <n v="684"/>
        <n v="811"/>
        <n v="625"/>
        <n v="426"/>
        <n v="381"/>
        <n v="446"/>
        <n v="840"/>
        <n v="99"/>
        <n v="213"/>
        <n v="501"/>
        <n v="497"/>
        <n v="722"/>
        <n v="930"/>
        <n v="632"/>
        <n v="718"/>
        <n v="670"/>
        <n v="678"/>
        <n v="359"/>
        <n v="584"/>
        <n v="380"/>
        <n v="941"/>
        <n v="238"/>
        <n v="784"/>
        <n v="11"/>
        <n v="780"/>
        <n v="616"/>
        <n v="268"/>
        <n v="824"/>
        <n v="206"/>
        <n v="105"/>
        <n v="165"/>
        <n v="455"/>
        <n v="382"/>
        <n v="459"/>
        <n v="529"/>
        <n v="558"/>
        <n v="595"/>
        <n v="662"/>
        <n v="582"/>
        <n v="67"/>
        <n v="198"/>
        <n v="247"/>
        <n v="766"/>
        <n v="274"/>
        <n v="552"/>
        <n v="984"/>
        <n v="837"/>
        <n v="845"/>
        <n v="221"/>
        <n v="810"/>
        <n v="390"/>
        <n v="392"/>
        <n v="685"/>
        <n v="694"/>
        <n v="628"/>
        <n v="218"/>
        <n v="831"/>
        <n v="757"/>
        <n v="282"/>
        <n v="236"/>
        <n v="21"/>
        <n v="775"/>
        <n v="376"/>
        <n v="646"/>
        <n v="832"/>
        <n v="819"/>
        <n v="225"/>
        <n v="841"/>
        <n v="305"/>
        <n v="457"/>
        <n v="205"/>
        <n v="75"/>
        <n v="838"/>
        <n v="955"/>
        <n v="352"/>
        <n v="704"/>
        <n v="182"/>
        <n v="839"/>
        <n v="349"/>
        <n v="588"/>
        <n v="288"/>
        <n v="284"/>
        <n v="173"/>
        <n v="278"/>
        <n v="843"/>
        <n v="855"/>
        <n v="781"/>
        <n v="398"/>
        <n v="844"/>
        <n v="235"/>
        <n v="833"/>
        <n v="849"/>
        <n v="237"/>
        <n v="688"/>
      </sharedItems>
    </cacheField>
    <cacheField name="campaign" numFmtId="0">
      <sharedItems count="6">
        <s v="CASA Self Transfer"/>
        <s v="CASA Winback"/>
        <s v="MB Registration"/>
        <s v="FD Renewal"/>
        <s v="SA to FD"/>
        <s v="CA to FD"/>
      </sharedItems>
    </cacheField>
    <cacheField name="_col2" numFmtId="0">
      <sharedItems containsSemiMixedTypes="0" containsString="0" containsNumber="1" containsInteger="1" minValue="1" maxValue="137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Y_Kuldeep" refreshedDate="45152.674785995368" createdVersion="6" refreshedVersion="6" minRefreshableVersion="3" recordCount="953" xr:uid="{E09000F0-D765-418B-B892-76D6DA2A6DAE}">
  <cacheSource type="worksheet">
    <worksheetSource ref="Y3:Y956" sheet="Branch capacity backup"/>
  </cacheSource>
  <cacheFields count="1">
    <cacheField name="Distinct leads" numFmtId="164">
      <sharedItems containsSemiMixedTypes="0" containsString="0" containsNumber="1" containsInteger="1" minValue="0" maxValue="1672" count="474">
        <n v="0"/>
        <n v="183"/>
        <n v="341"/>
        <n v="407"/>
        <n v="207"/>
        <n v="348"/>
        <n v="187"/>
        <n v="449"/>
        <n v="618"/>
        <n v="203"/>
        <n v="153"/>
        <n v="320"/>
        <n v="149"/>
        <n v="209"/>
        <n v="105"/>
        <n v="412"/>
        <n v="317"/>
        <n v="395"/>
        <n v="465"/>
        <n v="309"/>
        <n v="65"/>
        <n v="160"/>
        <n v="96"/>
        <n v="147"/>
        <n v="311"/>
        <n v="179"/>
        <n v="345"/>
        <n v="323"/>
        <n v="247"/>
        <n v="253"/>
        <n v="155"/>
        <n v="85"/>
        <n v="124"/>
        <n v="56"/>
        <n v="88"/>
        <n v="38"/>
        <n v="158"/>
        <n v="78"/>
        <n v="55"/>
        <n v="133"/>
        <n v="16"/>
        <n v="68"/>
        <n v="42"/>
        <n v="24"/>
        <n v="27"/>
        <n v="32"/>
        <n v="382"/>
        <n v="288"/>
        <n v="314"/>
        <n v="239"/>
        <n v="899"/>
        <n v="543"/>
        <n v="452"/>
        <n v="773"/>
        <n v="401"/>
        <n v="1022"/>
        <n v="627"/>
        <n v="837"/>
        <n v="1152"/>
        <n v="1075"/>
        <n v="699"/>
        <n v="1019"/>
        <n v="346"/>
        <n v="173"/>
        <n v="215"/>
        <n v="438"/>
        <n v="188"/>
        <n v="362"/>
        <n v="587"/>
        <n v="751"/>
        <n v="406"/>
        <n v="693"/>
        <n v="214"/>
        <n v="108"/>
        <n v="210"/>
        <n v="1672"/>
        <n v="270"/>
        <n v="205"/>
        <n v="912"/>
        <n v="315"/>
        <n v="614"/>
        <n v="428"/>
        <n v="326"/>
        <n v="1040"/>
        <n v="1280"/>
        <n v="138"/>
        <n v="475"/>
        <n v="605"/>
        <n v="453"/>
        <n v="110"/>
        <n v="1377"/>
        <n v="1225"/>
        <n v="1425"/>
        <n v="72"/>
        <n v="1192"/>
        <n v="1001"/>
        <n v="653"/>
        <n v="1047"/>
        <n v="284"/>
        <n v="654"/>
        <n v="883"/>
        <n v="1070"/>
        <n v="943"/>
        <n v="824"/>
        <n v="387"/>
        <n v="397"/>
        <n v="829"/>
        <n v="870"/>
        <n v="946"/>
        <n v="166"/>
        <n v="698"/>
        <n v="185"/>
        <n v="748"/>
        <n v="193"/>
        <n v="425"/>
        <n v="101"/>
        <n v="588"/>
        <n v="159"/>
        <n v="161"/>
        <n v="688"/>
        <n v="409"/>
        <n v="266"/>
        <n v="181"/>
        <n v="515"/>
        <n v="84"/>
        <n v="683"/>
        <n v="805"/>
        <n v="151"/>
        <n v="456"/>
        <n v="194"/>
        <n v="782"/>
        <n v="269"/>
        <n v="256"/>
        <n v="257"/>
        <n v="125"/>
        <n v="293"/>
        <n v="238"/>
        <n v="272"/>
        <n v="162"/>
        <n v="377"/>
        <n v="242"/>
        <n v="180"/>
        <n v="319"/>
        <n v="51"/>
        <n v="217"/>
        <n v="353"/>
        <n v="93"/>
        <n v="199"/>
        <n v="47"/>
        <n v="109"/>
        <n v="129"/>
        <n v="62"/>
        <n v="128"/>
        <n v="301"/>
        <n v="308"/>
        <n v="463"/>
        <n v="604"/>
        <n v="226"/>
        <n v="148"/>
        <n v="97"/>
        <n v="190"/>
        <n v="521"/>
        <n v="495"/>
        <n v="648"/>
        <n v="368"/>
        <n v="651"/>
        <n v="197"/>
        <n v="249"/>
        <n v="340"/>
        <n v="142"/>
        <n v="136"/>
        <n v="279"/>
        <n v="208"/>
        <n v="64"/>
        <n v="104"/>
        <n v="251"/>
        <n v="234"/>
        <n v="204"/>
        <n v="165"/>
        <n v="44"/>
        <n v="175"/>
        <n v="45"/>
        <n v="537"/>
        <n v="152"/>
        <n v="106"/>
        <n v="76"/>
        <n v="66"/>
        <n v="211"/>
        <n v="58"/>
        <n v="29"/>
        <n v="15"/>
        <n v="5"/>
        <n v="25"/>
        <n v="26"/>
        <n v="33"/>
        <n v="11"/>
        <n v="576"/>
        <n v="305"/>
        <n v="417"/>
        <n v="134"/>
        <n v="144"/>
        <n v="337"/>
        <n v="742"/>
        <n v="435"/>
        <n v="262"/>
        <n v="513"/>
        <n v="286"/>
        <n v="222"/>
        <n v="303"/>
        <n v="218"/>
        <n v="127"/>
        <n v="228"/>
        <n v="18"/>
        <n v="102"/>
        <n v="39"/>
        <n v="74"/>
        <n v="48"/>
        <n v="83"/>
        <n v="114"/>
        <n v="177"/>
        <n v="141"/>
        <n v="145"/>
        <n v="189"/>
        <n v="67"/>
        <n v="460"/>
        <n v="579"/>
        <n v="733"/>
        <n v="411"/>
        <n v="312"/>
        <n v="540"/>
        <n v="394"/>
        <n v="150"/>
        <n v="458"/>
        <n v="519"/>
        <n v="574"/>
        <n v="510"/>
        <n v="489"/>
        <n v="413"/>
        <n v="178"/>
        <n v="399"/>
        <n v="294"/>
        <n v="541"/>
        <n v="235"/>
        <n v="267"/>
        <n v="646"/>
        <n v="591"/>
        <n v="645"/>
        <n v="378"/>
        <n v="364"/>
        <n v="532"/>
        <n v="41"/>
        <n v="289"/>
        <n v="299"/>
        <n v="57"/>
        <n v="271"/>
        <n v="388"/>
        <n v="629"/>
        <n v="300"/>
        <n v="174"/>
        <n v="131"/>
        <n v="36"/>
        <n v="135"/>
        <n v="34"/>
        <n v="313"/>
        <n v="143"/>
        <n v="86"/>
        <n v="95"/>
        <n v="206"/>
        <n v="43"/>
        <n v="35"/>
        <n v="50"/>
        <n v="69"/>
        <n v="59"/>
        <n v="92"/>
        <n v="115"/>
        <n v="245"/>
        <n v="46"/>
        <n v="169"/>
        <n v="220"/>
        <n v="91"/>
        <n v="90"/>
        <n v="385"/>
        <n v="291"/>
        <n v="508"/>
        <n v="280"/>
        <n v="168"/>
        <n v="567"/>
        <n v="414"/>
        <n v="454"/>
        <n v="416"/>
        <n v="562"/>
        <n v="243"/>
        <n v="485"/>
        <n v="146"/>
        <n v="325"/>
        <n v="448"/>
        <n v="753"/>
        <n v="327"/>
        <n v="94"/>
        <n v="107"/>
        <n v="139"/>
        <n v="366"/>
        <n v="230"/>
        <n v="468"/>
        <n v="63"/>
        <n v="229"/>
        <n v="351"/>
        <n v="156"/>
        <n v="120"/>
        <n v="258"/>
        <n v="196"/>
        <n v="248"/>
        <n v="113"/>
        <n v="316"/>
        <n v="445"/>
        <n v="191"/>
        <n v="423"/>
        <n v="360"/>
        <n v="507"/>
        <n v="430"/>
        <n v="776"/>
        <n v="940"/>
        <n v="849"/>
        <n v="81"/>
        <n v="376"/>
        <n v="1169"/>
        <n v="167"/>
        <n v="600"/>
        <n v="302"/>
        <n v="396"/>
        <n v="332"/>
        <n v="365"/>
        <n v="232"/>
        <n v="212"/>
        <n v="276"/>
        <n v="432"/>
        <n v="1153"/>
        <n v="497"/>
        <n v="73"/>
        <n v="1145"/>
        <n v="720"/>
        <n v="755"/>
        <n v="971"/>
        <n v="559"/>
        <n v="798"/>
        <n v="632"/>
        <n v="298"/>
        <n v="482"/>
        <n v="275"/>
        <n v="330"/>
        <n v="359"/>
        <n v="240"/>
        <n v="516"/>
        <n v="116"/>
        <n v="121"/>
        <n v="201"/>
        <n v="274"/>
        <n v="233"/>
        <n v="119"/>
        <n v="241"/>
        <n v="436"/>
        <n v="350"/>
        <n v="662"/>
        <n v="746"/>
        <n v="538"/>
        <n v="310"/>
        <n v="182"/>
        <n v="633"/>
        <n v="336"/>
        <n v="822"/>
        <n v="344"/>
        <n v="157"/>
        <n v="99"/>
        <n v="176"/>
        <n v="273"/>
        <n v="278"/>
        <n v="53"/>
        <n v="296"/>
        <n v="82"/>
        <n v="71"/>
        <n v="250"/>
        <n v="925"/>
        <n v="357"/>
        <n v="172"/>
        <n v="526"/>
        <n v="261"/>
        <n v="98"/>
        <n v="111"/>
        <n v="363"/>
        <n v="89"/>
        <n v="87"/>
        <n v="79"/>
        <n v="244"/>
        <n v="263"/>
        <n v="246"/>
        <n v="213"/>
        <n v="164"/>
        <n v="31"/>
        <n v="7"/>
        <n v="30"/>
        <n v="223"/>
        <n v="902"/>
        <n v="707"/>
        <n v="343"/>
        <n v="928"/>
        <n v="192"/>
        <n v="163"/>
        <n v="381"/>
        <n v="913"/>
        <n v="224"/>
        <n v="439"/>
        <n v="339"/>
        <n v="596"/>
        <n v="446"/>
        <n v="171"/>
        <n v="404"/>
        <n v="334"/>
        <n v="789"/>
        <n v="531"/>
        <n v="714"/>
        <n v="28"/>
        <n v="202"/>
        <n v="195"/>
        <n v="770"/>
        <n v="555"/>
        <n v="200"/>
        <n v="306"/>
        <n v="349"/>
        <n v="17"/>
        <n v="77"/>
        <n v="9"/>
        <n v="23"/>
        <n v="22"/>
        <n v="2"/>
        <n v="14"/>
        <n v="6"/>
        <n v="4"/>
        <n v="1236"/>
        <n v="1090"/>
        <n v="948"/>
        <n v="384"/>
        <n v="607"/>
        <n v="321"/>
        <n v="476"/>
        <n v="858"/>
        <n v="659"/>
        <n v="392"/>
        <n v="564"/>
        <n v="737"/>
        <n v="186"/>
        <n v="403"/>
        <n v="732"/>
        <n v="509"/>
        <n v="450"/>
        <n v="198"/>
        <n v="49"/>
        <n v="219"/>
        <n v="462"/>
        <n v="70"/>
        <n v="534"/>
        <n v="265"/>
        <n v="231"/>
        <n v="281"/>
        <n v="518"/>
        <n v="268"/>
        <n v="122"/>
        <n v="75"/>
        <n v="52"/>
        <n v="112"/>
        <n v="132"/>
        <n v="54"/>
        <n v="118"/>
        <n v="19"/>
        <n v="61"/>
      </sharedItems>
      <fieldGroup base="0">
        <rangePr startNum="0" endNum="1672" groupInterval="10"/>
        <groupItems count="170">
          <s v="&lt;0"/>
          <s v="0-9"/>
          <s v="10-19"/>
          <s v="20-29"/>
          <s v="30-39"/>
          <s v="40-49"/>
          <s v="50-59"/>
          <s v="60-69"/>
          <s v="70-79"/>
          <s v="80-89"/>
          <s v="90-99"/>
          <s v="100-109"/>
          <s v="110-119"/>
          <s v="120-129"/>
          <s v="130-139"/>
          <s v="140-149"/>
          <s v="150-159"/>
          <s v="160-169"/>
          <s v="170-179"/>
          <s v="180-189"/>
          <s v="190-199"/>
          <s v="200-209"/>
          <s v="210-219"/>
          <s v="220-229"/>
          <s v="230-239"/>
          <s v="240-249"/>
          <s v="250-259"/>
          <s v="260-269"/>
          <s v="270-279"/>
          <s v="280-289"/>
          <s v="290-299"/>
          <s v="300-309"/>
          <s v="310-319"/>
          <s v="320-329"/>
          <s v="330-339"/>
          <s v="340-349"/>
          <s v="350-359"/>
          <s v="360-369"/>
          <s v="370-379"/>
          <s v="380-389"/>
          <s v="390-399"/>
          <s v="400-409"/>
          <s v="410-419"/>
          <s v="420-429"/>
          <s v="430-439"/>
          <s v="440-449"/>
          <s v="450-459"/>
          <s v="460-469"/>
          <s v="470-479"/>
          <s v="480-489"/>
          <s v="490-499"/>
          <s v="500-509"/>
          <s v="510-519"/>
          <s v="520-529"/>
          <s v="530-539"/>
          <s v="540-549"/>
          <s v="550-559"/>
          <s v="560-569"/>
          <s v="570-579"/>
          <s v="580-589"/>
          <s v="590-599"/>
          <s v="600-609"/>
          <s v="610-619"/>
          <s v="620-629"/>
          <s v="630-639"/>
          <s v="640-649"/>
          <s v="650-659"/>
          <s v="660-669"/>
          <s v="670-679"/>
          <s v="680-689"/>
          <s v="690-699"/>
          <s v="700-709"/>
          <s v="710-719"/>
          <s v="720-729"/>
          <s v="730-739"/>
          <s v="740-749"/>
          <s v="750-759"/>
          <s v="760-769"/>
          <s v="770-779"/>
          <s v="780-789"/>
          <s v="790-799"/>
          <s v="800-809"/>
          <s v="810-819"/>
          <s v="820-829"/>
          <s v="830-839"/>
          <s v="840-849"/>
          <s v="850-859"/>
          <s v="860-869"/>
          <s v="870-879"/>
          <s v="880-889"/>
          <s v="890-899"/>
          <s v="900-909"/>
          <s v="910-919"/>
          <s v="920-929"/>
          <s v="930-939"/>
          <s v="940-949"/>
          <s v="950-959"/>
          <s v="960-969"/>
          <s v="970-979"/>
          <s v="980-989"/>
          <s v="990-999"/>
          <s v="1000-1009"/>
          <s v="1010-1019"/>
          <s v="1020-1029"/>
          <s v="1030-1039"/>
          <s v="1040-1049"/>
          <s v="1050-1059"/>
          <s v="1060-1069"/>
          <s v="1070-1079"/>
          <s v="1080-1089"/>
          <s v="1090-1099"/>
          <s v="1100-1109"/>
          <s v="1110-1119"/>
          <s v="1120-1129"/>
          <s v="1130-1139"/>
          <s v="1140-1149"/>
          <s v="1150-1159"/>
          <s v="1160-1169"/>
          <s v="1170-1179"/>
          <s v="1180-1189"/>
          <s v="1190-1199"/>
          <s v="1200-1209"/>
          <s v="1210-1219"/>
          <s v="1220-1229"/>
          <s v="1230-1239"/>
          <s v="1240-1249"/>
          <s v="1250-1259"/>
          <s v="1260-1269"/>
          <s v="1270-1279"/>
          <s v="1280-1289"/>
          <s v="1290-1299"/>
          <s v="1300-1309"/>
          <s v="1310-1319"/>
          <s v="1320-1329"/>
          <s v="1330-1339"/>
          <s v="1340-1349"/>
          <s v="1350-1359"/>
          <s v="1360-1369"/>
          <s v="1370-1379"/>
          <s v="1380-1389"/>
          <s v="1390-1399"/>
          <s v="1400-1409"/>
          <s v="1410-1419"/>
          <s v="1420-1429"/>
          <s v="1430-1439"/>
          <s v="1440-1449"/>
          <s v="1450-1459"/>
          <s v="1460-1469"/>
          <s v="1470-1479"/>
          <s v="1480-1489"/>
          <s v="1490-1499"/>
          <s v="1500-1509"/>
          <s v="1510-1519"/>
          <s v="1520-1529"/>
          <s v="1530-1539"/>
          <s v="1540-1549"/>
          <s v="1550-1559"/>
          <s v="1560-1569"/>
          <s v="1570-1579"/>
          <s v="1580-1589"/>
          <s v="1590-1599"/>
          <s v="1600-1609"/>
          <s v="1610-1619"/>
          <s v="1620-1629"/>
          <s v="1630-1639"/>
          <s v="1640-1649"/>
          <s v="1650-1659"/>
          <s v="1660-1669"/>
          <s v="1670-1679"/>
          <s v="&gt;168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Y_Kuldeep" refreshedDate="45152.701947800924" createdVersion="6" refreshedVersion="6" minRefreshableVersion="3" recordCount="953" xr:uid="{0D86D84C-1F25-4A19-A74E-B7CF5D7C9638}">
  <cacheSource type="worksheet">
    <worksheetSource ref="A3:AB956" sheet="Branch capacity backup"/>
  </cacheSource>
  <cacheFields count="24">
    <cacheField name="Barnch ID" numFmtId="0">
      <sharedItems containsSemiMixedTypes="0" containsString="0" containsNumber="1" containsInteger="1" minValue="1" maxValue="999"/>
    </cacheField>
    <cacheField name="Region" numFmtId="0">
      <sharedItems/>
    </cacheField>
    <cacheField name="MSRU" numFmtId="0">
      <sharedItems/>
    </cacheField>
    <cacheField name="Branch Name" numFmtId="0">
      <sharedItems/>
    </cacheField>
    <cacheField name="Branch opening date" numFmtId="14">
      <sharedItems containsSemiMixedTypes="0" containsNonDate="0" containsDate="1" containsString="0" minDate="1924-01-01T00:00:00" maxDate="2023-03-31T00:00:00"/>
    </cacheField>
    <cacheField name="Branch Vintage" numFmtId="1">
      <sharedItems containsSemiMixedTypes="0" containsString="0" containsNumber="1" containsInteger="1" minValue="0" maxValue="99"/>
    </cacheField>
    <cacheField name="No of Employees" numFmtId="0">
      <sharedItems containsString="0" containsBlank="1" containsNumber="1" containsInteger="1" minValue="2" maxValue="678"/>
    </cacheField>
    <cacheField name="No of SBA Accounts" numFmtId="0">
      <sharedItems containsSemiMixedTypes="0" containsString="0" containsNumber="1" containsInteger="1" minValue="0" maxValue="90938"/>
    </cacheField>
    <cacheField name="FY23 SBA MEB (In Crores)" numFmtId="43">
      <sharedItems containsSemiMixedTypes="0" containsString="0" containsNumber="1" minValue="0" maxValue="210.30854099999999"/>
    </cacheField>
    <cacheField name="No of CAA Accounts" numFmtId="0">
      <sharedItems containsSemiMixedTypes="0" containsString="0" containsNumber="1" containsInteger="1" minValue="0" maxValue="3588"/>
    </cacheField>
    <cacheField name="FY23 CAA MEB (In Crores)" numFmtId="43">
      <sharedItems containsSemiMixedTypes="0" containsString="0" containsNumber="1" minValue="0" maxValue="56.165152999999997"/>
    </cacheField>
    <cacheField name="No of TD Accounts" numFmtId="0">
      <sharedItems containsSemiMixedTypes="0" containsString="0" containsNumber="1" containsInteger="1" minValue="0" maxValue="32076"/>
    </cacheField>
    <cacheField name="FY23 TDA MEB (In Crores)" numFmtId="0">
      <sharedItems containsSemiMixedTypes="0" containsString="0" containsNumber="1" minValue="0" maxValue="1454.805654"/>
    </cacheField>
    <cacheField name="MB Registration" numFmtId="164">
      <sharedItems containsSemiMixedTypes="0" containsString="0" containsNumber="1" containsInteger="1" minValue="0" maxValue="421"/>
    </cacheField>
    <cacheField name="SA to FD" numFmtId="164">
      <sharedItems containsSemiMixedTypes="0" containsString="0" containsNumber="1" containsInteger="1" minValue="0" maxValue="1377"/>
    </cacheField>
    <cacheField name="CA to FD" numFmtId="164">
      <sharedItems containsSemiMixedTypes="0" containsString="0" containsNumber="1" containsInteger="1" minValue="0" maxValue="139"/>
    </cacheField>
    <cacheField name="FD Renewal" numFmtId="164">
      <sharedItems containsSemiMixedTypes="0" containsString="0" containsNumber="1" containsInteger="1" minValue="0" maxValue="96"/>
    </cacheField>
    <cacheField name="CASA Self Transfer" numFmtId="164">
      <sharedItems containsSemiMixedTypes="0" containsString="0" containsNumber="1" containsInteger="1" minValue="0" maxValue="37"/>
    </cacheField>
    <cacheField name="CASA Winback" numFmtId="164">
      <sharedItems containsSemiMixedTypes="0" containsString="0" containsNumber="1" containsInteger="1" minValue="0" maxValue="114"/>
    </cacheField>
    <cacheField name="Grand Total" numFmtId="164">
      <sharedItems containsSemiMixedTypes="0" containsString="0" containsNumber="1" containsInteger="1" minValue="0" maxValue="1744"/>
    </cacheField>
    <cacheField name="Distinct leads" numFmtId="164">
      <sharedItems containsSemiMixedTypes="0" containsString="0" containsNumber="1" containsInteger="1" minValue="0" maxValue="1672"/>
    </cacheField>
    <cacheField name="%Overlap" numFmtId="9">
      <sharedItems containsSemiMixedTypes="0" containsString="0" containsNumber="1" minValue="0" maxValue="0.33333333333333337"/>
    </cacheField>
    <cacheField name="#Overlap" numFmtId="164">
      <sharedItems containsSemiMixedTypes="0" containsString="0" containsNumber="1" containsInteger="1" minValue="0" maxValue="72"/>
    </cacheField>
    <cacheField name="Distinct leads Bucketed" numFmtId="0">
      <sharedItems count="11">
        <s v="Below 50"/>
        <s v="100-250"/>
        <s v="240-500"/>
        <s v="500-750"/>
        <s v="50-100"/>
        <s v="750-100"/>
        <s v="Above 1000"/>
        <s v="500-1000" u="1"/>
        <s v="100-500" u="1"/>
        <s v="Below 100" u="1"/>
        <s v="100-2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Y_Kuldeep" refreshedDate="45183.548960532411" createdVersion="6" refreshedVersion="6" minRefreshableVersion="3" recordCount="902" xr:uid="{057F4359-1F3C-4D50-AC4B-2C792237496D}">
  <cacheSource type="worksheet">
    <worksheetSource name="Table14"/>
  </cacheSource>
  <cacheFields count="42">
    <cacheField name="Barnch ID" numFmtId="0">
      <sharedItems containsSemiMixedTypes="0" containsString="0" containsNumber="1" containsInteger="1" minValue="2" maxValue="991"/>
    </cacheField>
    <cacheField name="Region" numFmtId="0">
      <sharedItems count="14">
        <s v="MANGALORE"/>
        <s v="UDUPI"/>
        <s v="SHIMOGA"/>
        <s v="KALABURGI"/>
        <s v="MYSORE"/>
        <s v="HYDERABAD"/>
        <s v="HUBLI"/>
        <s v="AHMEDABAD"/>
        <s v="DELHI"/>
        <s v="MUMBAI"/>
        <s v="KOLKATA"/>
        <s v="TUMAKURU"/>
        <s v="BANGALORE"/>
        <s v="CHENNAI"/>
      </sharedItems>
    </cacheField>
    <cacheField name="MSRU" numFmtId="0">
      <sharedItems/>
    </cacheField>
    <cacheField name="Branch Name" numFmtId="0">
      <sharedItems/>
    </cacheField>
    <cacheField name="Branch opening date" numFmtId="14">
      <sharedItems containsSemiMixedTypes="0" containsNonDate="0" containsDate="1" containsString="0" minDate="1924-05-23T00:00:00" maxDate="2023-03-31T00:00:00"/>
    </cacheField>
    <cacheField name="Branch Vintage (in years)" numFmtId="1">
      <sharedItems containsSemiMixedTypes="0" containsString="0" containsNumber="1" containsInteger="1" minValue="0" maxValue="99"/>
    </cacheField>
    <cacheField name="No of Employees" numFmtId="0">
      <sharedItems containsSemiMixedTypes="0" containsString="0" containsNumber="1" containsInteger="1" minValue="0" maxValue="19"/>
    </cacheField>
    <cacheField name="Employees bucketed" numFmtId="0">
      <sharedItems count="8">
        <s v="B. 5 to 10"/>
        <s v="A. Below 5"/>
        <s v="C. 10 to 15"/>
        <s v="D. Above 15"/>
        <s v="10 to 15" u="1"/>
        <s v="Below 5" u="1"/>
        <s v="5 to 10" u="1"/>
        <s v="Above 15" u="1"/>
      </sharedItems>
    </cacheField>
    <cacheField name="Savings" numFmtId="4">
      <sharedItems containsSemiMixedTypes="0" containsString="0" containsNumber="1" minValue="0.11561100000000001" maxValue="210.30854099999999"/>
    </cacheField>
    <cacheField name="Current" numFmtId="4">
      <sharedItems containsSemiMixedTypes="0" containsString="0" containsNumber="1" minValue="0" maxValue="56.165152999999997"/>
    </cacheField>
    <cacheField name="CASA" numFmtId="4">
      <sharedItems containsSemiMixedTypes="0" containsString="0" containsNumber="1" minValue="0.11561100000000001" maxValue="225.126969"/>
    </cacheField>
    <cacheField name="%CASA Contribution" numFmtId="10">
      <sharedItems containsSemiMixedTypes="0" containsString="0" containsNumber="1" minValue="4.2395583696942529E-6" maxValue="8.2556065224576262E-3"/>
    </cacheField>
    <cacheField name="Term Deposit" numFmtId="4">
      <sharedItems containsSemiMixedTypes="0" containsString="0" containsNumber="1" minValue="0.13362399999999999" maxValue="1454.805654"/>
    </cacheField>
    <cacheField name="%TD Contribution" numFmtId="10">
      <sharedItems containsSemiMixedTypes="0" containsString="0" containsNumber="1" minValue="2.5024053210060873E-6" maxValue="2.7244457654308666E-2"/>
    </cacheField>
    <cacheField name="Customer Regisered on MB" numFmtId="164">
      <sharedItems containsSemiMixedTypes="0" containsString="0" containsNumber="1" containsInteger="1" minValue="49" maxValue="14586"/>
    </cacheField>
    <cacheField name="%Customer MB Registered" numFmtId="10">
      <sharedItems containsSemiMixedTypes="0" containsString="0" containsNumber="1" minValue="1.6592064455768434E-5" maxValue="4.9390173908538445E-3"/>
    </cacheField>
    <cacheField name="MB Registration" numFmtId="164">
      <sharedItems containsSemiMixedTypes="0" containsString="0" containsNumber="1" containsInteger="1" minValue="0" maxValue="682"/>
    </cacheField>
    <cacheField name="SA to FD Cross-sell" numFmtId="164">
      <sharedItems containsSemiMixedTypes="0" containsString="0" containsNumber="1" containsInteger="1" minValue="0" maxValue="1377"/>
    </cacheField>
    <cacheField name="CA to FD Cross-sell" numFmtId="164">
      <sharedItems containsSemiMixedTypes="0" containsString="0" containsNumber="1" containsInteger="1" minValue="0" maxValue="139"/>
    </cacheField>
    <cacheField name="FD Renewal" numFmtId="164">
      <sharedItems containsSemiMixedTypes="0" containsString="0" containsNumber="1" containsInteger="1" minValue="0" maxValue="124"/>
    </cacheField>
    <cacheField name="Standalone upsell + Rnwl" numFmtId="164">
      <sharedItems containsSemiMixedTypes="0" containsString="0" containsNumber="1" containsInteger="1" minValue="0" maxValue="8"/>
    </cacheField>
    <cacheField name="Total Leads" numFmtId="164">
      <sharedItems containsSemiMixedTypes="0" containsString="0" containsNumber="1" containsInteger="1" minValue="0" maxValue="1761"/>
    </cacheField>
    <cacheField name="Distinct leads" numFmtId="164">
      <sharedItems containsSemiMixedTypes="0" containsString="0" containsNumber="1" containsInteger="1" minValue="0" maxValue="1743"/>
    </cacheField>
    <cacheField name="%Overlap" numFmtId="9">
      <sharedItems containsSemiMixedTypes="0" containsString="0" containsNumber="1" minValue="-0.25217391304347836" maxValue="0.33333333333333337"/>
    </cacheField>
    <cacheField name="#Overlap" numFmtId="164">
      <sharedItems containsSemiMixedTypes="0" containsString="0" containsNumber="1" containsInteger="1" minValue="-100" maxValue="29"/>
    </cacheField>
    <cacheField name="Distinct leads Bucketed" numFmtId="0">
      <sharedItems count="7">
        <s v="C. 100-250"/>
        <s v="D. 240-500"/>
        <s v="E. 500-750"/>
        <s v="B. 50-100"/>
        <s v="A. Below 50"/>
        <s v="F. 750-100"/>
        <s v="G. Above 1000"/>
      </sharedItems>
    </cacheField>
    <cacheField name="Phone number available" numFmtId="164">
      <sharedItems containsSemiMixedTypes="0" containsString="0" containsNumber="1" containsInteger="1" minValue="0" maxValue="1734"/>
    </cacheField>
    <cacheField name="%Phone number available" numFmtId="9">
      <sharedItems containsSemiMixedTypes="0" containsString="0" containsNumber="1" minValue="0" maxValue="1"/>
    </cacheField>
    <cacheField name="Email available" numFmtId="164">
      <sharedItems containsSemiMixedTypes="0" containsString="0" containsNumber="1" containsInteger="1" minValue="0" maxValue="980"/>
    </cacheField>
    <cacheField name="%Email available" numFmtId="9">
      <sharedItems containsSemiMixedTypes="0" containsString="0" containsNumber="1" minValue="0" maxValue="1"/>
    </cacheField>
    <cacheField name="HNI (as per customer segmentation)" numFmtId="164">
      <sharedItems containsSemiMixedTypes="0" containsString="0" containsNumber="1" containsInteger="1" minValue="0" maxValue="145"/>
    </cacheField>
    <cacheField name="%HNI" numFmtId="10">
      <sharedItems containsSemiMixedTypes="0" containsString="0" containsNumber="1" minValue="0" maxValue="0.25238095238095237"/>
    </cacheField>
    <cacheField name="MB Registered" numFmtId="164">
      <sharedItems containsSemiMixedTypes="0" containsString="0" containsNumber="1" containsInteger="1" minValue="0" maxValue="796"/>
    </cacheField>
    <cacheField name="%MB Registered" numFmtId="9">
      <sharedItems containsSemiMixedTypes="0" containsString="0" containsNumber="1" minValue="0" maxValue="1"/>
    </cacheField>
    <cacheField name="IB Registered" numFmtId="164">
      <sharedItems containsSemiMixedTypes="0" containsString="0" containsNumber="1" containsInteger="1" minValue="0" maxValue="454"/>
    </cacheField>
    <cacheField name="%IB Registered" numFmtId="9">
      <sharedItems containsSemiMixedTypes="0" containsString="0" containsNumber="1" minValue="0" maxValue="0.875"/>
    </cacheField>
    <cacheField name="MB Eligible" numFmtId="164">
      <sharedItems containsSemiMixedTypes="0" containsString="0" containsNumber="1" containsInteger="1" minValue="0" maxValue="1198"/>
    </cacheField>
    <cacheField name="%MB Eligible" numFmtId="9">
      <sharedItems containsSemiMixedTypes="0" containsString="0" containsNumber="1" minValue="0" maxValue="1"/>
    </cacheField>
    <cacheField name="IB Eligible" numFmtId="164">
      <sharedItems containsSemiMixedTypes="0" containsString="0" containsNumber="1" containsInteger="1" minValue="0" maxValue="771"/>
    </cacheField>
    <cacheField name="%IB Eligible" numFmtId="9">
      <sharedItems containsSemiMixedTypes="0" containsString="0" containsNumber="1" minValue="0" maxValue="1"/>
    </cacheField>
    <cacheField name="Required FTEs" numFmtId="165">
      <sharedItems containsSemiMixedTypes="0" containsString="0" containsNumber="1" minValue="0" maxValue="3.0104166666666665"/>
    </cacheField>
    <cacheField name="Actual FTE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Y_Kuldeep" refreshedDate="45267.761811689816" createdVersion="6" refreshedVersion="6" minRefreshableVersion="3" recordCount="905" xr:uid="{D4ED3DA1-8621-41C5-A38A-FA6C3F966D5F}">
  <cacheSource type="worksheet">
    <worksheetSource ref="A2:F907" sheet="New Campaigns"/>
  </cacheSource>
  <cacheFields count="6">
    <cacheField name="Barnch ID" numFmtId="0">
      <sharedItems containsSemiMixedTypes="0" containsString="0" containsNumber="1" containsInteger="1" minValue="2" maxValue="991"/>
    </cacheField>
    <cacheField name="Region" numFmtId="0">
      <sharedItems count="14">
        <s v="MANGALORE"/>
        <s v="UDUPI"/>
        <s v="SHIMOGA"/>
        <s v="KALABURGI"/>
        <s v="MYSORE"/>
        <s v="HYDERABAD"/>
        <s v="HUBLI"/>
        <s v="AHMEDABAD"/>
        <s v="DELHI"/>
        <s v="MUMBAI"/>
        <s v="KOLKATA"/>
        <s v="TUMAKURU"/>
        <s v="BANGALORE"/>
        <s v="CHENNAI"/>
      </sharedItems>
    </cacheField>
    <cacheField name="MSRU" numFmtId="0">
      <sharedItems/>
    </cacheField>
    <cacheField name="Branch Name" numFmtId="0">
      <sharedItems/>
    </cacheField>
    <cacheField name="Insurance" numFmtId="43">
      <sharedItems containsSemiMixedTypes="0" containsString="0" containsNumber="1" minValue="0" maxValue="24.094999999999999"/>
    </cacheField>
    <cacheField name="Winback" numFmtId="43">
      <sharedItems containsSemiMixedTypes="0" containsString="0" containsNumber="1" minValue="0" maxValue="3.63928564061715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7">
  <r>
    <x v="0"/>
    <x v="0"/>
    <n v="17"/>
  </r>
  <r>
    <x v="1"/>
    <x v="0"/>
    <n v="5"/>
  </r>
  <r>
    <x v="2"/>
    <x v="0"/>
    <n v="3"/>
  </r>
  <r>
    <x v="3"/>
    <x v="0"/>
    <n v="3"/>
  </r>
  <r>
    <x v="4"/>
    <x v="0"/>
    <n v="5"/>
  </r>
  <r>
    <x v="5"/>
    <x v="0"/>
    <n v="2"/>
  </r>
  <r>
    <x v="6"/>
    <x v="0"/>
    <n v="2"/>
  </r>
  <r>
    <x v="7"/>
    <x v="0"/>
    <n v="9"/>
  </r>
  <r>
    <x v="8"/>
    <x v="0"/>
    <n v="22"/>
  </r>
  <r>
    <x v="9"/>
    <x v="0"/>
    <n v="11"/>
  </r>
  <r>
    <x v="10"/>
    <x v="0"/>
    <n v="4"/>
  </r>
  <r>
    <x v="11"/>
    <x v="0"/>
    <n v="37"/>
  </r>
  <r>
    <x v="12"/>
    <x v="0"/>
    <n v="7"/>
  </r>
  <r>
    <x v="13"/>
    <x v="0"/>
    <n v="1"/>
  </r>
  <r>
    <x v="14"/>
    <x v="0"/>
    <n v="4"/>
  </r>
  <r>
    <x v="15"/>
    <x v="0"/>
    <n v="1"/>
  </r>
  <r>
    <x v="16"/>
    <x v="0"/>
    <n v="1"/>
  </r>
  <r>
    <x v="17"/>
    <x v="0"/>
    <n v="2"/>
  </r>
  <r>
    <x v="18"/>
    <x v="0"/>
    <n v="8"/>
  </r>
  <r>
    <x v="19"/>
    <x v="0"/>
    <n v="7"/>
  </r>
  <r>
    <x v="20"/>
    <x v="0"/>
    <n v="2"/>
  </r>
  <r>
    <x v="21"/>
    <x v="0"/>
    <n v="23"/>
  </r>
  <r>
    <x v="22"/>
    <x v="0"/>
    <n v="4"/>
  </r>
  <r>
    <x v="23"/>
    <x v="0"/>
    <n v="21"/>
  </r>
  <r>
    <x v="24"/>
    <x v="0"/>
    <n v="3"/>
  </r>
  <r>
    <x v="25"/>
    <x v="0"/>
    <n v="1"/>
  </r>
  <r>
    <x v="26"/>
    <x v="0"/>
    <n v="13"/>
  </r>
  <r>
    <x v="27"/>
    <x v="0"/>
    <n v="11"/>
  </r>
  <r>
    <x v="28"/>
    <x v="0"/>
    <n v="12"/>
  </r>
  <r>
    <x v="29"/>
    <x v="0"/>
    <n v="6"/>
  </r>
  <r>
    <x v="30"/>
    <x v="0"/>
    <n v="7"/>
  </r>
  <r>
    <x v="31"/>
    <x v="0"/>
    <n v="6"/>
  </r>
  <r>
    <x v="32"/>
    <x v="0"/>
    <n v="7"/>
  </r>
  <r>
    <x v="33"/>
    <x v="0"/>
    <n v="12"/>
  </r>
  <r>
    <x v="34"/>
    <x v="0"/>
    <n v="5"/>
  </r>
  <r>
    <x v="35"/>
    <x v="0"/>
    <n v="4"/>
  </r>
  <r>
    <x v="36"/>
    <x v="0"/>
    <n v="2"/>
  </r>
  <r>
    <x v="37"/>
    <x v="0"/>
    <n v="4"/>
  </r>
  <r>
    <x v="38"/>
    <x v="0"/>
    <n v="7"/>
  </r>
  <r>
    <x v="39"/>
    <x v="0"/>
    <n v="13"/>
  </r>
  <r>
    <x v="40"/>
    <x v="0"/>
    <n v="4"/>
  </r>
  <r>
    <x v="41"/>
    <x v="0"/>
    <n v="3"/>
  </r>
  <r>
    <x v="42"/>
    <x v="0"/>
    <n v="1"/>
  </r>
  <r>
    <x v="43"/>
    <x v="0"/>
    <n v="2"/>
  </r>
  <r>
    <x v="44"/>
    <x v="0"/>
    <n v="6"/>
  </r>
  <r>
    <x v="45"/>
    <x v="0"/>
    <n v="1"/>
  </r>
  <r>
    <x v="46"/>
    <x v="0"/>
    <n v="2"/>
  </r>
  <r>
    <x v="47"/>
    <x v="0"/>
    <n v="8"/>
  </r>
  <r>
    <x v="48"/>
    <x v="0"/>
    <n v="1"/>
  </r>
  <r>
    <x v="49"/>
    <x v="0"/>
    <n v="4"/>
  </r>
  <r>
    <x v="50"/>
    <x v="0"/>
    <n v="4"/>
  </r>
  <r>
    <x v="51"/>
    <x v="0"/>
    <n v="5"/>
  </r>
  <r>
    <x v="52"/>
    <x v="0"/>
    <n v="8"/>
  </r>
  <r>
    <x v="53"/>
    <x v="0"/>
    <n v="1"/>
  </r>
  <r>
    <x v="54"/>
    <x v="0"/>
    <n v="2"/>
  </r>
  <r>
    <x v="55"/>
    <x v="0"/>
    <n v="2"/>
  </r>
  <r>
    <x v="56"/>
    <x v="0"/>
    <n v="1"/>
  </r>
  <r>
    <x v="57"/>
    <x v="0"/>
    <n v="5"/>
  </r>
  <r>
    <x v="58"/>
    <x v="0"/>
    <n v="2"/>
  </r>
  <r>
    <x v="59"/>
    <x v="0"/>
    <n v="6"/>
  </r>
  <r>
    <x v="60"/>
    <x v="0"/>
    <n v="4"/>
  </r>
  <r>
    <x v="61"/>
    <x v="0"/>
    <n v="5"/>
  </r>
  <r>
    <x v="62"/>
    <x v="0"/>
    <n v="3"/>
  </r>
  <r>
    <x v="63"/>
    <x v="0"/>
    <n v="3"/>
  </r>
  <r>
    <x v="64"/>
    <x v="0"/>
    <n v="2"/>
  </r>
  <r>
    <x v="65"/>
    <x v="0"/>
    <n v="1"/>
  </r>
  <r>
    <x v="66"/>
    <x v="0"/>
    <n v="3"/>
  </r>
  <r>
    <x v="67"/>
    <x v="0"/>
    <n v="4"/>
  </r>
  <r>
    <x v="68"/>
    <x v="0"/>
    <n v="5"/>
  </r>
  <r>
    <x v="69"/>
    <x v="1"/>
    <n v="19"/>
  </r>
  <r>
    <x v="70"/>
    <x v="1"/>
    <n v="11"/>
  </r>
  <r>
    <x v="71"/>
    <x v="1"/>
    <n v="19"/>
  </r>
  <r>
    <x v="72"/>
    <x v="1"/>
    <n v="24"/>
  </r>
  <r>
    <x v="73"/>
    <x v="1"/>
    <n v="24"/>
  </r>
  <r>
    <x v="74"/>
    <x v="1"/>
    <n v="71"/>
  </r>
  <r>
    <x v="22"/>
    <x v="1"/>
    <n v="10"/>
  </r>
  <r>
    <x v="75"/>
    <x v="1"/>
    <n v="10"/>
  </r>
  <r>
    <x v="76"/>
    <x v="1"/>
    <n v="6"/>
  </r>
  <r>
    <x v="77"/>
    <x v="1"/>
    <n v="23"/>
  </r>
  <r>
    <x v="78"/>
    <x v="1"/>
    <n v="12"/>
  </r>
  <r>
    <x v="79"/>
    <x v="1"/>
    <n v="17"/>
  </r>
  <r>
    <x v="80"/>
    <x v="1"/>
    <n v="14"/>
  </r>
  <r>
    <x v="81"/>
    <x v="1"/>
    <n v="5"/>
  </r>
  <r>
    <x v="82"/>
    <x v="1"/>
    <n v="24"/>
  </r>
  <r>
    <x v="83"/>
    <x v="1"/>
    <n v="22"/>
  </r>
  <r>
    <x v="84"/>
    <x v="1"/>
    <n v="30"/>
  </r>
  <r>
    <x v="85"/>
    <x v="1"/>
    <n v="4"/>
  </r>
  <r>
    <x v="86"/>
    <x v="1"/>
    <n v="12"/>
  </r>
  <r>
    <x v="87"/>
    <x v="1"/>
    <n v="16"/>
  </r>
  <r>
    <x v="88"/>
    <x v="1"/>
    <n v="7"/>
  </r>
  <r>
    <x v="89"/>
    <x v="1"/>
    <n v="14"/>
  </r>
  <r>
    <x v="90"/>
    <x v="1"/>
    <n v="14"/>
  </r>
  <r>
    <x v="91"/>
    <x v="1"/>
    <n v="4"/>
  </r>
  <r>
    <x v="92"/>
    <x v="1"/>
    <n v="32"/>
  </r>
  <r>
    <x v="93"/>
    <x v="1"/>
    <n v="6"/>
  </r>
  <r>
    <x v="94"/>
    <x v="1"/>
    <n v="10"/>
  </r>
  <r>
    <x v="95"/>
    <x v="1"/>
    <n v="8"/>
  </r>
  <r>
    <x v="96"/>
    <x v="1"/>
    <n v="23"/>
  </r>
  <r>
    <x v="97"/>
    <x v="1"/>
    <n v="7"/>
  </r>
  <r>
    <x v="98"/>
    <x v="1"/>
    <n v="20"/>
  </r>
  <r>
    <x v="99"/>
    <x v="1"/>
    <n v="2"/>
  </r>
  <r>
    <x v="100"/>
    <x v="1"/>
    <n v="18"/>
  </r>
  <r>
    <x v="101"/>
    <x v="1"/>
    <n v="4"/>
  </r>
  <r>
    <x v="102"/>
    <x v="1"/>
    <n v="6"/>
  </r>
  <r>
    <x v="103"/>
    <x v="1"/>
    <n v="5"/>
  </r>
  <r>
    <x v="104"/>
    <x v="1"/>
    <n v="15"/>
  </r>
  <r>
    <x v="105"/>
    <x v="1"/>
    <n v="4"/>
  </r>
  <r>
    <x v="106"/>
    <x v="1"/>
    <n v="9"/>
  </r>
  <r>
    <x v="107"/>
    <x v="1"/>
    <n v="6"/>
  </r>
  <r>
    <x v="108"/>
    <x v="1"/>
    <n v="8"/>
  </r>
  <r>
    <x v="109"/>
    <x v="1"/>
    <n v="8"/>
  </r>
  <r>
    <x v="110"/>
    <x v="1"/>
    <n v="33"/>
  </r>
  <r>
    <x v="111"/>
    <x v="1"/>
    <n v="19"/>
  </r>
  <r>
    <x v="112"/>
    <x v="1"/>
    <n v="6"/>
  </r>
  <r>
    <x v="113"/>
    <x v="1"/>
    <n v="6"/>
  </r>
  <r>
    <x v="114"/>
    <x v="1"/>
    <n v="12"/>
  </r>
  <r>
    <x v="115"/>
    <x v="1"/>
    <n v="4"/>
  </r>
  <r>
    <x v="116"/>
    <x v="1"/>
    <n v="5"/>
  </r>
  <r>
    <x v="117"/>
    <x v="1"/>
    <n v="6"/>
  </r>
  <r>
    <x v="118"/>
    <x v="1"/>
    <n v="8"/>
  </r>
  <r>
    <x v="119"/>
    <x v="1"/>
    <n v="18"/>
  </r>
  <r>
    <x v="120"/>
    <x v="1"/>
    <n v="15"/>
  </r>
  <r>
    <x v="121"/>
    <x v="1"/>
    <n v="5"/>
  </r>
  <r>
    <x v="122"/>
    <x v="1"/>
    <n v="2"/>
  </r>
  <r>
    <x v="123"/>
    <x v="1"/>
    <n v="16"/>
  </r>
  <r>
    <x v="124"/>
    <x v="1"/>
    <n v="1"/>
  </r>
  <r>
    <x v="125"/>
    <x v="1"/>
    <n v="4"/>
  </r>
  <r>
    <x v="62"/>
    <x v="1"/>
    <n v="9"/>
  </r>
  <r>
    <x v="126"/>
    <x v="1"/>
    <n v="12"/>
  </r>
  <r>
    <x v="127"/>
    <x v="1"/>
    <n v="7"/>
  </r>
  <r>
    <x v="128"/>
    <x v="1"/>
    <n v="12"/>
  </r>
  <r>
    <x v="129"/>
    <x v="1"/>
    <n v="8"/>
  </r>
  <r>
    <x v="130"/>
    <x v="1"/>
    <n v="1"/>
  </r>
  <r>
    <x v="131"/>
    <x v="1"/>
    <n v="11"/>
  </r>
  <r>
    <x v="132"/>
    <x v="1"/>
    <n v="10"/>
  </r>
  <r>
    <x v="133"/>
    <x v="1"/>
    <n v="4"/>
  </r>
  <r>
    <x v="10"/>
    <x v="1"/>
    <n v="11"/>
  </r>
  <r>
    <x v="134"/>
    <x v="1"/>
    <n v="5"/>
  </r>
  <r>
    <x v="135"/>
    <x v="1"/>
    <n v="6"/>
  </r>
  <r>
    <x v="136"/>
    <x v="1"/>
    <n v="18"/>
  </r>
  <r>
    <x v="137"/>
    <x v="1"/>
    <n v="4"/>
  </r>
  <r>
    <x v="138"/>
    <x v="1"/>
    <n v="2"/>
  </r>
  <r>
    <x v="139"/>
    <x v="1"/>
    <n v="3"/>
  </r>
  <r>
    <x v="140"/>
    <x v="1"/>
    <n v="3"/>
  </r>
  <r>
    <x v="141"/>
    <x v="1"/>
    <n v="7"/>
  </r>
  <r>
    <x v="142"/>
    <x v="1"/>
    <n v="6"/>
  </r>
  <r>
    <x v="143"/>
    <x v="1"/>
    <n v="3"/>
  </r>
  <r>
    <x v="144"/>
    <x v="1"/>
    <n v="12"/>
  </r>
  <r>
    <x v="51"/>
    <x v="1"/>
    <n v="13"/>
  </r>
  <r>
    <x v="145"/>
    <x v="2"/>
    <n v="82"/>
  </r>
  <r>
    <x v="146"/>
    <x v="2"/>
    <n v="68"/>
  </r>
  <r>
    <x v="147"/>
    <x v="2"/>
    <n v="111"/>
  </r>
  <r>
    <x v="119"/>
    <x v="2"/>
    <n v="153"/>
  </r>
  <r>
    <x v="148"/>
    <x v="2"/>
    <n v="93"/>
  </r>
  <r>
    <x v="149"/>
    <x v="2"/>
    <n v="22"/>
  </r>
  <r>
    <x v="150"/>
    <x v="2"/>
    <n v="115"/>
  </r>
  <r>
    <x v="151"/>
    <x v="2"/>
    <n v="110"/>
  </r>
  <r>
    <x v="152"/>
    <x v="2"/>
    <n v="139"/>
  </r>
  <r>
    <x v="153"/>
    <x v="2"/>
    <n v="233"/>
  </r>
  <r>
    <x v="154"/>
    <x v="2"/>
    <n v="32"/>
  </r>
  <r>
    <x v="155"/>
    <x v="2"/>
    <n v="138"/>
  </r>
  <r>
    <x v="156"/>
    <x v="2"/>
    <n v="79"/>
  </r>
  <r>
    <x v="157"/>
    <x v="2"/>
    <n v="44"/>
  </r>
  <r>
    <x v="158"/>
    <x v="2"/>
    <n v="241"/>
  </r>
  <r>
    <x v="159"/>
    <x v="2"/>
    <n v="221"/>
  </r>
  <r>
    <x v="160"/>
    <x v="2"/>
    <n v="69"/>
  </r>
  <r>
    <x v="161"/>
    <x v="2"/>
    <n v="35"/>
  </r>
  <r>
    <x v="162"/>
    <x v="2"/>
    <n v="84"/>
  </r>
  <r>
    <x v="163"/>
    <x v="2"/>
    <n v="193"/>
  </r>
  <r>
    <x v="164"/>
    <x v="2"/>
    <n v="66"/>
  </r>
  <r>
    <x v="165"/>
    <x v="2"/>
    <n v="26"/>
  </r>
  <r>
    <x v="166"/>
    <x v="2"/>
    <n v="38"/>
  </r>
  <r>
    <x v="167"/>
    <x v="2"/>
    <n v="57"/>
  </r>
  <r>
    <x v="168"/>
    <x v="2"/>
    <n v="144"/>
  </r>
  <r>
    <x v="169"/>
    <x v="2"/>
    <n v="58"/>
  </r>
  <r>
    <x v="170"/>
    <x v="2"/>
    <n v="89"/>
  </r>
  <r>
    <x v="123"/>
    <x v="2"/>
    <n v="79"/>
  </r>
  <r>
    <x v="108"/>
    <x v="2"/>
    <n v="76"/>
  </r>
  <r>
    <x v="27"/>
    <x v="2"/>
    <n v="30"/>
  </r>
  <r>
    <x v="171"/>
    <x v="2"/>
    <n v="26"/>
  </r>
  <r>
    <x v="172"/>
    <x v="2"/>
    <n v="17"/>
  </r>
  <r>
    <x v="173"/>
    <x v="2"/>
    <n v="12"/>
  </r>
  <r>
    <x v="174"/>
    <x v="2"/>
    <n v="98"/>
  </r>
  <r>
    <x v="175"/>
    <x v="2"/>
    <n v="111"/>
  </r>
  <r>
    <x v="98"/>
    <x v="2"/>
    <n v="103"/>
  </r>
  <r>
    <x v="176"/>
    <x v="2"/>
    <n v="29"/>
  </r>
  <r>
    <x v="177"/>
    <x v="2"/>
    <n v="38"/>
  </r>
  <r>
    <x v="178"/>
    <x v="2"/>
    <n v="183"/>
  </r>
  <r>
    <x v="179"/>
    <x v="2"/>
    <n v="80"/>
  </r>
  <r>
    <x v="180"/>
    <x v="2"/>
    <n v="77"/>
  </r>
  <r>
    <x v="64"/>
    <x v="2"/>
    <n v="10"/>
  </r>
  <r>
    <x v="181"/>
    <x v="2"/>
    <n v="183"/>
  </r>
  <r>
    <x v="182"/>
    <x v="2"/>
    <n v="42"/>
  </r>
  <r>
    <x v="183"/>
    <x v="2"/>
    <n v="89"/>
  </r>
  <r>
    <x v="184"/>
    <x v="2"/>
    <n v="11"/>
  </r>
  <r>
    <x v="185"/>
    <x v="2"/>
    <n v="26"/>
  </r>
  <r>
    <x v="186"/>
    <x v="2"/>
    <n v="84"/>
  </r>
  <r>
    <x v="187"/>
    <x v="2"/>
    <n v="67"/>
  </r>
  <r>
    <x v="188"/>
    <x v="2"/>
    <n v="55"/>
  </r>
  <r>
    <x v="189"/>
    <x v="2"/>
    <n v="42"/>
  </r>
  <r>
    <x v="190"/>
    <x v="2"/>
    <n v="97"/>
  </r>
  <r>
    <x v="191"/>
    <x v="2"/>
    <n v="144"/>
  </r>
  <r>
    <x v="192"/>
    <x v="2"/>
    <n v="176"/>
  </r>
  <r>
    <x v="193"/>
    <x v="2"/>
    <n v="49"/>
  </r>
  <r>
    <x v="114"/>
    <x v="2"/>
    <n v="185"/>
  </r>
  <r>
    <x v="40"/>
    <x v="2"/>
    <n v="33"/>
  </r>
  <r>
    <x v="194"/>
    <x v="2"/>
    <n v="60"/>
  </r>
  <r>
    <x v="195"/>
    <x v="2"/>
    <n v="83"/>
  </r>
  <r>
    <x v="196"/>
    <x v="2"/>
    <n v="44"/>
  </r>
  <r>
    <x v="197"/>
    <x v="2"/>
    <n v="161"/>
  </r>
  <r>
    <x v="198"/>
    <x v="2"/>
    <n v="46"/>
  </r>
  <r>
    <x v="199"/>
    <x v="2"/>
    <n v="52"/>
  </r>
  <r>
    <x v="200"/>
    <x v="2"/>
    <n v="42"/>
  </r>
  <r>
    <x v="201"/>
    <x v="2"/>
    <n v="35"/>
  </r>
  <r>
    <x v="202"/>
    <x v="2"/>
    <n v="103"/>
  </r>
  <r>
    <x v="203"/>
    <x v="2"/>
    <n v="15"/>
  </r>
  <r>
    <x v="204"/>
    <x v="2"/>
    <n v="52"/>
  </r>
  <r>
    <x v="205"/>
    <x v="2"/>
    <n v="52"/>
  </r>
  <r>
    <x v="206"/>
    <x v="2"/>
    <n v="24"/>
  </r>
  <r>
    <x v="207"/>
    <x v="2"/>
    <n v="37"/>
  </r>
  <r>
    <x v="208"/>
    <x v="2"/>
    <n v="71"/>
  </r>
  <r>
    <x v="209"/>
    <x v="2"/>
    <n v="59"/>
  </r>
  <r>
    <x v="210"/>
    <x v="2"/>
    <n v="38"/>
  </r>
  <r>
    <x v="19"/>
    <x v="2"/>
    <n v="89"/>
  </r>
  <r>
    <x v="211"/>
    <x v="2"/>
    <n v="1"/>
  </r>
  <r>
    <x v="135"/>
    <x v="2"/>
    <n v="12"/>
  </r>
  <r>
    <x v="57"/>
    <x v="2"/>
    <n v="58"/>
  </r>
  <r>
    <x v="212"/>
    <x v="2"/>
    <n v="15"/>
  </r>
  <r>
    <x v="213"/>
    <x v="2"/>
    <n v="9"/>
  </r>
  <r>
    <x v="113"/>
    <x v="2"/>
    <n v="8"/>
  </r>
  <r>
    <x v="214"/>
    <x v="2"/>
    <n v="4"/>
  </r>
  <r>
    <x v="215"/>
    <x v="2"/>
    <n v="33"/>
  </r>
  <r>
    <x v="216"/>
    <x v="2"/>
    <n v="7"/>
  </r>
  <r>
    <x v="217"/>
    <x v="2"/>
    <n v="4"/>
  </r>
  <r>
    <x v="39"/>
    <x v="2"/>
    <n v="62"/>
  </r>
  <r>
    <x v="11"/>
    <x v="2"/>
    <n v="34"/>
  </r>
  <r>
    <x v="218"/>
    <x v="2"/>
    <n v="53"/>
  </r>
  <r>
    <x v="219"/>
    <x v="2"/>
    <n v="63"/>
  </r>
  <r>
    <x v="220"/>
    <x v="2"/>
    <n v="58"/>
  </r>
  <r>
    <x v="221"/>
    <x v="2"/>
    <n v="28"/>
  </r>
  <r>
    <x v="222"/>
    <x v="2"/>
    <n v="22"/>
  </r>
  <r>
    <x v="223"/>
    <x v="2"/>
    <n v="50"/>
  </r>
  <r>
    <x v="224"/>
    <x v="2"/>
    <n v="28"/>
  </r>
  <r>
    <x v="225"/>
    <x v="2"/>
    <n v="63"/>
  </r>
  <r>
    <x v="125"/>
    <x v="2"/>
    <n v="17"/>
  </r>
  <r>
    <x v="226"/>
    <x v="2"/>
    <n v="37"/>
  </r>
  <r>
    <x v="227"/>
    <x v="2"/>
    <n v="14"/>
  </r>
  <r>
    <x v="228"/>
    <x v="2"/>
    <n v="9"/>
  </r>
  <r>
    <x v="229"/>
    <x v="1"/>
    <n v="6"/>
  </r>
  <r>
    <x v="230"/>
    <x v="1"/>
    <n v="10"/>
  </r>
  <r>
    <x v="231"/>
    <x v="1"/>
    <n v="5"/>
  </r>
  <r>
    <x v="232"/>
    <x v="1"/>
    <n v="3"/>
  </r>
  <r>
    <x v="14"/>
    <x v="1"/>
    <n v="6"/>
  </r>
  <r>
    <x v="233"/>
    <x v="1"/>
    <n v="5"/>
  </r>
  <r>
    <x v="234"/>
    <x v="1"/>
    <n v="1"/>
  </r>
  <r>
    <x v="71"/>
    <x v="0"/>
    <n v="8"/>
  </r>
  <r>
    <x v="235"/>
    <x v="0"/>
    <n v="4"/>
  </r>
  <r>
    <x v="236"/>
    <x v="0"/>
    <n v="9"/>
  </r>
  <r>
    <x v="237"/>
    <x v="0"/>
    <n v="9"/>
  </r>
  <r>
    <x v="238"/>
    <x v="0"/>
    <n v="4"/>
  </r>
  <r>
    <x v="239"/>
    <x v="0"/>
    <n v="2"/>
  </r>
  <r>
    <x v="240"/>
    <x v="0"/>
    <n v="5"/>
  </r>
  <r>
    <x v="241"/>
    <x v="0"/>
    <n v="3"/>
  </r>
  <r>
    <x v="169"/>
    <x v="0"/>
    <n v="5"/>
  </r>
  <r>
    <x v="242"/>
    <x v="0"/>
    <n v="1"/>
  </r>
  <r>
    <x v="243"/>
    <x v="0"/>
    <n v="6"/>
  </r>
  <r>
    <x v="244"/>
    <x v="0"/>
    <n v="10"/>
  </r>
  <r>
    <x v="245"/>
    <x v="0"/>
    <n v="21"/>
  </r>
  <r>
    <x v="246"/>
    <x v="0"/>
    <n v="1"/>
  </r>
  <r>
    <x v="247"/>
    <x v="0"/>
    <n v="6"/>
  </r>
  <r>
    <x v="248"/>
    <x v="0"/>
    <n v="1"/>
  </r>
  <r>
    <x v="249"/>
    <x v="0"/>
    <n v="14"/>
  </r>
  <r>
    <x v="250"/>
    <x v="0"/>
    <n v="7"/>
  </r>
  <r>
    <x v="251"/>
    <x v="0"/>
    <n v="4"/>
  </r>
  <r>
    <x v="222"/>
    <x v="0"/>
    <n v="4"/>
  </r>
  <r>
    <x v="127"/>
    <x v="0"/>
    <n v="12"/>
  </r>
  <r>
    <x v="151"/>
    <x v="0"/>
    <n v="7"/>
  </r>
  <r>
    <x v="163"/>
    <x v="0"/>
    <n v="8"/>
  </r>
  <r>
    <x v="252"/>
    <x v="0"/>
    <n v="7"/>
  </r>
  <r>
    <x v="253"/>
    <x v="0"/>
    <n v="9"/>
  </r>
  <r>
    <x v="254"/>
    <x v="0"/>
    <n v="2"/>
  </r>
  <r>
    <x v="86"/>
    <x v="0"/>
    <n v="5"/>
  </r>
  <r>
    <x v="255"/>
    <x v="0"/>
    <n v="8"/>
  </r>
  <r>
    <x v="256"/>
    <x v="0"/>
    <n v="4"/>
  </r>
  <r>
    <x v="208"/>
    <x v="0"/>
    <n v="5"/>
  </r>
  <r>
    <x v="126"/>
    <x v="0"/>
    <n v="12"/>
  </r>
  <r>
    <x v="257"/>
    <x v="0"/>
    <n v="1"/>
  </r>
  <r>
    <x v="258"/>
    <x v="0"/>
    <n v="5"/>
  </r>
  <r>
    <x v="259"/>
    <x v="0"/>
    <n v="22"/>
  </r>
  <r>
    <x v="260"/>
    <x v="0"/>
    <n v="3"/>
  </r>
  <r>
    <x v="261"/>
    <x v="0"/>
    <n v="5"/>
  </r>
  <r>
    <x v="262"/>
    <x v="0"/>
    <n v="4"/>
  </r>
  <r>
    <x v="180"/>
    <x v="0"/>
    <n v="1"/>
  </r>
  <r>
    <x v="216"/>
    <x v="0"/>
    <n v="2"/>
  </r>
  <r>
    <x v="263"/>
    <x v="0"/>
    <n v="2"/>
  </r>
  <r>
    <x v="186"/>
    <x v="0"/>
    <n v="6"/>
  </r>
  <r>
    <x v="95"/>
    <x v="0"/>
    <n v="1"/>
  </r>
  <r>
    <x v="264"/>
    <x v="0"/>
    <n v="2"/>
  </r>
  <r>
    <x v="99"/>
    <x v="0"/>
    <n v="3"/>
  </r>
  <r>
    <x v="265"/>
    <x v="0"/>
    <n v="1"/>
  </r>
  <r>
    <x v="266"/>
    <x v="0"/>
    <n v="5"/>
  </r>
  <r>
    <x v="267"/>
    <x v="0"/>
    <n v="2"/>
  </r>
  <r>
    <x v="268"/>
    <x v="0"/>
    <n v="1"/>
  </r>
  <r>
    <x v="269"/>
    <x v="0"/>
    <n v="3"/>
  </r>
  <r>
    <x v="135"/>
    <x v="0"/>
    <n v="3"/>
  </r>
  <r>
    <x v="197"/>
    <x v="0"/>
    <n v="3"/>
  </r>
  <r>
    <x v="270"/>
    <x v="0"/>
    <n v="1"/>
  </r>
  <r>
    <x v="271"/>
    <x v="0"/>
    <n v="3"/>
  </r>
  <r>
    <x v="272"/>
    <x v="0"/>
    <n v="5"/>
  </r>
  <r>
    <x v="273"/>
    <x v="0"/>
    <n v="3"/>
  </r>
  <r>
    <x v="274"/>
    <x v="0"/>
    <n v="6"/>
  </r>
  <r>
    <x v="275"/>
    <x v="0"/>
    <n v="3"/>
  </r>
  <r>
    <x v="276"/>
    <x v="0"/>
    <n v="3"/>
  </r>
  <r>
    <x v="277"/>
    <x v="0"/>
    <n v="1"/>
  </r>
  <r>
    <x v="278"/>
    <x v="0"/>
    <n v="1"/>
  </r>
  <r>
    <x v="279"/>
    <x v="0"/>
    <n v="1"/>
  </r>
  <r>
    <x v="280"/>
    <x v="0"/>
    <n v="5"/>
  </r>
  <r>
    <x v="281"/>
    <x v="0"/>
    <n v="3"/>
  </r>
  <r>
    <x v="282"/>
    <x v="1"/>
    <n v="16"/>
  </r>
  <r>
    <x v="283"/>
    <x v="1"/>
    <n v="15"/>
  </r>
  <r>
    <x v="37"/>
    <x v="1"/>
    <n v="8"/>
  </r>
  <r>
    <x v="284"/>
    <x v="1"/>
    <n v="12"/>
  </r>
  <r>
    <x v="285"/>
    <x v="1"/>
    <n v="4"/>
  </r>
  <r>
    <x v="286"/>
    <x v="1"/>
    <n v="65"/>
  </r>
  <r>
    <x v="287"/>
    <x v="1"/>
    <n v="37"/>
  </r>
  <r>
    <x v="288"/>
    <x v="1"/>
    <n v="19"/>
  </r>
  <r>
    <x v="289"/>
    <x v="1"/>
    <n v="19"/>
  </r>
  <r>
    <x v="290"/>
    <x v="1"/>
    <n v="14"/>
  </r>
  <r>
    <x v="291"/>
    <x v="1"/>
    <n v="13"/>
  </r>
  <r>
    <x v="292"/>
    <x v="1"/>
    <n v="10"/>
  </r>
  <r>
    <x v="293"/>
    <x v="1"/>
    <n v="9"/>
  </r>
  <r>
    <x v="294"/>
    <x v="1"/>
    <n v="28"/>
  </r>
  <r>
    <x v="192"/>
    <x v="1"/>
    <n v="54"/>
  </r>
  <r>
    <x v="295"/>
    <x v="1"/>
    <n v="7"/>
  </r>
  <r>
    <x v="296"/>
    <x v="1"/>
    <n v="43"/>
  </r>
  <r>
    <x v="297"/>
    <x v="1"/>
    <n v="38"/>
  </r>
  <r>
    <x v="298"/>
    <x v="1"/>
    <n v="44"/>
  </r>
  <r>
    <x v="299"/>
    <x v="1"/>
    <n v="35"/>
  </r>
  <r>
    <x v="300"/>
    <x v="1"/>
    <n v="7"/>
  </r>
  <r>
    <x v="301"/>
    <x v="1"/>
    <n v="12"/>
  </r>
  <r>
    <x v="168"/>
    <x v="1"/>
    <n v="10"/>
  </r>
  <r>
    <x v="302"/>
    <x v="1"/>
    <n v="51"/>
  </r>
  <r>
    <x v="303"/>
    <x v="1"/>
    <n v="20"/>
  </r>
  <r>
    <x v="304"/>
    <x v="1"/>
    <n v="14"/>
  </r>
  <r>
    <x v="305"/>
    <x v="1"/>
    <n v="11"/>
  </r>
  <r>
    <x v="306"/>
    <x v="1"/>
    <n v="12"/>
  </r>
  <r>
    <x v="153"/>
    <x v="1"/>
    <n v="19"/>
  </r>
  <r>
    <x v="307"/>
    <x v="1"/>
    <n v="7"/>
  </r>
  <r>
    <x v="308"/>
    <x v="1"/>
    <n v="1"/>
  </r>
  <r>
    <x v="309"/>
    <x v="1"/>
    <n v="3"/>
  </r>
  <r>
    <x v="11"/>
    <x v="1"/>
    <n v="54"/>
  </r>
  <r>
    <x v="53"/>
    <x v="1"/>
    <n v="9"/>
  </r>
  <r>
    <x v="226"/>
    <x v="1"/>
    <n v="18"/>
  </r>
  <r>
    <x v="310"/>
    <x v="1"/>
    <n v="20"/>
  </r>
  <r>
    <x v="160"/>
    <x v="1"/>
    <n v="7"/>
  </r>
  <r>
    <x v="311"/>
    <x v="1"/>
    <n v="15"/>
  </r>
  <r>
    <x v="9"/>
    <x v="1"/>
    <n v="24"/>
  </r>
  <r>
    <x v="312"/>
    <x v="1"/>
    <n v="21"/>
  </r>
  <r>
    <x v="313"/>
    <x v="1"/>
    <n v="13"/>
  </r>
  <r>
    <x v="314"/>
    <x v="1"/>
    <n v="11"/>
  </r>
  <r>
    <x v="315"/>
    <x v="1"/>
    <n v="35"/>
  </r>
  <r>
    <x v="316"/>
    <x v="1"/>
    <n v="20"/>
  </r>
  <r>
    <x v="174"/>
    <x v="1"/>
    <n v="15"/>
  </r>
  <r>
    <x v="317"/>
    <x v="1"/>
    <n v="7"/>
  </r>
  <r>
    <x v="318"/>
    <x v="1"/>
    <n v="7"/>
  </r>
  <r>
    <x v="319"/>
    <x v="1"/>
    <n v="2"/>
  </r>
  <r>
    <x v="320"/>
    <x v="1"/>
    <n v="18"/>
  </r>
  <r>
    <x v="321"/>
    <x v="1"/>
    <n v="4"/>
  </r>
  <r>
    <x v="322"/>
    <x v="1"/>
    <n v="17"/>
  </r>
  <r>
    <x v="323"/>
    <x v="1"/>
    <n v="6"/>
  </r>
  <r>
    <x v="324"/>
    <x v="1"/>
    <n v="5"/>
  </r>
  <r>
    <x v="325"/>
    <x v="1"/>
    <n v="9"/>
  </r>
  <r>
    <x v="326"/>
    <x v="1"/>
    <n v="5"/>
  </r>
  <r>
    <x v="327"/>
    <x v="1"/>
    <n v="23"/>
  </r>
  <r>
    <x v="328"/>
    <x v="1"/>
    <n v="17"/>
  </r>
  <r>
    <x v="329"/>
    <x v="1"/>
    <n v="13"/>
  </r>
  <r>
    <x v="249"/>
    <x v="1"/>
    <n v="11"/>
  </r>
  <r>
    <x v="188"/>
    <x v="1"/>
    <n v="12"/>
  </r>
  <r>
    <x v="330"/>
    <x v="1"/>
    <n v="10"/>
  </r>
  <r>
    <x v="331"/>
    <x v="1"/>
    <n v="9"/>
  </r>
  <r>
    <x v="332"/>
    <x v="1"/>
    <n v="10"/>
  </r>
  <r>
    <x v="333"/>
    <x v="1"/>
    <n v="13"/>
  </r>
  <r>
    <x v="0"/>
    <x v="1"/>
    <n v="31"/>
  </r>
  <r>
    <x v="334"/>
    <x v="1"/>
    <n v="14"/>
  </r>
  <r>
    <x v="335"/>
    <x v="1"/>
    <n v="19"/>
  </r>
  <r>
    <x v="336"/>
    <x v="1"/>
    <n v="1"/>
  </r>
  <r>
    <x v="337"/>
    <x v="1"/>
    <n v="8"/>
  </r>
  <r>
    <x v="338"/>
    <x v="1"/>
    <n v="7"/>
  </r>
  <r>
    <x v="339"/>
    <x v="1"/>
    <n v="4"/>
  </r>
  <r>
    <x v="340"/>
    <x v="1"/>
    <n v="13"/>
  </r>
  <r>
    <x v="341"/>
    <x v="1"/>
    <n v="4"/>
  </r>
  <r>
    <x v="342"/>
    <x v="1"/>
    <n v="8"/>
  </r>
  <r>
    <x v="343"/>
    <x v="1"/>
    <n v="5"/>
  </r>
  <r>
    <x v="344"/>
    <x v="1"/>
    <n v="13"/>
  </r>
  <r>
    <x v="345"/>
    <x v="1"/>
    <n v="4"/>
  </r>
  <r>
    <x v="346"/>
    <x v="1"/>
    <n v="19"/>
  </r>
  <r>
    <x v="347"/>
    <x v="1"/>
    <n v="4"/>
  </r>
  <r>
    <x v="348"/>
    <x v="1"/>
    <n v="9"/>
  </r>
  <r>
    <x v="349"/>
    <x v="1"/>
    <n v="2"/>
  </r>
  <r>
    <x v="15"/>
    <x v="1"/>
    <n v="5"/>
  </r>
  <r>
    <x v="350"/>
    <x v="1"/>
    <n v="4"/>
  </r>
  <r>
    <x v="351"/>
    <x v="1"/>
    <n v="2"/>
  </r>
  <r>
    <x v="18"/>
    <x v="1"/>
    <n v="15"/>
  </r>
  <r>
    <x v="352"/>
    <x v="1"/>
    <n v="11"/>
  </r>
  <r>
    <x v="353"/>
    <x v="1"/>
    <n v="9"/>
  </r>
  <r>
    <x v="354"/>
    <x v="1"/>
    <n v="1"/>
  </r>
  <r>
    <x v="355"/>
    <x v="1"/>
    <n v="7"/>
  </r>
  <r>
    <x v="356"/>
    <x v="2"/>
    <n v="57"/>
  </r>
  <r>
    <x v="357"/>
    <x v="2"/>
    <n v="74"/>
  </r>
  <r>
    <x v="358"/>
    <x v="2"/>
    <n v="248"/>
  </r>
  <r>
    <x v="299"/>
    <x v="2"/>
    <n v="183"/>
  </r>
  <r>
    <x v="359"/>
    <x v="2"/>
    <n v="39"/>
  </r>
  <r>
    <x v="360"/>
    <x v="2"/>
    <n v="89"/>
  </r>
  <r>
    <x v="361"/>
    <x v="2"/>
    <n v="145"/>
  </r>
  <r>
    <x v="362"/>
    <x v="2"/>
    <n v="233"/>
  </r>
  <r>
    <x v="363"/>
    <x v="2"/>
    <n v="89"/>
  </r>
  <r>
    <x v="364"/>
    <x v="2"/>
    <n v="120"/>
  </r>
  <r>
    <x v="365"/>
    <x v="2"/>
    <n v="55"/>
  </r>
  <r>
    <x v="273"/>
    <x v="2"/>
    <n v="61"/>
  </r>
  <r>
    <x v="366"/>
    <x v="2"/>
    <n v="64"/>
  </r>
  <r>
    <x v="367"/>
    <x v="2"/>
    <n v="76"/>
  </r>
  <r>
    <x v="344"/>
    <x v="2"/>
    <n v="232"/>
  </r>
  <r>
    <x v="368"/>
    <x v="2"/>
    <n v="72"/>
  </r>
  <r>
    <x v="369"/>
    <x v="2"/>
    <n v="155"/>
  </r>
  <r>
    <x v="58"/>
    <x v="2"/>
    <n v="43"/>
  </r>
  <r>
    <x v="86"/>
    <x v="2"/>
    <n v="215"/>
  </r>
  <r>
    <x v="370"/>
    <x v="2"/>
    <n v="73"/>
  </r>
  <r>
    <x v="371"/>
    <x v="2"/>
    <n v="44"/>
  </r>
  <r>
    <x v="372"/>
    <x v="2"/>
    <n v="151"/>
  </r>
  <r>
    <x v="373"/>
    <x v="2"/>
    <n v="139"/>
  </r>
  <r>
    <x v="296"/>
    <x v="2"/>
    <n v="198"/>
  </r>
  <r>
    <x v="2"/>
    <x v="2"/>
    <n v="52"/>
  </r>
  <r>
    <x v="374"/>
    <x v="2"/>
    <n v="118"/>
  </r>
  <r>
    <x v="375"/>
    <x v="2"/>
    <n v="17"/>
  </r>
  <r>
    <x v="8"/>
    <x v="2"/>
    <n v="344"/>
  </r>
  <r>
    <x v="376"/>
    <x v="2"/>
    <n v="178"/>
  </r>
  <r>
    <x v="377"/>
    <x v="2"/>
    <n v="155"/>
  </r>
  <r>
    <x v="378"/>
    <x v="2"/>
    <n v="70"/>
  </r>
  <r>
    <x v="379"/>
    <x v="2"/>
    <n v="148"/>
  </r>
  <r>
    <x v="380"/>
    <x v="2"/>
    <n v="161"/>
  </r>
  <r>
    <x v="381"/>
    <x v="2"/>
    <n v="117"/>
  </r>
  <r>
    <x v="382"/>
    <x v="2"/>
    <n v="76"/>
  </r>
  <r>
    <x v="383"/>
    <x v="2"/>
    <n v="261"/>
  </r>
  <r>
    <x v="320"/>
    <x v="2"/>
    <n v="49"/>
  </r>
  <r>
    <x v="384"/>
    <x v="2"/>
    <n v="262"/>
  </r>
  <r>
    <x v="303"/>
    <x v="2"/>
    <n v="112"/>
  </r>
  <r>
    <x v="290"/>
    <x v="2"/>
    <n v="64"/>
  </r>
  <r>
    <x v="385"/>
    <x v="2"/>
    <n v="137"/>
  </r>
  <r>
    <x v="261"/>
    <x v="2"/>
    <n v="106"/>
  </r>
  <r>
    <x v="386"/>
    <x v="2"/>
    <n v="35"/>
  </r>
  <r>
    <x v="46"/>
    <x v="2"/>
    <n v="44"/>
  </r>
  <r>
    <x v="387"/>
    <x v="2"/>
    <n v="13"/>
  </r>
  <r>
    <x v="274"/>
    <x v="2"/>
    <n v="75"/>
  </r>
  <r>
    <x v="388"/>
    <x v="2"/>
    <n v="29"/>
  </r>
  <r>
    <x v="389"/>
    <x v="2"/>
    <n v="62"/>
  </r>
  <r>
    <x v="282"/>
    <x v="2"/>
    <n v="40"/>
  </r>
  <r>
    <x v="390"/>
    <x v="2"/>
    <n v="344"/>
  </r>
  <r>
    <x v="33"/>
    <x v="2"/>
    <n v="167"/>
  </r>
  <r>
    <x v="391"/>
    <x v="2"/>
    <n v="72"/>
  </r>
  <r>
    <x v="66"/>
    <x v="2"/>
    <n v="41"/>
  </r>
  <r>
    <x v="392"/>
    <x v="2"/>
    <n v="37"/>
  </r>
  <r>
    <x v="393"/>
    <x v="2"/>
    <n v="26"/>
  </r>
  <r>
    <x v="394"/>
    <x v="2"/>
    <n v="64"/>
  </r>
  <r>
    <x v="395"/>
    <x v="2"/>
    <n v="74"/>
  </r>
  <r>
    <x v="141"/>
    <x v="2"/>
    <n v="9"/>
  </r>
  <r>
    <x v="396"/>
    <x v="2"/>
    <n v="47"/>
  </r>
  <r>
    <x v="397"/>
    <x v="2"/>
    <n v="58"/>
  </r>
  <r>
    <x v="334"/>
    <x v="2"/>
    <n v="23"/>
  </r>
  <r>
    <x v="288"/>
    <x v="2"/>
    <n v="106"/>
  </r>
  <r>
    <x v="318"/>
    <x v="2"/>
    <n v="93"/>
  </r>
  <r>
    <x v="87"/>
    <x v="2"/>
    <n v="42"/>
  </r>
  <r>
    <x v="398"/>
    <x v="2"/>
    <n v="12"/>
  </r>
  <r>
    <x v="399"/>
    <x v="2"/>
    <n v="13"/>
  </r>
  <r>
    <x v="400"/>
    <x v="2"/>
    <n v="28"/>
  </r>
  <r>
    <x v="321"/>
    <x v="2"/>
    <n v="58"/>
  </r>
  <r>
    <x v="401"/>
    <x v="2"/>
    <n v="24"/>
  </r>
  <r>
    <x v="352"/>
    <x v="2"/>
    <n v="34"/>
  </r>
  <r>
    <x v="402"/>
    <x v="2"/>
    <n v="59"/>
  </r>
  <r>
    <x v="403"/>
    <x v="2"/>
    <n v="27"/>
  </r>
  <r>
    <x v="88"/>
    <x v="2"/>
    <n v="93"/>
  </r>
  <r>
    <x v="404"/>
    <x v="2"/>
    <n v="31"/>
  </r>
  <r>
    <x v="405"/>
    <x v="2"/>
    <n v="16"/>
  </r>
  <r>
    <x v="406"/>
    <x v="2"/>
    <n v="12"/>
  </r>
  <r>
    <x v="407"/>
    <x v="2"/>
    <n v="33"/>
  </r>
  <r>
    <x v="408"/>
    <x v="2"/>
    <n v="8"/>
  </r>
  <r>
    <x v="409"/>
    <x v="2"/>
    <n v="44"/>
  </r>
  <r>
    <x v="410"/>
    <x v="2"/>
    <n v="8"/>
  </r>
  <r>
    <x v="278"/>
    <x v="2"/>
    <n v="11"/>
  </r>
  <r>
    <x v="411"/>
    <x v="2"/>
    <n v="21"/>
  </r>
  <r>
    <x v="272"/>
    <x v="2"/>
    <n v="57"/>
  </r>
  <r>
    <x v="412"/>
    <x v="2"/>
    <n v="3"/>
  </r>
  <r>
    <x v="413"/>
    <x v="2"/>
    <n v="12"/>
  </r>
  <r>
    <x v="414"/>
    <x v="2"/>
    <n v="25"/>
  </r>
  <r>
    <x v="415"/>
    <x v="2"/>
    <n v="21"/>
  </r>
  <r>
    <x v="416"/>
    <x v="2"/>
    <n v="17"/>
  </r>
  <r>
    <x v="417"/>
    <x v="2"/>
    <n v="7"/>
  </r>
  <r>
    <x v="418"/>
    <x v="2"/>
    <n v="19"/>
  </r>
  <r>
    <x v="322"/>
    <x v="2"/>
    <n v="49"/>
  </r>
  <r>
    <x v="419"/>
    <x v="2"/>
    <n v="16"/>
  </r>
  <r>
    <x v="420"/>
    <x v="2"/>
    <n v="9"/>
  </r>
  <r>
    <x v="421"/>
    <x v="2"/>
    <n v="5"/>
  </r>
  <r>
    <x v="422"/>
    <x v="2"/>
    <n v="20"/>
  </r>
  <r>
    <x v="317"/>
    <x v="2"/>
    <n v="15"/>
  </r>
  <r>
    <x v="423"/>
    <x v="2"/>
    <n v="18"/>
  </r>
  <r>
    <x v="101"/>
    <x v="2"/>
    <n v="11"/>
  </r>
  <r>
    <x v="281"/>
    <x v="2"/>
    <n v="10"/>
  </r>
  <r>
    <x v="242"/>
    <x v="2"/>
    <n v="15"/>
  </r>
  <r>
    <x v="246"/>
    <x v="2"/>
    <n v="5"/>
  </r>
  <r>
    <x v="281"/>
    <x v="1"/>
    <n v="6"/>
  </r>
  <r>
    <x v="180"/>
    <x v="1"/>
    <n v="6"/>
  </r>
  <r>
    <x v="424"/>
    <x v="0"/>
    <n v="4"/>
  </r>
  <r>
    <x v="425"/>
    <x v="0"/>
    <n v="2"/>
  </r>
  <r>
    <x v="426"/>
    <x v="0"/>
    <n v="1"/>
  </r>
  <r>
    <x v="427"/>
    <x v="0"/>
    <n v="2"/>
  </r>
  <r>
    <x v="428"/>
    <x v="0"/>
    <n v="1"/>
  </r>
  <r>
    <x v="429"/>
    <x v="0"/>
    <n v="3"/>
  </r>
  <r>
    <x v="430"/>
    <x v="0"/>
    <n v="1"/>
  </r>
  <r>
    <x v="184"/>
    <x v="0"/>
    <n v="2"/>
  </r>
  <r>
    <x v="193"/>
    <x v="0"/>
    <n v="1"/>
  </r>
  <r>
    <x v="431"/>
    <x v="0"/>
    <n v="2"/>
  </r>
  <r>
    <x v="228"/>
    <x v="0"/>
    <n v="2"/>
  </r>
  <r>
    <x v="432"/>
    <x v="0"/>
    <n v="2"/>
  </r>
  <r>
    <x v="408"/>
    <x v="0"/>
    <n v="1"/>
  </r>
  <r>
    <x v="389"/>
    <x v="0"/>
    <n v="2"/>
  </r>
  <r>
    <x v="327"/>
    <x v="0"/>
    <n v="1"/>
  </r>
  <r>
    <x v="433"/>
    <x v="2"/>
    <n v="5"/>
  </r>
  <r>
    <x v="434"/>
    <x v="2"/>
    <n v="17"/>
  </r>
  <r>
    <x v="435"/>
    <x v="2"/>
    <n v="9"/>
  </r>
  <r>
    <x v="436"/>
    <x v="2"/>
    <n v="15"/>
  </r>
  <r>
    <x v="437"/>
    <x v="2"/>
    <n v="9"/>
  </r>
  <r>
    <x v="438"/>
    <x v="2"/>
    <n v="4"/>
  </r>
  <r>
    <x v="221"/>
    <x v="1"/>
    <n v="5"/>
  </r>
  <r>
    <x v="439"/>
    <x v="1"/>
    <n v="10"/>
  </r>
  <r>
    <x v="440"/>
    <x v="1"/>
    <n v="3"/>
  </r>
  <r>
    <x v="441"/>
    <x v="1"/>
    <n v="1"/>
  </r>
  <r>
    <x v="442"/>
    <x v="1"/>
    <n v="4"/>
  </r>
  <r>
    <x v="443"/>
    <x v="2"/>
    <n v="7"/>
  </r>
  <r>
    <x v="444"/>
    <x v="2"/>
    <n v="4"/>
  </r>
  <r>
    <x v="432"/>
    <x v="1"/>
    <n v="1"/>
  </r>
  <r>
    <x v="445"/>
    <x v="1"/>
    <n v="3"/>
  </r>
  <r>
    <x v="446"/>
    <x v="1"/>
    <n v="4"/>
  </r>
  <r>
    <x v="447"/>
    <x v="1"/>
    <n v="3"/>
  </r>
  <r>
    <x v="448"/>
    <x v="1"/>
    <n v="7"/>
  </r>
  <r>
    <x v="201"/>
    <x v="1"/>
    <n v="1"/>
  </r>
  <r>
    <x v="449"/>
    <x v="2"/>
    <n v="1"/>
  </r>
  <r>
    <x v="388"/>
    <x v="3"/>
    <n v="18"/>
  </r>
  <r>
    <x v="107"/>
    <x v="3"/>
    <n v="7"/>
  </r>
  <r>
    <x v="450"/>
    <x v="3"/>
    <n v="5"/>
  </r>
  <r>
    <x v="88"/>
    <x v="3"/>
    <n v="19"/>
  </r>
  <r>
    <x v="96"/>
    <x v="3"/>
    <n v="35"/>
  </r>
  <r>
    <x v="451"/>
    <x v="3"/>
    <n v="2"/>
  </r>
  <r>
    <x v="46"/>
    <x v="3"/>
    <n v="29"/>
  </r>
  <r>
    <x v="452"/>
    <x v="3"/>
    <n v="5"/>
  </r>
  <r>
    <x v="453"/>
    <x v="3"/>
    <n v="47"/>
  </r>
  <r>
    <x v="448"/>
    <x v="3"/>
    <n v="8"/>
  </r>
  <r>
    <x v="454"/>
    <x v="3"/>
    <n v="14"/>
  </r>
  <r>
    <x v="357"/>
    <x v="3"/>
    <n v="14"/>
  </r>
  <r>
    <x v="78"/>
    <x v="3"/>
    <n v="13"/>
  </r>
  <r>
    <x v="455"/>
    <x v="3"/>
    <n v="13"/>
  </r>
  <r>
    <x v="98"/>
    <x v="3"/>
    <n v="15"/>
  </r>
  <r>
    <x v="456"/>
    <x v="3"/>
    <n v="48"/>
  </r>
  <r>
    <x v="9"/>
    <x v="3"/>
    <n v="23"/>
  </r>
  <r>
    <x v="120"/>
    <x v="3"/>
    <n v="5"/>
  </r>
  <r>
    <x v="457"/>
    <x v="3"/>
    <n v="2"/>
  </r>
  <r>
    <x v="389"/>
    <x v="3"/>
    <n v="2"/>
  </r>
  <r>
    <x v="458"/>
    <x v="3"/>
    <n v="7"/>
  </r>
  <r>
    <x v="170"/>
    <x v="3"/>
    <n v="14"/>
  </r>
  <r>
    <x v="383"/>
    <x v="3"/>
    <n v="26"/>
  </r>
  <r>
    <x v="393"/>
    <x v="3"/>
    <n v="13"/>
  </r>
  <r>
    <x v="111"/>
    <x v="3"/>
    <n v="38"/>
  </r>
  <r>
    <x v="59"/>
    <x v="3"/>
    <n v="30"/>
  </r>
  <r>
    <x v="459"/>
    <x v="3"/>
    <n v="41"/>
  </r>
  <r>
    <x v="233"/>
    <x v="3"/>
    <n v="6"/>
  </r>
  <r>
    <x v="390"/>
    <x v="3"/>
    <n v="19"/>
  </r>
  <r>
    <x v="460"/>
    <x v="3"/>
    <n v="26"/>
  </r>
  <r>
    <x v="461"/>
    <x v="3"/>
    <n v="21"/>
  </r>
  <r>
    <x v="193"/>
    <x v="3"/>
    <n v="34"/>
  </r>
  <r>
    <x v="24"/>
    <x v="3"/>
    <n v="4"/>
  </r>
  <r>
    <x v="87"/>
    <x v="3"/>
    <n v="10"/>
  </r>
  <r>
    <x v="281"/>
    <x v="3"/>
    <n v="3"/>
  </r>
  <r>
    <x v="462"/>
    <x v="3"/>
    <n v="6"/>
  </r>
  <r>
    <x v="243"/>
    <x v="3"/>
    <n v="10"/>
  </r>
  <r>
    <x v="463"/>
    <x v="3"/>
    <n v="41"/>
  </r>
  <r>
    <x v="34"/>
    <x v="3"/>
    <n v="16"/>
  </r>
  <r>
    <x v="133"/>
    <x v="3"/>
    <n v="2"/>
  </r>
  <r>
    <x v="464"/>
    <x v="3"/>
    <n v="3"/>
  </r>
  <r>
    <x v="26"/>
    <x v="3"/>
    <n v="13"/>
  </r>
  <r>
    <x v="267"/>
    <x v="3"/>
    <n v="10"/>
  </r>
  <r>
    <x v="465"/>
    <x v="3"/>
    <n v="21"/>
  </r>
  <r>
    <x v="442"/>
    <x v="3"/>
    <n v="3"/>
  </r>
  <r>
    <x v="424"/>
    <x v="3"/>
    <n v="5"/>
  </r>
  <r>
    <x v="466"/>
    <x v="3"/>
    <n v="6"/>
  </r>
  <r>
    <x v="202"/>
    <x v="3"/>
    <n v="1"/>
  </r>
  <r>
    <x v="467"/>
    <x v="3"/>
    <n v="22"/>
  </r>
  <r>
    <x v="283"/>
    <x v="3"/>
    <n v="32"/>
  </r>
  <r>
    <x v="49"/>
    <x v="3"/>
    <n v="11"/>
  </r>
  <r>
    <x v="177"/>
    <x v="3"/>
    <n v="23"/>
  </r>
  <r>
    <x v="468"/>
    <x v="3"/>
    <n v="6"/>
  </r>
  <r>
    <x v="469"/>
    <x v="3"/>
    <n v="4"/>
  </r>
  <r>
    <x v="406"/>
    <x v="3"/>
    <n v="5"/>
  </r>
  <r>
    <x v="470"/>
    <x v="3"/>
    <n v="5"/>
  </r>
  <r>
    <x v="471"/>
    <x v="3"/>
    <n v="15"/>
  </r>
  <r>
    <x v="472"/>
    <x v="3"/>
    <n v="5"/>
  </r>
  <r>
    <x v="473"/>
    <x v="3"/>
    <n v="6"/>
  </r>
  <r>
    <x v="474"/>
    <x v="3"/>
    <n v="29"/>
  </r>
  <r>
    <x v="230"/>
    <x v="3"/>
    <n v="10"/>
  </r>
  <r>
    <x v="475"/>
    <x v="3"/>
    <n v="17"/>
  </r>
  <r>
    <x v="476"/>
    <x v="3"/>
    <n v="6"/>
  </r>
  <r>
    <x v="477"/>
    <x v="3"/>
    <n v="4"/>
  </r>
  <r>
    <x v="365"/>
    <x v="3"/>
    <n v="12"/>
  </r>
  <r>
    <x v="150"/>
    <x v="3"/>
    <n v="17"/>
  </r>
  <r>
    <x v="478"/>
    <x v="3"/>
    <n v="36"/>
  </r>
  <r>
    <x v="47"/>
    <x v="3"/>
    <n v="20"/>
  </r>
  <r>
    <x v="41"/>
    <x v="3"/>
    <n v="3"/>
  </r>
  <r>
    <x v="479"/>
    <x v="3"/>
    <n v="34"/>
  </r>
  <r>
    <x v="401"/>
    <x v="3"/>
    <n v="2"/>
  </r>
  <r>
    <x v="400"/>
    <x v="3"/>
    <n v="21"/>
  </r>
  <r>
    <x v="480"/>
    <x v="3"/>
    <n v="10"/>
  </r>
  <r>
    <x v="62"/>
    <x v="3"/>
    <n v="2"/>
  </r>
  <r>
    <x v="404"/>
    <x v="3"/>
    <n v="5"/>
  </r>
  <r>
    <x v="481"/>
    <x v="3"/>
    <n v="17"/>
  </r>
  <r>
    <x v="445"/>
    <x v="3"/>
    <n v="4"/>
  </r>
  <r>
    <x v="321"/>
    <x v="3"/>
    <n v="7"/>
  </r>
  <r>
    <x v="482"/>
    <x v="3"/>
    <n v="1"/>
  </r>
  <r>
    <x v="129"/>
    <x v="3"/>
    <n v="4"/>
  </r>
  <r>
    <x v="42"/>
    <x v="3"/>
    <n v="1"/>
  </r>
  <r>
    <x v="95"/>
    <x v="3"/>
    <n v="5"/>
  </r>
  <r>
    <x v="483"/>
    <x v="3"/>
    <n v="7"/>
  </r>
  <r>
    <x v="484"/>
    <x v="3"/>
    <n v="4"/>
  </r>
  <r>
    <x v="485"/>
    <x v="3"/>
    <n v="23"/>
  </r>
  <r>
    <x v="486"/>
    <x v="3"/>
    <n v="6"/>
  </r>
  <r>
    <x v="487"/>
    <x v="3"/>
    <n v="3"/>
  </r>
  <r>
    <x v="488"/>
    <x v="3"/>
    <n v="1"/>
  </r>
  <r>
    <x v="489"/>
    <x v="3"/>
    <n v="6"/>
  </r>
  <r>
    <x v="490"/>
    <x v="3"/>
    <n v="19"/>
  </r>
  <r>
    <x v="491"/>
    <x v="3"/>
    <n v="9"/>
  </r>
  <r>
    <x v="303"/>
    <x v="3"/>
    <n v="25"/>
  </r>
  <r>
    <x v="330"/>
    <x v="3"/>
    <n v="19"/>
  </r>
  <r>
    <x v="492"/>
    <x v="3"/>
    <n v="7"/>
  </r>
  <r>
    <x v="493"/>
    <x v="3"/>
    <n v="5"/>
  </r>
  <r>
    <x v="313"/>
    <x v="3"/>
    <n v="2"/>
  </r>
  <r>
    <x v="494"/>
    <x v="3"/>
    <n v="1"/>
  </r>
  <r>
    <x v="426"/>
    <x v="3"/>
    <n v="2"/>
  </r>
  <r>
    <x v="270"/>
    <x v="3"/>
    <n v="9"/>
  </r>
  <r>
    <x v="173"/>
    <x v="3"/>
    <n v="2"/>
  </r>
  <r>
    <x v="495"/>
    <x v="3"/>
    <n v="1"/>
  </r>
  <r>
    <x v="265"/>
    <x v="3"/>
    <n v="2"/>
  </r>
  <r>
    <x v="496"/>
    <x v="3"/>
    <n v="2"/>
  </r>
  <r>
    <x v="497"/>
    <x v="3"/>
    <n v="1"/>
  </r>
  <r>
    <x v="45"/>
    <x v="3"/>
    <n v="1"/>
  </r>
  <r>
    <x v="498"/>
    <x v="3"/>
    <n v="1"/>
  </r>
  <r>
    <x v="341"/>
    <x v="3"/>
    <n v="1"/>
  </r>
  <r>
    <x v="353"/>
    <x v="3"/>
    <n v="2"/>
  </r>
  <r>
    <x v="499"/>
    <x v="3"/>
    <n v="3"/>
  </r>
  <r>
    <x v="500"/>
    <x v="4"/>
    <n v="274"/>
  </r>
  <r>
    <x v="501"/>
    <x v="4"/>
    <n v="215"/>
  </r>
  <r>
    <x v="339"/>
    <x v="4"/>
    <n v="51"/>
  </r>
  <r>
    <x v="391"/>
    <x v="4"/>
    <n v="296"/>
  </r>
  <r>
    <x v="316"/>
    <x v="4"/>
    <n v="191"/>
  </r>
  <r>
    <x v="502"/>
    <x v="4"/>
    <n v="118"/>
  </r>
  <r>
    <x v="178"/>
    <x v="4"/>
    <n v="326"/>
  </r>
  <r>
    <x v="492"/>
    <x v="4"/>
    <n v="110"/>
  </r>
  <r>
    <x v="503"/>
    <x v="4"/>
    <n v="85"/>
  </r>
  <r>
    <x v="504"/>
    <x v="4"/>
    <n v="552"/>
  </r>
  <r>
    <x v="54"/>
    <x v="4"/>
    <n v="85"/>
  </r>
  <r>
    <x v="396"/>
    <x v="4"/>
    <n v="377"/>
  </r>
  <r>
    <x v="505"/>
    <x v="4"/>
    <n v="263"/>
  </r>
  <r>
    <x v="197"/>
    <x v="4"/>
    <n v="130"/>
  </r>
  <r>
    <x v="506"/>
    <x v="4"/>
    <n v="58"/>
  </r>
  <r>
    <x v="240"/>
    <x v="4"/>
    <n v="242"/>
  </r>
  <r>
    <x v="507"/>
    <x v="4"/>
    <n v="99"/>
  </r>
  <r>
    <x v="508"/>
    <x v="4"/>
    <n v="121"/>
  </r>
  <r>
    <x v="466"/>
    <x v="4"/>
    <n v="119"/>
  </r>
  <r>
    <x v="463"/>
    <x v="4"/>
    <n v="237"/>
  </r>
  <r>
    <x v="84"/>
    <x v="4"/>
    <n v="321"/>
  </r>
  <r>
    <x v="509"/>
    <x v="4"/>
    <n v="117"/>
  </r>
  <r>
    <x v="510"/>
    <x v="4"/>
    <n v="79"/>
  </r>
  <r>
    <x v="511"/>
    <x v="4"/>
    <n v="277"/>
  </r>
  <r>
    <x v="512"/>
    <x v="4"/>
    <n v="20"/>
  </r>
  <r>
    <x v="513"/>
    <x v="4"/>
    <n v="141"/>
  </r>
  <r>
    <x v="514"/>
    <x v="4"/>
    <n v="188"/>
  </r>
  <r>
    <x v="515"/>
    <x v="4"/>
    <n v="206"/>
  </r>
  <r>
    <x v="32"/>
    <x v="4"/>
    <n v="191"/>
  </r>
  <r>
    <x v="372"/>
    <x v="4"/>
    <n v="315"/>
  </r>
  <r>
    <x v="144"/>
    <x v="4"/>
    <n v="136"/>
  </r>
  <r>
    <x v="516"/>
    <x v="4"/>
    <n v="70"/>
  </r>
  <r>
    <x v="517"/>
    <x v="4"/>
    <n v="421"/>
  </r>
  <r>
    <x v="218"/>
    <x v="4"/>
    <n v="120"/>
  </r>
  <r>
    <x v="152"/>
    <x v="4"/>
    <n v="1114"/>
  </r>
  <r>
    <x v="518"/>
    <x v="4"/>
    <n v="277"/>
  </r>
  <r>
    <x v="448"/>
    <x v="4"/>
    <n v="161"/>
  </r>
  <r>
    <x v="519"/>
    <x v="4"/>
    <n v="317"/>
  </r>
  <r>
    <x v="410"/>
    <x v="4"/>
    <n v="59"/>
  </r>
  <r>
    <x v="520"/>
    <x v="4"/>
    <n v="511"/>
  </r>
  <r>
    <x v="521"/>
    <x v="4"/>
    <n v="51"/>
  </r>
  <r>
    <x v="522"/>
    <x v="4"/>
    <n v="572"/>
  </r>
  <r>
    <x v="124"/>
    <x v="4"/>
    <n v="39"/>
  </r>
  <r>
    <x v="523"/>
    <x v="4"/>
    <n v="81"/>
  </r>
  <r>
    <x v="86"/>
    <x v="4"/>
    <n v="209"/>
  </r>
  <r>
    <x v="524"/>
    <x v="4"/>
    <n v="307"/>
  </r>
  <r>
    <x v="287"/>
    <x v="4"/>
    <n v="448"/>
  </r>
  <r>
    <x v="525"/>
    <x v="4"/>
    <n v="104"/>
  </r>
  <r>
    <x v="78"/>
    <x v="4"/>
    <n v="218"/>
  </r>
  <r>
    <x v="526"/>
    <x v="4"/>
    <n v="217"/>
  </r>
  <r>
    <x v="174"/>
    <x v="4"/>
    <n v="317"/>
  </r>
  <r>
    <x v="49"/>
    <x v="4"/>
    <n v="235"/>
  </r>
  <r>
    <x v="206"/>
    <x v="4"/>
    <n v="504"/>
  </r>
  <r>
    <x v="186"/>
    <x v="4"/>
    <n v="68"/>
  </r>
  <r>
    <x v="355"/>
    <x v="4"/>
    <n v="97"/>
  </r>
  <r>
    <x v="527"/>
    <x v="4"/>
    <n v="31"/>
  </r>
  <r>
    <x v="269"/>
    <x v="4"/>
    <n v="75"/>
  </r>
  <r>
    <x v="7"/>
    <x v="4"/>
    <n v="241"/>
  </r>
  <r>
    <x v="155"/>
    <x v="4"/>
    <n v="127"/>
  </r>
  <r>
    <x v="260"/>
    <x v="4"/>
    <n v="57"/>
  </r>
  <r>
    <x v="528"/>
    <x v="4"/>
    <n v="65"/>
  </r>
  <r>
    <x v="529"/>
    <x v="4"/>
    <n v="72"/>
  </r>
  <r>
    <x v="149"/>
    <x v="4"/>
    <n v="70"/>
  </r>
  <r>
    <x v="282"/>
    <x v="4"/>
    <n v="430"/>
  </r>
  <r>
    <x v="530"/>
    <x v="4"/>
    <n v="682"/>
  </r>
  <r>
    <x v="499"/>
    <x v="4"/>
    <n v="139"/>
  </r>
  <r>
    <x v="531"/>
    <x v="4"/>
    <n v="182"/>
  </r>
  <r>
    <x v="340"/>
    <x v="4"/>
    <n v="223"/>
  </r>
  <r>
    <x v="532"/>
    <x v="4"/>
    <n v="89"/>
  </r>
  <r>
    <x v="533"/>
    <x v="4"/>
    <n v="53"/>
  </r>
  <r>
    <x v="534"/>
    <x v="4"/>
    <n v="233"/>
  </r>
  <r>
    <x v="44"/>
    <x v="4"/>
    <n v="441"/>
  </r>
  <r>
    <x v="166"/>
    <x v="4"/>
    <n v="29"/>
  </r>
  <r>
    <x v="443"/>
    <x v="4"/>
    <n v="53"/>
  </r>
  <r>
    <x v="535"/>
    <x v="4"/>
    <n v="123"/>
  </r>
  <r>
    <x v="109"/>
    <x v="4"/>
    <n v="77"/>
  </r>
  <r>
    <x v="536"/>
    <x v="4"/>
    <n v="317"/>
  </r>
  <r>
    <x v="454"/>
    <x v="4"/>
    <n v="177"/>
  </r>
  <r>
    <x v="247"/>
    <x v="4"/>
    <n v="45"/>
  </r>
  <r>
    <x v="258"/>
    <x v="4"/>
    <n v="128"/>
  </r>
  <r>
    <x v="537"/>
    <x v="4"/>
    <n v="162"/>
  </r>
  <r>
    <x v="538"/>
    <x v="4"/>
    <n v="52"/>
  </r>
  <r>
    <x v="539"/>
    <x v="4"/>
    <n v="29"/>
  </r>
  <r>
    <x v="414"/>
    <x v="4"/>
    <n v="52"/>
  </r>
  <r>
    <x v="444"/>
    <x v="4"/>
    <n v="50"/>
  </r>
  <r>
    <x v="404"/>
    <x v="4"/>
    <n v="24"/>
  </r>
  <r>
    <x v="540"/>
    <x v="4"/>
    <n v="49"/>
  </r>
  <r>
    <x v="203"/>
    <x v="4"/>
    <n v="88"/>
  </r>
  <r>
    <x v="213"/>
    <x v="4"/>
    <n v="62"/>
  </r>
  <r>
    <x v="541"/>
    <x v="4"/>
    <n v="130"/>
  </r>
  <r>
    <x v="542"/>
    <x v="4"/>
    <n v="12"/>
  </r>
  <r>
    <x v="543"/>
    <x v="4"/>
    <n v="25"/>
  </r>
  <r>
    <x v="450"/>
    <x v="4"/>
    <n v="94"/>
  </r>
  <r>
    <x v="544"/>
    <x v="4"/>
    <n v="68"/>
  </r>
  <r>
    <x v="375"/>
    <x v="4"/>
    <n v="35"/>
  </r>
  <r>
    <x v="545"/>
    <x v="4"/>
    <n v="90"/>
  </r>
  <r>
    <x v="45"/>
    <x v="4"/>
    <n v="20"/>
  </r>
  <r>
    <x v="546"/>
    <x v="4"/>
    <n v="26"/>
  </r>
  <r>
    <x v="201"/>
    <x v="4"/>
    <n v="50"/>
  </r>
  <r>
    <x v="319"/>
    <x v="4"/>
    <n v="58"/>
  </r>
  <r>
    <x v="547"/>
    <x v="4"/>
    <n v="23"/>
  </r>
  <r>
    <x v="146"/>
    <x v="4"/>
    <n v="46"/>
  </r>
  <r>
    <x v="148"/>
    <x v="4"/>
    <n v="55"/>
  </r>
  <r>
    <x v="548"/>
    <x v="4"/>
    <n v="28"/>
  </r>
  <r>
    <x v="241"/>
    <x v="4"/>
    <n v="63"/>
  </r>
  <r>
    <x v="549"/>
    <x v="4"/>
    <n v="22"/>
  </r>
  <r>
    <x v="550"/>
    <x v="4"/>
    <n v="14"/>
  </r>
  <r>
    <x v="436"/>
    <x v="4"/>
    <n v="46"/>
  </r>
  <r>
    <x v="551"/>
    <x v="4"/>
    <n v="64"/>
  </r>
  <r>
    <x v="552"/>
    <x v="4"/>
    <n v="20"/>
  </r>
  <r>
    <x v="553"/>
    <x v="4"/>
    <n v="28"/>
  </r>
  <r>
    <x v="427"/>
    <x v="4"/>
    <n v="24"/>
  </r>
  <r>
    <x v="482"/>
    <x v="4"/>
    <n v="29"/>
  </r>
  <r>
    <x v="554"/>
    <x v="4"/>
    <n v="23"/>
  </r>
  <r>
    <x v="522"/>
    <x v="5"/>
    <n v="18"/>
  </r>
  <r>
    <x v="455"/>
    <x v="5"/>
    <n v="17"/>
  </r>
  <r>
    <x v="234"/>
    <x v="5"/>
    <n v="5"/>
  </r>
  <r>
    <x v="158"/>
    <x v="5"/>
    <n v="14"/>
  </r>
  <r>
    <x v="152"/>
    <x v="5"/>
    <n v="29"/>
  </r>
  <r>
    <x v="80"/>
    <x v="5"/>
    <n v="10"/>
  </r>
  <r>
    <x v="555"/>
    <x v="5"/>
    <n v="8"/>
  </r>
  <r>
    <x v="556"/>
    <x v="5"/>
    <n v="28"/>
  </r>
  <r>
    <x v="557"/>
    <x v="5"/>
    <n v="32"/>
  </r>
  <r>
    <x v="558"/>
    <x v="5"/>
    <n v="44"/>
  </r>
  <r>
    <x v="19"/>
    <x v="5"/>
    <n v="14"/>
  </r>
  <r>
    <x v="559"/>
    <x v="5"/>
    <n v="13"/>
  </r>
  <r>
    <x v="47"/>
    <x v="5"/>
    <n v="23"/>
  </r>
  <r>
    <x v="311"/>
    <x v="5"/>
    <n v="17"/>
  </r>
  <r>
    <x v="515"/>
    <x v="5"/>
    <n v="25"/>
  </r>
  <r>
    <x v="560"/>
    <x v="5"/>
    <n v="12"/>
  </r>
  <r>
    <x v="77"/>
    <x v="5"/>
    <n v="51"/>
  </r>
  <r>
    <x v="379"/>
    <x v="5"/>
    <n v="42"/>
  </r>
  <r>
    <x v="561"/>
    <x v="5"/>
    <n v="53"/>
  </r>
  <r>
    <x v="562"/>
    <x v="5"/>
    <n v="11"/>
  </r>
  <r>
    <x v="563"/>
    <x v="5"/>
    <n v="17"/>
  </r>
  <r>
    <x v="400"/>
    <x v="5"/>
    <n v="17"/>
  </r>
  <r>
    <x v="448"/>
    <x v="5"/>
    <n v="27"/>
  </r>
  <r>
    <x v="485"/>
    <x v="5"/>
    <n v="23"/>
  </r>
  <r>
    <x v="261"/>
    <x v="5"/>
    <n v="4"/>
  </r>
  <r>
    <x v="237"/>
    <x v="5"/>
    <n v="5"/>
  </r>
  <r>
    <x v="564"/>
    <x v="5"/>
    <n v="24"/>
  </r>
  <r>
    <x v="367"/>
    <x v="5"/>
    <n v="22"/>
  </r>
  <r>
    <x v="565"/>
    <x v="5"/>
    <n v="17"/>
  </r>
  <r>
    <x v="456"/>
    <x v="5"/>
    <n v="27"/>
  </r>
  <r>
    <x v="46"/>
    <x v="5"/>
    <n v="9"/>
  </r>
  <r>
    <x v="532"/>
    <x v="5"/>
    <n v="11"/>
  </r>
  <r>
    <x v="566"/>
    <x v="5"/>
    <n v="23"/>
  </r>
  <r>
    <x v="567"/>
    <x v="5"/>
    <n v="8"/>
  </r>
  <r>
    <x v="568"/>
    <x v="5"/>
    <n v="12"/>
  </r>
  <r>
    <x v="569"/>
    <x v="5"/>
    <n v="13"/>
  </r>
  <r>
    <x v="239"/>
    <x v="5"/>
    <n v="26"/>
  </r>
  <r>
    <x v="478"/>
    <x v="5"/>
    <n v="18"/>
  </r>
  <r>
    <x v="468"/>
    <x v="5"/>
    <n v="51"/>
  </r>
  <r>
    <x v="401"/>
    <x v="5"/>
    <n v="9"/>
  </r>
  <r>
    <x v="320"/>
    <x v="5"/>
    <n v="15"/>
  </r>
  <r>
    <x v="361"/>
    <x v="5"/>
    <n v="22"/>
  </r>
  <r>
    <x v="114"/>
    <x v="5"/>
    <n v="33"/>
  </r>
  <r>
    <x v="570"/>
    <x v="5"/>
    <n v="10"/>
  </r>
  <r>
    <x v="258"/>
    <x v="5"/>
    <n v="5"/>
  </r>
  <r>
    <x v="404"/>
    <x v="5"/>
    <n v="10"/>
  </r>
  <r>
    <x v="333"/>
    <x v="5"/>
    <n v="10"/>
  </r>
  <r>
    <x v="358"/>
    <x v="5"/>
    <n v="23"/>
  </r>
  <r>
    <x v="51"/>
    <x v="5"/>
    <n v="8"/>
  </r>
  <r>
    <x v="130"/>
    <x v="5"/>
    <n v="2"/>
  </r>
  <r>
    <x v="66"/>
    <x v="5"/>
    <n v="7"/>
  </r>
  <r>
    <x v="571"/>
    <x v="5"/>
    <n v="13"/>
  </r>
  <r>
    <x v="413"/>
    <x v="5"/>
    <n v="8"/>
  </r>
  <r>
    <x v="208"/>
    <x v="5"/>
    <n v="8"/>
  </r>
  <r>
    <x v="363"/>
    <x v="5"/>
    <n v="14"/>
  </r>
  <r>
    <x v="252"/>
    <x v="5"/>
    <n v="43"/>
  </r>
  <r>
    <x v="284"/>
    <x v="5"/>
    <n v="4"/>
  </r>
  <r>
    <x v="307"/>
    <x v="5"/>
    <n v="8"/>
  </r>
  <r>
    <x v="118"/>
    <x v="5"/>
    <n v="15"/>
  </r>
  <r>
    <x v="458"/>
    <x v="5"/>
    <n v="18"/>
  </r>
  <r>
    <x v="453"/>
    <x v="5"/>
    <n v="8"/>
  </r>
  <r>
    <x v="112"/>
    <x v="5"/>
    <n v="13"/>
  </r>
  <r>
    <x v="572"/>
    <x v="5"/>
    <n v="5"/>
  </r>
  <r>
    <x v="393"/>
    <x v="5"/>
    <n v="13"/>
  </r>
  <r>
    <x v="450"/>
    <x v="5"/>
    <n v="12"/>
  </r>
  <r>
    <x v="573"/>
    <x v="5"/>
    <n v="15"/>
  </r>
  <r>
    <x v="213"/>
    <x v="5"/>
    <n v="9"/>
  </r>
  <r>
    <x v="541"/>
    <x v="5"/>
    <n v="22"/>
  </r>
  <r>
    <x v="245"/>
    <x v="5"/>
    <n v="13"/>
  </r>
  <r>
    <x v="574"/>
    <x v="5"/>
    <n v="6"/>
  </r>
  <r>
    <x v="377"/>
    <x v="5"/>
    <n v="20"/>
  </r>
  <r>
    <x v="293"/>
    <x v="5"/>
    <n v="7"/>
  </r>
  <r>
    <x v="91"/>
    <x v="5"/>
    <n v="3"/>
  </r>
  <r>
    <x v="42"/>
    <x v="5"/>
    <n v="21"/>
  </r>
  <r>
    <x v="371"/>
    <x v="5"/>
    <n v="6"/>
  </r>
  <r>
    <x v="575"/>
    <x v="5"/>
    <n v="6"/>
  </r>
  <r>
    <x v="444"/>
    <x v="5"/>
    <n v="4"/>
  </r>
  <r>
    <x v="191"/>
    <x v="5"/>
    <n v="33"/>
  </r>
  <r>
    <x v="576"/>
    <x v="5"/>
    <n v="7"/>
  </r>
  <r>
    <x v="67"/>
    <x v="5"/>
    <n v="12"/>
  </r>
  <r>
    <x v="324"/>
    <x v="5"/>
    <n v="11"/>
  </r>
  <r>
    <x v="577"/>
    <x v="5"/>
    <n v="3"/>
  </r>
  <r>
    <x v="578"/>
    <x v="5"/>
    <n v="4"/>
  </r>
  <r>
    <x v="417"/>
    <x v="5"/>
    <n v="3"/>
  </r>
  <r>
    <x v="579"/>
    <x v="5"/>
    <n v="6"/>
  </r>
  <r>
    <x v="54"/>
    <x v="5"/>
    <n v="6"/>
  </r>
  <r>
    <x v="347"/>
    <x v="5"/>
    <n v="11"/>
  </r>
  <r>
    <x v="580"/>
    <x v="5"/>
    <n v="13"/>
  </r>
  <r>
    <x v="246"/>
    <x v="5"/>
    <n v="8"/>
  </r>
  <r>
    <x v="399"/>
    <x v="5"/>
    <n v="8"/>
  </r>
  <r>
    <x v="120"/>
    <x v="5"/>
    <n v="9"/>
  </r>
  <r>
    <x v="493"/>
    <x v="5"/>
    <n v="3"/>
  </r>
  <r>
    <x v="581"/>
    <x v="5"/>
    <n v="5"/>
  </r>
  <r>
    <x v="127"/>
    <x v="5"/>
    <n v="4"/>
  </r>
  <r>
    <x v="582"/>
    <x v="5"/>
    <n v="5"/>
  </r>
  <r>
    <x v="583"/>
    <x v="5"/>
    <n v="2"/>
  </r>
  <r>
    <x v="300"/>
    <x v="5"/>
    <n v="2"/>
  </r>
  <r>
    <x v="584"/>
    <x v="5"/>
    <n v="3"/>
  </r>
  <r>
    <x v="339"/>
    <x v="5"/>
    <n v="2"/>
  </r>
  <r>
    <x v="229"/>
    <x v="5"/>
    <n v="4"/>
  </r>
  <r>
    <x v="309"/>
    <x v="5"/>
    <n v="1"/>
  </r>
  <r>
    <x v="129"/>
    <x v="5"/>
    <n v="1"/>
  </r>
  <r>
    <x v="585"/>
    <x v="4"/>
    <n v="6"/>
  </r>
  <r>
    <x v="586"/>
    <x v="4"/>
    <n v="4"/>
  </r>
  <r>
    <x v="456"/>
    <x v="0"/>
    <n v="14"/>
  </r>
  <r>
    <x v="587"/>
    <x v="0"/>
    <n v="9"/>
  </r>
  <r>
    <x v="213"/>
    <x v="0"/>
    <n v="4"/>
  </r>
  <r>
    <x v="454"/>
    <x v="0"/>
    <n v="5"/>
  </r>
  <r>
    <x v="367"/>
    <x v="0"/>
    <n v="11"/>
  </r>
  <r>
    <x v="100"/>
    <x v="0"/>
    <n v="4"/>
  </r>
  <r>
    <x v="588"/>
    <x v="0"/>
    <n v="19"/>
  </r>
  <r>
    <x v="589"/>
    <x v="0"/>
    <n v="5"/>
  </r>
  <r>
    <x v="590"/>
    <x v="0"/>
    <n v="2"/>
  </r>
  <r>
    <x v="591"/>
    <x v="0"/>
    <n v="16"/>
  </r>
  <r>
    <x v="381"/>
    <x v="0"/>
    <n v="2"/>
  </r>
  <r>
    <x v="502"/>
    <x v="0"/>
    <n v="4"/>
  </r>
  <r>
    <x v="101"/>
    <x v="0"/>
    <n v="4"/>
  </r>
  <r>
    <x v="561"/>
    <x v="0"/>
    <n v="13"/>
  </r>
  <r>
    <x v="289"/>
    <x v="0"/>
    <n v="5"/>
  </r>
  <r>
    <x v="592"/>
    <x v="0"/>
    <n v="10"/>
  </r>
  <r>
    <x v="593"/>
    <x v="0"/>
    <n v="4"/>
  </r>
  <r>
    <x v="594"/>
    <x v="0"/>
    <n v="12"/>
  </r>
  <r>
    <x v="291"/>
    <x v="0"/>
    <n v="4"/>
  </r>
  <r>
    <x v="195"/>
    <x v="0"/>
    <n v="10"/>
  </r>
  <r>
    <x v="321"/>
    <x v="0"/>
    <n v="6"/>
  </r>
  <r>
    <x v="595"/>
    <x v="0"/>
    <n v="1"/>
  </r>
  <r>
    <x v="152"/>
    <x v="0"/>
    <n v="21"/>
  </r>
  <r>
    <x v="188"/>
    <x v="0"/>
    <n v="3"/>
  </r>
  <r>
    <x v="342"/>
    <x v="0"/>
    <n v="2"/>
  </r>
  <r>
    <x v="308"/>
    <x v="0"/>
    <n v="3"/>
  </r>
  <r>
    <x v="513"/>
    <x v="0"/>
    <n v="4"/>
  </r>
  <r>
    <x v="392"/>
    <x v="0"/>
    <n v="2"/>
  </r>
  <r>
    <x v="596"/>
    <x v="0"/>
    <n v="13"/>
  </r>
  <r>
    <x v="206"/>
    <x v="0"/>
    <n v="22"/>
  </r>
  <r>
    <x v="518"/>
    <x v="0"/>
    <n v="2"/>
  </r>
  <r>
    <x v="597"/>
    <x v="0"/>
    <n v="2"/>
  </r>
  <r>
    <x v="500"/>
    <x v="0"/>
    <n v="15"/>
  </r>
  <r>
    <x v="189"/>
    <x v="0"/>
    <n v="6"/>
  </r>
  <r>
    <x v="334"/>
    <x v="0"/>
    <n v="5"/>
  </r>
  <r>
    <x v="78"/>
    <x v="0"/>
    <n v="3"/>
  </r>
  <r>
    <x v="598"/>
    <x v="0"/>
    <n v="6"/>
  </r>
  <r>
    <x v="599"/>
    <x v="0"/>
    <n v="5"/>
  </r>
  <r>
    <x v="600"/>
    <x v="0"/>
    <n v="10"/>
  </r>
  <r>
    <x v="164"/>
    <x v="0"/>
    <n v="1"/>
  </r>
  <r>
    <x v="226"/>
    <x v="0"/>
    <n v="7"/>
  </r>
  <r>
    <x v="373"/>
    <x v="0"/>
    <n v="2"/>
  </r>
  <r>
    <x v="479"/>
    <x v="0"/>
    <n v="6"/>
  </r>
  <r>
    <x v="359"/>
    <x v="0"/>
    <n v="1"/>
  </r>
  <r>
    <x v="601"/>
    <x v="0"/>
    <n v="1"/>
  </r>
  <r>
    <x v="602"/>
    <x v="0"/>
    <n v="9"/>
  </r>
  <r>
    <x v="305"/>
    <x v="0"/>
    <n v="8"/>
  </r>
  <r>
    <x v="98"/>
    <x v="0"/>
    <n v="7"/>
  </r>
  <r>
    <x v="70"/>
    <x v="0"/>
    <n v="9"/>
  </r>
  <r>
    <x v="401"/>
    <x v="0"/>
    <n v="1"/>
  </r>
  <r>
    <x v="603"/>
    <x v="0"/>
    <n v="3"/>
  </r>
  <r>
    <x v="317"/>
    <x v="0"/>
    <n v="5"/>
  </r>
  <r>
    <x v="322"/>
    <x v="0"/>
    <n v="3"/>
  </r>
  <r>
    <x v="460"/>
    <x v="0"/>
    <n v="10"/>
  </r>
  <r>
    <x v="604"/>
    <x v="0"/>
    <n v="4"/>
  </r>
  <r>
    <x v="444"/>
    <x v="0"/>
    <n v="3"/>
  </r>
  <r>
    <x v="605"/>
    <x v="0"/>
    <n v="2"/>
  </r>
  <r>
    <x v="106"/>
    <x v="0"/>
    <n v="5"/>
  </r>
  <r>
    <x v="140"/>
    <x v="0"/>
    <n v="3"/>
  </r>
  <r>
    <x v="174"/>
    <x v="0"/>
    <n v="3"/>
  </r>
  <r>
    <x v="324"/>
    <x v="0"/>
    <n v="3"/>
  </r>
  <r>
    <x v="606"/>
    <x v="0"/>
    <n v="4"/>
  </r>
  <r>
    <x v="138"/>
    <x v="0"/>
    <n v="4"/>
  </r>
  <r>
    <x v="232"/>
    <x v="0"/>
    <n v="2"/>
  </r>
  <r>
    <x v="573"/>
    <x v="0"/>
    <n v="3"/>
  </r>
  <r>
    <x v="358"/>
    <x v="0"/>
    <n v="13"/>
  </r>
  <r>
    <x v="607"/>
    <x v="0"/>
    <n v="7"/>
  </r>
  <r>
    <x v="123"/>
    <x v="0"/>
    <n v="2"/>
  </r>
  <r>
    <x v="170"/>
    <x v="0"/>
    <n v="3"/>
  </r>
  <r>
    <x v="608"/>
    <x v="0"/>
    <n v="5"/>
  </r>
  <r>
    <x v="609"/>
    <x v="0"/>
    <n v="6"/>
  </r>
  <r>
    <x v="285"/>
    <x v="0"/>
    <n v="2"/>
  </r>
  <r>
    <x v="610"/>
    <x v="1"/>
    <n v="5"/>
  </r>
  <r>
    <x v="481"/>
    <x v="1"/>
    <n v="15"/>
  </r>
  <r>
    <x v="252"/>
    <x v="1"/>
    <n v="23"/>
  </r>
  <r>
    <x v="40"/>
    <x v="1"/>
    <n v="11"/>
  </r>
  <r>
    <x v="611"/>
    <x v="1"/>
    <n v="23"/>
  </r>
  <r>
    <x v="580"/>
    <x v="1"/>
    <n v="47"/>
  </r>
  <r>
    <x v="150"/>
    <x v="1"/>
    <n v="114"/>
  </r>
  <r>
    <x v="264"/>
    <x v="1"/>
    <n v="9"/>
  </r>
  <r>
    <x v="612"/>
    <x v="1"/>
    <n v="23"/>
  </r>
  <r>
    <x v="197"/>
    <x v="1"/>
    <n v="17"/>
  </r>
  <r>
    <x v="613"/>
    <x v="1"/>
    <n v="3"/>
  </r>
  <r>
    <x v="614"/>
    <x v="1"/>
    <n v="8"/>
  </r>
  <r>
    <x v="584"/>
    <x v="1"/>
    <n v="54"/>
  </r>
  <r>
    <x v="615"/>
    <x v="1"/>
    <n v="14"/>
  </r>
  <r>
    <x v="616"/>
    <x v="1"/>
    <n v="49"/>
  </r>
  <r>
    <x v="617"/>
    <x v="1"/>
    <n v="31"/>
  </r>
  <r>
    <x v="618"/>
    <x v="1"/>
    <n v="61"/>
  </r>
  <r>
    <x v="619"/>
    <x v="1"/>
    <n v="45"/>
  </r>
  <r>
    <x v="555"/>
    <x v="1"/>
    <n v="19"/>
  </r>
  <r>
    <x v="620"/>
    <x v="1"/>
    <n v="48"/>
  </r>
  <r>
    <x v="194"/>
    <x v="1"/>
    <n v="20"/>
  </r>
  <r>
    <x v="162"/>
    <x v="1"/>
    <n v="5"/>
  </r>
  <r>
    <x v="621"/>
    <x v="1"/>
    <n v="24"/>
  </r>
  <r>
    <x v="588"/>
    <x v="1"/>
    <n v="41"/>
  </r>
  <r>
    <x v="622"/>
    <x v="1"/>
    <n v="26"/>
  </r>
  <r>
    <x v="424"/>
    <x v="1"/>
    <n v="9"/>
  </r>
  <r>
    <x v="55"/>
    <x v="1"/>
    <n v="20"/>
  </r>
  <r>
    <x v="20"/>
    <x v="1"/>
    <n v="22"/>
  </r>
  <r>
    <x v="47"/>
    <x v="1"/>
    <n v="15"/>
  </r>
  <r>
    <x v="623"/>
    <x v="1"/>
    <n v="46"/>
  </r>
  <r>
    <x v="624"/>
    <x v="1"/>
    <n v="14"/>
  </r>
  <r>
    <x v="525"/>
    <x v="1"/>
    <n v="13"/>
  </r>
  <r>
    <x v="184"/>
    <x v="1"/>
    <n v="4"/>
  </r>
  <r>
    <x v="625"/>
    <x v="1"/>
    <n v="8"/>
  </r>
  <r>
    <x v="626"/>
    <x v="1"/>
    <n v="9"/>
  </r>
  <r>
    <x v="627"/>
    <x v="1"/>
    <n v="11"/>
  </r>
  <r>
    <x v="628"/>
    <x v="1"/>
    <n v="17"/>
  </r>
  <r>
    <x v="246"/>
    <x v="1"/>
    <n v="3"/>
  </r>
  <r>
    <x v="388"/>
    <x v="1"/>
    <n v="3"/>
  </r>
  <r>
    <x v="526"/>
    <x v="1"/>
    <n v="6"/>
  </r>
  <r>
    <x v="206"/>
    <x v="1"/>
    <n v="35"/>
  </r>
  <r>
    <x v="155"/>
    <x v="1"/>
    <n v="9"/>
  </r>
  <r>
    <x v="629"/>
    <x v="1"/>
    <n v="2"/>
  </r>
  <r>
    <x v="215"/>
    <x v="1"/>
    <n v="8"/>
  </r>
  <r>
    <x v="537"/>
    <x v="1"/>
    <n v="15"/>
  </r>
  <r>
    <x v="570"/>
    <x v="1"/>
    <n v="9"/>
  </r>
  <r>
    <x v="517"/>
    <x v="1"/>
    <n v="23"/>
  </r>
  <r>
    <x v="630"/>
    <x v="1"/>
    <n v="3"/>
  </r>
  <r>
    <x v="208"/>
    <x v="1"/>
    <n v="9"/>
  </r>
  <r>
    <x v="475"/>
    <x v="1"/>
    <n v="6"/>
  </r>
  <r>
    <x v="367"/>
    <x v="1"/>
    <n v="11"/>
  </r>
  <r>
    <x v="244"/>
    <x v="1"/>
    <n v="26"/>
  </r>
  <r>
    <x v="365"/>
    <x v="1"/>
    <n v="6"/>
  </r>
  <r>
    <x v="251"/>
    <x v="1"/>
    <n v="12"/>
  </r>
  <r>
    <x v="574"/>
    <x v="1"/>
    <n v="8"/>
  </r>
  <r>
    <x v="631"/>
    <x v="1"/>
    <n v="16"/>
  </r>
  <r>
    <x v="632"/>
    <x v="1"/>
    <n v="8"/>
  </r>
  <r>
    <x v="633"/>
    <x v="1"/>
    <n v="10"/>
  </r>
  <r>
    <x v="34"/>
    <x v="1"/>
    <n v="14"/>
  </r>
  <r>
    <x v="634"/>
    <x v="1"/>
    <n v="2"/>
  </r>
  <r>
    <x v="36"/>
    <x v="1"/>
    <n v="16"/>
  </r>
  <r>
    <x v="582"/>
    <x v="1"/>
    <n v="1"/>
  </r>
  <r>
    <x v="528"/>
    <x v="1"/>
    <n v="4"/>
  </r>
  <r>
    <x v="635"/>
    <x v="1"/>
    <n v="2"/>
  </r>
  <r>
    <x v="478"/>
    <x v="1"/>
    <n v="22"/>
  </r>
  <r>
    <x v="454"/>
    <x v="1"/>
    <n v="13"/>
  </r>
  <r>
    <x v="216"/>
    <x v="1"/>
    <n v="6"/>
  </r>
  <r>
    <x v="636"/>
    <x v="1"/>
    <n v="20"/>
  </r>
  <r>
    <x v="401"/>
    <x v="1"/>
    <n v="2"/>
  </r>
  <r>
    <x v="637"/>
    <x v="1"/>
    <n v="7"/>
  </r>
  <r>
    <x v="638"/>
    <x v="1"/>
    <n v="30"/>
  </r>
  <r>
    <x v="209"/>
    <x v="1"/>
    <n v="5"/>
  </r>
  <r>
    <x v="397"/>
    <x v="1"/>
    <n v="2"/>
  </r>
  <r>
    <x v="167"/>
    <x v="1"/>
    <n v="5"/>
  </r>
  <r>
    <x v="196"/>
    <x v="1"/>
    <n v="8"/>
  </r>
  <r>
    <x v="639"/>
    <x v="1"/>
    <n v="5"/>
  </r>
  <r>
    <x v="640"/>
    <x v="1"/>
    <n v="10"/>
  </r>
  <r>
    <x v="641"/>
    <x v="1"/>
    <n v="6"/>
  </r>
  <r>
    <x v="489"/>
    <x v="1"/>
    <n v="5"/>
  </r>
  <r>
    <x v="260"/>
    <x v="1"/>
    <n v="2"/>
  </r>
  <r>
    <x v="140"/>
    <x v="2"/>
    <n v="54"/>
  </r>
  <r>
    <x v="111"/>
    <x v="2"/>
    <n v="106"/>
  </r>
  <r>
    <x v="642"/>
    <x v="2"/>
    <n v="134"/>
  </r>
  <r>
    <x v="643"/>
    <x v="2"/>
    <n v="118"/>
  </r>
  <r>
    <x v="59"/>
    <x v="2"/>
    <n v="85"/>
  </r>
  <r>
    <x v="620"/>
    <x v="2"/>
    <n v="161"/>
  </r>
  <r>
    <x v="92"/>
    <x v="2"/>
    <n v="267"/>
  </r>
  <r>
    <x v="644"/>
    <x v="2"/>
    <n v="188"/>
  </r>
  <r>
    <x v="21"/>
    <x v="2"/>
    <n v="282"/>
  </r>
  <r>
    <x v="337"/>
    <x v="2"/>
    <n v="155"/>
  </r>
  <r>
    <x v="574"/>
    <x v="2"/>
    <n v="88"/>
  </r>
  <r>
    <x v="645"/>
    <x v="2"/>
    <n v="37"/>
  </r>
  <r>
    <x v="18"/>
    <x v="2"/>
    <n v="45"/>
  </r>
  <r>
    <x v="563"/>
    <x v="2"/>
    <n v="69"/>
  </r>
  <r>
    <x v="646"/>
    <x v="2"/>
    <n v="36"/>
  </r>
  <r>
    <x v="647"/>
    <x v="2"/>
    <n v="105"/>
  </r>
  <r>
    <x v="280"/>
    <x v="2"/>
    <n v="124"/>
  </r>
  <r>
    <x v="259"/>
    <x v="2"/>
    <n v="237"/>
  </r>
  <r>
    <x v="292"/>
    <x v="2"/>
    <n v="88"/>
  </r>
  <r>
    <x v="648"/>
    <x v="2"/>
    <n v="44"/>
  </r>
  <r>
    <x v="115"/>
    <x v="2"/>
    <n v="58"/>
  </r>
  <r>
    <x v="297"/>
    <x v="2"/>
    <n v="251"/>
  </r>
  <r>
    <x v="615"/>
    <x v="2"/>
    <n v="52"/>
  </r>
  <r>
    <x v="649"/>
    <x v="2"/>
    <n v="13"/>
  </r>
  <r>
    <x v="650"/>
    <x v="2"/>
    <n v="64"/>
  </r>
  <r>
    <x v="618"/>
    <x v="2"/>
    <n v="131"/>
  </r>
  <r>
    <x v="268"/>
    <x v="2"/>
    <n v="10"/>
  </r>
  <r>
    <x v="248"/>
    <x v="2"/>
    <n v="26"/>
  </r>
  <r>
    <x v="500"/>
    <x v="2"/>
    <n v="234"/>
  </r>
  <r>
    <x v="651"/>
    <x v="2"/>
    <n v="160"/>
  </r>
  <r>
    <x v="287"/>
    <x v="2"/>
    <n v="247"/>
  </r>
  <r>
    <x v="41"/>
    <x v="2"/>
    <n v="8"/>
  </r>
  <r>
    <x v="269"/>
    <x v="2"/>
    <n v="55"/>
  </r>
  <r>
    <x v="233"/>
    <x v="2"/>
    <n v="13"/>
  </r>
  <r>
    <x v="597"/>
    <x v="2"/>
    <n v="60"/>
  </r>
  <r>
    <x v="630"/>
    <x v="2"/>
    <n v="17"/>
  </r>
  <r>
    <x v="652"/>
    <x v="2"/>
    <n v="73"/>
  </r>
  <r>
    <x v="653"/>
    <x v="2"/>
    <n v="174"/>
  </r>
  <r>
    <x v="73"/>
    <x v="2"/>
    <n v="217"/>
  </r>
  <r>
    <x v="4"/>
    <x v="2"/>
    <n v="100"/>
  </r>
  <r>
    <x v="654"/>
    <x v="2"/>
    <n v="7"/>
  </r>
  <r>
    <x v="655"/>
    <x v="2"/>
    <n v="70"/>
  </r>
  <r>
    <x v="12"/>
    <x v="2"/>
    <n v="66"/>
  </r>
  <r>
    <x v="301"/>
    <x v="2"/>
    <n v="196"/>
  </r>
  <r>
    <x v="656"/>
    <x v="2"/>
    <n v="17"/>
  </r>
  <r>
    <x v="657"/>
    <x v="2"/>
    <n v="49"/>
  </r>
  <r>
    <x v="658"/>
    <x v="2"/>
    <n v="95"/>
  </r>
  <r>
    <x v="557"/>
    <x v="2"/>
    <n v="162"/>
  </r>
  <r>
    <x v="241"/>
    <x v="2"/>
    <n v="62"/>
  </r>
  <r>
    <x v="312"/>
    <x v="2"/>
    <n v="105"/>
  </r>
  <r>
    <x v="345"/>
    <x v="2"/>
    <n v="3"/>
  </r>
  <r>
    <x v="640"/>
    <x v="2"/>
    <n v="48"/>
  </r>
  <r>
    <x v="659"/>
    <x v="2"/>
    <n v="178"/>
  </r>
  <r>
    <x v="427"/>
    <x v="2"/>
    <n v="10"/>
  </r>
  <r>
    <x v="660"/>
    <x v="2"/>
    <n v="10"/>
  </r>
  <r>
    <x v="661"/>
    <x v="2"/>
    <n v="77"/>
  </r>
  <r>
    <x v="128"/>
    <x v="2"/>
    <n v="49"/>
  </r>
  <r>
    <x v="29"/>
    <x v="2"/>
    <n v="80"/>
  </r>
  <r>
    <x v="507"/>
    <x v="2"/>
    <n v="22"/>
  </r>
  <r>
    <x v="537"/>
    <x v="2"/>
    <n v="92"/>
  </r>
  <r>
    <x v="474"/>
    <x v="2"/>
    <n v="34"/>
  </r>
  <r>
    <x v="240"/>
    <x v="2"/>
    <n v="34"/>
  </r>
  <r>
    <x v="662"/>
    <x v="2"/>
    <n v="68"/>
  </r>
  <r>
    <x v="5"/>
    <x v="2"/>
    <n v="9"/>
  </r>
  <r>
    <x v="133"/>
    <x v="2"/>
    <n v="33"/>
  </r>
  <r>
    <x v="62"/>
    <x v="2"/>
    <n v="61"/>
  </r>
  <r>
    <x v="494"/>
    <x v="2"/>
    <n v="18"/>
  </r>
  <r>
    <x v="663"/>
    <x v="2"/>
    <n v="20"/>
  </r>
  <r>
    <x v="664"/>
    <x v="2"/>
    <n v="39"/>
  </r>
  <r>
    <x v="665"/>
    <x v="2"/>
    <n v="32"/>
  </r>
  <r>
    <x v="666"/>
    <x v="2"/>
    <n v="59"/>
  </r>
  <r>
    <x v="667"/>
    <x v="2"/>
    <n v="32"/>
  </r>
  <r>
    <x v="668"/>
    <x v="2"/>
    <n v="29"/>
  </r>
  <r>
    <x v="669"/>
    <x v="2"/>
    <n v="37"/>
  </r>
  <r>
    <x v="670"/>
    <x v="2"/>
    <n v="15"/>
  </r>
  <r>
    <x v="629"/>
    <x v="2"/>
    <n v="8"/>
  </r>
  <r>
    <x v="671"/>
    <x v="2"/>
    <n v="10"/>
  </r>
  <r>
    <x v="672"/>
    <x v="2"/>
    <n v="22"/>
  </r>
  <r>
    <x v="673"/>
    <x v="2"/>
    <n v="14"/>
  </r>
  <r>
    <x v="332"/>
    <x v="2"/>
    <n v="52"/>
  </r>
  <r>
    <x v="674"/>
    <x v="2"/>
    <n v="4"/>
  </r>
  <r>
    <x v="675"/>
    <x v="2"/>
    <n v="4"/>
  </r>
  <r>
    <x v="676"/>
    <x v="2"/>
    <n v="27"/>
  </r>
  <r>
    <x v="546"/>
    <x v="2"/>
    <n v="15"/>
  </r>
  <r>
    <x v="677"/>
    <x v="2"/>
    <n v="4"/>
  </r>
  <r>
    <x v="678"/>
    <x v="2"/>
    <n v="13"/>
  </r>
  <r>
    <x v="350"/>
    <x v="2"/>
    <n v="21"/>
  </r>
  <r>
    <x v="428"/>
    <x v="2"/>
    <n v="16"/>
  </r>
  <r>
    <x v="679"/>
    <x v="2"/>
    <n v="5"/>
  </r>
  <r>
    <x v="13"/>
    <x v="2"/>
    <n v="44"/>
  </r>
  <r>
    <x v="491"/>
    <x v="1"/>
    <n v="6"/>
  </r>
  <r>
    <x v="680"/>
    <x v="1"/>
    <n v="7"/>
  </r>
  <r>
    <x v="220"/>
    <x v="1"/>
    <n v="3"/>
  </r>
  <r>
    <x v="681"/>
    <x v="1"/>
    <n v="4"/>
  </r>
  <r>
    <x v="42"/>
    <x v="1"/>
    <n v="4"/>
  </r>
  <r>
    <x v="641"/>
    <x v="0"/>
    <n v="2"/>
  </r>
  <r>
    <x v="177"/>
    <x v="0"/>
    <n v="3"/>
  </r>
  <r>
    <x v="682"/>
    <x v="0"/>
    <n v="2"/>
  </r>
  <r>
    <x v="683"/>
    <x v="0"/>
    <n v="1"/>
  </r>
  <r>
    <x v="508"/>
    <x v="0"/>
    <n v="4"/>
  </r>
  <r>
    <x v="525"/>
    <x v="0"/>
    <n v="3"/>
  </r>
  <r>
    <x v="684"/>
    <x v="0"/>
    <n v="4"/>
  </r>
  <r>
    <x v="511"/>
    <x v="0"/>
    <n v="1"/>
  </r>
  <r>
    <x v="297"/>
    <x v="0"/>
    <n v="14"/>
  </r>
  <r>
    <x v="494"/>
    <x v="0"/>
    <n v="4"/>
  </r>
  <r>
    <x v="504"/>
    <x v="0"/>
    <n v="10"/>
  </r>
  <r>
    <x v="461"/>
    <x v="0"/>
    <n v="9"/>
  </r>
  <r>
    <x v="473"/>
    <x v="0"/>
    <n v="3"/>
  </r>
  <r>
    <x v="459"/>
    <x v="0"/>
    <n v="5"/>
  </r>
  <r>
    <x v="294"/>
    <x v="0"/>
    <n v="11"/>
  </r>
  <r>
    <x v="487"/>
    <x v="0"/>
    <n v="3"/>
  </r>
  <r>
    <x v="146"/>
    <x v="0"/>
    <n v="3"/>
  </r>
  <r>
    <x v="685"/>
    <x v="0"/>
    <n v="20"/>
  </r>
  <r>
    <x v="651"/>
    <x v="0"/>
    <n v="14"/>
  </r>
  <r>
    <x v="564"/>
    <x v="0"/>
    <n v="6"/>
  </r>
  <r>
    <x v="638"/>
    <x v="0"/>
    <n v="11"/>
  </r>
  <r>
    <x v="183"/>
    <x v="0"/>
    <n v="1"/>
  </r>
  <r>
    <x v="580"/>
    <x v="0"/>
    <n v="14"/>
  </r>
  <r>
    <x v="686"/>
    <x v="0"/>
    <n v="8"/>
  </r>
  <r>
    <x v="687"/>
    <x v="0"/>
    <n v="8"/>
  </r>
  <r>
    <x v="688"/>
    <x v="0"/>
    <n v="6"/>
  </r>
  <r>
    <x v="689"/>
    <x v="0"/>
    <n v="7"/>
  </r>
  <r>
    <x v="178"/>
    <x v="0"/>
    <n v="3"/>
  </r>
  <r>
    <x v="462"/>
    <x v="0"/>
    <n v="3"/>
  </r>
  <r>
    <x v="524"/>
    <x v="0"/>
    <n v="17"/>
  </r>
  <r>
    <x v="301"/>
    <x v="0"/>
    <n v="6"/>
  </r>
  <r>
    <x v="117"/>
    <x v="0"/>
    <n v="3"/>
  </r>
  <r>
    <x v="690"/>
    <x v="0"/>
    <n v="16"/>
  </r>
  <r>
    <x v="191"/>
    <x v="0"/>
    <n v="9"/>
  </r>
  <r>
    <x v="382"/>
    <x v="0"/>
    <n v="1"/>
  </r>
  <r>
    <x v="445"/>
    <x v="0"/>
    <n v="2"/>
  </r>
  <r>
    <x v="333"/>
    <x v="0"/>
    <n v="1"/>
  </r>
  <r>
    <x v="335"/>
    <x v="0"/>
    <n v="18"/>
  </r>
  <r>
    <x v="691"/>
    <x v="0"/>
    <n v="2"/>
  </r>
  <r>
    <x v="194"/>
    <x v="0"/>
    <n v="10"/>
  </r>
  <r>
    <x v="501"/>
    <x v="0"/>
    <n v="5"/>
  </r>
  <r>
    <x v="187"/>
    <x v="0"/>
    <n v="10"/>
  </r>
  <r>
    <x v="616"/>
    <x v="0"/>
    <n v="13"/>
  </r>
  <r>
    <x v="676"/>
    <x v="0"/>
    <n v="1"/>
  </r>
  <r>
    <x v="145"/>
    <x v="0"/>
    <n v="4"/>
  </r>
  <r>
    <x v="316"/>
    <x v="0"/>
    <n v="5"/>
  </r>
  <r>
    <x v="692"/>
    <x v="0"/>
    <n v="4"/>
  </r>
  <r>
    <x v="196"/>
    <x v="0"/>
    <n v="5"/>
  </r>
  <r>
    <x v="418"/>
    <x v="0"/>
    <n v="3"/>
  </r>
  <r>
    <x v="406"/>
    <x v="0"/>
    <n v="3"/>
  </r>
  <r>
    <x v="366"/>
    <x v="0"/>
    <n v="3"/>
  </r>
  <r>
    <x v="693"/>
    <x v="0"/>
    <n v="1"/>
  </r>
  <r>
    <x v="694"/>
    <x v="0"/>
    <n v="7"/>
  </r>
  <r>
    <x v="393"/>
    <x v="0"/>
    <n v="11"/>
  </r>
  <r>
    <x v="526"/>
    <x v="0"/>
    <n v="3"/>
  </r>
  <r>
    <x v="695"/>
    <x v="0"/>
    <n v="7"/>
  </r>
  <r>
    <x v="119"/>
    <x v="0"/>
    <n v="6"/>
  </r>
  <r>
    <x v="284"/>
    <x v="0"/>
    <n v="7"/>
  </r>
  <r>
    <x v="681"/>
    <x v="0"/>
    <n v="3"/>
  </r>
  <r>
    <x v="293"/>
    <x v="0"/>
    <n v="2"/>
  </r>
  <r>
    <x v="160"/>
    <x v="0"/>
    <n v="3"/>
  </r>
  <r>
    <x v="486"/>
    <x v="0"/>
    <n v="5"/>
  </r>
  <r>
    <x v="544"/>
    <x v="0"/>
    <n v="4"/>
  </r>
  <r>
    <x v="566"/>
    <x v="0"/>
    <n v="5"/>
  </r>
  <r>
    <x v="73"/>
    <x v="0"/>
    <n v="2"/>
  </r>
  <r>
    <x v="536"/>
    <x v="0"/>
    <n v="10"/>
  </r>
  <r>
    <x v="147"/>
    <x v="0"/>
    <n v="5"/>
  </r>
  <r>
    <x v="696"/>
    <x v="0"/>
    <n v="4"/>
  </r>
  <r>
    <x v="109"/>
    <x v="0"/>
    <n v="2"/>
  </r>
  <r>
    <x v="136"/>
    <x v="0"/>
    <n v="5"/>
  </r>
  <r>
    <x v="306"/>
    <x v="0"/>
    <n v="5"/>
  </r>
  <r>
    <x v="352"/>
    <x v="0"/>
    <n v="2"/>
  </r>
  <r>
    <x v="499"/>
    <x v="1"/>
    <n v="11"/>
  </r>
  <r>
    <x v="502"/>
    <x v="1"/>
    <n v="4"/>
  </r>
  <r>
    <x v="697"/>
    <x v="1"/>
    <n v="13"/>
  </r>
  <r>
    <x v="361"/>
    <x v="1"/>
    <n v="18"/>
  </r>
  <r>
    <x v="255"/>
    <x v="1"/>
    <n v="22"/>
  </r>
  <r>
    <x v="557"/>
    <x v="1"/>
    <n v="24"/>
  </r>
  <r>
    <x v="240"/>
    <x v="1"/>
    <n v="8"/>
  </r>
  <r>
    <x v="643"/>
    <x v="1"/>
    <n v="4"/>
  </r>
  <r>
    <x v="477"/>
    <x v="1"/>
    <n v="19"/>
  </r>
  <r>
    <x v="520"/>
    <x v="1"/>
    <n v="8"/>
  </r>
  <r>
    <x v="393"/>
    <x v="1"/>
    <n v="23"/>
  </r>
  <r>
    <x v="500"/>
    <x v="1"/>
    <n v="22"/>
  </r>
  <r>
    <x v="369"/>
    <x v="1"/>
    <n v="9"/>
  </r>
  <r>
    <x v="158"/>
    <x v="1"/>
    <n v="15"/>
  </r>
  <r>
    <x v="2"/>
    <x v="1"/>
    <n v="17"/>
  </r>
  <r>
    <x v="280"/>
    <x v="1"/>
    <n v="15"/>
  </r>
  <r>
    <x v="565"/>
    <x v="1"/>
    <n v="37"/>
  </r>
  <r>
    <x v="583"/>
    <x v="1"/>
    <n v="4"/>
  </r>
  <r>
    <x v="29"/>
    <x v="1"/>
    <n v="9"/>
  </r>
  <r>
    <x v="698"/>
    <x v="1"/>
    <n v="16"/>
  </r>
  <r>
    <x v="568"/>
    <x v="1"/>
    <n v="23"/>
  </r>
  <r>
    <x v="536"/>
    <x v="1"/>
    <n v="12"/>
  </r>
  <r>
    <x v="699"/>
    <x v="1"/>
    <n v="10"/>
  </r>
  <r>
    <x v="685"/>
    <x v="1"/>
    <n v="40"/>
  </r>
  <r>
    <x v="524"/>
    <x v="1"/>
    <n v="26"/>
  </r>
  <r>
    <x v="383"/>
    <x v="1"/>
    <n v="33"/>
  </r>
  <r>
    <x v="700"/>
    <x v="1"/>
    <n v="2"/>
  </r>
  <r>
    <x v="161"/>
    <x v="1"/>
    <n v="14"/>
  </r>
  <r>
    <x v="159"/>
    <x v="1"/>
    <n v="22"/>
  </r>
  <r>
    <x v="263"/>
    <x v="1"/>
    <n v="7"/>
  </r>
  <r>
    <x v="266"/>
    <x v="1"/>
    <n v="16"/>
  </r>
  <r>
    <x v="199"/>
    <x v="1"/>
    <n v="8"/>
  </r>
  <r>
    <x v="463"/>
    <x v="1"/>
    <n v="8"/>
  </r>
  <r>
    <x v="701"/>
    <x v="1"/>
    <n v="9"/>
  </r>
  <r>
    <x v="24"/>
    <x v="1"/>
    <n v="10"/>
  </r>
  <r>
    <x v="702"/>
    <x v="1"/>
    <n v="9"/>
  </r>
  <r>
    <x v="243"/>
    <x v="1"/>
    <n v="20"/>
  </r>
  <r>
    <x v="272"/>
    <x v="1"/>
    <n v="8"/>
  </r>
  <r>
    <x v="493"/>
    <x v="1"/>
    <n v="2"/>
  </r>
  <r>
    <x v="703"/>
    <x v="1"/>
    <n v="3"/>
  </r>
  <r>
    <x v="400"/>
    <x v="1"/>
    <n v="20"/>
  </r>
  <r>
    <x v="683"/>
    <x v="1"/>
    <n v="13"/>
  </r>
  <r>
    <x v="390"/>
    <x v="1"/>
    <n v="29"/>
  </r>
  <r>
    <x v="704"/>
    <x v="1"/>
    <n v="6"/>
  </r>
  <r>
    <x v="705"/>
    <x v="1"/>
    <n v="2"/>
  </r>
  <r>
    <x v="706"/>
    <x v="1"/>
    <n v="14"/>
  </r>
  <r>
    <x v="707"/>
    <x v="1"/>
    <n v="16"/>
  </r>
  <r>
    <x v="465"/>
    <x v="1"/>
    <n v="9"/>
  </r>
  <r>
    <x v="418"/>
    <x v="1"/>
    <n v="10"/>
  </r>
  <r>
    <x v="538"/>
    <x v="1"/>
    <n v="2"/>
  </r>
  <r>
    <x v="708"/>
    <x v="1"/>
    <n v="3"/>
  </r>
  <r>
    <x v="709"/>
    <x v="1"/>
    <n v="3"/>
  </r>
  <r>
    <x v="496"/>
    <x v="1"/>
    <n v="1"/>
  </r>
  <r>
    <x v="364"/>
    <x v="1"/>
    <n v="7"/>
  </r>
  <r>
    <x v="710"/>
    <x v="1"/>
    <n v="4"/>
  </r>
  <r>
    <x v="225"/>
    <x v="1"/>
    <n v="6"/>
  </r>
  <r>
    <x v="711"/>
    <x v="1"/>
    <n v="18"/>
  </r>
  <r>
    <x v="665"/>
    <x v="1"/>
    <n v="2"/>
  </r>
  <r>
    <x v="46"/>
    <x v="1"/>
    <n v="14"/>
  </r>
  <r>
    <x v="450"/>
    <x v="1"/>
    <n v="10"/>
  </r>
  <r>
    <x v="712"/>
    <x v="1"/>
    <n v="6"/>
  </r>
  <r>
    <x v="713"/>
    <x v="1"/>
    <n v="7"/>
  </r>
  <r>
    <x v="714"/>
    <x v="1"/>
    <n v="1"/>
  </r>
  <r>
    <x v="269"/>
    <x v="1"/>
    <n v="7"/>
  </r>
  <r>
    <x v="514"/>
    <x v="1"/>
    <n v="11"/>
  </r>
  <r>
    <x v="521"/>
    <x v="1"/>
    <n v="5"/>
  </r>
  <r>
    <x v="223"/>
    <x v="1"/>
    <n v="4"/>
  </r>
  <r>
    <x v="644"/>
    <x v="1"/>
    <n v="6"/>
  </r>
  <r>
    <x v="471"/>
    <x v="1"/>
    <n v="7"/>
  </r>
  <r>
    <x v="715"/>
    <x v="1"/>
    <n v="2"/>
  </r>
  <r>
    <x v="716"/>
    <x v="1"/>
    <n v="1"/>
  </r>
  <r>
    <x v="482"/>
    <x v="1"/>
    <n v="1"/>
  </r>
  <r>
    <x v="636"/>
    <x v="2"/>
    <n v="59"/>
  </r>
  <r>
    <x v="505"/>
    <x v="2"/>
    <n v="80"/>
  </r>
  <r>
    <x v="608"/>
    <x v="2"/>
    <n v="72"/>
  </r>
  <r>
    <x v="717"/>
    <x v="2"/>
    <n v="29"/>
  </r>
  <r>
    <x v="465"/>
    <x v="2"/>
    <n v="48"/>
  </r>
  <r>
    <x v="718"/>
    <x v="2"/>
    <n v="113"/>
  </r>
  <r>
    <x v="719"/>
    <x v="2"/>
    <n v="199"/>
  </r>
  <r>
    <x v="637"/>
    <x v="2"/>
    <n v="23"/>
  </r>
  <r>
    <x v="720"/>
    <x v="2"/>
    <n v="12"/>
  </r>
  <r>
    <x v="97"/>
    <x v="2"/>
    <n v="10"/>
  </r>
  <r>
    <x v="633"/>
    <x v="2"/>
    <n v="39"/>
  </r>
  <r>
    <x v="481"/>
    <x v="2"/>
    <n v="202"/>
  </r>
  <r>
    <x v="32"/>
    <x v="2"/>
    <n v="62"/>
  </r>
  <r>
    <x v="136"/>
    <x v="2"/>
    <n v="79"/>
  </r>
  <r>
    <x v="284"/>
    <x v="2"/>
    <n v="64"/>
  </r>
  <r>
    <x v="566"/>
    <x v="2"/>
    <n v="195"/>
  </r>
  <r>
    <x v="721"/>
    <x v="2"/>
    <n v="116"/>
  </r>
  <r>
    <x v="616"/>
    <x v="2"/>
    <n v="386"/>
  </r>
  <r>
    <x v="139"/>
    <x v="2"/>
    <n v="137"/>
  </r>
  <r>
    <x v="722"/>
    <x v="2"/>
    <n v="49"/>
  </r>
  <r>
    <x v="723"/>
    <x v="2"/>
    <n v="92"/>
  </r>
  <r>
    <x v="556"/>
    <x v="2"/>
    <n v="135"/>
  </r>
  <r>
    <x v="588"/>
    <x v="2"/>
    <n v="101"/>
  </r>
  <r>
    <x v="614"/>
    <x v="2"/>
    <n v="40"/>
  </r>
  <r>
    <x v="610"/>
    <x v="2"/>
    <n v="87"/>
  </r>
  <r>
    <x v="110"/>
    <x v="2"/>
    <n v="195"/>
  </r>
  <r>
    <x v="346"/>
    <x v="2"/>
    <n v="113"/>
  </r>
  <r>
    <x v="3"/>
    <x v="2"/>
    <n v="60"/>
  </r>
  <r>
    <x v="535"/>
    <x v="2"/>
    <n v="181"/>
  </r>
  <r>
    <x v="706"/>
    <x v="2"/>
    <n v="75"/>
  </r>
  <r>
    <x v="724"/>
    <x v="2"/>
    <n v="34"/>
  </r>
  <r>
    <x v="316"/>
    <x v="2"/>
    <n v="108"/>
  </r>
  <r>
    <x v="595"/>
    <x v="2"/>
    <n v="54"/>
  </r>
  <r>
    <x v="725"/>
    <x v="2"/>
    <n v="84"/>
  </r>
  <r>
    <x v="314"/>
    <x v="2"/>
    <n v="176"/>
  </r>
  <r>
    <x v="726"/>
    <x v="2"/>
    <n v="173"/>
  </r>
  <r>
    <x v="727"/>
    <x v="2"/>
    <n v="227"/>
  </r>
  <r>
    <x v="328"/>
    <x v="2"/>
    <n v="124"/>
  </r>
  <r>
    <x v="728"/>
    <x v="2"/>
    <n v="4"/>
  </r>
  <r>
    <x v="44"/>
    <x v="2"/>
    <n v="62"/>
  </r>
  <r>
    <x v="729"/>
    <x v="2"/>
    <n v="14"/>
  </r>
  <r>
    <x v="582"/>
    <x v="2"/>
    <n v="23"/>
  </r>
  <r>
    <x v="448"/>
    <x v="2"/>
    <n v="48"/>
  </r>
  <r>
    <x v="730"/>
    <x v="2"/>
    <n v="158"/>
  </r>
  <r>
    <x v="10"/>
    <x v="2"/>
    <n v="63"/>
  </r>
  <r>
    <x v="731"/>
    <x v="2"/>
    <n v="131"/>
  </r>
  <r>
    <x v="732"/>
    <x v="2"/>
    <n v="36"/>
  </r>
  <r>
    <x v="104"/>
    <x v="2"/>
    <n v="143"/>
  </r>
  <r>
    <x v="109"/>
    <x v="2"/>
    <n v="84"/>
  </r>
  <r>
    <x v="65"/>
    <x v="2"/>
    <n v="31"/>
  </r>
  <r>
    <x v="515"/>
    <x v="2"/>
    <n v="83"/>
  </r>
  <r>
    <x v="129"/>
    <x v="2"/>
    <n v="25"/>
  </r>
  <r>
    <x v="26"/>
    <x v="2"/>
    <n v="46"/>
  </r>
  <r>
    <x v="127"/>
    <x v="2"/>
    <n v="83"/>
  </r>
  <r>
    <x v="695"/>
    <x v="2"/>
    <n v="84"/>
  </r>
  <r>
    <x v="340"/>
    <x v="2"/>
    <n v="47"/>
  </r>
  <r>
    <x v="733"/>
    <x v="2"/>
    <n v="40"/>
  </r>
  <r>
    <x v="527"/>
    <x v="2"/>
    <n v="19"/>
  </r>
  <r>
    <x v="734"/>
    <x v="2"/>
    <n v="62"/>
  </r>
  <r>
    <x v="735"/>
    <x v="2"/>
    <n v="38"/>
  </r>
  <r>
    <x v="548"/>
    <x v="2"/>
    <n v="26"/>
  </r>
  <r>
    <x v="736"/>
    <x v="2"/>
    <n v="71"/>
  </r>
  <r>
    <x v="737"/>
    <x v="2"/>
    <n v="41"/>
  </r>
  <r>
    <x v="262"/>
    <x v="2"/>
    <n v="47"/>
  </r>
  <r>
    <x v="693"/>
    <x v="2"/>
    <n v="35"/>
  </r>
  <r>
    <x v="36"/>
    <x v="2"/>
    <n v="30"/>
  </r>
  <r>
    <x v="738"/>
    <x v="2"/>
    <n v="74"/>
  </r>
  <r>
    <x v="132"/>
    <x v="2"/>
    <n v="62"/>
  </r>
  <r>
    <x v="739"/>
    <x v="2"/>
    <n v="20"/>
  </r>
  <r>
    <x v="553"/>
    <x v="2"/>
    <n v="13"/>
  </r>
  <r>
    <x v="551"/>
    <x v="2"/>
    <n v="8"/>
  </r>
  <r>
    <x v="740"/>
    <x v="2"/>
    <n v="27"/>
  </r>
  <r>
    <x v="502"/>
    <x v="2"/>
    <n v="25"/>
  </r>
  <r>
    <x v="94"/>
    <x v="2"/>
    <n v="22"/>
  </r>
  <r>
    <x v="741"/>
    <x v="2"/>
    <n v="21"/>
  </r>
  <r>
    <x v="742"/>
    <x v="2"/>
    <n v="49"/>
  </r>
  <r>
    <x v="600"/>
    <x v="2"/>
    <n v="14"/>
  </r>
  <r>
    <x v="439"/>
    <x v="2"/>
    <n v="36"/>
  </r>
  <r>
    <x v="534"/>
    <x v="2"/>
    <n v="18"/>
  </r>
  <r>
    <x v="743"/>
    <x v="2"/>
    <n v="8"/>
  </r>
  <r>
    <x v="447"/>
    <x v="2"/>
    <n v="33"/>
  </r>
  <r>
    <x v="744"/>
    <x v="2"/>
    <n v="1"/>
  </r>
  <r>
    <x v="431"/>
    <x v="2"/>
    <n v="20"/>
  </r>
  <r>
    <x v="745"/>
    <x v="2"/>
    <n v="31"/>
  </r>
  <r>
    <x v="746"/>
    <x v="2"/>
    <n v="39"/>
  </r>
  <r>
    <x v="338"/>
    <x v="2"/>
    <n v="2"/>
  </r>
  <r>
    <x v="747"/>
    <x v="2"/>
    <n v="10"/>
  </r>
  <r>
    <x v="716"/>
    <x v="2"/>
    <n v="13"/>
  </r>
  <r>
    <x v="748"/>
    <x v="2"/>
    <n v="20"/>
  </r>
  <r>
    <x v="749"/>
    <x v="2"/>
    <n v="1"/>
  </r>
  <r>
    <x v="232"/>
    <x v="2"/>
    <n v="11"/>
  </r>
  <r>
    <x v="238"/>
    <x v="2"/>
    <n v="21"/>
  </r>
  <r>
    <x v="508"/>
    <x v="2"/>
    <n v="5"/>
  </r>
  <r>
    <x v="750"/>
    <x v="2"/>
    <n v="14"/>
  </r>
  <r>
    <x v="353"/>
    <x v="2"/>
    <n v="19"/>
  </r>
  <r>
    <x v="65"/>
    <x v="1"/>
    <n v="5"/>
  </r>
  <r>
    <x v="373"/>
    <x v="1"/>
    <n v="6"/>
  </r>
  <r>
    <x v="679"/>
    <x v="1"/>
    <n v="4"/>
  </r>
  <r>
    <x v="474"/>
    <x v="1"/>
    <n v="6"/>
  </r>
  <r>
    <x v="662"/>
    <x v="1"/>
    <n v="7"/>
  </r>
  <r>
    <x v="693"/>
    <x v="1"/>
    <n v="8"/>
  </r>
  <r>
    <x v="43"/>
    <x v="1"/>
    <n v="5"/>
  </r>
  <r>
    <x v="451"/>
    <x v="1"/>
    <n v="3"/>
  </r>
  <r>
    <x v="527"/>
    <x v="1"/>
    <n v="2"/>
  </r>
  <r>
    <x v="589"/>
    <x v="1"/>
    <n v="6"/>
  </r>
  <r>
    <x v="465"/>
    <x v="0"/>
    <n v="2"/>
  </r>
  <r>
    <x v="503"/>
    <x v="0"/>
    <n v="1"/>
  </r>
  <r>
    <x v="325"/>
    <x v="0"/>
    <n v="1"/>
  </r>
  <r>
    <x v="121"/>
    <x v="0"/>
    <n v="1"/>
  </r>
  <r>
    <x v="229"/>
    <x v="0"/>
    <n v="3"/>
  </r>
  <r>
    <x v="510"/>
    <x v="0"/>
    <n v="1"/>
  </r>
  <r>
    <x v="751"/>
    <x v="0"/>
    <n v="2"/>
  </r>
  <r>
    <x v="353"/>
    <x v="0"/>
    <n v="1"/>
  </r>
  <r>
    <x v="562"/>
    <x v="0"/>
    <n v="3"/>
  </r>
  <r>
    <x v="752"/>
    <x v="0"/>
    <n v="2"/>
  </r>
  <r>
    <x v="665"/>
    <x v="0"/>
    <n v="1"/>
  </r>
  <r>
    <x v="753"/>
    <x v="0"/>
    <n v="2"/>
  </r>
  <r>
    <x v="219"/>
    <x v="0"/>
    <n v="3"/>
  </r>
  <r>
    <x v="655"/>
    <x v="0"/>
    <n v="3"/>
  </r>
  <r>
    <x v="311"/>
    <x v="0"/>
    <n v="13"/>
  </r>
  <r>
    <x v="315"/>
    <x v="0"/>
    <n v="16"/>
  </r>
  <r>
    <x v="754"/>
    <x v="0"/>
    <n v="2"/>
  </r>
  <r>
    <x v="714"/>
    <x v="0"/>
    <n v="1"/>
  </r>
  <r>
    <x v="717"/>
    <x v="0"/>
    <n v="15"/>
  </r>
  <r>
    <x v="755"/>
    <x v="0"/>
    <n v="8"/>
  </r>
  <r>
    <x v="756"/>
    <x v="0"/>
    <n v="7"/>
  </r>
  <r>
    <x v="362"/>
    <x v="0"/>
    <n v="12"/>
  </r>
  <r>
    <x v="181"/>
    <x v="0"/>
    <n v="12"/>
  </r>
  <r>
    <x v="379"/>
    <x v="0"/>
    <n v="18"/>
  </r>
  <r>
    <x v="82"/>
    <x v="0"/>
    <n v="22"/>
  </r>
  <r>
    <x v="210"/>
    <x v="0"/>
    <n v="2"/>
  </r>
  <r>
    <x v="110"/>
    <x v="0"/>
    <n v="13"/>
  </r>
  <r>
    <x v="312"/>
    <x v="0"/>
    <n v="17"/>
  </r>
  <r>
    <x v="490"/>
    <x v="0"/>
    <n v="3"/>
  </r>
  <r>
    <x v="423"/>
    <x v="0"/>
    <n v="4"/>
  </r>
  <r>
    <x v="330"/>
    <x v="0"/>
    <n v="4"/>
  </r>
  <r>
    <x v="207"/>
    <x v="0"/>
    <n v="8"/>
  </r>
  <r>
    <x v="348"/>
    <x v="0"/>
    <n v="1"/>
  </r>
  <r>
    <x v="314"/>
    <x v="0"/>
    <n v="6"/>
  </r>
  <r>
    <x v="89"/>
    <x v="0"/>
    <n v="7"/>
  </r>
  <r>
    <x v="407"/>
    <x v="0"/>
    <n v="8"/>
  </r>
  <r>
    <x v="212"/>
    <x v="0"/>
    <n v="2"/>
  </r>
  <r>
    <x v="74"/>
    <x v="0"/>
    <n v="32"/>
  </r>
  <r>
    <x v="453"/>
    <x v="0"/>
    <n v="3"/>
  </r>
  <r>
    <x v="626"/>
    <x v="0"/>
    <n v="14"/>
  </r>
  <r>
    <x v="757"/>
    <x v="0"/>
    <n v="2"/>
  </r>
  <r>
    <x v="155"/>
    <x v="0"/>
    <n v="3"/>
  </r>
  <r>
    <x v="563"/>
    <x v="0"/>
    <n v="12"/>
  </r>
  <r>
    <x v="758"/>
    <x v="0"/>
    <n v="6"/>
  </r>
  <r>
    <x v="662"/>
    <x v="0"/>
    <n v="6"/>
  </r>
  <r>
    <x v="328"/>
    <x v="0"/>
    <n v="7"/>
  </r>
  <r>
    <x v="531"/>
    <x v="0"/>
    <n v="7"/>
  </r>
  <r>
    <x v="572"/>
    <x v="0"/>
    <n v="5"/>
  </r>
  <r>
    <x v="759"/>
    <x v="0"/>
    <n v="3"/>
  </r>
  <r>
    <x v="329"/>
    <x v="0"/>
    <n v="7"/>
  </r>
  <r>
    <x v="652"/>
    <x v="0"/>
    <n v="2"/>
  </r>
  <r>
    <x v="357"/>
    <x v="0"/>
    <n v="6"/>
  </r>
  <r>
    <x v="760"/>
    <x v="0"/>
    <n v="1"/>
  </r>
  <r>
    <x v="192"/>
    <x v="0"/>
    <n v="19"/>
  </r>
  <r>
    <x v="747"/>
    <x v="0"/>
    <n v="3"/>
  </r>
  <r>
    <x v="303"/>
    <x v="0"/>
    <n v="8"/>
  </r>
  <r>
    <x v="153"/>
    <x v="0"/>
    <n v="9"/>
  </r>
  <r>
    <x v="395"/>
    <x v="0"/>
    <n v="20"/>
  </r>
  <r>
    <x v="761"/>
    <x v="0"/>
    <n v="2"/>
  </r>
  <r>
    <x v="499"/>
    <x v="0"/>
    <n v="9"/>
  </r>
  <r>
    <x v="762"/>
    <x v="0"/>
    <n v="6"/>
  </r>
  <r>
    <x v="763"/>
    <x v="0"/>
    <n v="11"/>
  </r>
  <r>
    <x v="302"/>
    <x v="0"/>
    <n v="10"/>
  </r>
  <r>
    <x v="287"/>
    <x v="0"/>
    <n v="10"/>
  </r>
  <r>
    <x v="764"/>
    <x v="0"/>
    <n v="6"/>
  </r>
  <r>
    <x v="356"/>
    <x v="0"/>
    <n v="5"/>
  </r>
  <r>
    <x v="642"/>
    <x v="0"/>
    <n v="5"/>
  </r>
  <r>
    <x v="143"/>
    <x v="0"/>
    <n v="8"/>
  </r>
  <r>
    <x v="304"/>
    <x v="0"/>
    <n v="4"/>
  </r>
  <r>
    <x v="133"/>
    <x v="0"/>
    <n v="2"/>
  </r>
  <r>
    <x v="649"/>
    <x v="0"/>
    <n v="3"/>
  </r>
  <r>
    <x v="365"/>
    <x v="0"/>
    <n v="2"/>
  </r>
  <r>
    <x v="450"/>
    <x v="0"/>
    <n v="1"/>
  </r>
  <r>
    <x v="647"/>
    <x v="0"/>
    <n v="9"/>
  </r>
  <r>
    <x v="736"/>
    <x v="0"/>
    <n v="3"/>
  </r>
  <r>
    <x v="477"/>
    <x v="0"/>
    <n v="6"/>
  </r>
  <r>
    <x v="750"/>
    <x v="0"/>
    <n v="1"/>
  </r>
  <r>
    <x v="463"/>
    <x v="0"/>
    <n v="2"/>
  </r>
  <r>
    <x v="765"/>
    <x v="0"/>
    <n v="3"/>
  </r>
  <r>
    <x v="464"/>
    <x v="1"/>
    <n v="11"/>
  </r>
  <r>
    <x v="669"/>
    <x v="1"/>
    <n v="19"/>
  </r>
  <r>
    <x v="245"/>
    <x v="1"/>
    <n v="56"/>
  </r>
  <r>
    <x v="766"/>
    <x v="1"/>
    <n v="4"/>
  </r>
  <r>
    <x v="767"/>
    <x v="1"/>
    <n v="53"/>
  </r>
  <r>
    <x v="468"/>
    <x v="1"/>
    <n v="17"/>
  </r>
  <r>
    <x v="511"/>
    <x v="1"/>
    <n v="34"/>
  </r>
  <r>
    <x v="569"/>
    <x v="1"/>
    <n v="18"/>
  </r>
  <r>
    <x v="467"/>
    <x v="1"/>
    <n v="15"/>
  </r>
  <r>
    <x v="181"/>
    <x v="1"/>
    <n v="30"/>
  </r>
  <r>
    <x v="26"/>
    <x v="1"/>
    <n v="11"/>
  </r>
  <r>
    <x v="262"/>
    <x v="1"/>
    <n v="17"/>
  </r>
  <r>
    <x v="763"/>
    <x v="1"/>
    <n v="35"/>
  </r>
  <r>
    <x v="495"/>
    <x v="1"/>
    <n v="1"/>
  </r>
  <r>
    <x v="768"/>
    <x v="1"/>
    <n v="10"/>
  </r>
  <r>
    <x v="591"/>
    <x v="1"/>
    <n v="39"/>
  </r>
  <r>
    <x v="769"/>
    <x v="1"/>
    <n v="10"/>
  </r>
  <r>
    <x v="578"/>
    <x v="1"/>
    <n v="3"/>
  </r>
  <r>
    <x v="6"/>
    <x v="1"/>
    <n v="27"/>
  </r>
  <r>
    <x v="770"/>
    <x v="1"/>
    <n v="9"/>
  </r>
  <r>
    <x v="275"/>
    <x v="1"/>
    <n v="5"/>
  </r>
  <r>
    <x v="731"/>
    <x v="1"/>
    <n v="30"/>
  </r>
  <r>
    <x v="562"/>
    <x v="1"/>
    <n v="8"/>
  </r>
  <r>
    <x v="148"/>
    <x v="1"/>
    <n v="4"/>
  </r>
  <r>
    <x v="771"/>
    <x v="1"/>
    <n v="1"/>
  </r>
  <r>
    <x v="237"/>
    <x v="1"/>
    <n v="16"/>
  </r>
  <r>
    <x v="427"/>
    <x v="1"/>
    <n v="5"/>
  </r>
  <r>
    <x v="219"/>
    <x v="1"/>
    <n v="16"/>
  </r>
  <r>
    <x v="461"/>
    <x v="1"/>
    <n v="18"/>
  </r>
  <r>
    <x v="772"/>
    <x v="1"/>
    <n v="18"/>
  </r>
  <r>
    <x v="59"/>
    <x v="1"/>
    <n v="26"/>
  </r>
  <r>
    <x v="762"/>
    <x v="1"/>
    <n v="12"/>
  </r>
  <r>
    <x v="185"/>
    <x v="1"/>
    <n v="9"/>
  </r>
  <r>
    <x v="41"/>
    <x v="1"/>
    <n v="8"/>
  </r>
  <r>
    <x v="773"/>
    <x v="1"/>
    <n v="6"/>
  </r>
  <r>
    <x v="722"/>
    <x v="1"/>
    <n v="12"/>
  </r>
  <r>
    <x v="277"/>
    <x v="1"/>
    <n v="7"/>
  </r>
  <r>
    <x v="774"/>
    <x v="1"/>
    <n v="7"/>
  </r>
  <r>
    <x v="529"/>
    <x v="1"/>
    <n v="12"/>
  </r>
  <r>
    <x v="742"/>
    <x v="1"/>
    <n v="5"/>
  </r>
  <r>
    <x v="659"/>
    <x v="1"/>
    <n v="45"/>
  </r>
  <r>
    <x v="664"/>
    <x v="1"/>
    <n v="5"/>
  </r>
  <r>
    <x v="745"/>
    <x v="1"/>
    <n v="18"/>
  </r>
  <r>
    <x v="775"/>
    <x v="1"/>
    <n v="10"/>
  </r>
  <r>
    <x v="522"/>
    <x v="1"/>
    <n v="19"/>
  </r>
  <r>
    <x v="572"/>
    <x v="1"/>
    <n v="12"/>
  </r>
  <r>
    <x v="673"/>
    <x v="1"/>
    <n v="2"/>
  </r>
  <r>
    <x v="776"/>
    <x v="1"/>
    <n v="4"/>
  </r>
  <r>
    <x v="730"/>
    <x v="1"/>
    <n v="10"/>
  </r>
  <r>
    <x v="434"/>
    <x v="1"/>
    <n v="7"/>
  </r>
  <r>
    <x v="279"/>
    <x v="1"/>
    <n v="2"/>
  </r>
  <r>
    <x v="777"/>
    <x v="1"/>
    <n v="12"/>
  </r>
  <r>
    <x v="358"/>
    <x v="1"/>
    <n v="26"/>
  </r>
  <r>
    <x v="726"/>
    <x v="1"/>
    <n v="29"/>
  </r>
  <r>
    <x v="456"/>
    <x v="1"/>
    <n v="29"/>
  </r>
  <r>
    <x v="7"/>
    <x v="1"/>
    <n v="11"/>
  </r>
  <r>
    <x v="374"/>
    <x v="1"/>
    <n v="13"/>
  </r>
  <r>
    <x v="778"/>
    <x v="1"/>
    <n v="10"/>
  </r>
  <r>
    <x v="727"/>
    <x v="1"/>
    <n v="32"/>
  </r>
  <r>
    <x v="238"/>
    <x v="1"/>
    <n v="4"/>
  </r>
  <r>
    <x v="360"/>
    <x v="1"/>
    <n v="8"/>
  </r>
  <r>
    <x v="515"/>
    <x v="1"/>
    <n v="14"/>
  </r>
  <r>
    <x v="779"/>
    <x v="1"/>
    <n v="3"/>
  </r>
  <r>
    <x v="205"/>
    <x v="1"/>
    <n v="5"/>
  </r>
  <r>
    <x v="780"/>
    <x v="1"/>
    <n v="6"/>
  </r>
  <r>
    <x v="204"/>
    <x v="1"/>
    <n v="18"/>
  </r>
  <r>
    <x v="535"/>
    <x v="1"/>
    <n v="17"/>
  </r>
  <r>
    <x v="781"/>
    <x v="1"/>
    <n v="7"/>
  </r>
  <r>
    <x v="649"/>
    <x v="1"/>
    <n v="12"/>
  </r>
  <r>
    <x v="782"/>
    <x v="1"/>
    <n v="8"/>
  </r>
  <r>
    <x v="183"/>
    <x v="1"/>
    <n v="5"/>
  </r>
  <r>
    <x v="202"/>
    <x v="1"/>
    <n v="12"/>
  </r>
  <r>
    <x v="783"/>
    <x v="1"/>
    <n v="8"/>
  </r>
  <r>
    <x v="25"/>
    <x v="1"/>
    <n v="1"/>
  </r>
  <r>
    <x v="52"/>
    <x v="1"/>
    <n v="13"/>
  </r>
  <r>
    <x v="267"/>
    <x v="1"/>
    <n v="8"/>
  </r>
  <r>
    <x v="556"/>
    <x v="1"/>
    <n v="10"/>
  </r>
  <r>
    <x v="671"/>
    <x v="1"/>
    <n v="4"/>
  </r>
  <r>
    <x v="381"/>
    <x v="1"/>
    <n v="13"/>
  </r>
  <r>
    <x v="541"/>
    <x v="1"/>
    <n v="7"/>
  </r>
  <r>
    <x v="438"/>
    <x v="1"/>
    <n v="4"/>
  </r>
  <r>
    <x v="433"/>
    <x v="1"/>
    <n v="6"/>
  </r>
  <r>
    <x v="270"/>
    <x v="1"/>
    <n v="4"/>
  </r>
  <r>
    <x v="4"/>
    <x v="1"/>
    <n v="6"/>
  </r>
  <r>
    <x v="404"/>
    <x v="1"/>
    <n v="2"/>
  </r>
  <r>
    <x v="756"/>
    <x v="1"/>
    <n v="18"/>
  </r>
  <r>
    <x v="779"/>
    <x v="2"/>
    <n v="25"/>
  </r>
  <r>
    <x v="784"/>
    <x v="2"/>
    <n v="135"/>
  </r>
  <r>
    <x v="102"/>
    <x v="2"/>
    <n v="54"/>
  </r>
  <r>
    <x v="277"/>
    <x v="2"/>
    <n v="39"/>
  </r>
  <r>
    <x v="82"/>
    <x v="2"/>
    <n v="204"/>
  </r>
  <r>
    <x v="519"/>
    <x v="2"/>
    <n v="168"/>
  </r>
  <r>
    <x v="573"/>
    <x v="2"/>
    <n v="152"/>
  </r>
  <r>
    <x v="594"/>
    <x v="2"/>
    <n v="95"/>
  </r>
  <r>
    <x v="547"/>
    <x v="2"/>
    <n v="110"/>
  </r>
  <r>
    <x v="31"/>
    <x v="2"/>
    <n v="115"/>
  </r>
  <r>
    <x v="254"/>
    <x v="2"/>
    <n v="56"/>
  </r>
  <r>
    <x v="767"/>
    <x v="2"/>
    <n v="290"/>
  </r>
  <r>
    <x v="785"/>
    <x v="2"/>
    <n v="48"/>
  </r>
  <r>
    <x v="702"/>
    <x v="2"/>
    <n v="233"/>
  </r>
  <r>
    <x v="235"/>
    <x v="2"/>
    <n v="58"/>
  </r>
  <r>
    <x v="271"/>
    <x v="2"/>
    <n v="104"/>
  </r>
  <r>
    <x v="504"/>
    <x v="2"/>
    <n v="196"/>
  </r>
  <r>
    <x v="286"/>
    <x v="2"/>
    <n v="277"/>
  </r>
  <r>
    <x v="786"/>
    <x v="2"/>
    <n v="61"/>
  </r>
  <r>
    <x v="478"/>
    <x v="2"/>
    <n v="125"/>
  </r>
  <r>
    <x v="617"/>
    <x v="2"/>
    <n v="421"/>
  </r>
  <r>
    <x v="468"/>
    <x v="2"/>
    <n v="201"/>
  </r>
  <r>
    <x v="787"/>
    <x v="2"/>
    <n v="261"/>
  </r>
  <r>
    <x v="788"/>
    <x v="2"/>
    <n v="100"/>
  </r>
  <r>
    <x v="0"/>
    <x v="2"/>
    <n v="242"/>
  </r>
  <r>
    <x v="568"/>
    <x v="2"/>
    <n v="213"/>
  </r>
  <r>
    <x v="445"/>
    <x v="2"/>
    <n v="26"/>
  </r>
  <r>
    <x v="38"/>
    <x v="2"/>
    <n v="89"/>
  </r>
  <r>
    <x v="698"/>
    <x v="2"/>
    <n v="136"/>
  </r>
  <r>
    <x v="778"/>
    <x v="2"/>
    <n v="113"/>
  </r>
  <r>
    <x v="247"/>
    <x v="2"/>
    <n v="67"/>
  </r>
  <r>
    <x v="789"/>
    <x v="2"/>
    <n v="11"/>
  </r>
  <r>
    <x v="28"/>
    <x v="2"/>
    <n v="20"/>
  </r>
  <r>
    <x v="294"/>
    <x v="2"/>
    <n v="196"/>
  </r>
  <r>
    <x v="81"/>
    <x v="2"/>
    <n v="27"/>
  </r>
  <r>
    <x v="520"/>
    <x v="2"/>
    <n v="56"/>
  </r>
  <r>
    <x v="25"/>
    <x v="2"/>
    <n v="32"/>
  </r>
  <r>
    <x v="685"/>
    <x v="2"/>
    <n v="187"/>
  </r>
  <r>
    <x v="76"/>
    <x v="2"/>
    <n v="45"/>
  </r>
  <r>
    <x v="751"/>
    <x v="2"/>
    <n v="31"/>
  </r>
  <r>
    <x v="790"/>
    <x v="2"/>
    <n v="29"/>
  </r>
  <r>
    <x v="249"/>
    <x v="2"/>
    <n v="218"/>
  </r>
  <r>
    <x v="770"/>
    <x v="2"/>
    <n v="37"/>
  </r>
  <r>
    <x v="791"/>
    <x v="2"/>
    <n v="82"/>
  </r>
  <r>
    <x v="43"/>
    <x v="2"/>
    <n v="48"/>
  </r>
  <r>
    <x v="295"/>
    <x v="2"/>
    <n v="20"/>
  </r>
  <r>
    <x v="293"/>
    <x v="2"/>
    <n v="113"/>
  </r>
  <r>
    <x v="99"/>
    <x v="2"/>
    <n v="11"/>
  </r>
  <r>
    <x v="24"/>
    <x v="2"/>
    <n v="56"/>
  </r>
  <r>
    <x v="80"/>
    <x v="2"/>
    <n v="18"/>
  </r>
  <r>
    <x v="631"/>
    <x v="2"/>
    <n v="71"/>
  </r>
  <r>
    <x v="442"/>
    <x v="2"/>
    <n v="30"/>
  </r>
  <r>
    <x v="143"/>
    <x v="2"/>
    <n v="34"/>
  </r>
  <r>
    <x v="336"/>
    <x v="2"/>
    <n v="5"/>
  </r>
  <r>
    <x v="319"/>
    <x v="2"/>
    <n v="17"/>
  </r>
  <r>
    <x v="463"/>
    <x v="2"/>
    <n v="36"/>
  </r>
  <r>
    <x v="55"/>
    <x v="2"/>
    <n v="79"/>
  </r>
  <r>
    <x v="792"/>
    <x v="2"/>
    <n v="58"/>
  </r>
  <r>
    <x v="604"/>
    <x v="2"/>
    <n v="26"/>
  </r>
  <r>
    <x v="713"/>
    <x v="2"/>
    <n v="33"/>
  </r>
  <r>
    <x v="598"/>
    <x v="2"/>
    <n v="17"/>
  </r>
  <r>
    <x v="793"/>
    <x v="2"/>
    <n v="83"/>
  </r>
  <r>
    <x v="529"/>
    <x v="2"/>
    <n v="136"/>
  </r>
  <r>
    <x v="794"/>
    <x v="2"/>
    <n v="65"/>
  </r>
  <r>
    <x v="116"/>
    <x v="2"/>
    <n v="31"/>
  </r>
  <r>
    <x v="126"/>
    <x v="2"/>
    <n v="65"/>
  </r>
  <r>
    <x v="429"/>
    <x v="2"/>
    <n v="79"/>
  </r>
  <r>
    <x v="795"/>
    <x v="2"/>
    <n v="22"/>
  </r>
  <r>
    <x v="331"/>
    <x v="2"/>
    <n v="49"/>
  </r>
  <r>
    <x v="124"/>
    <x v="2"/>
    <n v="2"/>
  </r>
  <r>
    <x v="545"/>
    <x v="2"/>
    <n v="55"/>
  </r>
  <r>
    <x v="752"/>
    <x v="2"/>
    <n v="62"/>
  </r>
  <r>
    <x v="796"/>
    <x v="2"/>
    <n v="54"/>
  </r>
  <r>
    <x v="694"/>
    <x v="2"/>
    <n v="26"/>
  </r>
  <r>
    <x v="72"/>
    <x v="2"/>
    <n v="41"/>
  </r>
  <r>
    <x v="681"/>
    <x v="2"/>
    <n v="31"/>
  </r>
  <r>
    <x v="625"/>
    <x v="2"/>
    <n v="48"/>
  </r>
  <r>
    <x v="700"/>
    <x v="2"/>
    <n v="6"/>
  </r>
  <r>
    <x v="619"/>
    <x v="2"/>
    <n v="153"/>
  </r>
  <r>
    <x v="253"/>
    <x v="2"/>
    <n v="190"/>
  </r>
  <r>
    <x v="231"/>
    <x v="2"/>
    <n v="30"/>
  </r>
  <r>
    <x v="16"/>
    <x v="2"/>
    <n v="12"/>
  </r>
  <r>
    <x v="327"/>
    <x v="2"/>
    <n v="25"/>
  </r>
  <r>
    <x v="797"/>
    <x v="2"/>
    <n v="46"/>
  </r>
  <r>
    <x v="524"/>
    <x v="2"/>
    <n v="70"/>
  </r>
  <r>
    <x v="686"/>
    <x v="2"/>
    <n v="31"/>
  </r>
  <r>
    <x v="526"/>
    <x v="2"/>
    <n v="51"/>
  </r>
  <r>
    <x v="487"/>
    <x v="2"/>
    <n v="32"/>
  </r>
  <r>
    <x v="766"/>
    <x v="2"/>
    <n v="25"/>
  </r>
  <r>
    <x v="798"/>
    <x v="2"/>
    <n v="36"/>
  </r>
  <r>
    <x v="799"/>
    <x v="2"/>
    <n v="25"/>
  </r>
  <r>
    <x v="606"/>
    <x v="2"/>
    <n v="12"/>
  </r>
  <r>
    <x v="348"/>
    <x v="2"/>
    <n v="47"/>
  </r>
  <r>
    <x v="761"/>
    <x v="2"/>
    <n v="17"/>
  </r>
  <r>
    <x v="105"/>
    <x v="2"/>
    <n v="55"/>
  </r>
  <r>
    <x v="528"/>
    <x v="2"/>
    <n v="32"/>
  </r>
  <r>
    <x v="689"/>
    <x v="2"/>
    <n v="13"/>
  </r>
  <r>
    <x v="599"/>
    <x v="2"/>
    <n v="13"/>
  </r>
  <r>
    <x v="514"/>
    <x v="2"/>
    <n v="12"/>
  </r>
  <r>
    <x v="800"/>
    <x v="2"/>
    <n v="9"/>
  </r>
  <r>
    <x v="757"/>
    <x v="2"/>
    <n v="19"/>
  </r>
  <r>
    <x v="801"/>
    <x v="2"/>
    <n v="35"/>
  </r>
  <r>
    <x v="589"/>
    <x v="2"/>
    <n v="24"/>
  </r>
  <r>
    <x v="802"/>
    <x v="2"/>
    <n v="11"/>
  </r>
  <r>
    <x v="803"/>
    <x v="0"/>
    <n v="1"/>
  </r>
  <r>
    <x v="319"/>
    <x v="0"/>
    <n v="1"/>
  </r>
  <r>
    <x v="149"/>
    <x v="0"/>
    <n v="1"/>
  </r>
  <r>
    <x v="105"/>
    <x v="0"/>
    <n v="1"/>
  </r>
  <r>
    <x v="577"/>
    <x v="0"/>
    <n v="2"/>
  </r>
  <r>
    <x v="804"/>
    <x v="0"/>
    <n v="1"/>
  </r>
  <r>
    <x v="805"/>
    <x v="0"/>
    <n v="1"/>
  </r>
  <r>
    <x v="710"/>
    <x v="0"/>
    <n v="1"/>
  </r>
  <r>
    <x v="654"/>
    <x v="0"/>
    <n v="1"/>
  </r>
  <r>
    <x v="310"/>
    <x v="0"/>
    <n v="2"/>
  </r>
  <r>
    <x v="440"/>
    <x v="0"/>
    <n v="2"/>
  </r>
  <r>
    <x v="171"/>
    <x v="0"/>
    <n v="1"/>
  </r>
  <r>
    <x v="806"/>
    <x v="0"/>
    <n v="1"/>
  </r>
  <r>
    <x v="507"/>
    <x v="0"/>
    <n v="1"/>
  </r>
  <r>
    <x v="807"/>
    <x v="2"/>
    <n v="7"/>
  </r>
  <r>
    <x v="808"/>
    <x v="2"/>
    <n v="6"/>
  </r>
  <r>
    <x v="605"/>
    <x v="1"/>
    <n v="1"/>
  </r>
  <r>
    <x v="597"/>
    <x v="1"/>
    <n v="10"/>
  </r>
  <r>
    <x v="551"/>
    <x v="1"/>
    <n v="2"/>
  </r>
  <r>
    <x v="173"/>
    <x v="1"/>
    <n v="2"/>
  </r>
  <r>
    <x v="613"/>
    <x v="2"/>
    <n v="7"/>
  </r>
  <r>
    <x v="760"/>
    <x v="2"/>
    <n v="1"/>
  </r>
  <r>
    <x v="809"/>
    <x v="2"/>
    <n v="2"/>
  </r>
  <r>
    <x v="576"/>
    <x v="1"/>
    <n v="2"/>
  </r>
  <r>
    <x v="810"/>
    <x v="1"/>
    <n v="4"/>
  </r>
  <r>
    <x v="426"/>
    <x v="1"/>
    <n v="2"/>
  </r>
  <r>
    <x v="652"/>
    <x v="1"/>
    <n v="2"/>
  </r>
  <r>
    <x v="796"/>
    <x v="1"/>
    <n v="1"/>
  </r>
  <r>
    <x v="811"/>
    <x v="1"/>
    <n v="1"/>
  </r>
  <r>
    <x v="268"/>
    <x v="1"/>
    <n v="1"/>
  </r>
  <r>
    <x v="812"/>
    <x v="1"/>
    <n v="1"/>
  </r>
  <r>
    <x v="813"/>
    <x v="1"/>
    <n v="1"/>
  </r>
  <r>
    <x v="414"/>
    <x v="1"/>
    <n v="1"/>
  </r>
  <r>
    <x v="366"/>
    <x v="3"/>
    <n v="17"/>
  </r>
  <r>
    <x v="432"/>
    <x v="3"/>
    <n v="2"/>
  </r>
  <r>
    <x v="179"/>
    <x v="3"/>
    <n v="14"/>
  </r>
  <r>
    <x v="79"/>
    <x v="3"/>
    <n v="7"/>
  </r>
  <r>
    <x v="533"/>
    <x v="3"/>
    <n v="11"/>
  </r>
  <r>
    <x v="343"/>
    <x v="3"/>
    <n v="8"/>
  </r>
  <r>
    <x v="138"/>
    <x v="3"/>
    <n v="3"/>
  </r>
  <r>
    <x v="763"/>
    <x v="3"/>
    <n v="19"/>
  </r>
  <r>
    <x v="756"/>
    <x v="3"/>
    <n v="17"/>
  </r>
  <r>
    <x v="685"/>
    <x v="3"/>
    <n v="31"/>
  </r>
  <r>
    <x v="710"/>
    <x v="3"/>
    <n v="7"/>
  </r>
  <r>
    <x v="814"/>
    <x v="3"/>
    <n v="76"/>
  </r>
  <r>
    <x v="302"/>
    <x v="3"/>
    <n v="11"/>
  </r>
  <r>
    <x v="159"/>
    <x v="3"/>
    <n v="10"/>
  </r>
  <r>
    <x v="126"/>
    <x v="3"/>
    <n v="6"/>
  </r>
  <r>
    <x v="75"/>
    <x v="3"/>
    <n v="25"/>
  </r>
  <r>
    <x v="680"/>
    <x v="3"/>
    <n v="22"/>
  </r>
  <r>
    <x v="99"/>
    <x v="3"/>
    <n v="8"/>
  </r>
  <r>
    <x v="342"/>
    <x v="3"/>
    <n v="10"/>
  </r>
  <r>
    <x v="184"/>
    <x v="3"/>
    <n v="7"/>
  </r>
  <r>
    <x v="90"/>
    <x v="3"/>
    <n v="16"/>
  </r>
  <r>
    <x v="611"/>
    <x v="3"/>
    <n v="27"/>
  </r>
  <r>
    <x v="23"/>
    <x v="3"/>
    <n v="38"/>
  </r>
  <r>
    <x v="620"/>
    <x v="3"/>
    <n v="81"/>
  </r>
  <r>
    <x v="502"/>
    <x v="3"/>
    <n v="11"/>
  </r>
  <r>
    <x v="304"/>
    <x v="3"/>
    <n v="15"/>
  </r>
  <r>
    <x v="589"/>
    <x v="3"/>
    <n v="5"/>
  </r>
  <r>
    <x v="27"/>
    <x v="3"/>
    <n v="19"/>
  </r>
  <r>
    <x v="638"/>
    <x v="3"/>
    <n v="43"/>
  </r>
  <r>
    <x v="536"/>
    <x v="3"/>
    <n v="17"/>
  </r>
  <r>
    <x v="529"/>
    <x v="3"/>
    <n v="11"/>
  </r>
  <r>
    <x v="812"/>
    <x v="3"/>
    <n v="6"/>
  </r>
  <r>
    <x v="766"/>
    <x v="3"/>
    <n v="6"/>
  </r>
  <r>
    <x v="1"/>
    <x v="3"/>
    <n v="9"/>
  </r>
  <r>
    <x v="622"/>
    <x v="3"/>
    <n v="14"/>
  </r>
  <r>
    <x v="148"/>
    <x v="3"/>
    <n v="13"/>
  </r>
  <r>
    <x v="57"/>
    <x v="3"/>
    <n v="15"/>
  </r>
  <r>
    <x v="298"/>
    <x v="3"/>
    <n v="22"/>
  </r>
  <r>
    <x v="438"/>
    <x v="3"/>
    <n v="4"/>
  </r>
  <r>
    <x v="507"/>
    <x v="3"/>
    <n v="7"/>
  </r>
  <r>
    <x v="652"/>
    <x v="3"/>
    <n v="6"/>
  </r>
  <r>
    <x v="621"/>
    <x v="3"/>
    <n v="24"/>
  </r>
  <r>
    <x v="308"/>
    <x v="3"/>
    <n v="2"/>
  </r>
  <r>
    <x v="181"/>
    <x v="3"/>
    <n v="39"/>
  </r>
  <r>
    <x v="583"/>
    <x v="3"/>
    <n v="6"/>
  </r>
  <r>
    <x v="310"/>
    <x v="3"/>
    <n v="32"/>
  </r>
  <r>
    <x v="815"/>
    <x v="3"/>
    <n v="3"/>
  </r>
  <r>
    <x v="20"/>
    <x v="3"/>
    <n v="31"/>
  </r>
  <r>
    <x v="631"/>
    <x v="3"/>
    <n v="16"/>
  </r>
  <r>
    <x v="593"/>
    <x v="3"/>
    <n v="16"/>
  </r>
  <r>
    <x v="718"/>
    <x v="3"/>
    <n v="12"/>
  </r>
  <r>
    <x v="376"/>
    <x v="3"/>
    <n v="26"/>
  </r>
  <r>
    <x v="816"/>
    <x v="3"/>
    <n v="20"/>
  </r>
  <r>
    <x v="654"/>
    <x v="3"/>
    <n v="1"/>
  </r>
  <r>
    <x v="770"/>
    <x v="3"/>
    <n v="3"/>
  </r>
  <r>
    <x v="162"/>
    <x v="3"/>
    <n v="2"/>
  </r>
  <r>
    <x v="782"/>
    <x v="3"/>
    <n v="4"/>
  </r>
  <r>
    <x v="219"/>
    <x v="3"/>
    <n v="26"/>
  </r>
  <r>
    <x v="562"/>
    <x v="3"/>
    <n v="1"/>
  </r>
  <r>
    <x v="627"/>
    <x v="3"/>
    <n v="19"/>
  </r>
  <r>
    <x v="559"/>
    <x v="3"/>
    <n v="2"/>
  </r>
  <r>
    <x v="224"/>
    <x v="3"/>
    <n v="7"/>
  </r>
  <r>
    <x v="715"/>
    <x v="3"/>
    <n v="1"/>
  </r>
  <r>
    <x v="333"/>
    <x v="3"/>
    <n v="19"/>
  </r>
  <r>
    <x v="244"/>
    <x v="3"/>
    <n v="30"/>
  </r>
  <r>
    <x v="564"/>
    <x v="3"/>
    <n v="4"/>
  </r>
  <r>
    <x v="322"/>
    <x v="3"/>
    <n v="5"/>
  </r>
  <r>
    <x v="7"/>
    <x v="3"/>
    <n v="18"/>
  </r>
  <r>
    <x v="633"/>
    <x v="3"/>
    <n v="23"/>
  </r>
  <r>
    <x v="764"/>
    <x v="3"/>
    <n v="8"/>
  </r>
  <r>
    <x v="216"/>
    <x v="3"/>
    <n v="1"/>
  </r>
  <r>
    <x v="73"/>
    <x v="3"/>
    <n v="29"/>
  </r>
  <r>
    <x v="262"/>
    <x v="3"/>
    <n v="26"/>
  </r>
  <r>
    <x v="258"/>
    <x v="3"/>
    <n v="8"/>
  </r>
  <r>
    <x v="232"/>
    <x v="3"/>
    <n v="6"/>
  </r>
  <r>
    <x v="580"/>
    <x v="3"/>
    <n v="62"/>
  </r>
  <r>
    <x v="817"/>
    <x v="3"/>
    <n v="12"/>
  </r>
  <r>
    <x v="551"/>
    <x v="3"/>
    <n v="2"/>
  </r>
  <r>
    <x v="632"/>
    <x v="3"/>
    <n v="20"/>
  </r>
  <r>
    <x v="139"/>
    <x v="3"/>
    <n v="12"/>
  </r>
  <r>
    <x v="704"/>
    <x v="3"/>
    <n v="17"/>
  </r>
  <r>
    <x v="407"/>
    <x v="3"/>
    <n v="4"/>
  </r>
  <r>
    <x v="110"/>
    <x v="3"/>
    <n v="26"/>
  </r>
  <r>
    <x v="76"/>
    <x v="3"/>
    <n v="9"/>
  </r>
  <r>
    <x v="144"/>
    <x v="3"/>
    <n v="5"/>
  </r>
  <r>
    <x v="587"/>
    <x v="3"/>
    <n v="3"/>
  </r>
  <r>
    <x v="645"/>
    <x v="3"/>
    <n v="2"/>
  </r>
  <r>
    <x v="247"/>
    <x v="3"/>
    <n v="1"/>
  </r>
  <r>
    <x v="625"/>
    <x v="3"/>
    <n v="12"/>
  </r>
  <r>
    <x v="657"/>
    <x v="3"/>
    <n v="3"/>
  </r>
  <r>
    <x v="264"/>
    <x v="3"/>
    <n v="3"/>
  </r>
  <r>
    <x v="641"/>
    <x v="3"/>
    <n v="10"/>
  </r>
  <r>
    <x v="781"/>
    <x v="3"/>
    <n v="12"/>
  </r>
  <r>
    <x v="392"/>
    <x v="3"/>
    <n v="15"/>
  </r>
  <r>
    <x v="818"/>
    <x v="3"/>
    <n v="5"/>
  </r>
  <r>
    <x v="511"/>
    <x v="3"/>
    <n v="34"/>
  </r>
  <r>
    <x v="556"/>
    <x v="3"/>
    <n v="14"/>
  </r>
  <r>
    <x v="768"/>
    <x v="3"/>
    <n v="7"/>
  </r>
  <r>
    <x v="185"/>
    <x v="3"/>
    <n v="13"/>
  </r>
  <r>
    <x v="525"/>
    <x v="3"/>
    <n v="7"/>
  </r>
  <r>
    <x v="132"/>
    <x v="3"/>
    <n v="7"/>
  </r>
  <r>
    <x v="819"/>
    <x v="3"/>
    <n v="3"/>
  </r>
  <r>
    <x v="278"/>
    <x v="3"/>
    <n v="1"/>
  </r>
  <r>
    <x v="134"/>
    <x v="3"/>
    <n v="3"/>
  </r>
  <r>
    <x v="97"/>
    <x v="3"/>
    <n v="2"/>
  </r>
  <r>
    <x v="285"/>
    <x v="3"/>
    <n v="2"/>
  </r>
  <r>
    <x v="726"/>
    <x v="4"/>
    <n v="837"/>
  </r>
  <r>
    <x v="820"/>
    <x v="4"/>
    <n v="58"/>
  </r>
  <r>
    <x v="821"/>
    <x v="4"/>
    <n v="191"/>
  </r>
  <r>
    <x v="302"/>
    <x v="4"/>
    <n v="322"/>
  </r>
  <r>
    <x v="237"/>
    <x v="4"/>
    <n v="572"/>
  </r>
  <r>
    <x v="693"/>
    <x v="4"/>
    <n v="166"/>
  </r>
  <r>
    <x v="286"/>
    <x v="4"/>
    <n v="826"/>
  </r>
  <r>
    <x v="767"/>
    <x v="4"/>
    <n v="868"/>
  </r>
  <r>
    <x v="312"/>
    <x v="4"/>
    <n v="618"/>
  </r>
  <r>
    <x v="74"/>
    <x v="4"/>
    <n v="925"/>
  </r>
  <r>
    <x v="661"/>
    <x v="4"/>
    <n v="196"/>
  </r>
  <r>
    <x v="698"/>
    <x v="4"/>
    <n v="718"/>
  </r>
  <r>
    <x v="455"/>
    <x v="4"/>
    <n v="226"/>
  </r>
  <r>
    <x v="814"/>
    <x v="4"/>
    <n v="1007"/>
  </r>
  <r>
    <x v="616"/>
    <x v="4"/>
    <n v="477"/>
  </r>
  <r>
    <x v="434"/>
    <x v="4"/>
    <n v="132"/>
  </r>
  <r>
    <x v="126"/>
    <x v="4"/>
    <n v="190"/>
  </r>
  <r>
    <x v="719"/>
    <x v="4"/>
    <n v="299"/>
  </r>
  <r>
    <x v="77"/>
    <x v="4"/>
    <n v="373"/>
  </r>
  <r>
    <x v="104"/>
    <x v="4"/>
    <n v="321"/>
  </r>
  <r>
    <x v="457"/>
    <x v="4"/>
    <n v="78"/>
  </r>
  <r>
    <x v="741"/>
    <x v="4"/>
    <n v="152"/>
  </r>
  <r>
    <x v="458"/>
    <x v="4"/>
    <n v="153"/>
  </r>
  <r>
    <x v="678"/>
    <x v="4"/>
    <n v="46"/>
  </r>
  <r>
    <x v="113"/>
    <x v="4"/>
    <n v="101"/>
  </r>
  <r>
    <x v="311"/>
    <x v="4"/>
    <n v="324"/>
  </r>
  <r>
    <x v="122"/>
    <x v="4"/>
    <n v="66"/>
  </r>
  <r>
    <x v="24"/>
    <x v="4"/>
    <n v="103"/>
  </r>
  <r>
    <x v="789"/>
    <x v="4"/>
    <n v="65"/>
  </r>
  <r>
    <x v="21"/>
    <x v="4"/>
    <n v="707"/>
  </r>
  <r>
    <x v="280"/>
    <x v="4"/>
    <n v="420"/>
  </r>
  <r>
    <x v="347"/>
    <x v="4"/>
    <n v="109"/>
  </r>
  <r>
    <x v="625"/>
    <x v="4"/>
    <n v="166"/>
  </r>
  <r>
    <x v="646"/>
    <x v="4"/>
    <n v="80"/>
  </r>
  <r>
    <x v="682"/>
    <x v="4"/>
    <n v="83"/>
  </r>
  <r>
    <x v="477"/>
    <x v="4"/>
    <n v="153"/>
  </r>
  <r>
    <x v="192"/>
    <x v="4"/>
    <n v="480"/>
  </r>
  <r>
    <x v="822"/>
    <x v="4"/>
    <n v="21"/>
  </r>
  <r>
    <x v="132"/>
    <x v="4"/>
    <n v="137"/>
  </r>
  <r>
    <x v="653"/>
    <x v="4"/>
    <n v="1377"/>
  </r>
  <r>
    <x v="809"/>
    <x v="4"/>
    <n v="22"/>
  </r>
  <r>
    <x v="219"/>
    <x v="4"/>
    <n v="534"/>
  </r>
  <r>
    <x v="48"/>
    <x v="4"/>
    <n v="109"/>
  </r>
  <r>
    <x v="220"/>
    <x v="4"/>
    <n v="172"/>
  </r>
  <r>
    <x v="229"/>
    <x v="4"/>
    <n v="164"/>
  </r>
  <r>
    <x v="796"/>
    <x v="4"/>
    <n v="90"/>
  </r>
  <r>
    <x v="771"/>
    <x v="4"/>
    <n v="71"/>
  </r>
  <r>
    <x v="566"/>
    <x v="4"/>
    <n v="118"/>
  </r>
  <r>
    <x v="572"/>
    <x v="4"/>
    <n v="173"/>
  </r>
  <r>
    <x v="120"/>
    <x v="4"/>
    <n v="176"/>
  </r>
  <r>
    <x v="413"/>
    <x v="4"/>
    <n v="29"/>
  </r>
  <r>
    <x v="232"/>
    <x v="4"/>
    <n v="117"/>
  </r>
  <r>
    <x v="371"/>
    <x v="4"/>
    <n v="93"/>
  </r>
  <r>
    <x v="612"/>
    <x v="4"/>
    <n v="481"/>
  </r>
  <r>
    <x v="823"/>
    <x v="4"/>
    <n v="161"/>
  </r>
  <r>
    <x v="252"/>
    <x v="4"/>
    <n v="192"/>
  </r>
  <r>
    <x v="555"/>
    <x v="4"/>
    <n v="465"/>
  </r>
  <r>
    <x v="290"/>
    <x v="4"/>
    <n v="276"/>
  </r>
  <r>
    <x v="357"/>
    <x v="4"/>
    <n v="186"/>
  </r>
  <r>
    <x v="147"/>
    <x v="4"/>
    <n v="296"/>
  </r>
  <r>
    <x v="65"/>
    <x v="4"/>
    <n v="41"/>
  </r>
  <r>
    <x v="734"/>
    <x v="4"/>
    <n v="90"/>
  </r>
  <r>
    <x v="337"/>
    <x v="4"/>
    <n v="122"/>
  </r>
  <r>
    <x v="774"/>
    <x v="4"/>
    <n v="84"/>
  </r>
  <r>
    <x v="478"/>
    <x v="4"/>
    <n v="669"/>
  </r>
  <r>
    <x v="379"/>
    <x v="4"/>
    <n v="406"/>
  </r>
  <r>
    <x v="557"/>
    <x v="4"/>
    <n v="412"/>
  </r>
  <r>
    <x v="472"/>
    <x v="4"/>
    <n v="92"/>
  </r>
  <r>
    <x v="248"/>
    <x v="4"/>
    <n v="48"/>
  </r>
  <r>
    <x v="102"/>
    <x v="4"/>
    <n v="82"/>
  </r>
  <r>
    <x v="52"/>
    <x v="4"/>
    <n v="236"/>
  </r>
  <r>
    <x v="314"/>
    <x v="4"/>
    <n v="86"/>
  </r>
  <r>
    <x v="810"/>
    <x v="4"/>
    <n v="53"/>
  </r>
  <r>
    <x v="14"/>
    <x v="4"/>
    <n v="135"/>
  </r>
  <r>
    <x v="614"/>
    <x v="4"/>
    <n v="281"/>
  </r>
  <r>
    <x v="600"/>
    <x v="4"/>
    <n v="116"/>
  </r>
  <r>
    <x v="421"/>
    <x v="4"/>
    <n v="39"/>
  </r>
  <r>
    <x v="694"/>
    <x v="4"/>
    <n v="231"/>
  </r>
  <r>
    <x v="578"/>
    <x v="4"/>
    <n v="42"/>
  </r>
  <r>
    <x v="249"/>
    <x v="4"/>
    <n v="196"/>
  </r>
  <r>
    <x v="238"/>
    <x v="4"/>
    <n v="39"/>
  </r>
  <r>
    <x v="712"/>
    <x v="4"/>
    <n v="44"/>
  </r>
  <r>
    <x v="231"/>
    <x v="4"/>
    <n v="137"/>
  </r>
  <r>
    <x v="438"/>
    <x v="4"/>
    <n v="76"/>
  </r>
  <r>
    <x v="360"/>
    <x v="4"/>
    <n v="115"/>
  </r>
  <r>
    <x v="687"/>
    <x v="4"/>
    <n v="15"/>
  </r>
  <r>
    <x v="401"/>
    <x v="4"/>
    <n v="73"/>
  </r>
  <r>
    <x v="42"/>
    <x v="4"/>
    <n v="30"/>
  </r>
  <r>
    <x v="770"/>
    <x v="4"/>
    <n v="66"/>
  </r>
  <r>
    <x v="818"/>
    <x v="4"/>
    <n v="29"/>
  </r>
  <r>
    <x v="780"/>
    <x v="4"/>
    <n v="52"/>
  </r>
  <r>
    <x v="584"/>
    <x v="4"/>
    <n v="71"/>
  </r>
  <r>
    <x v="790"/>
    <x v="4"/>
    <n v="99"/>
  </r>
  <r>
    <x v="739"/>
    <x v="4"/>
    <n v="111"/>
  </r>
  <r>
    <x v="398"/>
    <x v="4"/>
    <n v="87"/>
  </r>
  <r>
    <x v="753"/>
    <x v="4"/>
    <n v="21"/>
  </r>
  <r>
    <x v="766"/>
    <x v="4"/>
    <n v="101"/>
  </r>
  <r>
    <x v="824"/>
    <x v="4"/>
    <n v="45"/>
  </r>
  <r>
    <x v="16"/>
    <x v="4"/>
    <n v="25"/>
  </r>
  <r>
    <x v="720"/>
    <x v="4"/>
    <n v="38"/>
  </r>
  <r>
    <x v="99"/>
    <x v="4"/>
    <n v="80"/>
  </r>
  <r>
    <x v="173"/>
    <x v="4"/>
    <n v="63"/>
  </r>
  <r>
    <x v="374"/>
    <x v="4"/>
    <n v="46"/>
  </r>
  <r>
    <x v="744"/>
    <x v="4"/>
    <n v="7"/>
  </r>
  <r>
    <x v="825"/>
    <x v="4"/>
    <n v="45"/>
  </r>
  <r>
    <x v="826"/>
    <x v="4"/>
    <n v="42"/>
  </r>
  <r>
    <x v="630"/>
    <x v="4"/>
    <n v="57"/>
  </r>
  <r>
    <x v="729"/>
    <x v="4"/>
    <n v="25"/>
  </r>
  <r>
    <x v="130"/>
    <x v="4"/>
    <n v="23"/>
  </r>
  <r>
    <x v="827"/>
    <x v="4"/>
    <n v="28"/>
  </r>
  <r>
    <x v="828"/>
    <x v="4"/>
    <n v="12"/>
  </r>
  <r>
    <x v="350"/>
    <x v="4"/>
    <n v="22"/>
  </r>
  <r>
    <x v="579"/>
    <x v="4"/>
    <n v="30"/>
  </r>
  <r>
    <x v="674"/>
    <x v="4"/>
    <n v="9"/>
  </r>
  <r>
    <x v="488"/>
    <x v="4"/>
    <n v="33"/>
  </r>
  <r>
    <x v="591"/>
    <x v="5"/>
    <n v="88"/>
  </r>
  <r>
    <x v="23"/>
    <x v="5"/>
    <n v="22"/>
  </r>
  <r>
    <x v="719"/>
    <x v="0"/>
    <n v="2"/>
  </r>
  <r>
    <x v="817"/>
    <x v="0"/>
    <n v="2"/>
  </r>
  <r>
    <x v="509"/>
    <x v="0"/>
    <n v="4"/>
  </r>
  <r>
    <x v="802"/>
    <x v="0"/>
    <n v="1"/>
  </r>
  <r>
    <x v="821"/>
    <x v="0"/>
    <n v="1"/>
  </r>
  <r>
    <x v="815"/>
    <x v="0"/>
    <n v="2"/>
  </r>
  <r>
    <x v="283"/>
    <x v="0"/>
    <n v="3"/>
  </r>
  <r>
    <x v="790"/>
    <x v="0"/>
    <n v="2"/>
  </r>
  <r>
    <x v="829"/>
    <x v="0"/>
    <n v="2"/>
  </r>
  <r>
    <x v="489"/>
    <x v="0"/>
    <n v="2"/>
  </r>
  <r>
    <x v="830"/>
    <x v="0"/>
    <n v="1"/>
  </r>
  <r>
    <x v="537"/>
    <x v="0"/>
    <n v="2"/>
  </r>
  <r>
    <x v="666"/>
    <x v="0"/>
    <n v="2"/>
  </r>
  <r>
    <x v="664"/>
    <x v="0"/>
    <n v="3"/>
  </r>
  <r>
    <x v="420"/>
    <x v="0"/>
    <n v="1"/>
  </r>
  <r>
    <x v="741"/>
    <x v="0"/>
    <n v="1"/>
  </r>
  <r>
    <x v="466"/>
    <x v="0"/>
    <n v="1"/>
  </r>
  <r>
    <x v="715"/>
    <x v="0"/>
    <n v="1"/>
  </r>
  <r>
    <x v="162"/>
    <x v="0"/>
    <n v="1"/>
  </r>
  <r>
    <x v="470"/>
    <x v="0"/>
    <n v="1"/>
  </r>
  <r>
    <x v="202"/>
    <x v="0"/>
    <n v="1"/>
  </r>
  <r>
    <x v="371"/>
    <x v="0"/>
    <n v="1"/>
  </r>
  <r>
    <x v="496"/>
    <x v="0"/>
    <n v="2"/>
  </r>
  <r>
    <x v="831"/>
    <x v="0"/>
    <n v="1"/>
  </r>
  <r>
    <x v="266"/>
    <x v="2"/>
    <n v="29"/>
  </r>
  <r>
    <x v="324"/>
    <x v="2"/>
    <n v="10"/>
  </r>
  <r>
    <x v="830"/>
    <x v="2"/>
    <n v="19"/>
  </r>
  <r>
    <x v="812"/>
    <x v="2"/>
    <n v="2"/>
  </r>
  <r>
    <x v="832"/>
    <x v="2"/>
    <n v="7"/>
  </r>
  <r>
    <x v="753"/>
    <x v="2"/>
    <n v="7"/>
  </r>
  <r>
    <x v="703"/>
    <x v="2"/>
    <n v="15"/>
  </r>
  <r>
    <x v="567"/>
    <x v="2"/>
    <n v="5"/>
  </r>
  <r>
    <x v="523"/>
    <x v="1"/>
    <n v="3"/>
  </r>
  <r>
    <x v="476"/>
    <x v="1"/>
    <n v="5"/>
  </r>
  <r>
    <x v="718"/>
    <x v="1"/>
    <n v="6"/>
  </r>
  <r>
    <x v="1"/>
    <x v="1"/>
    <n v="1"/>
  </r>
  <r>
    <x v="833"/>
    <x v="1"/>
    <n v="3"/>
  </r>
  <r>
    <x v="802"/>
    <x v="1"/>
    <n v="1"/>
  </r>
  <r>
    <x v="738"/>
    <x v="1"/>
    <n v="4"/>
  </r>
  <r>
    <x v="539"/>
    <x v="1"/>
    <n v="2"/>
  </r>
  <r>
    <x v="407"/>
    <x v="1"/>
    <n v="4"/>
  </r>
  <r>
    <x v="278"/>
    <x v="1"/>
    <n v="1"/>
  </r>
  <r>
    <x v="577"/>
    <x v="1"/>
    <n v="2"/>
  </r>
  <r>
    <x v="743"/>
    <x v="1"/>
    <n v="2"/>
  </r>
  <r>
    <x v="507"/>
    <x v="1"/>
    <n v="1"/>
  </r>
  <r>
    <x v="834"/>
    <x v="1"/>
    <n v="1"/>
  </r>
  <r>
    <x v="817"/>
    <x v="1"/>
    <n v="1"/>
  </r>
  <r>
    <x v="811"/>
    <x v="3"/>
    <n v="4"/>
  </r>
  <r>
    <x v="118"/>
    <x v="3"/>
    <n v="6"/>
  </r>
  <r>
    <x v="414"/>
    <x v="3"/>
    <n v="5"/>
  </r>
  <r>
    <x v="830"/>
    <x v="3"/>
    <n v="8"/>
  </r>
  <r>
    <x v="290"/>
    <x v="3"/>
    <n v="25"/>
  </r>
  <r>
    <x v="256"/>
    <x v="3"/>
    <n v="10"/>
  </r>
  <r>
    <x v="379"/>
    <x v="3"/>
    <n v="19"/>
  </r>
  <r>
    <x v="352"/>
    <x v="3"/>
    <n v="26"/>
  </r>
  <r>
    <x v="835"/>
    <x v="3"/>
    <n v="2"/>
  </r>
  <r>
    <x v="94"/>
    <x v="3"/>
    <n v="15"/>
  </r>
  <r>
    <x v="674"/>
    <x v="3"/>
    <n v="2"/>
  </r>
  <r>
    <x v="74"/>
    <x v="3"/>
    <n v="37"/>
  </r>
  <r>
    <x v="427"/>
    <x v="3"/>
    <n v="3"/>
  </r>
  <r>
    <x v="205"/>
    <x v="3"/>
    <n v="14"/>
  </r>
  <r>
    <x v="117"/>
    <x v="3"/>
    <n v="5"/>
  </r>
  <r>
    <x v="361"/>
    <x v="3"/>
    <n v="20"/>
  </r>
  <r>
    <x v="501"/>
    <x v="3"/>
    <n v="27"/>
  </r>
  <r>
    <x v="2"/>
    <x v="3"/>
    <n v="21"/>
  </r>
  <r>
    <x v="430"/>
    <x v="3"/>
    <n v="4"/>
  </r>
  <r>
    <x v="833"/>
    <x v="3"/>
    <n v="4"/>
  </r>
  <r>
    <x v="358"/>
    <x v="3"/>
    <n v="28"/>
  </r>
  <r>
    <x v="251"/>
    <x v="3"/>
    <n v="11"/>
  </r>
  <r>
    <x v="160"/>
    <x v="3"/>
    <n v="4"/>
  </r>
  <r>
    <x v="783"/>
    <x v="3"/>
    <n v="9"/>
  </r>
  <r>
    <x v="780"/>
    <x v="3"/>
    <n v="1"/>
  </r>
  <r>
    <x v="836"/>
    <x v="3"/>
    <n v="34"/>
  </r>
  <r>
    <x v="706"/>
    <x v="3"/>
    <n v="70"/>
  </r>
  <r>
    <x v="22"/>
    <x v="3"/>
    <n v="25"/>
  </r>
  <r>
    <x v="517"/>
    <x v="3"/>
    <n v="25"/>
  </r>
  <r>
    <x v="108"/>
    <x v="3"/>
    <n v="10"/>
  </r>
  <r>
    <x v="700"/>
    <x v="3"/>
    <n v="4"/>
  </r>
  <r>
    <x v="597"/>
    <x v="3"/>
    <n v="17"/>
  </r>
  <r>
    <x v="188"/>
    <x v="3"/>
    <n v="13"/>
  </r>
  <r>
    <x v="837"/>
    <x v="3"/>
    <n v="2"/>
  </r>
  <r>
    <x v="204"/>
    <x v="3"/>
    <n v="10"/>
  </r>
  <r>
    <x v="274"/>
    <x v="3"/>
    <n v="16"/>
  </r>
  <r>
    <x v="420"/>
    <x v="3"/>
    <n v="5"/>
  </r>
  <r>
    <x v="769"/>
    <x v="3"/>
    <n v="9"/>
  </r>
  <r>
    <x v="373"/>
    <x v="3"/>
    <n v="20"/>
  </r>
  <r>
    <x v="693"/>
    <x v="3"/>
    <n v="13"/>
  </r>
  <r>
    <x v="423"/>
    <x v="3"/>
    <n v="4"/>
  </r>
  <r>
    <x v="805"/>
    <x v="3"/>
    <n v="18"/>
  </r>
  <r>
    <x v="713"/>
    <x v="3"/>
    <n v="2"/>
  </r>
  <r>
    <x v="838"/>
    <x v="3"/>
    <n v="7"/>
  </r>
  <r>
    <x v="707"/>
    <x v="3"/>
    <n v="13"/>
  </r>
  <r>
    <x v="649"/>
    <x v="3"/>
    <n v="11"/>
  </r>
  <r>
    <x v="349"/>
    <x v="3"/>
    <n v="2"/>
  </r>
  <r>
    <x v="531"/>
    <x v="3"/>
    <n v="9"/>
  </r>
  <r>
    <x v="824"/>
    <x v="3"/>
    <n v="3"/>
  </r>
  <r>
    <x v="839"/>
    <x v="3"/>
    <n v="2"/>
  </r>
  <r>
    <x v="355"/>
    <x v="3"/>
    <n v="3"/>
  </r>
  <r>
    <x v="106"/>
    <x v="3"/>
    <n v="20"/>
  </r>
  <r>
    <x v="743"/>
    <x v="3"/>
    <n v="4"/>
  </r>
  <r>
    <x v="17"/>
    <x v="3"/>
    <n v="8"/>
  </r>
  <r>
    <x v="626"/>
    <x v="3"/>
    <n v="20"/>
  </r>
  <r>
    <x v="187"/>
    <x v="3"/>
    <n v="31"/>
  </r>
  <r>
    <x v="440"/>
    <x v="3"/>
    <n v="4"/>
  </r>
  <r>
    <x v="840"/>
    <x v="3"/>
    <n v="10"/>
  </r>
  <r>
    <x v="229"/>
    <x v="3"/>
    <n v="9"/>
  </r>
  <r>
    <x v="437"/>
    <x v="3"/>
    <n v="4"/>
  </r>
  <r>
    <x v="773"/>
    <x v="3"/>
    <n v="17"/>
  </r>
  <r>
    <x v="370"/>
    <x v="3"/>
    <n v="12"/>
  </r>
  <r>
    <x v="434"/>
    <x v="3"/>
    <n v="10"/>
  </r>
  <r>
    <x v="841"/>
    <x v="3"/>
    <n v="3"/>
  </r>
  <r>
    <x v="842"/>
    <x v="3"/>
    <n v="14"/>
  </r>
  <r>
    <x v="565"/>
    <x v="3"/>
    <n v="30"/>
  </r>
  <r>
    <x v="69"/>
    <x v="3"/>
    <n v="23"/>
  </r>
  <r>
    <x v="52"/>
    <x v="3"/>
    <n v="13"/>
  </r>
  <r>
    <x v="843"/>
    <x v="3"/>
    <n v="2"/>
  </r>
  <r>
    <x v="775"/>
    <x v="3"/>
    <n v="34"/>
  </r>
  <r>
    <x v="623"/>
    <x v="3"/>
    <n v="15"/>
  </r>
  <r>
    <x v="655"/>
    <x v="3"/>
    <n v="11"/>
  </r>
  <r>
    <x v="844"/>
    <x v="3"/>
    <n v="5"/>
  </r>
  <r>
    <x v="375"/>
    <x v="3"/>
    <n v="3"/>
  </r>
  <r>
    <x v="234"/>
    <x v="3"/>
    <n v="2"/>
  </r>
  <r>
    <x v="682"/>
    <x v="3"/>
    <n v="8"/>
  </r>
  <r>
    <x v="513"/>
    <x v="3"/>
    <n v="5"/>
  </r>
  <r>
    <x v="131"/>
    <x v="3"/>
    <n v="6"/>
  </r>
  <r>
    <x v="683"/>
    <x v="3"/>
    <n v="13"/>
  </r>
  <r>
    <x v="331"/>
    <x v="3"/>
    <n v="8"/>
  </r>
  <r>
    <x v="797"/>
    <x v="3"/>
    <n v="2"/>
  </r>
  <r>
    <x v="311"/>
    <x v="3"/>
    <n v="19"/>
  </r>
  <r>
    <x v="639"/>
    <x v="3"/>
    <n v="5"/>
  </r>
  <r>
    <x v="10"/>
    <x v="3"/>
    <n v="4"/>
  </r>
  <r>
    <x v="101"/>
    <x v="3"/>
    <n v="2"/>
  </r>
  <r>
    <x v="803"/>
    <x v="3"/>
    <n v="2"/>
  </r>
  <r>
    <x v="581"/>
    <x v="3"/>
    <n v="8"/>
  </r>
  <r>
    <x v="89"/>
    <x v="3"/>
    <n v="7"/>
  </r>
  <r>
    <x v="121"/>
    <x v="3"/>
    <n v="3"/>
  </r>
  <r>
    <x v="296"/>
    <x v="4"/>
    <n v="853"/>
  </r>
  <r>
    <x v="303"/>
    <x v="4"/>
    <n v="237"/>
  </r>
  <r>
    <x v="393"/>
    <x v="4"/>
    <n v="379"/>
  </r>
  <r>
    <x v="185"/>
    <x v="4"/>
    <n v="137"/>
  </r>
  <r>
    <x v="158"/>
    <x v="4"/>
    <n v="232"/>
  </r>
  <r>
    <x v="580"/>
    <x v="4"/>
    <n v="863"/>
  </r>
  <r>
    <x v="833"/>
    <x v="4"/>
    <n v="83"/>
  </r>
  <r>
    <x v="721"/>
    <x v="4"/>
    <n v="165"/>
  </r>
  <r>
    <x v="845"/>
    <x v="4"/>
    <n v="53"/>
  </r>
  <r>
    <x v="275"/>
    <x v="4"/>
    <n v="114"/>
  </r>
  <r>
    <x v="324"/>
    <x v="4"/>
    <n v="102"/>
  </r>
  <r>
    <x v="332"/>
    <x v="4"/>
    <n v="528"/>
  </r>
  <r>
    <x v="560"/>
    <x v="4"/>
    <n v="156"/>
  </r>
  <r>
    <x v="764"/>
    <x v="4"/>
    <n v="151"/>
  </r>
  <r>
    <x v="428"/>
    <x v="4"/>
    <n v="43"/>
  </r>
  <r>
    <x v="266"/>
    <x v="4"/>
    <n v="344"/>
  </r>
  <r>
    <x v="642"/>
    <x v="4"/>
    <n v="459"/>
  </r>
  <r>
    <x v="284"/>
    <x v="4"/>
    <n v="131"/>
  </r>
  <r>
    <x v="233"/>
    <x v="4"/>
    <n v="89"/>
  </r>
  <r>
    <x v="376"/>
    <x v="4"/>
    <n v="492"/>
  </r>
  <r>
    <x v="659"/>
    <x v="4"/>
    <n v="657"/>
  </r>
  <r>
    <x v="0"/>
    <x v="4"/>
    <n v="512"/>
  </r>
  <r>
    <x v="276"/>
    <x v="4"/>
    <n v="80"/>
  </r>
  <r>
    <x v="651"/>
    <x v="4"/>
    <n v="457"/>
  </r>
  <r>
    <x v="635"/>
    <x v="4"/>
    <n v="180"/>
  </r>
  <r>
    <x v="846"/>
    <x v="4"/>
    <n v="578"/>
  </r>
  <r>
    <x v="706"/>
    <x v="4"/>
    <n v="551"/>
  </r>
  <r>
    <x v="707"/>
    <x v="4"/>
    <n v="264"/>
  </r>
  <r>
    <x v="452"/>
    <x v="4"/>
    <n v="92"/>
  </r>
  <r>
    <x v="636"/>
    <x v="4"/>
    <n v="334"/>
  </r>
  <r>
    <x v="323"/>
    <x v="4"/>
    <n v="318"/>
  </r>
  <r>
    <x v="380"/>
    <x v="4"/>
    <n v="276"/>
  </r>
  <r>
    <x v="129"/>
    <x v="4"/>
    <n v="73"/>
  </r>
  <r>
    <x v="180"/>
    <x v="4"/>
    <n v="67"/>
  </r>
  <r>
    <x v="647"/>
    <x v="4"/>
    <n v="560"/>
  </r>
  <r>
    <x v="456"/>
    <x v="4"/>
    <n v="745"/>
  </r>
  <r>
    <x v="832"/>
    <x v="4"/>
    <n v="77"/>
  </r>
  <r>
    <x v="399"/>
    <x v="4"/>
    <n v="85"/>
  </r>
  <r>
    <x v="263"/>
    <x v="4"/>
    <n v="47"/>
  </r>
  <r>
    <x v="570"/>
    <x v="4"/>
    <n v="159"/>
  </r>
  <r>
    <x v="847"/>
    <x v="4"/>
    <n v="169"/>
  </r>
  <r>
    <x v="848"/>
    <x v="4"/>
    <n v="23"/>
  </r>
  <r>
    <x v="279"/>
    <x v="4"/>
    <n v="27"/>
  </r>
  <r>
    <x v="479"/>
    <x v="4"/>
    <n v="447"/>
  </r>
  <r>
    <x v="483"/>
    <x v="4"/>
    <n v="68"/>
  </r>
  <r>
    <x v="364"/>
    <x v="4"/>
    <n v="149"/>
  </r>
  <r>
    <x v="114"/>
    <x v="4"/>
    <n v="106"/>
  </r>
  <r>
    <x v="576"/>
    <x v="4"/>
    <n v="123"/>
  </r>
  <r>
    <x v="400"/>
    <x v="4"/>
    <n v="332"/>
  </r>
  <r>
    <x v="61"/>
    <x v="4"/>
    <n v="150"/>
  </r>
  <r>
    <x v="760"/>
    <x v="4"/>
    <n v="120"/>
  </r>
  <r>
    <x v="849"/>
    <x v="4"/>
    <n v="119"/>
  </r>
  <r>
    <x v="205"/>
    <x v="4"/>
    <n v="102"/>
  </r>
  <r>
    <x v="295"/>
    <x v="4"/>
    <n v="109"/>
  </r>
  <r>
    <x v="556"/>
    <x v="4"/>
    <n v="130"/>
  </r>
  <r>
    <x v="381"/>
    <x v="4"/>
    <n v="199"/>
  </r>
  <r>
    <x v="386"/>
    <x v="4"/>
    <n v="143"/>
  </r>
  <r>
    <x v="599"/>
    <x v="4"/>
    <n v="160"/>
  </r>
  <r>
    <x v="116"/>
    <x v="4"/>
    <n v="159"/>
  </r>
  <r>
    <x v="571"/>
    <x v="4"/>
    <n v="48"/>
  </r>
  <r>
    <x v="717"/>
    <x v="4"/>
    <n v="176"/>
  </r>
  <r>
    <x v="806"/>
    <x v="4"/>
    <n v="102"/>
  </r>
  <r>
    <x v="327"/>
    <x v="4"/>
    <n v="200"/>
  </r>
  <r>
    <x v="574"/>
    <x v="4"/>
    <n v="58"/>
  </r>
  <r>
    <x v="224"/>
    <x v="4"/>
    <n v="117"/>
  </r>
  <r>
    <x v="19"/>
    <x v="4"/>
    <n v="193"/>
  </r>
  <r>
    <x v="752"/>
    <x v="4"/>
    <n v="122"/>
  </r>
  <r>
    <x v="321"/>
    <x v="4"/>
    <n v="46"/>
  </r>
  <r>
    <x v="445"/>
    <x v="4"/>
    <n v="98"/>
  </r>
  <r>
    <x v="157"/>
    <x v="4"/>
    <n v="96"/>
  </r>
  <r>
    <x v="43"/>
    <x v="4"/>
    <n v="102"/>
  </r>
  <r>
    <x v="435"/>
    <x v="4"/>
    <n v="23"/>
  </r>
  <r>
    <x v="493"/>
    <x v="4"/>
    <n v="37"/>
  </r>
  <r>
    <x v="850"/>
    <x v="4"/>
    <n v="53"/>
  </r>
  <r>
    <x v="761"/>
    <x v="4"/>
    <n v="81"/>
  </r>
  <r>
    <x v="127"/>
    <x v="4"/>
    <n v="147"/>
  </r>
  <r>
    <x v="145"/>
    <x v="4"/>
    <n v="70"/>
  </r>
  <r>
    <x v="335"/>
    <x v="4"/>
    <n v="126"/>
  </r>
  <r>
    <x v="216"/>
    <x v="4"/>
    <n v="62"/>
  </r>
  <r>
    <x v="605"/>
    <x v="4"/>
    <n v="47"/>
  </r>
  <r>
    <x v="268"/>
    <x v="4"/>
    <n v="15"/>
  </r>
  <r>
    <x v="593"/>
    <x v="4"/>
    <n v="173"/>
  </r>
  <r>
    <x v="851"/>
    <x v="4"/>
    <n v="113"/>
  </r>
  <r>
    <x v="234"/>
    <x v="4"/>
    <n v="55"/>
  </r>
  <r>
    <x v="223"/>
    <x v="4"/>
    <n v="38"/>
  </r>
  <r>
    <x v="724"/>
    <x v="4"/>
    <n v="65"/>
  </r>
  <r>
    <x v="808"/>
    <x v="4"/>
    <n v="39"/>
  </r>
  <r>
    <x v="103"/>
    <x v="4"/>
    <n v="40"/>
  </r>
  <r>
    <x v="496"/>
    <x v="4"/>
    <n v="33"/>
  </r>
  <r>
    <x v="165"/>
    <x v="4"/>
    <n v="72"/>
  </r>
  <r>
    <x v="811"/>
    <x v="4"/>
    <n v="60"/>
  </r>
  <r>
    <x v="257"/>
    <x v="4"/>
    <n v="66"/>
  </r>
  <r>
    <x v="416"/>
    <x v="4"/>
    <n v="28"/>
  </r>
  <r>
    <x v="705"/>
    <x v="4"/>
    <n v="54"/>
  </r>
  <r>
    <x v="677"/>
    <x v="4"/>
    <n v="16"/>
  </r>
  <r>
    <x v="852"/>
    <x v="4"/>
    <n v="64"/>
  </r>
  <r>
    <x v="5"/>
    <x v="4"/>
    <n v="13"/>
  </r>
  <r>
    <x v="426"/>
    <x v="4"/>
    <n v="34"/>
  </r>
  <r>
    <x v="853"/>
    <x v="4"/>
    <n v="24"/>
  </r>
  <r>
    <x v="854"/>
    <x v="4"/>
    <n v="2"/>
  </r>
  <r>
    <x v="634"/>
    <x v="4"/>
    <n v="12"/>
  </r>
  <r>
    <x v="260"/>
    <x v="5"/>
    <n v="5"/>
  </r>
  <r>
    <x v="197"/>
    <x v="5"/>
    <n v="16"/>
  </r>
  <r>
    <x v="659"/>
    <x v="5"/>
    <n v="54"/>
  </r>
  <r>
    <x v="481"/>
    <x v="5"/>
    <n v="27"/>
  </r>
  <r>
    <x v="497"/>
    <x v="5"/>
    <n v="12"/>
  </r>
  <r>
    <x v="499"/>
    <x v="5"/>
    <n v="32"/>
  </r>
  <r>
    <x v="89"/>
    <x v="5"/>
    <n v="23"/>
  </r>
  <r>
    <x v="407"/>
    <x v="5"/>
    <n v="9"/>
  </r>
  <r>
    <x v="147"/>
    <x v="5"/>
    <n v="28"/>
  </r>
  <r>
    <x v="344"/>
    <x v="5"/>
    <n v="19"/>
  </r>
  <r>
    <x v="322"/>
    <x v="5"/>
    <n v="13"/>
  </r>
  <r>
    <x v="647"/>
    <x v="5"/>
    <n v="16"/>
  </r>
  <r>
    <x v="698"/>
    <x v="5"/>
    <n v="18"/>
  </r>
  <r>
    <x v="821"/>
    <x v="5"/>
    <n v="13"/>
  </r>
  <r>
    <x v="498"/>
    <x v="5"/>
    <n v="3"/>
  </r>
  <r>
    <x v="836"/>
    <x v="5"/>
    <n v="58"/>
  </r>
  <r>
    <x v="694"/>
    <x v="5"/>
    <n v="40"/>
  </r>
  <r>
    <x v="20"/>
    <x v="5"/>
    <n v="37"/>
  </r>
  <r>
    <x v="78"/>
    <x v="5"/>
    <n v="8"/>
  </r>
  <r>
    <x v="855"/>
    <x v="2"/>
    <n v="21"/>
  </r>
  <r>
    <x v="845"/>
    <x v="2"/>
    <n v="15"/>
  </r>
  <r>
    <x v="762"/>
    <x v="2"/>
    <n v="12"/>
  </r>
  <r>
    <x v="771"/>
    <x v="2"/>
    <n v="4"/>
  </r>
  <r>
    <x v="417"/>
    <x v="1"/>
    <n v="1"/>
  </r>
  <r>
    <x v="265"/>
    <x v="1"/>
    <n v="3"/>
  </r>
  <r>
    <x v="818"/>
    <x v="1"/>
    <n v="3"/>
  </r>
  <r>
    <x v="472"/>
    <x v="1"/>
    <n v="3"/>
  </r>
  <r>
    <x v="437"/>
    <x v="1"/>
    <n v="1"/>
  </r>
  <r>
    <x v="480"/>
    <x v="1"/>
    <n v="8"/>
  </r>
  <r>
    <x v="420"/>
    <x v="1"/>
    <n v="2"/>
  </r>
  <r>
    <x v="217"/>
    <x v="1"/>
    <n v="2"/>
  </r>
  <r>
    <x v="851"/>
    <x v="1"/>
    <n v="5"/>
  </r>
  <r>
    <x v="629"/>
    <x v="0"/>
    <n v="2"/>
  </r>
  <r>
    <x v="125"/>
    <x v="0"/>
    <n v="1"/>
  </r>
  <r>
    <x v="833"/>
    <x v="0"/>
    <n v="2"/>
  </r>
  <r>
    <x v="157"/>
    <x v="0"/>
    <n v="8"/>
  </r>
  <r>
    <x v="376"/>
    <x v="0"/>
    <n v="4"/>
  </r>
  <r>
    <x v="792"/>
    <x v="0"/>
    <n v="6"/>
  </r>
  <r>
    <x v="849"/>
    <x v="0"/>
    <n v="4"/>
  </r>
  <r>
    <x v="394"/>
    <x v="0"/>
    <n v="3"/>
  </r>
  <r>
    <x v="417"/>
    <x v="0"/>
    <n v="2"/>
  </r>
  <r>
    <x v="472"/>
    <x v="0"/>
    <n v="1"/>
  </r>
  <r>
    <x v="778"/>
    <x v="0"/>
    <n v="2"/>
  </r>
  <r>
    <x v="179"/>
    <x v="0"/>
    <n v="2"/>
  </r>
  <r>
    <x v="491"/>
    <x v="0"/>
    <n v="3"/>
  </r>
  <r>
    <x v="820"/>
    <x v="0"/>
    <n v="1"/>
  </r>
  <r>
    <x v="313"/>
    <x v="0"/>
    <n v="4"/>
  </r>
  <r>
    <x v="856"/>
    <x v="0"/>
    <n v="3"/>
  </r>
  <r>
    <x v="124"/>
    <x v="0"/>
    <n v="1"/>
  </r>
  <r>
    <x v="346"/>
    <x v="0"/>
    <n v="4"/>
  </r>
  <r>
    <x v="199"/>
    <x v="0"/>
    <n v="3"/>
  </r>
  <r>
    <x v="819"/>
    <x v="0"/>
    <n v="2"/>
  </r>
  <r>
    <x v="493"/>
    <x v="0"/>
    <n v="1"/>
  </r>
  <r>
    <x v="857"/>
    <x v="0"/>
    <n v="1"/>
  </r>
  <r>
    <x v="331"/>
    <x v="0"/>
    <n v="3"/>
  </r>
  <r>
    <x v="97"/>
    <x v="0"/>
    <n v="1"/>
  </r>
  <r>
    <x v="398"/>
    <x v="0"/>
    <n v="2"/>
  </r>
  <r>
    <x v="842"/>
    <x v="0"/>
    <n v="1"/>
  </r>
  <r>
    <x v="76"/>
    <x v="0"/>
    <n v="1"/>
  </r>
  <r>
    <x v="134"/>
    <x v="0"/>
    <n v="1"/>
  </r>
  <r>
    <x v="858"/>
    <x v="0"/>
    <n v="1"/>
  </r>
  <r>
    <x v="808"/>
    <x v="0"/>
    <n v="1"/>
  </r>
  <r>
    <x v="167"/>
    <x v="0"/>
    <n v="1"/>
  </r>
  <r>
    <x v="323"/>
    <x v="0"/>
    <n v="2"/>
  </r>
  <r>
    <x v="811"/>
    <x v="2"/>
    <n v="4"/>
  </r>
  <r>
    <x v="603"/>
    <x v="2"/>
    <n v="2"/>
  </r>
  <r>
    <x v="441"/>
    <x v="2"/>
    <n v="1"/>
  </r>
  <r>
    <x v="803"/>
    <x v="2"/>
    <n v="10"/>
  </r>
  <r>
    <x v="822"/>
    <x v="2"/>
    <n v="8"/>
  </r>
  <r>
    <x v="200"/>
    <x v="1"/>
    <n v="10"/>
  </r>
  <r>
    <x v="256"/>
    <x v="1"/>
    <n v="2"/>
  </r>
  <r>
    <x v="657"/>
    <x v="1"/>
    <n v="3"/>
  </r>
  <r>
    <x v="5"/>
    <x v="1"/>
    <n v="3"/>
  </r>
  <r>
    <x v="678"/>
    <x v="1"/>
    <n v="2"/>
  </r>
  <r>
    <x v="797"/>
    <x v="1"/>
    <n v="3"/>
  </r>
  <r>
    <x v="709"/>
    <x v="2"/>
    <n v="2"/>
  </r>
  <r>
    <x v="469"/>
    <x v="2"/>
    <n v="5"/>
  </r>
  <r>
    <x v="859"/>
    <x v="2"/>
    <n v="1"/>
  </r>
  <r>
    <x v="834"/>
    <x v="2"/>
    <n v="3"/>
  </r>
  <r>
    <x v="546"/>
    <x v="1"/>
    <n v="3"/>
  </r>
  <r>
    <x v="860"/>
    <x v="1"/>
    <n v="3"/>
  </r>
  <r>
    <x v="832"/>
    <x v="1"/>
    <n v="2"/>
  </r>
  <r>
    <x v="532"/>
    <x v="1"/>
    <n v="2"/>
  </r>
  <r>
    <x v="370"/>
    <x v="1"/>
    <n v="2"/>
  </r>
  <r>
    <x v="614"/>
    <x v="3"/>
    <n v="18"/>
  </r>
  <r>
    <x v="261"/>
    <x v="3"/>
    <n v="20"/>
  </r>
  <r>
    <x v="777"/>
    <x v="3"/>
    <n v="19"/>
  </r>
  <r>
    <x v="307"/>
    <x v="3"/>
    <n v="8"/>
  </r>
  <r>
    <x v="679"/>
    <x v="3"/>
    <n v="2"/>
  </r>
  <r>
    <x v="658"/>
    <x v="3"/>
    <n v="4"/>
  </r>
  <r>
    <x v="832"/>
    <x v="3"/>
    <n v="5"/>
  </r>
  <r>
    <x v="83"/>
    <x v="3"/>
    <n v="52"/>
  </r>
  <r>
    <x v="6"/>
    <x v="3"/>
    <n v="15"/>
  </r>
  <r>
    <x v="572"/>
    <x v="3"/>
    <n v="16"/>
  </r>
  <r>
    <x v="595"/>
    <x v="3"/>
    <n v="4"/>
  </r>
  <r>
    <x v="516"/>
    <x v="3"/>
    <n v="5"/>
  </r>
  <r>
    <x v="206"/>
    <x v="3"/>
    <n v="22"/>
  </r>
  <r>
    <x v="323"/>
    <x v="3"/>
    <n v="10"/>
  </r>
  <r>
    <x v="245"/>
    <x v="3"/>
    <n v="65"/>
  </r>
  <r>
    <x v="385"/>
    <x v="3"/>
    <n v="12"/>
  </r>
  <r>
    <x v="628"/>
    <x v="3"/>
    <n v="17"/>
  </r>
  <r>
    <x v="367"/>
    <x v="3"/>
    <n v="21"/>
  </r>
  <r>
    <x v="418"/>
    <x v="3"/>
    <n v="9"/>
  </r>
  <r>
    <x v="659"/>
    <x v="3"/>
    <n v="41"/>
  </r>
  <r>
    <x v="197"/>
    <x v="3"/>
    <n v="26"/>
  </r>
  <r>
    <x v="381"/>
    <x v="3"/>
    <n v="10"/>
  </r>
  <r>
    <x v="51"/>
    <x v="3"/>
    <n v="19"/>
  </r>
  <r>
    <x v="443"/>
    <x v="3"/>
    <n v="3"/>
  </r>
  <r>
    <x v="591"/>
    <x v="3"/>
    <n v="35"/>
  </r>
  <r>
    <x v="861"/>
    <x v="3"/>
    <n v="5"/>
  </r>
  <r>
    <x v="325"/>
    <x v="3"/>
    <n v="44"/>
  </r>
  <r>
    <x v="522"/>
    <x v="3"/>
    <n v="35"/>
  </r>
  <r>
    <x v="742"/>
    <x v="3"/>
    <n v="10"/>
  </r>
  <r>
    <x v="100"/>
    <x v="3"/>
    <n v="16"/>
  </r>
  <r>
    <x v="137"/>
    <x v="3"/>
    <n v="2"/>
  </r>
  <r>
    <x v="4"/>
    <x v="3"/>
    <n v="20"/>
  </r>
  <r>
    <x v="520"/>
    <x v="3"/>
    <n v="33"/>
  </r>
  <r>
    <x v="421"/>
    <x v="3"/>
    <n v="4"/>
  </r>
  <r>
    <x v="255"/>
    <x v="3"/>
    <n v="15"/>
  </r>
  <r>
    <x v="630"/>
    <x v="3"/>
    <n v="6"/>
  </r>
  <r>
    <x v="524"/>
    <x v="3"/>
    <n v="35"/>
  </r>
  <r>
    <x v="70"/>
    <x v="3"/>
    <n v="13"/>
  </r>
  <r>
    <x v="671"/>
    <x v="3"/>
    <n v="5"/>
  </r>
  <r>
    <x v="419"/>
    <x v="3"/>
    <n v="5"/>
  </r>
  <r>
    <x v="681"/>
    <x v="3"/>
    <n v="15"/>
  </r>
  <r>
    <x v="598"/>
    <x v="3"/>
    <n v="3"/>
  </r>
  <r>
    <x v="736"/>
    <x v="3"/>
    <n v="3"/>
  </r>
  <r>
    <x v="690"/>
    <x v="3"/>
    <n v="62"/>
  </r>
  <r>
    <x v="635"/>
    <x v="3"/>
    <n v="30"/>
  </r>
  <r>
    <x v="335"/>
    <x v="3"/>
    <n v="15"/>
  </r>
  <r>
    <x v="569"/>
    <x v="3"/>
    <n v="25"/>
  </r>
  <r>
    <x v="272"/>
    <x v="3"/>
    <n v="11"/>
  </r>
  <r>
    <x v="862"/>
    <x v="3"/>
    <n v="2"/>
  </r>
  <r>
    <x v="294"/>
    <x v="3"/>
    <n v="22"/>
  </r>
  <r>
    <x v="82"/>
    <x v="3"/>
    <n v="15"/>
  </r>
  <r>
    <x v="577"/>
    <x v="3"/>
    <n v="4"/>
  </r>
  <r>
    <x v="664"/>
    <x v="3"/>
    <n v="1"/>
  </r>
  <r>
    <x v="43"/>
    <x v="3"/>
    <n v="13"/>
  </r>
  <r>
    <x v="708"/>
    <x v="3"/>
    <n v="3"/>
  </r>
  <r>
    <x v="610"/>
    <x v="3"/>
    <n v="10"/>
  </r>
  <r>
    <x v="164"/>
    <x v="3"/>
    <n v="9"/>
  </r>
  <r>
    <x v="640"/>
    <x v="3"/>
    <n v="4"/>
  </r>
  <r>
    <x v="48"/>
    <x v="3"/>
    <n v="2"/>
  </r>
  <r>
    <x v="369"/>
    <x v="3"/>
    <n v="11"/>
  </r>
  <r>
    <x v="666"/>
    <x v="3"/>
    <n v="15"/>
  </r>
  <r>
    <x v="446"/>
    <x v="3"/>
    <n v="1"/>
  </r>
  <r>
    <x v="705"/>
    <x v="3"/>
    <n v="6"/>
  </r>
  <r>
    <x v="605"/>
    <x v="3"/>
    <n v="4"/>
  </r>
  <r>
    <x v="257"/>
    <x v="3"/>
    <n v="1"/>
  </r>
  <r>
    <x v="231"/>
    <x v="3"/>
    <n v="7"/>
  </r>
  <r>
    <x v="810"/>
    <x v="3"/>
    <n v="2"/>
  </r>
  <r>
    <x v="14"/>
    <x v="3"/>
    <n v="10"/>
  </r>
  <r>
    <x v="447"/>
    <x v="3"/>
    <n v="8"/>
  </r>
  <r>
    <x v="732"/>
    <x v="3"/>
    <n v="7"/>
  </r>
  <r>
    <x v="155"/>
    <x v="3"/>
    <n v="6"/>
  </r>
  <r>
    <x v="93"/>
    <x v="3"/>
    <n v="7"/>
  </r>
  <r>
    <x v="528"/>
    <x v="3"/>
    <n v="2"/>
  </r>
  <r>
    <x v="35"/>
    <x v="3"/>
    <n v="7"/>
  </r>
  <r>
    <x v="697"/>
    <x v="3"/>
    <n v="5"/>
  </r>
  <r>
    <x v="609"/>
    <x v="3"/>
    <n v="25"/>
  </r>
  <r>
    <x v="378"/>
    <x v="3"/>
    <n v="3"/>
  </r>
  <r>
    <x v="71"/>
    <x v="3"/>
    <n v="15"/>
  </r>
  <r>
    <x v="608"/>
    <x v="3"/>
    <n v="7"/>
  </r>
  <r>
    <x v="141"/>
    <x v="3"/>
    <n v="17"/>
  </r>
  <r>
    <x v="395"/>
    <x v="3"/>
    <n v="24"/>
  </r>
  <r>
    <x v="851"/>
    <x v="3"/>
    <n v="9"/>
  </r>
  <r>
    <x v="66"/>
    <x v="3"/>
    <n v="1"/>
  </r>
  <r>
    <x v="820"/>
    <x v="3"/>
    <n v="3"/>
  </r>
  <r>
    <x v="774"/>
    <x v="3"/>
    <n v="2"/>
  </r>
  <r>
    <x v="142"/>
    <x v="3"/>
    <n v="8"/>
  </r>
  <r>
    <x v="765"/>
    <x v="3"/>
    <n v="3"/>
  </r>
  <r>
    <x v="25"/>
    <x v="3"/>
    <n v="1"/>
  </r>
  <r>
    <x v="123"/>
    <x v="3"/>
    <n v="23"/>
  </r>
  <r>
    <x v="772"/>
    <x v="3"/>
    <n v="12"/>
  </r>
  <r>
    <x v="578"/>
    <x v="3"/>
    <n v="4"/>
  </r>
  <r>
    <x v="711"/>
    <x v="3"/>
    <n v="8"/>
  </r>
  <r>
    <x v="214"/>
    <x v="3"/>
    <n v="1"/>
  </r>
  <r>
    <x v="722"/>
    <x v="3"/>
    <n v="5"/>
  </r>
  <r>
    <x v="289"/>
    <x v="3"/>
    <n v="2"/>
  </r>
  <r>
    <x v="396"/>
    <x v="3"/>
    <n v="20"/>
  </r>
  <r>
    <x v="582"/>
    <x v="3"/>
    <n v="3"/>
  </r>
  <r>
    <x v="360"/>
    <x v="3"/>
    <n v="3"/>
  </r>
  <r>
    <x v="238"/>
    <x v="3"/>
    <n v="1"/>
  </r>
  <r>
    <x v="81"/>
    <x v="3"/>
    <n v="2"/>
  </r>
  <r>
    <x v="601"/>
    <x v="3"/>
    <n v="1"/>
  </r>
  <r>
    <x v="712"/>
    <x v="3"/>
    <n v="2"/>
  </r>
  <r>
    <x v="242"/>
    <x v="3"/>
    <n v="2"/>
  </r>
  <r>
    <x v="103"/>
    <x v="3"/>
    <n v="1"/>
  </r>
  <r>
    <x v="634"/>
    <x v="3"/>
    <n v="1"/>
  </r>
  <r>
    <x v="728"/>
    <x v="4"/>
    <n v="30"/>
  </r>
  <r>
    <x v="348"/>
    <x v="4"/>
    <n v="353"/>
  </r>
  <r>
    <x v="191"/>
    <x v="4"/>
    <n v="410"/>
  </r>
  <r>
    <x v="38"/>
    <x v="4"/>
    <n v="292"/>
  </r>
  <r>
    <x v="299"/>
    <x v="4"/>
    <n v="476"/>
  </r>
  <r>
    <x v="727"/>
    <x v="4"/>
    <n v="563"/>
  </r>
  <r>
    <x v="573"/>
    <x v="4"/>
    <n v="32"/>
  </r>
  <r>
    <x v="363"/>
    <x v="4"/>
    <n v="607"/>
  </r>
  <r>
    <x v="632"/>
    <x v="4"/>
    <n v="352"/>
  </r>
  <r>
    <x v="39"/>
    <x v="4"/>
    <n v="454"/>
  </r>
  <r>
    <x v="437"/>
    <x v="4"/>
    <n v="123"/>
  </r>
  <r>
    <x v="626"/>
    <x v="4"/>
    <n v="256"/>
  </r>
  <r>
    <x v="297"/>
    <x v="4"/>
    <n v="467"/>
  </r>
  <r>
    <x v="863"/>
    <x v="4"/>
    <n v="8"/>
  </r>
  <r>
    <x v="860"/>
    <x v="4"/>
    <n v="25"/>
  </r>
  <r>
    <x v="235"/>
    <x v="4"/>
    <n v="207"/>
  </r>
  <r>
    <x v="633"/>
    <x v="4"/>
    <n v="236"/>
  </r>
  <r>
    <x v="261"/>
    <x v="4"/>
    <n v="270"/>
  </r>
  <r>
    <x v="731"/>
    <x v="4"/>
    <n v="586"/>
  </r>
  <r>
    <x v="429"/>
    <x v="4"/>
    <n v="46"/>
  </r>
  <r>
    <x v="617"/>
    <x v="4"/>
    <n v="349"/>
  </r>
  <r>
    <x v="119"/>
    <x v="4"/>
    <n v="245"/>
  </r>
  <r>
    <x v="765"/>
    <x v="4"/>
    <n v="114"/>
  </r>
  <r>
    <x v="254"/>
    <x v="4"/>
    <n v="201"/>
  </r>
  <r>
    <x v="154"/>
    <x v="4"/>
    <n v="184"/>
  </r>
  <r>
    <x v="92"/>
    <x v="4"/>
    <n v="349"/>
  </r>
  <r>
    <x v="695"/>
    <x v="4"/>
    <n v="104"/>
  </r>
  <r>
    <x v="91"/>
    <x v="4"/>
    <n v="128"/>
  </r>
  <r>
    <x v="718"/>
    <x v="4"/>
    <n v="124"/>
  </r>
  <r>
    <x v="159"/>
    <x v="4"/>
    <n v="238"/>
  </r>
  <r>
    <x v="51"/>
    <x v="4"/>
    <n v="251"/>
  </r>
  <r>
    <x v="176"/>
    <x v="4"/>
    <n v="27"/>
  </r>
  <r>
    <x v="262"/>
    <x v="4"/>
    <n v="344"/>
  </r>
  <r>
    <x v="465"/>
    <x v="4"/>
    <n v="179"/>
  </r>
  <r>
    <x v="481"/>
    <x v="4"/>
    <n v="261"/>
  </r>
  <r>
    <x v="562"/>
    <x v="4"/>
    <n v="50"/>
  </r>
  <r>
    <x v="208"/>
    <x v="4"/>
    <n v="108"/>
  </r>
  <r>
    <x v="105"/>
    <x v="4"/>
    <n v="219"/>
  </r>
  <r>
    <x v="387"/>
    <x v="4"/>
    <n v="150"/>
  </r>
  <r>
    <x v="118"/>
    <x v="4"/>
    <n v="71"/>
  </r>
  <r>
    <x v="648"/>
    <x v="4"/>
    <n v="409"/>
  </r>
  <r>
    <x v="864"/>
    <x v="4"/>
    <n v="549"/>
  </r>
  <r>
    <x v="468"/>
    <x v="4"/>
    <n v="88"/>
  </r>
  <r>
    <x v="497"/>
    <x v="4"/>
    <n v="21"/>
  </r>
  <r>
    <x v="112"/>
    <x v="4"/>
    <n v="121"/>
  </r>
  <r>
    <x v="111"/>
    <x v="4"/>
    <n v="315"/>
  </r>
  <r>
    <x v="198"/>
    <x v="4"/>
    <n v="118"/>
  </r>
  <r>
    <x v="313"/>
    <x v="4"/>
    <n v="93"/>
  </r>
  <r>
    <x v="716"/>
    <x v="4"/>
    <n v="45"/>
  </r>
  <r>
    <x v="738"/>
    <x v="4"/>
    <n v="147"/>
  </r>
  <r>
    <x v="304"/>
    <x v="4"/>
    <n v="191"/>
  </r>
  <r>
    <x v="563"/>
    <x v="4"/>
    <n v="255"/>
  </r>
  <r>
    <x v="270"/>
    <x v="4"/>
    <n v="68"/>
  </r>
  <r>
    <x v="611"/>
    <x v="4"/>
    <n v="304"/>
  </r>
  <r>
    <x v="699"/>
    <x v="4"/>
    <n v="175"/>
  </r>
  <r>
    <x v="711"/>
    <x v="4"/>
    <n v="202"/>
  </r>
  <r>
    <x v="568"/>
    <x v="4"/>
    <n v="255"/>
  </r>
  <r>
    <x v="776"/>
    <x v="4"/>
    <n v="77"/>
  </r>
  <r>
    <x v="76"/>
    <x v="4"/>
    <n v="94"/>
  </r>
  <r>
    <x v="80"/>
    <x v="4"/>
    <n v="258"/>
  </r>
  <r>
    <x v="433"/>
    <x v="4"/>
    <n v="68"/>
  </r>
  <r>
    <x v="402"/>
    <x v="4"/>
    <n v="130"/>
  </r>
  <r>
    <x v="839"/>
    <x v="4"/>
    <n v="34"/>
  </r>
  <r>
    <x v="101"/>
    <x v="4"/>
    <n v="77"/>
  </r>
  <r>
    <x v="670"/>
    <x v="4"/>
    <n v="70"/>
  </r>
  <r>
    <x v="701"/>
    <x v="4"/>
    <n v="242"/>
  </r>
  <r>
    <x v="190"/>
    <x v="4"/>
    <n v="220"/>
  </r>
  <r>
    <x v="624"/>
    <x v="4"/>
    <n v="266"/>
  </r>
  <r>
    <x v="449"/>
    <x v="4"/>
    <n v="5"/>
  </r>
  <r>
    <x v="641"/>
    <x v="4"/>
    <n v="117"/>
  </r>
  <r>
    <x v="365"/>
    <x v="4"/>
    <n v="127"/>
  </r>
  <r>
    <x v="163"/>
    <x v="4"/>
    <n v="100"/>
  </r>
  <r>
    <x v="844"/>
    <x v="4"/>
    <n v="107"/>
  </r>
  <r>
    <x v="700"/>
    <x v="4"/>
    <n v="52"/>
  </r>
  <r>
    <x v="408"/>
    <x v="4"/>
    <n v="245"/>
  </r>
  <r>
    <x v="473"/>
    <x v="4"/>
    <n v="51"/>
  </r>
  <r>
    <x v="668"/>
    <x v="4"/>
    <n v="48"/>
  </r>
  <r>
    <x v="582"/>
    <x v="4"/>
    <n v="68"/>
  </r>
  <r>
    <x v="292"/>
    <x v="4"/>
    <n v="98"/>
  </r>
  <r>
    <x v="865"/>
    <x v="4"/>
    <n v="54"/>
  </r>
  <r>
    <x v="622"/>
    <x v="4"/>
    <n v="191"/>
  </r>
  <r>
    <x v="799"/>
    <x v="4"/>
    <n v="45"/>
  </r>
  <r>
    <x v="708"/>
    <x v="4"/>
    <n v="57"/>
  </r>
  <r>
    <x v="841"/>
    <x v="4"/>
    <n v="67"/>
  </r>
  <r>
    <x v="246"/>
    <x v="4"/>
    <n v="34"/>
  </r>
  <r>
    <x v="663"/>
    <x v="4"/>
    <n v="38"/>
  </r>
  <r>
    <x v="236"/>
    <x v="5"/>
    <n v="6"/>
  </r>
  <r>
    <x v="262"/>
    <x v="5"/>
    <n v="16"/>
  </r>
  <r>
    <x v="530"/>
    <x v="5"/>
    <n v="27"/>
  </r>
  <r>
    <x v="178"/>
    <x v="5"/>
    <n v="19"/>
  </r>
  <r>
    <x v="520"/>
    <x v="5"/>
    <n v="13"/>
  </r>
  <r>
    <x v="276"/>
    <x v="5"/>
    <n v="11"/>
  </r>
  <r>
    <x v="864"/>
    <x v="5"/>
    <n v="21"/>
  </r>
  <r>
    <x v="385"/>
    <x v="5"/>
    <n v="17"/>
  </r>
  <r>
    <x v="132"/>
    <x v="5"/>
    <n v="13"/>
  </r>
  <r>
    <x v="624"/>
    <x v="5"/>
    <n v="8"/>
  </r>
  <r>
    <x v="838"/>
    <x v="5"/>
    <n v="36"/>
  </r>
  <r>
    <x v="810"/>
    <x v="5"/>
    <n v="9"/>
  </r>
  <r>
    <x v="298"/>
    <x v="5"/>
    <n v="31"/>
  </r>
  <r>
    <x v="701"/>
    <x v="5"/>
    <n v="27"/>
  </r>
  <r>
    <x v="705"/>
    <x v="5"/>
    <n v="7"/>
  </r>
  <r>
    <x v="365"/>
    <x v="5"/>
    <n v="10"/>
  </r>
  <r>
    <x v="375"/>
    <x v="5"/>
    <n v="6"/>
  </r>
  <r>
    <x v="707"/>
    <x v="5"/>
    <n v="21"/>
  </r>
  <r>
    <x v="149"/>
    <x v="5"/>
    <n v="17"/>
  </r>
  <r>
    <x v="299"/>
    <x v="5"/>
    <n v="26"/>
  </r>
  <r>
    <x v="297"/>
    <x v="5"/>
    <n v="12"/>
  </r>
  <r>
    <x v="376"/>
    <x v="5"/>
    <n v="8"/>
  </r>
  <r>
    <x v="866"/>
    <x v="5"/>
    <n v="2"/>
  </r>
  <r>
    <x v="544"/>
    <x v="5"/>
    <n v="23"/>
  </r>
  <r>
    <x v="867"/>
    <x v="5"/>
    <n v="6"/>
  </r>
  <r>
    <x v="312"/>
    <x v="5"/>
    <n v="12"/>
  </r>
  <r>
    <x v="22"/>
    <x v="5"/>
    <n v="12"/>
  </r>
  <r>
    <x v="314"/>
    <x v="5"/>
    <n v="22"/>
  </r>
  <r>
    <x v="706"/>
    <x v="5"/>
    <n v="20"/>
  </r>
  <r>
    <x v="159"/>
    <x v="5"/>
    <n v="47"/>
  </r>
  <r>
    <x v="790"/>
    <x v="5"/>
    <n v="7"/>
  </r>
  <r>
    <x v="103"/>
    <x v="5"/>
    <n v="7"/>
  </r>
  <r>
    <x v="510"/>
    <x v="5"/>
    <n v="4"/>
  </r>
  <r>
    <x v="289"/>
    <x v="5"/>
    <n v="5"/>
  </r>
  <r>
    <x v="678"/>
    <x v="5"/>
    <n v="4"/>
  </r>
  <r>
    <x v="518"/>
    <x v="5"/>
    <n v="16"/>
  </r>
  <r>
    <x v="718"/>
    <x v="5"/>
    <n v="37"/>
  </r>
  <r>
    <x v="538"/>
    <x v="5"/>
    <n v="10"/>
  </r>
  <r>
    <x v="489"/>
    <x v="5"/>
    <n v="20"/>
  </r>
  <r>
    <x v="34"/>
    <x v="5"/>
    <n v="8"/>
  </r>
  <r>
    <x v="391"/>
    <x v="5"/>
    <n v="18"/>
  </r>
  <r>
    <x v="674"/>
    <x v="5"/>
    <n v="3"/>
  </r>
  <r>
    <x v="826"/>
    <x v="5"/>
    <n v="5"/>
  </r>
  <r>
    <x v="7"/>
    <x v="5"/>
    <n v="13"/>
  </r>
  <r>
    <x v="551"/>
    <x v="5"/>
    <n v="12"/>
  </r>
  <r>
    <x v="381"/>
    <x v="5"/>
    <n v="18"/>
  </r>
  <r>
    <x v="521"/>
    <x v="5"/>
    <n v="2"/>
  </r>
  <r>
    <x v="752"/>
    <x v="5"/>
    <n v="17"/>
  </r>
  <r>
    <x v="16"/>
    <x v="5"/>
    <n v="1"/>
  </r>
  <r>
    <x v="321"/>
    <x v="5"/>
    <n v="8"/>
  </r>
  <r>
    <x v="6"/>
    <x v="5"/>
    <n v="12"/>
  </r>
  <r>
    <x v="348"/>
    <x v="5"/>
    <n v="3"/>
  </r>
  <r>
    <x v="440"/>
    <x v="5"/>
    <n v="9"/>
  </r>
  <r>
    <x v="146"/>
    <x v="5"/>
    <n v="7"/>
  </r>
  <r>
    <x v="414"/>
    <x v="5"/>
    <n v="4"/>
  </r>
  <r>
    <x v="117"/>
    <x v="5"/>
    <n v="10"/>
  </r>
  <r>
    <x v="682"/>
    <x v="5"/>
    <n v="5"/>
  </r>
  <r>
    <x v="635"/>
    <x v="5"/>
    <n v="4"/>
  </r>
  <r>
    <x v="265"/>
    <x v="5"/>
    <n v="2"/>
  </r>
  <r>
    <x v="539"/>
    <x v="5"/>
    <n v="5"/>
  </r>
  <r>
    <x v="355"/>
    <x v="5"/>
    <n v="18"/>
  </r>
  <r>
    <x v="627"/>
    <x v="5"/>
    <n v="4"/>
  </r>
  <r>
    <x v="323"/>
    <x v="5"/>
    <n v="4"/>
  </r>
  <r>
    <x v="403"/>
    <x v="5"/>
    <n v="7"/>
  </r>
  <r>
    <x v="106"/>
    <x v="5"/>
    <n v="7"/>
  </r>
  <r>
    <x v="13"/>
    <x v="5"/>
    <n v="2"/>
  </r>
  <r>
    <x v="687"/>
    <x v="5"/>
    <n v="5"/>
  </r>
  <r>
    <x v="415"/>
    <x v="5"/>
    <n v="3"/>
  </r>
  <r>
    <x v="868"/>
    <x v="5"/>
    <n v="2"/>
  </r>
  <r>
    <x v="269"/>
    <x v="5"/>
    <n v="5"/>
  </r>
  <r>
    <x v="869"/>
    <x v="5"/>
    <n v="1"/>
  </r>
  <r>
    <x v="818"/>
    <x v="5"/>
    <n v="4"/>
  </r>
  <r>
    <x v="335"/>
    <x v="5"/>
    <n v="3"/>
  </r>
  <r>
    <x v="528"/>
    <x v="5"/>
    <n v="1"/>
  </r>
  <r>
    <x v="506"/>
    <x v="5"/>
    <n v="1"/>
  </r>
  <r>
    <x v="870"/>
    <x v="5"/>
    <n v="3"/>
  </r>
  <r>
    <x v="516"/>
    <x v="5"/>
    <n v="1"/>
  </r>
  <r>
    <x v="266"/>
    <x v="5"/>
    <n v="5"/>
  </r>
  <r>
    <x v="408"/>
    <x v="5"/>
    <n v="1"/>
  </r>
  <r>
    <x v="848"/>
    <x v="5"/>
    <n v="3"/>
  </r>
  <r>
    <x v="871"/>
    <x v="4"/>
    <n v="45"/>
  </r>
  <r>
    <x v="217"/>
    <x v="4"/>
    <n v="2"/>
  </r>
  <r>
    <x v="469"/>
    <x v="4"/>
    <n v="58"/>
  </r>
  <r>
    <x v="665"/>
    <x v="4"/>
    <n v="116"/>
  </r>
  <r>
    <x v="171"/>
    <x v="4"/>
    <n v="45"/>
  </r>
  <r>
    <x v="872"/>
    <x v="4"/>
    <n v="39"/>
  </r>
  <r>
    <x v="748"/>
    <x v="4"/>
    <n v="48"/>
  </r>
  <r>
    <x v="135"/>
    <x v="4"/>
    <n v="78"/>
  </r>
  <r>
    <x v="688"/>
    <x v="4"/>
    <n v="171"/>
  </r>
  <r>
    <x v="441"/>
    <x v="4"/>
    <n v="53"/>
  </r>
  <r>
    <x v="412"/>
    <x v="4"/>
    <n v="30"/>
  </r>
  <r>
    <x v="567"/>
    <x v="4"/>
    <n v="13"/>
  </r>
  <r>
    <x v="813"/>
    <x v="4"/>
    <n v="22"/>
  </r>
  <r>
    <x v="727"/>
    <x v="5"/>
    <n v="40"/>
  </r>
  <r>
    <x v="477"/>
    <x v="5"/>
    <n v="25"/>
  </r>
  <r>
    <x v="612"/>
    <x v="5"/>
    <n v="18"/>
  </r>
  <r>
    <x v="509"/>
    <x v="5"/>
    <n v="19"/>
  </r>
  <r>
    <x v="847"/>
    <x v="5"/>
    <n v="22"/>
  </r>
  <r>
    <x v="280"/>
    <x v="5"/>
    <n v="16"/>
  </r>
  <r>
    <x v="352"/>
    <x v="5"/>
    <n v="24"/>
  </r>
  <r>
    <x v="814"/>
    <x v="5"/>
    <n v="31"/>
  </r>
  <r>
    <x v="63"/>
    <x v="5"/>
    <n v="6"/>
  </r>
  <r>
    <x v="865"/>
    <x v="5"/>
    <n v="12"/>
  </r>
  <r>
    <x v="731"/>
    <x v="5"/>
    <n v="34"/>
  </r>
  <r>
    <x v="816"/>
    <x v="5"/>
    <n v="18"/>
  </r>
  <r>
    <x v="774"/>
    <x v="5"/>
    <n v="46"/>
  </r>
  <r>
    <x v="513"/>
    <x v="5"/>
    <n v="41"/>
  </r>
  <r>
    <x v="763"/>
    <x v="5"/>
    <n v="10"/>
  </r>
  <r>
    <x v="638"/>
    <x v="5"/>
    <n v="34"/>
  </r>
  <r>
    <x v="756"/>
    <x v="5"/>
    <n v="21"/>
  </r>
  <r>
    <x v="511"/>
    <x v="5"/>
    <n v="42"/>
  </r>
  <r>
    <x v="479"/>
    <x v="5"/>
    <n v="20"/>
  </r>
  <r>
    <x v="281"/>
    <x v="5"/>
    <n v="16"/>
  </r>
  <r>
    <x v="273"/>
    <x v="5"/>
    <n v="21"/>
  </r>
  <r>
    <x v="250"/>
    <x v="5"/>
    <n v="20"/>
  </r>
  <r>
    <x v="625"/>
    <x v="5"/>
    <n v="24"/>
  </r>
  <r>
    <x v="434"/>
    <x v="5"/>
    <n v="5"/>
  </r>
  <r>
    <x v="683"/>
    <x v="5"/>
    <n v="34"/>
  </r>
  <r>
    <x v="360"/>
    <x v="5"/>
    <n v="16"/>
  </r>
  <r>
    <x v="100"/>
    <x v="5"/>
    <n v="12"/>
  </r>
  <r>
    <x v="596"/>
    <x v="5"/>
    <n v="20"/>
  </r>
  <r>
    <x v="380"/>
    <x v="5"/>
    <n v="11"/>
  </r>
  <r>
    <x v="33"/>
    <x v="5"/>
    <n v="18"/>
  </r>
  <r>
    <x v="611"/>
    <x v="5"/>
    <n v="27"/>
  </r>
  <r>
    <x v="303"/>
    <x v="5"/>
    <n v="2"/>
  </r>
  <r>
    <x v="789"/>
    <x v="5"/>
    <n v="8"/>
  </r>
  <r>
    <x v="817"/>
    <x v="5"/>
    <n v="3"/>
  </r>
  <r>
    <x v="38"/>
    <x v="5"/>
    <n v="27"/>
  </r>
  <r>
    <x v="805"/>
    <x v="5"/>
    <n v="10"/>
  </r>
  <r>
    <x v="126"/>
    <x v="5"/>
    <n v="10"/>
  </r>
  <r>
    <x v="873"/>
    <x v="5"/>
    <n v="16"/>
  </r>
  <r>
    <x v="688"/>
    <x v="5"/>
    <n v="15"/>
  </r>
  <r>
    <x v="874"/>
    <x v="5"/>
    <n v="2"/>
  </r>
  <r>
    <x v="138"/>
    <x v="5"/>
    <n v="9"/>
  </r>
  <r>
    <x v="525"/>
    <x v="5"/>
    <n v="30"/>
  </r>
  <r>
    <x v="418"/>
    <x v="5"/>
    <n v="6"/>
  </r>
  <r>
    <x v="875"/>
    <x v="5"/>
    <n v="42"/>
  </r>
  <r>
    <x v="642"/>
    <x v="5"/>
    <n v="26"/>
  </r>
  <r>
    <x v="420"/>
    <x v="5"/>
    <n v="5"/>
  </r>
  <r>
    <x v="220"/>
    <x v="5"/>
    <n v="4"/>
  </r>
  <r>
    <x v="523"/>
    <x v="5"/>
    <n v="4"/>
  </r>
  <r>
    <x v="49"/>
    <x v="5"/>
    <n v="6"/>
  </r>
  <r>
    <x v="157"/>
    <x v="5"/>
    <n v="4"/>
  </r>
  <r>
    <x v="387"/>
    <x v="5"/>
    <n v="15"/>
  </r>
  <r>
    <x v="39"/>
    <x v="5"/>
    <n v="8"/>
  </r>
  <r>
    <x v="374"/>
    <x v="5"/>
    <n v="40"/>
  </r>
  <r>
    <x v="626"/>
    <x v="5"/>
    <n v="22"/>
  </r>
  <r>
    <x v="2"/>
    <x v="5"/>
    <n v="16"/>
  </r>
  <r>
    <x v="531"/>
    <x v="5"/>
    <n v="6"/>
  </r>
  <r>
    <x v="416"/>
    <x v="5"/>
    <n v="4"/>
  </r>
  <r>
    <x v="861"/>
    <x v="5"/>
    <n v="12"/>
  </r>
  <r>
    <x v="825"/>
    <x v="5"/>
    <n v="2"/>
  </r>
  <r>
    <x v="833"/>
    <x v="5"/>
    <n v="13"/>
  </r>
  <r>
    <x v="876"/>
    <x v="5"/>
    <n v="4"/>
  </r>
  <r>
    <x v="422"/>
    <x v="5"/>
    <n v="3"/>
  </r>
  <r>
    <x v="452"/>
    <x v="5"/>
    <n v="7"/>
  </r>
  <r>
    <x v="121"/>
    <x v="5"/>
    <n v="17"/>
  </r>
  <r>
    <x v="628"/>
    <x v="5"/>
    <n v="14"/>
  </r>
  <r>
    <x v="783"/>
    <x v="5"/>
    <n v="8"/>
  </r>
  <r>
    <x v="32"/>
    <x v="5"/>
    <n v="18"/>
  </r>
  <r>
    <x v="433"/>
    <x v="5"/>
    <n v="3"/>
  </r>
  <r>
    <x v="721"/>
    <x v="5"/>
    <n v="10"/>
  </r>
  <r>
    <x v="760"/>
    <x v="5"/>
    <n v="5"/>
  </r>
  <r>
    <x v="101"/>
    <x v="5"/>
    <n v="6"/>
  </r>
  <r>
    <x v="457"/>
    <x v="5"/>
    <n v="2"/>
  </r>
  <r>
    <x v="877"/>
    <x v="5"/>
    <n v="18"/>
  </r>
  <r>
    <x v="392"/>
    <x v="5"/>
    <n v="7"/>
  </r>
  <r>
    <x v="777"/>
    <x v="5"/>
    <n v="6"/>
  </r>
  <r>
    <x v="776"/>
    <x v="5"/>
    <n v="8"/>
  </r>
  <r>
    <x v="290"/>
    <x v="5"/>
    <n v="5"/>
  </r>
  <r>
    <x v="710"/>
    <x v="5"/>
    <n v="5"/>
  </r>
  <r>
    <x v="542"/>
    <x v="5"/>
    <n v="12"/>
  </r>
  <r>
    <x v="396"/>
    <x v="5"/>
    <n v="12"/>
  </r>
  <r>
    <x v="419"/>
    <x v="5"/>
    <n v="8"/>
  </r>
  <r>
    <x v="368"/>
    <x v="5"/>
    <n v="2"/>
  </r>
  <r>
    <x v="599"/>
    <x v="5"/>
    <n v="4"/>
  </r>
  <r>
    <x v="319"/>
    <x v="5"/>
    <n v="1"/>
  </r>
  <r>
    <x v="350"/>
    <x v="5"/>
    <n v="27"/>
  </r>
  <r>
    <x v="605"/>
    <x v="5"/>
    <n v="4"/>
  </r>
  <r>
    <x v="166"/>
    <x v="5"/>
    <n v="1"/>
  </r>
  <r>
    <x v="704"/>
    <x v="5"/>
    <n v="3"/>
  </r>
  <r>
    <x v="263"/>
    <x v="5"/>
    <n v="4"/>
  </r>
  <r>
    <x v="543"/>
    <x v="5"/>
    <n v="1"/>
  </r>
  <r>
    <x v="148"/>
    <x v="5"/>
    <n v="2"/>
  </r>
  <r>
    <x v="99"/>
    <x v="5"/>
    <n v="8"/>
  </r>
  <r>
    <x v="841"/>
    <x v="5"/>
    <n v="1"/>
  </r>
  <r>
    <x v="270"/>
    <x v="5"/>
    <n v="1"/>
  </r>
  <r>
    <x v="45"/>
    <x v="5"/>
    <n v="2"/>
  </r>
  <r>
    <x v="382"/>
    <x v="5"/>
    <n v="2"/>
  </r>
  <r>
    <x v="878"/>
    <x v="5"/>
    <n v="3"/>
  </r>
  <r>
    <x v="533"/>
    <x v="5"/>
    <n v="1"/>
  </r>
  <r>
    <x v="550"/>
    <x v="5"/>
    <n v="1"/>
  </r>
  <r>
    <x v="135"/>
    <x v="5"/>
    <n v="3"/>
  </r>
  <r>
    <x v="546"/>
    <x v="5"/>
    <n v="3"/>
  </r>
  <r>
    <x v="844"/>
    <x v="5"/>
    <n v="5"/>
  </r>
  <r>
    <x v="424"/>
    <x v="5"/>
    <n v="2"/>
  </r>
  <r>
    <x v="879"/>
    <x v="4"/>
    <n v="11"/>
  </r>
  <r>
    <x v="880"/>
    <x v="5"/>
    <n v="12"/>
  </r>
  <r>
    <x v="492"/>
    <x v="5"/>
    <n v="16"/>
  </r>
  <r>
    <x v="233"/>
    <x v="5"/>
    <n v="13"/>
  </r>
  <r>
    <x v="454"/>
    <x v="5"/>
    <n v="11"/>
  </r>
  <r>
    <x v="1"/>
    <x v="5"/>
    <n v="21"/>
  </r>
  <r>
    <x v="423"/>
    <x v="5"/>
    <n v="8"/>
  </r>
  <r>
    <x v="87"/>
    <x v="5"/>
    <n v="13"/>
  </r>
  <r>
    <x v="296"/>
    <x v="5"/>
    <n v="25"/>
  </r>
  <r>
    <x v="61"/>
    <x v="5"/>
    <n v="14"/>
  </r>
  <r>
    <x v="517"/>
    <x v="5"/>
    <n v="18"/>
  </r>
  <r>
    <x v="74"/>
    <x v="5"/>
    <n v="78"/>
  </r>
  <r>
    <x v="636"/>
    <x v="5"/>
    <n v="12"/>
  </r>
  <r>
    <x v="84"/>
    <x v="5"/>
    <n v="20"/>
  </r>
  <r>
    <x v="651"/>
    <x v="5"/>
    <n v="20"/>
  </r>
  <r>
    <x v="711"/>
    <x v="5"/>
    <n v="10"/>
  </r>
  <r>
    <x v="473"/>
    <x v="5"/>
    <n v="8"/>
  </r>
  <r>
    <x v="274"/>
    <x v="5"/>
    <n v="11"/>
  </r>
  <r>
    <x v="373"/>
    <x v="5"/>
    <n v="82"/>
  </r>
  <r>
    <x v="881"/>
    <x v="5"/>
    <n v="15"/>
  </r>
  <r>
    <x v="21"/>
    <x v="5"/>
    <n v="40"/>
  </r>
  <r>
    <x v="287"/>
    <x v="5"/>
    <n v="17"/>
  </r>
  <r>
    <x v="695"/>
    <x v="5"/>
    <n v="18"/>
  </r>
  <r>
    <x v="288"/>
    <x v="5"/>
    <n v="20"/>
  </r>
  <r>
    <x v="174"/>
    <x v="5"/>
    <n v="8"/>
  </r>
  <r>
    <x v="0"/>
    <x v="5"/>
    <n v="34"/>
  </r>
  <r>
    <x v="257"/>
    <x v="5"/>
    <n v="3"/>
  </r>
  <r>
    <x v="633"/>
    <x v="5"/>
    <n v="27"/>
  </r>
  <r>
    <x v="632"/>
    <x v="5"/>
    <n v="8"/>
  </r>
  <r>
    <x v="535"/>
    <x v="5"/>
    <n v="58"/>
  </r>
  <r>
    <x v="104"/>
    <x v="5"/>
    <n v="24"/>
  </r>
  <r>
    <x v="552"/>
    <x v="5"/>
    <n v="5"/>
  </r>
  <r>
    <x v="882"/>
    <x v="5"/>
    <n v="20"/>
  </r>
  <r>
    <x v="501"/>
    <x v="5"/>
    <n v="106"/>
  </r>
  <r>
    <x v="600"/>
    <x v="5"/>
    <n v="10"/>
  </r>
  <r>
    <x v="357"/>
    <x v="5"/>
    <n v="7"/>
  </r>
  <r>
    <x v="44"/>
    <x v="5"/>
    <n v="12"/>
  </r>
  <r>
    <x v="849"/>
    <x v="5"/>
    <n v="26"/>
  </r>
  <r>
    <x v="302"/>
    <x v="5"/>
    <n v="30"/>
  </r>
  <r>
    <x v="846"/>
    <x v="5"/>
    <n v="27"/>
  </r>
  <r>
    <x v="386"/>
    <x v="5"/>
    <n v="24"/>
  </r>
  <r>
    <x v="384"/>
    <x v="5"/>
    <n v="82"/>
  </r>
  <r>
    <x v="88"/>
    <x v="5"/>
    <n v="11"/>
  </r>
  <r>
    <x v="364"/>
    <x v="5"/>
    <n v="14"/>
  </r>
  <r>
    <x v="462"/>
    <x v="5"/>
    <n v="13"/>
  </r>
  <r>
    <x v="540"/>
    <x v="5"/>
    <n v="8"/>
  </r>
  <r>
    <x v="491"/>
    <x v="5"/>
    <n v="21"/>
  </r>
  <r>
    <x v="684"/>
    <x v="5"/>
    <n v="10"/>
  </r>
  <r>
    <x v="70"/>
    <x v="5"/>
    <n v="6"/>
  </r>
  <r>
    <x v="536"/>
    <x v="5"/>
    <n v="23"/>
  </r>
  <r>
    <x v="437"/>
    <x v="5"/>
    <n v="4"/>
  </r>
  <r>
    <x v="851"/>
    <x v="5"/>
    <n v="27"/>
  </r>
  <r>
    <x v="279"/>
    <x v="5"/>
    <n v="2"/>
  </r>
  <r>
    <x v="372"/>
    <x v="5"/>
    <n v="21"/>
  </r>
  <r>
    <x v="282"/>
    <x v="5"/>
    <n v="8"/>
  </r>
  <r>
    <x v="86"/>
    <x v="5"/>
    <n v="15"/>
  </r>
  <r>
    <x v="240"/>
    <x v="5"/>
    <n v="7"/>
  </r>
  <r>
    <x v="827"/>
    <x v="5"/>
    <n v="4"/>
  </r>
  <r>
    <x v="402"/>
    <x v="5"/>
    <n v="9"/>
  </r>
  <r>
    <x v="409"/>
    <x v="5"/>
    <n v="17"/>
  </r>
  <r>
    <x v="238"/>
    <x v="5"/>
    <n v="9"/>
  </r>
  <r>
    <x v="48"/>
    <x v="5"/>
    <n v="22"/>
  </r>
  <r>
    <x v="306"/>
    <x v="5"/>
    <n v="12"/>
  </r>
  <r>
    <x v="883"/>
    <x v="5"/>
    <n v="9"/>
  </r>
  <r>
    <x v="411"/>
    <x v="5"/>
    <n v="3"/>
  </r>
  <r>
    <x v="780"/>
    <x v="5"/>
    <n v="6"/>
  </r>
  <r>
    <x v="426"/>
    <x v="5"/>
    <n v="10"/>
  </r>
  <r>
    <x v="134"/>
    <x v="5"/>
    <n v="8"/>
  </r>
  <r>
    <x v="692"/>
    <x v="5"/>
    <n v="7"/>
  </r>
  <r>
    <x v="764"/>
    <x v="5"/>
    <n v="17"/>
  </r>
  <r>
    <x v="318"/>
    <x v="5"/>
    <n v="3"/>
  </r>
  <r>
    <x v="809"/>
    <x v="5"/>
    <n v="5"/>
  </r>
  <r>
    <x v="872"/>
    <x v="5"/>
    <n v="2"/>
  </r>
  <r>
    <x v="304"/>
    <x v="5"/>
    <n v="4"/>
  </r>
  <r>
    <x v="116"/>
    <x v="5"/>
    <n v="6"/>
  </r>
  <r>
    <x v="824"/>
    <x v="5"/>
    <n v="6"/>
  </r>
  <r>
    <x v="699"/>
    <x v="5"/>
    <n v="15"/>
  </r>
  <r>
    <x v="461"/>
    <x v="5"/>
    <n v="9"/>
  </r>
  <r>
    <x v="850"/>
    <x v="5"/>
    <n v="5"/>
  </r>
  <r>
    <x v="714"/>
    <x v="5"/>
    <n v="3"/>
  </r>
  <r>
    <x v="313"/>
    <x v="5"/>
    <n v="5"/>
  </r>
  <r>
    <x v="829"/>
    <x v="5"/>
    <n v="3"/>
  </r>
  <r>
    <x v="823"/>
    <x v="5"/>
    <n v="5"/>
  </r>
  <r>
    <x v="316"/>
    <x v="5"/>
    <n v="8"/>
  </r>
  <r>
    <x v="614"/>
    <x v="5"/>
    <n v="4"/>
  </r>
  <r>
    <x v="884"/>
    <x v="5"/>
    <n v="1"/>
  </r>
  <r>
    <x v="430"/>
    <x v="5"/>
    <n v="6"/>
  </r>
  <r>
    <x v="466"/>
    <x v="5"/>
    <n v="3"/>
  </r>
  <r>
    <x v="806"/>
    <x v="5"/>
    <n v="5"/>
  </r>
  <r>
    <x v="428"/>
    <x v="5"/>
    <n v="6"/>
  </r>
  <r>
    <x v="122"/>
    <x v="5"/>
    <n v="5"/>
  </r>
  <r>
    <x v="52"/>
    <x v="5"/>
    <n v="7"/>
  </r>
  <r>
    <x v="264"/>
    <x v="5"/>
    <n v="9"/>
  </r>
  <r>
    <x v="617"/>
    <x v="5"/>
    <n v="13"/>
  </r>
  <r>
    <x v="840"/>
    <x v="5"/>
    <n v="10"/>
  </r>
  <r>
    <x v="398"/>
    <x v="5"/>
    <n v="7"/>
  </r>
  <r>
    <x v="854"/>
    <x v="5"/>
    <n v="1"/>
  </r>
  <r>
    <x v="593"/>
    <x v="5"/>
    <n v="5"/>
  </r>
  <r>
    <x v="641"/>
    <x v="5"/>
    <n v="3"/>
  </r>
  <r>
    <x v="857"/>
    <x v="5"/>
    <n v="3"/>
  </r>
  <r>
    <x v="820"/>
    <x v="5"/>
    <n v="5"/>
  </r>
  <r>
    <x v="406"/>
    <x v="5"/>
    <n v="7"/>
  </r>
  <r>
    <x v="712"/>
    <x v="5"/>
    <n v="2"/>
  </r>
  <r>
    <x v="512"/>
    <x v="5"/>
    <n v="2"/>
  </r>
  <r>
    <x v="275"/>
    <x v="5"/>
    <n v="3"/>
  </r>
  <r>
    <x v="176"/>
    <x v="5"/>
    <n v="4"/>
  </r>
  <r>
    <x v="765"/>
    <x v="5"/>
    <n v="1"/>
  </r>
  <r>
    <x v="472"/>
    <x v="5"/>
    <n v="3"/>
  </r>
  <r>
    <x v="14"/>
    <x v="5"/>
    <n v="2"/>
  </r>
  <r>
    <x v="708"/>
    <x v="5"/>
    <n v="2"/>
  </r>
  <r>
    <x v="102"/>
    <x v="5"/>
    <n v="2"/>
  </r>
  <r>
    <x v="366"/>
    <x v="5"/>
    <n v="1"/>
  </r>
  <r>
    <x v="569"/>
    <x v="0"/>
    <n v="11"/>
  </r>
  <r>
    <x v="612"/>
    <x v="0"/>
    <n v="10"/>
  </r>
  <r>
    <x v="659"/>
    <x v="0"/>
    <n v="27"/>
  </r>
  <r>
    <x v="385"/>
    <x v="0"/>
    <n v="10"/>
  </r>
  <r>
    <x v="653"/>
    <x v="0"/>
    <n v="28"/>
  </r>
  <r>
    <x v="168"/>
    <x v="0"/>
    <n v="5"/>
  </r>
  <r>
    <x v="726"/>
    <x v="0"/>
    <n v="16"/>
  </r>
  <r>
    <x v="286"/>
    <x v="0"/>
    <n v="32"/>
  </r>
  <r>
    <x v="400"/>
    <x v="0"/>
    <n v="6"/>
  </r>
  <r>
    <x v="727"/>
    <x v="0"/>
    <n v="20"/>
  </r>
  <r>
    <x v="836"/>
    <x v="0"/>
    <n v="17"/>
  </r>
  <r>
    <x v="622"/>
    <x v="0"/>
    <n v="9"/>
  </r>
  <r>
    <x v="115"/>
    <x v="0"/>
    <n v="6"/>
  </r>
  <r>
    <x v="158"/>
    <x v="0"/>
    <n v="7"/>
  </r>
  <r>
    <x v="740"/>
    <x v="0"/>
    <n v="2"/>
  </r>
  <r>
    <x v="90"/>
    <x v="0"/>
    <n v="9"/>
  </r>
  <r>
    <x v="455"/>
    <x v="0"/>
    <n v="13"/>
  </r>
  <r>
    <x v="80"/>
    <x v="0"/>
    <n v="6"/>
  </r>
  <r>
    <x v="396"/>
    <x v="0"/>
    <n v="7"/>
  </r>
  <r>
    <x v="528"/>
    <x v="0"/>
    <n v="3"/>
  </r>
  <r>
    <x v="159"/>
    <x v="0"/>
    <n v="10"/>
  </r>
  <r>
    <x v="299"/>
    <x v="0"/>
    <n v="19"/>
  </r>
  <r>
    <x v="568"/>
    <x v="0"/>
    <n v="7"/>
  </r>
  <r>
    <x v="474"/>
    <x v="0"/>
    <n v="3"/>
  </r>
  <r>
    <x v="77"/>
    <x v="0"/>
    <n v="9"/>
  </r>
  <r>
    <x v="882"/>
    <x v="0"/>
    <n v="2"/>
  </r>
  <r>
    <x v="678"/>
    <x v="0"/>
    <n v="3"/>
  </r>
  <r>
    <x v="380"/>
    <x v="0"/>
    <n v="5"/>
  </r>
  <r>
    <x v="492"/>
    <x v="0"/>
    <n v="3"/>
  </r>
  <r>
    <x v="621"/>
    <x v="0"/>
    <n v="8"/>
  </r>
  <r>
    <x v="614"/>
    <x v="0"/>
    <n v="1"/>
  </r>
  <r>
    <x v="111"/>
    <x v="0"/>
    <n v="5"/>
  </r>
  <r>
    <x v="828"/>
    <x v="0"/>
    <n v="3"/>
  </r>
  <r>
    <x v="786"/>
    <x v="0"/>
    <n v="2"/>
  </r>
  <r>
    <x v="402"/>
    <x v="0"/>
    <n v="2"/>
  </r>
  <r>
    <x v="290"/>
    <x v="0"/>
    <n v="7"/>
  </r>
  <r>
    <x v="384"/>
    <x v="0"/>
    <n v="7"/>
  </r>
  <r>
    <x v="814"/>
    <x v="0"/>
    <n v="12"/>
  </r>
  <r>
    <x v="545"/>
    <x v="0"/>
    <n v="4"/>
  </r>
  <r>
    <x v="723"/>
    <x v="0"/>
    <n v="5"/>
  </r>
  <r>
    <x v="870"/>
    <x v="0"/>
    <n v="1"/>
  </r>
  <r>
    <x v="574"/>
    <x v="0"/>
    <n v="3"/>
  </r>
  <r>
    <x v="782"/>
    <x v="0"/>
    <n v="1"/>
  </r>
  <r>
    <x v="103"/>
    <x v="0"/>
    <n v="1"/>
  </r>
  <r>
    <x v="835"/>
    <x v="0"/>
    <n v="3"/>
  </r>
  <r>
    <x v="661"/>
    <x v="0"/>
    <n v="4"/>
  </r>
  <r>
    <x v="172"/>
    <x v="0"/>
    <n v="2"/>
  </r>
  <r>
    <x v="787"/>
    <x v="0"/>
    <n v="7"/>
  </r>
  <r>
    <x v="640"/>
    <x v="0"/>
    <n v="3"/>
  </r>
  <r>
    <x v="673"/>
    <x v="0"/>
    <n v="2"/>
  </r>
  <r>
    <x v="780"/>
    <x v="0"/>
    <n v="4"/>
  </r>
  <r>
    <x v="347"/>
    <x v="0"/>
    <n v="2"/>
  </r>
  <r>
    <x v="706"/>
    <x v="0"/>
    <n v="2"/>
  </r>
  <r>
    <x v="154"/>
    <x v="0"/>
    <n v="1"/>
  </r>
  <r>
    <x v="868"/>
    <x v="0"/>
    <n v="1"/>
  </r>
  <r>
    <x v="387"/>
    <x v="0"/>
    <n v="2"/>
  </r>
  <r>
    <x v="593"/>
    <x v="1"/>
    <n v="10"/>
  </r>
  <r>
    <x v="592"/>
    <x v="1"/>
    <n v="8"/>
  </r>
  <r>
    <x v="210"/>
    <x v="1"/>
    <n v="10"/>
  </r>
  <r>
    <x v="558"/>
    <x v="1"/>
    <n v="44"/>
  </r>
  <r>
    <x v="801"/>
    <x v="1"/>
    <n v="2"/>
  </r>
  <r>
    <x v="212"/>
    <x v="1"/>
    <n v="6"/>
  </r>
  <r>
    <x v="177"/>
    <x v="1"/>
    <n v="9"/>
  </r>
  <r>
    <x v="58"/>
    <x v="1"/>
    <n v="9"/>
  </r>
  <r>
    <x v="519"/>
    <x v="1"/>
    <n v="33"/>
  </r>
  <r>
    <x v="473"/>
    <x v="1"/>
    <n v="9"/>
  </r>
  <r>
    <x v="406"/>
    <x v="1"/>
    <n v="8"/>
  </r>
  <r>
    <x v="875"/>
    <x v="1"/>
    <n v="14"/>
  </r>
  <r>
    <x v="792"/>
    <x v="1"/>
    <n v="12"/>
  </r>
  <r>
    <x v="380"/>
    <x v="1"/>
    <n v="19"/>
  </r>
  <r>
    <x v="885"/>
    <x v="1"/>
    <n v="16"/>
  </r>
  <r>
    <x v="419"/>
    <x v="1"/>
    <n v="5"/>
  </r>
  <r>
    <x v="57"/>
    <x v="1"/>
    <n v="17"/>
  </r>
  <r>
    <x v="594"/>
    <x v="1"/>
    <n v="13"/>
  </r>
  <r>
    <x v="759"/>
    <x v="1"/>
    <n v="11"/>
  </r>
  <r>
    <x v="19"/>
    <x v="1"/>
    <n v="17"/>
  </r>
  <r>
    <x v="191"/>
    <x v="1"/>
    <n v="20"/>
  </r>
  <r>
    <x v="513"/>
    <x v="1"/>
    <n v="13"/>
  </r>
  <r>
    <x v="178"/>
    <x v="1"/>
    <n v="17"/>
  </r>
  <r>
    <x v="368"/>
    <x v="1"/>
    <n v="3"/>
  </r>
  <r>
    <x v="696"/>
    <x v="1"/>
    <n v="20"/>
  </r>
  <r>
    <x v="44"/>
    <x v="1"/>
    <n v="20"/>
  </r>
  <r>
    <x v="460"/>
    <x v="1"/>
    <n v="33"/>
  </r>
  <r>
    <x v="725"/>
    <x v="1"/>
    <n v="18"/>
  </r>
  <r>
    <x v="186"/>
    <x v="1"/>
    <n v="8"/>
  </r>
  <r>
    <x v="485"/>
    <x v="1"/>
    <n v="21"/>
  </r>
  <r>
    <x v="429"/>
    <x v="1"/>
    <n v="11"/>
  </r>
  <r>
    <x v="486"/>
    <x v="1"/>
    <n v="4"/>
  </r>
  <r>
    <x v="814"/>
    <x v="1"/>
    <n v="53"/>
  </r>
  <r>
    <x v="376"/>
    <x v="1"/>
    <n v="40"/>
  </r>
  <r>
    <x v="259"/>
    <x v="1"/>
    <n v="51"/>
  </r>
  <r>
    <x v="362"/>
    <x v="1"/>
    <n v="23"/>
  </r>
  <r>
    <x v="372"/>
    <x v="1"/>
    <n v="16"/>
  </r>
  <r>
    <x v="171"/>
    <x v="1"/>
    <n v="3"/>
  </r>
  <r>
    <x v="666"/>
    <x v="1"/>
    <n v="4"/>
  </r>
  <r>
    <x v="274"/>
    <x v="1"/>
    <n v="8"/>
  </r>
  <r>
    <x v="33"/>
    <x v="1"/>
    <n v="24"/>
  </r>
  <r>
    <x v="198"/>
    <x v="1"/>
    <n v="8"/>
  </r>
  <r>
    <x v="154"/>
    <x v="1"/>
    <n v="2"/>
  </r>
  <r>
    <x v="836"/>
    <x v="1"/>
    <n v="41"/>
  </r>
  <r>
    <x v="596"/>
    <x v="1"/>
    <n v="8"/>
  </r>
  <r>
    <x v="741"/>
    <x v="1"/>
    <n v="19"/>
  </r>
  <r>
    <x v="799"/>
    <x v="1"/>
    <n v="4"/>
  </r>
  <r>
    <x v="32"/>
    <x v="1"/>
    <n v="17"/>
  </r>
  <r>
    <x v="682"/>
    <x v="1"/>
    <n v="9"/>
  </r>
  <r>
    <x v="156"/>
    <x v="1"/>
    <n v="6"/>
  </r>
  <r>
    <x v="149"/>
    <x v="1"/>
    <n v="5"/>
  </r>
  <r>
    <x v="399"/>
    <x v="1"/>
    <n v="30"/>
  </r>
  <r>
    <x v="50"/>
    <x v="1"/>
    <n v="16"/>
  </r>
  <r>
    <x v="64"/>
    <x v="1"/>
    <n v="3"/>
  </r>
  <r>
    <x v="396"/>
    <x v="1"/>
    <n v="20"/>
  </r>
  <r>
    <x v="363"/>
    <x v="1"/>
    <n v="20"/>
  </r>
  <r>
    <x v="721"/>
    <x v="1"/>
    <n v="12"/>
  </r>
  <r>
    <x v="415"/>
    <x v="1"/>
    <n v="18"/>
  </r>
  <r>
    <x v="147"/>
    <x v="1"/>
    <n v="14"/>
  </r>
  <r>
    <x v="670"/>
    <x v="1"/>
    <n v="1"/>
  </r>
  <r>
    <x v="816"/>
    <x v="1"/>
    <n v="20"/>
  </r>
  <r>
    <x v="590"/>
    <x v="1"/>
    <n v="4"/>
  </r>
  <r>
    <x v="356"/>
    <x v="1"/>
    <n v="7"/>
  </r>
  <r>
    <x v="587"/>
    <x v="1"/>
    <n v="3"/>
  </r>
  <r>
    <x v="146"/>
    <x v="1"/>
    <n v="3"/>
  </r>
  <r>
    <x v="398"/>
    <x v="1"/>
    <n v="8"/>
  </r>
  <r>
    <x v="189"/>
    <x v="1"/>
    <n v="8"/>
  </r>
  <r>
    <x v="501"/>
    <x v="1"/>
    <n v="17"/>
  </r>
  <r>
    <x v="847"/>
    <x v="1"/>
    <n v="13"/>
  </r>
  <r>
    <x v="861"/>
    <x v="1"/>
    <n v="2"/>
  </r>
  <r>
    <x v="820"/>
    <x v="1"/>
    <n v="6"/>
  </r>
  <r>
    <x v="163"/>
    <x v="1"/>
    <n v="4"/>
  </r>
  <r>
    <x v="258"/>
    <x v="1"/>
    <n v="7"/>
  </r>
  <r>
    <x v="880"/>
    <x v="1"/>
    <n v="13"/>
  </r>
  <r>
    <x v="870"/>
    <x v="1"/>
    <n v="3"/>
  </r>
  <r>
    <x v="844"/>
    <x v="1"/>
    <n v="3"/>
  </r>
  <r>
    <x v="686"/>
    <x v="1"/>
    <n v="7"/>
  </r>
  <r>
    <x v="425"/>
    <x v="1"/>
    <n v="3"/>
  </r>
  <r>
    <x v="533"/>
    <x v="1"/>
    <n v="6"/>
  </r>
  <r>
    <x v="492"/>
    <x v="1"/>
    <n v="9"/>
  </r>
  <r>
    <x v="886"/>
    <x v="1"/>
    <n v="4"/>
  </r>
  <r>
    <x v="787"/>
    <x v="1"/>
    <n v="9"/>
  </r>
  <r>
    <x v="222"/>
    <x v="1"/>
    <n v="6"/>
  </r>
  <r>
    <x v="760"/>
    <x v="1"/>
    <n v="2"/>
  </r>
  <r>
    <x v="735"/>
    <x v="1"/>
    <n v="6"/>
  </r>
  <r>
    <x v="166"/>
    <x v="1"/>
    <n v="2"/>
  </r>
  <r>
    <x v="806"/>
    <x v="2"/>
    <n v="39"/>
  </r>
  <r>
    <x v="475"/>
    <x v="2"/>
    <n v="58"/>
  </r>
  <r>
    <x v="887"/>
    <x v="2"/>
    <n v="41"/>
  </r>
  <r>
    <x v="333"/>
    <x v="2"/>
    <n v="147"/>
  </r>
  <r>
    <x v="467"/>
    <x v="2"/>
    <n v="104"/>
  </r>
  <r>
    <x v="626"/>
    <x v="2"/>
    <n v="65"/>
  </r>
  <r>
    <x v="513"/>
    <x v="2"/>
    <n v="254"/>
  </r>
  <r>
    <x v="497"/>
    <x v="2"/>
    <n v="8"/>
  </r>
  <r>
    <x v="310"/>
    <x v="2"/>
    <n v="45"/>
  </r>
  <r>
    <x v="77"/>
    <x v="2"/>
    <n v="338"/>
  </r>
  <r>
    <x v="42"/>
    <x v="2"/>
    <n v="29"/>
  </r>
  <r>
    <x v="816"/>
    <x v="2"/>
    <n v="96"/>
  </r>
  <r>
    <x v="491"/>
    <x v="2"/>
    <n v="25"/>
  </r>
  <r>
    <x v="37"/>
    <x v="2"/>
    <n v="12"/>
  </r>
  <r>
    <x v="774"/>
    <x v="2"/>
    <n v="95"/>
  </r>
  <r>
    <x v="343"/>
    <x v="2"/>
    <n v="94"/>
  </r>
  <r>
    <x v="755"/>
    <x v="2"/>
    <n v="145"/>
  </r>
  <r>
    <x v="561"/>
    <x v="2"/>
    <n v="247"/>
  </r>
  <r>
    <x v="580"/>
    <x v="2"/>
    <n v="212"/>
  </r>
  <r>
    <x v="106"/>
    <x v="2"/>
    <n v="146"/>
  </r>
  <r>
    <x v="354"/>
    <x v="2"/>
    <n v="10"/>
  </r>
  <r>
    <x v="805"/>
    <x v="2"/>
    <n v="93"/>
  </r>
  <r>
    <x v="882"/>
    <x v="2"/>
    <n v="125"/>
  </r>
  <r>
    <x v="522"/>
    <x v="2"/>
    <n v="173"/>
  </r>
  <r>
    <x v="1"/>
    <x v="2"/>
    <n v="79"/>
  </r>
  <r>
    <x v="602"/>
    <x v="2"/>
    <n v="120"/>
  </r>
  <r>
    <x v="777"/>
    <x v="2"/>
    <n v="198"/>
  </r>
  <r>
    <x v="279"/>
    <x v="2"/>
    <n v="49"/>
  </r>
  <r>
    <x v="283"/>
    <x v="2"/>
    <n v="67"/>
  </r>
  <r>
    <x v="263"/>
    <x v="2"/>
    <n v="86"/>
  </r>
  <r>
    <x v="15"/>
    <x v="2"/>
    <n v="63"/>
  </r>
  <r>
    <x v="84"/>
    <x v="2"/>
    <n v="87"/>
  </r>
  <r>
    <x v="329"/>
    <x v="2"/>
    <n v="59"/>
  </r>
  <r>
    <x v="856"/>
    <x v="2"/>
    <n v="30"/>
  </r>
  <r>
    <x v="775"/>
    <x v="2"/>
    <n v="97"/>
  </r>
  <r>
    <x v="485"/>
    <x v="2"/>
    <n v="91"/>
  </r>
  <r>
    <x v="530"/>
    <x v="2"/>
    <n v="161"/>
  </r>
  <r>
    <x v="552"/>
    <x v="2"/>
    <n v="6"/>
  </r>
  <r>
    <x v="142"/>
    <x v="2"/>
    <n v="77"/>
  </r>
  <r>
    <x v="30"/>
    <x v="2"/>
    <n v="36"/>
  </r>
  <r>
    <x v="459"/>
    <x v="2"/>
    <n v="54"/>
  </r>
  <r>
    <x v="289"/>
    <x v="2"/>
    <n v="100"/>
  </r>
  <r>
    <x v="501"/>
    <x v="2"/>
    <n v="156"/>
  </r>
  <r>
    <x v="112"/>
    <x v="2"/>
    <n v="78"/>
  </r>
  <r>
    <x v="714"/>
    <x v="2"/>
    <n v="9"/>
  </r>
  <r>
    <x v="255"/>
    <x v="2"/>
    <n v="281"/>
  </r>
  <r>
    <x v="245"/>
    <x v="2"/>
    <n v="113"/>
  </r>
  <r>
    <x v="810"/>
    <x v="2"/>
    <n v="51"/>
  </r>
  <r>
    <x v="684"/>
    <x v="2"/>
    <n v="62"/>
  </r>
  <r>
    <x v="351"/>
    <x v="2"/>
    <n v="9"/>
  </r>
  <r>
    <x v="759"/>
    <x v="2"/>
    <n v="32"/>
  </r>
  <r>
    <x v="490"/>
    <x v="2"/>
    <n v="29"/>
  </r>
  <r>
    <x v="560"/>
    <x v="2"/>
    <n v="11"/>
  </r>
  <r>
    <x v="430"/>
    <x v="2"/>
    <n v="32"/>
  </r>
  <r>
    <x v="712"/>
    <x v="2"/>
    <n v="12"/>
  </r>
  <r>
    <x v="122"/>
    <x v="2"/>
    <n v="11"/>
  </r>
  <r>
    <x v="137"/>
    <x v="2"/>
    <n v="71"/>
  </r>
  <r>
    <x v="523"/>
    <x v="2"/>
    <n v="45"/>
  </r>
  <r>
    <x v="817"/>
    <x v="2"/>
    <n v="85"/>
  </r>
  <r>
    <x v="426"/>
    <x v="2"/>
    <n v="12"/>
  </r>
  <r>
    <x v="89"/>
    <x v="2"/>
    <n v="35"/>
  </r>
  <r>
    <x v="570"/>
    <x v="2"/>
    <n v="61"/>
  </r>
  <r>
    <x v="473"/>
    <x v="2"/>
    <n v="27"/>
  </r>
  <r>
    <x v="833"/>
    <x v="2"/>
    <n v="26"/>
  </r>
  <r>
    <x v="440"/>
    <x v="2"/>
    <n v="58"/>
  </r>
  <r>
    <x v="533"/>
    <x v="2"/>
    <n v="22"/>
  </r>
  <r>
    <x v="71"/>
    <x v="2"/>
    <n v="106"/>
  </r>
  <r>
    <x v="768"/>
    <x v="2"/>
    <n v="49"/>
  </r>
  <r>
    <x v="627"/>
    <x v="2"/>
    <n v="23"/>
  </r>
  <r>
    <x v="758"/>
    <x v="2"/>
    <n v="29"/>
  </r>
  <r>
    <x v="130"/>
    <x v="2"/>
    <n v="3"/>
  </r>
  <r>
    <x v="579"/>
    <x v="2"/>
    <n v="10"/>
  </r>
  <r>
    <x v="542"/>
    <x v="2"/>
    <n v="5"/>
  </r>
  <r>
    <x v="875"/>
    <x v="2"/>
    <n v="79"/>
  </r>
  <r>
    <x v="862"/>
    <x v="2"/>
    <n v="9"/>
  </r>
  <r>
    <x v="680"/>
    <x v="2"/>
    <n v="17"/>
  </r>
  <r>
    <x v="60"/>
    <x v="2"/>
    <n v="51"/>
  </r>
  <r>
    <x v="506"/>
    <x v="2"/>
    <n v="7"/>
  </r>
  <r>
    <x v="857"/>
    <x v="2"/>
    <n v="26"/>
  </r>
  <r>
    <x v="888"/>
    <x v="2"/>
    <n v="16"/>
  </r>
  <r>
    <x v="624"/>
    <x v="2"/>
    <n v="36"/>
  </r>
  <r>
    <x v="234"/>
    <x v="2"/>
    <n v="8"/>
  </r>
  <r>
    <x v="7"/>
    <x v="2"/>
    <n v="23"/>
  </r>
  <r>
    <x v="804"/>
    <x v="2"/>
    <n v="4"/>
  </r>
  <r>
    <x v="818"/>
    <x v="2"/>
    <n v="12"/>
  </r>
  <r>
    <x v="590"/>
    <x v="2"/>
    <n v="8"/>
  </r>
  <r>
    <x v="484"/>
    <x v="2"/>
    <n v="5"/>
  </r>
  <r>
    <x v="827"/>
    <x v="2"/>
    <n v="8"/>
  </r>
  <r>
    <x v="436"/>
    <x v="1"/>
    <n v="1"/>
  </r>
  <r>
    <x v="655"/>
    <x v="1"/>
    <n v="11"/>
  </r>
  <r>
    <x v="869"/>
    <x v="1"/>
    <n v="1"/>
  </r>
  <r>
    <x v="509"/>
    <x v="1"/>
    <n v="9"/>
  </r>
  <r>
    <x v="840"/>
    <x v="1"/>
    <n v="6"/>
  </r>
  <r>
    <x v="889"/>
    <x v="1"/>
    <n v="2"/>
  </r>
  <r>
    <x v="512"/>
    <x v="1"/>
    <n v="1"/>
  </r>
  <r>
    <x v="408"/>
    <x v="1"/>
    <n v="6"/>
  </r>
  <r>
    <x v="606"/>
    <x v="1"/>
    <n v="5"/>
  </r>
  <r>
    <x v="413"/>
    <x v="1"/>
    <n v="4"/>
  </r>
  <r>
    <x v="230"/>
    <x v="0"/>
    <n v="4"/>
  </r>
  <r>
    <x v="102"/>
    <x v="0"/>
    <n v="2"/>
  </r>
  <r>
    <x v="867"/>
    <x v="0"/>
    <n v="1"/>
  </r>
  <r>
    <x v="481"/>
    <x v="0"/>
    <n v="2"/>
  </r>
  <r>
    <x v="205"/>
    <x v="0"/>
    <n v="2"/>
  </r>
  <r>
    <x v="201"/>
    <x v="0"/>
    <n v="3"/>
  </r>
  <r>
    <x v="823"/>
    <x v="0"/>
    <n v="1"/>
  </r>
  <r>
    <x v="555"/>
    <x v="0"/>
    <n v="2"/>
  </r>
  <r>
    <x v="721"/>
    <x v="0"/>
    <n v="4"/>
  </r>
  <r>
    <x v="869"/>
    <x v="0"/>
    <n v="1"/>
  </r>
  <r>
    <x v="578"/>
    <x v="0"/>
    <n v="3"/>
  </r>
  <r>
    <x v="730"/>
    <x v="0"/>
    <n v="2"/>
  </r>
  <r>
    <x v="581"/>
    <x v="0"/>
    <n v="3"/>
  </r>
  <r>
    <x v="361"/>
    <x v="0"/>
    <n v="3"/>
  </r>
  <r>
    <x v="827"/>
    <x v="0"/>
    <n v="2"/>
  </r>
  <r>
    <x v="619"/>
    <x v="0"/>
    <n v="15"/>
  </r>
  <r>
    <x v="69"/>
    <x v="0"/>
    <n v="12"/>
  </r>
  <r>
    <x v="571"/>
    <x v="0"/>
    <n v="3"/>
  </r>
  <r>
    <x v="505"/>
    <x v="0"/>
    <n v="3"/>
  </r>
  <r>
    <x v="296"/>
    <x v="0"/>
    <n v="20"/>
  </r>
  <r>
    <x v="584"/>
    <x v="0"/>
    <n v="16"/>
  </r>
  <r>
    <x v="618"/>
    <x v="0"/>
    <n v="22"/>
  </r>
  <r>
    <x v="576"/>
    <x v="0"/>
    <n v="6"/>
  </r>
  <r>
    <x v="175"/>
    <x v="0"/>
    <n v="14"/>
  </r>
  <r>
    <x v="617"/>
    <x v="0"/>
    <n v="16"/>
  </r>
  <r>
    <x v="414"/>
    <x v="0"/>
    <n v="2"/>
  </r>
  <r>
    <x v="534"/>
    <x v="0"/>
    <n v="12"/>
  </r>
  <r>
    <x v="517"/>
    <x v="0"/>
    <n v="11"/>
  </r>
  <r>
    <x v="198"/>
    <x v="0"/>
    <n v="1"/>
  </r>
  <r>
    <x v="391"/>
    <x v="0"/>
    <n v="2"/>
  </r>
  <r>
    <x v="439"/>
    <x v="0"/>
    <n v="13"/>
  </r>
  <r>
    <x v="731"/>
    <x v="0"/>
    <n v="8"/>
  </r>
  <r>
    <x v="738"/>
    <x v="0"/>
    <n v="2"/>
  </r>
  <r>
    <x v="637"/>
    <x v="0"/>
    <n v="7"/>
  </r>
  <r>
    <x v="340"/>
    <x v="0"/>
    <n v="9"/>
  </r>
  <r>
    <x v="515"/>
    <x v="0"/>
    <n v="3"/>
  </r>
  <r>
    <x v="288"/>
    <x v="0"/>
    <n v="18"/>
  </r>
  <r>
    <x v="221"/>
    <x v="0"/>
    <n v="5"/>
  </r>
  <r>
    <x v="520"/>
    <x v="0"/>
    <n v="7"/>
  </r>
  <r>
    <x v="519"/>
    <x v="0"/>
    <n v="6"/>
  </r>
  <r>
    <x v="522"/>
    <x v="0"/>
    <n v="12"/>
  </r>
  <r>
    <x v="541"/>
    <x v="0"/>
    <n v="3"/>
  </r>
  <r>
    <x v="360"/>
    <x v="0"/>
    <n v="12"/>
  </r>
  <r>
    <x v="532"/>
    <x v="0"/>
    <n v="2"/>
  </r>
  <r>
    <x v="646"/>
    <x v="0"/>
    <n v="3"/>
  </r>
  <r>
    <x v="737"/>
    <x v="0"/>
    <n v="8"/>
  </r>
  <r>
    <x v="770"/>
    <x v="0"/>
    <n v="7"/>
  </r>
  <r>
    <x v="161"/>
    <x v="0"/>
    <n v="6"/>
  </r>
  <r>
    <x v="776"/>
    <x v="0"/>
    <n v="5"/>
  </r>
  <r>
    <x v="697"/>
    <x v="0"/>
    <n v="5"/>
  </r>
  <r>
    <x v="781"/>
    <x v="0"/>
    <n v="1"/>
  </r>
  <r>
    <x v="667"/>
    <x v="0"/>
    <n v="7"/>
  </r>
  <r>
    <x v="844"/>
    <x v="0"/>
    <n v="5"/>
  </r>
  <r>
    <x v="767"/>
    <x v="0"/>
    <n v="9"/>
  </r>
  <r>
    <x v="639"/>
    <x v="0"/>
    <n v="1"/>
  </r>
  <r>
    <x v="625"/>
    <x v="0"/>
    <n v="8"/>
  </r>
  <r>
    <x v="775"/>
    <x v="0"/>
    <n v="14"/>
  </r>
  <r>
    <x v="777"/>
    <x v="0"/>
    <n v="7"/>
  </r>
  <r>
    <x v="129"/>
    <x v="0"/>
    <n v="1"/>
  </r>
  <r>
    <x v="104"/>
    <x v="0"/>
    <n v="6"/>
  </r>
  <r>
    <x v="233"/>
    <x v="0"/>
    <n v="2"/>
  </r>
  <r>
    <x v="298"/>
    <x v="0"/>
    <n v="15"/>
  </r>
  <r>
    <x v="383"/>
    <x v="0"/>
    <n v="13"/>
  </r>
  <r>
    <x v="451"/>
    <x v="0"/>
    <n v="2"/>
  </r>
  <r>
    <x v="860"/>
    <x v="0"/>
    <n v="1"/>
  </r>
  <r>
    <x v="112"/>
    <x v="0"/>
    <n v="5"/>
  </r>
  <r>
    <x v="457"/>
    <x v="0"/>
    <n v="6"/>
  </r>
  <r>
    <x v="471"/>
    <x v="0"/>
    <n v="3"/>
  </r>
  <r>
    <x v="530"/>
    <x v="0"/>
    <n v="5"/>
  </r>
  <r>
    <x v="79"/>
    <x v="0"/>
    <n v="5"/>
  </r>
  <r>
    <x v="650"/>
    <x v="0"/>
    <n v="3"/>
  </r>
  <r>
    <x v="419"/>
    <x v="0"/>
    <n v="2"/>
  </r>
  <r>
    <x v="840"/>
    <x v="0"/>
    <n v="3"/>
  </r>
  <r>
    <x v="404"/>
    <x v="0"/>
    <n v="2"/>
  </r>
  <r>
    <x v="876"/>
    <x v="0"/>
    <n v="2"/>
  </r>
  <r>
    <x v="355"/>
    <x v="0"/>
    <n v="2"/>
  </r>
  <r>
    <x v="235"/>
    <x v="1"/>
    <n v="16"/>
  </r>
  <r>
    <x v="661"/>
    <x v="1"/>
    <n v="15"/>
  </r>
  <r>
    <x v="873"/>
    <x v="1"/>
    <n v="16"/>
  </r>
  <r>
    <x v="63"/>
    <x v="1"/>
    <n v="7"/>
  </r>
  <r>
    <x v="455"/>
    <x v="1"/>
    <n v="23"/>
  </r>
  <r>
    <x v="395"/>
    <x v="1"/>
    <n v="30"/>
  </r>
  <r>
    <x v="830"/>
    <x v="1"/>
    <n v="7"/>
  </r>
  <r>
    <x v="61"/>
    <x v="1"/>
    <n v="9"/>
  </r>
  <r>
    <x v="882"/>
    <x v="1"/>
    <n v="17"/>
  </r>
  <r>
    <x v="647"/>
    <x v="1"/>
    <n v="31"/>
  </r>
  <r>
    <x v="21"/>
    <x v="1"/>
    <n v="50"/>
  </r>
  <r>
    <x v="793"/>
    <x v="1"/>
    <n v="11"/>
  </r>
  <r>
    <x v="152"/>
    <x v="1"/>
    <n v="65"/>
  </r>
  <r>
    <x v="254"/>
    <x v="1"/>
    <n v="18"/>
  </r>
  <r>
    <x v="394"/>
    <x v="1"/>
    <n v="12"/>
  </r>
  <r>
    <x v="602"/>
    <x v="1"/>
    <n v="22"/>
  </r>
  <r>
    <x v="744"/>
    <x v="1"/>
    <n v="1"/>
  </r>
  <r>
    <x v="459"/>
    <x v="1"/>
    <n v="11"/>
  </r>
  <r>
    <x v="151"/>
    <x v="1"/>
    <n v="13"/>
  </r>
  <r>
    <x v="754"/>
    <x v="1"/>
    <n v="7"/>
  </r>
  <r>
    <x v="518"/>
    <x v="1"/>
    <n v="15"/>
  </r>
  <r>
    <x v="804"/>
    <x v="1"/>
    <n v="2"/>
  </r>
  <r>
    <x v="876"/>
    <x v="1"/>
    <n v="4"/>
  </r>
  <r>
    <x v="609"/>
    <x v="1"/>
    <n v="34"/>
  </r>
  <r>
    <x v="755"/>
    <x v="1"/>
    <n v="19"/>
  </r>
  <r>
    <x v="28"/>
    <x v="1"/>
    <n v="17"/>
  </r>
  <r>
    <x v="12"/>
    <x v="1"/>
    <n v="4"/>
  </r>
  <r>
    <x v="530"/>
    <x v="1"/>
    <n v="24"/>
  </r>
  <r>
    <x v="695"/>
    <x v="1"/>
    <n v="12"/>
  </r>
  <r>
    <x v="764"/>
    <x v="1"/>
    <n v="16"/>
  </r>
  <r>
    <x v="864"/>
    <x v="1"/>
    <n v="31"/>
  </r>
  <r>
    <x v="169"/>
    <x v="1"/>
    <n v="31"/>
  </r>
  <r>
    <x v="175"/>
    <x v="1"/>
    <n v="32"/>
  </r>
  <r>
    <x v="758"/>
    <x v="1"/>
    <n v="15"/>
  </r>
  <r>
    <x v="68"/>
    <x v="1"/>
    <n v="14"/>
  </r>
  <r>
    <x v="690"/>
    <x v="1"/>
    <n v="34"/>
  </r>
  <r>
    <x v="193"/>
    <x v="1"/>
    <n v="12"/>
  </r>
  <r>
    <x v="466"/>
    <x v="1"/>
    <n v="8"/>
  </r>
  <r>
    <x v="386"/>
    <x v="1"/>
    <n v="12"/>
  </r>
  <r>
    <x v="737"/>
    <x v="1"/>
    <n v="6"/>
  </r>
  <r>
    <x v="35"/>
    <x v="1"/>
    <n v="8"/>
  </r>
  <r>
    <x v="642"/>
    <x v="1"/>
    <n v="24"/>
  </r>
  <r>
    <x v="157"/>
    <x v="1"/>
    <n v="7"/>
  </r>
  <r>
    <x v="531"/>
    <x v="1"/>
    <n v="8"/>
  </r>
  <r>
    <x v="761"/>
    <x v="1"/>
    <n v="8"/>
  </r>
  <r>
    <x v="187"/>
    <x v="1"/>
    <n v="20"/>
  </r>
  <r>
    <x v="3"/>
    <x v="1"/>
    <n v="6"/>
  </r>
  <r>
    <x v="573"/>
    <x v="1"/>
    <n v="5"/>
  </r>
  <r>
    <x v="746"/>
    <x v="1"/>
    <n v="3"/>
  </r>
  <r>
    <x v="248"/>
    <x v="1"/>
    <n v="3"/>
  </r>
  <r>
    <x v="739"/>
    <x v="1"/>
    <n v="7"/>
  </r>
  <r>
    <x v="648"/>
    <x v="1"/>
    <n v="20"/>
  </r>
  <r>
    <x v="732"/>
    <x v="1"/>
    <n v="4"/>
  </r>
  <r>
    <x v="409"/>
    <x v="1"/>
    <n v="10"/>
  </r>
  <r>
    <x v="385"/>
    <x v="1"/>
    <n v="24"/>
  </r>
  <r>
    <x v="650"/>
    <x v="1"/>
    <n v="14"/>
  </r>
  <r>
    <x v="788"/>
    <x v="1"/>
    <n v="11"/>
  </r>
  <r>
    <x v="457"/>
    <x v="1"/>
    <n v="2"/>
  </r>
  <r>
    <x v="453"/>
    <x v="1"/>
    <n v="6"/>
  </r>
  <r>
    <x v="239"/>
    <x v="1"/>
    <n v="14"/>
  </r>
  <r>
    <x v="494"/>
    <x v="1"/>
    <n v="3"/>
  </r>
  <r>
    <x v="883"/>
    <x v="1"/>
    <n v="19"/>
  </r>
  <r>
    <x v="444"/>
    <x v="1"/>
    <n v="5"/>
  </r>
  <r>
    <x v="17"/>
    <x v="1"/>
    <n v="6"/>
  </r>
  <r>
    <x v="276"/>
    <x v="1"/>
    <n v="3"/>
  </r>
  <r>
    <x v="60"/>
    <x v="1"/>
    <n v="14"/>
  </r>
  <r>
    <x v="791"/>
    <x v="1"/>
    <n v="12"/>
  </r>
  <r>
    <x v="403"/>
    <x v="1"/>
    <n v="6"/>
  </r>
  <r>
    <x v="668"/>
    <x v="1"/>
    <n v="4"/>
  </r>
  <r>
    <x v="841"/>
    <x v="1"/>
    <n v="5"/>
  </r>
  <r>
    <x v="599"/>
    <x v="1"/>
    <n v="7"/>
  </r>
  <r>
    <x v="207"/>
    <x v="1"/>
    <n v="8"/>
  </r>
  <r>
    <x v="49"/>
    <x v="1"/>
    <n v="10"/>
  </r>
  <r>
    <x v="250"/>
    <x v="1"/>
    <n v="12"/>
  </r>
  <r>
    <x v="842"/>
    <x v="1"/>
    <n v="11"/>
  </r>
  <r>
    <x v="402"/>
    <x v="1"/>
    <n v="6"/>
  </r>
  <r>
    <x v="785"/>
    <x v="1"/>
    <n v="12"/>
  </r>
  <r>
    <x v="805"/>
    <x v="1"/>
    <n v="10"/>
  </r>
  <r>
    <x v="838"/>
    <x v="1"/>
    <n v="5"/>
  </r>
  <r>
    <x v="798"/>
    <x v="1"/>
    <n v="5"/>
  </r>
  <r>
    <x v="261"/>
    <x v="1"/>
    <n v="13"/>
  </r>
  <r>
    <x v="717"/>
    <x v="1"/>
    <n v="13"/>
  </r>
  <r>
    <x v="600"/>
    <x v="1"/>
    <n v="5"/>
  </r>
  <r>
    <x v="391"/>
    <x v="1"/>
    <n v="5"/>
  </r>
  <r>
    <x v="806"/>
    <x v="1"/>
    <n v="6"/>
  </r>
  <r>
    <x v="389"/>
    <x v="1"/>
    <n v="4"/>
  </r>
  <r>
    <x v="6"/>
    <x v="2"/>
    <n v="92"/>
  </r>
  <r>
    <x v="50"/>
    <x v="2"/>
    <n v="188"/>
  </r>
  <r>
    <x v="304"/>
    <x v="2"/>
    <n v="165"/>
  </r>
  <r>
    <x v="489"/>
    <x v="2"/>
    <n v="107"/>
  </r>
  <r>
    <x v="639"/>
    <x v="2"/>
    <n v="149"/>
  </r>
  <r>
    <x v="311"/>
    <x v="2"/>
    <n v="143"/>
  </r>
  <r>
    <x v="704"/>
    <x v="2"/>
    <n v="77"/>
  </r>
  <r>
    <x v="843"/>
    <x v="2"/>
    <n v="60"/>
  </r>
  <r>
    <x v="355"/>
    <x v="2"/>
    <n v="97"/>
  </r>
  <r>
    <x v="52"/>
    <x v="2"/>
    <n v="123"/>
  </r>
  <r>
    <x v="609"/>
    <x v="2"/>
    <n v="157"/>
  </r>
  <r>
    <x v="878"/>
    <x v="2"/>
    <n v="119"/>
  </r>
  <r>
    <x v="70"/>
    <x v="2"/>
    <n v="90"/>
  </r>
  <r>
    <x v="479"/>
    <x v="2"/>
    <n v="110"/>
  </r>
  <r>
    <x v="781"/>
    <x v="2"/>
    <n v="66"/>
  </r>
  <r>
    <x v="864"/>
    <x v="2"/>
    <n v="176"/>
  </r>
  <r>
    <x v="591"/>
    <x v="2"/>
    <n v="369"/>
  </r>
  <r>
    <x v="538"/>
    <x v="2"/>
    <n v="38"/>
  </r>
  <r>
    <x v="236"/>
    <x v="2"/>
    <n v="59"/>
  </r>
  <r>
    <x v="622"/>
    <x v="2"/>
    <n v="216"/>
  </r>
  <r>
    <x v="480"/>
    <x v="2"/>
    <n v="39"/>
  </r>
  <r>
    <x v="638"/>
    <x v="2"/>
    <n v="195"/>
  </r>
  <r>
    <x v="93"/>
    <x v="2"/>
    <n v="63"/>
  </r>
  <r>
    <x v="562"/>
    <x v="2"/>
    <n v="103"/>
  </r>
  <r>
    <x v="78"/>
    <x v="2"/>
    <n v="163"/>
  </r>
  <r>
    <x v="23"/>
    <x v="2"/>
    <n v="161"/>
  </r>
  <r>
    <x v="460"/>
    <x v="2"/>
    <n v="145"/>
  </r>
  <r>
    <x v="611"/>
    <x v="2"/>
    <n v="218"/>
  </r>
  <r>
    <x v="53"/>
    <x v="2"/>
    <n v="58"/>
  </r>
  <r>
    <x v="229"/>
    <x v="2"/>
    <n v="85"/>
  </r>
  <r>
    <x v="74"/>
    <x v="2"/>
    <n v="112"/>
  </r>
  <r>
    <x v="628"/>
    <x v="2"/>
    <n v="139"/>
  </r>
  <r>
    <x v="75"/>
    <x v="2"/>
    <n v="31"/>
  </r>
  <r>
    <x v="91"/>
    <x v="2"/>
    <n v="64"/>
  </r>
  <r>
    <x v="531"/>
    <x v="2"/>
    <n v="64"/>
  </r>
  <r>
    <x v="873"/>
    <x v="2"/>
    <n v="186"/>
  </r>
  <r>
    <x v="583"/>
    <x v="2"/>
    <n v="35"/>
  </r>
  <r>
    <x v="256"/>
    <x v="2"/>
    <n v="31"/>
  </r>
  <r>
    <x v="131"/>
    <x v="2"/>
    <n v="109"/>
  </r>
  <r>
    <x v="315"/>
    <x v="2"/>
    <n v="180"/>
  </r>
  <r>
    <x v="772"/>
    <x v="2"/>
    <n v="164"/>
  </r>
  <r>
    <x v="252"/>
    <x v="2"/>
    <n v="146"/>
  </r>
  <r>
    <x v="820"/>
    <x v="2"/>
    <n v="105"/>
  </r>
  <r>
    <x v="120"/>
    <x v="2"/>
    <n v="278"/>
  </r>
  <r>
    <x v="880"/>
    <x v="2"/>
    <n v="69"/>
  </r>
  <r>
    <x v="587"/>
    <x v="2"/>
    <n v="99"/>
  </r>
  <r>
    <x v="870"/>
    <x v="2"/>
    <n v="9"/>
  </r>
  <r>
    <x v="584"/>
    <x v="2"/>
    <n v="255"/>
  </r>
  <r>
    <x v="623"/>
    <x v="2"/>
    <n v="68"/>
  </r>
  <r>
    <x v="458"/>
    <x v="2"/>
    <n v="82"/>
  </r>
  <r>
    <x v="454"/>
    <x v="2"/>
    <n v="32"/>
  </r>
  <r>
    <x v="565"/>
    <x v="2"/>
    <n v="187"/>
  </r>
  <r>
    <x v="118"/>
    <x v="2"/>
    <n v="106"/>
  </r>
  <r>
    <x v="564"/>
    <x v="2"/>
    <n v="76"/>
  </r>
  <r>
    <x v="325"/>
    <x v="2"/>
    <n v="35"/>
  </r>
  <r>
    <x v="47"/>
    <x v="2"/>
    <n v="50"/>
  </r>
  <r>
    <x v="756"/>
    <x v="2"/>
    <n v="87"/>
  </r>
  <r>
    <x v="851"/>
    <x v="2"/>
    <n v="31"/>
  </r>
  <r>
    <x v="541"/>
    <x v="2"/>
    <n v="107"/>
  </r>
  <r>
    <x v="302"/>
    <x v="2"/>
    <n v="141"/>
  </r>
  <r>
    <x v="61"/>
    <x v="2"/>
    <n v="41"/>
  </r>
  <r>
    <x v="251"/>
    <x v="2"/>
    <n v="60"/>
  </r>
  <r>
    <x v="881"/>
    <x v="2"/>
    <n v="69"/>
  </r>
  <r>
    <x v="575"/>
    <x v="2"/>
    <n v="62"/>
  </r>
  <r>
    <x v="814"/>
    <x v="2"/>
    <n v="303"/>
  </r>
  <r>
    <x v="578"/>
    <x v="2"/>
    <n v="22"/>
  </r>
  <r>
    <x v="559"/>
    <x v="2"/>
    <n v="60"/>
  </r>
  <r>
    <x v="306"/>
    <x v="2"/>
    <n v="99"/>
  </r>
  <r>
    <x v="257"/>
    <x v="2"/>
    <n v="22"/>
  </r>
  <r>
    <x v="117"/>
    <x v="2"/>
    <n v="99"/>
  </r>
  <r>
    <x v="699"/>
    <x v="2"/>
    <n v="38"/>
  </r>
  <r>
    <x v="67"/>
    <x v="2"/>
    <n v="44"/>
  </r>
  <r>
    <x v="841"/>
    <x v="2"/>
    <n v="42"/>
  </r>
  <r>
    <x v="450"/>
    <x v="2"/>
    <n v="92"/>
  </r>
  <r>
    <x v="456"/>
    <x v="2"/>
    <n v="62"/>
  </r>
  <r>
    <x v="335"/>
    <x v="2"/>
    <n v="20"/>
  </r>
  <r>
    <x v="470"/>
    <x v="2"/>
    <n v="25"/>
  </r>
  <r>
    <x v="250"/>
    <x v="2"/>
    <n v="44"/>
  </r>
  <r>
    <x v="692"/>
    <x v="2"/>
    <n v="40"/>
  </r>
  <r>
    <x v="782"/>
    <x v="2"/>
    <n v="102"/>
  </r>
  <r>
    <x v="696"/>
    <x v="2"/>
    <n v="34"/>
  </r>
  <r>
    <x v="276"/>
    <x v="2"/>
    <n v="16"/>
  </r>
  <r>
    <x v="493"/>
    <x v="2"/>
    <n v="13"/>
  </r>
  <r>
    <x v="688"/>
    <x v="2"/>
    <n v="28"/>
  </r>
  <r>
    <x v="840"/>
    <x v="2"/>
    <n v="31"/>
  </r>
  <r>
    <x v="326"/>
    <x v="2"/>
    <n v="42"/>
  </r>
  <r>
    <x v="776"/>
    <x v="2"/>
    <n v="11"/>
  </r>
  <r>
    <x v="592"/>
    <x v="2"/>
    <n v="36"/>
  </r>
  <r>
    <x v="837"/>
    <x v="2"/>
    <n v="23"/>
  </r>
  <r>
    <x v="839"/>
    <x v="2"/>
    <n v="23"/>
  </r>
  <r>
    <x v="555"/>
    <x v="2"/>
    <n v="44"/>
  </r>
  <r>
    <x v="872"/>
    <x v="2"/>
    <n v="3"/>
  </r>
  <r>
    <x v="323"/>
    <x v="2"/>
    <n v="15"/>
  </r>
  <r>
    <x v="824"/>
    <x v="2"/>
    <n v="18"/>
  </r>
  <r>
    <x v="821"/>
    <x v="2"/>
    <n v="42"/>
  </r>
  <r>
    <x v="239"/>
    <x v="2"/>
    <n v="16"/>
  </r>
  <r>
    <x v="773"/>
    <x v="2"/>
    <n v="70"/>
  </r>
  <r>
    <x v="462"/>
    <x v="2"/>
    <n v="26"/>
  </r>
  <r>
    <x v="605"/>
    <x v="2"/>
    <n v="12"/>
  </r>
  <r>
    <x v="270"/>
    <x v="2"/>
    <n v="56"/>
  </r>
  <r>
    <x v="867"/>
    <x v="2"/>
    <n v="7"/>
  </r>
  <r>
    <x v="63"/>
    <x v="2"/>
    <n v="19"/>
  </r>
  <r>
    <x v="596"/>
    <x v="2"/>
    <n v="57"/>
  </r>
  <r>
    <x v="550"/>
    <x v="2"/>
    <n v="14"/>
  </r>
  <r>
    <x v="134"/>
    <x v="2"/>
    <n v="9"/>
  </r>
  <r>
    <x v="144"/>
    <x v="2"/>
    <n v="51"/>
  </r>
  <r>
    <x v="601"/>
    <x v="2"/>
    <n v="21"/>
  </r>
  <r>
    <x v="347"/>
    <x v="2"/>
    <n v="18"/>
  </r>
  <r>
    <x v="772"/>
    <x v="0"/>
    <n v="4"/>
  </r>
  <r>
    <x v="702"/>
    <x v="0"/>
    <n v="10"/>
  </r>
  <r>
    <x v="204"/>
    <x v="0"/>
    <n v="9"/>
  </r>
  <r>
    <x v="623"/>
    <x v="0"/>
    <n v="17"/>
  </r>
  <r>
    <x v="156"/>
    <x v="0"/>
    <n v="3"/>
  </r>
  <r>
    <x v="873"/>
    <x v="0"/>
    <n v="20"/>
  </r>
  <r>
    <x v="320"/>
    <x v="0"/>
    <n v="6"/>
  </r>
  <r>
    <x v="557"/>
    <x v="0"/>
    <n v="17"/>
  </r>
  <r>
    <x v="523"/>
    <x v="0"/>
    <n v="5"/>
  </r>
  <r>
    <x v="377"/>
    <x v="0"/>
    <n v="21"/>
  </r>
  <r>
    <x v="514"/>
    <x v="0"/>
    <n v="10"/>
  </r>
  <r>
    <x v="660"/>
    <x v="0"/>
    <n v="5"/>
  </r>
  <r>
    <x v="878"/>
    <x v="0"/>
    <n v="8"/>
  </r>
  <r>
    <x v="570"/>
    <x v="0"/>
    <n v="6"/>
  </r>
  <r>
    <x v="711"/>
    <x v="0"/>
    <n v="3"/>
  </r>
  <r>
    <x v="446"/>
    <x v="0"/>
    <n v="10"/>
  </r>
  <r>
    <x v="669"/>
    <x v="0"/>
    <n v="10"/>
  </r>
  <r>
    <x v="225"/>
    <x v="0"/>
    <n v="2"/>
  </r>
  <r>
    <x v="390"/>
    <x v="0"/>
    <n v="16"/>
  </r>
  <r>
    <x v="403"/>
    <x v="0"/>
    <n v="3"/>
  </r>
  <r>
    <x v="633"/>
    <x v="0"/>
    <n v="6"/>
  </r>
  <r>
    <x v="464"/>
    <x v="0"/>
    <n v="11"/>
  </r>
  <r>
    <x v="864"/>
    <x v="0"/>
    <n v="17"/>
  </r>
  <r>
    <x v="448"/>
    <x v="0"/>
    <n v="6"/>
  </r>
  <r>
    <x v="118"/>
    <x v="0"/>
    <n v="6"/>
  </r>
  <r>
    <x v="108"/>
    <x v="0"/>
    <n v="4"/>
  </r>
  <r>
    <x v="558"/>
    <x v="0"/>
    <n v="14"/>
  </r>
  <r>
    <x v="120"/>
    <x v="0"/>
    <n v="11"/>
  </r>
  <r>
    <x v="458"/>
    <x v="0"/>
    <n v="3"/>
  </r>
  <r>
    <x v="707"/>
    <x v="0"/>
    <n v="12"/>
  </r>
  <r>
    <x v="583"/>
    <x v="0"/>
    <n v="4"/>
  </r>
  <r>
    <x v="698"/>
    <x v="0"/>
    <n v="9"/>
  </r>
  <r>
    <x v="611"/>
    <x v="0"/>
    <n v="7"/>
  </r>
  <r>
    <x v="480"/>
    <x v="0"/>
    <n v="7"/>
  </r>
  <r>
    <x v="388"/>
    <x v="0"/>
    <n v="1"/>
  </r>
  <r>
    <x v="851"/>
    <x v="0"/>
    <n v="4"/>
  </r>
  <r>
    <x v="87"/>
    <x v="0"/>
    <n v="10"/>
  </r>
  <r>
    <x v="93"/>
    <x v="0"/>
    <n v="5"/>
  </r>
  <r>
    <x v="701"/>
    <x v="0"/>
    <n v="9"/>
  </r>
  <r>
    <x v="610"/>
    <x v="0"/>
    <n v="3"/>
  </r>
  <r>
    <x v="620"/>
    <x v="0"/>
    <n v="22"/>
  </r>
  <r>
    <x v="769"/>
    <x v="0"/>
    <n v="14"/>
  </r>
  <r>
    <x v="372"/>
    <x v="0"/>
    <n v="7"/>
  </r>
  <r>
    <x v="92"/>
    <x v="0"/>
    <n v="4"/>
  </r>
  <r>
    <x v="88"/>
    <x v="0"/>
    <n v="3"/>
  </r>
  <r>
    <x v="83"/>
    <x v="0"/>
    <n v="4"/>
  </r>
  <r>
    <x v="128"/>
    <x v="0"/>
    <n v="5"/>
  </r>
  <r>
    <x v="107"/>
    <x v="0"/>
    <n v="3"/>
  </r>
  <r>
    <x v="846"/>
    <x v="0"/>
    <n v="24"/>
  </r>
  <r>
    <x v="881"/>
    <x v="0"/>
    <n v="4"/>
  </r>
  <r>
    <x v="880"/>
    <x v="0"/>
    <n v="10"/>
  </r>
  <r>
    <x v="227"/>
    <x v="0"/>
    <n v="2"/>
  </r>
  <r>
    <x v="96"/>
    <x v="0"/>
    <n v="6"/>
  </r>
  <r>
    <x v="190"/>
    <x v="0"/>
    <n v="3"/>
  </r>
  <r>
    <x v="344"/>
    <x v="0"/>
    <n v="4"/>
  </r>
  <r>
    <x v="437"/>
    <x v="0"/>
    <n v="2"/>
  </r>
  <r>
    <x v="131"/>
    <x v="0"/>
    <n v="2"/>
  </r>
  <r>
    <x v="72"/>
    <x v="0"/>
    <n v="2"/>
  </r>
  <r>
    <x v="615"/>
    <x v="0"/>
    <n v="4"/>
  </r>
  <r>
    <x v="475"/>
    <x v="0"/>
    <n v="2"/>
  </r>
  <r>
    <x v="218"/>
    <x v="0"/>
    <n v="10"/>
  </r>
  <r>
    <x v="816"/>
    <x v="0"/>
    <n v="1"/>
  </r>
  <r>
    <x v="699"/>
    <x v="0"/>
    <n v="1"/>
  </r>
  <r>
    <x v="798"/>
    <x v="0"/>
    <n v="1"/>
  </r>
  <r>
    <x v="703"/>
    <x v="0"/>
    <n v="6"/>
  </r>
  <r>
    <x v="422"/>
    <x v="0"/>
    <n v="2"/>
  </r>
  <r>
    <x v="725"/>
    <x v="0"/>
    <n v="3"/>
  </r>
  <r>
    <x v="800"/>
    <x v="0"/>
    <n v="1"/>
  </r>
  <r>
    <x v="478"/>
    <x v="0"/>
    <n v="10"/>
  </r>
  <r>
    <x v="292"/>
    <x v="0"/>
    <n v="2"/>
  </r>
  <r>
    <x v="720"/>
    <x v="0"/>
    <n v="2"/>
  </r>
  <r>
    <x v="565"/>
    <x v="0"/>
    <n v="12"/>
  </r>
  <r>
    <x v="875"/>
    <x v="0"/>
    <n v="3"/>
  </r>
  <r>
    <x v="745"/>
    <x v="0"/>
    <n v="1"/>
  </r>
  <r>
    <x v="556"/>
    <x v="0"/>
    <n v="3"/>
  </r>
  <r>
    <x v="624"/>
    <x v="0"/>
    <n v="10"/>
  </r>
  <r>
    <x v="84"/>
    <x v="0"/>
    <n v="7"/>
  </r>
  <r>
    <x v="442"/>
    <x v="0"/>
    <n v="3"/>
  </r>
  <r>
    <x v="771"/>
    <x v="0"/>
    <n v="2"/>
  </r>
  <r>
    <x v="364"/>
    <x v="0"/>
    <n v="5"/>
  </r>
  <r>
    <x v="190"/>
    <x v="1"/>
    <n v="14"/>
  </r>
  <r>
    <x v="377"/>
    <x v="1"/>
    <n v="44"/>
  </r>
  <r>
    <x v="878"/>
    <x v="1"/>
    <n v="32"/>
  </r>
  <r>
    <x v="653"/>
    <x v="1"/>
    <n v="53"/>
  </r>
  <r>
    <x v="470"/>
    <x v="1"/>
    <n v="2"/>
  </r>
  <r>
    <x v="561"/>
    <x v="1"/>
    <n v="58"/>
  </r>
  <r>
    <x v="8"/>
    <x v="1"/>
    <n v="69"/>
  </r>
  <r>
    <x v="384"/>
    <x v="1"/>
    <n v="45"/>
  </r>
  <r>
    <x v="719"/>
    <x v="1"/>
    <n v="28"/>
  </r>
  <r>
    <x v="170"/>
    <x v="1"/>
    <n v="11"/>
  </r>
  <r>
    <x v="23"/>
    <x v="1"/>
    <n v="55"/>
  </r>
  <r>
    <x v="505"/>
    <x v="1"/>
    <n v="8"/>
  </r>
  <r>
    <x v="479"/>
    <x v="1"/>
    <n v="39"/>
  </r>
  <r>
    <x v="694"/>
    <x v="1"/>
    <n v="15"/>
  </r>
  <r>
    <x v="379"/>
    <x v="1"/>
    <n v="21"/>
  </r>
  <r>
    <x v="357"/>
    <x v="1"/>
    <n v="10"/>
  </r>
  <r>
    <x v="366"/>
    <x v="1"/>
    <n v="10"/>
  </r>
  <r>
    <x v="504"/>
    <x v="1"/>
    <n v="32"/>
  </r>
  <r>
    <x v="651"/>
    <x v="1"/>
    <n v="39"/>
  </r>
  <r>
    <x v="563"/>
    <x v="1"/>
    <n v="24"/>
  </r>
  <r>
    <x v="534"/>
    <x v="1"/>
    <n v="21"/>
  </r>
  <r>
    <x v="516"/>
    <x v="1"/>
    <n v="3"/>
  </r>
  <r>
    <x v="867"/>
    <x v="1"/>
    <n v="4"/>
  </r>
  <r>
    <x v="452"/>
    <x v="1"/>
    <n v="9"/>
  </r>
  <r>
    <x v="38"/>
    <x v="1"/>
    <n v="28"/>
  </r>
  <r>
    <x v="487"/>
    <x v="1"/>
    <n v="5"/>
  </r>
  <r>
    <x v="751"/>
    <x v="1"/>
    <n v="28"/>
  </r>
  <r>
    <x v="846"/>
    <x v="1"/>
    <n v="36"/>
  </r>
  <r>
    <x v="253"/>
    <x v="1"/>
    <n v="26"/>
  </r>
  <r>
    <x v="881"/>
    <x v="1"/>
    <n v="9"/>
  </r>
  <r>
    <x v="218"/>
    <x v="1"/>
    <n v="16"/>
  </r>
  <r>
    <x v="27"/>
    <x v="1"/>
    <n v="26"/>
  </r>
  <r>
    <x v="733"/>
    <x v="1"/>
    <n v="1"/>
  </r>
  <r>
    <x v="823"/>
    <x v="1"/>
    <n v="4"/>
  </r>
  <r>
    <x v="145"/>
    <x v="1"/>
    <n v="10"/>
  </r>
  <r>
    <x v="855"/>
    <x v="1"/>
    <n v="5"/>
  </r>
  <r>
    <x v="821"/>
    <x v="1"/>
    <n v="9"/>
  </r>
  <r>
    <x v="544"/>
    <x v="1"/>
    <n v="5"/>
  </r>
  <r>
    <x v="687"/>
    <x v="1"/>
    <n v="17"/>
  </r>
  <r>
    <x v="688"/>
    <x v="1"/>
    <n v="23"/>
  </r>
  <r>
    <x v="236"/>
    <x v="1"/>
    <n v="10"/>
  </r>
  <r>
    <x v="581"/>
    <x v="1"/>
    <n v="6"/>
  </r>
  <r>
    <x v="382"/>
    <x v="1"/>
    <n v="17"/>
  </r>
  <r>
    <x v="608"/>
    <x v="1"/>
    <n v="7"/>
  </r>
  <r>
    <x v="660"/>
    <x v="1"/>
    <n v="8"/>
  </r>
  <r>
    <x v="724"/>
    <x v="1"/>
    <n v="9"/>
  </r>
  <r>
    <x v="736"/>
    <x v="1"/>
    <n v="4"/>
  </r>
  <r>
    <x v="827"/>
    <x v="1"/>
    <n v="6"/>
  </r>
  <r>
    <x v="273"/>
    <x v="1"/>
    <n v="5"/>
  </r>
  <r>
    <x v="676"/>
    <x v="1"/>
    <n v="10"/>
  </r>
  <r>
    <x v="877"/>
    <x v="1"/>
    <n v="7"/>
  </r>
  <r>
    <x v="720"/>
    <x v="1"/>
    <n v="2"/>
  </r>
  <r>
    <x v="458"/>
    <x v="1"/>
    <n v="13"/>
  </r>
  <r>
    <x v="195"/>
    <x v="1"/>
    <n v="11"/>
  </r>
  <r>
    <x v="795"/>
    <x v="1"/>
    <n v="6"/>
  </r>
  <r>
    <x v="784"/>
    <x v="1"/>
    <n v="6"/>
  </r>
  <r>
    <x v="815"/>
    <x v="1"/>
    <n v="12"/>
  </r>
  <r>
    <x v="752"/>
    <x v="1"/>
    <n v="4"/>
  </r>
  <r>
    <x v="646"/>
    <x v="1"/>
    <n v="3"/>
  </r>
  <r>
    <x v="560"/>
    <x v="1"/>
    <n v="4"/>
  </r>
  <r>
    <x v="828"/>
    <x v="1"/>
    <n v="1"/>
  </r>
  <r>
    <x v="31"/>
    <x v="1"/>
    <n v="6"/>
  </r>
  <r>
    <x v="182"/>
    <x v="1"/>
    <n v="5"/>
  </r>
  <r>
    <x v="790"/>
    <x v="1"/>
    <n v="9"/>
  </r>
  <r>
    <x v="819"/>
    <x v="1"/>
    <n v="9"/>
  </r>
  <r>
    <x v="566"/>
    <x v="1"/>
    <n v="9"/>
  </r>
  <r>
    <x v="483"/>
    <x v="1"/>
    <n v="4"/>
  </r>
  <r>
    <x v="888"/>
    <x v="1"/>
    <n v="3"/>
  </r>
  <r>
    <x v="607"/>
    <x v="1"/>
    <n v="21"/>
  </r>
  <r>
    <x v="550"/>
    <x v="1"/>
    <n v="3"/>
  </r>
  <r>
    <x v="490"/>
    <x v="1"/>
    <n v="11"/>
  </r>
  <r>
    <x v="595"/>
    <x v="1"/>
    <n v="7"/>
  </r>
  <r>
    <x v="49"/>
    <x v="2"/>
    <n v="78"/>
  </r>
  <r>
    <x v="883"/>
    <x v="2"/>
    <n v="121"/>
  </r>
  <r>
    <x v="612"/>
    <x v="2"/>
    <n v="63"/>
  </r>
  <r>
    <x v="22"/>
    <x v="2"/>
    <n v="90"/>
  </r>
  <r>
    <x v="20"/>
    <x v="2"/>
    <n v="128"/>
  </r>
  <r>
    <x v="244"/>
    <x v="2"/>
    <n v="265"/>
  </r>
  <r>
    <x v="90"/>
    <x v="2"/>
    <n v="74"/>
  </r>
  <r>
    <x v="451"/>
    <x v="2"/>
    <n v="62"/>
  </r>
  <r>
    <x v="683"/>
    <x v="2"/>
    <n v="195"/>
  </r>
  <r>
    <x v="701"/>
    <x v="2"/>
    <n v="93"/>
  </r>
  <r>
    <x v="499"/>
    <x v="2"/>
    <n v="68"/>
  </r>
  <r>
    <x v="572"/>
    <x v="2"/>
    <n v="57"/>
  </r>
  <r>
    <x v="825"/>
    <x v="2"/>
    <n v="13"/>
  </r>
  <r>
    <x v="846"/>
    <x v="2"/>
    <n v="362"/>
  </r>
  <r>
    <x v="298"/>
    <x v="2"/>
    <n v="246"/>
  </r>
  <r>
    <x v="96"/>
    <x v="2"/>
    <n v="140"/>
  </r>
  <r>
    <x v="349"/>
    <x v="2"/>
    <n v="26"/>
  </r>
  <r>
    <x v="424"/>
    <x v="2"/>
    <n v="94"/>
  </r>
  <r>
    <x v="763"/>
    <x v="2"/>
    <n v="259"/>
  </r>
  <r>
    <x v="849"/>
    <x v="2"/>
    <n v="119"/>
  </r>
  <r>
    <x v="869"/>
    <x v="2"/>
    <n v="24"/>
  </r>
  <r>
    <x v="455"/>
    <x v="2"/>
    <n v="171"/>
  </r>
  <r>
    <x v="275"/>
    <x v="2"/>
    <n v="26"/>
  </r>
  <r>
    <x v="313"/>
    <x v="2"/>
    <n v="119"/>
  </r>
  <r>
    <x v="486"/>
    <x v="2"/>
    <n v="176"/>
  </r>
  <r>
    <x v="836"/>
    <x v="2"/>
    <n v="194"/>
  </r>
  <r>
    <x v="815"/>
    <x v="2"/>
    <n v="109"/>
  </r>
  <r>
    <x v="466"/>
    <x v="2"/>
    <n v="80"/>
  </r>
  <r>
    <x v="838"/>
    <x v="2"/>
    <n v="167"/>
  </r>
  <r>
    <x v="708"/>
    <x v="2"/>
    <n v="45"/>
  </r>
  <r>
    <x v="79"/>
    <x v="2"/>
    <n v="101"/>
  </r>
  <r>
    <x v="100"/>
    <x v="2"/>
    <n v="53"/>
  </r>
  <r>
    <x v="539"/>
    <x v="2"/>
    <n v="104"/>
  </r>
  <r>
    <x v="48"/>
    <x v="2"/>
    <n v="150"/>
  </r>
  <r>
    <x v="237"/>
    <x v="2"/>
    <n v="99"/>
  </r>
  <r>
    <x v="510"/>
    <x v="2"/>
    <n v="61"/>
  </r>
  <r>
    <x v="607"/>
    <x v="2"/>
    <n v="70"/>
  </r>
  <r>
    <x v="461"/>
    <x v="2"/>
    <n v="46"/>
  </r>
  <r>
    <x v="457"/>
    <x v="2"/>
    <n v="45"/>
  </r>
  <r>
    <x v="635"/>
    <x v="2"/>
    <n v="25"/>
  </r>
  <r>
    <x v="769"/>
    <x v="2"/>
    <n v="128"/>
  </r>
  <r>
    <x v="9"/>
    <x v="2"/>
    <n v="164"/>
  </r>
  <r>
    <x v="690"/>
    <x v="2"/>
    <n v="58"/>
  </r>
  <r>
    <x v="107"/>
    <x v="2"/>
    <n v="60"/>
  </r>
  <r>
    <x v="641"/>
    <x v="2"/>
    <n v="87"/>
  </r>
  <r>
    <x v="847"/>
    <x v="2"/>
    <n v="137"/>
  </r>
  <r>
    <x v="569"/>
    <x v="2"/>
    <n v="74"/>
  </r>
  <r>
    <x v="877"/>
    <x v="2"/>
    <n v="110"/>
  </r>
  <r>
    <x v="705"/>
    <x v="2"/>
    <n v="24"/>
  </r>
  <r>
    <x v="291"/>
    <x v="2"/>
    <n v="19"/>
  </r>
  <r>
    <x v="544"/>
    <x v="2"/>
    <n v="118"/>
  </r>
  <r>
    <x v="682"/>
    <x v="2"/>
    <n v="40"/>
  </r>
  <r>
    <x v="477"/>
    <x v="2"/>
    <n v="32"/>
  </r>
  <r>
    <x v="14"/>
    <x v="2"/>
    <n v="31"/>
  </r>
  <r>
    <x v="540"/>
    <x v="2"/>
    <n v="12"/>
  </r>
  <r>
    <x v="764"/>
    <x v="2"/>
    <n v="68"/>
  </r>
  <r>
    <x v="452"/>
    <x v="2"/>
    <n v="39"/>
  </r>
  <r>
    <x v="687"/>
    <x v="2"/>
    <n v="122"/>
  </r>
  <r>
    <x v="593"/>
    <x v="2"/>
    <n v="59"/>
  </r>
  <r>
    <x v="330"/>
    <x v="2"/>
    <n v="106"/>
  </r>
  <r>
    <x v="844"/>
    <x v="2"/>
    <n v="51"/>
  </r>
  <r>
    <x v="558"/>
    <x v="2"/>
    <n v="192"/>
  </r>
  <r>
    <x v="632"/>
    <x v="2"/>
    <n v="137"/>
  </r>
  <r>
    <x v="51"/>
    <x v="2"/>
    <n v="73"/>
  </r>
  <r>
    <x v="305"/>
    <x v="2"/>
    <n v="62"/>
  </r>
  <r>
    <x v="339"/>
    <x v="2"/>
    <n v="47"/>
  </r>
  <r>
    <x v="842"/>
    <x v="2"/>
    <n v="116"/>
  </r>
  <r>
    <x v="35"/>
    <x v="2"/>
    <n v="46"/>
  </r>
  <r>
    <x v="476"/>
    <x v="2"/>
    <n v="58"/>
  </r>
  <r>
    <x v="517"/>
    <x v="2"/>
    <n v="102"/>
  </r>
  <r>
    <x v="307"/>
    <x v="2"/>
    <n v="59"/>
  </r>
  <r>
    <x v="308"/>
    <x v="2"/>
    <n v="9"/>
  </r>
  <r>
    <x v="621"/>
    <x v="2"/>
    <n v="149"/>
  </r>
  <r>
    <x v="121"/>
    <x v="2"/>
    <n v="70"/>
  </r>
  <r>
    <x v="453"/>
    <x v="2"/>
    <n v="36"/>
  </r>
  <r>
    <x v="765"/>
    <x v="2"/>
    <n v="60"/>
  </r>
  <r>
    <x v="230"/>
    <x v="2"/>
    <n v="23"/>
  </r>
  <r>
    <x v="754"/>
    <x v="2"/>
    <n v="45"/>
  </r>
  <r>
    <x v="83"/>
    <x v="2"/>
    <n v="50"/>
  </r>
  <r>
    <x v="819"/>
    <x v="2"/>
    <n v="30"/>
  </r>
  <r>
    <x v="511"/>
    <x v="2"/>
    <n v="171"/>
  </r>
  <r>
    <x v="492"/>
    <x v="2"/>
    <n v="9"/>
  </r>
  <r>
    <x v="831"/>
    <x v="2"/>
    <n v="11"/>
  </r>
  <r>
    <x v="243"/>
    <x v="2"/>
    <n v="75"/>
  </r>
  <r>
    <x v="890"/>
    <x v="2"/>
    <n v="8"/>
  </r>
  <r>
    <x v="518"/>
    <x v="2"/>
    <n v="60"/>
  </r>
  <r>
    <x v="525"/>
    <x v="2"/>
    <n v="55"/>
  </r>
  <r>
    <x v="300"/>
    <x v="2"/>
    <n v="33"/>
  </r>
  <r>
    <x v="267"/>
    <x v="2"/>
    <n v="18"/>
  </r>
  <r>
    <x v="571"/>
    <x v="2"/>
    <n v="33"/>
  </r>
  <r>
    <x v="889"/>
    <x v="2"/>
    <n v="31"/>
  </r>
  <r>
    <x v="707"/>
    <x v="2"/>
    <n v="69"/>
  </r>
  <r>
    <x v="69"/>
    <x v="2"/>
    <n v="53"/>
  </r>
  <r>
    <x v="483"/>
    <x v="2"/>
    <n v="44"/>
  </r>
  <r>
    <x v="711"/>
    <x v="2"/>
    <n v="13"/>
  </r>
  <r>
    <x v="471"/>
    <x v="2"/>
    <n v="32"/>
  </r>
  <r>
    <x v="464"/>
    <x v="2"/>
    <n v="68"/>
  </r>
  <r>
    <x v="341"/>
    <x v="2"/>
    <n v="25"/>
  </r>
  <r>
    <x v="258"/>
    <x v="2"/>
    <n v="41"/>
  </r>
  <r>
    <x v="432"/>
    <x v="2"/>
    <n v="3"/>
  </r>
  <r>
    <x v="885"/>
    <x v="2"/>
    <n v="22"/>
  </r>
  <r>
    <x v="866"/>
    <x v="2"/>
    <n v="6"/>
  </r>
  <r>
    <x v="876"/>
    <x v="2"/>
    <n v="11"/>
  </r>
  <r>
    <x v="722"/>
    <x v="0"/>
    <n v="1"/>
  </r>
  <r>
    <x v="309"/>
    <x v="0"/>
    <n v="2"/>
  </r>
  <r>
    <x v="114"/>
    <x v="0"/>
    <n v="1"/>
  </r>
  <r>
    <x v="628"/>
    <x v="0"/>
    <n v="5"/>
  </r>
  <r>
    <x v="785"/>
    <x v="0"/>
    <n v="2"/>
  </r>
  <r>
    <x v="788"/>
    <x v="0"/>
    <n v="1"/>
  </r>
  <r>
    <x v="173"/>
    <x v="0"/>
    <n v="2"/>
  </r>
  <r>
    <x v="847"/>
    <x v="0"/>
    <n v="1"/>
  </r>
  <r>
    <x v="552"/>
    <x v="0"/>
    <n v="1"/>
  </r>
  <r>
    <x v="613"/>
    <x v="0"/>
    <n v="1"/>
  </r>
  <r>
    <x v="783"/>
    <x v="0"/>
    <n v="2"/>
  </r>
  <r>
    <x v="399"/>
    <x v="0"/>
    <n v="1"/>
  </r>
  <r>
    <x v="540"/>
    <x v="0"/>
    <n v="1"/>
  </r>
  <r>
    <x v="577"/>
    <x v="2"/>
    <n v="3"/>
  </r>
  <r>
    <x v="543"/>
    <x v="2"/>
    <n v="11"/>
  </r>
  <r>
    <x v="103"/>
    <x v="2"/>
    <n v="2"/>
  </r>
  <r>
    <x v="68"/>
    <x v="2"/>
    <n v="7"/>
  </r>
  <r>
    <x v="521"/>
    <x v="2"/>
    <n v="2"/>
  </r>
  <r>
    <x v="342"/>
    <x v="2"/>
    <n v="9"/>
  </r>
  <r>
    <x v="265"/>
    <x v="2"/>
    <n v="4"/>
  </r>
  <r>
    <x v="887"/>
    <x v="1"/>
    <n v="1"/>
  </r>
  <r>
    <x v="789"/>
    <x v="1"/>
    <n v="2"/>
  </r>
  <r>
    <x v="503"/>
    <x v="1"/>
    <n v="2"/>
  </r>
  <r>
    <x v="803"/>
    <x v="1"/>
    <n v="2"/>
  </r>
  <r>
    <x v="689"/>
    <x v="1"/>
    <n v="3"/>
  </r>
  <r>
    <x v="576"/>
    <x v="2"/>
    <n v="5"/>
  </r>
  <r>
    <x v="884"/>
    <x v="2"/>
    <n v="2"/>
  </r>
  <r>
    <x v="45"/>
    <x v="2"/>
    <n v="1"/>
  </r>
  <r>
    <x v="532"/>
    <x v="2"/>
    <n v="3"/>
  </r>
  <r>
    <x v="826"/>
    <x v="2"/>
    <n v="1"/>
  </r>
  <r>
    <x v="241"/>
    <x v="1"/>
    <n v="2"/>
  </r>
  <r>
    <x v="179"/>
    <x v="1"/>
    <n v="2"/>
  </r>
  <r>
    <x v="203"/>
    <x v="1"/>
    <n v="2"/>
  </r>
  <r>
    <x v="56"/>
    <x v="1"/>
    <n v="1"/>
  </r>
  <r>
    <x v="856"/>
    <x v="1"/>
    <n v="3"/>
  </r>
  <r>
    <x v="484"/>
    <x v="1"/>
    <n v="1"/>
  </r>
  <r>
    <x v="553"/>
    <x v="1"/>
    <n v="1"/>
  </r>
  <r>
    <x v="800"/>
    <x v="1"/>
    <n v="2"/>
  </r>
  <r>
    <x v="698"/>
    <x v="3"/>
    <n v="78"/>
  </r>
  <r>
    <x v="299"/>
    <x v="3"/>
    <n v="15"/>
  </r>
  <r>
    <x v="377"/>
    <x v="3"/>
    <n v="29"/>
  </r>
  <r>
    <x v="8"/>
    <x v="3"/>
    <n v="47"/>
  </r>
  <r>
    <x v="208"/>
    <x v="3"/>
    <n v="8"/>
  </r>
  <r>
    <x v="555"/>
    <x v="3"/>
    <n v="37"/>
  </r>
  <r>
    <x v="661"/>
    <x v="3"/>
    <n v="14"/>
  </r>
  <r>
    <x v="624"/>
    <x v="3"/>
    <n v="29"/>
  </r>
  <r>
    <x v="668"/>
    <x v="3"/>
    <n v="1"/>
  </r>
  <r>
    <x v="359"/>
    <x v="3"/>
    <n v="2"/>
  </r>
  <r>
    <x v="207"/>
    <x v="3"/>
    <n v="11"/>
  </r>
  <r>
    <x v="619"/>
    <x v="3"/>
    <n v="37"/>
  </r>
  <r>
    <x v="530"/>
    <x v="3"/>
    <n v="72"/>
  </r>
  <r>
    <x v="11"/>
    <x v="3"/>
    <n v="39"/>
  </r>
  <r>
    <x v="731"/>
    <x v="3"/>
    <n v="16"/>
  </r>
  <r>
    <x v="152"/>
    <x v="3"/>
    <n v="53"/>
  </r>
  <r>
    <x v="259"/>
    <x v="3"/>
    <n v="40"/>
  </r>
  <r>
    <x v="249"/>
    <x v="3"/>
    <n v="6"/>
  </r>
  <r>
    <x v="669"/>
    <x v="3"/>
    <n v="19"/>
  </r>
  <r>
    <x v="618"/>
    <x v="3"/>
    <n v="44"/>
  </r>
  <r>
    <x v="225"/>
    <x v="3"/>
    <n v="17"/>
  </r>
  <r>
    <x v="588"/>
    <x v="3"/>
    <n v="50"/>
  </r>
  <r>
    <x v="795"/>
    <x v="3"/>
    <n v="11"/>
  </r>
  <r>
    <x v="534"/>
    <x v="3"/>
    <n v="25"/>
  </r>
  <r>
    <x v="32"/>
    <x v="3"/>
    <n v="16"/>
  </r>
  <r>
    <x v="391"/>
    <x v="3"/>
    <n v="53"/>
  </r>
  <r>
    <x v="515"/>
    <x v="3"/>
    <n v="7"/>
  </r>
  <r>
    <x v="203"/>
    <x v="3"/>
    <n v="5"/>
  </r>
  <r>
    <x v="563"/>
    <x v="3"/>
    <n v="13"/>
  </r>
  <r>
    <x v="320"/>
    <x v="3"/>
    <n v="31"/>
  </r>
  <r>
    <x v="612"/>
    <x v="3"/>
    <n v="20"/>
  </r>
  <r>
    <x v="603"/>
    <x v="3"/>
    <n v="3"/>
  </r>
  <r>
    <x v="505"/>
    <x v="3"/>
    <n v="18"/>
  </r>
  <r>
    <x v="651"/>
    <x v="3"/>
    <n v="33"/>
  </r>
  <r>
    <x v="570"/>
    <x v="3"/>
    <n v="3"/>
  </r>
  <r>
    <x v="215"/>
    <x v="3"/>
    <n v="12"/>
  </r>
  <r>
    <x v="734"/>
    <x v="3"/>
    <n v="4"/>
  </r>
  <r>
    <x v="384"/>
    <x v="3"/>
    <n v="24"/>
  </r>
  <r>
    <x v="92"/>
    <x v="3"/>
    <n v="19"/>
  </r>
  <r>
    <x v="746"/>
    <x v="3"/>
    <n v="2"/>
  </r>
  <r>
    <x v="312"/>
    <x v="3"/>
    <n v="42"/>
  </r>
  <r>
    <x v="676"/>
    <x v="3"/>
    <n v="12"/>
  </r>
  <r>
    <x v="254"/>
    <x v="3"/>
    <n v="16"/>
  </r>
  <r>
    <x v="36"/>
    <x v="3"/>
    <n v="17"/>
  </r>
  <r>
    <x v="228"/>
    <x v="3"/>
    <n v="6"/>
  </r>
  <r>
    <x v="823"/>
    <x v="3"/>
    <n v="4"/>
  </r>
  <r>
    <x v="786"/>
    <x v="3"/>
    <n v="12"/>
  </r>
  <r>
    <x v="662"/>
    <x v="3"/>
    <n v="6"/>
  </r>
  <r>
    <x v="33"/>
    <x v="3"/>
    <n v="17"/>
  </r>
  <r>
    <x v="508"/>
    <x v="3"/>
    <n v="8"/>
  </r>
  <r>
    <x v="877"/>
    <x v="3"/>
    <n v="7"/>
  </r>
  <r>
    <x v="646"/>
    <x v="3"/>
    <n v="5"/>
  </r>
  <r>
    <x v="885"/>
    <x v="3"/>
    <n v="16"/>
  </r>
  <r>
    <x v="760"/>
    <x v="3"/>
    <n v="3"/>
  </r>
  <r>
    <x v="779"/>
    <x v="3"/>
    <n v="5"/>
  </r>
  <r>
    <x v="643"/>
    <x v="3"/>
    <n v="3"/>
  </r>
  <r>
    <x v="86"/>
    <x v="3"/>
    <n v="16"/>
  </r>
  <r>
    <x v="40"/>
    <x v="3"/>
    <n v="26"/>
  </r>
  <r>
    <x v="210"/>
    <x v="3"/>
    <n v="26"/>
  </r>
  <r>
    <x v="755"/>
    <x v="3"/>
    <n v="16"/>
  </r>
  <r>
    <x v="222"/>
    <x v="3"/>
    <n v="16"/>
  </r>
  <r>
    <x v="116"/>
    <x v="3"/>
    <n v="36"/>
  </r>
  <r>
    <x v="579"/>
    <x v="3"/>
    <n v="2"/>
  </r>
  <r>
    <x v="741"/>
    <x v="3"/>
    <n v="17"/>
  </r>
  <r>
    <x v="750"/>
    <x v="3"/>
    <n v="11"/>
  </r>
  <r>
    <x v="435"/>
    <x v="3"/>
    <n v="3"/>
  </r>
  <r>
    <x v="416"/>
    <x v="3"/>
    <n v="3"/>
  </r>
  <r>
    <x v="277"/>
    <x v="3"/>
    <n v="12"/>
  </r>
  <r>
    <x v="387"/>
    <x v="3"/>
    <n v="11"/>
  </r>
  <r>
    <x v="787"/>
    <x v="3"/>
    <n v="11"/>
  </r>
  <r>
    <x v="149"/>
    <x v="3"/>
    <n v="4"/>
  </r>
  <r>
    <x v="566"/>
    <x v="3"/>
    <n v="13"/>
  </r>
  <r>
    <x v="50"/>
    <x v="3"/>
    <n v="10"/>
  </r>
  <r>
    <x v="250"/>
    <x v="3"/>
    <n v="10"/>
  </r>
  <r>
    <x v="301"/>
    <x v="3"/>
    <n v="25"/>
  </r>
  <r>
    <x v="778"/>
    <x v="3"/>
    <n v="21"/>
  </r>
  <r>
    <x v="28"/>
    <x v="3"/>
    <n v="16"/>
  </r>
  <r>
    <x v="696"/>
    <x v="3"/>
    <n v="7"/>
  </r>
  <r>
    <x v="39"/>
    <x v="3"/>
    <n v="40"/>
  </r>
  <r>
    <x v="291"/>
    <x v="3"/>
    <n v="11"/>
  </r>
  <r>
    <x v="269"/>
    <x v="3"/>
    <n v="3"/>
  </r>
  <r>
    <x v="324"/>
    <x v="3"/>
    <n v="6"/>
  </r>
  <r>
    <x v="19"/>
    <x v="3"/>
    <n v="18"/>
  </r>
  <r>
    <x v="190"/>
    <x v="3"/>
    <n v="14"/>
  </r>
  <r>
    <x v="660"/>
    <x v="3"/>
    <n v="5"/>
  </r>
  <r>
    <x v="236"/>
    <x v="3"/>
    <n v="4"/>
  </r>
  <r>
    <x v="429"/>
    <x v="3"/>
    <n v="5"/>
  </r>
  <r>
    <x v="845"/>
    <x v="3"/>
    <n v="2"/>
  </r>
  <r>
    <x v="825"/>
    <x v="3"/>
    <n v="2"/>
  </r>
  <r>
    <x v="347"/>
    <x v="3"/>
    <n v="6"/>
  </r>
  <r>
    <x v="12"/>
    <x v="3"/>
    <n v="1"/>
  </r>
  <r>
    <x v="689"/>
    <x v="3"/>
    <n v="8"/>
  </r>
  <r>
    <x v="309"/>
    <x v="3"/>
    <n v="2"/>
  </r>
  <r>
    <x v="161"/>
    <x v="3"/>
    <n v="9"/>
  </r>
  <r>
    <x v="594"/>
    <x v="3"/>
    <n v="7"/>
  </r>
  <r>
    <x v="822"/>
    <x v="3"/>
    <n v="3"/>
  </r>
  <r>
    <x v="613"/>
    <x v="3"/>
    <n v="4"/>
  </r>
  <r>
    <x v="665"/>
    <x v="3"/>
    <n v="17"/>
  </r>
  <r>
    <x v="198"/>
    <x v="3"/>
    <n v="8"/>
  </r>
  <r>
    <x v="199"/>
    <x v="3"/>
    <n v="29"/>
  </r>
  <r>
    <x v="761"/>
    <x v="3"/>
    <n v="10"/>
  </r>
  <r>
    <x v="804"/>
    <x v="3"/>
    <n v="3"/>
  </r>
  <r>
    <x v="650"/>
    <x v="3"/>
    <n v="9"/>
  </r>
  <r>
    <x v="239"/>
    <x v="3"/>
    <n v="7"/>
  </r>
  <r>
    <x v="218"/>
    <x v="3"/>
    <n v="9"/>
  </r>
  <r>
    <x v="776"/>
    <x v="3"/>
    <n v="3"/>
  </r>
  <r>
    <x v="692"/>
    <x v="3"/>
    <n v="8"/>
  </r>
  <r>
    <x v="276"/>
    <x v="3"/>
    <n v="2"/>
  </r>
  <r>
    <x v="350"/>
    <x v="3"/>
    <n v="4"/>
  </r>
  <r>
    <x v="411"/>
    <x v="3"/>
    <n v="1"/>
  </r>
  <r>
    <x v="124"/>
    <x v="3"/>
    <n v="1"/>
  </r>
  <r>
    <x v="782"/>
    <x v="4"/>
    <n v="88"/>
  </r>
  <r>
    <x v="723"/>
    <x v="4"/>
    <n v="211"/>
  </r>
  <r>
    <x v="187"/>
    <x v="4"/>
    <n v="546"/>
  </r>
  <r>
    <x v="794"/>
    <x v="4"/>
    <n v="131"/>
  </r>
  <r>
    <x v="877"/>
    <x v="4"/>
    <n v="58"/>
  </r>
  <r>
    <x v="758"/>
    <x v="4"/>
    <n v="202"/>
  </r>
  <r>
    <x v="460"/>
    <x v="4"/>
    <n v="582"/>
  </r>
  <r>
    <x v="245"/>
    <x v="4"/>
    <n v="933"/>
  </r>
  <r>
    <x v="47"/>
    <x v="4"/>
    <n v="259"/>
  </r>
  <r>
    <x v="777"/>
    <x v="4"/>
    <n v="217"/>
  </r>
  <r>
    <x v="740"/>
    <x v="4"/>
    <n v="85"/>
  </r>
  <r>
    <x v="778"/>
    <x v="4"/>
    <n v="238"/>
  </r>
  <r>
    <x v="150"/>
    <x v="4"/>
    <n v="176"/>
  </r>
  <r>
    <x v="222"/>
    <x v="4"/>
    <n v="245"/>
  </r>
  <r>
    <x v="20"/>
    <x v="4"/>
    <n v="379"/>
  </r>
  <r>
    <x v="621"/>
    <x v="4"/>
    <n v="433"/>
  </r>
  <r>
    <x v="204"/>
    <x v="4"/>
    <n v="233"/>
  </r>
  <r>
    <x v="388"/>
    <x v="4"/>
    <n v="136"/>
  </r>
  <r>
    <x v="603"/>
    <x v="4"/>
    <n v="73"/>
  </r>
  <r>
    <x v="384"/>
    <x v="4"/>
    <n v="304"/>
  </r>
  <r>
    <x v="880"/>
    <x v="4"/>
    <n v="307"/>
  </r>
  <r>
    <x v="75"/>
    <x v="4"/>
    <n v="161"/>
  </r>
  <r>
    <x v="320"/>
    <x v="4"/>
    <n v="384"/>
  </r>
  <r>
    <x v="322"/>
    <x v="4"/>
    <n v="56"/>
  </r>
  <r>
    <x v="306"/>
    <x v="4"/>
    <n v="394"/>
  </r>
  <r>
    <x v="361"/>
    <x v="4"/>
    <n v="210"/>
  </r>
  <r>
    <x v="196"/>
    <x v="4"/>
    <n v="110"/>
  </r>
  <r>
    <x v="451"/>
    <x v="4"/>
    <n v="76"/>
  </r>
  <r>
    <x v="153"/>
    <x v="4"/>
    <n v="242"/>
  </r>
  <r>
    <x v="685"/>
    <x v="4"/>
    <n v="811"/>
  </r>
  <r>
    <x v="627"/>
    <x v="4"/>
    <n v="206"/>
  </r>
  <r>
    <x v="267"/>
    <x v="4"/>
    <n v="141"/>
  </r>
  <r>
    <x v="83"/>
    <x v="4"/>
    <n v="669"/>
  </r>
  <r>
    <x v="763"/>
    <x v="4"/>
    <n v="432"/>
  </r>
  <r>
    <x v="597"/>
    <x v="4"/>
    <n v="170"/>
  </r>
  <r>
    <x v="225"/>
    <x v="4"/>
    <n v="111"/>
  </r>
  <r>
    <x v="151"/>
    <x v="4"/>
    <n v="488"/>
  </r>
  <r>
    <x v="643"/>
    <x v="4"/>
    <n v="46"/>
  </r>
  <r>
    <x v="392"/>
    <x v="4"/>
    <n v="236"/>
  </r>
  <r>
    <x v="106"/>
    <x v="4"/>
    <n v="277"/>
  </r>
  <r>
    <x v="288"/>
    <x v="4"/>
    <n v="265"/>
  </r>
  <r>
    <x v="195"/>
    <x v="4"/>
    <n v="186"/>
  </r>
  <r>
    <x v="754"/>
    <x v="4"/>
    <n v="243"/>
  </r>
  <r>
    <x v="71"/>
    <x v="4"/>
    <n v="385"/>
  </r>
  <r>
    <x v="487"/>
    <x v="4"/>
    <n v="83"/>
  </r>
  <r>
    <x v="419"/>
    <x v="4"/>
    <n v="148"/>
  </r>
  <r>
    <x v="46"/>
    <x v="4"/>
    <n v="317"/>
  </r>
  <r>
    <x v="160"/>
    <x v="4"/>
    <n v="88"/>
  </r>
  <r>
    <x v="351"/>
    <x v="4"/>
    <n v="35"/>
  </r>
  <r>
    <x v="89"/>
    <x v="4"/>
    <n v="249"/>
  </r>
  <r>
    <x v="702"/>
    <x v="4"/>
    <n v="135"/>
  </r>
  <r>
    <x v="628"/>
    <x v="4"/>
    <n v="251"/>
  </r>
  <r>
    <x v="318"/>
    <x v="4"/>
    <n v="191"/>
  </r>
  <r>
    <x v="791"/>
    <x v="4"/>
    <n v="151"/>
  </r>
  <r>
    <x v="459"/>
    <x v="4"/>
    <n v="408"/>
  </r>
  <r>
    <x v="370"/>
    <x v="4"/>
    <n v="129"/>
  </r>
  <r>
    <x v="629"/>
    <x v="4"/>
    <n v="33"/>
  </r>
  <r>
    <x v="27"/>
    <x v="4"/>
    <n v="507"/>
  </r>
  <r>
    <x v="22"/>
    <x v="4"/>
    <n v="288"/>
  </r>
  <r>
    <x v="50"/>
    <x v="4"/>
    <n v="121"/>
  </r>
  <r>
    <x v="602"/>
    <x v="4"/>
    <n v="203"/>
  </r>
  <r>
    <x v="93"/>
    <x v="4"/>
    <n v="113"/>
  </r>
  <r>
    <x v="775"/>
    <x v="4"/>
    <n v="507"/>
  </r>
  <r>
    <x v="598"/>
    <x v="4"/>
    <n v="86"/>
  </r>
  <r>
    <x v="736"/>
    <x v="4"/>
    <n v="59"/>
  </r>
  <r>
    <x v="251"/>
    <x v="4"/>
    <n v="226"/>
  </r>
  <r>
    <x v="100"/>
    <x v="4"/>
    <n v="230"/>
  </r>
  <r>
    <x v="142"/>
    <x v="4"/>
    <n v="118"/>
  </r>
  <r>
    <x v="787"/>
    <x v="4"/>
    <n v="175"/>
  </r>
  <r>
    <x v="31"/>
    <x v="4"/>
    <n v="252"/>
  </r>
  <r>
    <x v="226"/>
    <x v="4"/>
    <n v="235"/>
  </r>
  <r>
    <x v="131"/>
    <x v="4"/>
    <n v="147"/>
  </r>
  <r>
    <x v="797"/>
    <x v="4"/>
    <n v="52"/>
  </r>
  <r>
    <x v="94"/>
    <x v="4"/>
    <n v="131"/>
  </r>
  <r>
    <x v="470"/>
    <x v="4"/>
    <n v="66"/>
  </r>
  <r>
    <x v="608"/>
    <x v="4"/>
    <n v="141"/>
  </r>
  <r>
    <x v="831"/>
    <x v="4"/>
    <n v="22"/>
  </r>
  <r>
    <x v="25"/>
    <x v="4"/>
    <n v="20"/>
  </r>
  <r>
    <x v="317"/>
    <x v="4"/>
    <n v="122"/>
  </r>
  <r>
    <x v="338"/>
    <x v="4"/>
    <n v="60"/>
  </r>
  <r>
    <x v="182"/>
    <x v="4"/>
    <n v="183"/>
  </r>
  <r>
    <x v="666"/>
    <x v="4"/>
    <n v="84"/>
  </r>
  <r>
    <x v="230"/>
    <x v="4"/>
    <n v="238"/>
  </r>
  <r>
    <x v="710"/>
    <x v="4"/>
    <n v="81"/>
  </r>
  <r>
    <x v="773"/>
    <x v="4"/>
    <n v="119"/>
  </r>
  <r>
    <x v="353"/>
    <x v="4"/>
    <n v="55"/>
  </r>
  <r>
    <x v="215"/>
    <x v="4"/>
    <n v="95"/>
  </r>
  <r>
    <x v="615"/>
    <x v="4"/>
    <n v="147"/>
  </r>
  <r>
    <x v="756"/>
    <x v="4"/>
    <n v="176"/>
  </r>
  <r>
    <x v="440"/>
    <x v="4"/>
    <n v="54"/>
  </r>
  <r>
    <x v="214"/>
    <x v="4"/>
    <n v="60"/>
  </r>
  <r>
    <x v="63"/>
    <x v="4"/>
    <n v="218"/>
  </r>
  <r>
    <x v="331"/>
    <x v="4"/>
    <n v="129"/>
  </r>
  <r>
    <x v="733"/>
    <x v="4"/>
    <n v="77"/>
  </r>
  <r>
    <x v="446"/>
    <x v="4"/>
    <n v="39"/>
  </r>
  <r>
    <x v="654"/>
    <x v="4"/>
    <n v="7"/>
  </r>
  <r>
    <x v="713"/>
    <x v="4"/>
    <n v="26"/>
  </r>
  <r>
    <x v="671"/>
    <x v="4"/>
    <n v="76"/>
  </r>
  <r>
    <x v="281"/>
    <x v="4"/>
    <n v="74"/>
  </r>
  <r>
    <x v="798"/>
    <x v="4"/>
    <n v="93"/>
  </r>
  <r>
    <x v="891"/>
    <x v="4"/>
    <n v="16"/>
  </r>
  <r>
    <x v="732"/>
    <x v="4"/>
    <n v="83"/>
  </r>
  <r>
    <x v="747"/>
    <x v="4"/>
    <n v="30"/>
  </r>
  <r>
    <x v="657"/>
    <x v="4"/>
    <n v="27"/>
  </r>
  <r>
    <x v="172"/>
    <x v="4"/>
    <n v="27"/>
  </r>
  <r>
    <x v="486"/>
    <x v="4"/>
    <n v="55"/>
  </r>
  <r>
    <x v="489"/>
    <x v="4"/>
    <n v="30"/>
  </r>
  <r>
    <x v="431"/>
    <x v="1"/>
    <n v="2"/>
  </r>
  <r>
    <x v="723"/>
    <x v="1"/>
    <n v="14"/>
  </r>
  <r>
    <x v="734"/>
    <x v="1"/>
    <n v="4"/>
  </r>
  <r>
    <x v="164"/>
    <x v="1"/>
    <n v="16"/>
  </r>
  <r>
    <x v="831"/>
    <x v="1"/>
    <n v="3"/>
  </r>
  <r>
    <x v="636"/>
    <x v="0"/>
    <n v="12"/>
  </r>
  <r>
    <x v="338"/>
    <x v="0"/>
    <n v="2"/>
  </r>
  <r>
    <x v="643"/>
    <x v="0"/>
    <n v="1"/>
  </r>
  <r>
    <x v="116"/>
    <x v="0"/>
    <n v="1"/>
  </r>
  <r>
    <x v="141"/>
    <x v="0"/>
    <n v="1"/>
  </r>
  <r>
    <x v="797"/>
    <x v="0"/>
    <n v="1"/>
  </r>
  <r>
    <x v="397"/>
    <x v="0"/>
    <n v="3"/>
  </r>
  <r>
    <x v="433"/>
    <x v="0"/>
    <n v="1"/>
  </r>
  <r>
    <x v="144"/>
    <x v="0"/>
    <n v="4"/>
  </r>
  <r>
    <x v="582"/>
    <x v="0"/>
    <n v="1"/>
  </r>
  <r>
    <x v="680"/>
    <x v="0"/>
    <n v="4"/>
  </r>
  <r>
    <x v="345"/>
    <x v="0"/>
    <n v="2"/>
  </r>
  <r>
    <x v="209"/>
    <x v="0"/>
    <n v="6"/>
  </r>
  <r>
    <x v="409"/>
    <x v="0"/>
    <n v="3"/>
  </r>
  <r>
    <x v="739"/>
    <x v="0"/>
    <n v="2"/>
  </r>
  <r>
    <x v="713"/>
    <x v="0"/>
    <n v="1"/>
  </r>
  <r>
    <x v="862"/>
    <x v="0"/>
    <n v="1"/>
  </r>
  <r>
    <x v="630"/>
    <x v="0"/>
    <n v="1"/>
  </r>
  <r>
    <x v="795"/>
    <x v="0"/>
    <n v="2"/>
  </r>
  <r>
    <x v="728"/>
    <x v="0"/>
    <n v="1"/>
  </r>
  <r>
    <x v="663"/>
    <x v="0"/>
    <n v="6"/>
  </r>
  <r>
    <x v="282"/>
    <x v="0"/>
    <n v="7"/>
  </r>
  <r>
    <x v="535"/>
    <x v="0"/>
    <n v="3"/>
  </r>
  <r>
    <x v="139"/>
    <x v="0"/>
    <n v="1"/>
  </r>
  <r>
    <x v="826"/>
    <x v="0"/>
    <n v="2"/>
  </r>
  <r>
    <x v="369"/>
    <x v="0"/>
    <n v="2"/>
  </r>
  <r>
    <x v="718"/>
    <x v="0"/>
    <n v="1"/>
  </r>
  <r>
    <x v="307"/>
    <x v="0"/>
    <n v="1"/>
  </r>
  <r>
    <x v="859"/>
    <x v="0"/>
    <n v="1"/>
  </r>
  <r>
    <x v="810"/>
    <x v="0"/>
    <n v="1"/>
  </r>
  <r>
    <x v="883"/>
    <x v="0"/>
    <n v="1"/>
  </r>
  <r>
    <x v="841"/>
    <x v="0"/>
    <n v="1"/>
  </r>
  <r>
    <x v="829"/>
    <x v="2"/>
    <n v="11"/>
  </r>
  <r>
    <x v="309"/>
    <x v="2"/>
    <n v="2"/>
  </r>
  <r>
    <x v="892"/>
    <x v="2"/>
    <n v="1"/>
  </r>
  <r>
    <x v="54"/>
    <x v="2"/>
    <n v="1"/>
  </r>
  <r>
    <x v="634"/>
    <x v="2"/>
    <n v="4"/>
  </r>
  <r>
    <x v="260"/>
    <x v="2"/>
    <n v="3"/>
  </r>
  <r>
    <x v="893"/>
    <x v="2"/>
    <n v="5"/>
  </r>
  <r>
    <x v="872"/>
    <x v="1"/>
    <n v="3"/>
  </r>
  <r>
    <x v="39"/>
    <x v="1"/>
    <n v="13"/>
  </r>
  <r>
    <x v="392"/>
    <x v="1"/>
    <n v="4"/>
  </r>
  <r>
    <x v="423"/>
    <x v="1"/>
    <n v="3"/>
  </r>
  <r>
    <x v="579"/>
    <x v="1"/>
    <n v="5"/>
  </r>
  <r>
    <x v="863"/>
    <x v="2"/>
    <n v="1"/>
  </r>
  <r>
    <x v="228"/>
    <x v="1"/>
    <n v="4"/>
  </r>
  <r>
    <x v="692"/>
    <x v="1"/>
    <n v="1"/>
  </r>
  <r>
    <x v="807"/>
    <x v="1"/>
    <n v="2"/>
  </r>
  <r>
    <x v="66"/>
    <x v="1"/>
    <n v="4"/>
  </r>
  <r>
    <x v="604"/>
    <x v="1"/>
    <n v="2"/>
  </r>
  <r>
    <x v="545"/>
    <x v="1"/>
    <n v="1"/>
  </r>
  <r>
    <x v="748"/>
    <x v="1"/>
    <n v="2"/>
  </r>
  <r>
    <x v="571"/>
    <x v="1"/>
    <n v="1"/>
  </r>
  <r>
    <x v="890"/>
    <x v="1"/>
    <n v="2"/>
  </r>
  <r>
    <x v="878"/>
    <x v="3"/>
    <n v="35"/>
  </r>
  <r>
    <x v="876"/>
    <x v="3"/>
    <n v="15"/>
  </r>
  <r>
    <x v="273"/>
    <x v="3"/>
    <n v="4"/>
  </r>
  <r>
    <x v="604"/>
    <x v="3"/>
    <n v="7"/>
  </r>
  <r>
    <x v="223"/>
    <x v="3"/>
    <n v="2"/>
  </r>
  <r>
    <x v="538"/>
    <x v="3"/>
    <n v="3"/>
  </r>
  <r>
    <x v="55"/>
    <x v="3"/>
    <n v="25"/>
  </r>
  <r>
    <x v="846"/>
    <x v="3"/>
    <n v="44"/>
  </r>
  <r>
    <x v="348"/>
    <x v="3"/>
    <n v="24"/>
  </r>
  <r>
    <x v="504"/>
    <x v="3"/>
    <n v="32"/>
  </r>
  <r>
    <x v="0"/>
    <x v="3"/>
    <n v="37"/>
  </r>
  <r>
    <x v="147"/>
    <x v="3"/>
    <n v="21"/>
  </r>
  <r>
    <x v="356"/>
    <x v="3"/>
    <n v="14"/>
  </r>
  <r>
    <x v="175"/>
    <x v="3"/>
    <n v="27"/>
  </r>
  <r>
    <x v="362"/>
    <x v="3"/>
    <n v="32"/>
  </r>
  <r>
    <x v="109"/>
    <x v="3"/>
    <n v="8"/>
  </r>
  <r>
    <x v="518"/>
    <x v="3"/>
    <n v="13"/>
  </r>
  <r>
    <x v="794"/>
    <x v="3"/>
    <n v="12"/>
  </r>
  <r>
    <x v="653"/>
    <x v="3"/>
    <n v="96"/>
  </r>
  <r>
    <x v="408"/>
    <x v="3"/>
    <n v="17"/>
  </r>
  <r>
    <x v="271"/>
    <x v="3"/>
    <n v="9"/>
  </r>
  <r>
    <x v="864"/>
    <x v="3"/>
    <n v="32"/>
  </r>
  <r>
    <x v="532"/>
    <x v="3"/>
    <n v="2"/>
  </r>
  <r>
    <x v="344"/>
    <x v="3"/>
    <n v="18"/>
  </r>
  <r>
    <x v="30"/>
    <x v="3"/>
    <n v="2"/>
  </r>
  <r>
    <x v="154"/>
    <x v="3"/>
    <n v="9"/>
  </r>
  <r>
    <x v="701"/>
    <x v="3"/>
    <n v="7"/>
  </r>
  <r>
    <x v="192"/>
    <x v="3"/>
    <n v="30"/>
  </r>
  <r>
    <x v="165"/>
    <x v="3"/>
    <n v="5"/>
  </r>
  <r>
    <x v="644"/>
    <x v="3"/>
    <n v="11"/>
  </r>
  <r>
    <x v="174"/>
    <x v="3"/>
    <n v="20"/>
  </r>
  <r>
    <x v="135"/>
    <x v="3"/>
    <n v="6"/>
  </r>
  <r>
    <x v="77"/>
    <x v="3"/>
    <n v="21"/>
  </r>
  <r>
    <x v="212"/>
    <x v="3"/>
    <n v="13"/>
  </r>
  <r>
    <x v="145"/>
    <x v="3"/>
    <n v="5"/>
  </r>
  <r>
    <x v="730"/>
    <x v="3"/>
    <n v="8"/>
  </r>
  <r>
    <x v="883"/>
    <x v="3"/>
    <n v="4"/>
  </r>
  <r>
    <x v="607"/>
    <x v="3"/>
    <n v="33"/>
  </r>
  <r>
    <x v="648"/>
    <x v="3"/>
    <n v="24"/>
  </r>
  <r>
    <x v="346"/>
    <x v="3"/>
    <n v="23"/>
  </r>
  <r>
    <x v="855"/>
    <x v="3"/>
    <n v="9"/>
  </r>
  <r>
    <x v="847"/>
    <x v="3"/>
    <n v="8"/>
  </r>
  <r>
    <x v="785"/>
    <x v="3"/>
    <n v="7"/>
  </r>
  <r>
    <x v="523"/>
    <x v="3"/>
    <n v="6"/>
  </r>
  <r>
    <x v="252"/>
    <x v="3"/>
    <n v="21"/>
  </r>
  <r>
    <x v="790"/>
    <x v="3"/>
    <n v="1"/>
  </r>
  <r>
    <x v="636"/>
    <x v="3"/>
    <n v="56"/>
  </r>
  <r>
    <x v="752"/>
    <x v="3"/>
    <n v="6"/>
  </r>
  <r>
    <x v="699"/>
    <x v="3"/>
    <n v="3"/>
  </r>
  <r>
    <x v="568"/>
    <x v="3"/>
    <n v="20"/>
  </r>
  <r>
    <x v="340"/>
    <x v="3"/>
    <n v="6"/>
  </r>
  <r>
    <x v="240"/>
    <x v="3"/>
    <n v="25"/>
  </r>
  <r>
    <x v="719"/>
    <x v="3"/>
    <n v="10"/>
  </r>
  <r>
    <x v="186"/>
    <x v="3"/>
    <n v="7"/>
  </r>
  <r>
    <x v="519"/>
    <x v="3"/>
    <n v="15"/>
  </r>
  <r>
    <x v="688"/>
    <x v="3"/>
    <n v="17"/>
  </r>
  <r>
    <x v="888"/>
    <x v="3"/>
    <n v="1"/>
  </r>
  <r>
    <x v="16"/>
    <x v="3"/>
    <n v="3"/>
  </r>
  <r>
    <x v="394"/>
    <x v="3"/>
    <n v="40"/>
  </r>
  <r>
    <x v="296"/>
    <x v="3"/>
    <n v="54"/>
  </r>
  <r>
    <x v="600"/>
    <x v="3"/>
    <n v="7"/>
  </r>
  <r>
    <x v="828"/>
    <x v="3"/>
    <n v="1"/>
  </r>
  <r>
    <x v="53"/>
    <x v="3"/>
    <n v="3"/>
  </r>
  <r>
    <x v="282"/>
    <x v="3"/>
    <n v="26"/>
  </r>
  <r>
    <x v="737"/>
    <x v="3"/>
    <n v="15"/>
  </r>
  <r>
    <x v="354"/>
    <x v="3"/>
    <n v="12"/>
  </r>
  <r>
    <x v="402"/>
    <x v="3"/>
    <n v="13"/>
  </r>
  <r>
    <x v="292"/>
    <x v="3"/>
    <n v="12"/>
  </r>
  <r>
    <x v="733"/>
    <x v="3"/>
    <n v="3"/>
  </r>
  <r>
    <x v="398"/>
    <x v="3"/>
    <n v="8"/>
  </r>
  <r>
    <x v="747"/>
    <x v="3"/>
    <n v="2"/>
  </r>
  <r>
    <x v="279"/>
    <x v="3"/>
    <n v="4"/>
  </r>
  <r>
    <x v="800"/>
    <x v="3"/>
    <n v="1"/>
  </r>
  <r>
    <x v="553"/>
    <x v="3"/>
    <n v="1"/>
  </r>
  <r>
    <x v="405"/>
    <x v="3"/>
    <n v="2"/>
  </r>
  <r>
    <x v="60"/>
    <x v="3"/>
    <n v="24"/>
  </r>
  <r>
    <x v="37"/>
    <x v="3"/>
    <n v="12"/>
  </r>
  <r>
    <x v="327"/>
    <x v="3"/>
    <n v="13"/>
  </r>
  <r>
    <x v="575"/>
    <x v="3"/>
    <n v="4"/>
  </r>
  <r>
    <x v="821"/>
    <x v="3"/>
    <n v="35"/>
  </r>
  <r>
    <x v="535"/>
    <x v="3"/>
    <n v="11"/>
  </r>
  <r>
    <x v="599"/>
    <x v="3"/>
    <n v="6"/>
  </r>
  <r>
    <x v="169"/>
    <x v="3"/>
    <n v="16"/>
  </r>
  <r>
    <x v="509"/>
    <x v="3"/>
    <n v="13"/>
  </r>
  <r>
    <x v="537"/>
    <x v="3"/>
    <n v="16"/>
  </r>
  <r>
    <x v="61"/>
    <x v="3"/>
    <n v="5"/>
  </r>
  <r>
    <x v="721"/>
    <x v="3"/>
    <n v="8"/>
  </r>
  <r>
    <x v="788"/>
    <x v="3"/>
    <n v="4"/>
  </r>
  <r>
    <x v="157"/>
    <x v="3"/>
    <n v="8"/>
  </r>
  <r>
    <x v="852"/>
    <x v="3"/>
    <n v="1"/>
  </r>
  <r>
    <x v="893"/>
    <x v="3"/>
    <n v="1"/>
  </r>
  <r>
    <x v="167"/>
    <x v="3"/>
    <n v="1"/>
  </r>
  <r>
    <x v="227"/>
    <x v="3"/>
    <n v="1"/>
  </r>
  <r>
    <x v="263"/>
    <x v="3"/>
    <n v="1"/>
  </r>
  <r>
    <x v="55"/>
    <x v="4"/>
    <n v="217"/>
  </r>
  <r>
    <x v="4"/>
    <x v="4"/>
    <n v="213"/>
  </r>
  <r>
    <x v="565"/>
    <x v="4"/>
    <n v="505"/>
  </r>
  <r>
    <x v="793"/>
    <x v="4"/>
    <n v="141"/>
  </r>
  <r>
    <x v="326"/>
    <x v="4"/>
    <n v="75"/>
  </r>
  <r>
    <x v="485"/>
    <x v="4"/>
    <n v="235"/>
  </r>
  <r>
    <x v="816"/>
    <x v="4"/>
    <n v="364"/>
  </r>
  <r>
    <x v="561"/>
    <x v="4"/>
    <n v="725"/>
  </r>
  <r>
    <x v="394"/>
    <x v="4"/>
    <n v="264"/>
  </r>
  <r>
    <x v="697"/>
    <x v="4"/>
    <n v="96"/>
  </r>
  <r>
    <x v="382"/>
    <x v="4"/>
    <n v="521"/>
  </r>
  <r>
    <x v="803"/>
    <x v="4"/>
    <n v="35"/>
  </r>
  <r>
    <x v="405"/>
    <x v="4"/>
    <n v="23"/>
  </r>
  <r>
    <x v="609"/>
    <x v="4"/>
    <n v="764"/>
  </r>
  <r>
    <x v="88"/>
    <x v="4"/>
    <n v="226"/>
  </r>
  <r>
    <x v="41"/>
    <x v="4"/>
    <n v="128"/>
  </r>
  <r>
    <x v="36"/>
    <x v="4"/>
    <n v="323"/>
  </r>
  <r>
    <x v="395"/>
    <x v="4"/>
    <n v="402"/>
  </r>
  <r>
    <x v="62"/>
    <x v="4"/>
    <n v="109"/>
  </r>
  <r>
    <x v="881"/>
    <x v="4"/>
    <n v="122"/>
  </r>
  <r>
    <x v="136"/>
    <x v="4"/>
    <n v="398"/>
  </r>
  <r>
    <x v="128"/>
    <x v="4"/>
    <n v="167"/>
  </r>
  <r>
    <x v="692"/>
    <x v="4"/>
    <n v="101"/>
  </r>
  <r>
    <x v="623"/>
    <x v="4"/>
    <n v="393"/>
  </r>
  <r>
    <x v="592"/>
    <x v="4"/>
    <n v="205"/>
  </r>
  <r>
    <x v="607"/>
    <x v="4"/>
    <n v="328"/>
  </r>
  <r>
    <x v="644"/>
    <x v="4"/>
    <n v="117"/>
  </r>
  <r>
    <x v="57"/>
    <x v="4"/>
    <n v="314"/>
  </r>
  <r>
    <x v="667"/>
    <x v="4"/>
    <n v="81"/>
  </r>
  <r>
    <x v="415"/>
    <x v="4"/>
    <n v="275"/>
  </r>
  <r>
    <x v="285"/>
    <x v="4"/>
    <n v="114"/>
  </r>
  <r>
    <x v="882"/>
    <x v="4"/>
    <n v="224"/>
  </r>
  <r>
    <x v="686"/>
    <x v="4"/>
    <n v="84"/>
  </r>
  <r>
    <x v="97"/>
    <x v="4"/>
    <n v="139"/>
  </r>
  <r>
    <x v="861"/>
    <x v="4"/>
    <n v="81"/>
  </r>
  <r>
    <x v="90"/>
    <x v="4"/>
    <n v="412"/>
  </r>
  <r>
    <x v="134"/>
    <x v="4"/>
    <n v="39"/>
  </r>
  <r>
    <x v="40"/>
    <x v="4"/>
    <n v="336"/>
  </r>
  <r>
    <x v="70"/>
    <x v="4"/>
    <n v="156"/>
  </r>
  <r>
    <x v="638"/>
    <x v="4"/>
    <n v="374"/>
  </r>
  <r>
    <x v="291"/>
    <x v="4"/>
    <n v="166"/>
  </r>
  <r>
    <x v="212"/>
    <x v="4"/>
    <n v="198"/>
  </r>
  <r>
    <x v="737"/>
    <x v="4"/>
    <n v="169"/>
  </r>
  <r>
    <x v="680"/>
    <x v="4"/>
    <n v="250"/>
  </r>
  <r>
    <x v="709"/>
    <x v="4"/>
    <n v="30"/>
  </r>
  <r>
    <x v="346"/>
    <x v="4"/>
    <n v="374"/>
  </r>
  <r>
    <x v="310"/>
    <x v="4"/>
    <n v="476"/>
  </r>
  <r>
    <x v="183"/>
    <x v="4"/>
    <n v="114"/>
  </r>
  <r>
    <x v="53"/>
    <x v="4"/>
    <n v="167"/>
  </r>
  <r>
    <x v="610"/>
    <x v="4"/>
    <n v="129"/>
  </r>
  <r>
    <x v="751"/>
    <x v="4"/>
    <n v="560"/>
  </r>
  <r>
    <x v="558"/>
    <x v="4"/>
    <n v="654"/>
  </r>
  <r>
    <x v="329"/>
    <x v="4"/>
    <n v="133"/>
  </r>
  <r>
    <x v="594"/>
    <x v="4"/>
    <n v="125"/>
  </r>
  <r>
    <x v="480"/>
    <x v="4"/>
    <n v="122"/>
  </r>
  <r>
    <x v="60"/>
    <x v="4"/>
    <n v="289"/>
  </r>
  <r>
    <x v="658"/>
    <x v="4"/>
    <n v="32"/>
  </r>
  <r>
    <x v="424"/>
    <x v="4"/>
    <n v="69"/>
  </r>
  <r>
    <x v="870"/>
    <x v="4"/>
    <n v="56"/>
  </r>
  <r>
    <x v="373"/>
    <x v="4"/>
    <n v="205"/>
  </r>
  <r>
    <x v="181"/>
    <x v="4"/>
    <n v="375"/>
  </r>
  <r>
    <x v="34"/>
    <x v="4"/>
    <n v="211"/>
  </r>
  <r>
    <x v="855"/>
    <x v="4"/>
    <n v="144"/>
  </r>
  <r>
    <x v="121"/>
    <x v="4"/>
    <n v="41"/>
  </r>
  <r>
    <x v="837"/>
    <x v="4"/>
    <n v="27"/>
  </r>
  <r>
    <x v="491"/>
    <x v="4"/>
    <n v="116"/>
  </r>
  <r>
    <x v="838"/>
    <x v="4"/>
    <n v="56"/>
  </r>
  <r>
    <x v="475"/>
    <x v="4"/>
    <n v="161"/>
  </r>
  <r>
    <x v="423"/>
    <x v="4"/>
    <n v="144"/>
  </r>
  <r>
    <x v="236"/>
    <x v="4"/>
    <n v="135"/>
  </r>
  <r>
    <x v="175"/>
    <x v="4"/>
    <n v="364"/>
  </r>
  <r>
    <x v="37"/>
    <x v="4"/>
    <n v="231"/>
  </r>
  <r>
    <x v="640"/>
    <x v="4"/>
    <n v="111"/>
  </r>
  <r>
    <x v="742"/>
    <x v="4"/>
    <n v="50"/>
  </r>
  <r>
    <x v="453"/>
    <x v="4"/>
    <n v="333"/>
  </r>
  <r>
    <x v="631"/>
    <x v="4"/>
    <n v="146"/>
  </r>
  <r>
    <x v="309"/>
    <x v="4"/>
    <n v="23"/>
  </r>
  <r>
    <x v="110"/>
    <x v="4"/>
    <n v="403"/>
  </r>
  <r>
    <x v="35"/>
    <x v="4"/>
    <n v="133"/>
  </r>
  <r>
    <x v="87"/>
    <x v="4"/>
    <n v="190"/>
  </r>
  <r>
    <x v="243"/>
    <x v="4"/>
    <n v="140"/>
  </r>
  <r>
    <x v="117"/>
    <x v="4"/>
    <n v="98"/>
  </r>
  <r>
    <x v="650"/>
    <x v="4"/>
    <n v="135"/>
  </r>
  <r>
    <x v="28"/>
    <x v="4"/>
    <n v="307"/>
  </r>
  <r>
    <x v="162"/>
    <x v="4"/>
    <n v="61"/>
  </r>
  <r>
    <x v="490"/>
    <x v="4"/>
    <n v="175"/>
  </r>
  <r>
    <x v="859"/>
    <x v="4"/>
    <n v="39"/>
  </r>
  <r>
    <x v="133"/>
    <x v="4"/>
    <n v="55"/>
  </r>
  <r>
    <x v="462"/>
    <x v="4"/>
    <n v="108"/>
  </r>
  <r>
    <x v="655"/>
    <x v="4"/>
    <n v="139"/>
  </r>
  <r>
    <x v="746"/>
    <x v="4"/>
    <n v="47"/>
  </r>
  <r>
    <x v="367"/>
    <x v="4"/>
    <n v="238"/>
  </r>
  <r>
    <x v="10"/>
    <x v="4"/>
    <n v="89"/>
  </r>
  <r>
    <x v="801"/>
    <x v="4"/>
    <n v="113"/>
  </r>
  <r>
    <x v="662"/>
    <x v="4"/>
    <n v="128"/>
  </r>
  <r>
    <x v="64"/>
    <x v="4"/>
    <n v="95"/>
  </r>
  <r>
    <x v="227"/>
    <x v="4"/>
    <n v="57"/>
  </r>
  <r>
    <x v="66"/>
    <x v="4"/>
    <n v="36"/>
  </r>
  <r>
    <x v="137"/>
    <x v="4"/>
    <n v="83"/>
  </r>
  <r>
    <x v="795"/>
    <x v="4"/>
    <n v="146"/>
  </r>
  <r>
    <x v="807"/>
    <x v="4"/>
    <n v="9"/>
  </r>
  <r>
    <x v="56"/>
    <x v="4"/>
    <n v="24"/>
  </r>
  <r>
    <x v="442"/>
    <x v="4"/>
    <n v="173"/>
  </r>
  <r>
    <x v="138"/>
    <x v="2"/>
    <n v="10"/>
  </r>
  <r>
    <x v="783"/>
    <x v="2"/>
    <n v="10"/>
  </r>
  <r>
    <x v="34"/>
    <x v="2"/>
    <n v="31"/>
  </r>
  <r>
    <x v="581"/>
    <x v="2"/>
    <n v="31"/>
  </r>
  <r>
    <x v="17"/>
    <x v="2"/>
    <n v="13"/>
  </r>
  <r>
    <x v="536"/>
    <x v="2"/>
    <n v="29"/>
  </r>
  <r>
    <x v="56"/>
    <x v="2"/>
    <n v="12"/>
  </r>
  <r>
    <x v="425"/>
    <x v="2"/>
    <n v="22"/>
  </r>
  <r>
    <x v="849"/>
    <x v="1"/>
    <n v="12"/>
  </r>
  <r>
    <x v="422"/>
    <x v="1"/>
    <n v="14"/>
  </r>
  <r>
    <x v="786"/>
    <x v="1"/>
    <n v="7"/>
  </r>
  <r>
    <x v="48"/>
    <x v="1"/>
    <n v="11"/>
  </r>
  <r>
    <x v="658"/>
    <x v="1"/>
    <n v="5"/>
  </r>
  <r>
    <x v="405"/>
    <x v="1"/>
    <n v="4"/>
  </r>
  <r>
    <x v="30"/>
    <x v="1"/>
    <n v="5"/>
  </r>
  <r>
    <x v="747"/>
    <x v="1"/>
    <n v="5"/>
  </r>
  <r>
    <x v="845"/>
    <x v="1"/>
    <n v="4"/>
  </r>
  <r>
    <x v="801"/>
    <x v="0"/>
    <n v="3"/>
  </r>
  <r>
    <x v="339"/>
    <x v="0"/>
    <n v="2"/>
  </r>
  <r>
    <x v="337"/>
    <x v="0"/>
    <n v="4"/>
  </r>
  <r>
    <x v="386"/>
    <x v="0"/>
    <n v="6"/>
  </r>
  <r>
    <x v="547"/>
    <x v="0"/>
    <n v="5"/>
  </r>
  <r>
    <x v="363"/>
    <x v="0"/>
    <n v="5"/>
  </r>
  <r>
    <x v="838"/>
    <x v="0"/>
    <n v="4"/>
  </r>
  <r>
    <x v="543"/>
    <x v="0"/>
    <n v="1"/>
  </r>
  <r>
    <x v="734"/>
    <x v="0"/>
    <n v="2"/>
  </r>
  <r>
    <x v="215"/>
    <x v="0"/>
    <n v="1"/>
  </r>
  <r>
    <x v="791"/>
    <x v="0"/>
    <n v="4"/>
  </r>
  <r>
    <x v="449"/>
    <x v="0"/>
    <n v="1"/>
  </r>
  <r>
    <x v="644"/>
    <x v="0"/>
    <n v="1"/>
  </r>
  <r>
    <x v="579"/>
    <x v="0"/>
    <n v="1"/>
  </r>
  <r>
    <x v="872"/>
    <x v="0"/>
    <n v="1"/>
  </r>
  <r>
    <x v="411"/>
    <x v="0"/>
    <n v="1"/>
  </r>
  <r>
    <x v="784"/>
    <x v="0"/>
    <n v="2"/>
  </r>
  <r>
    <x v="716"/>
    <x v="0"/>
    <n v="1"/>
  </r>
  <r>
    <x v="203"/>
    <x v="0"/>
    <n v="1"/>
  </r>
  <r>
    <x v="122"/>
    <x v="0"/>
    <n v="1"/>
  </r>
  <r>
    <x v="81"/>
    <x v="0"/>
    <n v="2"/>
  </r>
  <r>
    <x v="285"/>
    <x v="2"/>
    <n v="5"/>
  </r>
  <r>
    <x v="852"/>
    <x v="2"/>
    <n v="6"/>
  </r>
  <r>
    <x v="886"/>
    <x v="2"/>
    <n v="4"/>
  </r>
  <r>
    <x v="894"/>
    <x v="2"/>
    <n v="11"/>
  </r>
  <r>
    <x v="472"/>
    <x v="2"/>
    <n v="11"/>
  </r>
  <r>
    <x v="264"/>
    <x v="2"/>
    <n v="6"/>
  </r>
  <r>
    <x v="861"/>
    <x v="2"/>
    <n v="7"/>
  </r>
  <r>
    <x v="895"/>
    <x v="2"/>
    <n v="2"/>
  </r>
  <r>
    <x v="794"/>
    <x v="1"/>
    <n v="4"/>
  </r>
  <r>
    <x v="729"/>
    <x v="1"/>
    <n v="1"/>
  </r>
  <r>
    <x v="359"/>
    <x v="1"/>
    <n v="5"/>
  </r>
  <r>
    <x v="213"/>
    <x v="1"/>
    <n v="3"/>
  </r>
  <r>
    <x v="603"/>
    <x v="1"/>
    <n v="2"/>
  </r>
  <r>
    <x v="54"/>
    <x v="1"/>
    <n v="2"/>
  </r>
  <r>
    <x v="508"/>
    <x v="1"/>
    <n v="3"/>
  </r>
  <r>
    <x v="371"/>
    <x v="1"/>
    <n v="2"/>
  </r>
  <r>
    <x v="868"/>
    <x v="2"/>
    <n v="1"/>
  </r>
  <r>
    <x v="95"/>
    <x v="2"/>
    <n v="3"/>
  </r>
  <r>
    <x v="891"/>
    <x v="2"/>
    <n v="1"/>
  </r>
  <r>
    <x v="874"/>
    <x v="2"/>
    <n v="1"/>
  </r>
  <r>
    <x v="826"/>
    <x v="1"/>
    <n v="2"/>
  </r>
  <r>
    <x v="271"/>
    <x v="1"/>
    <n v="8"/>
  </r>
  <r>
    <x v="598"/>
    <x v="1"/>
    <n v="2"/>
  </r>
  <r>
    <x v="750"/>
    <x v="1"/>
    <n v="2"/>
  </r>
  <r>
    <x v="893"/>
    <x v="1"/>
    <n v="1"/>
  </r>
  <r>
    <x v="548"/>
    <x v="1"/>
    <n v="2"/>
  </r>
  <r>
    <x v="13"/>
    <x v="1"/>
    <n v="1"/>
  </r>
  <r>
    <x v="564"/>
    <x v="1"/>
    <n v="3"/>
  </r>
  <r>
    <x v="497"/>
    <x v="1"/>
    <n v="1"/>
  </r>
  <r>
    <x v="428"/>
    <x v="1"/>
    <n v="2"/>
  </r>
  <r>
    <x v="387"/>
    <x v="1"/>
    <n v="1"/>
  </r>
  <r>
    <x v="723"/>
    <x v="3"/>
    <n v="9"/>
  </r>
  <r>
    <x v="867"/>
    <x v="3"/>
    <n v="1"/>
  </r>
  <r>
    <x v="13"/>
    <x v="3"/>
    <n v="8"/>
  </r>
  <r>
    <x v="84"/>
    <x v="3"/>
    <n v="23"/>
  </r>
  <r>
    <x v="317"/>
    <x v="3"/>
    <n v="17"/>
  </r>
  <r>
    <x v="738"/>
    <x v="3"/>
    <n v="10"/>
  </r>
  <r>
    <x v="21"/>
    <x v="3"/>
    <n v="46"/>
  </r>
  <r>
    <x v="286"/>
    <x v="3"/>
    <n v="60"/>
  </r>
  <r>
    <x v="702"/>
    <x v="3"/>
    <n v="3"/>
  </r>
  <r>
    <x v="717"/>
    <x v="3"/>
    <n v="16"/>
  </r>
  <r>
    <x v="371"/>
    <x v="3"/>
    <n v="7"/>
  </r>
  <r>
    <x v="748"/>
    <x v="3"/>
    <n v="4"/>
  </r>
  <r>
    <x v="253"/>
    <x v="3"/>
    <n v="22"/>
  </r>
  <r>
    <x v="592"/>
    <x v="3"/>
    <n v="19"/>
  </r>
  <r>
    <x v="422"/>
    <x v="3"/>
    <n v="13"/>
  </r>
  <r>
    <x v="318"/>
    <x v="3"/>
    <n v="12"/>
  </r>
  <r>
    <x v="695"/>
    <x v="3"/>
    <n v="10"/>
  </r>
  <r>
    <x v="326"/>
    <x v="3"/>
    <n v="7"/>
  </r>
  <r>
    <x v="104"/>
    <x v="3"/>
    <n v="28"/>
  </r>
  <r>
    <x v="642"/>
    <x v="3"/>
    <n v="30"/>
  </r>
  <r>
    <x v="237"/>
    <x v="3"/>
    <n v="37"/>
  </r>
  <r>
    <x v="58"/>
    <x v="3"/>
    <n v="10"/>
  </r>
  <r>
    <x v="727"/>
    <x v="3"/>
    <n v="27"/>
  </r>
  <r>
    <x v="684"/>
    <x v="3"/>
    <n v="26"/>
  </r>
  <r>
    <x v="617"/>
    <x v="3"/>
    <n v="13"/>
  </r>
  <r>
    <x v="80"/>
    <x v="3"/>
    <n v="14"/>
  </r>
  <r>
    <x v="647"/>
    <x v="3"/>
    <n v="22"/>
  </r>
  <r>
    <x v="334"/>
    <x v="3"/>
    <n v="15"/>
  </r>
  <r>
    <x v="105"/>
    <x v="3"/>
    <n v="27"/>
  </r>
  <r>
    <x v="544"/>
    <x v="3"/>
    <n v="4"/>
  </r>
  <r>
    <x v="372"/>
    <x v="3"/>
    <n v="28"/>
  </r>
  <r>
    <x v="380"/>
    <x v="3"/>
    <n v="40"/>
  </r>
  <r>
    <x v="158"/>
    <x v="3"/>
    <n v="29"/>
  </r>
  <r>
    <x v="873"/>
    <x v="3"/>
    <n v="18"/>
  </r>
  <r>
    <x v="759"/>
    <x v="3"/>
    <n v="9"/>
  </r>
  <r>
    <x v="363"/>
    <x v="3"/>
    <n v="24"/>
  </r>
  <r>
    <x v="386"/>
    <x v="3"/>
    <n v="10"/>
  </r>
  <r>
    <x v="433"/>
    <x v="3"/>
    <n v="2"/>
  </r>
  <r>
    <x v="574"/>
    <x v="3"/>
    <n v="1"/>
  </r>
  <r>
    <x v="806"/>
    <x v="3"/>
    <n v="13"/>
  </r>
  <r>
    <x v="280"/>
    <x v="3"/>
    <n v="18"/>
  </r>
  <r>
    <x v="368"/>
    <x v="3"/>
    <n v="5"/>
  </r>
  <r>
    <x v="178"/>
    <x v="3"/>
    <n v="50"/>
  </r>
  <r>
    <x v="751"/>
    <x v="3"/>
    <n v="39"/>
  </r>
  <r>
    <x v="68"/>
    <x v="3"/>
    <n v="6"/>
  </r>
  <r>
    <x v="209"/>
    <x v="3"/>
    <n v="14"/>
  </r>
  <r>
    <x v="602"/>
    <x v="3"/>
    <n v="8"/>
  </r>
  <r>
    <x v="113"/>
    <x v="3"/>
    <n v="7"/>
  </r>
  <r>
    <x v="29"/>
    <x v="3"/>
    <n v="15"/>
  </r>
  <r>
    <x v="196"/>
    <x v="3"/>
    <n v="12"/>
  </r>
  <r>
    <x v="295"/>
    <x v="3"/>
    <n v="9"/>
  </r>
  <r>
    <x v="545"/>
    <x v="3"/>
    <n v="10"/>
  </r>
  <r>
    <x v="200"/>
    <x v="3"/>
    <n v="26"/>
  </r>
  <r>
    <x v="409"/>
    <x v="3"/>
    <n v="5"/>
  </r>
  <r>
    <x v="527"/>
    <x v="3"/>
    <n v="1"/>
  </r>
  <r>
    <x v="119"/>
    <x v="3"/>
    <n v="21"/>
  </r>
  <r>
    <x v="180"/>
    <x v="3"/>
    <n v="3"/>
  </r>
  <r>
    <x v="38"/>
    <x v="3"/>
    <n v="19"/>
  </r>
  <r>
    <x v="306"/>
    <x v="3"/>
    <n v="40"/>
  </r>
  <r>
    <x v="297"/>
    <x v="3"/>
    <n v="24"/>
  </r>
  <r>
    <x v="18"/>
    <x v="3"/>
    <n v="8"/>
  </r>
  <r>
    <x v="503"/>
    <x v="3"/>
    <n v="8"/>
  </r>
  <r>
    <x v="754"/>
    <x v="3"/>
    <n v="18"/>
  </r>
  <r>
    <x v="364"/>
    <x v="3"/>
    <n v="8"/>
  </r>
  <r>
    <x v="425"/>
    <x v="3"/>
    <n v="6"/>
  </r>
  <r>
    <x v="792"/>
    <x v="3"/>
    <n v="11"/>
  </r>
  <r>
    <x v="571"/>
    <x v="3"/>
    <n v="1"/>
  </r>
  <r>
    <x v="248"/>
    <x v="3"/>
    <n v="1"/>
  </r>
  <r>
    <x v="183"/>
    <x v="3"/>
    <n v="19"/>
  </r>
  <r>
    <x v="791"/>
    <x v="3"/>
    <n v="10"/>
  </r>
  <r>
    <x v="670"/>
    <x v="3"/>
    <n v="2"/>
  </r>
  <r>
    <x v="860"/>
    <x v="3"/>
    <n v="2"/>
  </r>
  <r>
    <x v="3"/>
    <x v="3"/>
    <n v="16"/>
  </r>
  <r>
    <x v="749"/>
    <x v="3"/>
    <n v="1"/>
  </r>
  <r>
    <x v="703"/>
    <x v="3"/>
    <n v="11"/>
  </r>
  <r>
    <x v="849"/>
    <x v="3"/>
    <n v="11"/>
  </r>
  <r>
    <x v="868"/>
    <x v="3"/>
    <n v="3"/>
  </r>
  <r>
    <x v="436"/>
    <x v="3"/>
    <n v="3"/>
  </r>
  <r>
    <x v="856"/>
    <x v="3"/>
    <n v="3"/>
  </r>
  <r>
    <x v="872"/>
    <x v="3"/>
    <n v="2"/>
  </r>
  <r>
    <x v="740"/>
    <x v="3"/>
    <n v="3"/>
  </r>
  <r>
    <x v="172"/>
    <x v="3"/>
    <n v="1"/>
  </r>
  <r>
    <x v="166"/>
    <x v="3"/>
    <n v="2"/>
  </r>
  <r>
    <x v="521"/>
    <x v="3"/>
    <n v="2"/>
  </r>
  <r>
    <x v="677"/>
    <x v="3"/>
    <n v="1"/>
  </r>
  <r>
    <x v="673"/>
    <x v="3"/>
    <n v="1"/>
  </r>
  <r>
    <x v="739"/>
    <x v="3"/>
    <n v="1"/>
  </r>
  <r>
    <x v="130"/>
    <x v="3"/>
    <n v="1"/>
  </r>
  <r>
    <x v="757"/>
    <x v="3"/>
    <n v="1"/>
  </r>
  <r>
    <x v="784"/>
    <x v="3"/>
    <n v="1"/>
  </r>
  <r>
    <x v="547"/>
    <x v="3"/>
    <n v="1"/>
  </r>
  <r>
    <x v="260"/>
    <x v="3"/>
    <n v="1"/>
  </r>
  <r>
    <x v="896"/>
    <x v="3"/>
    <n v="1"/>
  </r>
  <r>
    <x v="325"/>
    <x v="4"/>
    <n v="225"/>
  </r>
  <r>
    <x v="315"/>
    <x v="4"/>
    <n v="520"/>
  </r>
  <r>
    <x v="875"/>
    <x v="4"/>
    <n v="271"/>
  </r>
  <r>
    <x v="660"/>
    <x v="4"/>
    <n v="137"/>
  </r>
  <r>
    <x v="431"/>
    <x v="4"/>
    <n v="182"/>
  </r>
  <r>
    <x v="9"/>
    <x v="4"/>
    <n v="449"/>
  </r>
  <r>
    <x v="383"/>
    <x v="4"/>
    <n v="491"/>
  </r>
  <r>
    <x v="745"/>
    <x v="4"/>
    <n v="331"/>
  </r>
  <r>
    <x v="590"/>
    <x v="4"/>
    <n v="75"/>
  </r>
  <r>
    <x v="669"/>
    <x v="4"/>
    <n v="387"/>
  </r>
  <r>
    <x v="876"/>
    <x v="4"/>
    <n v="226"/>
  </r>
  <r>
    <x v="768"/>
    <x v="4"/>
    <n v="128"/>
  </r>
  <r>
    <x v="301"/>
    <x v="4"/>
    <n v="290"/>
  </r>
  <r>
    <x v="684"/>
    <x v="4"/>
    <n v="345"/>
  </r>
  <r>
    <x v="656"/>
    <x v="4"/>
    <n v="25"/>
  </r>
  <r>
    <x v="23"/>
    <x v="4"/>
    <n v="799"/>
  </r>
  <r>
    <x v="390"/>
    <x v="4"/>
    <n v="404"/>
  </r>
  <r>
    <x v="772"/>
    <x v="4"/>
    <n v="98"/>
  </r>
  <r>
    <x v="164"/>
    <x v="4"/>
    <n v="165"/>
  </r>
  <r>
    <x v="619"/>
    <x v="4"/>
    <n v="655"/>
  </r>
  <r>
    <x v="589"/>
    <x v="4"/>
    <n v="51"/>
  </r>
  <r>
    <x v="73"/>
    <x v="4"/>
    <n v="272"/>
  </r>
  <r>
    <x v="569"/>
    <x v="4"/>
    <n v="304"/>
  </r>
  <r>
    <x v="703"/>
    <x v="4"/>
    <n v="217"/>
  </r>
  <r>
    <x v="817"/>
    <x v="4"/>
    <n v="139"/>
  </r>
  <r>
    <x v="123"/>
    <x v="4"/>
    <n v="275"/>
  </r>
  <r>
    <x v="495"/>
    <x v="4"/>
    <n v="34"/>
  </r>
  <r>
    <x v="294"/>
    <x v="4"/>
    <n v="657"/>
  </r>
  <r>
    <x v="11"/>
    <x v="4"/>
    <n v="759"/>
  </r>
  <r>
    <x v="168"/>
    <x v="4"/>
    <n v="157"/>
  </r>
  <r>
    <x v="595"/>
    <x v="4"/>
    <n v="78"/>
  </r>
  <r>
    <x v="461"/>
    <x v="4"/>
    <n v="389"/>
  </r>
  <r>
    <x v="583"/>
    <x v="4"/>
    <n v="154"/>
  </r>
  <r>
    <x v="805"/>
    <x v="4"/>
    <n v="274"/>
  </r>
  <r>
    <x v="836"/>
    <x v="4"/>
    <n v="697"/>
  </r>
  <r>
    <x v="177"/>
    <x v="4"/>
    <n v="216"/>
  </r>
  <r>
    <x v="385"/>
    <x v="4"/>
    <n v="191"/>
  </r>
  <r>
    <x v="98"/>
    <x v="4"/>
    <n v="245"/>
  </r>
  <r>
    <x v="606"/>
    <x v="4"/>
    <n v="228"/>
  </r>
  <r>
    <x v="202"/>
    <x v="4"/>
    <n v="60"/>
  </r>
  <r>
    <x v="596"/>
    <x v="4"/>
    <n v="185"/>
  </r>
  <r>
    <x v="604"/>
    <x v="4"/>
    <n v="122"/>
  </r>
  <r>
    <x v="356"/>
    <x v="4"/>
    <n v="177"/>
  </r>
  <r>
    <x v="690"/>
    <x v="4"/>
    <n v="800"/>
  </r>
  <r>
    <x v="18"/>
    <x v="4"/>
    <n v="201"/>
  </r>
  <r>
    <x v="359"/>
    <x v="4"/>
    <n v="68"/>
  </r>
  <r>
    <x v="369"/>
    <x v="4"/>
    <n v="96"/>
  </r>
  <r>
    <x v="639"/>
    <x v="4"/>
    <n v="97"/>
  </r>
  <r>
    <x v="856"/>
    <x v="4"/>
    <n v="129"/>
  </r>
  <r>
    <x v="786"/>
    <x v="4"/>
    <n v="70"/>
  </r>
  <r>
    <x v="330"/>
    <x v="4"/>
    <n v="202"/>
  </r>
  <r>
    <x v="484"/>
    <x v="4"/>
    <n v="37"/>
  </r>
  <r>
    <x v="250"/>
    <x v="4"/>
    <n v="234"/>
  </r>
  <r>
    <x v="307"/>
    <x v="4"/>
    <n v="171"/>
  </r>
  <r>
    <x v="869"/>
    <x v="4"/>
    <n v="16"/>
  </r>
  <r>
    <x v="757"/>
    <x v="4"/>
    <n v="29"/>
  </r>
  <r>
    <x v="107"/>
    <x v="4"/>
    <n v="109"/>
  </r>
  <r>
    <x v="82"/>
    <x v="4"/>
    <n v="254"/>
  </r>
  <r>
    <x v="210"/>
    <x v="4"/>
    <n v="168"/>
  </r>
  <r>
    <x v="141"/>
    <x v="4"/>
    <n v="191"/>
  </r>
  <r>
    <x v="425"/>
    <x v="4"/>
    <n v="33"/>
  </r>
  <r>
    <x v="184"/>
    <x v="4"/>
    <n v="125"/>
  </r>
  <r>
    <x v="588"/>
    <x v="4"/>
    <n v="413"/>
  </r>
  <r>
    <x v="58"/>
    <x v="4"/>
    <n v="229"/>
  </r>
  <r>
    <x v="15"/>
    <x v="4"/>
    <n v="24"/>
  </r>
  <r>
    <x v="272"/>
    <x v="4"/>
    <n v="286"/>
  </r>
  <r>
    <x v="305"/>
    <x v="4"/>
    <n v="330"/>
  </r>
  <r>
    <x v="804"/>
    <x v="4"/>
    <n v="27"/>
  </r>
  <r>
    <x v="362"/>
    <x v="4"/>
    <n v="395"/>
  </r>
  <r>
    <x v="842"/>
    <x v="4"/>
    <n v="189"/>
  </r>
  <r>
    <x v="830"/>
    <x v="4"/>
    <n v="120"/>
  </r>
  <r>
    <x v="179"/>
    <x v="4"/>
    <n v="107"/>
  </r>
  <r>
    <x v="143"/>
    <x v="4"/>
    <n v="122"/>
  </r>
  <r>
    <x v="792"/>
    <x v="4"/>
    <n v="196"/>
  </r>
  <r>
    <x v="886"/>
    <x v="4"/>
    <n v="36"/>
  </r>
  <r>
    <x v="439"/>
    <x v="4"/>
    <n v="115"/>
  </r>
  <r>
    <x v="781"/>
    <x v="4"/>
    <n v="192"/>
  </r>
  <r>
    <x v="867"/>
    <x v="4"/>
    <n v="49"/>
  </r>
  <r>
    <x v="788"/>
    <x v="4"/>
    <n v="85"/>
  </r>
  <r>
    <x v="722"/>
    <x v="4"/>
    <n v="82"/>
  </r>
  <r>
    <x v="239"/>
    <x v="4"/>
    <n v="130"/>
  </r>
  <r>
    <x v="289"/>
    <x v="4"/>
    <n v="97"/>
  </r>
  <r>
    <x v="406"/>
    <x v="4"/>
    <n v="57"/>
  </r>
  <r>
    <x v="575"/>
    <x v="4"/>
    <n v="68"/>
  </r>
  <r>
    <x v="207"/>
    <x v="4"/>
    <n v="163"/>
  </r>
  <r>
    <x v="389"/>
    <x v="4"/>
    <n v="95"/>
  </r>
  <r>
    <x v="108"/>
    <x v="4"/>
    <n v="173"/>
  </r>
  <r>
    <x v="256"/>
    <x v="4"/>
    <n v="58"/>
  </r>
  <r>
    <x v="354"/>
    <x v="4"/>
    <n v="52"/>
  </r>
  <r>
    <x v="69"/>
    <x v="4"/>
    <n v="311"/>
  </r>
  <r>
    <x v="802"/>
    <x v="4"/>
    <n v="56"/>
  </r>
  <r>
    <x v="189"/>
    <x v="4"/>
    <n v="89"/>
  </r>
  <r>
    <x v="783"/>
    <x v="4"/>
    <n v="179"/>
  </r>
  <r>
    <x v="829"/>
    <x v="4"/>
    <n v="56"/>
  </r>
  <r>
    <x v="819"/>
    <x v="4"/>
    <n v="60"/>
  </r>
  <r>
    <x v="696"/>
    <x v="4"/>
    <n v="129"/>
  </r>
  <r>
    <x v="890"/>
    <x v="4"/>
    <n v="4"/>
  </r>
  <r>
    <x v="328"/>
    <x v="5"/>
    <n v="60"/>
  </r>
  <r>
    <x v="212"/>
    <x v="5"/>
    <n v="16"/>
  </r>
  <r>
    <x v="460"/>
    <x v="5"/>
    <n v="13"/>
  </r>
  <r>
    <x v="797"/>
    <x v="5"/>
    <n v="16"/>
  </r>
  <r>
    <x v="286"/>
    <x v="5"/>
    <n v="28"/>
  </r>
  <r>
    <x v="315"/>
    <x v="5"/>
    <n v="102"/>
  </r>
  <r>
    <x v="741"/>
    <x v="5"/>
    <n v="29"/>
  </r>
  <r>
    <x v="769"/>
    <x v="5"/>
    <n v="13"/>
  </r>
  <r>
    <x v="244"/>
    <x v="5"/>
    <n v="103"/>
  </r>
  <r>
    <x v="94"/>
    <x v="5"/>
    <n v="6"/>
  </r>
  <r>
    <x v="254"/>
    <x v="5"/>
    <n v="17"/>
  </r>
  <r>
    <x v="193"/>
    <x v="5"/>
    <n v="7"/>
  </r>
  <r>
    <x v="92"/>
    <x v="5"/>
    <n v="28"/>
  </r>
  <r>
    <x v="394"/>
    <x v="5"/>
    <n v="20"/>
  </r>
  <r>
    <x v="623"/>
    <x v="5"/>
    <n v="19"/>
  </r>
  <r>
    <x v="519"/>
    <x v="5"/>
    <n v="27"/>
  </r>
  <r>
    <x v="58"/>
    <x v="5"/>
    <n v="16"/>
  </r>
  <r>
    <x v="693"/>
    <x v="5"/>
    <n v="30"/>
  </r>
  <r>
    <x v="429"/>
    <x v="5"/>
    <n v="39"/>
  </r>
  <r>
    <x v="154"/>
    <x v="5"/>
    <n v="12"/>
  </r>
  <r>
    <x v="594"/>
    <x v="5"/>
    <n v="33"/>
  </r>
  <r>
    <x v="500"/>
    <x v="5"/>
    <n v="139"/>
  </r>
  <r>
    <x v="589"/>
    <x v="5"/>
    <n v="17"/>
  </r>
  <r>
    <x v="272"/>
    <x v="5"/>
    <n v="9"/>
  </r>
  <r>
    <x v="110"/>
    <x v="5"/>
    <n v="31"/>
  </r>
  <r>
    <x v="353"/>
    <x v="5"/>
    <n v="6"/>
  </r>
  <r>
    <x v="618"/>
    <x v="5"/>
    <n v="59"/>
  </r>
  <r>
    <x v="608"/>
    <x v="5"/>
    <n v="19"/>
  </r>
  <r>
    <x v="791"/>
    <x v="5"/>
    <n v="30"/>
  </r>
  <r>
    <x v="646"/>
    <x v="5"/>
    <n v="44"/>
  </r>
  <r>
    <x v="795"/>
    <x v="5"/>
    <n v="12"/>
  </r>
  <r>
    <x v="332"/>
    <x v="5"/>
    <n v="9"/>
  </r>
  <r>
    <x v="187"/>
    <x v="5"/>
    <n v="9"/>
  </r>
  <r>
    <x v="383"/>
    <x v="5"/>
    <n v="30"/>
  </r>
  <r>
    <x v="767"/>
    <x v="5"/>
    <n v="21"/>
  </r>
  <r>
    <x v="609"/>
    <x v="5"/>
    <n v="11"/>
  </r>
  <r>
    <x v="832"/>
    <x v="5"/>
    <n v="5"/>
  </r>
  <r>
    <x v="427"/>
    <x v="5"/>
    <n v="3"/>
  </r>
  <r>
    <x v="206"/>
    <x v="5"/>
    <n v="20"/>
  </r>
  <r>
    <x v="362"/>
    <x v="5"/>
    <n v="52"/>
  </r>
  <r>
    <x v="136"/>
    <x v="5"/>
    <n v="11"/>
  </r>
  <r>
    <x v="459"/>
    <x v="5"/>
    <n v="11"/>
  </r>
  <r>
    <x v="73"/>
    <x v="5"/>
    <n v="9"/>
  </r>
  <r>
    <x v="788"/>
    <x v="5"/>
    <n v="7"/>
  </r>
  <r>
    <x v="762"/>
    <x v="5"/>
    <n v="4"/>
  </r>
  <r>
    <x v="4"/>
    <x v="5"/>
    <n v="20"/>
  </r>
  <r>
    <x v="830"/>
    <x v="5"/>
    <n v="6"/>
  </r>
  <r>
    <x v="111"/>
    <x v="5"/>
    <n v="23"/>
  </r>
  <r>
    <x v="119"/>
    <x v="5"/>
    <n v="18"/>
  </r>
  <r>
    <x v="643"/>
    <x v="5"/>
    <n v="21"/>
  </r>
  <r>
    <x v="90"/>
    <x v="5"/>
    <n v="12"/>
  </r>
  <r>
    <x v="629"/>
    <x v="5"/>
    <n v="11"/>
  </r>
  <r>
    <x v="395"/>
    <x v="5"/>
    <n v="19"/>
  </r>
  <r>
    <x v="855"/>
    <x v="5"/>
    <n v="10"/>
  </r>
  <r>
    <x v="649"/>
    <x v="5"/>
    <n v="6"/>
  </r>
  <r>
    <x v="598"/>
    <x v="5"/>
    <n v="21"/>
  </r>
  <r>
    <x v="184"/>
    <x v="5"/>
    <n v="12"/>
  </r>
  <r>
    <x v="195"/>
    <x v="5"/>
    <n v="20"/>
  </r>
  <r>
    <x v="170"/>
    <x v="5"/>
    <n v="10"/>
  </r>
  <r>
    <x v="337"/>
    <x v="5"/>
    <n v="15"/>
  </r>
  <r>
    <x v="128"/>
    <x v="5"/>
    <n v="18"/>
  </r>
  <r>
    <x v="685"/>
    <x v="5"/>
    <n v="36"/>
  </r>
  <r>
    <x v="660"/>
    <x v="5"/>
    <n v="15"/>
  </r>
  <r>
    <x v="156"/>
    <x v="5"/>
    <n v="6"/>
  </r>
  <r>
    <x v="123"/>
    <x v="5"/>
    <n v="9"/>
  </r>
  <r>
    <x v="378"/>
    <x v="5"/>
    <n v="6"/>
  </r>
  <r>
    <x v="397"/>
    <x v="5"/>
    <n v="6"/>
  </r>
  <r>
    <x v="105"/>
    <x v="5"/>
    <n v="10"/>
  </r>
  <r>
    <x v="438"/>
    <x v="5"/>
    <n v="7"/>
  </r>
  <r>
    <x v="226"/>
    <x v="5"/>
    <n v="28"/>
  </r>
  <r>
    <x v="592"/>
    <x v="5"/>
    <n v="10"/>
  </r>
  <r>
    <x v="198"/>
    <x v="5"/>
    <n v="14"/>
  </r>
  <r>
    <x v="735"/>
    <x v="5"/>
    <n v="12"/>
  </r>
  <r>
    <x v="142"/>
    <x v="5"/>
    <n v="8"/>
  </r>
  <r>
    <x v="295"/>
    <x v="5"/>
    <n v="2"/>
  </r>
  <r>
    <x v="755"/>
    <x v="5"/>
    <n v="10"/>
  </r>
  <r>
    <x v="192"/>
    <x v="5"/>
    <n v="25"/>
  </r>
  <r>
    <x v="689"/>
    <x v="5"/>
    <n v="8"/>
  </r>
  <r>
    <x v="179"/>
    <x v="5"/>
    <n v="8"/>
  </r>
  <r>
    <x v="137"/>
    <x v="5"/>
    <n v="11"/>
  </r>
  <r>
    <x v="739"/>
    <x v="5"/>
    <n v="7"/>
  </r>
  <r>
    <x v="663"/>
    <x v="5"/>
    <n v="6"/>
  </r>
  <r>
    <x v="700"/>
    <x v="5"/>
    <n v="4"/>
  </r>
  <r>
    <x v="224"/>
    <x v="5"/>
    <n v="5"/>
  </r>
  <r>
    <x v="3"/>
    <x v="5"/>
    <n v="7"/>
  </r>
  <r>
    <x v="527"/>
    <x v="5"/>
    <n v="11"/>
  </r>
  <r>
    <x v="773"/>
    <x v="5"/>
    <n v="8"/>
  </r>
  <r>
    <x v="793"/>
    <x v="5"/>
    <n v="24"/>
  </r>
  <r>
    <x v="346"/>
    <x v="5"/>
    <n v="19"/>
  </r>
  <r>
    <x v="680"/>
    <x v="5"/>
    <n v="4"/>
  </r>
  <r>
    <x v="526"/>
    <x v="5"/>
    <n v="13"/>
  </r>
  <r>
    <x v="724"/>
    <x v="5"/>
    <n v="9"/>
  </r>
  <r>
    <x v="661"/>
    <x v="5"/>
    <n v="13"/>
  </r>
  <r>
    <x v="514"/>
    <x v="5"/>
    <n v="9"/>
  </r>
  <r>
    <x v="53"/>
    <x v="5"/>
    <n v="11"/>
  </r>
  <r>
    <x v="83"/>
    <x v="5"/>
    <n v="5"/>
  </r>
  <r>
    <x v="610"/>
    <x v="5"/>
    <n v="6"/>
  </r>
  <r>
    <x v="196"/>
    <x v="5"/>
    <n v="5"/>
  </r>
  <r>
    <x v="12"/>
    <x v="5"/>
    <n v="3"/>
  </r>
  <r>
    <x v="325"/>
    <x v="5"/>
    <n v="6"/>
  </r>
  <r>
    <x v="722"/>
    <x v="5"/>
    <n v="3"/>
  </r>
  <r>
    <x v="268"/>
    <x v="5"/>
    <n v="1"/>
  </r>
  <r>
    <x v="604"/>
    <x v="5"/>
    <n v="3"/>
  </r>
  <r>
    <x v="652"/>
    <x v="5"/>
    <n v="2"/>
  </r>
  <r>
    <x v="603"/>
    <x v="5"/>
    <n v="4"/>
  </r>
  <r>
    <x v="733"/>
    <x v="5"/>
    <n v="2"/>
  </r>
  <r>
    <x v="113"/>
    <x v="5"/>
    <n v="1"/>
  </r>
  <r>
    <x v="713"/>
    <x v="5"/>
    <n v="2"/>
  </r>
  <r>
    <x v="716"/>
    <x v="5"/>
    <n v="1"/>
  </r>
  <r>
    <x v="436"/>
    <x v="5"/>
    <n v="1"/>
  </r>
  <r>
    <x v="223"/>
    <x v="5"/>
    <n v="3"/>
  </r>
  <r>
    <x v="507"/>
    <x v="5"/>
    <n v="1"/>
  </r>
  <r>
    <x v="673"/>
    <x v="5"/>
    <n v="1"/>
  </r>
  <r>
    <x v="586"/>
    <x v="5"/>
    <n v="1"/>
  </r>
  <r>
    <x v="888"/>
    <x v="4"/>
    <n v="4"/>
  </r>
  <r>
    <x v="897"/>
    <x v="4"/>
    <n v="7"/>
  </r>
  <r>
    <x v="892"/>
    <x v="4"/>
    <n v="3"/>
  </r>
  <r>
    <x v="835"/>
    <x v="2"/>
    <n v="5"/>
  </r>
  <r>
    <x v="503"/>
    <x v="2"/>
    <n v="12"/>
  </r>
  <r>
    <x v="446"/>
    <x v="2"/>
    <n v="8"/>
  </r>
  <r>
    <x v="710"/>
    <x v="2"/>
    <n v="18"/>
  </r>
  <r>
    <x v="509"/>
    <x v="2"/>
    <n v="42"/>
  </r>
  <r>
    <x v="865"/>
    <x v="2"/>
    <n v="12"/>
  </r>
  <r>
    <x v="823"/>
    <x v="2"/>
    <n v="21"/>
  </r>
  <r>
    <x v="850"/>
    <x v="1"/>
    <n v="2"/>
  </r>
  <r>
    <x v="510"/>
    <x v="1"/>
    <n v="4"/>
  </r>
  <r>
    <x v="684"/>
    <x v="1"/>
    <n v="7"/>
  </r>
  <r>
    <x v="667"/>
    <x v="1"/>
    <n v="4"/>
  </r>
  <r>
    <x v="645"/>
    <x v="1"/>
    <n v="2"/>
  </r>
  <r>
    <x v="868"/>
    <x v="1"/>
    <n v="2"/>
  </r>
  <r>
    <x v="374"/>
    <x v="0"/>
    <n v="1"/>
  </r>
  <r>
    <x v="648"/>
    <x v="0"/>
    <n v="2"/>
  </r>
  <r>
    <x v="468"/>
    <x v="0"/>
    <n v="4"/>
  </r>
  <r>
    <x v="220"/>
    <x v="0"/>
    <n v="6"/>
  </r>
  <r>
    <x v="708"/>
    <x v="0"/>
    <n v="1"/>
  </r>
  <r>
    <x v="527"/>
    <x v="0"/>
    <n v="1"/>
  </r>
  <r>
    <x v="705"/>
    <x v="0"/>
    <n v="3"/>
  </r>
  <r>
    <x v="416"/>
    <x v="0"/>
    <n v="1"/>
  </r>
  <r>
    <x v="132"/>
    <x v="0"/>
    <n v="2"/>
  </r>
  <r>
    <x v="295"/>
    <x v="0"/>
    <n v="2"/>
  </r>
  <r>
    <x v="482"/>
    <x v="0"/>
    <n v="1"/>
  </r>
  <r>
    <x v="632"/>
    <x v="0"/>
    <n v="3"/>
  </r>
  <r>
    <x v="627"/>
    <x v="0"/>
    <n v="4"/>
  </r>
  <r>
    <x v="332"/>
    <x v="0"/>
    <n v="3"/>
  </r>
  <r>
    <x v="318"/>
    <x v="0"/>
    <n v="4"/>
  </r>
  <r>
    <x v="799"/>
    <x v="0"/>
    <n v="1"/>
  </r>
  <r>
    <x v="415"/>
    <x v="0"/>
    <n v="1"/>
  </r>
  <r>
    <x v="436"/>
    <x v="0"/>
    <n v="1"/>
  </r>
  <r>
    <x v="142"/>
    <x v="0"/>
    <n v="4"/>
  </r>
  <r>
    <x v="182"/>
    <x v="0"/>
    <n v="3"/>
  </r>
  <r>
    <x v="200"/>
    <x v="0"/>
    <n v="2"/>
  </r>
  <r>
    <x v="375"/>
    <x v="0"/>
    <n v="1"/>
  </r>
  <r>
    <x v="825"/>
    <x v="0"/>
    <n v="1"/>
  </r>
  <r>
    <x v="521"/>
    <x v="0"/>
    <n v="2"/>
  </r>
  <r>
    <x v="224"/>
    <x v="0"/>
    <n v="1"/>
  </r>
  <r>
    <x v="852"/>
    <x v="0"/>
    <n v="1"/>
  </r>
  <r>
    <x v="512"/>
    <x v="2"/>
    <n v="7"/>
  </r>
  <r>
    <x v="850"/>
    <x v="2"/>
    <n v="16"/>
  </r>
  <r>
    <x v="495"/>
    <x v="2"/>
    <n v="5"/>
  </r>
  <r>
    <x v="697"/>
    <x v="2"/>
    <n v="19"/>
  </r>
  <r>
    <x v="691"/>
    <x v="2"/>
    <n v="4"/>
  </r>
  <r>
    <x v="858"/>
    <x v="2"/>
    <n v="2"/>
  </r>
  <r>
    <x v="496"/>
    <x v="2"/>
    <n v="3"/>
  </r>
  <r>
    <x v="853"/>
    <x v="2"/>
    <n v="1"/>
  </r>
  <r>
    <x v="516"/>
    <x v="2"/>
    <n v="3"/>
  </r>
  <r>
    <x v="780"/>
    <x v="2"/>
    <n v="3"/>
  </r>
  <r>
    <x v="410"/>
    <x v="1"/>
    <n v="1"/>
  </r>
  <r>
    <x v="165"/>
    <x v="1"/>
    <n v="2"/>
  </r>
  <r>
    <x v="547"/>
    <x v="1"/>
    <n v="5"/>
  </r>
  <r>
    <x v="663"/>
    <x v="1"/>
    <n v="2"/>
  </r>
  <r>
    <x v="672"/>
    <x v="1"/>
    <n v="2"/>
  </r>
  <r>
    <x v="843"/>
    <x v="1"/>
    <n v="1"/>
  </r>
  <r>
    <x v="411"/>
    <x v="1"/>
    <n v="3"/>
  </r>
  <r>
    <x v="462"/>
    <x v="1"/>
    <n v="2"/>
  </r>
  <r>
    <x v="416"/>
    <x v="1"/>
    <n v="1"/>
  </r>
  <r>
    <x v="808"/>
    <x v="1"/>
    <n v="1"/>
  </r>
  <r>
    <x v="191"/>
    <x v="3"/>
    <n v="23"/>
  </r>
  <r>
    <x v="637"/>
    <x v="3"/>
    <n v="10"/>
  </r>
  <r>
    <x v="305"/>
    <x v="3"/>
    <n v="36"/>
  </r>
  <r>
    <x v="415"/>
    <x v="3"/>
    <n v="19"/>
  </r>
  <r>
    <x v="798"/>
    <x v="3"/>
    <n v="14"/>
  </r>
  <r>
    <x v="850"/>
    <x v="3"/>
    <n v="1"/>
  </r>
  <r>
    <x v="266"/>
    <x v="3"/>
    <n v="26"/>
  </r>
  <r>
    <x v="328"/>
    <x v="3"/>
    <n v="30"/>
  </r>
  <r>
    <x v="284"/>
    <x v="3"/>
    <n v="10"/>
  </r>
  <r>
    <x v="63"/>
    <x v="3"/>
    <n v="9"/>
  </r>
  <r>
    <x v="543"/>
    <x v="3"/>
    <n v="2"/>
  </r>
  <r>
    <x v="880"/>
    <x v="3"/>
    <n v="8"/>
  </r>
  <r>
    <x v="153"/>
    <x v="3"/>
    <n v="14"/>
  </r>
  <r>
    <x v="726"/>
    <x v="3"/>
    <n v="40"/>
  </r>
  <r>
    <x v="557"/>
    <x v="3"/>
    <n v="32"/>
  </r>
  <r>
    <x v="558"/>
    <x v="3"/>
    <n v="41"/>
  </r>
  <r>
    <x v="315"/>
    <x v="3"/>
    <n v="32"/>
  </r>
  <r>
    <x v="561"/>
    <x v="3"/>
    <n v="23"/>
  </r>
  <r>
    <x v="287"/>
    <x v="3"/>
    <n v="29"/>
  </r>
  <r>
    <x v="500"/>
    <x v="3"/>
    <n v="45"/>
  </r>
  <r>
    <x v="226"/>
    <x v="3"/>
    <n v="13"/>
  </r>
  <r>
    <x v="881"/>
    <x v="3"/>
    <n v="4"/>
  </r>
  <r>
    <x v="382"/>
    <x v="3"/>
    <n v="34"/>
  </r>
  <r>
    <x v="288"/>
    <x v="3"/>
    <n v="16"/>
  </r>
  <r>
    <x v="596"/>
    <x v="3"/>
    <n v="9"/>
  </r>
  <r>
    <x v="745"/>
    <x v="3"/>
    <n v="35"/>
  </r>
  <r>
    <x v="616"/>
    <x v="3"/>
    <n v="31"/>
  </r>
  <r>
    <x v="31"/>
    <x v="3"/>
    <n v="9"/>
  </r>
  <r>
    <x v="541"/>
    <x v="3"/>
    <n v="9"/>
  </r>
  <r>
    <x v="127"/>
    <x v="3"/>
    <n v="5"/>
  </r>
  <r>
    <x v="338"/>
    <x v="3"/>
    <n v="4"/>
  </r>
  <r>
    <x v="439"/>
    <x v="3"/>
    <n v="10"/>
  </r>
  <r>
    <x v="72"/>
    <x v="3"/>
    <n v="11"/>
  </r>
  <r>
    <x v="136"/>
    <x v="3"/>
    <n v="27"/>
  </r>
  <r>
    <x v="220"/>
    <x v="3"/>
    <n v="2"/>
  </r>
  <r>
    <x v="796"/>
    <x v="3"/>
    <n v="11"/>
  </r>
  <r>
    <x v="758"/>
    <x v="3"/>
    <n v="8"/>
  </r>
  <r>
    <x v="403"/>
    <x v="3"/>
    <n v="4"/>
  </r>
  <r>
    <x v="694"/>
    <x v="3"/>
    <n v="10"/>
  </r>
  <r>
    <x v="182"/>
    <x v="3"/>
    <n v="12"/>
  </r>
  <r>
    <x v="168"/>
    <x v="3"/>
    <n v="3"/>
  </r>
  <r>
    <x v="151"/>
    <x v="3"/>
    <n v="32"/>
  </r>
  <r>
    <x v="510"/>
    <x v="3"/>
    <n v="7"/>
  </r>
  <r>
    <x v="725"/>
    <x v="3"/>
    <n v="32"/>
  </r>
  <r>
    <x v="801"/>
    <x v="3"/>
    <n v="2"/>
  </r>
  <r>
    <x v="667"/>
    <x v="3"/>
    <n v="8"/>
  </r>
  <r>
    <x v="128"/>
    <x v="3"/>
    <n v="7"/>
  </r>
  <r>
    <x v="329"/>
    <x v="3"/>
    <n v="18"/>
  </r>
  <r>
    <x v="316"/>
    <x v="3"/>
    <n v="12"/>
  </r>
  <r>
    <x v="890"/>
    <x v="3"/>
    <n v="1"/>
  </r>
  <r>
    <x v="337"/>
    <x v="3"/>
    <n v="6"/>
  </r>
  <r>
    <x v="887"/>
    <x v="3"/>
    <n v="2"/>
  </r>
  <r>
    <x v="213"/>
    <x v="3"/>
    <n v="4"/>
  </r>
  <r>
    <x v="767"/>
    <x v="3"/>
    <n v="45"/>
  </r>
  <r>
    <x v="875"/>
    <x v="3"/>
    <n v="11"/>
  </r>
  <r>
    <x v="573"/>
    <x v="3"/>
    <n v="4"/>
  </r>
  <r>
    <x v="859"/>
    <x v="3"/>
    <n v="2"/>
  </r>
  <r>
    <x v="241"/>
    <x v="3"/>
    <n v="3"/>
  </r>
  <r>
    <x v="314"/>
    <x v="3"/>
    <n v="4"/>
  </r>
  <r>
    <x v="793"/>
    <x v="3"/>
    <n v="19"/>
  </r>
  <r>
    <x v="399"/>
    <x v="3"/>
    <n v="3"/>
  </r>
  <r>
    <x v="189"/>
    <x v="3"/>
    <n v="8"/>
  </r>
  <r>
    <x v="869"/>
    <x v="3"/>
    <n v="1"/>
  </r>
  <r>
    <x v="753"/>
    <x v="3"/>
    <n v="3"/>
  </r>
  <r>
    <x v="115"/>
    <x v="3"/>
    <n v="3"/>
  </r>
  <r>
    <x v="140"/>
    <x v="3"/>
    <n v="5"/>
  </r>
  <r>
    <x v="65"/>
    <x v="3"/>
    <n v="3"/>
  </r>
  <r>
    <x v="374"/>
    <x v="3"/>
    <n v="1"/>
  </r>
  <r>
    <x v="156"/>
    <x v="3"/>
    <n v="3"/>
  </r>
  <r>
    <x v="64"/>
    <x v="3"/>
    <n v="8"/>
  </r>
  <r>
    <x v="300"/>
    <x v="3"/>
    <n v="8"/>
  </r>
  <r>
    <x v="293"/>
    <x v="3"/>
    <n v="41"/>
  </r>
  <r>
    <x v="576"/>
    <x v="3"/>
    <n v="11"/>
  </r>
  <r>
    <x v="514"/>
    <x v="3"/>
    <n v="17"/>
  </r>
  <r>
    <x v="146"/>
    <x v="3"/>
    <n v="1"/>
  </r>
  <r>
    <x v="268"/>
    <x v="3"/>
    <n v="2"/>
  </r>
  <r>
    <x v="735"/>
    <x v="3"/>
    <n v="2"/>
  </r>
  <r>
    <x v="44"/>
    <x v="3"/>
    <n v="29"/>
  </r>
  <r>
    <x v="332"/>
    <x v="3"/>
    <n v="26"/>
  </r>
  <r>
    <x v="319"/>
    <x v="3"/>
    <n v="6"/>
  </r>
  <r>
    <x v="431"/>
    <x v="3"/>
    <n v="38"/>
  </r>
  <r>
    <x v="606"/>
    <x v="3"/>
    <n v="10"/>
  </r>
  <r>
    <x v="195"/>
    <x v="3"/>
    <n v="15"/>
  </r>
  <r>
    <x v="114"/>
    <x v="3"/>
    <n v="12"/>
  </r>
  <r>
    <x v="235"/>
    <x v="3"/>
    <n v="5"/>
  </r>
  <r>
    <x v="802"/>
    <x v="3"/>
    <n v="3"/>
  </r>
  <r>
    <x v="91"/>
    <x v="3"/>
    <n v="11"/>
  </r>
  <r>
    <x v="194"/>
    <x v="3"/>
    <n v="19"/>
  </r>
  <r>
    <x v="663"/>
    <x v="3"/>
    <n v="2"/>
  </r>
  <r>
    <x v="15"/>
    <x v="3"/>
    <n v="3"/>
  </r>
  <r>
    <x v="539"/>
    <x v="3"/>
    <n v="1"/>
  </r>
  <r>
    <x v="720"/>
    <x v="3"/>
    <n v="2"/>
  </r>
  <r>
    <x v="540"/>
    <x v="3"/>
    <n v="2"/>
  </r>
  <r>
    <x v="201"/>
    <x v="3"/>
    <n v="1"/>
  </r>
  <r>
    <x v="709"/>
    <x v="3"/>
    <n v="1"/>
  </r>
  <r>
    <x v="428"/>
    <x v="3"/>
    <n v="1"/>
  </r>
  <r>
    <x v="176"/>
    <x v="3"/>
    <n v="4"/>
  </r>
  <r>
    <x v="882"/>
    <x v="3"/>
    <n v="12"/>
  </r>
  <r>
    <x v="615"/>
    <x v="3"/>
    <n v="12"/>
  </r>
  <r>
    <x v="345"/>
    <x v="3"/>
    <n v="1"/>
  </r>
  <r>
    <x v="171"/>
    <x v="3"/>
    <n v="2"/>
  </r>
  <r>
    <x v="526"/>
    <x v="3"/>
    <n v="20"/>
  </r>
  <r>
    <x v="789"/>
    <x v="3"/>
    <n v="1"/>
  </r>
  <r>
    <x v="590"/>
    <x v="3"/>
    <n v="4"/>
  </r>
  <r>
    <x v="546"/>
    <x v="3"/>
    <n v="1"/>
  </r>
  <r>
    <x v="560"/>
    <x v="3"/>
    <n v="14"/>
  </r>
  <r>
    <x v="808"/>
    <x v="3"/>
    <n v="1"/>
  </r>
  <r>
    <x v="163"/>
    <x v="3"/>
    <n v="8"/>
  </r>
  <r>
    <x v="102"/>
    <x v="3"/>
    <n v="3"/>
  </r>
  <r>
    <x v="827"/>
    <x v="3"/>
    <n v="1"/>
  </r>
  <r>
    <x v="112"/>
    <x v="3"/>
    <n v="1"/>
  </r>
  <r>
    <x v="762"/>
    <x v="3"/>
    <n v="3"/>
  </r>
  <r>
    <x v="67"/>
    <x v="3"/>
    <n v="2"/>
  </r>
  <r>
    <x v="686"/>
    <x v="3"/>
    <n v="2"/>
  </r>
  <r>
    <x v="724"/>
    <x v="3"/>
    <n v="3"/>
  </r>
  <r>
    <x v="275"/>
    <x v="3"/>
    <n v="3"/>
  </r>
  <r>
    <x v="506"/>
    <x v="3"/>
    <n v="2"/>
  </r>
  <r>
    <x v="873"/>
    <x v="4"/>
    <n v="304"/>
  </r>
  <r>
    <x v="193"/>
    <x v="4"/>
    <n v="358"/>
  </r>
  <r>
    <x v="785"/>
    <x v="4"/>
    <n v="122"/>
  </r>
  <r>
    <x v="96"/>
    <x v="4"/>
    <n v="361"/>
  </r>
  <r>
    <x v="649"/>
    <x v="4"/>
    <n v="142"/>
  </r>
  <r>
    <x v="169"/>
    <x v="4"/>
    <n v="158"/>
  </r>
  <r>
    <x v="328"/>
    <x v="4"/>
    <n v="251"/>
  </r>
  <r>
    <x v="125"/>
    <x v="4"/>
    <n v="69"/>
  </r>
  <r>
    <x v="283"/>
    <x v="4"/>
    <n v="475"/>
  </r>
  <r>
    <x v="8"/>
    <x v="4"/>
    <n v="687"/>
  </r>
  <r>
    <x v="645"/>
    <x v="4"/>
    <n v="56"/>
  </r>
  <r>
    <x v="474"/>
    <x v="4"/>
    <n v="490"/>
  </r>
  <r>
    <x v="298"/>
    <x v="4"/>
    <n v="473"/>
  </r>
  <r>
    <x v="26"/>
    <x v="4"/>
    <n v="158"/>
  </r>
  <r>
    <x v="59"/>
    <x v="4"/>
    <n v="277"/>
  </r>
  <r>
    <x v="244"/>
    <x v="4"/>
    <n v="350"/>
  </r>
  <r>
    <x v="358"/>
    <x v="4"/>
    <n v="425"/>
  </r>
  <r>
    <x v="878"/>
    <x v="4"/>
    <n v="582"/>
  </r>
  <r>
    <x v="368"/>
    <x v="4"/>
    <n v="72"/>
  </r>
  <r>
    <x v="407"/>
    <x v="4"/>
    <n v="79"/>
  </r>
  <r>
    <x v="559"/>
    <x v="4"/>
    <n v="72"/>
  </r>
  <r>
    <x v="199"/>
    <x v="4"/>
    <n v="207"/>
  </r>
  <r>
    <x v="366"/>
    <x v="4"/>
    <n v="99"/>
  </r>
  <r>
    <x v="620"/>
    <x v="4"/>
    <n v="1004"/>
  </r>
  <r>
    <x v="3"/>
    <x v="4"/>
    <n v="135"/>
  </r>
  <r>
    <x v="300"/>
    <x v="4"/>
    <n v="119"/>
  </r>
  <r>
    <x v="209"/>
    <x v="4"/>
    <n v="211"/>
  </r>
  <r>
    <x v="33"/>
    <x v="4"/>
    <n v="316"/>
  </r>
  <r>
    <x v="274"/>
    <x v="4"/>
    <n v="128"/>
  </r>
  <r>
    <x v="377"/>
    <x v="4"/>
    <n v="692"/>
  </r>
  <r>
    <x v="618"/>
    <x v="4"/>
    <n v="769"/>
  </r>
  <r>
    <x v="476"/>
    <x v="4"/>
    <n v="124"/>
  </r>
  <r>
    <x v="422"/>
    <x v="4"/>
    <n v="280"/>
  </r>
  <r>
    <x v="676"/>
    <x v="4"/>
    <n v="166"/>
  </r>
  <r>
    <x v="467"/>
    <x v="4"/>
    <n v="309"/>
  </r>
  <r>
    <x v="200"/>
    <x v="4"/>
    <n v="125"/>
  </r>
  <r>
    <x v="725"/>
    <x v="4"/>
    <n v="354"/>
  </r>
  <r>
    <x v="409"/>
    <x v="4"/>
    <n v="169"/>
  </r>
  <r>
    <x v="883"/>
    <x v="4"/>
    <n v="159"/>
  </r>
  <r>
    <x v="29"/>
    <x v="4"/>
    <n v="205"/>
  </r>
  <r>
    <x v="447"/>
    <x v="4"/>
    <n v="64"/>
  </r>
  <r>
    <x v="259"/>
    <x v="4"/>
    <n v="688"/>
  </r>
  <r>
    <x v="887"/>
    <x v="4"/>
    <n v="39"/>
  </r>
  <r>
    <x v="704"/>
    <x v="4"/>
    <n v="137"/>
  </r>
  <r>
    <x v="755"/>
    <x v="4"/>
    <n v="227"/>
  </r>
  <r>
    <x v="161"/>
    <x v="4"/>
    <n v="119"/>
  </r>
  <r>
    <x v="840"/>
    <x v="4"/>
    <n v="78"/>
  </r>
  <r>
    <x v="430"/>
    <x v="4"/>
    <n v="106"/>
  </r>
  <r>
    <x v="13"/>
    <x v="4"/>
    <n v="136"/>
  </r>
  <r>
    <x v="81"/>
    <x v="4"/>
    <n v="71"/>
  </r>
  <r>
    <x v="868"/>
    <x v="4"/>
    <n v="76"/>
  </r>
  <r>
    <x v="735"/>
    <x v="4"/>
    <n v="102"/>
  </r>
  <r>
    <x v="411"/>
    <x v="4"/>
    <n v="98"/>
  </r>
  <r>
    <x v="72"/>
    <x v="4"/>
    <n v="101"/>
  </r>
  <r>
    <x v="591"/>
    <x v="4"/>
    <n v="570"/>
  </r>
  <r>
    <x v="2"/>
    <x v="4"/>
    <n v="269"/>
  </r>
  <r>
    <x v="333"/>
    <x v="4"/>
    <n v="233"/>
  </r>
  <r>
    <x v="352"/>
    <x v="4"/>
    <n v="236"/>
  </r>
  <r>
    <x v="255"/>
    <x v="4"/>
    <n v="87"/>
  </r>
  <r>
    <x v="494"/>
    <x v="4"/>
    <n v="61"/>
  </r>
  <r>
    <x v="342"/>
    <x v="4"/>
    <n v="161"/>
  </r>
  <r>
    <x v="345"/>
    <x v="4"/>
    <n v="35"/>
  </r>
  <r>
    <x v="769"/>
    <x v="4"/>
    <n v="191"/>
  </r>
  <r>
    <x v="194"/>
    <x v="4"/>
    <n v="341"/>
  </r>
  <r>
    <x v="17"/>
    <x v="4"/>
    <n v="65"/>
  </r>
  <r>
    <x v="587"/>
    <x v="4"/>
    <n v="89"/>
  </r>
  <r>
    <x v="277"/>
    <x v="4"/>
    <n v="137"/>
  </r>
  <r>
    <x v="344"/>
    <x v="4"/>
    <n v="213"/>
  </r>
  <r>
    <x v="188"/>
    <x v="4"/>
    <n v="156"/>
  </r>
  <r>
    <x v="139"/>
    <x v="4"/>
    <n v="119"/>
  </r>
  <r>
    <x v="581"/>
    <x v="4"/>
    <n v="129"/>
  </r>
  <r>
    <x v="6"/>
    <x v="4"/>
    <n v="169"/>
  </r>
  <r>
    <x v="800"/>
    <x v="4"/>
    <n v="24"/>
  </r>
  <r>
    <x v="681"/>
    <x v="4"/>
    <n v="103"/>
  </r>
  <r>
    <x v="293"/>
    <x v="4"/>
    <n v="376"/>
  </r>
  <r>
    <x v="156"/>
    <x v="4"/>
    <n v="73"/>
  </r>
  <r>
    <x v="420"/>
    <x v="4"/>
    <n v="44"/>
  </r>
  <r>
    <x v="271"/>
    <x v="4"/>
    <n v="111"/>
  </r>
  <r>
    <x v="253"/>
    <x v="4"/>
    <n v="328"/>
  </r>
  <r>
    <x v="835"/>
    <x v="4"/>
    <n v="55"/>
  </r>
  <r>
    <x v="1"/>
    <x v="4"/>
    <n v="82"/>
  </r>
  <r>
    <x v="862"/>
    <x v="4"/>
    <n v="43"/>
  </r>
  <r>
    <x v="471"/>
    <x v="4"/>
    <n v="240"/>
  </r>
  <r>
    <x v="228"/>
    <x v="4"/>
    <n v="181"/>
  </r>
  <r>
    <x v="613"/>
    <x v="4"/>
    <n v="36"/>
  </r>
  <r>
    <x v="12"/>
    <x v="4"/>
    <n v="45"/>
  </r>
  <r>
    <x v="278"/>
    <x v="4"/>
    <n v="32"/>
  </r>
  <r>
    <x v="896"/>
    <x v="4"/>
    <n v="28"/>
  </r>
  <r>
    <x v="138"/>
    <x v="4"/>
    <n v="21"/>
  </r>
  <r>
    <x v="637"/>
    <x v="4"/>
    <n v="165"/>
  </r>
  <r>
    <x v="683"/>
    <x v="4"/>
    <n v="89"/>
  </r>
  <r>
    <x v="403"/>
    <x v="4"/>
    <n v="58"/>
  </r>
  <r>
    <x v="834"/>
    <x v="4"/>
    <n v="39"/>
  </r>
  <r>
    <x v="264"/>
    <x v="4"/>
    <n v="36"/>
  </r>
  <r>
    <x v="843"/>
    <x v="4"/>
    <n v="26"/>
  </r>
  <r>
    <x v="601"/>
    <x v="4"/>
    <n v="15"/>
  </r>
  <r>
    <x v="866"/>
    <x v="4"/>
    <n v="7"/>
  </r>
  <r>
    <x v="336"/>
    <x v="4"/>
    <n v="11"/>
  </r>
  <r>
    <x v="341"/>
    <x v="4"/>
    <n v="20"/>
  </r>
  <r>
    <x v="691"/>
    <x v="4"/>
    <n v="28"/>
  </r>
  <r>
    <x v="378"/>
    <x v="4"/>
    <n v="39"/>
  </r>
  <r>
    <x v="397"/>
    <x v="4"/>
    <n v="28"/>
  </r>
  <r>
    <x v="675"/>
    <x v="4"/>
    <n v="13"/>
  </r>
  <r>
    <x v="59"/>
    <x v="5"/>
    <n v="50"/>
  </r>
  <r>
    <x v="259"/>
    <x v="5"/>
    <n v="28"/>
  </r>
  <r>
    <x v="185"/>
    <x v="5"/>
    <n v="20"/>
  </r>
  <r>
    <x v="65"/>
    <x v="5"/>
    <n v="9"/>
  </r>
  <r>
    <x v="465"/>
    <x v="5"/>
    <n v="33"/>
  </r>
  <r>
    <x v="11"/>
    <x v="5"/>
    <n v="34"/>
  </r>
  <r>
    <x v="109"/>
    <x v="5"/>
    <n v="7"/>
  </r>
  <r>
    <x v="758"/>
    <x v="5"/>
    <n v="14"/>
  </r>
  <r>
    <x v="342"/>
    <x v="5"/>
    <n v="23"/>
  </r>
  <r>
    <x v="681"/>
    <x v="5"/>
    <n v="18"/>
  </r>
  <r>
    <x v="151"/>
    <x v="5"/>
    <n v="22"/>
  </r>
  <r>
    <x v="619"/>
    <x v="5"/>
    <n v="34"/>
  </r>
  <r>
    <x v="72"/>
    <x v="5"/>
    <n v="25"/>
  </r>
  <r>
    <x v="69"/>
    <x v="5"/>
    <n v="16"/>
  </r>
  <r>
    <x v="504"/>
    <x v="5"/>
    <n v="39"/>
  </r>
  <r>
    <x v="30"/>
    <x v="5"/>
    <n v="6"/>
  </r>
  <r>
    <x v="644"/>
    <x v="5"/>
    <n v="46"/>
  </r>
  <r>
    <x v="248"/>
    <x v="5"/>
    <n v="11"/>
  </r>
  <r>
    <x v="524"/>
    <x v="5"/>
    <n v="28"/>
  </r>
  <r>
    <x v="792"/>
    <x v="5"/>
    <n v="26"/>
  </r>
  <r>
    <x v="215"/>
    <x v="5"/>
    <n v="3"/>
  </r>
  <r>
    <x v="216"/>
    <x v="5"/>
    <n v="17"/>
  </r>
  <r>
    <x v="55"/>
    <x v="5"/>
    <n v="50"/>
  </r>
  <r>
    <x v="8"/>
    <x v="5"/>
    <n v="43"/>
  </r>
  <r>
    <x v="27"/>
    <x v="5"/>
    <n v="28"/>
  </r>
  <r>
    <x v="267"/>
    <x v="5"/>
    <n v="26"/>
  </r>
  <r>
    <x v="341"/>
    <x v="5"/>
    <n v="7"/>
  </r>
  <r>
    <x v="390"/>
    <x v="5"/>
    <n v="62"/>
  </r>
  <r>
    <x v="602"/>
    <x v="5"/>
    <n v="15"/>
  </r>
  <r>
    <x v="190"/>
    <x v="5"/>
    <n v="13"/>
  </r>
  <r>
    <x v="748"/>
    <x v="5"/>
    <n v="6"/>
  </r>
  <r>
    <x v="856"/>
    <x v="5"/>
    <n v="22"/>
  </r>
  <r>
    <x v="188"/>
    <x v="5"/>
    <n v="27"/>
  </r>
  <r>
    <x v="650"/>
    <x v="5"/>
    <n v="28"/>
  </r>
  <r>
    <x v="667"/>
    <x v="5"/>
    <n v="15"/>
  </r>
  <r>
    <x v="696"/>
    <x v="5"/>
    <n v="25"/>
  </r>
  <r>
    <x v="719"/>
    <x v="5"/>
    <n v="16"/>
  </r>
  <r>
    <x v="784"/>
    <x v="5"/>
    <n v="21"/>
  </r>
  <r>
    <x v="24"/>
    <x v="5"/>
    <n v="12"/>
  </r>
  <r>
    <x v="442"/>
    <x v="5"/>
    <n v="5"/>
  </r>
  <r>
    <x v="842"/>
    <x v="5"/>
    <n v="16"/>
  </r>
  <r>
    <x v="475"/>
    <x v="5"/>
    <n v="5"/>
  </r>
  <r>
    <x v="255"/>
    <x v="5"/>
    <n v="43"/>
  </r>
  <r>
    <x v="162"/>
    <x v="5"/>
    <n v="11"/>
  </r>
  <r>
    <x v="750"/>
    <x v="5"/>
    <n v="5"/>
  </r>
  <r>
    <x v="294"/>
    <x v="5"/>
    <n v="13"/>
  </r>
  <r>
    <x v="770"/>
    <x v="5"/>
    <n v="6"/>
  </r>
  <r>
    <x v="730"/>
    <x v="5"/>
    <n v="33"/>
  </r>
  <r>
    <x v="43"/>
    <x v="5"/>
    <n v="7"/>
  </r>
  <r>
    <x v="607"/>
    <x v="5"/>
    <n v="22"/>
  </r>
  <r>
    <x v="41"/>
    <x v="5"/>
    <n v="17"/>
  </r>
  <r>
    <x v="145"/>
    <x v="5"/>
    <n v="9"/>
  </r>
  <r>
    <x v="799"/>
    <x v="5"/>
    <n v="3"/>
  </r>
  <r>
    <x v="490"/>
    <x v="5"/>
    <n v="15"/>
  </r>
  <r>
    <x v="247"/>
    <x v="5"/>
    <n v="9"/>
  </r>
  <r>
    <x v="356"/>
    <x v="5"/>
    <n v="15"/>
  </r>
  <r>
    <x v="217"/>
    <x v="5"/>
    <n v="3"/>
  </r>
  <r>
    <x v="653"/>
    <x v="5"/>
    <n v="16"/>
  </r>
  <r>
    <x v="202"/>
    <x v="5"/>
    <n v="28"/>
  </r>
  <r>
    <x v="537"/>
    <x v="5"/>
    <n v="11"/>
  </r>
  <r>
    <x v="658"/>
    <x v="5"/>
    <n v="11"/>
  </r>
  <r>
    <x v="207"/>
    <x v="5"/>
    <n v="21"/>
  </r>
  <r>
    <x v="310"/>
    <x v="5"/>
    <n v="6"/>
  </r>
  <r>
    <x v="670"/>
    <x v="5"/>
    <n v="5"/>
  </r>
  <r>
    <x v="487"/>
    <x v="5"/>
    <n v="1"/>
  </r>
  <r>
    <x v="173"/>
    <x v="5"/>
    <n v="6"/>
  </r>
  <r>
    <x v="200"/>
    <x v="5"/>
    <n v="8"/>
  </r>
  <r>
    <x v="835"/>
    <x v="5"/>
    <n v="1"/>
  </r>
  <r>
    <x v="143"/>
    <x v="5"/>
    <n v="8"/>
  </r>
  <r>
    <x v="669"/>
    <x v="5"/>
    <n v="7"/>
  </r>
  <r>
    <x v="160"/>
    <x v="5"/>
    <n v="11"/>
  </r>
  <r>
    <x v="547"/>
    <x v="5"/>
    <n v="20"/>
  </r>
  <r>
    <x v="743"/>
    <x v="5"/>
    <n v="3"/>
  </r>
  <r>
    <x v="161"/>
    <x v="5"/>
    <n v="11"/>
  </r>
  <r>
    <x v="5"/>
    <x v="5"/>
    <n v="10"/>
  </r>
  <r>
    <x v="214"/>
    <x v="5"/>
    <n v="2"/>
  </r>
  <r>
    <x v="431"/>
    <x v="5"/>
    <n v="3"/>
  </r>
  <r>
    <x v="798"/>
    <x v="5"/>
    <n v="2"/>
  </r>
  <r>
    <x v="308"/>
    <x v="5"/>
    <n v="6"/>
  </r>
  <r>
    <x v="729"/>
    <x v="5"/>
    <n v="4"/>
  </r>
  <r>
    <x v="677"/>
    <x v="5"/>
    <n v="4"/>
  </r>
  <r>
    <x v="508"/>
    <x v="5"/>
    <n v="1"/>
  </r>
  <r>
    <x v="889"/>
    <x v="5"/>
    <n v="3"/>
  </r>
  <r>
    <x v="819"/>
    <x v="5"/>
    <n v="2"/>
  </r>
  <r>
    <x v="343"/>
    <x v="5"/>
    <n v="8"/>
  </r>
  <r>
    <x v="802"/>
    <x v="5"/>
    <n v="1"/>
  </r>
  <r>
    <x v="613"/>
    <x v="5"/>
    <n v="6"/>
  </r>
  <r>
    <x v="81"/>
    <x v="5"/>
    <n v="6"/>
  </r>
  <r>
    <x v="664"/>
    <x v="5"/>
    <n v="2"/>
  </r>
  <r>
    <x v="834"/>
    <x v="5"/>
    <n v="1"/>
  </r>
  <r>
    <x v="97"/>
    <x v="5"/>
    <n v="9"/>
  </r>
  <r>
    <x v="125"/>
    <x v="5"/>
    <n v="1"/>
  </r>
  <r>
    <x v="645"/>
    <x v="5"/>
    <n v="6"/>
  </r>
  <r>
    <x v="662"/>
    <x v="5"/>
    <n v="5"/>
  </r>
  <r>
    <x v="686"/>
    <x v="5"/>
    <n v="4"/>
  </r>
  <r>
    <x v="172"/>
    <x v="5"/>
    <n v="2"/>
  </r>
  <r>
    <x v="744"/>
    <x v="5"/>
    <n v="2"/>
  </r>
  <r>
    <x v="639"/>
    <x v="5"/>
    <n v="6"/>
  </r>
  <r>
    <x v="800"/>
    <x v="5"/>
    <n v="1"/>
  </r>
  <r>
    <x v="345"/>
    <x v="5"/>
    <n v="3"/>
  </r>
  <r>
    <x v="597"/>
    <x v="5"/>
    <n v="3"/>
  </r>
  <r>
    <x v="445"/>
    <x v="5"/>
    <n v="3"/>
  </r>
  <r>
    <x v="25"/>
    <x v="5"/>
    <n v="2"/>
  </r>
  <r>
    <x v="201"/>
    <x v="5"/>
    <n v="3"/>
  </r>
  <r>
    <x v="672"/>
    <x v="4"/>
    <n v="20"/>
  </r>
  <r>
    <x v="664"/>
    <x v="4"/>
    <n v="91"/>
  </r>
  <r>
    <x v="759"/>
    <x v="4"/>
    <n v="69"/>
  </r>
  <r>
    <x v="349"/>
    <x v="4"/>
    <n v="8"/>
  </r>
  <r>
    <x v="464"/>
    <x v="4"/>
    <n v="59"/>
  </r>
  <r>
    <x v="750"/>
    <x v="4"/>
    <n v="111"/>
  </r>
  <r>
    <x v="743"/>
    <x v="4"/>
    <n v="31"/>
  </r>
  <r>
    <x v="67"/>
    <x v="4"/>
    <n v="13"/>
  </r>
  <r>
    <x v="343"/>
    <x v="4"/>
    <n v="45"/>
  </r>
  <r>
    <x v="679"/>
    <x v="4"/>
    <n v="43"/>
  </r>
  <r>
    <x v="417"/>
    <x v="4"/>
    <n v="21"/>
  </r>
  <r>
    <x v="895"/>
    <x v="4"/>
    <n v="24"/>
  </r>
  <r>
    <x v="689"/>
    <x v="4"/>
    <n v="67"/>
  </r>
  <r>
    <x v="498"/>
    <x v="4"/>
    <n v="23"/>
  </r>
  <r>
    <x v="242"/>
    <x v="4"/>
    <n v="45"/>
  </r>
  <r>
    <x v="812"/>
    <x v="4"/>
    <n v="38"/>
  </r>
  <r>
    <x v="894"/>
    <x v="4"/>
    <n v="15"/>
  </r>
  <r>
    <x v="889"/>
    <x v="4"/>
    <n v="11"/>
  </r>
  <r>
    <x v="652"/>
    <x v="4"/>
    <n v="13"/>
  </r>
  <r>
    <x v="738"/>
    <x v="5"/>
    <n v="31"/>
  </r>
  <r>
    <x v="222"/>
    <x v="5"/>
    <n v="10"/>
  </r>
  <r>
    <x v="283"/>
    <x v="5"/>
    <n v="16"/>
  </r>
  <r>
    <x v="389"/>
    <x v="5"/>
    <n v="9"/>
  </r>
  <r>
    <x v="141"/>
    <x v="5"/>
    <n v="23"/>
  </r>
  <r>
    <x v="285"/>
    <x v="5"/>
    <n v="2"/>
  </r>
  <r>
    <x v="703"/>
    <x v="5"/>
    <n v="56"/>
  </r>
  <r>
    <x v="588"/>
    <x v="5"/>
    <n v="25"/>
  </r>
  <r>
    <x v="60"/>
    <x v="5"/>
    <n v="21"/>
  </r>
  <r>
    <x v="305"/>
    <x v="5"/>
    <n v="8"/>
  </r>
  <r>
    <x v="326"/>
    <x v="5"/>
    <n v="15"/>
  </r>
  <r>
    <x v="204"/>
    <x v="5"/>
    <n v="20"/>
  </r>
  <r>
    <x v="529"/>
    <x v="5"/>
    <n v="62"/>
  </r>
  <r>
    <x v="787"/>
    <x v="5"/>
    <n v="14"/>
  </r>
  <r>
    <x v="251"/>
    <x v="5"/>
    <n v="26"/>
  </r>
  <r>
    <x v="181"/>
    <x v="5"/>
    <n v="45"/>
  </r>
  <r>
    <x v="175"/>
    <x v="5"/>
    <n v="42"/>
  </r>
  <r>
    <x v="620"/>
    <x v="5"/>
    <n v="25"/>
  </r>
  <r>
    <x v="655"/>
    <x v="5"/>
    <n v="20"/>
  </r>
  <r>
    <x v="534"/>
    <x v="5"/>
    <n v="20"/>
  </r>
  <r>
    <x v="480"/>
    <x v="5"/>
    <n v="12"/>
  </r>
  <r>
    <x v="887"/>
    <x v="5"/>
    <n v="16"/>
  </r>
  <r>
    <x v="676"/>
    <x v="5"/>
    <n v="9"/>
  </r>
  <r>
    <x v="292"/>
    <x v="5"/>
    <n v="26"/>
  </r>
  <r>
    <x v="725"/>
    <x v="5"/>
    <n v="17"/>
  </r>
  <r>
    <x v="775"/>
    <x v="5"/>
    <n v="6"/>
  </r>
  <r>
    <x v="671"/>
    <x v="5"/>
    <n v="13"/>
  </r>
  <r>
    <x v="50"/>
    <x v="5"/>
    <n v="15"/>
  </r>
  <r>
    <x v="474"/>
    <x v="5"/>
    <n v="13"/>
  </r>
  <r>
    <x v="690"/>
    <x v="5"/>
    <n v="13"/>
  </r>
  <r>
    <x v="778"/>
    <x v="5"/>
    <n v="19"/>
  </r>
  <r>
    <x v="720"/>
    <x v="5"/>
    <n v="2"/>
  </r>
  <r>
    <x v="637"/>
    <x v="5"/>
    <n v="12"/>
  </r>
  <r>
    <x v="253"/>
    <x v="5"/>
    <n v="43"/>
  </r>
  <r>
    <x v="301"/>
    <x v="5"/>
    <n v="8"/>
  </r>
  <r>
    <x v="35"/>
    <x v="5"/>
    <n v="10"/>
  </r>
  <r>
    <x v="28"/>
    <x v="5"/>
    <n v="7"/>
  </r>
  <r>
    <x v="697"/>
    <x v="5"/>
    <n v="19"/>
  </r>
  <r>
    <x v="57"/>
    <x v="5"/>
    <n v="14"/>
  </r>
  <r>
    <x v="107"/>
    <x v="5"/>
    <n v="7"/>
  </r>
  <r>
    <x v="615"/>
    <x v="5"/>
    <n v="10"/>
  </r>
  <r>
    <x v="150"/>
    <x v="5"/>
    <n v="14"/>
  </r>
  <r>
    <x v="232"/>
    <x v="5"/>
    <n v="3"/>
  </r>
  <r>
    <x v="447"/>
    <x v="5"/>
    <n v="13"/>
  </r>
  <r>
    <x v="648"/>
    <x v="5"/>
    <n v="26"/>
  </r>
  <r>
    <x v="766"/>
    <x v="5"/>
    <n v="14"/>
  </r>
  <r>
    <x v="747"/>
    <x v="5"/>
    <n v="7"/>
  </r>
  <r>
    <x v="183"/>
    <x v="5"/>
    <n v="5"/>
  </r>
  <r>
    <x v="40"/>
    <x v="5"/>
    <n v="1"/>
  </r>
  <r>
    <x v="439"/>
    <x v="5"/>
    <n v="16"/>
  </r>
  <r>
    <x v="369"/>
    <x v="5"/>
    <n v="33"/>
  </r>
  <r>
    <x v="209"/>
    <x v="5"/>
    <n v="9"/>
  </r>
  <r>
    <x v="76"/>
    <x v="5"/>
    <n v="7"/>
  </r>
  <r>
    <x v="782"/>
    <x v="5"/>
    <n v="9"/>
  </r>
  <r>
    <x v="68"/>
    <x v="5"/>
    <n v="15"/>
  </r>
  <r>
    <x v="139"/>
    <x v="5"/>
    <n v="9"/>
  </r>
  <r>
    <x v="155"/>
    <x v="5"/>
    <n v="10"/>
  </r>
  <r>
    <x v="17"/>
    <x v="5"/>
    <n v="5"/>
  </r>
  <r>
    <x v="702"/>
    <x v="5"/>
    <n v="22"/>
  </r>
  <r>
    <x v="893"/>
    <x v="5"/>
    <n v="5"/>
  </r>
  <r>
    <x v="831"/>
    <x v="5"/>
    <n v="7"/>
  </r>
  <r>
    <x v="177"/>
    <x v="5"/>
    <n v="9"/>
  </r>
  <r>
    <x v="606"/>
    <x v="5"/>
    <n v="12"/>
  </r>
  <r>
    <x v="845"/>
    <x v="5"/>
    <n v="5"/>
  </r>
  <r>
    <x v="388"/>
    <x v="5"/>
    <n v="4"/>
  </r>
  <r>
    <x v="96"/>
    <x v="5"/>
    <n v="18"/>
  </r>
  <r>
    <x v="822"/>
    <x v="5"/>
    <n v="7"/>
  </r>
  <r>
    <x v="679"/>
    <x v="5"/>
    <n v="2"/>
  </r>
  <r>
    <x v="241"/>
    <x v="5"/>
    <n v="5"/>
  </r>
  <r>
    <x v="278"/>
    <x v="5"/>
    <n v="9"/>
  </r>
  <r>
    <x v="736"/>
    <x v="5"/>
    <n v="11"/>
  </r>
  <r>
    <x v="164"/>
    <x v="5"/>
    <n v="14"/>
  </r>
  <r>
    <x v="219"/>
    <x v="5"/>
    <n v="5"/>
  </r>
  <r>
    <x v="169"/>
    <x v="5"/>
    <n v="22"/>
  </r>
  <r>
    <x v="18"/>
    <x v="5"/>
    <n v="6"/>
  </r>
  <r>
    <x v="115"/>
    <x v="5"/>
    <n v="7"/>
  </r>
  <r>
    <x v="471"/>
    <x v="5"/>
    <n v="4"/>
  </r>
  <r>
    <x v="691"/>
    <x v="5"/>
    <n v="1"/>
  </r>
  <r>
    <x v="10"/>
    <x v="5"/>
    <n v="8"/>
  </r>
  <r>
    <x v="140"/>
    <x v="5"/>
    <n v="9"/>
  </r>
  <r>
    <x v="349"/>
    <x v="5"/>
    <n v="4"/>
  </r>
  <r>
    <x v="108"/>
    <x v="5"/>
    <n v="5"/>
  </r>
  <r>
    <x v="163"/>
    <x v="5"/>
    <n v="5"/>
  </r>
  <r>
    <x v="666"/>
    <x v="5"/>
    <n v="3"/>
  </r>
  <r>
    <x v="668"/>
    <x v="5"/>
    <n v="4"/>
  </r>
  <r>
    <x v="794"/>
    <x v="5"/>
    <n v="5"/>
  </r>
  <r>
    <x v="317"/>
    <x v="5"/>
    <n v="14"/>
  </r>
  <r>
    <x v="601"/>
    <x v="5"/>
    <n v="2"/>
  </r>
  <r>
    <x v="180"/>
    <x v="5"/>
    <n v="4"/>
  </r>
  <r>
    <x v="502"/>
    <x v="5"/>
    <n v="2"/>
  </r>
  <r>
    <x v="133"/>
    <x v="5"/>
    <n v="1"/>
  </r>
  <r>
    <x v="734"/>
    <x v="5"/>
    <n v="2"/>
  </r>
  <r>
    <x v="495"/>
    <x v="5"/>
    <n v="1"/>
  </r>
  <r>
    <x v="631"/>
    <x v="5"/>
    <n v="1"/>
  </r>
  <r>
    <x v="95"/>
    <x v="5"/>
    <n v="4"/>
  </r>
  <r>
    <x v="435"/>
    <x v="5"/>
    <n v="1"/>
  </r>
  <r>
    <x v="742"/>
    <x v="5"/>
    <n v="1"/>
  </r>
  <r>
    <x v="242"/>
    <x v="5"/>
    <n v="3"/>
  </r>
  <r>
    <x v="898"/>
    <x v="4"/>
    <n v="2"/>
  </r>
  <r>
    <x v="170"/>
    <x v="4"/>
    <n v="104"/>
  </r>
  <r>
    <x v="714"/>
    <x v="4"/>
    <n v="40"/>
  </r>
  <r>
    <x v="418"/>
    <x v="4"/>
    <n v="96"/>
  </r>
  <r>
    <x v="885"/>
    <x v="4"/>
    <n v="342"/>
  </r>
  <r>
    <x v="673"/>
    <x v="4"/>
    <n v="40"/>
  </r>
  <r>
    <x v="30"/>
    <x v="4"/>
    <n v="55"/>
  </r>
  <r>
    <x v="779"/>
    <x v="4"/>
    <n v="14"/>
  </r>
  <r>
    <x v="79"/>
    <x v="4"/>
    <n v="186"/>
  </r>
  <r>
    <x v="95"/>
    <x v="4"/>
    <n v="73"/>
  </r>
  <r>
    <x v="68"/>
    <x v="4"/>
    <n v="40"/>
  </r>
  <r>
    <x v="221"/>
    <x v="4"/>
    <n v="68"/>
  </r>
  <r>
    <x v="858"/>
    <x v="4"/>
    <n v="43"/>
  </r>
  <r>
    <x v="115"/>
    <x v="4"/>
    <n v="109"/>
  </r>
  <r>
    <x v="334"/>
    <x v="4"/>
    <n v="232"/>
  </r>
  <r>
    <x v="730"/>
    <x v="4"/>
    <n v="90"/>
  </r>
  <r>
    <x v="893"/>
    <x v="4"/>
    <n v="16"/>
  </r>
  <r>
    <x v="815"/>
    <x v="4"/>
    <n v="77"/>
  </r>
  <r>
    <x v="564"/>
    <x v="4"/>
    <n v="94"/>
  </r>
  <r>
    <x v="762"/>
    <x v="4"/>
    <n v="81"/>
  </r>
  <r>
    <x v="167"/>
    <x v="4"/>
    <n v="65"/>
  </r>
  <r>
    <x v="273"/>
    <x v="4"/>
    <n v="121"/>
  </r>
  <r>
    <x v="857"/>
    <x v="4"/>
    <n v="18"/>
  </r>
  <r>
    <x v="749"/>
    <x v="4"/>
    <n v="27"/>
  </r>
  <r>
    <x v="784"/>
    <x v="4"/>
    <n v="45"/>
  </r>
  <r>
    <x v="85"/>
    <x v="4"/>
    <n v="44"/>
  </r>
  <r>
    <x v="140"/>
    <x v="4"/>
    <n v="21"/>
  </r>
  <r>
    <x v="308"/>
    <x v="4"/>
    <n v="24"/>
  </r>
  <r>
    <x v="265"/>
    <x v="4"/>
    <n v="35"/>
  </r>
  <r>
    <x v="577"/>
    <x v="4"/>
    <n v="41"/>
  </r>
  <r>
    <x v="715"/>
    <x v="4"/>
    <n v="14"/>
  </r>
  <r>
    <x v="432"/>
    <x v="4"/>
    <n v="22"/>
  </r>
  <r>
    <x v="884"/>
    <x v="4"/>
    <n v="42"/>
  </r>
  <r>
    <x v="211"/>
    <x v="4"/>
    <n v="13"/>
  </r>
  <r>
    <x v="899"/>
    <x v="4"/>
    <n v="5"/>
  </r>
  <r>
    <x v="874"/>
    <x v="4"/>
    <n v="20"/>
  </r>
  <r>
    <x v="230"/>
    <x v="5"/>
    <n v="4"/>
  </r>
  <r>
    <x v="225"/>
    <x v="5"/>
    <n v="19"/>
  </r>
  <r>
    <x v="291"/>
    <x v="5"/>
    <n v="37"/>
  </r>
  <r>
    <x v="616"/>
    <x v="5"/>
    <n v="34"/>
  </r>
  <r>
    <x v="785"/>
    <x v="5"/>
    <n v="25"/>
  </r>
  <r>
    <x v="194"/>
    <x v="5"/>
    <n v="13"/>
  </r>
  <r>
    <x v="781"/>
    <x v="5"/>
    <n v="28"/>
  </r>
  <r>
    <x v="9"/>
    <x v="5"/>
    <n v="24"/>
  </r>
  <r>
    <x v="243"/>
    <x v="5"/>
    <n v="15"/>
  </r>
  <r>
    <x v="723"/>
    <x v="5"/>
    <n v="5"/>
  </r>
  <r>
    <x v="621"/>
    <x v="5"/>
    <n v="28"/>
  </r>
  <r>
    <x v="768"/>
    <x v="5"/>
    <n v="16"/>
  </r>
  <r>
    <x v="82"/>
    <x v="5"/>
    <n v="16"/>
  </r>
  <r>
    <x v="153"/>
    <x v="5"/>
    <n v="15"/>
  </r>
  <r>
    <x v="359"/>
    <x v="5"/>
    <n v="13"/>
  </r>
  <r>
    <x v="463"/>
    <x v="5"/>
    <n v="5"/>
  </r>
  <r>
    <x v="186"/>
    <x v="5"/>
    <n v="10"/>
  </r>
  <r>
    <x v="587"/>
    <x v="5"/>
    <n v="4"/>
  </r>
  <r>
    <x v="327"/>
    <x v="5"/>
    <n v="14"/>
  </r>
  <r>
    <x v="189"/>
    <x v="5"/>
    <n v="12"/>
  </r>
  <r>
    <x v="26"/>
    <x v="5"/>
    <n v="27"/>
  </r>
  <r>
    <x v="231"/>
    <x v="5"/>
    <n v="18"/>
  </r>
  <r>
    <x v="336"/>
    <x v="5"/>
    <n v="10"/>
  </r>
  <r>
    <x v="726"/>
    <x v="5"/>
    <n v="18"/>
  </r>
  <r>
    <x v="71"/>
    <x v="5"/>
    <n v="14"/>
  </r>
  <r>
    <x v="235"/>
    <x v="5"/>
    <n v="18"/>
  </r>
  <r>
    <x v="199"/>
    <x v="5"/>
    <n v="15"/>
  </r>
  <r>
    <x v="717"/>
    <x v="5"/>
    <n v="34"/>
  </r>
  <r>
    <x v="467"/>
    <x v="5"/>
    <n v="38"/>
  </r>
  <r>
    <x v="93"/>
    <x v="5"/>
    <n v="10"/>
  </r>
  <r>
    <x v="740"/>
    <x v="5"/>
    <n v="6"/>
  </r>
  <r>
    <x v="334"/>
    <x v="5"/>
    <n v="15"/>
  </r>
  <r>
    <x v="79"/>
    <x v="5"/>
    <n v="12"/>
  </r>
  <r>
    <x v="205"/>
    <x v="5"/>
    <n v="6"/>
  </r>
  <r>
    <x v="622"/>
    <x v="5"/>
    <n v="17"/>
  </r>
  <r>
    <x v="751"/>
    <x v="5"/>
    <n v="9"/>
  </r>
  <r>
    <x v="98"/>
    <x v="5"/>
    <n v="22"/>
  </r>
  <r>
    <x v="131"/>
    <x v="5"/>
    <n v="3"/>
  </r>
  <r>
    <x v="29"/>
    <x v="5"/>
    <n v="11"/>
  </r>
  <r>
    <x v="843"/>
    <x v="5"/>
    <n v="11"/>
  </r>
  <r>
    <x v="494"/>
    <x v="5"/>
    <n v="15"/>
  </r>
  <r>
    <x v="340"/>
    <x v="5"/>
    <n v="20"/>
  </r>
  <r>
    <x v="330"/>
    <x v="5"/>
    <n v="7"/>
  </r>
  <r>
    <x v="759"/>
    <x v="5"/>
    <n v="18"/>
  </r>
  <r>
    <x v="745"/>
    <x v="5"/>
    <n v="13"/>
  </r>
  <r>
    <x v="464"/>
    <x v="5"/>
    <n v="15"/>
  </r>
  <r>
    <x v="746"/>
    <x v="5"/>
    <n v="1"/>
  </r>
  <r>
    <x v="228"/>
    <x v="5"/>
    <n v="4"/>
  </r>
  <r>
    <x v="62"/>
    <x v="5"/>
    <n v="15"/>
  </r>
  <r>
    <x v="885"/>
    <x v="5"/>
    <n v="7"/>
  </r>
  <r>
    <x v="754"/>
    <x v="5"/>
    <n v="11"/>
  </r>
  <r>
    <x v="545"/>
    <x v="5"/>
    <n v="7"/>
  </r>
  <r>
    <x v="36"/>
    <x v="5"/>
    <n v="7"/>
  </r>
  <r>
    <x v="761"/>
    <x v="5"/>
    <n v="11"/>
  </r>
  <r>
    <x v="728"/>
    <x v="5"/>
    <n v="4"/>
  </r>
  <r>
    <x v="329"/>
    <x v="5"/>
    <n v="20"/>
  </r>
  <r>
    <x v="31"/>
    <x v="5"/>
    <n v="9"/>
  </r>
  <r>
    <x v="182"/>
    <x v="5"/>
    <n v="7"/>
  </r>
  <r>
    <x v="331"/>
    <x v="5"/>
    <n v="14"/>
  </r>
  <r>
    <x v="338"/>
    <x v="5"/>
    <n v="3"/>
  </r>
  <r>
    <x v="64"/>
    <x v="5"/>
    <n v="3"/>
  </r>
  <r>
    <x v="801"/>
    <x v="5"/>
    <n v="6"/>
  </r>
  <r>
    <x v="218"/>
    <x v="5"/>
    <n v="8"/>
  </r>
  <r>
    <x v="590"/>
    <x v="5"/>
    <n v="2"/>
  </r>
  <r>
    <x v="709"/>
    <x v="5"/>
    <n v="2"/>
  </r>
  <r>
    <x v="203"/>
    <x v="5"/>
    <n v="6"/>
  </r>
  <r>
    <x v="370"/>
    <x v="5"/>
    <n v="8"/>
  </r>
  <r>
    <x v="772"/>
    <x v="5"/>
    <n v="7"/>
  </r>
  <r>
    <x v="749"/>
    <x v="5"/>
    <n v="2"/>
  </r>
  <r>
    <x v="221"/>
    <x v="5"/>
    <n v="5"/>
  </r>
  <r>
    <x v="227"/>
    <x v="5"/>
    <n v="7"/>
  </r>
  <r>
    <x v="210"/>
    <x v="5"/>
    <n v="7"/>
  </r>
  <r>
    <x v="595"/>
    <x v="5"/>
    <n v="17"/>
  </r>
  <r>
    <x v="167"/>
    <x v="5"/>
    <n v="7"/>
  </r>
  <r>
    <x v="486"/>
    <x v="5"/>
    <n v="6"/>
  </r>
  <r>
    <x v="271"/>
    <x v="5"/>
    <n v="10"/>
  </r>
  <r>
    <x v="425"/>
    <x v="5"/>
    <n v="6"/>
  </r>
  <r>
    <x v="640"/>
    <x v="5"/>
    <n v="6"/>
  </r>
  <r>
    <x v="168"/>
    <x v="5"/>
    <n v="8"/>
  </r>
  <r>
    <x v="505"/>
    <x v="5"/>
    <n v="7"/>
  </r>
  <r>
    <x v="144"/>
    <x v="5"/>
    <n v="6"/>
  </r>
  <r>
    <x v="549"/>
    <x v="5"/>
    <n v="1"/>
  </r>
  <r>
    <x v="657"/>
    <x v="5"/>
    <n v="9"/>
  </r>
  <r>
    <x v="85"/>
    <x v="5"/>
    <n v="1"/>
  </r>
  <r>
    <x v="405"/>
    <x v="5"/>
    <n v="1"/>
  </r>
  <r>
    <x v="249"/>
    <x v="5"/>
    <n v="15"/>
  </r>
  <r>
    <x v="277"/>
    <x v="5"/>
    <n v="4"/>
  </r>
  <r>
    <x v="451"/>
    <x v="5"/>
    <n v="6"/>
  </r>
  <r>
    <x v="815"/>
    <x v="5"/>
    <n v="3"/>
  </r>
  <r>
    <x v="15"/>
    <x v="5"/>
    <n v="4"/>
  </r>
  <r>
    <x v="446"/>
    <x v="5"/>
    <n v="2"/>
  </r>
  <r>
    <x v="354"/>
    <x v="5"/>
    <n v="2"/>
  </r>
  <r>
    <x v="811"/>
    <x v="5"/>
    <n v="2"/>
  </r>
  <r>
    <x v="476"/>
    <x v="5"/>
    <n v="3"/>
  </r>
  <r>
    <x v="630"/>
    <x v="5"/>
    <n v="1"/>
  </r>
  <r>
    <x v="256"/>
    <x v="5"/>
    <n v="3"/>
  </r>
  <r>
    <x v="757"/>
    <x v="5"/>
    <n v="1"/>
  </r>
  <r>
    <x v="171"/>
    <x v="5"/>
    <n v="3"/>
  </r>
  <r>
    <x v="786"/>
    <x v="5"/>
    <n v="2"/>
  </r>
  <r>
    <x v="37"/>
    <x v="5"/>
    <n v="1"/>
  </r>
  <r>
    <x v="813"/>
    <x v="5"/>
    <n v="1"/>
  </r>
  <r>
    <x v="715"/>
    <x v="5"/>
    <n v="1"/>
  </r>
  <r>
    <x v="732"/>
    <x v="5"/>
    <n v="2"/>
  </r>
  <r>
    <x v="75"/>
    <x v="5"/>
    <n v="1"/>
  </r>
  <r>
    <x v="900"/>
    <x v="4"/>
    <n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3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14"/>
  </r>
  <r>
    <x v="34"/>
  </r>
  <r>
    <x v="35"/>
  </r>
  <r>
    <x v="36"/>
  </r>
  <r>
    <x v="37"/>
  </r>
  <r>
    <x v="38"/>
  </r>
  <r>
    <x v="35"/>
  </r>
  <r>
    <x v="39"/>
  </r>
  <r>
    <x v="40"/>
  </r>
  <r>
    <x v="41"/>
  </r>
  <r>
    <x v="20"/>
  </r>
  <r>
    <x v="42"/>
  </r>
  <r>
    <x v="43"/>
  </r>
  <r>
    <x v="44"/>
  </r>
  <r>
    <x v="45"/>
  </r>
  <r>
    <x v="0"/>
  </r>
  <r>
    <x v="46"/>
  </r>
  <r>
    <x v="47"/>
  </r>
  <r>
    <x v="48"/>
  </r>
  <r>
    <x v="49"/>
  </r>
  <r>
    <x v="50"/>
  </r>
  <r>
    <x v="51"/>
  </r>
  <r>
    <x v="52"/>
  </r>
  <r>
    <x v="53"/>
  </r>
  <r>
    <x v="52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30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0"/>
  </r>
  <r>
    <x v="93"/>
  </r>
  <r>
    <x v="0"/>
  </r>
  <r>
    <x v="0"/>
  </r>
  <r>
    <x v="94"/>
  </r>
  <r>
    <x v="95"/>
  </r>
  <r>
    <x v="96"/>
  </r>
  <r>
    <x v="97"/>
  </r>
  <r>
    <x v="98"/>
  </r>
  <r>
    <x v="99"/>
  </r>
  <r>
    <x v="70"/>
  </r>
  <r>
    <x v="100"/>
  </r>
  <r>
    <x v="101"/>
  </r>
  <r>
    <x v="102"/>
  </r>
  <r>
    <x v="76"/>
  </r>
  <r>
    <x v="103"/>
  </r>
  <r>
    <x v="104"/>
  </r>
  <r>
    <x v="105"/>
  </r>
  <r>
    <x v="14"/>
  </r>
  <r>
    <x v="0"/>
  </r>
  <r>
    <x v="106"/>
  </r>
  <r>
    <x v="107"/>
  </r>
  <r>
    <x v="0"/>
  </r>
  <r>
    <x v="59"/>
  </r>
  <r>
    <x v="108"/>
  </r>
  <r>
    <x v="109"/>
  </r>
  <r>
    <x v="110"/>
  </r>
  <r>
    <x v="111"/>
  </r>
  <r>
    <x v="112"/>
  </r>
  <r>
    <x v="113"/>
  </r>
  <r>
    <x v="114"/>
  </r>
  <r>
    <x v="23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4"/>
  </r>
  <r>
    <x v="127"/>
  </r>
  <r>
    <x v="128"/>
  </r>
  <r>
    <x v="129"/>
  </r>
  <r>
    <x v="11"/>
  </r>
  <r>
    <x v="130"/>
  </r>
  <r>
    <x v="131"/>
  </r>
  <r>
    <x v="132"/>
  </r>
  <r>
    <x v="133"/>
  </r>
  <r>
    <x v="29"/>
  </r>
  <r>
    <x v="134"/>
  </r>
  <r>
    <x v="0"/>
  </r>
  <r>
    <x v="135"/>
  </r>
  <r>
    <x v="11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2"/>
  </r>
  <r>
    <x v="147"/>
  </r>
  <r>
    <x v="25"/>
  </r>
  <r>
    <x v="135"/>
  </r>
  <r>
    <x v="148"/>
  </r>
  <r>
    <x v="0"/>
  </r>
  <r>
    <x v="0"/>
  </r>
  <r>
    <x v="149"/>
  </r>
  <r>
    <x v="150"/>
  </r>
  <r>
    <x v="151"/>
  </r>
  <r>
    <x v="152"/>
  </r>
  <r>
    <x v="12"/>
  </r>
  <r>
    <x v="153"/>
  </r>
  <r>
    <x v="154"/>
  </r>
  <r>
    <x v="155"/>
  </r>
  <r>
    <x v="127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39"/>
  </r>
  <r>
    <x v="168"/>
  </r>
  <r>
    <x v="169"/>
  </r>
  <r>
    <x v="0"/>
  </r>
  <r>
    <x v="170"/>
  </r>
  <r>
    <x v="66"/>
  </r>
  <r>
    <x v="171"/>
  </r>
  <r>
    <x v="172"/>
  </r>
  <r>
    <x v="113"/>
  </r>
  <r>
    <x v="173"/>
  </r>
  <r>
    <x v="174"/>
  </r>
  <r>
    <x v="143"/>
  </r>
  <r>
    <x v="175"/>
  </r>
  <r>
    <x v="143"/>
  </r>
  <r>
    <x v="176"/>
  </r>
  <r>
    <x v="177"/>
  </r>
  <r>
    <x v="178"/>
  </r>
  <r>
    <x v="138"/>
  </r>
  <r>
    <x v="118"/>
  </r>
  <r>
    <x v="172"/>
  </r>
  <r>
    <x v="38"/>
  </r>
  <r>
    <x v="179"/>
  </r>
  <r>
    <x v="151"/>
  </r>
  <r>
    <x v="122"/>
  </r>
  <r>
    <x v="180"/>
  </r>
  <r>
    <x v="0"/>
  </r>
  <r>
    <x v="181"/>
  </r>
  <r>
    <x v="182"/>
  </r>
  <r>
    <x v="183"/>
  </r>
  <r>
    <x v="184"/>
  </r>
  <r>
    <x v="185"/>
  </r>
  <r>
    <x v="186"/>
  </r>
  <r>
    <x v="187"/>
  </r>
  <r>
    <x v="188"/>
  </r>
  <r>
    <x v="158"/>
  </r>
  <r>
    <x v="134"/>
  </r>
  <r>
    <x v="189"/>
  </r>
  <r>
    <x v="190"/>
  </r>
  <r>
    <x v="191"/>
  </r>
  <r>
    <x v="40"/>
  </r>
  <r>
    <x v="124"/>
  </r>
  <r>
    <x v="0"/>
  </r>
  <r>
    <x v="0"/>
  </r>
  <r>
    <x v="0"/>
  </r>
  <r>
    <x v="0"/>
  </r>
  <r>
    <x v="20"/>
  </r>
  <r>
    <x v="189"/>
  </r>
  <r>
    <x v="192"/>
  </r>
  <r>
    <x v="193"/>
  </r>
  <r>
    <x v="194"/>
  </r>
  <r>
    <x v="195"/>
  </r>
  <r>
    <x v="0"/>
  </r>
  <r>
    <x v="196"/>
  </r>
  <r>
    <x v="197"/>
  </r>
  <r>
    <x v="169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140"/>
  </r>
  <r>
    <x v="207"/>
  </r>
  <r>
    <x v="208"/>
  </r>
  <r>
    <x v="209"/>
  </r>
  <r>
    <x v="13"/>
  </r>
  <r>
    <x v="210"/>
  </r>
  <r>
    <x v="120"/>
  </r>
  <r>
    <x v="187"/>
  </r>
  <r>
    <x v="211"/>
  </r>
  <r>
    <x v="9"/>
  </r>
  <r>
    <x v="148"/>
  </r>
  <r>
    <x v="185"/>
  </r>
  <r>
    <x v="212"/>
  </r>
  <r>
    <x v="213"/>
  </r>
  <r>
    <x v="190"/>
  </r>
  <r>
    <x v="143"/>
  </r>
  <r>
    <x v="0"/>
  </r>
  <r>
    <x v="214"/>
  </r>
  <r>
    <x v="215"/>
  </r>
  <r>
    <x v="37"/>
  </r>
  <r>
    <x v="43"/>
  </r>
  <r>
    <x v="41"/>
  </r>
  <r>
    <x v="35"/>
  </r>
  <r>
    <x v="216"/>
  </r>
  <r>
    <x v="22"/>
  </r>
  <r>
    <x v="217"/>
  </r>
  <r>
    <x v="218"/>
  </r>
  <r>
    <x v="219"/>
  </r>
  <r>
    <x v="138"/>
  </r>
  <r>
    <x v="220"/>
  </r>
  <r>
    <x v="34"/>
  </r>
  <r>
    <x v="221"/>
  </r>
  <r>
    <x v="176"/>
  </r>
  <r>
    <x v="222"/>
  </r>
  <r>
    <x v="223"/>
  </r>
  <r>
    <x v="0"/>
  </r>
  <r>
    <x v="138"/>
  </r>
  <r>
    <x v="224"/>
  </r>
  <r>
    <x v="225"/>
  </r>
  <r>
    <x v="226"/>
  </r>
  <r>
    <x v="227"/>
  </r>
  <r>
    <x v="228"/>
  </r>
  <r>
    <x v="229"/>
  </r>
  <r>
    <x v="140"/>
  </r>
  <r>
    <x v="123"/>
  </r>
  <r>
    <x v="230"/>
  </r>
  <r>
    <x v="231"/>
  </r>
  <r>
    <x v="232"/>
  </r>
  <r>
    <x v="201"/>
  </r>
  <r>
    <x v="233"/>
  </r>
  <r>
    <x v="234"/>
  </r>
  <r>
    <x v="235"/>
  </r>
  <r>
    <x v="236"/>
  </r>
  <r>
    <x v="136"/>
  </r>
  <r>
    <x v="237"/>
  </r>
  <r>
    <x v="238"/>
  </r>
  <r>
    <x v="239"/>
  </r>
  <r>
    <x v="240"/>
  </r>
  <r>
    <x v="157"/>
  </r>
  <r>
    <x v="145"/>
  </r>
  <r>
    <x v="241"/>
  </r>
  <r>
    <x v="242"/>
  </r>
  <r>
    <x v="243"/>
  </r>
  <r>
    <x v="244"/>
  </r>
  <r>
    <x v="175"/>
  </r>
  <r>
    <x v="245"/>
  </r>
  <r>
    <x v="238"/>
  </r>
  <r>
    <x v="246"/>
  </r>
  <r>
    <x v="135"/>
  </r>
  <r>
    <x v="32"/>
  </r>
  <r>
    <x v="247"/>
  </r>
  <r>
    <x v="238"/>
  </r>
  <r>
    <x v="248"/>
  </r>
  <r>
    <x v="39"/>
  </r>
  <r>
    <x v="249"/>
  </r>
  <r>
    <x v="250"/>
  </r>
  <r>
    <x v="251"/>
  </r>
  <r>
    <x v="252"/>
  </r>
  <r>
    <x v="253"/>
  </r>
  <r>
    <x v="254"/>
  </r>
  <r>
    <x v="24"/>
  </r>
  <r>
    <x v="21"/>
  </r>
  <r>
    <x v="4"/>
  </r>
  <r>
    <x v="219"/>
  </r>
  <r>
    <x v="255"/>
  </r>
  <r>
    <x v="0"/>
  </r>
  <r>
    <x v="256"/>
  </r>
  <r>
    <x v="144"/>
  </r>
  <r>
    <x v="257"/>
  </r>
  <r>
    <x v="258"/>
  </r>
  <r>
    <x v="259"/>
  </r>
  <r>
    <x v="260"/>
  </r>
  <r>
    <x v="186"/>
  </r>
  <r>
    <x v="261"/>
  </r>
  <r>
    <x v="41"/>
  </r>
  <r>
    <x v="262"/>
  </r>
  <r>
    <x v="76"/>
  </r>
  <r>
    <x v="132"/>
  </r>
  <r>
    <x v="263"/>
  </r>
  <r>
    <x v="29"/>
  </r>
  <r>
    <x v="85"/>
  </r>
  <r>
    <x v="117"/>
  </r>
  <r>
    <x v="264"/>
  </r>
  <r>
    <x v="151"/>
  </r>
  <r>
    <x v="34"/>
  </r>
  <r>
    <x v="265"/>
  </r>
  <r>
    <x v="266"/>
  </r>
  <r>
    <x v="41"/>
  </r>
  <r>
    <x v="267"/>
  </r>
  <r>
    <x v="42"/>
  </r>
  <r>
    <x v="238"/>
  </r>
  <r>
    <x v="268"/>
  </r>
  <r>
    <x v="143"/>
  </r>
  <r>
    <x v="194"/>
  </r>
  <r>
    <x v="269"/>
  </r>
  <r>
    <x v="270"/>
  </r>
  <r>
    <x v="271"/>
  </r>
  <r>
    <x v="272"/>
  </r>
  <r>
    <x v="273"/>
  </r>
  <r>
    <x v="274"/>
  </r>
  <r>
    <x v="275"/>
  </r>
  <r>
    <x v="25"/>
  </r>
  <r>
    <x v="146"/>
  </r>
  <r>
    <x v="265"/>
  </r>
  <r>
    <x v="158"/>
  </r>
  <r>
    <x v="216"/>
  </r>
  <r>
    <x v="179"/>
  </r>
  <r>
    <x v="276"/>
  </r>
  <r>
    <x v="74"/>
  </r>
  <r>
    <x v="276"/>
  </r>
  <r>
    <x v="277"/>
  </r>
  <r>
    <x v="278"/>
  </r>
  <r>
    <x v="279"/>
  </r>
  <r>
    <x v="193"/>
  </r>
  <r>
    <x v="280"/>
  </r>
  <r>
    <x v="0"/>
  </r>
  <r>
    <x v="166"/>
  </r>
  <r>
    <x v="281"/>
  </r>
  <r>
    <x v="282"/>
  </r>
  <r>
    <x v="283"/>
  </r>
  <r>
    <x v="284"/>
  </r>
  <r>
    <x v="135"/>
  </r>
  <r>
    <x v="285"/>
  </r>
  <r>
    <x v="0"/>
  </r>
  <r>
    <x v="141"/>
  </r>
  <r>
    <x v="286"/>
  </r>
  <r>
    <x v="287"/>
  </r>
  <r>
    <x v="203"/>
  </r>
  <r>
    <x v="288"/>
  </r>
  <r>
    <x v="118"/>
  </r>
  <r>
    <x v="289"/>
  </r>
  <r>
    <x v="290"/>
  </r>
  <r>
    <x v="9"/>
  </r>
  <r>
    <x v="291"/>
  </r>
  <r>
    <x v="292"/>
  </r>
  <r>
    <x v="293"/>
  </r>
  <r>
    <x v="294"/>
  </r>
  <r>
    <x v="295"/>
  </r>
  <r>
    <x v="158"/>
  </r>
  <r>
    <x v="296"/>
  </r>
  <r>
    <x v="129"/>
  </r>
  <r>
    <x v="274"/>
  </r>
  <r>
    <x v="297"/>
  </r>
  <r>
    <x v="176"/>
  </r>
  <r>
    <x v="298"/>
  </r>
  <r>
    <x v="299"/>
  </r>
  <r>
    <x v="300"/>
  </r>
  <r>
    <x v="141"/>
  </r>
  <r>
    <x v="66"/>
  </r>
  <r>
    <x v="301"/>
  </r>
  <r>
    <x v="302"/>
  </r>
  <r>
    <x v="240"/>
  </r>
  <r>
    <x v="275"/>
  </r>
  <r>
    <x v="165"/>
  </r>
  <r>
    <x v="82"/>
  </r>
  <r>
    <x v="303"/>
  </r>
  <r>
    <x v="218"/>
  </r>
  <r>
    <x v="47"/>
  </r>
  <r>
    <x v="304"/>
  </r>
  <r>
    <x v="305"/>
  </r>
  <r>
    <x v="152"/>
  </r>
  <r>
    <x v="276"/>
  </r>
  <r>
    <x v="306"/>
  </r>
  <r>
    <x v="307"/>
  </r>
  <r>
    <x v="308"/>
  </r>
  <r>
    <x v="0"/>
  </r>
  <r>
    <x v="64"/>
  </r>
  <r>
    <x v="309"/>
  </r>
  <r>
    <x v="310"/>
  </r>
  <r>
    <x v="146"/>
  </r>
  <r>
    <x v="254"/>
  </r>
  <r>
    <x v="14"/>
  </r>
  <r>
    <x v="311"/>
  </r>
  <r>
    <x v="189"/>
  </r>
  <r>
    <x v="261"/>
  </r>
  <r>
    <x v="312"/>
  </r>
  <r>
    <x v="51"/>
  </r>
  <r>
    <x v="147"/>
  </r>
  <r>
    <x v="127"/>
  </r>
  <r>
    <x v="313"/>
  </r>
  <r>
    <x v="172"/>
  </r>
  <r>
    <x v="314"/>
  </r>
  <r>
    <x v="315"/>
  </r>
  <r>
    <x v="76"/>
  </r>
  <r>
    <x v="316"/>
  </r>
  <r>
    <x v="275"/>
  </r>
  <r>
    <x v="317"/>
  </r>
  <r>
    <x v="307"/>
  </r>
  <r>
    <x v="229"/>
  </r>
  <r>
    <x v="318"/>
  </r>
  <r>
    <x v="319"/>
  </r>
  <r>
    <x v="320"/>
  </r>
  <r>
    <x v="0"/>
  </r>
  <r>
    <x v="321"/>
  </r>
  <r>
    <x v="322"/>
  </r>
  <r>
    <x v="323"/>
  </r>
  <r>
    <x v="287"/>
  </r>
  <r>
    <x v="324"/>
  </r>
  <r>
    <x v="144"/>
  </r>
  <r>
    <x v="233"/>
  </r>
  <r>
    <x v="325"/>
  </r>
  <r>
    <x v="326"/>
  </r>
  <r>
    <x v="327"/>
  </r>
  <r>
    <x v="328"/>
  </r>
  <r>
    <x v="329"/>
  </r>
  <r>
    <x v="303"/>
  </r>
  <r>
    <x v="330"/>
  </r>
  <r>
    <x v="331"/>
  </r>
  <r>
    <x v="332"/>
  </r>
  <r>
    <x v="333"/>
  </r>
  <r>
    <x v="334"/>
  </r>
  <r>
    <x v="335"/>
  </r>
  <r>
    <x v="176"/>
  </r>
  <r>
    <x v="312"/>
  </r>
  <r>
    <x v="336"/>
  </r>
  <r>
    <x v="0"/>
  </r>
  <r>
    <x v="337"/>
  </r>
  <r>
    <x v="338"/>
  </r>
  <r>
    <x v="243"/>
  </r>
  <r>
    <x v="339"/>
  </r>
  <r>
    <x v="340"/>
  </r>
  <r>
    <x v="51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249"/>
  </r>
  <r>
    <x v="350"/>
  </r>
  <r>
    <x v="351"/>
  </r>
  <r>
    <x v="320"/>
  </r>
  <r>
    <x v="237"/>
  </r>
  <r>
    <x v="0"/>
  </r>
  <r>
    <x v="4"/>
  </r>
  <r>
    <x v="352"/>
  </r>
  <r>
    <x v="172"/>
  </r>
  <r>
    <x v="160"/>
  </r>
  <r>
    <x v="130"/>
  </r>
  <r>
    <x v="0"/>
  </r>
  <r>
    <x v="211"/>
  </r>
  <r>
    <x v="353"/>
  </r>
  <r>
    <x v="354"/>
  </r>
  <r>
    <x v="355"/>
  </r>
  <r>
    <x v="208"/>
  </r>
  <r>
    <x v="356"/>
  </r>
  <r>
    <x v="357"/>
  </r>
  <r>
    <x v="49"/>
  </r>
  <r>
    <x v="358"/>
  </r>
  <r>
    <x v="66"/>
  </r>
  <r>
    <x v="274"/>
  </r>
  <r>
    <x v="184"/>
  </r>
  <r>
    <x v="293"/>
  </r>
  <r>
    <x v="359"/>
  </r>
  <r>
    <x v="210"/>
  </r>
  <r>
    <x v="170"/>
  </r>
  <r>
    <x v="360"/>
  </r>
  <r>
    <x v="361"/>
  </r>
  <r>
    <x v="362"/>
  </r>
  <r>
    <x v="363"/>
  </r>
  <r>
    <x v="18"/>
  </r>
  <r>
    <x v="364"/>
  </r>
  <r>
    <x v="365"/>
  </r>
  <r>
    <x v="142"/>
  </r>
  <r>
    <x v="366"/>
  </r>
  <r>
    <x v="287"/>
  </r>
  <r>
    <x v="289"/>
  </r>
  <r>
    <x v="0"/>
  </r>
  <r>
    <x v="367"/>
  </r>
  <r>
    <x v="352"/>
  </r>
  <r>
    <x v="368"/>
  </r>
  <r>
    <x v="369"/>
  </r>
  <r>
    <x v="370"/>
  </r>
  <r>
    <x v="332"/>
  </r>
  <r>
    <x v="46"/>
  </r>
  <r>
    <x v="371"/>
  </r>
  <r>
    <x v="372"/>
  </r>
  <r>
    <x v="228"/>
  </r>
  <r>
    <x v="284"/>
  </r>
  <r>
    <x v="113"/>
  </r>
  <r>
    <x v="33"/>
  </r>
  <r>
    <x v="300"/>
  </r>
  <r>
    <x v="373"/>
  </r>
  <r>
    <x v="374"/>
  </r>
  <r>
    <x v="375"/>
  </r>
  <r>
    <x v="376"/>
  </r>
  <r>
    <x v="144"/>
  </r>
  <r>
    <x v="152"/>
  </r>
  <r>
    <x v="377"/>
  </r>
  <r>
    <x v="378"/>
  </r>
  <r>
    <x v="41"/>
  </r>
  <r>
    <x v="373"/>
  </r>
  <r>
    <x v="33"/>
  </r>
  <r>
    <x v="348"/>
  </r>
  <r>
    <x v="37"/>
  </r>
  <r>
    <x v="13"/>
  </r>
  <r>
    <x v="151"/>
  </r>
  <r>
    <x v="189"/>
  </r>
  <r>
    <x v="77"/>
  </r>
  <r>
    <x v="35"/>
  </r>
  <r>
    <x v="42"/>
  </r>
  <r>
    <x v="221"/>
  </r>
  <r>
    <x v="379"/>
  </r>
  <r>
    <x v="134"/>
  </r>
  <r>
    <x v="268"/>
  </r>
  <r>
    <x v="380"/>
  </r>
  <r>
    <x v="41"/>
  </r>
  <r>
    <x v="372"/>
  </r>
  <r>
    <x v="149"/>
  </r>
  <r>
    <x v="42"/>
  </r>
  <r>
    <x v="31"/>
  </r>
  <r>
    <x v="181"/>
  </r>
  <r>
    <x v="0"/>
  </r>
  <r>
    <x v="46"/>
  </r>
  <r>
    <x v="309"/>
  </r>
  <r>
    <x v="318"/>
  </r>
  <r>
    <x v="381"/>
  </r>
  <r>
    <x v="244"/>
  </r>
  <r>
    <x v="382"/>
  </r>
  <r>
    <x v="383"/>
  </r>
  <r>
    <x v="384"/>
  </r>
  <r>
    <x v="328"/>
  </r>
  <r>
    <x v="385"/>
  </r>
  <r>
    <x v="32"/>
  </r>
  <r>
    <x v="28"/>
  </r>
  <r>
    <x v="115"/>
  </r>
  <r>
    <x v="152"/>
  </r>
  <r>
    <x v="386"/>
  </r>
  <r>
    <x v="273"/>
  </r>
  <r>
    <x v="186"/>
  </r>
  <r>
    <x v="387"/>
  </r>
  <r>
    <x v="213"/>
  </r>
  <r>
    <x v="45"/>
  </r>
  <r>
    <x v="152"/>
  </r>
  <r>
    <x v="204"/>
  </r>
  <r>
    <x v="388"/>
  </r>
  <r>
    <x v="34"/>
  </r>
  <r>
    <x v="44"/>
  </r>
  <r>
    <x v="0"/>
  </r>
  <r>
    <x v="279"/>
  </r>
  <r>
    <x v="14"/>
  </r>
  <r>
    <x v="186"/>
  </r>
  <r>
    <x v="300"/>
  </r>
  <r>
    <x v="31"/>
  </r>
  <r>
    <x v="373"/>
  </r>
  <r>
    <x v="0"/>
  </r>
  <r>
    <x v="389"/>
  </r>
  <r>
    <x v="390"/>
  </r>
  <r>
    <x v="185"/>
  </r>
  <r>
    <x v="151"/>
  </r>
  <r>
    <x v="391"/>
  </r>
  <r>
    <x v="0"/>
  </r>
  <r>
    <x v="35"/>
  </r>
  <r>
    <x v="146"/>
  </r>
  <r>
    <x v="215"/>
  </r>
  <r>
    <x v="0"/>
  </r>
  <r>
    <x v="22"/>
  </r>
  <r>
    <x v="273"/>
  </r>
  <r>
    <x v="93"/>
  </r>
  <r>
    <x v="268"/>
  </r>
  <r>
    <x v="223"/>
  </r>
  <r>
    <x v="379"/>
  </r>
  <r>
    <x v="0"/>
  </r>
  <r>
    <x v="392"/>
  </r>
  <r>
    <x v="234"/>
  </r>
  <r>
    <x v="211"/>
  </r>
  <r>
    <x v="308"/>
  </r>
  <r>
    <x v="218"/>
  </r>
  <r>
    <x v="46"/>
  </r>
  <r>
    <x v="122"/>
  </r>
  <r>
    <x v="393"/>
  </r>
  <r>
    <x v="171"/>
  </r>
  <r>
    <x v="132"/>
  </r>
  <r>
    <x v="76"/>
  </r>
  <r>
    <x v="277"/>
  </r>
  <r>
    <x v="272"/>
  </r>
  <r>
    <x v="394"/>
  </r>
  <r>
    <x v="134"/>
  </r>
  <r>
    <x v="167"/>
  </r>
  <r>
    <x v="211"/>
  </r>
  <r>
    <x v="266"/>
  </r>
  <r>
    <x v="269"/>
  </r>
  <r>
    <x v="214"/>
  </r>
  <r>
    <x v="279"/>
  </r>
  <r>
    <x v="276"/>
  </r>
  <r>
    <x v="140"/>
  </r>
  <r>
    <x v="89"/>
  </r>
  <r>
    <x v="215"/>
  </r>
  <r>
    <x v="395"/>
  </r>
  <r>
    <x v="39"/>
  </r>
  <r>
    <x v="222"/>
  </r>
  <r>
    <x v="216"/>
  </r>
  <r>
    <x v="179"/>
  </r>
  <r>
    <x v="192"/>
  </r>
  <r>
    <x v="34"/>
  </r>
  <r>
    <x v="396"/>
  </r>
  <r>
    <x v="212"/>
  </r>
  <r>
    <x v="42"/>
  </r>
  <r>
    <x v="223"/>
  </r>
  <r>
    <x v="397"/>
  </r>
  <r>
    <x v="398"/>
  </r>
  <r>
    <x v="38"/>
  </r>
  <r>
    <x v="42"/>
  </r>
  <r>
    <x v="38"/>
  </r>
  <r>
    <x v="378"/>
  </r>
  <r>
    <x v="38"/>
  </r>
  <r>
    <x v="399"/>
  </r>
  <r>
    <x v="34"/>
  </r>
  <r>
    <x v="173"/>
  </r>
  <r>
    <x v="271"/>
  </r>
  <r>
    <x v="199"/>
  </r>
  <r>
    <x v="25"/>
  </r>
  <r>
    <x v="0"/>
  </r>
  <r>
    <x v="400"/>
  </r>
  <r>
    <x v="209"/>
  </r>
  <r>
    <x v="240"/>
  </r>
  <r>
    <x v="255"/>
  </r>
  <r>
    <x v="401"/>
  </r>
  <r>
    <x v="255"/>
  </r>
  <r>
    <x v="402"/>
  </r>
  <r>
    <x v="256"/>
  </r>
  <r>
    <x v="164"/>
  </r>
  <r>
    <x v="47"/>
  </r>
  <r>
    <x v="403"/>
  </r>
  <r>
    <x v="404"/>
  </r>
  <r>
    <x v="403"/>
  </r>
  <r>
    <x v="357"/>
  </r>
  <r>
    <x v="405"/>
  </r>
  <r>
    <x v="302"/>
  </r>
  <r>
    <x v="135"/>
  </r>
  <r>
    <x v="348"/>
  </r>
  <r>
    <x v="406"/>
  </r>
  <r>
    <x v="251"/>
  </r>
  <r>
    <x v="207"/>
  </r>
  <r>
    <x v="143"/>
  </r>
  <r>
    <x v="406"/>
  </r>
  <r>
    <x v="291"/>
  </r>
  <r>
    <x v="222"/>
  </r>
  <r>
    <x v="407"/>
  </r>
  <r>
    <x v="328"/>
  </r>
  <r>
    <x v="49"/>
  </r>
  <r>
    <x v="377"/>
  </r>
  <r>
    <x v="223"/>
  </r>
  <r>
    <x v="408"/>
  </r>
  <r>
    <x v="383"/>
  </r>
  <r>
    <x v="12"/>
  </r>
  <r>
    <x v="409"/>
  </r>
  <r>
    <x v="124"/>
  </r>
  <r>
    <x v="410"/>
  </r>
  <r>
    <x v="221"/>
  </r>
  <r>
    <x v="293"/>
  </r>
  <r>
    <x v="411"/>
  </r>
  <r>
    <x v="412"/>
  </r>
  <r>
    <x v="413"/>
  </r>
  <r>
    <x v="300"/>
  </r>
  <r>
    <x v="414"/>
  </r>
  <r>
    <x v="415"/>
  </r>
  <r>
    <x v="172"/>
  </r>
  <r>
    <x v="33"/>
  </r>
  <r>
    <x v="293"/>
  </r>
  <r>
    <x v="153"/>
  </r>
  <r>
    <x v="391"/>
  </r>
  <r>
    <x v="416"/>
  </r>
  <r>
    <x v="17"/>
  </r>
  <r>
    <x v="168"/>
  </r>
  <r>
    <x v="413"/>
  </r>
  <r>
    <x v="346"/>
  </r>
  <r>
    <x v="364"/>
  </r>
  <r>
    <x v="417"/>
  </r>
  <r>
    <x v="160"/>
  </r>
  <r>
    <x v="233"/>
  </r>
  <r>
    <x v="418"/>
  </r>
  <r>
    <x v="354"/>
  </r>
  <r>
    <x v="419"/>
  </r>
  <r>
    <x v="273"/>
  </r>
  <r>
    <x v="154"/>
  </r>
  <r>
    <x v="220"/>
  </r>
  <r>
    <x v="98"/>
  </r>
  <r>
    <x v="343"/>
  </r>
  <r>
    <x v="4"/>
  </r>
  <r>
    <x v="247"/>
  </r>
  <r>
    <x v="346"/>
  </r>
  <r>
    <x v="221"/>
  </r>
  <r>
    <x v="204"/>
  </r>
  <r>
    <x v="386"/>
  </r>
  <r>
    <x v="219"/>
  </r>
  <r>
    <x v="124"/>
  </r>
  <r>
    <x v="186"/>
  </r>
  <r>
    <x v="253"/>
  </r>
  <r>
    <x v="302"/>
  </r>
  <r>
    <x v="304"/>
  </r>
  <r>
    <x v="250"/>
  </r>
  <r>
    <x v="420"/>
  </r>
  <r>
    <x v="396"/>
  </r>
  <r>
    <x v="148"/>
  </r>
  <r>
    <x v="93"/>
  </r>
  <r>
    <x v="21"/>
  </r>
  <r>
    <x v="353"/>
  </r>
  <r>
    <x v="269"/>
  </r>
  <r>
    <x v="409"/>
  </r>
  <r>
    <x v="93"/>
  </r>
  <r>
    <x v="389"/>
  </r>
  <r>
    <x v="348"/>
  </r>
  <r>
    <x v="421"/>
  </r>
  <r>
    <x v="155"/>
  </r>
  <r>
    <x v="422"/>
  </r>
  <r>
    <x v="85"/>
  </r>
  <r>
    <x v="392"/>
  </r>
  <r>
    <x v="1"/>
  </r>
  <r>
    <x v="405"/>
  </r>
  <r>
    <x v="282"/>
  </r>
  <r>
    <x v="0"/>
  </r>
  <r>
    <x v="418"/>
  </r>
  <r>
    <x v="423"/>
  </r>
  <r>
    <x v="424"/>
  </r>
  <r>
    <x v="144"/>
  </r>
  <r>
    <x v="115"/>
  </r>
  <r>
    <x v="222"/>
  </r>
  <r>
    <x v="425"/>
  </r>
  <r>
    <x v="333"/>
  </r>
  <r>
    <x v="426"/>
  </r>
  <r>
    <x v="1"/>
  </r>
  <r>
    <x v="148"/>
  </r>
  <r>
    <x v="272"/>
  </r>
  <r>
    <x v="174"/>
  </r>
  <r>
    <x v="22"/>
  </r>
  <r>
    <x v="427"/>
  </r>
  <r>
    <x v="216"/>
  </r>
  <r>
    <x v="45"/>
  </r>
  <r>
    <x v="150"/>
  </r>
  <r>
    <x v="270"/>
  </r>
  <r>
    <x v="179"/>
  </r>
  <r>
    <x v="181"/>
  </r>
  <r>
    <x v="189"/>
  </r>
  <r>
    <x v="40"/>
  </r>
  <r>
    <x v="179"/>
  </r>
  <r>
    <x v="192"/>
  </r>
  <r>
    <x v="267"/>
  </r>
  <r>
    <x v="428"/>
  </r>
  <r>
    <x v="214"/>
  </r>
  <r>
    <x v="429"/>
  </r>
  <r>
    <x v="0"/>
  </r>
  <r>
    <x v="430"/>
  </r>
  <r>
    <x v="181"/>
  </r>
  <r>
    <x v="398"/>
  </r>
  <r>
    <x v="431"/>
  </r>
  <r>
    <x v="0"/>
  </r>
  <r>
    <x v="431"/>
  </r>
  <r>
    <x v="192"/>
  </r>
  <r>
    <x v="195"/>
  </r>
  <r>
    <x v="181"/>
  </r>
  <r>
    <x v="43"/>
  </r>
  <r>
    <x v="432"/>
  </r>
  <r>
    <x v="194"/>
  </r>
  <r>
    <x v="428"/>
  </r>
  <r>
    <x v="193"/>
  </r>
  <r>
    <x v="433"/>
  </r>
  <r>
    <x v="434"/>
  </r>
  <r>
    <x v="435"/>
  </r>
  <r>
    <x v="0"/>
  </r>
  <r>
    <x v="433"/>
  </r>
  <r>
    <x v="0"/>
  </r>
  <r>
    <x v="170"/>
  </r>
  <r>
    <x v="175"/>
  </r>
  <r>
    <x v="396"/>
  </r>
  <r>
    <x v="436"/>
  </r>
  <r>
    <x v="191"/>
  </r>
  <r>
    <x v="195"/>
  </r>
  <r>
    <x v="398"/>
  </r>
  <r>
    <x v="0"/>
  </r>
  <r>
    <x v="0"/>
  </r>
  <r>
    <x v="358"/>
  </r>
  <r>
    <x v="0"/>
  </r>
  <r>
    <x v="437"/>
  </r>
  <r>
    <x v="438"/>
  </r>
  <r>
    <x v="395"/>
  </r>
  <r>
    <x v="439"/>
  </r>
  <r>
    <x v="440"/>
  </r>
  <r>
    <x v="52"/>
  </r>
  <r>
    <x v="441"/>
  </r>
  <r>
    <x v="442"/>
  </r>
  <r>
    <x v="369"/>
  </r>
  <r>
    <x v="443"/>
  </r>
  <r>
    <x v="180"/>
  </r>
  <r>
    <x v="226"/>
  </r>
  <r>
    <x v="52"/>
  </r>
  <r>
    <x v="444"/>
  </r>
  <r>
    <x v="371"/>
  </r>
  <r>
    <x v="445"/>
  </r>
  <r>
    <x v="387"/>
  </r>
  <r>
    <x v="333"/>
  </r>
  <r>
    <x v="114"/>
  </r>
  <r>
    <x v="446"/>
  </r>
  <r>
    <x v="447"/>
  </r>
  <r>
    <x v="438"/>
  </r>
  <r>
    <x v="448"/>
  </r>
  <r>
    <x v="409"/>
  </r>
  <r>
    <x v="449"/>
  </r>
  <r>
    <x v="450"/>
  </r>
  <r>
    <x v="24"/>
  </r>
  <r>
    <x v="254"/>
  </r>
  <r>
    <x v="149"/>
  </r>
  <r>
    <x v="115"/>
  </r>
  <r>
    <x v="172"/>
  </r>
  <r>
    <x v="174"/>
  </r>
  <r>
    <x v="293"/>
  </r>
  <r>
    <x v="451"/>
  </r>
  <r>
    <x v="452"/>
  </r>
  <r>
    <x v="143"/>
  </r>
  <r>
    <x v="453"/>
  </r>
  <r>
    <x v="454"/>
  </r>
  <r>
    <x v="337"/>
  </r>
  <r>
    <x v="357"/>
  </r>
  <r>
    <x v="455"/>
  </r>
  <r>
    <x v="456"/>
  </r>
  <r>
    <x v="63"/>
  </r>
  <r>
    <x v="185"/>
  </r>
  <r>
    <x v="291"/>
  </r>
  <r>
    <x v="455"/>
  </r>
  <r>
    <x v="124"/>
  </r>
  <r>
    <x v="457"/>
  </r>
  <r>
    <x v="399"/>
  </r>
  <r>
    <x v="0"/>
  </r>
  <r>
    <x v="12"/>
  </r>
  <r>
    <x v="347"/>
  </r>
  <r>
    <x v="458"/>
  </r>
  <r>
    <x v="247"/>
  </r>
  <r>
    <x v="3"/>
  </r>
  <r>
    <x v="459"/>
  </r>
  <r>
    <x v="460"/>
  </r>
  <r>
    <x v="461"/>
  </r>
  <r>
    <x v="462"/>
  </r>
  <r>
    <x v="181"/>
  </r>
  <r>
    <x v="463"/>
  </r>
  <r>
    <x v="117"/>
  </r>
  <r>
    <x v="464"/>
  </r>
  <r>
    <x v="216"/>
  </r>
  <r>
    <x v="30"/>
  </r>
  <r>
    <x v="89"/>
  </r>
  <r>
    <x v="142"/>
  </r>
  <r>
    <x v="465"/>
  </r>
  <r>
    <x v="252"/>
  </r>
  <r>
    <x v="221"/>
  </r>
  <r>
    <x v="72"/>
  </r>
  <r>
    <x v="36"/>
  </r>
  <r>
    <x v="466"/>
  </r>
  <r>
    <x v="370"/>
  </r>
  <r>
    <x v="33"/>
  </r>
  <r>
    <x v="467"/>
  </r>
  <r>
    <x v="468"/>
  </r>
  <r>
    <x v="149"/>
  </r>
  <r>
    <x v="469"/>
  </r>
  <r>
    <x v="470"/>
  </r>
  <r>
    <x v="138"/>
  </r>
  <r>
    <x v="458"/>
  </r>
  <r>
    <x v="151"/>
  </r>
  <r>
    <x v="414"/>
  </r>
  <r>
    <x v="471"/>
  </r>
  <r>
    <x v="14"/>
  </r>
  <r>
    <x v="472"/>
  </r>
  <r>
    <x v="473"/>
  </r>
  <r>
    <x v="189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3">
  <r>
    <n v="1"/>
    <s v="MANGALORE"/>
    <s v="METRO"/>
    <s v="HEAD OFFICE, MANGALURU"/>
    <d v="1924-01-01T00:00:00"/>
    <n v="99"/>
    <n v="678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2"/>
    <s v="MANGALORE"/>
    <s v="SURBAN"/>
    <s v="ADYANADKA,KARNATAKA"/>
    <d v="1968-12-30T00:00:00"/>
    <n v="54"/>
    <n v="6"/>
    <n v="15395"/>
    <n v="17.364381999999999"/>
    <n v="214"/>
    <n v="0.98856500000000003"/>
    <n v="1983"/>
    <n v="29.933340999999999"/>
    <n v="29"/>
    <n v="136"/>
    <n v="4"/>
    <n v="18"/>
    <n v="1"/>
    <n v="3"/>
    <n v="191"/>
    <n v="183"/>
    <n v="4.1884816753926746E-2"/>
    <n v="8"/>
    <x v="1"/>
  </r>
  <r>
    <n v="3"/>
    <s v="UDUPI"/>
    <s v="RURAL"/>
    <s v="AIRODY-SASTHANA"/>
    <d v="1971-01-15T00:00:00"/>
    <n v="52"/>
    <n v="7"/>
    <n v="15571"/>
    <n v="20.282623000000001"/>
    <n v="324"/>
    <n v="2.304719"/>
    <n v="3783"/>
    <n v="52.955765999999997"/>
    <n v="40"/>
    <n v="281"/>
    <n v="4"/>
    <n v="18"/>
    <n v="1"/>
    <n v="8"/>
    <n v="352"/>
    <n v="341"/>
    <n v="3.125E-2"/>
    <n v="11"/>
    <x v="2"/>
  </r>
  <r>
    <n v="4"/>
    <s v="SHIMOGA"/>
    <s v="SURBAN"/>
    <s v="AJJAMPURA,KARNATAKA"/>
    <d v="1963-09-30T00:00:00"/>
    <n v="59"/>
    <n v="10"/>
    <n v="52573"/>
    <n v="34.772657000000002"/>
    <n v="472"/>
    <n v="1.20164"/>
    <n v="2566"/>
    <n v="58.025232000000003"/>
    <n v="106"/>
    <n v="270"/>
    <n v="4"/>
    <n v="20"/>
    <n v="5"/>
    <n v="13"/>
    <n v="418"/>
    <n v="407"/>
    <n v="2.6315789473684181E-2"/>
    <n v="11"/>
    <x v="2"/>
  </r>
  <r>
    <n v="5"/>
    <s v="KALABURGI"/>
    <s v="SURBAN"/>
    <s v="ALMEL"/>
    <d v="1971-12-30T00:00:00"/>
    <n v="51"/>
    <n v="7"/>
    <n v="58060"/>
    <n v="59.538975000000001"/>
    <n v="396"/>
    <n v="2.7411829999999999"/>
    <n v="851"/>
    <n v="39.246597000000001"/>
    <n v="106"/>
    <n v="71"/>
    <n v="15"/>
    <n v="6"/>
    <n v="6"/>
    <n v="8"/>
    <n v="212"/>
    <n v="207"/>
    <n v="2.3584905660377409E-2"/>
    <n v="5"/>
    <x v="1"/>
  </r>
  <r>
    <n v="6"/>
    <s v="SHIMOGA"/>
    <s v="RURAL"/>
    <s v="ANAVATTI"/>
    <d v="1969-07-18T00:00:00"/>
    <n v="54"/>
    <n v="7"/>
    <n v="53929"/>
    <n v="33.447958"/>
    <n v="266"/>
    <n v="1.675475"/>
    <n v="2930"/>
    <n v="90.032180999999994"/>
    <n v="93"/>
    <n v="226"/>
    <n v="11"/>
    <n v="19"/>
    <n v="3"/>
    <n v="7"/>
    <n v="359"/>
    <n v="348"/>
    <n v="3.0640668523676862E-2"/>
    <n v="11"/>
    <x v="2"/>
  </r>
  <r>
    <n v="7"/>
    <s v="MYSORE"/>
    <s v="RURAL"/>
    <s v="AREHALLI"/>
    <d v="1969-02-19T00:00:00"/>
    <n v="54"/>
    <n v="7"/>
    <n v="26919"/>
    <n v="30.770609"/>
    <n v="201"/>
    <n v="1.5584830000000001"/>
    <n v="1272"/>
    <n v="24.534215"/>
    <n v="64"/>
    <n v="99"/>
    <n v="1"/>
    <n v="17"/>
    <n v="3"/>
    <n v="10"/>
    <n v="194"/>
    <n v="187"/>
    <n v="3.6082474226804107E-2"/>
    <n v="7"/>
    <x v="1"/>
  </r>
  <r>
    <n v="8"/>
    <s v="MYSORE"/>
    <s v="SURBAN"/>
    <s v="ARKALGUD"/>
    <d v="1964-04-24T00:00:00"/>
    <n v="59"/>
    <n v="9"/>
    <n v="59537"/>
    <n v="39.509008999999999"/>
    <n v="447"/>
    <n v="3.2134200000000002"/>
    <n v="3231"/>
    <n v="52.572977999999999"/>
    <n v="198"/>
    <n v="217"/>
    <n v="6"/>
    <n v="19"/>
    <n v="7"/>
    <n v="12"/>
    <n v="459"/>
    <n v="449"/>
    <n v="2.1786492374727628E-2"/>
    <n v="10"/>
    <x v="2"/>
  </r>
  <r>
    <n v="9"/>
    <s v="MYSORE"/>
    <s v="SURBAN"/>
    <s v="ARSIKERE MAIN, KARNATAKA"/>
    <d v="1968-10-30T00:00:00"/>
    <n v="54"/>
    <n v="9"/>
    <n v="59394"/>
    <n v="42.638689999999997"/>
    <n v="779"/>
    <n v="5.3971929999999997"/>
    <n v="4364"/>
    <n v="89.264464000000004"/>
    <n v="144"/>
    <n v="410"/>
    <n v="33"/>
    <n v="23"/>
    <n v="9"/>
    <n v="20"/>
    <n v="639"/>
    <n v="618"/>
    <n v="3.2863849765258246E-2"/>
    <n v="21"/>
    <x v="3"/>
  </r>
  <r>
    <n v="10"/>
    <s v="SHIMOGA"/>
    <s v="RURAL"/>
    <s v="AYANUR, KARNATAKA"/>
    <d v="1968-12-27T00:00:00"/>
    <n v="54"/>
    <n v="8"/>
    <n v="33383"/>
    <n v="24.175554999999999"/>
    <n v="232"/>
    <n v="2.2913860000000001"/>
    <n v="1424"/>
    <n v="28.342929999999999"/>
    <n v="71"/>
    <n v="108"/>
    <n v="8"/>
    <n v="8"/>
    <n v="5"/>
    <n v="9"/>
    <n v="209"/>
    <n v="203"/>
    <n v="2.8708133971291905E-2"/>
    <n v="6"/>
    <x v="1"/>
  </r>
  <r>
    <n v="11"/>
    <s v="MANGALORE"/>
    <s v="RURAL"/>
    <s v="AMTADY"/>
    <d v="1976-11-19T00:00:00"/>
    <n v="46"/>
    <n v="6"/>
    <n v="10758"/>
    <n v="14.649628999999999"/>
    <n v="168"/>
    <n v="0.41114499999999998"/>
    <n v="1476"/>
    <n v="29.083300999999999"/>
    <n v="19"/>
    <n v="120"/>
    <n v="6"/>
    <n v="8"/>
    <n v="1"/>
    <n v="7"/>
    <n v="161"/>
    <n v="153"/>
    <n v="4.9689440993788803E-2"/>
    <n v="8"/>
    <x v="1"/>
  </r>
  <r>
    <n v="12"/>
    <s v="MANGALORE"/>
    <s v="RURAL"/>
    <s v="AIKALA"/>
    <d v="1976-12-13T00:00:00"/>
    <n v="46"/>
    <n v="8"/>
    <n v="18663"/>
    <n v="23.330034000000001"/>
    <n v="207"/>
    <n v="0.33595399999999997"/>
    <n v="2778"/>
    <n v="46.068623000000002"/>
    <n v="21"/>
    <n v="275"/>
    <n v="3"/>
    <n v="19"/>
    <n v="1"/>
    <n v="18"/>
    <n v="337"/>
    <n v="320"/>
    <n v="5.0445103857566731E-2"/>
    <n v="17"/>
    <x v="2"/>
  </r>
  <r>
    <n v="13"/>
    <s v="UDUPI"/>
    <s v="RURAL"/>
    <s v="AMASEBAIL"/>
    <d v="1976-12-07T00:00:00"/>
    <n v="46"/>
    <n v="7"/>
    <n v="22976"/>
    <n v="22.169173000000001"/>
    <n v="118"/>
    <n v="0.28075899999999998"/>
    <n v="1549"/>
    <n v="21.925028999999999"/>
    <n v="36"/>
    <n v="93"/>
    <n v="2"/>
    <n v="14"/>
    <n v="1"/>
    <n v="5"/>
    <n v="151"/>
    <n v="149"/>
    <n v="1.3245033112582738E-2"/>
    <n v="2"/>
    <x v="1"/>
  </r>
  <r>
    <n v="14"/>
    <s v="HYDERABAD"/>
    <s v="RURAL"/>
    <s v="AGALI,A.P"/>
    <d v="1977-11-03T00:00:00"/>
    <n v="45"/>
    <n v="8"/>
    <n v="55230"/>
    <n v="18.831973000000001"/>
    <n v="796"/>
    <n v="1.227733"/>
    <n v="1998"/>
    <n v="17.082868999999999"/>
    <n v="80"/>
    <n v="107"/>
    <n v="8"/>
    <n v="14"/>
    <n v="2"/>
    <n v="2"/>
    <n v="213"/>
    <n v="209"/>
    <n v="1.8779342723004744E-2"/>
    <n v="4"/>
    <x v="1"/>
  </r>
  <r>
    <n v="15"/>
    <s v="MANGALORE"/>
    <s v="RURAL"/>
    <s v="ALADANGADY,KARNATAKA"/>
    <d v="1977-10-31T00:00:00"/>
    <n v="45"/>
    <n v="7"/>
    <n v="20772"/>
    <n v="16.564071999999999"/>
    <n v="228"/>
    <n v="1.2430890000000001"/>
    <n v="889"/>
    <n v="32.449460999999999"/>
    <n v="31"/>
    <n v="58"/>
    <n v="3"/>
    <n v="10"/>
    <n v="4"/>
    <n v="2"/>
    <n v="108"/>
    <n v="105"/>
    <n v="2.777777777777779E-2"/>
    <n v="3"/>
    <x v="1"/>
  </r>
  <r>
    <n v="16"/>
    <s v="UDUPI"/>
    <s v="URBAN"/>
    <s v="ADI UDUPI"/>
    <d v="1977-11-29T00:00:00"/>
    <n v="45"/>
    <n v="11"/>
    <n v="19554"/>
    <n v="30.593433000000001"/>
    <n v="489"/>
    <n v="2.2193399999999999"/>
    <n v="5039"/>
    <n v="93.478588000000002"/>
    <n v="29"/>
    <n v="344"/>
    <n v="5"/>
    <n v="26"/>
    <n v="5"/>
    <n v="16"/>
    <n v="425"/>
    <n v="412"/>
    <n v="3.0588235294117694E-2"/>
    <n v="13"/>
    <x v="2"/>
  </r>
  <r>
    <n v="17"/>
    <s v="HUBLI"/>
    <s v="SURBAN"/>
    <s v="ALTO-BETIM, GOA"/>
    <d v="1978-01-04T00:00:00"/>
    <n v="45"/>
    <n v="8"/>
    <n v="18792"/>
    <n v="24.637608"/>
    <n v="691"/>
    <n v="5.8601559999999999"/>
    <n v="3398"/>
    <n v="74.983294999999998"/>
    <n v="34"/>
    <n v="236"/>
    <n v="24"/>
    <n v="26"/>
    <n v="2"/>
    <n v="11"/>
    <n v="333"/>
    <n v="317"/>
    <n v="4.8048048048048075E-2"/>
    <n v="16"/>
    <x v="2"/>
  </r>
  <r>
    <n v="18"/>
    <s v="UDUPI"/>
    <s v="URBAN"/>
    <s v="AMBAGILU, UDUPI"/>
    <d v="1977-12-24T00:00:00"/>
    <n v="45"/>
    <n v="11"/>
    <n v="27074"/>
    <n v="32.831515000000003"/>
    <n v="607"/>
    <n v="5.706696"/>
    <n v="3871"/>
    <n v="138.65928"/>
    <n v="44"/>
    <n v="317"/>
    <n v="9"/>
    <n v="29"/>
    <n v="2"/>
    <n v="14"/>
    <n v="415"/>
    <n v="395"/>
    <n v="4.8192771084337394E-2"/>
    <n v="20"/>
    <x v="2"/>
  </r>
  <r>
    <n v="19"/>
    <s v="HUBLI"/>
    <s v="SURBAN"/>
    <s v="ATHANI,KARNATAKA"/>
    <d v="1978-08-18T00:00:00"/>
    <n v="45"/>
    <n v="12"/>
    <n v="60983"/>
    <n v="50.664910999999996"/>
    <n v="1137"/>
    <n v="6.7077619999999998"/>
    <n v="3306"/>
    <n v="62.748261999999997"/>
    <n v="124"/>
    <n v="251"/>
    <n v="60"/>
    <n v="30"/>
    <n v="7"/>
    <n v="17"/>
    <n v="489"/>
    <n v="465"/>
    <n v="4.9079754601227044E-2"/>
    <n v="24"/>
    <x v="2"/>
  </r>
  <r>
    <n v="20"/>
    <s v="HYDERABAD"/>
    <s v="URBAN"/>
    <s v="ADONI, A.P"/>
    <d v="1978-12-03T00:00:00"/>
    <n v="44"/>
    <n v="10"/>
    <n v="41927"/>
    <n v="22.505808999999999"/>
    <n v="838"/>
    <n v="2.495619"/>
    <n v="2529"/>
    <n v="36.437595999999999"/>
    <n v="77"/>
    <n v="196"/>
    <n v="13"/>
    <n v="14"/>
    <n v="4"/>
    <n v="15"/>
    <n v="319"/>
    <n v="309"/>
    <n v="3.1347962382445194E-2"/>
    <n v="10"/>
    <x v="2"/>
  </r>
  <r>
    <n v="21"/>
    <s v="AHMEDABAD"/>
    <s v="METRO"/>
    <s v="AHMEDABAD MAIN, NAVRANGPURA"/>
    <d v="1980-12-15T00:00:00"/>
    <n v="42"/>
    <n v="9"/>
    <n v="9815"/>
    <n v="9.7926339999999996"/>
    <n v="821"/>
    <n v="1.128989"/>
    <n v="725"/>
    <n v="159.73125200000001"/>
    <n v="7"/>
    <n v="49"/>
    <n v="6"/>
    <n v="1"/>
    <n v="1"/>
    <n v="4"/>
    <n v="68"/>
    <n v="65"/>
    <n v="4.4117647058823484E-2"/>
    <n v="3"/>
    <x v="4"/>
  </r>
  <r>
    <n v="22"/>
    <s v="MANGALORE"/>
    <s v="URBAN"/>
    <s v="ALAPPUZHA"/>
    <d v="1981-12-08T00:00:00"/>
    <n v="41"/>
    <n v="7"/>
    <n v="17927"/>
    <n v="12.107307"/>
    <n v="461"/>
    <n v="1.01091"/>
    <n v="1389"/>
    <n v="24.946643000000002"/>
    <n v="26"/>
    <n v="122"/>
    <n v="3"/>
    <n v="7"/>
    <n v="4"/>
    <n v="2"/>
    <n v="164"/>
    <n v="160"/>
    <n v="2.4390243902439046E-2"/>
    <n v="4"/>
    <x v="1"/>
  </r>
  <r>
    <n v="23"/>
    <s v="SHIMOGA"/>
    <s v="RURAL"/>
    <s v="ANAJI, KARNATAKA"/>
    <d v="1981-12-17T00:00:00"/>
    <n v="41"/>
    <n v="6"/>
    <n v="35119"/>
    <n v="18.543431999999999"/>
    <n v="234"/>
    <n v="0.80794200000000005"/>
    <n v="398"/>
    <n v="6.8288010000000003"/>
    <n v="50"/>
    <n v="38"/>
    <n v="3"/>
    <n v="2"/>
    <n v="0"/>
    <n v="4"/>
    <n v="97"/>
    <n v="96"/>
    <n v="1.0309278350515427E-2"/>
    <n v="1"/>
    <x v="4"/>
  </r>
  <r>
    <n v="24"/>
    <s v="SHIMOGA"/>
    <s v="RURAL"/>
    <s v="ANTHARAGATTE"/>
    <d v="1984-11-14T00:00:00"/>
    <n v="38"/>
    <n v="6"/>
    <n v="27612"/>
    <n v="12.046984999999999"/>
    <n v="120"/>
    <n v="0.66520000000000001"/>
    <n v="892"/>
    <n v="14.215291000000001"/>
    <n v="39"/>
    <n v="92"/>
    <n v="7"/>
    <n v="5"/>
    <n v="0"/>
    <n v="9"/>
    <n v="152"/>
    <n v="147"/>
    <n v="3.289473684210531E-2"/>
    <n v="5"/>
    <x v="1"/>
  </r>
  <r>
    <n v="25"/>
    <s v="HYDERABAD"/>
    <s v="URBAN"/>
    <s v="ANANTHAPUR,A.P"/>
    <d v="1998-11-25T00:00:00"/>
    <n v="24"/>
    <n v="13"/>
    <n v="43744"/>
    <n v="24.285824999999999"/>
    <n v="1221"/>
    <n v="9.3526000000000007"/>
    <n v="2383"/>
    <n v="49.211545000000001"/>
    <n v="92"/>
    <n v="169"/>
    <n v="12"/>
    <n v="15"/>
    <n v="2"/>
    <n v="27"/>
    <n v="317"/>
    <n v="311"/>
    <n v="1.8927444794952675E-2"/>
    <n v="6"/>
    <x v="2"/>
  </r>
  <r>
    <n v="26"/>
    <s v="AHMEDABAD"/>
    <s v="METRO"/>
    <s v="MEMNAGAR, AHMEDABAD"/>
    <d v="1998-12-30T00:00:00"/>
    <n v="24"/>
    <n v="7"/>
    <n v="13650"/>
    <n v="13.402922999999999"/>
    <n v="661"/>
    <n v="2.702261"/>
    <n v="1659"/>
    <n v="25.742006"/>
    <n v="22"/>
    <n v="131"/>
    <n v="6"/>
    <n v="15"/>
    <n v="0"/>
    <n v="10"/>
    <n v="184"/>
    <n v="179"/>
    <n v="2.7173913043478271E-2"/>
    <n v="5"/>
    <x v="1"/>
  </r>
  <r>
    <n v="27"/>
    <s v="DELHI"/>
    <s v="METRO"/>
    <s v="AMRITSAR, PUNJAB"/>
    <d v="1999-09-23T00:00:00"/>
    <n v="23"/>
    <n v="10"/>
    <n v="23373"/>
    <n v="21.635840000000002"/>
    <n v="860"/>
    <n v="3.384808"/>
    <n v="3880"/>
    <n v="72.215573000000006"/>
    <n v="36"/>
    <n v="266"/>
    <n v="8"/>
    <n v="29"/>
    <n v="10"/>
    <n v="14"/>
    <n v="363"/>
    <n v="345"/>
    <n v="4.9586776859504078E-2"/>
    <n v="18"/>
    <x v="2"/>
  </r>
  <r>
    <n v="28"/>
    <s v="MYSORE"/>
    <s v="SURBAN"/>
    <s v="H COLLEGE CAMPUS - ARSIKERE"/>
    <d v="2010-12-28T00:00:00"/>
    <n v="12"/>
    <n v="8"/>
    <n v="33549"/>
    <n v="21.357802"/>
    <n v="317"/>
    <n v="1.3021739999999999"/>
    <n v="1726"/>
    <n v="43.769823000000002"/>
    <n v="92"/>
    <n v="211"/>
    <n v="5"/>
    <n v="9"/>
    <n v="5"/>
    <n v="14"/>
    <n v="336"/>
    <n v="323"/>
    <n v="3.8690476190476164E-2"/>
    <n v="13"/>
    <x v="2"/>
  </r>
  <r>
    <n v="29"/>
    <s v="DELHI"/>
    <s v="METRO"/>
    <s v="ALLAHABAD"/>
    <d v="2007-01-12T00:00:00"/>
    <n v="16"/>
    <n v="8"/>
    <n v="25520"/>
    <n v="18.699490000000001"/>
    <n v="885"/>
    <n v="3.0876100000000002"/>
    <n v="2611"/>
    <n v="59.079214999999998"/>
    <n v="48"/>
    <n v="161"/>
    <n v="27"/>
    <n v="8"/>
    <n v="6"/>
    <n v="7"/>
    <n v="257"/>
    <n v="247"/>
    <n v="3.8910505836575848E-2"/>
    <n v="10"/>
    <x v="1"/>
  </r>
  <r>
    <n v="30"/>
    <s v="DELHI"/>
    <s v="METRO"/>
    <s v="AGRA"/>
    <d v="2007-03-20T00:00:00"/>
    <n v="16"/>
    <n v="8"/>
    <n v="27099"/>
    <n v="15.596385"/>
    <n v="563"/>
    <n v="1.184132"/>
    <n v="2754"/>
    <n v="64.343001999999998"/>
    <n v="57"/>
    <n v="173"/>
    <n v="5"/>
    <n v="16"/>
    <n v="5"/>
    <n v="12"/>
    <n v="268"/>
    <n v="253"/>
    <n v="5.5970149253731338E-2"/>
    <n v="15"/>
    <x v="2"/>
  </r>
  <r>
    <n v="31"/>
    <s v="MUMBAI"/>
    <s v="URBAN"/>
    <s v="AURANGABAD"/>
    <d v="2008-02-04T00:00:00"/>
    <n v="15"/>
    <n v="10"/>
    <n v="28020"/>
    <n v="9.9005200000000002"/>
    <n v="1049"/>
    <n v="6.4521389999999998"/>
    <n v="955"/>
    <n v="61.479145000000003"/>
    <n v="54"/>
    <n v="78"/>
    <n v="17"/>
    <n v="4"/>
    <n v="1"/>
    <n v="7"/>
    <n v="161"/>
    <n v="155"/>
    <n v="3.7267080745341574E-2"/>
    <n v="6"/>
    <x v="1"/>
  </r>
  <r>
    <n v="32"/>
    <s v="KOLKATA"/>
    <s v="RURAL"/>
    <s v="AMTALA"/>
    <d v="2011-03-31T00:00:00"/>
    <n v="12"/>
    <n v="7"/>
    <n v="32077"/>
    <n v="8.6279590000000006"/>
    <n v="711"/>
    <n v="0.961511"/>
    <n v="810"/>
    <n v="20.676863999999998"/>
    <n v="29"/>
    <n v="48"/>
    <n v="4"/>
    <n v="1"/>
    <n v="0"/>
    <n v="4"/>
    <n v="86"/>
    <n v="85"/>
    <n v="1.1627906976744207E-2"/>
    <n v="1"/>
    <x v="4"/>
  </r>
  <r>
    <n v="33"/>
    <s v="KOLKATA"/>
    <s v="SURBAN"/>
    <s v="ANGUL"/>
    <d v="2011-03-30T00:00:00"/>
    <n v="12"/>
    <n v="5"/>
    <n v="35382"/>
    <n v="9.0257489999999994"/>
    <n v="678"/>
    <n v="2.759665"/>
    <n v="912"/>
    <n v="13.536581999999999"/>
    <n v="39"/>
    <n v="68"/>
    <n v="13"/>
    <n v="2"/>
    <n v="1"/>
    <n v="5"/>
    <n v="128"/>
    <n v="124"/>
    <n v="3.125E-2"/>
    <n v="4"/>
    <x v="1"/>
  </r>
  <r>
    <n v="34"/>
    <s v="SHIMOGA"/>
    <s v="RURAL"/>
    <s v="ARAKERE"/>
    <d v="2012-06-30T00:00:00"/>
    <n v="11"/>
    <n v="5"/>
    <n v="16127"/>
    <n v="8.6993770000000001"/>
    <n v="59"/>
    <n v="0.815581"/>
    <n v="355"/>
    <n v="5.8533289999999996"/>
    <n v="26"/>
    <n v="28"/>
    <n v="0"/>
    <n v="0"/>
    <n v="0"/>
    <n v="2"/>
    <n v="56"/>
    <n v="56"/>
    <n v="0"/>
    <n v="0"/>
    <x v="4"/>
  </r>
  <r>
    <n v="35"/>
    <s v="KOLKATA"/>
    <s v="URBAN"/>
    <s v="ASANSOL"/>
    <d v="2013-03-26T00:00:00"/>
    <n v="10"/>
    <n v="8"/>
    <n v="18828"/>
    <n v="8.1015779999999999"/>
    <n v="488"/>
    <n v="6.12"/>
    <n v="728"/>
    <n v="33.025649999999999"/>
    <n v="38"/>
    <n v="52"/>
    <n v="10"/>
    <n v="3"/>
    <n v="0"/>
    <n v="2"/>
    <n v="105"/>
    <n v="105"/>
    <n v="0"/>
    <n v="0"/>
    <x v="1"/>
  </r>
  <r>
    <n v="36"/>
    <s v="HUBLI"/>
    <s v="RURAL"/>
    <s v="ALADAKATTI"/>
    <d v="2013-01-30T00:00:00"/>
    <n v="10"/>
    <n v="4"/>
    <n v="16144"/>
    <n v="9.2764059999999997"/>
    <n v="60"/>
    <n v="7.6377E-2"/>
    <n v="770"/>
    <n v="11.448753"/>
    <n v="22"/>
    <n v="53"/>
    <n v="1"/>
    <n v="11"/>
    <n v="0"/>
    <n v="6"/>
    <n v="93"/>
    <n v="88"/>
    <n v="5.3763440860215006E-2"/>
    <n v="5"/>
    <x v="4"/>
  </r>
  <r>
    <n v="37"/>
    <s v="MYSORE"/>
    <s v="RURAL"/>
    <s v="ATTAVARA G.P"/>
    <d v="2013-03-27T00:00:00"/>
    <n v="10"/>
    <n v="4"/>
    <n v="8321"/>
    <n v="4.3633430000000004"/>
    <n v="22"/>
    <n v="0.33727299999999999"/>
    <n v="278"/>
    <n v="4.1145709999999998"/>
    <n v="12"/>
    <n v="24"/>
    <n v="0"/>
    <n v="0"/>
    <n v="1"/>
    <n v="1"/>
    <n v="38"/>
    <n v="38"/>
    <n v="0"/>
    <n v="0"/>
    <x v="0"/>
  </r>
  <r>
    <n v="38"/>
    <s v="KALABURGI"/>
    <s v="SURBAN"/>
    <s v="ALAND"/>
    <d v="2014-03-27T00:00:00"/>
    <n v="9"/>
    <n v="6"/>
    <n v="30396"/>
    <n v="17.563904000000001"/>
    <n v="419"/>
    <n v="2.3229299999999999"/>
    <n v="619"/>
    <n v="10.485785999999999"/>
    <n v="94"/>
    <n v="45"/>
    <n v="8"/>
    <n v="8"/>
    <n v="0"/>
    <n v="5"/>
    <n v="160"/>
    <n v="158"/>
    <n v="1.2499999999999956E-2"/>
    <n v="2"/>
    <x v="1"/>
  </r>
  <r>
    <n v="39"/>
    <s v="MANGALORE"/>
    <s v="SURBAN"/>
    <s v="ALUVA"/>
    <d v="2014-03-31T00:00:00"/>
    <n v="9"/>
    <n v="7"/>
    <n v="9468"/>
    <n v="6.5649629999999997"/>
    <n v="319"/>
    <n v="1.356533"/>
    <n v="703"/>
    <n v="15.927727000000001"/>
    <n v="3"/>
    <n v="70"/>
    <n v="1"/>
    <n v="5"/>
    <n v="0"/>
    <n v="3"/>
    <n v="82"/>
    <n v="78"/>
    <n v="4.8780487804878092E-2"/>
    <n v="4"/>
    <x v="4"/>
  </r>
  <r>
    <n v="40"/>
    <s v="MYSORE"/>
    <s v="RURAL"/>
    <s v="AGRAHARA GP"/>
    <d v="2016-02-10T00:00:00"/>
    <n v="7"/>
    <n v="3"/>
    <n v="6031"/>
    <n v="3.80898"/>
    <n v="32"/>
    <n v="7.8753000000000004E-2"/>
    <n v="375"/>
    <n v="6.9215419999999996"/>
    <n v="5"/>
    <n v="43"/>
    <n v="2"/>
    <n v="2"/>
    <n v="0"/>
    <n v="4"/>
    <n v="56"/>
    <n v="55"/>
    <n v="1.7857142857142905E-2"/>
    <n v="1"/>
    <x v="4"/>
  </r>
  <r>
    <n v="41"/>
    <s v="MANGALORE"/>
    <s v="RURAL"/>
    <s v="ADYAPADY MANGALURU"/>
    <d v="2016-01-19T00:00:00"/>
    <n v="7"/>
    <n v="4"/>
    <n v="4083"/>
    <n v="3.712647"/>
    <n v="62"/>
    <n v="0.37217800000000001"/>
    <n v="258"/>
    <n v="3.484915"/>
    <n v="11"/>
    <n v="25"/>
    <n v="1"/>
    <n v="2"/>
    <n v="1"/>
    <n v="0"/>
    <n v="40"/>
    <n v="38"/>
    <n v="5.0000000000000044E-2"/>
    <n v="2"/>
    <x v="0"/>
  </r>
  <r>
    <n v="42"/>
    <s v="TUMAKURU"/>
    <s v="RURAL"/>
    <s v="ARAKERE GP"/>
    <d v="2016-02-22T00:00:00"/>
    <n v="7"/>
    <n v="5"/>
    <n v="14660"/>
    <n v="11.325449000000001"/>
    <n v="339"/>
    <n v="1.352274"/>
    <n v="417"/>
    <n v="6.9641450000000003"/>
    <n v="57"/>
    <n v="65"/>
    <n v="7"/>
    <n v="1"/>
    <n v="1"/>
    <n v="5"/>
    <n v="136"/>
    <n v="133"/>
    <n v="2.2058823529411797E-2"/>
    <n v="3"/>
    <x v="1"/>
  </r>
  <r>
    <n v="43"/>
    <s v="MANGALORE"/>
    <s v="RURAL"/>
    <s v="AJJAVARA GP"/>
    <d v="2017-12-28T00:00:00"/>
    <n v="5"/>
    <n v="3"/>
    <n v="5089"/>
    <n v="3.2823639999999998"/>
    <n v="34"/>
    <n v="0.363705"/>
    <n v="107"/>
    <n v="1.2855300000000001"/>
    <n v="4"/>
    <n v="9"/>
    <n v="3"/>
    <n v="2"/>
    <n v="0"/>
    <n v="0"/>
    <n v="18"/>
    <n v="16"/>
    <n v="0.11111111111111116"/>
    <n v="2"/>
    <x v="0"/>
  </r>
  <r>
    <n v="44"/>
    <s v="MUMBAI"/>
    <s v="URBAN"/>
    <s v="AMBERNATH (W)"/>
    <d v="2018-03-12T00:00:00"/>
    <n v="5"/>
    <n v="6"/>
    <n v="11662"/>
    <n v="5.6123539999999998"/>
    <n v="783"/>
    <n v="3.3747050000000001"/>
    <n v="402"/>
    <n v="5.6161289999999999"/>
    <n v="13"/>
    <n v="46"/>
    <n v="4"/>
    <n v="0"/>
    <n v="3"/>
    <n v="2"/>
    <n v="68"/>
    <n v="68"/>
    <n v="0"/>
    <n v="0"/>
    <x v="4"/>
  </r>
  <r>
    <n v="45"/>
    <s v="BANGALORE"/>
    <s v="RURAL"/>
    <s v="HEGGADADEVANAPURA"/>
    <d v="2018-12-27T00:00:00"/>
    <n v="4"/>
    <n v="5"/>
    <n v="10118"/>
    <n v="8.783315"/>
    <n v="248"/>
    <n v="0.93907799999999997"/>
    <n v="269"/>
    <n v="9.9791760000000007"/>
    <n v="12"/>
    <n v="44"/>
    <n v="2"/>
    <n v="2"/>
    <n v="0"/>
    <n v="6"/>
    <n v="66"/>
    <n v="65"/>
    <n v="1.5151515151515138E-2"/>
    <n v="1"/>
    <x v="4"/>
  </r>
  <r>
    <n v="46"/>
    <s v="AHMEDABAD"/>
    <s v="SURBAN"/>
    <s v="ANKLESHVAR"/>
    <d v="2019-10-23T00:00:00"/>
    <n v="3"/>
    <n v="3"/>
    <n v="6484"/>
    <n v="2.0988329999999999"/>
    <n v="212"/>
    <n v="0.97126100000000004"/>
    <n v="229"/>
    <n v="7.5014060000000002"/>
    <n v="8"/>
    <n v="21"/>
    <n v="12"/>
    <n v="1"/>
    <n v="0"/>
    <n v="1"/>
    <n v="43"/>
    <n v="42"/>
    <n v="2.3255813953488413E-2"/>
    <n v="1"/>
    <x v="0"/>
  </r>
  <r>
    <n v="47"/>
    <s v="AHMEDABAD"/>
    <s v="METRO"/>
    <s v="AHMEDABAD-MANINAGAR"/>
    <d v="2020-06-15T00:00:00"/>
    <n v="3"/>
    <n v="3"/>
    <n v="4532"/>
    <n v="1.8503529999999999"/>
    <n v="171"/>
    <n v="0.425508"/>
    <n v="253"/>
    <n v="5.461913"/>
    <n v="1"/>
    <n v="20"/>
    <n v="2"/>
    <n v="1"/>
    <n v="1"/>
    <n v="0"/>
    <n v="25"/>
    <n v="24"/>
    <n v="4.0000000000000036E-2"/>
    <n v="1"/>
    <x v="0"/>
  </r>
  <r>
    <n v="48"/>
    <s v="AHMEDABAD"/>
    <s v="METRO"/>
    <s v="AHMEDABAD-CHANDKHEDA"/>
    <d v="2020-06-08T00:00:00"/>
    <n v="3"/>
    <n v="5"/>
    <n v="3551"/>
    <n v="2.164917"/>
    <n v="173"/>
    <n v="0.26631700000000003"/>
    <n v="126"/>
    <n v="2.9568300000000001"/>
    <n v="0"/>
    <n v="23"/>
    <n v="3"/>
    <n v="1"/>
    <n v="0"/>
    <n v="0"/>
    <n v="27"/>
    <n v="27"/>
    <n v="0"/>
    <n v="0"/>
    <x v="0"/>
  </r>
  <r>
    <n v="49"/>
    <s v="AHMEDABAD"/>
    <s v="URBAN"/>
    <s v="ANAND"/>
    <d v="2020-06-10T00:00:00"/>
    <n v="3"/>
    <n v="4"/>
    <n v="6026"/>
    <n v="1.990947"/>
    <n v="111"/>
    <n v="0.16683999999999999"/>
    <n v="182"/>
    <n v="1.6825730000000001"/>
    <n v="0"/>
    <n v="29"/>
    <n v="0"/>
    <n v="1"/>
    <n v="1"/>
    <n v="1"/>
    <n v="32"/>
    <n v="32"/>
    <n v="0"/>
    <n v="0"/>
    <x v="0"/>
  </r>
  <r>
    <n v="50"/>
    <s v="KALABURGI"/>
    <s v="URBAN"/>
    <s v="REGIONAL OFFICE, KALABURGI"/>
    <d v="2019-05-22T00:00:00"/>
    <n v="4"/>
    <n v="31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51"/>
    <s v="KALABURGI"/>
    <s v="URBAN"/>
    <s v="BAGALKOT"/>
    <d v="1975-09-17T00:00:00"/>
    <n v="47"/>
    <n v="11"/>
    <n v="38794"/>
    <n v="27.75"/>
    <n v="845"/>
    <n v="6.6380290000000004"/>
    <n v="2985"/>
    <n v="92"/>
    <n v="79"/>
    <n v="217"/>
    <n v="50"/>
    <n v="25"/>
    <n v="2"/>
    <n v="20"/>
    <n v="393"/>
    <n v="382"/>
    <n v="2.7989821882951627E-2"/>
    <n v="11"/>
    <x v="2"/>
  </r>
  <r>
    <n v="52"/>
    <s v="SHIMOGA"/>
    <s v="SURBAN"/>
    <s v="BALEHONNUR"/>
    <d v="1958-02-28T00:00:00"/>
    <n v="65"/>
    <n v="10"/>
    <n v="33553"/>
    <n v="48.639273000000003"/>
    <n v="470"/>
    <n v="1.963805"/>
    <n v="2501"/>
    <n v="71.024975999999995"/>
    <n v="74"/>
    <n v="186"/>
    <n v="7"/>
    <n v="14"/>
    <n v="6"/>
    <n v="10"/>
    <n v="297"/>
    <n v="288"/>
    <n v="3.0303030303030276E-2"/>
    <n v="9"/>
    <x v="2"/>
  </r>
  <r>
    <n v="53"/>
    <s v="BANGALORE"/>
    <s v="METRO"/>
    <s v="ASHOK NAGAR,BENGALURU"/>
    <d v="1973-12-06T00:00:00"/>
    <n v="49"/>
    <n v="9"/>
    <n v="35969"/>
    <n v="45.491973999999999"/>
    <n v="976"/>
    <n v="17.145109999999999"/>
    <n v="3520"/>
    <n v="246.81502699999999"/>
    <n v="87"/>
    <n v="176"/>
    <n v="21"/>
    <n v="17"/>
    <n v="7"/>
    <n v="18"/>
    <n v="326"/>
    <n v="314"/>
    <n v="3.6809815950920255E-2"/>
    <n v="12"/>
    <x v="2"/>
  </r>
  <r>
    <n v="54"/>
    <s v="BANGALORE"/>
    <s v="METRO"/>
    <s v="INDUSTRIAL FINANCE BRANCH,BENGA"/>
    <d v="1995-03-20T00:00:00"/>
    <n v="28"/>
    <n v="10"/>
    <n v="29339"/>
    <n v="29.732253"/>
    <n v="980"/>
    <n v="13.361746"/>
    <n v="1851"/>
    <n v="85.826903000000001"/>
    <n v="37"/>
    <n v="163"/>
    <n v="21"/>
    <n v="11"/>
    <n v="8"/>
    <n v="8"/>
    <n v="248"/>
    <n v="239"/>
    <n v="3.6290322580645129E-2"/>
    <n v="9"/>
    <x v="1"/>
  </r>
  <r>
    <n v="55"/>
    <s v="BANGALORE"/>
    <s v="METRO"/>
    <s v="MALLESHWARAM, BENGALURU"/>
    <d v="1974-12-27T00:00:00"/>
    <n v="48"/>
    <n v="12"/>
    <n v="48204"/>
    <n v="82.349248000000003"/>
    <n v="1521"/>
    <n v="20.421222"/>
    <n v="7893"/>
    <n v="380.89925799999997"/>
    <n v="153"/>
    <n v="655"/>
    <n v="34"/>
    <n v="37"/>
    <n v="15"/>
    <n v="45"/>
    <n v="939"/>
    <n v="899"/>
    <n v="4.2598509052183209E-2"/>
    <n v="40"/>
    <x v="5"/>
  </r>
  <r>
    <n v="56"/>
    <s v="BANGALORE"/>
    <s v="METRO"/>
    <s v="CHICKPET, BENGALURU"/>
    <d v="1959-12-30T00:00:00"/>
    <n v="63"/>
    <n v="11"/>
    <n v="35131"/>
    <n v="78.301964999999996"/>
    <n v="2354"/>
    <n v="16.314992"/>
    <n v="2795"/>
    <n v="102.595803"/>
    <n v="141"/>
    <n v="322"/>
    <n v="30"/>
    <n v="11"/>
    <n v="10"/>
    <n v="51"/>
    <n v="565"/>
    <n v="543"/>
    <n v="3.8938053097345104E-2"/>
    <n v="22"/>
    <x v="3"/>
  </r>
  <r>
    <n v="57"/>
    <s v="BANGALORE"/>
    <s v="METRO"/>
    <s v="CITY MARKET, BENGALURU"/>
    <d v="1970-12-02T00:00:00"/>
    <n v="52"/>
    <n v="10"/>
    <n v="53990"/>
    <n v="51.361310000000003"/>
    <n v="1650"/>
    <n v="7.9613389999999997"/>
    <n v="1697"/>
    <n v="65.418103000000002"/>
    <n v="171"/>
    <n v="226"/>
    <n v="17"/>
    <n v="13"/>
    <n v="13"/>
    <n v="23"/>
    <n v="463"/>
    <n v="452"/>
    <n v="2.3758099352051865E-2"/>
    <n v="11"/>
    <x v="2"/>
  </r>
  <r>
    <n v="58"/>
    <s v="BANGALORE"/>
    <s v="METRO"/>
    <s v="CHAMRAJPET, BENGALURU"/>
    <d v="1973-12-05T00:00:00"/>
    <n v="49"/>
    <n v="12"/>
    <n v="38844"/>
    <n v="135.892064"/>
    <n v="1306"/>
    <n v="13.681770999999999"/>
    <n v="5947"/>
    <n v="246.45892599999999"/>
    <n v="131"/>
    <n v="586"/>
    <n v="34"/>
    <n v="16"/>
    <n v="8"/>
    <n v="30"/>
    <n v="805"/>
    <n v="773"/>
    <n v="3.9751552795031064E-2"/>
    <n v="32"/>
    <x v="5"/>
  </r>
  <r>
    <n v="59"/>
    <s v="BANGALORE"/>
    <s v="METRO"/>
    <s v="MURPHY TOWN, BENGALURU"/>
    <d v="1972-12-21T00:00:00"/>
    <n v="50"/>
    <n v="10"/>
    <n v="36221"/>
    <n v="51.181474999999999"/>
    <n v="1256"/>
    <n v="8.6920009999999994"/>
    <n v="2937"/>
    <n v="112.292061"/>
    <n v="111"/>
    <n v="296"/>
    <n v="28"/>
    <n v="21"/>
    <n v="5"/>
    <n v="14"/>
    <n v="475"/>
    <n v="452"/>
    <n v="4.842105263157892E-2"/>
    <n v="23"/>
    <x v="2"/>
  </r>
  <r>
    <n v="60"/>
    <s v="BANGALORE"/>
    <s v="METRO"/>
    <s v="K.G.ROAD, BENGALURU"/>
    <d v="1947-06-20T00:00:00"/>
    <n v="76"/>
    <n v="10"/>
    <n v="42695"/>
    <n v="66.784835000000001"/>
    <n v="1561"/>
    <n v="13.534091"/>
    <n v="3335"/>
    <n v="179.057918"/>
    <n v="103"/>
    <n v="245"/>
    <n v="22"/>
    <n v="15"/>
    <n v="7"/>
    <n v="20"/>
    <n v="412"/>
    <n v="401"/>
    <n v="2.669902912621358E-2"/>
    <n v="11"/>
    <x v="2"/>
  </r>
  <r>
    <n v="61"/>
    <s v="BANGALORE"/>
    <s v="METRO"/>
    <s v="JAYANAGAR IX BLOCK, BENGALURU"/>
    <d v="1972-12-13T00:00:00"/>
    <n v="50"/>
    <n v="14"/>
    <n v="58461"/>
    <n v="140.53276500000001"/>
    <n v="1655"/>
    <n v="56.165152999999997"/>
    <n v="7651"/>
    <n v="518.828035"/>
    <n v="237"/>
    <n v="688"/>
    <n v="28"/>
    <n v="40"/>
    <n v="22"/>
    <n v="51"/>
    <n v="1066"/>
    <n v="1022"/>
    <n v="4.1275797373358403E-2"/>
    <n v="44"/>
    <x v="6"/>
  </r>
  <r>
    <n v="62"/>
    <s v="BANGALORE"/>
    <s v="METRO"/>
    <s v="MINERVA CIRCLE, BENGALURU"/>
    <d v="1973-11-12T00:00:00"/>
    <n v="49"/>
    <n v="11"/>
    <n v="45234"/>
    <n v="87.480891999999997"/>
    <n v="1786"/>
    <n v="32.242967"/>
    <n v="3532"/>
    <n v="161.13935699999999"/>
    <n v="148"/>
    <n v="406"/>
    <n v="42"/>
    <n v="19"/>
    <n v="18"/>
    <n v="21"/>
    <n v="654"/>
    <n v="627"/>
    <n v="4.1284403669724745E-2"/>
    <n v="27"/>
    <x v="3"/>
  </r>
  <r>
    <n v="63"/>
    <s v="BANGALORE"/>
    <s v="METRO"/>
    <s v="NEHRU NAGAR, BENGALURU"/>
    <d v="1964-09-12T00:00:00"/>
    <n v="58"/>
    <n v="12"/>
    <n v="83375"/>
    <n v="94.006686000000002"/>
    <n v="2409"/>
    <n v="28.567603999999999"/>
    <n v="7977"/>
    <n v="500.03919500000001"/>
    <n v="180"/>
    <n v="520"/>
    <n v="102"/>
    <n v="32"/>
    <n v="16"/>
    <n v="35"/>
    <n v="885"/>
    <n v="837"/>
    <n v="5.4237288135593253E-2"/>
    <n v="48"/>
    <x v="5"/>
  </r>
  <r>
    <n v="64"/>
    <s v="BANGALORE"/>
    <s v="METRO"/>
    <s v="RAJAJI NAGAR, BENGALURU"/>
    <d v="1973-08-03T00:00:00"/>
    <n v="50"/>
    <n v="15"/>
    <n v="88024"/>
    <n v="142.23680300000001"/>
    <n v="2595"/>
    <n v="15.281743000000001"/>
    <n v="6341"/>
    <n v="236.924644"/>
    <n v="344"/>
    <n v="687"/>
    <n v="43"/>
    <n v="47"/>
    <n v="22"/>
    <n v="69"/>
    <n v="1212"/>
    <n v="1152"/>
    <n v="4.9504950495049549E-2"/>
    <n v="60"/>
    <x v="6"/>
  </r>
  <r>
    <n v="65"/>
    <s v="BANGALORE"/>
    <s v="METRO"/>
    <s v="SRIRAMPURAM, BENGALURU"/>
    <d v="1969-03-26T00:00:00"/>
    <n v="54"/>
    <n v="11"/>
    <n v="70193"/>
    <n v="109.678072"/>
    <n v="2127"/>
    <n v="14.84"/>
    <n v="7107"/>
    <n v="221.84117900000001"/>
    <n v="247"/>
    <n v="725"/>
    <n v="53"/>
    <n v="23"/>
    <n v="13"/>
    <n v="58"/>
    <n v="1119"/>
    <n v="1075"/>
    <n v="3.9320822162645208E-2"/>
    <n v="44"/>
    <x v="6"/>
  </r>
  <r>
    <n v="66"/>
    <s v="BANGALORE"/>
    <s v="METRO"/>
    <s v="YESHWANTHPURA, BENGALURU"/>
    <d v="1972-12-20T00:00:00"/>
    <n v="50"/>
    <n v="13"/>
    <n v="55157"/>
    <n v="76.178640999999999"/>
    <n v="1548"/>
    <n v="10.259542"/>
    <n v="3710"/>
    <n v="130.19230400000001"/>
    <n v="233"/>
    <n v="395"/>
    <n v="52"/>
    <n v="32"/>
    <n v="12"/>
    <n v="23"/>
    <n v="747"/>
    <n v="699"/>
    <n v="6.4257028112449821E-2"/>
    <n v="48"/>
    <x v="3"/>
  </r>
  <r>
    <n v="67"/>
    <s v="BANGALORE"/>
    <s v="METRO"/>
    <s v="WILSON GARDEN, BENGALURU"/>
    <d v="1972-12-22T00:00:00"/>
    <n v="50"/>
    <n v="8"/>
    <n v="77692"/>
    <n v="111.518967"/>
    <n v="1806"/>
    <n v="13.048700999999999"/>
    <n v="5307"/>
    <n v="175.290762"/>
    <n v="362"/>
    <n v="578"/>
    <n v="27"/>
    <n v="44"/>
    <n v="24"/>
    <n v="36"/>
    <n v="1071"/>
    <n v="1019"/>
    <n v="4.8552754435107426E-2"/>
    <n v="52"/>
    <x v="6"/>
  </r>
  <r>
    <n v="68"/>
    <s v="KALABURGI"/>
    <s v="SURBAN"/>
    <s v="BANAHATTI"/>
    <d v="1966-12-30T00:00:00"/>
    <n v="56"/>
    <n v="10"/>
    <n v="52426"/>
    <n v="28.736578999999999"/>
    <n v="1212"/>
    <n v="6.2702780000000002"/>
    <n v="2600"/>
    <n v="32.958388999999997"/>
    <n v="161"/>
    <n v="130"/>
    <n v="16"/>
    <n v="26"/>
    <n v="3"/>
    <n v="17"/>
    <n v="353"/>
    <n v="346"/>
    <n v="1.9830028328611915E-2"/>
    <n v="7"/>
    <x v="2"/>
  </r>
  <r>
    <n v="69"/>
    <s v="SHIMOGA"/>
    <s v="RURAL"/>
    <s v="BANAKAL"/>
    <d v="1969-09-22T00:00:00"/>
    <n v="53"/>
    <n v="9"/>
    <n v="28791"/>
    <n v="36.470671000000003"/>
    <n v="211"/>
    <n v="2.4677850000000001"/>
    <n v="1304"/>
    <n v="39.248201999999999"/>
    <n v="52"/>
    <n v="102"/>
    <n v="6"/>
    <n v="14"/>
    <n v="2"/>
    <n v="5"/>
    <n v="181"/>
    <n v="173"/>
    <n v="4.4198895027624308E-2"/>
    <n v="8"/>
    <x v="1"/>
  </r>
  <r>
    <n v="70"/>
    <s v="MYSORE"/>
    <s v="SURBAN"/>
    <s v="BANNUR"/>
    <d v="1967-12-29T00:00:00"/>
    <n v="55"/>
    <n v="7"/>
    <n v="46042"/>
    <n v="21.606760000000001"/>
    <n v="324"/>
    <n v="1.49"/>
    <n v="1028"/>
    <n v="15.660943"/>
    <n v="99"/>
    <n v="98"/>
    <n v="10"/>
    <n v="5"/>
    <n v="3"/>
    <n v="6"/>
    <n v="221"/>
    <n v="215"/>
    <n v="2.714932126696834E-2"/>
    <n v="6"/>
    <x v="1"/>
  </r>
  <r>
    <n v="71"/>
    <s v="MANGALORE"/>
    <s v="SURBAN"/>
    <s v="BANTWAL-MUDA (B.C.RD)"/>
    <d v="1971-12-27T00:00:00"/>
    <n v="51"/>
    <n v="9"/>
    <n v="28486"/>
    <n v="39.851239"/>
    <n v="347"/>
    <n v="1.6250880000000001"/>
    <n v="4405"/>
    <n v="79.053899999999999"/>
    <n v="62"/>
    <n v="330"/>
    <n v="8"/>
    <n v="36"/>
    <n v="8"/>
    <n v="11"/>
    <n v="455"/>
    <n v="438"/>
    <n v="3.7362637362637341E-2"/>
    <n v="17"/>
    <x v="2"/>
  </r>
  <r>
    <n v="72"/>
    <s v="SHIMOGA"/>
    <s v="RURAL"/>
    <s v="BEGAR,KARNATAKA"/>
    <d v="1971-12-04T00:00:00"/>
    <n v="51"/>
    <n v="7"/>
    <n v="16087"/>
    <n v="15.525783000000001"/>
    <n v="131"/>
    <n v="0.32"/>
    <n v="1433"/>
    <n v="22.353542000000001"/>
    <n v="44"/>
    <n v="136"/>
    <n v="2"/>
    <n v="8"/>
    <n v="1"/>
    <n v="1"/>
    <n v="192"/>
    <n v="188"/>
    <n v="2.083333333333337E-2"/>
    <n v="4"/>
    <x v="1"/>
  </r>
  <r>
    <n v="73"/>
    <s v="HUBLI"/>
    <s v="URBAN"/>
    <s v="BELAGAVI MAIN"/>
    <d v="1966-12-30T00:00:00"/>
    <n v="56"/>
    <n v="11"/>
    <n v="23931"/>
    <n v="25.504404999999998"/>
    <n v="599"/>
    <n v="3.041455"/>
    <n v="3471"/>
    <n v="96.159075000000001"/>
    <n v="60"/>
    <n v="277"/>
    <n v="16"/>
    <n v="13"/>
    <n v="2"/>
    <n v="15"/>
    <n v="383"/>
    <n v="362"/>
    <n v="5.483028720626637E-2"/>
    <n v="21"/>
    <x v="2"/>
  </r>
  <r>
    <n v="74"/>
    <s v="KALABURGI"/>
    <s v="URBAN"/>
    <s v="BALLARI, KARNATAKA"/>
    <d v="1972-03-30T00:00:00"/>
    <n v="51"/>
    <n v="12"/>
    <n v="66092"/>
    <n v="56.763072999999999"/>
    <n v="1671"/>
    <n v="10.331772000000001"/>
    <n v="5179"/>
    <n v="116.99750899999999"/>
    <n v="190"/>
    <n v="328"/>
    <n v="43"/>
    <n v="22"/>
    <n v="9"/>
    <n v="26"/>
    <n v="618"/>
    <n v="587"/>
    <n v="5.0161812297734643E-2"/>
    <n v="31"/>
    <x v="3"/>
  </r>
  <r>
    <n v="75"/>
    <s v="SHIMOGA"/>
    <s v="URBAN"/>
    <s v="BHADRAVATHI"/>
    <d v="1968-12-28T00:00:00"/>
    <n v="54"/>
    <n v="10"/>
    <n v="57872"/>
    <n v="42.538128"/>
    <n v="594"/>
    <n v="2.9313950000000002"/>
    <n v="4796"/>
    <n v="131.007687"/>
    <n v="119"/>
    <n v="582"/>
    <n v="3"/>
    <n v="35"/>
    <n v="8"/>
    <n v="32"/>
    <n v="779"/>
    <n v="751"/>
    <n v="3.5943517329910191E-2"/>
    <n v="28"/>
    <x v="5"/>
  </r>
  <r>
    <n v="76"/>
    <s v="KALABURGI"/>
    <s v="URBAN"/>
    <s v="BIDAR, KARNATAKA"/>
    <d v="1970-08-26T00:00:00"/>
    <n v="53"/>
    <n v="9"/>
    <n v="60958"/>
    <n v="42.937438999999998"/>
    <n v="1045"/>
    <n v="5.2749329999999999"/>
    <n v="2959"/>
    <n v="66.938469999999995"/>
    <n v="145"/>
    <n v="210"/>
    <n v="22"/>
    <n v="20"/>
    <n v="3"/>
    <n v="18"/>
    <n v="418"/>
    <n v="406"/>
    <n v="2.8708133971291905E-2"/>
    <n v="12"/>
    <x v="2"/>
  </r>
  <r>
    <n v="77"/>
    <s v="KALABURGI"/>
    <s v="URBAN"/>
    <s v="VIJAYAPURA, KARNATAKA"/>
    <d v="1966-12-30T00:00:00"/>
    <n v="56"/>
    <n v="19"/>
    <n v="75567"/>
    <n v="120.52395300000001"/>
    <n v="2370"/>
    <n v="46.170974000000001"/>
    <n v="4702"/>
    <n v="335.005289"/>
    <n v="234"/>
    <n v="274"/>
    <n v="139"/>
    <n v="45"/>
    <n v="15"/>
    <n v="22"/>
    <n v="729"/>
    <n v="693"/>
    <n v="4.9382716049382713E-2"/>
    <n v="36"/>
    <x v="3"/>
  </r>
  <r>
    <n v="78"/>
    <s v="MYSORE"/>
    <s v="RURAL"/>
    <s v="BIKKODU"/>
    <d v="1972-12-28T00:00:00"/>
    <n v="50"/>
    <n v="7"/>
    <n v="37327"/>
    <n v="31.155176999999998"/>
    <n v="164"/>
    <n v="1.539398"/>
    <n v="1644"/>
    <n v="30.839658"/>
    <n v="65"/>
    <n v="131"/>
    <n v="5"/>
    <n v="12"/>
    <n v="0"/>
    <n v="4"/>
    <n v="217"/>
    <n v="214"/>
    <n v="1.3824884792626779E-2"/>
    <n v="3"/>
    <x v="1"/>
  </r>
  <r>
    <n v="79"/>
    <s v="MUMBAI"/>
    <s v="METRO"/>
    <s v="CORP.FIN.BRANCH-MUMBAI"/>
    <d v="1971-12-10T00:00:00"/>
    <n v="51"/>
    <n v="10"/>
    <n v="16418"/>
    <n v="16.297232999999999"/>
    <n v="679"/>
    <n v="2.476245"/>
    <n v="1501"/>
    <n v="239.96139700000001"/>
    <n v="11"/>
    <n v="80"/>
    <n v="8"/>
    <n v="8"/>
    <n v="3"/>
    <n v="2"/>
    <n v="112"/>
    <n v="108"/>
    <n v="3.5714285714285698E-2"/>
    <n v="4"/>
    <x v="1"/>
  </r>
  <r>
    <n v="80"/>
    <s v="UDUPI"/>
    <s v="SURBAN"/>
    <s v="BHATKAL"/>
    <d v="1975-12-26T00:00:00"/>
    <n v="47"/>
    <n v="8"/>
    <n v="39656"/>
    <n v="26.513006000000001"/>
    <n v="315"/>
    <n v="2.8390620000000002"/>
    <n v="2269"/>
    <n v="24.524028999999999"/>
    <n v="63"/>
    <n v="111"/>
    <n v="19"/>
    <n v="17"/>
    <n v="2"/>
    <n v="6"/>
    <n v="218"/>
    <n v="210"/>
    <n v="3.669724770642202E-2"/>
    <n v="8"/>
    <x v="1"/>
  </r>
  <r>
    <n v="81"/>
    <s v="MUMBAI"/>
    <s v="METRO"/>
    <s v="BORIVLI WEST, MUMBAI"/>
    <d v="1976-05-02T00:00:00"/>
    <n v="47"/>
    <n v="19"/>
    <n v="70771"/>
    <n v="210.30854099999999"/>
    <n v="1443"/>
    <n v="14.818428000000001"/>
    <n v="20339"/>
    <n v="627.16170099999999"/>
    <n v="174"/>
    <n v="1377"/>
    <n v="16"/>
    <n v="96"/>
    <n v="28"/>
    <n v="53"/>
    <n v="1744"/>
    <n v="1672"/>
    <n v="4.1284403669724745E-2"/>
    <n v="72"/>
    <x v="6"/>
  </r>
  <r>
    <n v="82"/>
    <s v="UDUPI"/>
    <s v="SURBAN"/>
    <s v="BANTAKAL"/>
    <d v="1976-12-06T00:00:00"/>
    <n v="46"/>
    <n v="7"/>
    <n v="11960"/>
    <n v="20.095445000000002"/>
    <n v="84"/>
    <n v="1.073558"/>
    <n v="2382"/>
    <n v="38.906579000000001"/>
    <n v="8"/>
    <n v="245"/>
    <n v="1"/>
    <n v="17"/>
    <n v="1"/>
    <n v="6"/>
    <n v="278"/>
    <n v="270"/>
    <n v="2.877697841726623E-2"/>
    <n v="8"/>
    <x v="2"/>
  </r>
  <r>
    <n v="83"/>
    <s v="BANGALORE"/>
    <s v="METRO"/>
    <s v="KASTURBA ROAD, BENGALURU"/>
    <d v="1976-12-24T00:00:00"/>
    <n v="46"/>
    <n v="13"/>
    <n v="29080"/>
    <n v="35.529266999999997"/>
    <n v="1318"/>
    <n v="10.276615"/>
    <n v="1621"/>
    <n v="167.97254699999999"/>
    <n v="9"/>
    <n v="161"/>
    <n v="23"/>
    <n v="10"/>
    <n v="2"/>
    <n v="8"/>
    <n v="213"/>
    <n v="205"/>
    <n v="3.7558685446009377E-2"/>
    <n v="8"/>
    <x v="1"/>
  </r>
  <r>
    <n v="84"/>
    <s v="BANGALORE"/>
    <s v="METRO"/>
    <s v="JAYANAGAR IV BLOCK, BENGALURU"/>
    <d v="1976-12-14T00:00:00"/>
    <n v="46"/>
    <n v="12"/>
    <n v="45030"/>
    <n v="122.492155"/>
    <n v="1490"/>
    <n v="11.617046"/>
    <n v="8765"/>
    <n v="399.25587100000001"/>
    <n v="34"/>
    <n v="759"/>
    <n v="34"/>
    <n v="39"/>
    <n v="37"/>
    <n v="54"/>
    <n v="957"/>
    <n v="912"/>
    <n v="4.7021943573667735E-2"/>
    <n v="45"/>
    <x v="5"/>
  </r>
  <r>
    <n v="85"/>
    <s v="MUMBAI"/>
    <s v="METRO"/>
    <s v="SION (EAST), MUMBAI"/>
    <d v="1977-06-20T00:00:00"/>
    <n v="46"/>
    <n v="9"/>
    <n v="36339"/>
    <n v="43.376136000000002"/>
    <n v="1263"/>
    <n v="10.951891"/>
    <n v="3856"/>
    <n v="101.41430699999999"/>
    <n v="18"/>
    <n v="233"/>
    <n v="20"/>
    <n v="25"/>
    <n v="12"/>
    <n v="21"/>
    <n v="329"/>
    <n v="315"/>
    <n v="4.2553191489361653E-2"/>
    <n v="14"/>
    <x v="2"/>
  </r>
  <r>
    <n v="86"/>
    <s v="MUMBAI"/>
    <s v="METRO"/>
    <s v="BANDRA (WEST), MUMBAI"/>
    <d v="1977-09-08T00:00:00"/>
    <n v="45"/>
    <n v="15"/>
    <n v="50292"/>
    <n v="92.968080999999998"/>
    <n v="1825"/>
    <n v="20.795793"/>
    <n v="6283"/>
    <n v="218.827924"/>
    <n v="101"/>
    <n v="413"/>
    <n v="25"/>
    <n v="50"/>
    <n v="19"/>
    <n v="41"/>
    <n v="649"/>
    <n v="614"/>
    <n v="5.3929121725731943E-2"/>
    <n v="35"/>
    <x v="3"/>
  </r>
  <r>
    <n v="87"/>
    <s v="UDUPI"/>
    <s v="SURBAN"/>
    <s v="BABRUWADA, ANKOLA"/>
    <d v="1977-10-14T00:00:00"/>
    <n v="45"/>
    <n v="8"/>
    <n v="36475"/>
    <n v="27.205901000000001"/>
    <n v="514"/>
    <n v="3.6238769999999998"/>
    <n v="5550"/>
    <n v="91.878213000000002"/>
    <n v="72"/>
    <n v="296"/>
    <n v="18"/>
    <n v="53"/>
    <n v="2"/>
    <n v="5"/>
    <n v="446"/>
    <n v="428"/>
    <n v="4.035874439461884E-2"/>
    <n v="18"/>
    <x v="2"/>
  </r>
  <r>
    <n v="88"/>
    <s v="MYSORE"/>
    <s v="RURAL"/>
    <s v="BELAGODU"/>
    <d v="1977-12-26T00:00:00"/>
    <n v="45"/>
    <n v="6"/>
    <n v="16828"/>
    <n v="22.793586999999999"/>
    <n v="94"/>
    <n v="0.30180499999999999"/>
    <n v="1286"/>
    <n v="41.955213000000001"/>
    <n v="25"/>
    <n v="118"/>
    <n v="2"/>
    <n v="11"/>
    <n v="4"/>
    <n v="4"/>
    <n v="164"/>
    <n v="155"/>
    <n v="5.4878048780487854E-2"/>
    <n v="9"/>
    <x v="1"/>
  </r>
  <r>
    <n v="89"/>
    <s v="BANGALORE"/>
    <s v="METRO"/>
    <s v="SUBHASH NAGAR, BENGALURU"/>
    <d v="1978-07-14T00:00:00"/>
    <n v="45"/>
    <n v="10"/>
    <n v="65239"/>
    <n v="46.767069999999997"/>
    <n v="1033"/>
    <n v="7.6189429999999998"/>
    <n v="2048"/>
    <n v="151.78249400000001"/>
    <n v="83"/>
    <n v="206"/>
    <n v="25"/>
    <n v="7"/>
    <n v="3"/>
    <n v="14"/>
    <n v="338"/>
    <n v="326"/>
    <n v="3.5502958579881616E-2"/>
    <n v="12"/>
    <x v="2"/>
  </r>
  <r>
    <n v="90"/>
    <s v="BANGALORE"/>
    <s v="METRO"/>
    <s v="BASAVANGUDI, BENGALURU"/>
    <d v="1979-03-19T00:00:00"/>
    <n v="44"/>
    <n v="13"/>
    <n v="47215"/>
    <n v="107.724436"/>
    <n v="2029"/>
    <n v="22.877822999999999"/>
    <n v="8657"/>
    <n v="868.36766499999999"/>
    <n v="131"/>
    <n v="769"/>
    <n v="59"/>
    <n v="44"/>
    <n v="22"/>
    <n v="61"/>
    <n v="1086"/>
    <n v="1040"/>
    <n v="4.2357274401473299E-2"/>
    <n v="46"/>
    <x v="6"/>
  </r>
  <r>
    <n v="91"/>
    <s v="MUMBAI"/>
    <s v="METRO"/>
    <s v="ANDHERI WEST, MUMBAI"/>
    <d v="1980-05-25T00:00:00"/>
    <n v="43"/>
    <n v="17"/>
    <n v="53980"/>
    <n v="131.023439"/>
    <n v="1719"/>
    <n v="15.311977000000001"/>
    <n v="14447"/>
    <n v="395.41951599999999"/>
    <n v="161"/>
    <n v="1004"/>
    <n v="25"/>
    <n v="81"/>
    <n v="22"/>
    <n v="48"/>
    <n v="1341"/>
    <n v="1280"/>
    <n v="4.5488441461595808E-2"/>
    <n v="61"/>
    <x v="6"/>
  </r>
  <r>
    <n v="92"/>
    <s v="HYDERABAD"/>
    <s v="RURAL"/>
    <s v="BOMMANHAL"/>
    <d v="1980-09-25T00:00:00"/>
    <n v="42"/>
    <n v="9"/>
    <n v="35551"/>
    <n v="17.091449999999998"/>
    <n v="506"/>
    <n v="2.0081190000000002"/>
    <n v="1035"/>
    <n v="13.017415"/>
    <n v="42"/>
    <n v="75"/>
    <n v="15"/>
    <n v="7"/>
    <n v="0"/>
    <n v="5"/>
    <n v="144"/>
    <n v="138"/>
    <n v="4.166666666666663E-2"/>
    <n v="6"/>
    <x v="1"/>
  </r>
  <r>
    <n v="93"/>
    <s v="MUMBAI"/>
    <s v="METRO"/>
    <s v="KANDIVILI (WEST), MUMBAI"/>
    <d v="1981-04-05T00:00:00"/>
    <n v="42"/>
    <n v="10"/>
    <n v="32976"/>
    <n v="49.999873000000001"/>
    <n v="1079"/>
    <n v="11.343802"/>
    <n v="4731"/>
    <n v="102.489711"/>
    <n v="49"/>
    <n v="384"/>
    <n v="15"/>
    <n v="31"/>
    <n v="6"/>
    <n v="18"/>
    <n v="503"/>
    <n v="475"/>
    <n v="5.5666003976143186E-2"/>
    <n v="28"/>
    <x v="2"/>
  </r>
  <r>
    <n v="94"/>
    <s v="BANGALORE"/>
    <s v="METRO"/>
    <s v="KORAMANGALA, BENGALURU"/>
    <d v="1982-11-18T00:00:00"/>
    <n v="40"/>
    <n v="13"/>
    <n v="60531"/>
    <n v="119.762837"/>
    <n v="1536"/>
    <n v="39.298707999999998"/>
    <n v="5661"/>
    <n v="535.84048099999995"/>
    <n v="24"/>
    <n v="504"/>
    <n v="20"/>
    <n v="22"/>
    <n v="22"/>
    <n v="35"/>
    <n v="627"/>
    <n v="605"/>
    <n v="3.5087719298245612E-2"/>
    <n v="22"/>
    <x v="3"/>
  </r>
  <r>
    <n v="95"/>
    <s v="HUBLI"/>
    <s v="URBAN"/>
    <s v="MALAMARUTHI, BELAGAVI"/>
    <d v="1982-12-21T00:00:00"/>
    <n v="40"/>
    <n v="10"/>
    <n v="30525"/>
    <n v="36.751846999999998"/>
    <n v="992"/>
    <n v="15.226794"/>
    <n v="4760"/>
    <n v="112.512935"/>
    <n v="85"/>
    <n v="277"/>
    <n v="50"/>
    <n v="30"/>
    <n v="6"/>
    <n v="26"/>
    <n v="474"/>
    <n v="453"/>
    <n v="4.4303797468354444E-2"/>
    <n v="21"/>
    <x v="2"/>
  </r>
  <r>
    <n v="96"/>
    <s v="SHIMOGA"/>
    <s v="RURAL"/>
    <s v="BELAGUTTI, KARNATAKA"/>
    <d v="1983-10-07T00:00:00"/>
    <n v="39"/>
    <n v="6"/>
    <n v="27485"/>
    <n v="15.006271"/>
    <n v="204"/>
    <n v="0.93509699999999996"/>
    <n v="957"/>
    <n v="12.004175999999999"/>
    <n v="49"/>
    <n v="50"/>
    <n v="1"/>
    <n v="10"/>
    <n v="0"/>
    <n v="5"/>
    <n v="115"/>
    <n v="110"/>
    <n v="4.3478260869565188E-2"/>
    <n v="5"/>
    <x v="1"/>
  </r>
  <r>
    <n v="97"/>
    <s v="BANGALORE"/>
    <s v="METRO"/>
    <s v="BANASHANKARI III STAGE,BENGALUR"/>
    <d v="1983-12-29T00:00:00"/>
    <n v="39"/>
    <n v="13"/>
    <n v="55253"/>
    <n v="133.88160999999999"/>
    <n v="1389"/>
    <n v="16.059999999999999"/>
    <n v="10346"/>
    <n v="355.51734099999999"/>
    <n v="139"/>
    <n v="1114"/>
    <n v="29"/>
    <n v="53"/>
    <n v="21"/>
    <n v="65"/>
    <n v="1421"/>
    <n v="1377"/>
    <n v="3.0964109781843718E-2"/>
    <n v="44"/>
    <x v="6"/>
  </r>
  <r>
    <n v="98"/>
    <s v="BANGALORE"/>
    <s v="METRO"/>
    <s v="SARAKKI LAYOUT, BENGALURU"/>
    <d v="1985-03-27T00:00:00"/>
    <n v="38"/>
    <n v="13"/>
    <n v="66520"/>
    <n v="147.11475899999999"/>
    <n v="1889"/>
    <n v="29.367056000000002"/>
    <n v="10073"/>
    <n v="496.79162500000001"/>
    <n v="277"/>
    <n v="826"/>
    <n v="28"/>
    <n v="60"/>
    <n v="32"/>
    <n v="65"/>
    <n v="1288"/>
    <n v="1225"/>
    <n v="4.8913043478260865E-2"/>
    <n v="63"/>
    <x v="6"/>
  </r>
  <r>
    <n v="99"/>
    <s v="BANGALORE"/>
    <s v="METRO"/>
    <s v="SRINAGAR, BENGALURU"/>
    <d v="1985-03-23T00:00:00"/>
    <n v="38"/>
    <n v="12"/>
    <n v="61652"/>
    <n v="119.865942"/>
    <n v="1721"/>
    <n v="25.514144999999999"/>
    <n v="10318"/>
    <n v="294.44682299999999"/>
    <n v="303"/>
    <n v="1007"/>
    <n v="31"/>
    <n v="76"/>
    <n v="12"/>
    <n v="53"/>
    <n v="1482"/>
    <n v="1425"/>
    <n v="3.8461538461538436E-2"/>
    <n v="57"/>
    <x v="6"/>
  </r>
  <r>
    <n v="100"/>
    <s v="BANGALORE"/>
    <s v="METRO"/>
    <s v="SERVICE BRANCH,  BENGALURU"/>
    <d v="1995-05-27T00:00:00"/>
    <n v="28"/>
    <m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"/>
    <s v="MUMBAI"/>
    <s v="METRO"/>
    <s v="OVERSEAS, MUMBAI"/>
    <d v="1993-08-12T00:00:00"/>
    <n v="30"/>
    <n v="20"/>
    <n v="7409"/>
    <n v="16.130590000000002"/>
    <n v="965"/>
    <n v="10.913342"/>
    <n v="978"/>
    <n v="495.55868299999997"/>
    <n v="3"/>
    <n v="52"/>
    <n v="6"/>
    <n v="1"/>
    <n v="4"/>
    <n v="6"/>
    <n v="72"/>
    <n v="72"/>
    <n v="0"/>
    <n v="0"/>
    <x v="4"/>
  </r>
  <r>
    <n v="102"/>
    <s v="MUMBAI"/>
    <s v="METRO"/>
    <s v="SERVICE BRANCH, MUMBAI"/>
    <d v="1994-09-10T00:00:00"/>
    <n v="28"/>
    <m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3"/>
    <s v="BANGALORE"/>
    <s v="METRO"/>
    <s v="MERGED TO 054 CAVALRY ROAD, BAN"/>
    <d v="1995-03-25T00:00:00"/>
    <n v="28"/>
    <m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4"/>
    <s v="BANGALORE"/>
    <s v="METRO"/>
    <s v="BASAVESWARNAGAR, BENGALURU"/>
    <d v="1996-11-21T00:00:00"/>
    <n v="26"/>
    <n v="13"/>
    <n v="61546"/>
    <n v="162.11111099999999"/>
    <n v="2734"/>
    <n v="31.066310999999999"/>
    <n v="9278"/>
    <n v="378.470553"/>
    <n v="112"/>
    <n v="925"/>
    <n v="78"/>
    <n v="37"/>
    <n v="32"/>
    <n v="71"/>
    <n v="1255"/>
    <n v="1192"/>
    <n v="5.0199203187251018E-2"/>
    <n v="63"/>
    <x v="6"/>
  </r>
  <r>
    <n v="105"/>
    <s v="BANGALORE"/>
    <s v="METRO"/>
    <s v="VIJAYANAGAR, BENGALURU"/>
    <d v="1997-01-30T00:00:00"/>
    <n v="26"/>
    <n v="13"/>
    <n v="61456"/>
    <n v="96.281041000000002"/>
    <n v="1764"/>
    <n v="10.142023"/>
    <n v="7355"/>
    <n v="241.97415699999999"/>
    <n v="194"/>
    <n v="697"/>
    <n v="58"/>
    <n v="34"/>
    <n v="17"/>
    <n v="41"/>
    <n v="1041"/>
    <n v="1001"/>
    <n v="3.8424591738712821E-2"/>
    <n v="40"/>
    <x v="6"/>
  </r>
  <r>
    <n v="106"/>
    <s v="MUMBAI"/>
    <s v="URBAN"/>
    <s v="BHAYANDER (EAST), MUMBAI"/>
    <d v="1997-03-09T00:00:00"/>
    <n v="26"/>
    <n v="12"/>
    <n v="33634"/>
    <n v="42.253898999999997"/>
    <n v="2945"/>
    <n v="13.032667999999999"/>
    <n v="4178"/>
    <n v="67.485909000000007"/>
    <n v="195"/>
    <n v="374"/>
    <n v="34"/>
    <n v="43"/>
    <n v="11"/>
    <n v="30"/>
    <n v="687"/>
    <n v="653"/>
    <n v="4.9490538573508047E-2"/>
    <n v="34"/>
    <x v="3"/>
  </r>
  <r>
    <n v="107"/>
    <s v="BANGALORE"/>
    <s v="METRO"/>
    <s v="BANASHANKARI II STAGE,BENGALURU"/>
    <d v="1997-10-08T00:00:00"/>
    <n v="25"/>
    <n v="13"/>
    <n v="35351"/>
    <n v="97.413955000000001"/>
    <n v="1165"/>
    <n v="11.677469"/>
    <n v="8002"/>
    <n v="297.278167"/>
    <n v="161"/>
    <n v="799"/>
    <n v="22"/>
    <n v="38"/>
    <n v="21"/>
    <n v="55"/>
    <n v="1096"/>
    <n v="1047"/>
    <n v="4.4708029197080279E-2"/>
    <n v="49"/>
    <x v="6"/>
  </r>
  <r>
    <n v="108"/>
    <s v="KOLKATA"/>
    <s v="URBAN"/>
    <s v="BHUBANESHWAR, ORISSA"/>
    <d v="1997-10-06T00:00:00"/>
    <n v="25"/>
    <n v="14"/>
    <n v="39842"/>
    <n v="23.476599"/>
    <n v="1274"/>
    <n v="18.283335999999998"/>
    <n v="2895"/>
    <n v="166.618649"/>
    <n v="57"/>
    <n v="185"/>
    <n v="20"/>
    <n v="9"/>
    <n v="13"/>
    <n v="8"/>
    <n v="292"/>
    <n v="284"/>
    <n v="2.7397260273972601E-2"/>
    <n v="8"/>
    <x v="2"/>
  </r>
  <r>
    <n v="109"/>
    <s v="BANGALORE"/>
    <s v="METRO"/>
    <s v="INDIRA NAGAR, BENGALURU"/>
    <d v="1997-11-10T00:00:00"/>
    <n v="25"/>
    <n v="14"/>
    <n v="41516"/>
    <n v="80.985066000000003"/>
    <n v="1484"/>
    <n v="16.875941000000001"/>
    <n v="5931"/>
    <n v="277.51204000000001"/>
    <n v="162"/>
    <n v="412"/>
    <n v="32"/>
    <n v="32"/>
    <n v="17"/>
    <n v="24"/>
    <n v="679"/>
    <n v="654"/>
    <n v="3.6818851251840923E-2"/>
    <n v="25"/>
    <x v="3"/>
  </r>
  <r>
    <n v="110"/>
    <s v="HUBLI"/>
    <s v="URBAN"/>
    <s v="TILAKWADI, BELAGAVI"/>
    <d v="1997-12-18T00:00:00"/>
    <n v="25"/>
    <n v="7"/>
    <n v="19087"/>
    <n v="24.39001"/>
    <n v="477"/>
    <n v="4.4859629999999999"/>
    <n v="4929"/>
    <n v="126.703"/>
    <n v="31"/>
    <n v="331"/>
    <n v="13"/>
    <n v="35"/>
    <n v="1"/>
    <n v="18"/>
    <n v="429"/>
    <n v="406"/>
    <n v="5.3613053613053574E-2"/>
    <n v="23"/>
    <x v="2"/>
  </r>
  <r>
    <n v="111"/>
    <s v="BANGALORE"/>
    <s v="METRO"/>
    <s v="B.T.M. LAYOUT, BENGALURU"/>
    <d v="1998-11-23T00:00:00"/>
    <n v="24"/>
    <n v="10"/>
    <n v="40008"/>
    <n v="99.189954999999998"/>
    <n v="1383"/>
    <n v="13.65"/>
    <n v="7317"/>
    <n v="284.41679499999998"/>
    <n v="62"/>
    <n v="745"/>
    <n v="27"/>
    <n v="48"/>
    <n v="14"/>
    <n v="29"/>
    <n v="925"/>
    <n v="883"/>
    <n v="4.5405405405405386E-2"/>
    <n v="42"/>
    <x v="5"/>
  </r>
  <r>
    <n v="112"/>
    <s v="BANGALORE"/>
    <s v="METRO"/>
    <s v="MAHALAKSHMIPURAM, BENGALURU"/>
    <d v="1999-03-05T00:00:00"/>
    <n v="24"/>
    <n v="13"/>
    <n v="76713"/>
    <n v="84.258605000000003"/>
    <n v="2570"/>
    <n v="22.488039000000001"/>
    <n v="6346"/>
    <n v="239.95897500000001"/>
    <n v="369"/>
    <n v="570"/>
    <n v="88"/>
    <n v="35"/>
    <n v="16"/>
    <n v="39"/>
    <n v="1117"/>
    <n v="1070"/>
    <n v="4.2076991942703645E-2"/>
    <n v="47"/>
    <x v="6"/>
  </r>
  <r>
    <n v="113"/>
    <s v="BANGALORE"/>
    <s v="METRO"/>
    <s v="SANJAYA NAGAR, BENGALURU"/>
    <d v="1999-08-19T00:00:00"/>
    <n v="24"/>
    <n v="11"/>
    <n v="41100"/>
    <n v="114.494809"/>
    <n v="1740"/>
    <n v="17.649307"/>
    <n v="7354"/>
    <n v="317.20996600000001"/>
    <n v="178"/>
    <n v="657"/>
    <n v="54"/>
    <n v="41"/>
    <n v="27"/>
    <n v="45"/>
    <n v="1002"/>
    <n v="943"/>
    <n v="5.8882235528942117E-2"/>
    <n v="59"/>
    <x v="5"/>
  </r>
  <r>
    <n v="114"/>
    <s v="BANGALORE"/>
    <s v="METRO"/>
    <s v="K.H.ROAD, BENGALURU"/>
    <d v="2000-03-26T00:00:00"/>
    <n v="23"/>
    <n v="8"/>
    <n v="24845"/>
    <n v="40.017851999999998"/>
    <n v="1110"/>
    <n v="12.052864"/>
    <n v="2183"/>
    <n v="92.873632000000001"/>
    <n v="29"/>
    <n v="176"/>
    <n v="34"/>
    <n v="16"/>
    <n v="15"/>
    <n v="13"/>
    <n v="283"/>
    <n v="270"/>
    <n v="4.5936395759717308E-2"/>
    <n v="13"/>
    <x v="2"/>
  </r>
  <r>
    <n v="115"/>
    <s v="BANGALORE"/>
    <s v="METRO"/>
    <s v="GOKULA, BENGALURU"/>
    <d v="2000-09-07T00:00:00"/>
    <n v="22"/>
    <n v="9"/>
    <n v="43877"/>
    <n v="62.179200999999999"/>
    <n v="1540"/>
    <n v="12.364953"/>
    <n v="5004"/>
    <n v="157.19483399999999"/>
    <n v="196"/>
    <n v="552"/>
    <n v="39"/>
    <n v="32"/>
    <n v="10"/>
    <n v="32"/>
    <n v="861"/>
    <n v="824"/>
    <n v="4.297328687572588E-2"/>
    <n v="37"/>
    <x v="5"/>
  </r>
  <r>
    <n v="116"/>
    <s v="HUBLI"/>
    <s v="URBAN"/>
    <s v="UDYAMBAG, BELAGAVI"/>
    <d v="2009-03-25T00:00:00"/>
    <n v="14"/>
    <n v="8"/>
    <n v="46632"/>
    <n v="30.958552000000001"/>
    <n v="550"/>
    <n v="14.596864"/>
    <n v="2128"/>
    <n v="145.388848"/>
    <n v="115"/>
    <n v="252"/>
    <n v="9"/>
    <n v="9"/>
    <n v="6"/>
    <n v="6"/>
    <n v="397"/>
    <n v="387"/>
    <n v="2.5188916876574319E-2"/>
    <n v="10"/>
    <x v="2"/>
  </r>
  <r>
    <n v="117"/>
    <s v="BANGALORE"/>
    <s v="METRO"/>
    <s v="BENGALURU-CITY CIVIL COURT"/>
    <d v="2011-03-28T00:00:00"/>
    <n v="12"/>
    <n v="14"/>
    <n v="59959"/>
    <n v="154.697002"/>
    <n v="528"/>
    <n v="45.81"/>
    <n v="32076"/>
    <n v="1454.805654"/>
    <n v="255"/>
    <n v="71"/>
    <n v="3"/>
    <n v="0"/>
    <n v="16"/>
    <n v="54"/>
    <n v="399"/>
    <n v="397"/>
    <n v="5.0125313283208017E-3"/>
    <n v="2"/>
    <x v="2"/>
  </r>
  <r>
    <n v="118"/>
    <s v="BANGALORE"/>
    <s v="METRO"/>
    <s v="OVERSEAS, BENGALURU"/>
    <d v="2001-04-30T00:00:00"/>
    <n v="22"/>
    <n v="13"/>
    <n v="17566"/>
    <n v="21.796879000000001"/>
    <n v="829"/>
    <n v="33.116275999999999"/>
    <n v="1061"/>
    <n v="67.143320000000003"/>
    <n v="36"/>
    <n v="55"/>
    <n v="6"/>
    <n v="2"/>
    <n v="7"/>
    <n v="5"/>
    <n v="111"/>
    <n v="105"/>
    <n v="5.4054054054054057E-2"/>
    <n v="6"/>
    <x v="1"/>
  </r>
  <r>
    <n v="119"/>
    <s v="BANGALORE"/>
    <s v="METRO"/>
    <s v="DATA CENTRE"/>
    <d v="2000-11-13T00:00:00"/>
    <n v="22"/>
    <n v="4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20"/>
    <s v="BANGALORE"/>
    <s v="METRO"/>
    <s v="R.T.NAGAR, BENGALURU"/>
    <d v="2002-06-26T00:00:00"/>
    <n v="21"/>
    <n v="10"/>
    <n v="55916"/>
    <n v="90.120987999999997"/>
    <n v="1404"/>
    <n v="7.8623120000000002"/>
    <n v="5902"/>
    <n v="195.51597799999999"/>
    <n v="242"/>
    <n v="512"/>
    <n v="34"/>
    <n v="37"/>
    <n v="17"/>
    <n v="31"/>
    <n v="873"/>
    <n v="829"/>
    <n v="5.0400916380297867E-2"/>
    <n v="44"/>
    <x v="5"/>
  </r>
  <r>
    <n v="121"/>
    <s v="BANGALORE"/>
    <s v="METRO"/>
    <s v="SAHAKARNAGAR,BENGALURU"/>
    <d v="2004-03-28T00:00:00"/>
    <n v="19"/>
    <n v="11"/>
    <n v="43996"/>
    <n v="72.456772999999998"/>
    <n v="1467"/>
    <n v="16.88"/>
    <n v="5573"/>
    <n v="184.93949900000001"/>
    <n v="227"/>
    <n v="563"/>
    <n v="40"/>
    <n v="27"/>
    <n v="20"/>
    <n v="32"/>
    <n v="909"/>
    <n v="870"/>
    <n v="4.2904290429042868E-2"/>
    <n v="39"/>
    <x v="5"/>
  </r>
  <r>
    <n v="122"/>
    <s v="BANGALORE"/>
    <s v="METRO"/>
    <s v="CUSTOMER CARE CENTRE"/>
    <d v="2004-09-01T00:00:00"/>
    <n v="18"/>
    <n v="12"/>
    <n v="2"/>
    <n v="0"/>
    <n v="0"/>
    <n v="0"/>
    <n v="0"/>
    <n v="0"/>
    <n v="0"/>
    <n v="0"/>
    <n v="0"/>
    <n v="0"/>
    <n v="0"/>
    <n v="0"/>
    <n v="0"/>
    <n v="0"/>
    <n v="0"/>
    <n v="0"/>
    <x v="0"/>
  </r>
  <r>
    <n v="123"/>
    <s v="BANGALORE"/>
    <s v="METRO"/>
    <s v="VIDYARANYAPURA, BENGALURU"/>
    <d v="2005-08-31T00:00:00"/>
    <n v="17"/>
    <n v="10"/>
    <n v="42047"/>
    <n v="66.887110000000007"/>
    <n v="1015"/>
    <n v="5.8795349999999997"/>
    <n v="8280"/>
    <n v="237.70428200000001"/>
    <n v="173"/>
    <n v="837"/>
    <n v="18"/>
    <n v="40"/>
    <n v="16"/>
    <n v="29"/>
    <n v="1113"/>
    <n v="1075"/>
    <n v="3.4141958670260597E-2"/>
    <n v="38"/>
    <x v="6"/>
  </r>
  <r>
    <n v="124"/>
    <s v="BANGALORE"/>
    <s v="METRO"/>
    <s v="BENGALURU-AMARJYOTHI NAGAR"/>
    <d v="2005-10-27T00:00:00"/>
    <n v="17"/>
    <n v="11"/>
    <n v="49502"/>
    <n v="92.715905000000006"/>
    <n v="1731"/>
    <n v="15.497776999999999"/>
    <n v="6259"/>
    <n v="204.360266"/>
    <n v="192"/>
    <n v="654"/>
    <n v="44"/>
    <n v="41"/>
    <n v="14"/>
    <n v="44"/>
    <n v="989"/>
    <n v="946"/>
    <n v="4.3478260869565188E-2"/>
    <n v="43"/>
    <x v="5"/>
  </r>
  <r>
    <n v="125"/>
    <s v="BANGALORE"/>
    <s v="METRO"/>
    <s v="METROPOLITAN MAGISTRATE COURT"/>
    <d v="2011-12-13T00:00:00"/>
    <n v="11"/>
    <n v="7"/>
    <n v="14571"/>
    <n v="36.570064000000002"/>
    <n v="264"/>
    <n v="2.6068750000000001"/>
    <n v="1894"/>
    <n v="40.258477999999997"/>
    <n v="122"/>
    <n v="15"/>
    <n v="5"/>
    <n v="0"/>
    <n v="8"/>
    <n v="17"/>
    <n v="167"/>
    <n v="166"/>
    <n v="5.9880239520958556E-3"/>
    <n v="1"/>
    <x v="1"/>
  </r>
  <r>
    <n v="126"/>
    <s v="BANGALORE"/>
    <s v="METRO"/>
    <s v="BANASWADI"/>
    <d v="2006-03-06T00:00:00"/>
    <n v="17"/>
    <n v="11"/>
    <n v="51886"/>
    <n v="98.709798000000006"/>
    <n v="1761"/>
    <n v="16.635462"/>
    <n v="5009"/>
    <n v="229.327281"/>
    <n v="160"/>
    <n v="457"/>
    <n v="20"/>
    <n v="33"/>
    <n v="14"/>
    <n v="39"/>
    <n v="723"/>
    <n v="698"/>
    <n v="3.457814661134162E-2"/>
    <n v="25"/>
    <x v="3"/>
  </r>
  <r>
    <n v="127"/>
    <s v="AHMEDABAD"/>
    <s v="METRO"/>
    <s v="BHOPAL"/>
    <d v="2006-09-25T00:00:00"/>
    <n v="16"/>
    <n v="8"/>
    <n v="35631"/>
    <n v="12.247726"/>
    <n v="799"/>
    <n v="10.23596"/>
    <n v="1305"/>
    <n v="37.477575999999999"/>
    <n v="79"/>
    <n v="82"/>
    <n v="21"/>
    <n v="9"/>
    <n v="5"/>
    <n v="1"/>
    <n v="197"/>
    <n v="185"/>
    <n v="6.0913705583756306E-2"/>
    <n v="12"/>
    <x v="1"/>
  </r>
  <r>
    <n v="128"/>
    <s v="BANGALORE"/>
    <s v="METRO"/>
    <s v="BENGALURU-HSR LAYOUT"/>
    <d v="2006-10-05T00:00:00"/>
    <n v="16"/>
    <n v="11"/>
    <n v="37185"/>
    <n v="123.862188"/>
    <n v="1075"/>
    <n v="12.916064"/>
    <n v="5105"/>
    <n v="232.42381800000001"/>
    <n v="176"/>
    <n v="480"/>
    <n v="25"/>
    <n v="30"/>
    <n v="19"/>
    <n v="54"/>
    <n v="784"/>
    <n v="748"/>
    <n v="4.5918367346938771E-2"/>
    <n v="36"/>
    <x v="3"/>
  </r>
  <r>
    <n v="129"/>
    <s v="KOLKATA"/>
    <s v="URBAN"/>
    <s v="BILASPUR, CHATTISGARH"/>
    <d v="2007-01-11T00:00:00"/>
    <n v="16"/>
    <n v="8"/>
    <n v="35372"/>
    <n v="20.961183999999999"/>
    <n v="998"/>
    <n v="8.2173920000000003"/>
    <n v="2024"/>
    <n v="55.269351999999998"/>
    <n v="41"/>
    <n v="101"/>
    <n v="25"/>
    <n v="11"/>
    <n v="2"/>
    <n v="24"/>
    <n v="204"/>
    <n v="193"/>
    <n v="5.3921568627451011E-2"/>
    <n v="11"/>
    <x v="1"/>
  </r>
  <r>
    <n v="130"/>
    <s v="BANGALORE"/>
    <s v="METRO"/>
    <s v="BENGALURU- MARATHAHALLI"/>
    <d v="2007-12-29T00:00:00"/>
    <n v="15"/>
    <n v="9"/>
    <n v="40110"/>
    <n v="65.654138000000003"/>
    <n v="1312"/>
    <n v="8.0965439999999997"/>
    <n v="2520"/>
    <n v="122.484686"/>
    <n v="106"/>
    <n v="265"/>
    <n v="20"/>
    <n v="16"/>
    <n v="18"/>
    <n v="19"/>
    <n v="444"/>
    <n v="425"/>
    <n v="4.27927927927928E-2"/>
    <n v="19"/>
    <x v="2"/>
  </r>
  <r>
    <n v="131"/>
    <s v="MYSORE"/>
    <s v="RURAL"/>
    <s v="CHERAMBANE, KARNATAKA"/>
    <d v="1972-12-23T00:00:00"/>
    <n v="50"/>
    <n v="6"/>
    <n v="15970"/>
    <n v="19.207243999999999"/>
    <n v="107"/>
    <n v="0.31732500000000002"/>
    <n v="1048"/>
    <n v="20.556811"/>
    <n v="33"/>
    <n v="95"/>
    <n v="3"/>
    <n v="12"/>
    <n v="1"/>
    <n v="8"/>
    <n v="152"/>
    <n v="147"/>
    <n v="3.289473684210531E-2"/>
    <n v="5"/>
    <x v="1"/>
  </r>
  <r>
    <n v="132"/>
    <s v="MYSORE"/>
    <s v="RURAL"/>
    <s v="CHEYYANDANE, KARNATAKA"/>
    <d v="1972-12-28T00:00:00"/>
    <n v="50"/>
    <n v="5"/>
    <n v="10431"/>
    <n v="17.199144"/>
    <n v="27"/>
    <n v="0.103565"/>
    <n v="971"/>
    <n v="21.826086"/>
    <n v="26"/>
    <n v="72"/>
    <n v="0"/>
    <n v="5"/>
    <n v="0"/>
    <n v="2"/>
    <n v="105"/>
    <n v="101"/>
    <n v="3.8095238095238071E-2"/>
    <n v="4"/>
    <x v="1"/>
  </r>
  <r>
    <n v="133"/>
    <s v="SHIMOGA"/>
    <s v="URBAN"/>
    <s v="CHIKMAGALURU"/>
    <d v="1966-10-17T00:00:00"/>
    <n v="56"/>
    <n v="13"/>
    <n v="57352"/>
    <n v="68.956154999999995"/>
    <n v="1148"/>
    <n v="7.7763710000000001"/>
    <n v="4251"/>
    <n v="139.976291"/>
    <n v="102"/>
    <n v="421"/>
    <n v="18"/>
    <n v="25"/>
    <n v="11"/>
    <n v="23"/>
    <n v="600"/>
    <n v="588"/>
    <n v="2.0000000000000018E-2"/>
    <n v="12"/>
    <x v="3"/>
  </r>
  <r>
    <n v="134"/>
    <s v="MYSORE"/>
    <s v="RURAL"/>
    <s v="CHILKUNDA"/>
    <d v="1973-12-27T00:00:00"/>
    <n v="49"/>
    <n v="7"/>
    <n v="30374"/>
    <n v="15.631849000000001"/>
    <n v="150"/>
    <n v="0.27771699999999999"/>
    <n v="849"/>
    <n v="18.107780999999999"/>
    <n v="62"/>
    <n v="90"/>
    <n v="2"/>
    <n v="4"/>
    <n v="2"/>
    <n v="4"/>
    <n v="164"/>
    <n v="159"/>
    <n v="3.0487804878048808E-2"/>
    <n v="5"/>
    <x v="1"/>
  </r>
  <r>
    <n v="135"/>
    <s v="KALABURGI"/>
    <s v="SURBAN"/>
    <s v="CHITAGUPPA"/>
    <d v="1970-08-28T00:00:00"/>
    <n v="52"/>
    <n v="6"/>
    <n v="38754"/>
    <n v="17.560030000000001"/>
    <n v="433"/>
    <n v="0.57865699999999998"/>
    <n v="843"/>
    <n v="13.295489"/>
    <n v="93"/>
    <n v="55"/>
    <n v="2"/>
    <n v="13"/>
    <n v="0"/>
    <n v="4"/>
    <n v="167"/>
    <n v="161"/>
    <n v="3.59281437125748E-2"/>
    <n v="6"/>
    <x v="1"/>
  </r>
  <r>
    <n v="136"/>
    <s v="TUMAKURU"/>
    <s v="URBAN"/>
    <s v="CHITRADURGA, KARNATAKA"/>
    <d v="1964-12-30T00:00:00"/>
    <n v="58"/>
    <n v="14"/>
    <n v="78453"/>
    <n v="54.796196000000002"/>
    <n v="1794"/>
    <n v="6.6471640000000001"/>
    <n v="4469"/>
    <n v="111.435819"/>
    <n v="262"/>
    <n v="304"/>
    <n v="82"/>
    <n v="24"/>
    <n v="7"/>
    <n v="45"/>
    <n v="724"/>
    <n v="688"/>
    <n v="4.9723756906077332E-2"/>
    <n v="36"/>
    <x v="3"/>
  </r>
  <r>
    <n v="137"/>
    <s v="UDUPI"/>
    <s v="SURBAN"/>
    <s v="CHITRAPADY"/>
    <d v="1972-01-14T00:00:00"/>
    <n v="51"/>
    <n v="7"/>
    <n v="18976"/>
    <n v="22.277913999999999"/>
    <n v="303"/>
    <n v="4.7491390000000004"/>
    <n v="5051"/>
    <n v="80.714101999999997"/>
    <n v="36"/>
    <n v="333"/>
    <n v="8"/>
    <n v="47"/>
    <n v="3"/>
    <n v="6"/>
    <n v="433"/>
    <n v="409"/>
    <n v="5.5427251732101612E-2"/>
    <n v="24"/>
    <x v="2"/>
  </r>
  <r>
    <n v="138"/>
    <s v="MYSORE"/>
    <s v="RURAL"/>
    <s v="SOMWARPET (CHOUDLU)"/>
    <d v="1975-10-06T00:00:00"/>
    <n v="47"/>
    <n v="8"/>
    <n v="31122"/>
    <n v="30.984514000000001"/>
    <n v="260"/>
    <n v="1.6070819999999999"/>
    <n v="1893"/>
    <n v="43.415118999999997"/>
    <n v="76"/>
    <n v="173"/>
    <n v="5"/>
    <n v="10"/>
    <n v="4"/>
    <n v="8"/>
    <n v="276"/>
    <n v="266"/>
    <n v="3.6231884057971064E-2"/>
    <n v="10"/>
    <x v="2"/>
  </r>
  <r>
    <n v="139"/>
    <s v="CHENNAI"/>
    <s v="METRO"/>
    <s v="OPPANAKARA ST. COIMBATORE"/>
    <d v="1973-04-23T00:00:00"/>
    <n v="50"/>
    <n v="9"/>
    <n v="42677"/>
    <n v="20.706372000000002"/>
    <n v="1471"/>
    <n v="5.6883910000000002"/>
    <n v="1381"/>
    <n v="63.362502999999997"/>
    <n v="56"/>
    <n v="103"/>
    <n v="12"/>
    <n v="4"/>
    <n v="3"/>
    <n v="10"/>
    <n v="188"/>
    <n v="181"/>
    <n v="3.7234042553191515E-2"/>
    <n v="7"/>
    <x v="1"/>
  </r>
  <r>
    <n v="140"/>
    <s v="UDUPI"/>
    <s v="SURBAN"/>
    <s v="KUNDAPUR MAIN, KUNDAPUR"/>
    <d v="1937-11-29T00:00:00"/>
    <n v="85"/>
    <n v="14"/>
    <n v="38319"/>
    <n v="44.078961"/>
    <n v="970"/>
    <n v="6.752974"/>
    <n v="6068"/>
    <n v="105.564161"/>
    <n v="79"/>
    <n v="398"/>
    <n v="11"/>
    <n v="27"/>
    <n v="5"/>
    <n v="18"/>
    <n v="538"/>
    <n v="515"/>
    <n v="4.2750929368029711E-2"/>
    <n v="23"/>
    <x v="3"/>
  </r>
  <r>
    <n v="141"/>
    <s v="MANGALORE"/>
    <s v="URBAN"/>
    <s v="KOZHIKODE(CALICUT), KERALA"/>
    <d v="1975-12-19T00:00:00"/>
    <n v="47"/>
    <n v="8"/>
    <n v="15748"/>
    <n v="14.899962"/>
    <n v="529"/>
    <n v="2.5865010000000002"/>
    <n v="1110"/>
    <n v="26.48498"/>
    <n v="17"/>
    <n v="57"/>
    <n v="1"/>
    <n v="6"/>
    <n v="1"/>
    <n v="3"/>
    <n v="85"/>
    <n v="84"/>
    <n v="1.1764705882352899E-2"/>
    <n v="1"/>
    <x v="4"/>
  </r>
  <r>
    <n v="142"/>
    <s v="TUMAKURU"/>
    <s v="SURBAN"/>
    <s v="CHINTAMANI"/>
    <d v="1975-12-26T00:00:00"/>
    <n v="47"/>
    <n v="11"/>
    <n v="68953"/>
    <n v="69.095142999999993"/>
    <n v="1435"/>
    <n v="7.1988380000000003"/>
    <n v="3718"/>
    <n v="86.518332000000001"/>
    <n v="267"/>
    <n v="349"/>
    <n v="28"/>
    <n v="19"/>
    <n v="4"/>
    <n v="32"/>
    <n v="699"/>
    <n v="683"/>
    <n v="2.2889842632331958E-2"/>
    <n v="16"/>
    <x v="3"/>
  </r>
  <r>
    <n v="143"/>
    <s v="TUMAKURU"/>
    <s v="SURBAN"/>
    <s v="CHANNAPATNA"/>
    <d v="1976-12-10T00:00:00"/>
    <n v="46"/>
    <n v="11"/>
    <n v="78112"/>
    <n v="71.98"/>
    <n v="1317"/>
    <n v="4.6518449999999998"/>
    <n v="3987"/>
    <n v="89.918414999999996"/>
    <n v="246"/>
    <n v="473"/>
    <n v="31"/>
    <n v="22"/>
    <n v="15"/>
    <n v="44"/>
    <n v="831"/>
    <n v="805"/>
    <n v="3.1287605294825549E-2"/>
    <n v="26"/>
    <x v="5"/>
  </r>
  <r>
    <n v="144"/>
    <s v="MANGALORE"/>
    <s v="SURBAN"/>
    <s v="KANNUR (CANNANOORE), KERALA"/>
    <d v="1977-05-19T00:00:00"/>
    <n v="46"/>
    <n v="8"/>
    <n v="17238"/>
    <n v="18.412140999999998"/>
    <n v="401"/>
    <n v="1.4234690000000001"/>
    <n v="942"/>
    <n v="20.715218"/>
    <n v="12"/>
    <n v="78"/>
    <n v="3"/>
    <n v="6"/>
    <n v="3"/>
    <n v="6"/>
    <n v="108"/>
    <n v="105"/>
    <n v="2.777777777777779E-2"/>
    <n v="3"/>
    <x v="1"/>
  </r>
  <r>
    <n v="145"/>
    <s v="SHIMOGA"/>
    <s v="RURAL"/>
    <s v="CHOWLAHIRIYUR,KARNATAKA"/>
    <d v="1977-12-27T00:00:00"/>
    <n v="45"/>
    <n v="8"/>
    <n v="24990"/>
    <n v="42.887695000000001"/>
    <n v="159"/>
    <n v="0.44736100000000001"/>
    <n v="1159"/>
    <n v="26.588125999999999"/>
    <n v="54"/>
    <n v="90"/>
    <n v="0"/>
    <n v="11"/>
    <n v="0"/>
    <n v="1"/>
    <n v="156"/>
    <n v="151"/>
    <n v="3.2051282051282048E-2"/>
    <n v="5"/>
    <x v="1"/>
  </r>
  <r>
    <n v="146"/>
    <s v="DELHI"/>
    <s v="URBAN"/>
    <s v="CHANDIGARH, PUNJAB"/>
    <d v="1996-03-22T00:00:00"/>
    <n v="27"/>
    <n v="9"/>
    <n v="26118"/>
    <n v="52.435321999999999"/>
    <n v="1145"/>
    <n v="5.6876959999999999"/>
    <n v="6354"/>
    <n v="232.839406"/>
    <n v="70"/>
    <n v="307"/>
    <n v="28"/>
    <n v="35"/>
    <n v="17"/>
    <n v="26"/>
    <n v="483"/>
    <n v="456"/>
    <n v="5.5900621118012417E-2"/>
    <n v="27"/>
    <x v="2"/>
  </r>
  <r>
    <n v="147"/>
    <s v="KOLKATA"/>
    <s v="METRO"/>
    <s v="OVERSEAS BRANCH, KOLKATA"/>
    <d v="1996-03-29T00:00:00"/>
    <n v="27"/>
    <n v="20"/>
    <n v="16855"/>
    <n v="21.519869"/>
    <n v="2979"/>
    <n v="24.792358"/>
    <n v="1853"/>
    <n v="228.768643"/>
    <n v="36"/>
    <n v="115"/>
    <n v="16"/>
    <n v="10"/>
    <n v="13"/>
    <n v="10"/>
    <n v="200"/>
    <n v="194"/>
    <n v="3.0000000000000027E-2"/>
    <n v="6"/>
    <x v="1"/>
  </r>
  <r>
    <n v="148"/>
    <s v="CHENNAI"/>
    <s v="METRO"/>
    <s v="R.S.PURAM, COIMBATORE"/>
    <d v="1996-02-09T00:00:00"/>
    <n v="27"/>
    <n v="8"/>
    <n v="35450"/>
    <n v="29.641345999999999"/>
    <n v="1144"/>
    <n v="7.7707329999999999"/>
    <n v="2982"/>
    <n v="81.675828999999993"/>
    <n v="53"/>
    <n v="230"/>
    <n v="12"/>
    <n v="16"/>
    <n v="4"/>
    <n v="18"/>
    <n v="333"/>
    <n v="320"/>
    <n v="3.9039039039039047E-2"/>
    <n v="13"/>
    <x v="2"/>
  </r>
  <r>
    <n v="149"/>
    <s v="MYSORE"/>
    <s v="SURBAN"/>
    <s v="CHANNARAYAPATNA"/>
    <d v="1996-03-11T00:00:00"/>
    <n v="27"/>
    <n v="13"/>
    <n v="63913"/>
    <n v="47.188917000000004"/>
    <n v="960"/>
    <n v="4.3460770000000002"/>
    <n v="4812"/>
    <n v="148.257746"/>
    <n v="338"/>
    <n v="373"/>
    <n v="51"/>
    <n v="21"/>
    <n v="9"/>
    <n v="23"/>
    <n v="815"/>
    <n v="782"/>
    <n v="4.0490797546012258E-2"/>
    <n v="33"/>
    <x v="5"/>
  </r>
  <r>
    <n v="150"/>
    <s v="CHENNAI"/>
    <s v="METRO"/>
    <s v="R.A.PURAM, CHENNAI"/>
    <d v="1997-03-23T00:00:00"/>
    <n v="26"/>
    <n v="6"/>
    <n v="32248"/>
    <n v="22.960588999999999"/>
    <n v="977"/>
    <n v="4.5714129999999997"/>
    <n v="2835"/>
    <n v="120.704678"/>
    <n v="29"/>
    <n v="202"/>
    <n v="14"/>
    <n v="8"/>
    <n v="6"/>
    <n v="15"/>
    <n v="274"/>
    <n v="269"/>
    <n v="1.8248175182481785E-2"/>
    <n v="5"/>
    <x v="2"/>
  </r>
  <r>
    <n v="151"/>
    <s v="HYDERABAD"/>
    <s v="URBAN"/>
    <s v="CUDDAPAH, A.P"/>
    <d v="1998-02-06T00:00:00"/>
    <n v="25"/>
    <n v="11"/>
    <n v="58763"/>
    <n v="24.871319"/>
    <n v="1227"/>
    <n v="3.0572119999999998"/>
    <n v="1845"/>
    <n v="49.043497000000002"/>
    <n v="75"/>
    <n v="140"/>
    <n v="15"/>
    <n v="10"/>
    <n v="6"/>
    <n v="20"/>
    <n v="266"/>
    <n v="256"/>
    <n v="3.7593984962406068E-2"/>
    <n v="10"/>
    <x v="2"/>
  </r>
  <r>
    <n v="152"/>
    <s v="CHENNAI"/>
    <s v="SURBAN"/>
    <s v="PORUR, CHENNAI"/>
    <d v="1997-12-10T00:00:00"/>
    <n v="25"/>
    <n v="7"/>
    <n v="27439"/>
    <n v="21.397473000000002"/>
    <n v="1020"/>
    <n v="3.9129269999999998"/>
    <n v="1931"/>
    <n v="41.112425999999999"/>
    <n v="60"/>
    <n v="170"/>
    <n v="3"/>
    <n v="17"/>
    <n v="2"/>
    <n v="10"/>
    <n v="262"/>
    <n v="257"/>
    <n v="1.9083969465648831E-2"/>
    <n v="5"/>
    <x v="2"/>
  </r>
  <r>
    <n v="153"/>
    <s v="CHENNAI"/>
    <s v="METRO"/>
    <s v="RAMANATHAPURAM, COIMBATORE"/>
    <d v="1999-08-25T00:00:00"/>
    <n v="23"/>
    <n v="10"/>
    <n v="40541"/>
    <n v="18.171592"/>
    <n v="1410"/>
    <n v="13.269632"/>
    <n v="1947"/>
    <n v="163.78789699999999"/>
    <n v="55"/>
    <n v="156"/>
    <n v="27"/>
    <n v="13"/>
    <n v="3"/>
    <n v="12"/>
    <n v="266"/>
    <n v="253"/>
    <n v="4.8872180451127845E-2"/>
    <n v="13"/>
    <x v="2"/>
  </r>
  <r>
    <n v="154"/>
    <s v="CHENNAI"/>
    <s v="SURBAN"/>
    <s v="COONOOR, TN"/>
    <d v="1999-12-04T00:00:00"/>
    <n v="23"/>
    <n v="6"/>
    <n v="13620"/>
    <n v="8.9613659999999999"/>
    <n v="427"/>
    <n v="1.2937620000000001"/>
    <n v="981"/>
    <n v="20.675239000000001"/>
    <n v="13"/>
    <n v="89"/>
    <n v="13"/>
    <n v="6"/>
    <n v="2"/>
    <n v="5"/>
    <n v="128"/>
    <n v="125"/>
    <n v="2.34375E-2"/>
    <n v="3"/>
    <x v="1"/>
  </r>
  <r>
    <n v="155"/>
    <s v="CHENNAI"/>
    <s v="METRO"/>
    <s v="SERVICE BR, CHENNAI"/>
    <d v="2000-01-01T00:00:00"/>
    <n v="23"/>
    <n v="26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56"/>
    <s v="CHENNAI"/>
    <s v="METRO"/>
    <s v="BESANT NAGAR, CHENNAI"/>
    <d v="2003-12-14T00:00:00"/>
    <n v="19"/>
    <n v="7"/>
    <n v="20531"/>
    <n v="43.370911"/>
    <n v="801"/>
    <n v="4.9032989999999996"/>
    <n v="3154"/>
    <n v="119.282563"/>
    <n v="23"/>
    <n v="232"/>
    <n v="15"/>
    <n v="15"/>
    <n v="5"/>
    <n v="14"/>
    <n v="304"/>
    <n v="293"/>
    <n v="3.6184210526315819E-2"/>
    <n v="11"/>
    <x v="2"/>
  </r>
  <r>
    <n v="157"/>
    <s v="CHENNAI"/>
    <s v="METRO"/>
    <s v="K K NAGAR, CHENNAI"/>
    <d v="2005-03-30T00:00:00"/>
    <n v="18"/>
    <n v="8"/>
    <n v="20601"/>
    <n v="23.605471000000001"/>
    <n v="1139"/>
    <n v="8.4942150000000005"/>
    <n v="3140"/>
    <n v="88.030789999999996"/>
    <n v="26"/>
    <n v="231"/>
    <n v="40"/>
    <n v="10"/>
    <n v="7"/>
    <n v="15"/>
    <n v="329"/>
    <n v="320"/>
    <n v="2.7355623100303927E-2"/>
    <n v="9"/>
    <x v="2"/>
  </r>
  <r>
    <n v="158"/>
    <s v="CHENNAI"/>
    <s v="METRO"/>
    <s v="MOGAPPIAR-CHENNAI"/>
    <d v="2006-10-12T00:00:00"/>
    <n v="16"/>
    <n v="8"/>
    <n v="25139"/>
    <n v="22.808987999999999"/>
    <n v="855"/>
    <n v="8.0809949999999997"/>
    <n v="1861"/>
    <n v="50.448507999999997"/>
    <n v="42"/>
    <n v="183"/>
    <n v="7"/>
    <n v="12"/>
    <n v="3"/>
    <n v="5"/>
    <n v="252"/>
    <n v="238"/>
    <n v="5.555555555555558E-2"/>
    <n v="14"/>
    <x v="1"/>
  </r>
  <r>
    <n v="159"/>
    <s v="CHENNAI"/>
    <s v="METRO"/>
    <s v="CHENNAI-AYANAVARAM"/>
    <d v="2007-06-19T00:00:00"/>
    <n v="16"/>
    <n v="8"/>
    <n v="41011"/>
    <n v="22.724111000000001"/>
    <n v="1063"/>
    <n v="4.1866599999999998"/>
    <n v="2304"/>
    <n v="49.954386"/>
    <n v="31"/>
    <n v="211"/>
    <n v="8"/>
    <n v="16"/>
    <n v="5"/>
    <n v="14"/>
    <n v="285"/>
    <n v="272"/>
    <n v="4.5614035087719329E-2"/>
    <n v="13"/>
    <x v="2"/>
  </r>
  <r>
    <n v="160"/>
    <s v="KOLKATA"/>
    <s v="URBAN"/>
    <s v="CUTTACK, ORISSA"/>
    <d v="2008-02-12T00:00:00"/>
    <n v="15"/>
    <n v="6"/>
    <n v="30110"/>
    <n v="13.886369"/>
    <n v="809"/>
    <n v="1.655991"/>
    <n v="2513"/>
    <n v="40.070959000000002"/>
    <n v="31"/>
    <n v="103"/>
    <n v="18"/>
    <n v="15"/>
    <n v="3"/>
    <n v="4"/>
    <n v="174"/>
    <n v="162"/>
    <n v="6.8965517241379337E-2"/>
    <n v="12"/>
    <x v="1"/>
  </r>
  <r>
    <n v="161"/>
    <s v="CHENNAI"/>
    <s v="METRO"/>
    <s v="CHENNAI - WEST MAMBALAM"/>
    <d v="2008-03-20T00:00:00"/>
    <n v="15"/>
    <n v="8"/>
    <n v="20015"/>
    <n v="30.280127"/>
    <n v="726"/>
    <n v="3.2382909999999998"/>
    <n v="4214"/>
    <n v="109.30161"/>
    <n v="30"/>
    <n v="323"/>
    <n v="7"/>
    <n v="17"/>
    <n v="2"/>
    <n v="16"/>
    <n v="395"/>
    <n v="377"/>
    <n v="4.5569620253164578E-2"/>
    <n v="18"/>
    <x v="2"/>
  </r>
  <r>
    <n v="162"/>
    <s v="CHENNAI"/>
    <s v="METRO"/>
    <s v="CHENNAI - ANNA NAGAR WEST"/>
    <d v="2009-12-14T00:00:00"/>
    <n v="13"/>
    <n v="8"/>
    <n v="24408"/>
    <n v="18.853159999999999"/>
    <n v="753"/>
    <n v="6.9469630000000002"/>
    <n v="2387"/>
    <n v="55.985754999999997"/>
    <n v="15"/>
    <n v="198"/>
    <n v="16"/>
    <n v="13"/>
    <n v="2"/>
    <n v="6"/>
    <n v="250"/>
    <n v="242"/>
    <n v="3.2000000000000028E-2"/>
    <n v="8"/>
    <x v="1"/>
  </r>
  <r>
    <n v="163"/>
    <s v="CHENNAI"/>
    <s v="METRO"/>
    <s v="CHENNAI-VELACHERY"/>
    <d v="2012-03-22T00:00:00"/>
    <n v="11"/>
    <n v="7"/>
    <n v="15022"/>
    <n v="10.711983999999999"/>
    <n v="393"/>
    <n v="2.5098799999999999"/>
    <n v="1509"/>
    <n v="34.676116"/>
    <n v="16"/>
    <n v="148"/>
    <n v="8"/>
    <n v="5"/>
    <n v="2"/>
    <n v="5"/>
    <n v="184"/>
    <n v="180"/>
    <n v="2.1739130434782594E-2"/>
    <n v="4"/>
    <x v="1"/>
  </r>
  <r>
    <n v="164"/>
    <s v="TUMAKURU"/>
    <s v="SURBAN"/>
    <s v="CHIKKABALLAPURA"/>
    <d v="2012-12-22T00:00:00"/>
    <n v="10"/>
    <n v="8"/>
    <n v="32486"/>
    <n v="37.894199999999998"/>
    <n v="529"/>
    <n v="1.9748589999999999"/>
    <n v="1134"/>
    <n v="28.751677000000001"/>
    <n v="144"/>
    <n v="157"/>
    <n v="8"/>
    <n v="3"/>
    <n v="5"/>
    <n v="10"/>
    <n v="327"/>
    <n v="319"/>
    <n v="2.4464831804281384E-2"/>
    <n v="8"/>
    <x v="2"/>
  </r>
  <r>
    <n v="165"/>
    <s v="HUBLI"/>
    <s v="RURAL"/>
    <s v="CHINCHALLI G.P"/>
    <d v="2013-03-22T00:00:00"/>
    <n v="10"/>
    <n v="3"/>
    <n v="12895"/>
    <n v="6.268967"/>
    <n v="18"/>
    <n v="8.4030000000000007E-3"/>
    <n v="442"/>
    <n v="3.5357379999999998"/>
    <n v="23"/>
    <n v="27"/>
    <n v="0"/>
    <n v="2"/>
    <n v="0"/>
    <n v="0"/>
    <n v="52"/>
    <n v="51"/>
    <n v="1.9230769230769273E-2"/>
    <n v="1"/>
    <x v="4"/>
  </r>
  <r>
    <n v="166"/>
    <s v="CHENNAI"/>
    <s v="METRO"/>
    <s v="CHENNAI-VIRUGAMBAKKAM"/>
    <d v="2013-04-08T00:00:00"/>
    <n v="10"/>
    <n v="6"/>
    <n v="9582"/>
    <n v="12.118137000000001"/>
    <n v="643"/>
    <n v="1.573121"/>
    <n v="1666"/>
    <n v="39.092540999999997"/>
    <n v="27"/>
    <n v="166"/>
    <n v="9"/>
    <n v="12"/>
    <n v="1"/>
    <n v="10"/>
    <n v="225"/>
    <n v="217"/>
    <n v="3.5555555555555562E-2"/>
    <n v="8"/>
    <x v="1"/>
  </r>
  <r>
    <n v="167"/>
    <s v="TUMAKURU"/>
    <s v="SURBAN"/>
    <s v="CHALLAKERE"/>
    <d v="2013-06-20T00:00:00"/>
    <n v="10"/>
    <n v="8"/>
    <n v="53361"/>
    <n v="28.068773"/>
    <n v="793"/>
    <n v="4.0766619999999998"/>
    <n v="1233"/>
    <n v="26.339492"/>
    <n v="188"/>
    <n v="117"/>
    <n v="46"/>
    <n v="11"/>
    <n v="1"/>
    <n v="6"/>
    <n v="369"/>
    <n v="353"/>
    <n v="4.3360433604336057E-2"/>
    <n v="16"/>
    <x v="2"/>
  </r>
  <r>
    <n v="168"/>
    <s v="UDUPI"/>
    <s v="RURAL"/>
    <s v="CHITTOOR G.P"/>
    <d v="2014-01-27T00:00:00"/>
    <n v="9"/>
    <n v="5"/>
    <n v="9102"/>
    <n v="8.5472719999999995"/>
    <n v="135"/>
    <n v="2.235331"/>
    <n v="596"/>
    <n v="7.7313590000000003"/>
    <n v="33"/>
    <n v="55"/>
    <n v="1"/>
    <n v="2"/>
    <n v="2"/>
    <n v="4"/>
    <n v="97"/>
    <n v="93"/>
    <n v="4.123711340206182E-2"/>
    <n v="4"/>
    <x v="4"/>
  </r>
  <r>
    <n v="169"/>
    <s v="CHENNAI"/>
    <s v="METRO"/>
    <s v="CHENNAI-KILPAUK"/>
    <d v="2014-03-29T00:00:00"/>
    <n v="9"/>
    <n v="7"/>
    <n v="17778"/>
    <n v="20.81"/>
    <n v="615"/>
    <n v="2.8251210000000002"/>
    <n v="1301"/>
    <n v="30.172972999999999"/>
    <n v="26"/>
    <n v="108"/>
    <n v="13"/>
    <n v="6"/>
    <n v="3"/>
    <n v="2"/>
    <n v="158"/>
    <n v="149"/>
    <n v="5.6962025316455667E-2"/>
    <n v="9"/>
    <x v="1"/>
  </r>
  <r>
    <n v="170"/>
    <s v="CHENNAI"/>
    <s v="METRO"/>
    <s v="CHENNAI-NANGANALLUR"/>
    <d v="2014-03-29T00:00:00"/>
    <n v="9"/>
    <n v="6"/>
    <n v="8889"/>
    <n v="12.905937"/>
    <n v="366"/>
    <n v="1.909246"/>
    <n v="1920"/>
    <n v="52.898927"/>
    <n v="9"/>
    <n v="181"/>
    <n v="4"/>
    <n v="6"/>
    <n v="2"/>
    <n v="4"/>
    <n v="206"/>
    <n v="199"/>
    <n v="3.398058252427183E-2"/>
    <n v="7"/>
    <x v="1"/>
  </r>
  <r>
    <n v="171"/>
    <s v="SHIMOGA"/>
    <s v="SURBAN"/>
    <s v="CHANNAGIRI"/>
    <d v="2014-11-26T00:00:00"/>
    <n v="8"/>
    <n v="8"/>
    <n v="23742"/>
    <n v="27.329661999999999"/>
    <n v="468"/>
    <n v="1.6065769999999999"/>
    <n v="647"/>
    <n v="15.414059"/>
    <n v="82"/>
    <n v="70"/>
    <n v="9"/>
    <n v="5"/>
    <n v="4"/>
    <n v="10"/>
    <n v="180"/>
    <n v="179"/>
    <n v="5.5555555555555358E-3"/>
    <n v="1"/>
    <x v="1"/>
  </r>
  <r>
    <n v="172"/>
    <s v="KALABURGI"/>
    <s v="SURBAN"/>
    <s v="CHADCHAN"/>
    <d v="2014-12-27T00:00:00"/>
    <n v="8"/>
    <n v="8"/>
    <n v="31797"/>
    <n v="29.150838"/>
    <n v="727"/>
    <n v="8.1236770000000007"/>
    <n v="679"/>
    <n v="14.050051"/>
    <n v="158"/>
    <n v="90"/>
    <n v="33"/>
    <n v="8"/>
    <n v="2"/>
    <n v="10"/>
    <n v="301"/>
    <n v="293"/>
    <n v="2.6578073089700949E-2"/>
    <n v="8"/>
    <x v="2"/>
  </r>
  <r>
    <n v="173"/>
    <s v="KALABURGI"/>
    <s v="RURAL"/>
    <s v="CHAMNAL G.P"/>
    <d v="2014-12-26T00:00:00"/>
    <n v="8"/>
    <n v="3"/>
    <n v="14115"/>
    <n v="6.4375739999999997"/>
    <n v="159"/>
    <n v="0.29604399999999997"/>
    <n v="99"/>
    <n v="2.531733"/>
    <n v="31"/>
    <n v="11"/>
    <n v="3"/>
    <n v="0"/>
    <n v="0"/>
    <n v="2"/>
    <n v="47"/>
    <n v="47"/>
    <n v="0"/>
    <n v="0"/>
    <x v="0"/>
  </r>
  <r>
    <n v="174"/>
    <s v="CHENNAI"/>
    <s v="METRO"/>
    <s v="CHENNAI-ARUMBAKKAM"/>
    <d v="2015-02-12T00:00:00"/>
    <n v="8"/>
    <m/>
    <n v="2"/>
    <n v="0"/>
    <n v="0"/>
    <n v="0"/>
    <n v="0"/>
    <n v="0"/>
    <n v="0"/>
    <n v="0"/>
    <n v="0"/>
    <n v="0"/>
    <n v="0"/>
    <n v="0"/>
    <n v="0"/>
    <n v="0"/>
    <n v="0"/>
    <n v="0"/>
    <x v="0"/>
  </r>
  <r>
    <n v="175"/>
    <s v="CHENNAI"/>
    <s v="METRO"/>
    <s v="CHENNAI-JAWAHAR NAGAR"/>
    <d v="2015-03-05T00:00:00"/>
    <n v="8"/>
    <m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76"/>
    <s v="DELHI"/>
    <s v="URBAN"/>
    <s v="CHANDIGARH SECTOR-38"/>
    <d v="2015-05-02T00:00:00"/>
    <n v="8"/>
    <n v="5"/>
    <n v="10456"/>
    <n v="13.58142"/>
    <n v="270"/>
    <n v="1.882352"/>
    <n v="1153"/>
    <n v="44.397986000000003"/>
    <n v="10"/>
    <n v="74"/>
    <n v="16"/>
    <n v="3"/>
    <n v="3"/>
    <n v="6"/>
    <n v="112"/>
    <n v="109"/>
    <n v="2.6785714285714302E-2"/>
    <n v="3"/>
    <x v="1"/>
  </r>
  <r>
    <n v="177"/>
    <s v="SHIMOGA"/>
    <s v="URBAN"/>
    <s v="CHIKKAMAGALUR-KALYANA NAGAR"/>
    <d v="2015-11-30T00:00:00"/>
    <n v="7"/>
    <n v="7"/>
    <n v="11636"/>
    <n v="23.329460999999998"/>
    <n v="371"/>
    <n v="3.495695"/>
    <n v="525"/>
    <n v="10.535871999999999"/>
    <n v="17"/>
    <n v="86"/>
    <n v="21"/>
    <n v="3"/>
    <n v="6"/>
    <n v="2"/>
    <n v="135"/>
    <n v="129"/>
    <n v="4.4444444444444398E-2"/>
    <n v="6"/>
    <x v="1"/>
  </r>
  <r>
    <n v="178"/>
    <s v="UDUPI"/>
    <s v="RURAL"/>
    <s v="CHARA GP"/>
    <d v="2016-01-22T00:00:00"/>
    <n v="7"/>
    <n v="4"/>
    <n v="5618"/>
    <n v="4.6228389999999999"/>
    <n v="67"/>
    <n v="0.19634199999999999"/>
    <n v="426"/>
    <n v="5.9563800000000002"/>
    <n v="7"/>
    <n v="53"/>
    <n v="0"/>
    <n v="3"/>
    <n v="0"/>
    <n v="0"/>
    <n v="63"/>
    <n v="62"/>
    <n v="1.5873015873015928E-2"/>
    <n v="1"/>
    <x v="4"/>
  </r>
  <r>
    <n v="179"/>
    <s v="CHENNAI"/>
    <s v="METRO"/>
    <s v="CHENNAI-AMBATTUR"/>
    <d v="2016-03-24T00:00:00"/>
    <n v="7"/>
    <n v="6"/>
    <n v="11858"/>
    <n v="9.2366410000000005"/>
    <n v="579"/>
    <n v="2.2443719999999998"/>
    <n v="942"/>
    <n v="13.226302"/>
    <n v="22"/>
    <n v="99"/>
    <n v="1"/>
    <n v="7"/>
    <n v="1"/>
    <n v="1"/>
    <n v="131"/>
    <n v="128"/>
    <n v="2.2900763358778664E-2"/>
    <n v="3"/>
    <x v="1"/>
  </r>
  <r>
    <n v="180"/>
    <s v="MYSORE"/>
    <s v="SURBAN"/>
    <s v="CHAMARAJANAGAR"/>
    <d v="2017-03-27T00:00:00"/>
    <n v="6"/>
    <n v="5"/>
    <n v="21751"/>
    <n v="11.975903000000001"/>
    <n v="478"/>
    <n v="1.5018739999999999"/>
    <n v="490"/>
    <n v="12.761758"/>
    <n v="71"/>
    <n v="59"/>
    <n v="11"/>
    <n v="3"/>
    <n v="3"/>
    <n v="4"/>
    <n v="151"/>
    <n v="149"/>
    <n v="1.3245033112582738E-2"/>
    <n v="2"/>
    <x v="1"/>
  </r>
  <r>
    <n v="181"/>
    <s v="UDUPI"/>
    <s v="SURBAN"/>
    <s v="DANDELI, KARNATAKA"/>
    <d v="1966-12-30T00:00:00"/>
    <n v="56"/>
    <n v="7"/>
    <n v="24583"/>
    <n v="17.324938"/>
    <n v="476"/>
    <n v="1.6725289999999999"/>
    <n v="2395"/>
    <n v="37.850969999999997"/>
    <n v="55"/>
    <n v="219"/>
    <n v="10"/>
    <n v="27"/>
    <n v="1"/>
    <n v="4"/>
    <n v="316"/>
    <n v="301"/>
    <n v="4.7468354430379778E-2"/>
    <n v="15"/>
    <x v="2"/>
  </r>
  <r>
    <n v="182"/>
    <s v="SHIMOGA"/>
    <s v="URBAN"/>
    <s v="DAVANAGERE MAIN"/>
    <d v="1966-12-29T00:00:00"/>
    <n v="56"/>
    <n v="13"/>
    <n v="47556"/>
    <n v="28.744764"/>
    <n v="899"/>
    <n v="3.359111"/>
    <n v="1849"/>
    <n v="51.622714000000002"/>
    <n v="121"/>
    <n v="159"/>
    <n v="9"/>
    <n v="4"/>
    <n v="1"/>
    <n v="19"/>
    <n v="313"/>
    <n v="308"/>
    <n v="1.5974440894568676E-2"/>
    <n v="5"/>
    <x v="2"/>
  </r>
  <r>
    <n v="183"/>
    <s v="HUBLI"/>
    <s v="URBAN"/>
    <s v="DHARWAD - MAIN BRANCH"/>
    <d v="1966-12-30T00:00:00"/>
    <n v="56"/>
    <n v="14"/>
    <n v="32014"/>
    <n v="32.067143000000002"/>
    <n v="783"/>
    <n v="6.8753789999999997"/>
    <n v="4533"/>
    <n v="102.07818399999999"/>
    <n v="70"/>
    <n v="328"/>
    <n v="22"/>
    <n v="33"/>
    <n v="7"/>
    <n v="21"/>
    <n v="481"/>
    <n v="463"/>
    <n v="3.7422037422037424E-2"/>
    <n v="18"/>
    <x v="2"/>
  </r>
  <r>
    <n v="184"/>
    <s v="MYSORE"/>
    <s v="RURAL"/>
    <s v="DUDDA"/>
    <d v="1972-12-23T00:00:00"/>
    <n v="50"/>
    <n v="6"/>
    <n v="34314"/>
    <n v="15.913173"/>
    <n v="143"/>
    <n v="0.30776100000000001"/>
    <n v="1037"/>
    <n v="16.911636000000001"/>
    <n v="61"/>
    <n v="79"/>
    <n v="4"/>
    <n v="7"/>
    <n v="1"/>
    <n v="4"/>
    <n v="156"/>
    <n v="151"/>
    <n v="3.2051282051282048E-2"/>
    <n v="5"/>
    <x v="1"/>
  </r>
  <r>
    <n v="185"/>
    <s v="MANGALORE"/>
    <s v="URBAN"/>
    <s v="DEREBAIL, MANGALURU"/>
    <d v="1976-11-26T00:00:00"/>
    <n v="46"/>
    <n v="10"/>
    <n v="23827"/>
    <n v="41.375186999999997"/>
    <n v="455"/>
    <n v="4.7399509999999996"/>
    <n v="4820"/>
    <n v="110.886725"/>
    <n v="56"/>
    <n v="511"/>
    <n v="13"/>
    <n v="33"/>
    <n v="7"/>
    <n v="8"/>
    <n v="628"/>
    <n v="604"/>
    <n v="3.8216560509554132E-2"/>
    <n v="24"/>
    <x v="3"/>
  </r>
  <r>
    <n v="186"/>
    <s v="UDUPI"/>
    <s v="RURAL"/>
    <s v="DHARESHWAR, KARNATAKA"/>
    <d v="1976-11-22T00:00:00"/>
    <n v="46"/>
    <n v="6"/>
    <n v="15734"/>
    <n v="16.316627"/>
    <n v="199"/>
    <n v="0.69404500000000002"/>
    <n v="3461"/>
    <n v="39.574902000000002"/>
    <n v="25"/>
    <n v="180"/>
    <n v="4"/>
    <n v="30"/>
    <n v="0"/>
    <n v="2"/>
    <n v="241"/>
    <n v="226"/>
    <n v="6.2240663900414939E-2"/>
    <n v="15"/>
    <x v="1"/>
  </r>
  <r>
    <n v="187"/>
    <s v="TUMAKURU"/>
    <s v="RURAL"/>
    <s v="DOMMATHAMARY"/>
    <d v="1979-11-21T00:00:00"/>
    <n v="43"/>
    <n v="6"/>
    <n v="27549"/>
    <n v="11.640119"/>
    <n v="352"/>
    <n v="1.129982"/>
    <n v="696"/>
    <n v="11.44327"/>
    <n v="61"/>
    <n v="70"/>
    <n v="2"/>
    <n v="12"/>
    <n v="2"/>
    <n v="7"/>
    <n v="154"/>
    <n v="148"/>
    <n v="3.8961038961038974E-2"/>
    <n v="6"/>
    <x v="1"/>
  </r>
  <r>
    <n v="188"/>
    <s v="KALABURGI"/>
    <s v="SURBAN"/>
    <s v="DUBALGUNDI, KARNATAKA"/>
    <d v="1980-06-22T00:00:00"/>
    <n v="43"/>
    <n v="8"/>
    <n v="28510"/>
    <n v="10.974641"/>
    <n v="224"/>
    <n v="0.14272099999999999"/>
    <n v="490"/>
    <n v="6.4344859999999997"/>
    <n v="73"/>
    <n v="13"/>
    <n v="2"/>
    <n v="6"/>
    <n v="2"/>
    <n v="2"/>
    <n v="98"/>
    <n v="97"/>
    <n v="1.0204081632653073E-2"/>
    <n v="1"/>
    <x v="4"/>
  </r>
  <r>
    <n v="189"/>
    <s v="DELHI"/>
    <s v="METRO"/>
    <s v="CHANDNI CHOWK, NEW DELHI"/>
    <d v="1984-05-16T00:00:00"/>
    <n v="39"/>
    <n v="7"/>
    <n v="16297"/>
    <n v="23.32321"/>
    <n v="1166"/>
    <n v="4.9274889999999996"/>
    <n v="2487"/>
    <n v="59.735711000000002"/>
    <n v="20"/>
    <n v="126"/>
    <n v="3"/>
    <n v="15"/>
    <n v="18"/>
    <n v="19"/>
    <n v="201"/>
    <n v="190"/>
    <n v="5.4726368159203953E-2"/>
    <n v="11"/>
    <x v="1"/>
  </r>
  <r>
    <n v="190"/>
    <s v="SHIMOGA"/>
    <s v="URBAN"/>
    <s v="DAVANGERE K.B.EXTN BRANCH"/>
    <d v="1984-12-11T00:00:00"/>
    <n v="38"/>
    <n v="13"/>
    <n v="49396"/>
    <n v="39.336398000000003"/>
    <n v="1046"/>
    <n v="4.9430740000000002"/>
    <n v="3003"/>
    <n v="77.209095000000005"/>
    <n v="151"/>
    <n v="315"/>
    <n v="21"/>
    <n v="28"/>
    <n v="7"/>
    <n v="16"/>
    <n v="538"/>
    <n v="521"/>
    <n v="3.1598513011152463E-2"/>
    <n v="17"/>
    <x v="3"/>
  </r>
  <r>
    <n v="191"/>
    <s v="HUBLI"/>
    <s v="URBAN"/>
    <s v="SHIVANANDNAGAR, DHARWAD"/>
    <d v="1984-12-17T00:00:00"/>
    <n v="38"/>
    <n v="9"/>
    <n v="40521"/>
    <n v="39.264422000000003"/>
    <n v="695"/>
    <n v="5.6002260000000001"/>
    <n v="5259"/>
    <n v="109.390728"/>
    <n v="84"/>
    <n v="354"/>
    <n v="17"/>
    <n v="32"/>
    <n v="3"/>
    <n v="18"/>
    <n v="508"/>
    <n v="495"/>
    <n v="2.5590551181102317E-2"/>
    <n v="13"/>
    <x v="2"/>
  </r>
  <r>
    <n v="192"/>
    <s v="HUBLI"/>
    <s v="URBAN"/>
    <s v="K U D CIRCLE, DHARWAD"/>
    <d v="1997-03-16T00:00:00"/>
    <n v="26"/>
    <n v="8"/>
    <n v="32091"/>
    <n v="57.481758999999997"/>
    <n v="548"/>
    <n v="3.6660849999999998"/>
    <n v="6575"/>
    <n v="164.14132799999999"/>
    <n v="134"/>
    <n v="459"/>
    <n v="26"/>
    <n v="30"/>
    <n v="5"/>
    <n v="24"/>
    <n v="678"/>
    <n v="648"/>
    <n v="4.4247787610619427E-2"/>
    <n v="30"/>
    <x v="3"/>
  </r>
  <r>
    <n v="193"/>
    <s v="MUMBAI"/>
    <s v="METRO"/>
    <s v="DOMBIVLI, MUMBAI"/>
    <d v="1999-01-17T00:00:00"/>
    <n v="24"/>
    <n v="9"/>
    <n v="30598"/>
    <n v="31.903934"/>
    <n v="2248"/>
    <n v="13.389341"/>
    <n v="2856"/>
    <n v="53.597740000000002"/>
    <n v="52"/>
    <n v="269"/>
    <n v="16"/>
    <n v="21"/>
    <n v="3"/>
    <n v="17"/>
    <n v="378"/>
    <n v="368"/>
    <n v="2.6455026455026509E-2"/>
    <n v="10"/>
    <x v="2"/>
  </r>
  <r>
    <n v="194"/>
    <s v="DELHI"/>
    <s v="METRO"/>
    <s v="LAXMI NAGAR, NEW DELHI"/>
    <d v="1999-12-01T00:00:00"/>
    <n v="23"/>
    <n v="10"/>
    <n v="35592"/>
    <n v="59.978118000000002"/>
    <n v="2961"/>
    <n v="12.531663999999999"/>
    <n v="4803"/>
    <n v="105.55822999999999"/>
    <n v="183"/>
    <n v="375"/>
    <n v="45"/>
    <n v="39"/>
    <n v="12"/>
    <n v="30"/>
    <n v="684"/>
    <n v="651"/>
    <n v="4.8245614035087758E-2"/>
    <n v="33"/>
    <x v="3"/>
  </r>
  <r>
    <n v="195"/>
    <s v="HUBLI"/>
    <s v="URBAN"/>
    <s v="SDM EXTENSION COUNTER, DHARWAD"/>
    <d v="1998-03-10T00:00:00"/>
    <n v="25"/>
    <m/>
    <n v="15938"/>
    <n v="12.929206000000001"/>
    <n v="28"/>
    <n v="0.143175"/>
    <n v="1349"/>
    <n v="20.618794000000001"/>
    <n v="35"/>
    <n v="154"/>
    <n v="2"/>
    <n v="6"/>
    <n v="4"/>
    <n v="4"/>
    <n v="205"/>
    <n v="197"/>
    <n v="3.9024390243902474E-2"/>
    <n v="8"/>
    <x v="1"/>
  </r>
  <r>
    <n v="196"/>
    <s v="DELHI"/>
    <s v="URBAN"/>
    <s v="DEHRADUN,UTTRANCHAL"/>
    <d v="2005-02-02T00:00:00"/>
    <n v="18"/>
    <n v="10"/>
    <n v="24596"/>
    <n v="24.438600999999998"/>
    <n v="1042"/>
    <n v="8.3316560000000006"/>
    <n v="2542"/>
    <n v="61.712595"/>
    <n v="46"/>
    <n v="158"/>
    <n v="27"/>
    <n v="13"/>
    <n v="13"/>
    <n v="11"/>
    <n v="268"/>
    <n v="249"/>
    <n v="7.089552238805974E-2"/>
    <n v="19"/>
    <x v="1"/>
  </r>
  <r>
    <n v="197"/>
    <s v="TUMAKURU"/>
    <s v="SURBAN"/>
    <s v="DEVANAHALLI,BENGALURU"/>
    <d v="2008-02-09T00:00:00"/>
    <n v="15"/>
    <n v="9"/>
    <n v="37574"/>
    <n v="46.502017000000002"/>
    <n v="572"/>
    <n v="6.1469670000000001"/>
    <n v="1430"/>
    <n v="61.265669000000003"/>
    <n v="137"/>
    <n v="191"/>
    <n v="17"/>
    <n v="12"/>
    <n v="10"/>
    <n v="24"/>
    <n v="391"/>
    <n v="377"/>
    <n v="3.5805626598465423E-2"/>
    <n v="14"/>
    <x v="2"/>
  </r>
  <r>
    <n v="198"/>
    <s v="TUMAKURU"/>
    <s v="SURBAN"/>
    <s v="DODDABALLAPURA, KARNATAKA"/>
    <d v="2009-03-28T00:00:00"/>
    <n v="14"/>
    <n v="9"/>
    <n v="56706"/>
    <n v="35.980283"/>
    <n v="813"/>
    <n v="3.3813879999999998"/>
    <n v="2261"/>
    <n v="42.066921000000001"/>
    <n v="137"/>
    <n v="169"/>
    <n v="22"/>
    <n v="8"/>
    <n v="1"/>
    <n v="13"/>
    <n v="350"/>
    <n v="340"/>
    <n v="2.8571428571428581E-2"/>
    <n v="10"/>
    <x v="2"/>
  </r>
  <r>
    <n v="199"/>
    <s v="KOLKATA"/>
    <s v="METRO"/>
    <s v="DHANBAD,JHARKHAND"/>
    <d v="2009-08-26T00:00:00"/>
    <n v="13"/>
    <n v="9"/>
    <n v="26549"/>
    <n v="12.383794"/>
    <n v="1136"/>
    <n v="10.563069"/>
    <n v="856"/>
    <n v="20.137460999999998"/>
    <n v="32"/>
    <n v="81"/>
    <n v="15"/>
    <n v="8"/>
    <n v="7"/>
    <n v="4"/>
    <n v="147"/>
    <n v="142"/>
    <n v="3.4013605442176909E-2"/>
    <n v="5"/>
    <x v="1"/>
  </r>
  <r>
    <n v="200"/>
    <s v="MUMBAI"/>
    <s v="METRO"/>
    <s v="INTERNATIONAL DIVISION, MUMBAI"/>
    <d v="1981-01-01T00:00:00"/>
    <n v="42"/>
    <n v="33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201"/>
    <s v="MANGALORE"/>
    <s v="URBAN"/>
    <s v="ERNAKULAM, KERALA"/>
    <d v="1976-01-21T00:00:00"/>
    <n v="47"/>
    <n v="8"/>
    <n v="17820"/>
    <n v="14.704625999999999"/>
    <n v="539"/>
    <n v="3.9674"/>
    <n v="1650"/>
    <n v="65.548878999999999"/>
    <n v="5"/>
    <n v="121"/>
    <n v="1"/>
    <n v="8"/>
    <n v="4"/>
    <n v="3"/>
    <n v="142"/>
    <n v="136"/>
    <n v="4.2253521126760618E-2"/>
    <n v="6"/>
    <x v="1"/>
  </r>
  <r>
    <n v="202"/>
    <s v="CHENNAI"/>
    <s v="URBAN"/>
    <s v="ERODE MAIN, TAMILNADU"/>
    <d v="1988-09-22T00:00:00"/>
    <n v="34"/>
    <n v="8"/>
    <n v="28490"/>
    <n v="18.357237000000001"/>
    <n v="1468"/>
    <n v="4.8084129999999998"/>
    <n v="1679"/>
    <n v="36.822696999999998"/>
    <n v="18"/>
    <n v="141"/>
    <n v="26"/>
    <n v="10"/>
    <n v="2"/>
    <n v="8"/>
    <n v="205"/>
    <n v="188"/>
    <n v="8.2926829268292646E-2"/>
    <n v="17"/>
    <x v="1"/>
  </r>
  <r>
    <n v="203"/>
    <s v="CHENNAI"/>
    <s v="URBAN"/>
    <s v="TEACHERS COLONY, ERODE,TN"/>
    <d v="1999-05-24T00:00:00"/>
    <n v="24"/>
    <n v="11"/>
    <n v="35111"/>
    <n v="20.260936999999998"/>
    <n v="1379"/>
    <n v="5.9845119999999996"/>
    <n v="2551"/>
    <n v="50.842975000000003"/>
    <n v="48"/>
    <n v="179"/>
    <n v="33"/>
    <n v="21"/>
    <n v="2"/>
    <n v="9"/>
    <n v="292"/>
    <n v="279"/>
    <n v="4.4520547945205435E-2"/>
    <n v="13"/>
    <x v="2"/>
  </r>
  <r>
    <n v="204"/>
    <s v="KOLKATA"/>
    <s v="URBAN"/>
    <s v="DURG,CHHATTISGARH"/>
    <d v="2010-02-09T00:00:00"/>
    <n v="13"/>
    <n v="9"/>
    <n v="25022"/>
    <n v="16.540084"/>
    <n v="803"/>
    <n v="4.5743770000000001"/>
    <n v="1874"/>
    <n v="46.339193999999999"/>
    <n v="48"/>
    <n v="122"/>
    <n v="25"/>
    <n v="7"/>
    <n v="2"/>
    <n v="12"/>
    <n v="216"/>
    <n v="208"/>
    <n v="3.703703703703709E-2"/>
    <n v="8"/>
    <x v="1"/>
  </r>
  <r>
    <n v="205"/>
    <s v="KALABURGI"/>
    <s v="SURBAN"/>
    <s v="DEVARAHIPPARAGI"/>
    <d v="2013-04-19T00:00:00"/>
    <n v="10"/>
    <n v="8"/>
    <n v="34978"/>
    <n v="23.200856999999999"/>
    <n v="503"/>
    <n v="1.5402279999999999"/>
    <n v="545"/>
    <n v="16.878326000000001"/>
    <n v="110"/>
    <n v="58"/>
    <n v="18"/>
    <n v="7"/>
    <n v="0"/>
    <n v="7"/>
    <n v="200"/>
    <n v="193"/>
    <n v="3.5000000000000031E-2"/>
    <n v="7"/>
    <x v="1"/>
  </r>
  <r>
    <n v="206"/>
    <s v="MANGALORE"/>
    <s v="URBAN"/>
    <s v="ERNAKULAM-PALARIVATTOM"/>
    <d v="2014-03-31T00:00:00"/>
    <n v="9"/>
    <n v="6"/>
    <n v="7223"/>
    <n v="4.2235610000000001"/>
    <n v="176"/>
    <n v="0.406947"/>
    <n v="643"/>
    <n v="18.385999999999999"/>
    <n v="5"/>
    <n v="55"/>
    <n v="1"/>
    <n v="2"/>
    <n v="3"/>
    <n v="0"/>
    <n v="66"/>
    <n v="64"/>
    <n v="3.0303030303030276E-2"/>
    <n v="2"/>
    <x v="4"/>
  </r>
  <r>
    <n v="207"/>
    <s v="KOLKATA"/>
    <s v="URBAN"/>
    <s v="DISPUR"/>
    <d v="2014-03-31T00:00:00"/>
    <n v="9"/>
    <n v="6"/>
    <n v="11528"/>
    <n v="10.203053000000001"/>
    <n v="536"/>
    <n v="5.2205360000000001"/>
    <n v="633"/>
    <n v="66.988032000000004"/>
    <n v="24"/>
    <n v="51"/>
    <n v="17"/>
    <n v="5"/>
    <n v="5"/>
    <n v="6"/>
    <n v="108"/>
    <n v="104"/>
    <n v="3.703703703703709E-2"/>
    <n v="4"/>
    <x v="1"/>
  </r>
  <r>
    <n v="208"/>
    <s v="HYDERABAD"/>
    <s v="URBAN"/>
    <s v="ELURU"/>
    <d v="2014-03-27T00:00:00"/>
    <n v="9"/>
    <n v="5"/>
    <n v="18070"/>
    <n v="4.8416940000000004"/>
    <n v="669"/>
    <n v="1.2196990000000001"/>
    <n v="396"/>
    <n v="7.1427310000000004"/>
    <n v="12"/>
    <n v="29"/>
    <n v="8"/>
    <n v="0"/>
    <n v="0"/>
    <n v="4"/>
    <n v="53"/>
    <n v="51"/>
    <n v="3.7735849056603765E-2"/>
    <n v="2"/>
    <x v="4"/>
  </r>
  <r>
    <n v="209"/>
    <s v="SHIMOGA"/>
    <s v="URBAN"/>
    <s v="DAVANGERE-SHAMANUR ROAD"/>
    <d v="2014-11-26T00:00:00"/>
    <n v="8"/>
    <n v="8"/>
    <n v="23169"/>
    <n v="25.25657"/>
    <n v="516"/>
    <n v="5.5161230000000003"/>
    <n v="1369"/>
    <n v="28.783956"/>
    <n v="49"/>
    <n v="167"/>
    <n v="18"/>
    <n v="7"/>
    <n v="5"/>
    <n v="12"/>
    <n v="258"/>
    <n v="251"/>
    <n v="2.7131782945736482E-2"/>
    <n v="7"/>
    <x v="2"/>
  </r>
  <r>
    <n v="211"/>
    <s v="KOLKATA"/>
    <s v="URBAN"/>
    <s v="DURGAPUR"/>
    <d v="2015-02-11T00:00:00"/>
    <n v="8"/>
    <n v="3"/>
    <n v="9214"/>
    <n v="3.554189"/>
    <n v="343"/>
    <n v="2.8668559999999998"/>
    <n v="298"/>
    <n v="7.1663600000000001"/>
    <n v="5"/>
    <n v="34"/>
    <n v="8"/>
    <n v="0"/>
    <n v="1"/>
    <n v="3"/>
    <n v="51"/>
    <n v="51"/>
    <n v="0"/>
    <n v="0"/>
    <x v="4"/>
  </r>
  <r>
    <n v="212"/>
    <s v="BANGALORE"/>
    <s v="RURAL"/>
    <s v="DODDAGUBBI G.P"/>
    <d v="2015-03-09T00:00:00"/>
    <n v="8"/>
    <n v="11"/>
    <n v="11918"/>
    <n v="19.115881000000002"/>
    <n v="302"/>
    <n v="7.335318"/>
    <n v="758"/>
    <n v="21.110486999999999"/>
    <n v="104"/>
    <n v="111"/>
    <n v="10"/>
    <n v="9"/>
    <n v="3"/>
    <n v="8"/>
    <n v="245"/>
    <n v="234"/>
    <n v="4.4897959183673453E-2"/>
    <n v="11"/>
    <x v="1"/>
  </r>
  <r>
    <n v="213"/>
    <s v="TUMAKURU"/>
    <s v="RURAL"/>
    <s v="DEVALAPURA-DEVANAGUNDI GP"/>
    <d v="2015-08-05T00:00:00"/>
    <n v="8"/>
    <n v="6"/>
    <n v="22245"/>
    <n v="27.585058"/>
    <n v="392"/>
    <n v="1.6328450000000001"/>
    <n v="453"/>
    <n v="13.93113"/>
    <n v="109"/>
    <n v="77"/>
    <n v="3"/>
    <n v="3"/>
    <n v="2"/>
    <n v="12"/>
    <n v="206"/>
    <n v="204"/>
    <n v="9.7087378640776656E-3"/>
    <n v="2"/>
    <x v="1"/>
  </r>
  <r>
    <n v="214"/>
    <s v="SHIMOGA"/>
    <s v="URBAN"/>
    <s v="DAVANGERE - P B ROAD"/>
    <d v="2016-06-01T00:00:00"/>
    <n v="7"/>
    <n v="7"/>
    <n v="23069"/>
    <n v="14.997887"/>
    <n v="774"/>
    <n v="4.0629419999999996"/>
    <n v="544"/>
    <n v="9.9754550000000002"/>
    <n v="68"/>
    <n v="59"/>
    <n v="15"/>
    <n v="3"/>
    <n v="11"/>
    <n v="11"/>
    <n v="167"/>
    <n v="165"/>
    <n v="1.19760479041916E-2"/>
    <n v="2"/>
    <x v="1"/>
  </r>
  <r>
    <n v="215"/>
    <s v="KALABURGI"/>
    <s v="SURBAN"/>
    <s v="DEVADURGA"/>
    <d v="2016-06-09T00:00:00"/>
    <n v="7"/>
    <n v="5"/>
    <n v="18793"/>
    <n v="16.38"/>
    <n v="407"/>
    <n v="1.9475709999999999"/>
    <n v="205"/>
    <n v="4.5672119999999996"/>
    <n v="110"/>
    <n v="23"/>
    <n v="20"/>
    <n v="1"/>
    <n v="5"/>
    <n v="5"/>
    <n v="164"/>
    <n v="162"/>
    <n v="1.2195121951219523E-2"/>
    <n v="2"/>
    <x v="1"/>
  </r>
  <r>
    <n v="216"/>
    <s v="HUBLI"/>
    <s v="SURBAN"/>
    <s v="CHIKKODI"/>
    <d v="2017-03-14T00:00:00"/>
    <n v="6"/>
    <n v="6"/>
    <n v="12976"/>
    <n v="6.9572409999999998"/>
    <n v="452"/>
    <n v="4.084632"/>
    <n v="1016"/>
    <n v="13.191979999999999"/>
    <n v="36"/>
    <n v="80"/>
    <n v="44"/>
    <n v="5"/>
    <n v="3"/>
    <n v="3"/>
    <n v="171"/>
    <n v="161"/>
    <n v="5.8479532163742687E-2"/>
    <n v="10"/>
    <x v="1"/>
  </r>
  <r>
    <n v="217"/>
    <s v="HUBLI"/>
    <s v="URBAN"/>
    <s v="DHARWAD-VIDYAGIRI"/>
    <d v="2017-12-21T00:00:00"/>
    <n v="5"/>
    <n v="7"/>
    <n v="8073"/>
    <n v="16.717578"/>
    <n v="101"/>
    <n v="0.39013199999999998"/>
    <n v="1534"/>
    <n v="52.057194000000003"/>
    <n v="30"/>
    <n v="173"/>
    <n v="5"/>
    <n v="3"/>
    <n v="3"/>
    <n v="4"/>
    <n v="218"/>
    <n v="208"/>
    <n v="4.587155963302747E-2"/>
    <n v="10"/>
    <x v="1"/>
  </r>
  <r>
    <n v="218"/>
    <s v="MANGALORE"/>
    <s v="RURAL"/>
    <s v="ELIMALE, MANGALORE"/>
    <d v="2017-12-28T00:00:00"/>
    <n v="5"/>
    <n v="3"/>
    <n v="4895"/>
    <n v="5.1973089999999997"/>
    <n v="62"/>
    <n v="0.20055700000000001"/>
    <n v="352"/>
    <n v="4.3845229999999997"/>
    <n v="9"/>
    <n v="43"/>
    <n v="0"/>
    <n v="2"/>
    <n v="1"/>
    <n v="0"/>
    <n v="55"/>
    <n v="55"/>
    <n v="0"/>
    <n v="0"/>
    <x v="4"/>
  </r>
  <r>
    <n v="219"/>
    <s v="TUMAKURU"/>
    <s v="RURAL"/>
    <s v="CHIKKAJAJUR"/>
    <d v="2018-06-29T00:00:00"/>
    <n v="5"/>
    <n v="4"/>
    <n v="7927"/>
    <n v="4.3332670000000002"/>
    <n v="82"/>
    <n v="0.67033500000000001"/>
    <n v="141"/>
    <n v="4.5949530000000003"/>
    <n v="22"/>
    <n v="20"/>
    <n v="0"/>
    <n v="0"/>
    <n v="0"/>
    <n v="2"/>
    <n v="44"/>
    <n v="44"/>
    <n v="0"/>
    <n v="0"/>
    <x v="0"/>
  </r>
  <r>
    <n v="220"/>
    <s v="HYDERABAD"/>
    <s v="URBAN"/>
    <s v="CHITTOOR"/>
    <d v="2018-05-24T00:00:00"/>
    <n v="5"/>
    <n v="7"/>
    <n v="6396"/>
    <n v="4.84809"/>
    <n v="412"/>
    <n v="3.0784500000000001"/>
    <n v="462"/>
    <n v="11.924731"/>
    <n v="2"/>
    <n v="51"/>
    <n v="2"/>
    <n v="2"/>
    <n v="2"/>
    <n v="5"/>
    <n v="64"/>
    <n v="62"/>
    <n v="3.125E-2"/>
    <n v="2"/>
    <x v="4"/>
  </r>
  <r>
    <n v="221"/>
    <s v="HUBLI"/>
    <s v="URBAN"/>
    <s v="DHARWAD-SANMATHI NAGAR"/>
    <d v="2018-06-29T00:00:00"/>
    <n v="5"/>
    <n v="6"/>
    <n v="6197"/>
    <n v="10.984113000000001"/>
    <n v="188"/>
    <n v="1.4794290000000001"/>
    <n v="1364"/>
    <n v="35.833440000000003"/>
    <n v="21"/>
    <n v="144"/>
    <n v="10"/>
    <n v="9"/>
    <n v="0"/>
    <n v="5"/>
    <n v="189"/>
    <n v="181"/>
    <n v="4.2328042328042326E-2"/>
    <n v="8"/>
    <x v="1"/>
  </r>
  <r>
    <n v="222"/>
    <s v="BANGALORE"/>
    <s v="RURAL"/>
    <s v="DODDA AALADA MARA"/>
    <d v="2018-12-27T00:00:00"/>
    <n v="4"/>
    <n v="6"/>
    <n v="11788"/>
    <n v="20.237380000000002"/>
    <n v="326"/>
    <n v="1.4495070000000001"/>
    <n v="344"/>
    <n v="10.877169"/>
    <n v="94"/>
    <n v="69"/>
    <n v="2"/>
    <n v="5"/>
    <n v="4"/>
    <n v="9"/>
    <n v="183"/>
    <n v="175"/>
    <n v="4.3715846994535568E-2"/>
    <n v="8"/>
    <x v="1"/>
  </r>
  <r>
    <n v="223"/>
    <s v="BANGALORE"/>
    <s v="METRO"/>
    <s v="DIGITAL CENTRE OF EXCELLENCE"/>
    <d v="2019-01-16T00:00:00"/>
    <n v="4"/>
    <n v="51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224"/>
    <s v="TUMAKURU"/>
    <s v="RURAL"/>
    <s v="KANTANAKUNTE"/>
    <d v="2020-05-27T00:00:00"/>
    <n v="3"/>
    <n v="3"/>
    <n v="6598"/>
    <n v="5.4596710000000002"/>
    <n v="94"/>
    <n v="0.12517700000000001"/>
    <n v="294"/>
    <n v="4.944477"/>
    <n v="9"/>
    <n v="35"/>
    <n v="0"/>
    <n v="0"/>
    <n v="0"/>
    <n v="2"/>
    <n v="46"/>
    <n v="45"/>
    <n v="2.1739130434782594E-2"/>
    <n v="1"/>
    <x v="0"/>
  </r>
  <r>
    <n v="225"/>
    <s v="DELHI"/>
    <s v="METRO"/>
    <s v="FARIDABAD,HARYANA"/>
    <d v="2004-03-17T00:00:00"/>
    <n v="19"/>
    <n v="12"/>
    <n v="35008"/>
    <n v="60.811033000000002"/>
    <n v="1844"/>
    <n v="12.561757999999999"/>
    <n v="3183"/>
    <n v="102.845589"/>
    <n v="186"/>
    <n v="304"/>
    <n v="16"/>
    <n v="18"/>
    <n v="20"/>
    <n v="16"/>
    <n v="560"/>
    <n v="537"/>
    <n v="4.1071428571428537E-2"/>
    <n v="23"/>
    <x v="3"/>
  </r>
  <r>
    <n v="226"/>
    <s v="BANGALORE"/>
    <s v="METRO"/>
    <s v="BENGALURU-RAMAMURTHY NAGAR"/>
    <d v="2020-05-27T00:00:00"/>
    <n v="3"/>
    <n v="4"/>
    <n v="9269"/>
    <n v="11.127057000000001"/>
    <n v="280"/>
    <n v="3.1837749999999998"/>
    <n v="676"/>
    <n v="16.362321999999999"/>
    <n v="26"/>
    <n v="114"/>
    <n v="3"/>
    <n v="3"/>
    <n v="3"/>
    <n v="5"/>
    <n v="154"/>
    <n v="152"/>
    <n v="1.2987012987012991E-2"/>
    <n v="2"/>
    <x v="1"/>
  </r>
  <r>
    <n v="227"/>
    <s v="BANGALORE"/>
    <s v="METRO"/>
    <s v="BENGALURU-HBR LAYOUT"/>
    <d v="2020-03-06T00:00:00"/>
    <n v="3"/>
    <n v="5"/>
    <n v="12980"/>
    <n v="16.563303999999999"/>
    <n v="474"/>
    <n v="2.2712639999999999"/>
    <n v="530"/>
    <n v="22.448734000000002"/>
    <n v="11"/>
    <n v="77"/>
    <n v="8"/>
    <n v="3"/>
    <n v="5"/>
    <n v="4"/>
    <n v="108"/>
    <n v="106"/>
    <n v="1.851851851851849E-2"/>
    <n v="2"/>
    <x v="1"/>
  </r>
  <r>
    <n v="228"/>
    <s v="BANGALORE"/>
    <s v="METRO"/>
    <s v="BENGALURU-NTI LAYOUT"/>
    <d v="2020-03-19T00:00:00"/>
    <n v="3"/>
    <n v="5"/>
    <n v="3658"/>
    <n v="9.6651380000000007"/>
    <n v="204"/>
    <n v="1.7548539999999999"/>
    <n v="524"/>
    <n v="18.488135"/>
    <n v="2"/>
    <n v="60"/>
    <n v="3"/>
    <n v="4"/>
    <n v="2"/>
    <n v="7"/>
    <n v="78"/>
    <n v="76"/>
    <n v="2.5641025641025661E-2"/>
    <n v="2"/>
    <x v="4"/>
  </r>
  <r>
    <n v="229"/>
    <s v="BANGALORE"/>
    <s v="METRO"/>
    <s v="BENGALURU-BOMMANAHALLI"/>
    <d v="2020-06-03T00:00:00"/>
    <n v="3"/>
    <n v="4"/>
    <n v="11201"/>
    <n v="8.7569750000000006"/>
    <n v="197"/>
    <n v="1.453457"/>
    <n v="388"/>
    <n v="8.2109100000000002"/>
    <n v="15"/>
    <n v="45"/>
    <n v="3"/>
    <n v="2"/>
    <n v="1"/>
    <n v="0"/>
    <n v="66"/>
    <n v="66"/>
    <n v="0"/>
    <n v="0"/>
    <x v="4"/>
  </r>
  <r>
    <n v="231"/>
    <s v="BANGALORE"/>
    <s v="METRO"/>
    <s v="BENGALURU-KONANAKUNTE"/>
    <d v="2020-08-17T00:00:00"/>
    <n v="2"/>
    <n v="5"/>
    <n v="7830"/>
    <n v="15.935570999999999"/>
    <n v="240"/>
    <n v="1.305922"/>
    <n v="1448"/>
    <n v="44.546241000000002"/>
    <n v="10"/>
    <n v="179"/>
    <n v="8"/>
    <n v="9"/>
    <n v="2"/>
    <n v="8"/>
    <n v="216"/>
    <n v="211"/>
    <n v="2.314814814814814E-2"/>
    <n v="5"/>
    <x v="1"/>
  </r>
  <r>
    <n v="232"/>
    <s v="BANGALORE"/>
    <s v="RURAL"/>
    <s v="ADAKAMARANAHALLI"/>
    <d v="2020-08-06T00:00:00"/>
    <n v="3"/>
    <n v="4"/>
    <n v="6086"/>
    <n v="5.4794090000000004"/>
    <n v="152"/>
    <n v="1.019185"/>
    <n v="143"/>
    <n v="3.0032299999999998"/>
    <n v="14"/>
    <n v="40"/>
    <n v="1"/>
    <n v="1"/>
    <n v="2"/>
    <n v="2"/>
    <n v="60"/>
    <n v="58"/>
    <n v="3.3333333333333326E-2"/>
    <n v="2"/>
    <x v="4"/>
  </r>
  <r>
    <n v="233"/>
    <s v="BANGALORE"/>
    <s v="METRO"/>
    <s v="BENGALURU-VASANTHAPURA"/>
    <d v="2020-09-23T00:00:00"/>
    <n v="2"/>
    <n v="6"/>
    <n v="8676"/>
    <n v="12.123215"/>
    <n v="294"/>
    <n v="2.5610789999999999"/>
    <n v="885"/>
    <n v="29.750298999999998"/>
    <n v="20"/>
    <n v="111"/>
    <n v="7"/>
    <n v="1"/>
    <n v="2"/>
    <n v="7"/>
    <n v="148"/>
    <n v="148"/>
    <n v="0"/>
    <n v="0"/>
    <x v="1"/>
  </r>
  <r>
    <n v="234"/>
    <s v="BANGALORE"/>
    <s v="METRO"/>
    <s v="BENGALURU-JUDICIAL LAYOUT"/>
    <d v="2021-03-19T00:00:00"/>
    <n v="2"/>
    <n v="5"/>
    <n v="6659"/>
    <n v="9.2433820000000004"/>
    <n v="97"/>
    <n v="0.74122200000000005"/>
    <n v="886"/>
    <n v="36.206670000000003"/>
    <n v="5"/>
    <n v="114"/>
    <n v="2"/>
    <n v="2"/>
    <n v="2"/>
    <n v="4"/>
    <n v="129"/>
    <n v="125"/>
    <n v="3.1007751937984551E-2"/>
    <n v="4"/>
    <x v="1"/>
  </r>
  <r>
    <n v="235"/>
    <s v="MANGALORE"/>
    <s v="RURAL"/>
    <s v="ALIYOOR"/>
    <d v="2021-10-08T00:00:00"/>
    <n v="1"/>
    <n v="2"/>
    <n v="1699"/>
    <n v="2.0449959999999998"/>
    <n v="16"/>
    <n v="3.5261000000000001E-2"/>
    <n v="176"/>
    <n v="1.9381740000000001"/>
    <n v="0"/>
    <n v="28"/>
    <n v="0"/>
    <n v="1"/>
    <n v="0"/>
    <n v="0"/>
    <n v="29"/>
    <n v="29"/>
    <n v="0"/>
    <n v="0"/>
    <x v="0"/>
  </r>
  <r>
    <n v="236"/>
    <s v="MYSORE"/>
    <s v="RURAL"/>
    <s v="BHUGATHAGALLI"/>
    <d v="2022-02-04T00:00:00"/>
    <n v="1"/>
    <n v="4"/>
    <n v="1985"/>
    <n v="2.0500910000000001"/>
    <n v="41"/>
    <n v="0.23241500000000001"/>
    <n v="67"/>
    <n v="1.1341509999999999"/>
    <n v="6"/>
    <n v="7"/>
    <n v="2"/>
    <n v="0"/>
    <n v="0"/>
    <n v="0"/>
    <n v="15"/>
    <n v="15"/>
    <n v="0"/>
    <n v="0"/>
    <x v="0"/>
  </r>
  <r>
    <n v="237"/>
    <s v="TUMAKURU"/>
    <s v="RURAL"/>
    <s v="AMMERAHALLI"/>
    <d v="2022-02-15T00:00:00"/>
    <n v="1"/>
    <n v="3"/>
    <n v="1442"/>
    <n v="1.205209"/>
    <n v="63"/>
    <n v="0.192163"/>
    <n v="40"/>
    <n v="1.4955290000000001"/>
    <n v="0"/>
    <n v="5"/>
    <n v="0"/>
    <n v="0"/>
    <n v="0"/>
    <n v="0"/>
    <n v="5"/>
    <n v="5"/>
    <n v="0"/>
    <n v="0"/>
    <x v="0"/>
  </r>
  <r>
    <n v="238"/>
    <s v="TUMAKURU"/>
    <s v="RURAL"/>
    <s v="DABASPET"/>
    <d v="2021-12-08T00:00:00"/>
    <n v="1"/>
    <n v="4"/>
    <n v="3172"/>
    <n v="5.1172899999999997"/>
    <n v="200"/>
    <n v="0.95487900000000003"/>
    <n v="109"/>
    <n v="9.8076740000000004"/>
    <n v="0"/>
    <n v="12"/>
    <n v="0"/>
    <n v="1"/>
    <n v="3"/>
    <n v="1"/>
    <n v="17"/>
    <n v="16"/>
    <n v="5.8823529411764719E-2"/>
    <n v="1"/>
    <x v="0"/>
  </r>
  <r>
    <n v="239"/>
    <s v="BANGALORE"/>
    <s v="METRO"/>
    <s v="BENGALURU-JEEVAN BIMA NAGAR"/>
    <d v="2022-01-17T00:00:00"/>
    <n v="1"/>
    <n v="4"/>
    <n v="2785"/>
    <n v="5.0377739999999998"/>
    <n v="94"/>
    <n v="1.2549090000000001"/>
    <n v="490"/>
    <n v="23.234603"/>
    <n v="2"/>
    <n v="73"/>
    <n v="4"/>
    <n v="3"/>
    <n v="3"/>
    <n v="2"/>
    <n v="87"/>
    <n v="84"/>
    <n v="3.4482758620689613E-2"/>
    <n v="3"/>
    <x v="4"/>
  </r>
  <r>
    <n v="240"/>
    <s v="BANGALORE"/>
    <s v="METRO"/>
    <s v="BENGALURU-CURRENCY CHEST"/>
    <d v="1993-05-17T00:00:00"/>
    <n v="30"/>
    <n v="11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241"/>
    <s v="HUBLI"/>
    <s v="URBAN"/>
    <s v="HUBBALLI-CURRENCY CHEST"/>
    <d v="1998-02-08T00:00:00"/>
    <n v="25"/>
    <n v="9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242"/>
    <s v="MANGALORE"/>
    <s v="URBAN"/>
    <s v="MANGALURU-CURRENCY CHEST"/>
    <d v="2018-06-18T00:00:00"/>
    <n v="5"/>
    <n v="8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243"/>
    <s v="MYSORE"/>
    <s v="URBAN"/>
    <s v="MYSURU-CURRENCY CHEST"/>
    <d v="2020-06-10T00:00:00"/>
    <n v="3"/>
    <n v="8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244"/>
    <s v="BANGALORE"/>
    <s v="METRO"/>
    <s v="BENGALURU-SINGAPURA"/>
    <d v="2022-03-24T00:00:00"/>
    <n v="1"/>
    <n v="3"/>
    <n v="3277"/>
    <n v="5.191675"/>
    <n v="116"/>
    <n v="0.83682800000000002"/>
    <n v="359"/>
    <n v="18.062017000000001"/>
    <n v="7"/>
    <n v="58"/>
    <n v="1"/>
    <n v="2"/>
    <n v="0"/>
    <n v="0"/>
    <n v="68"/>
    <n v="65"/>
    <n v="4.4117647058823484E-2"/>
    <n v="3"/>
    <x v="4"/>
  </r>
  <r>
    <n v="245"/>
    <s v="HUBLI"/>
    <s v="SURBAN"/>
    <s v="BYADAGI"/>
    <d v="2022-02-16T00:00:00"/>
    <n v="1"/>
    <n v="4"/>
    <n v="3211"/>
    <n v="1.7552099999999999"/>
    <n v="154"/>
    <n v="0.63920500000000002"/>
    <n v="153"/>
    <n v="13.506582"/>
    <n v="5"/>
    <n v="12"/>
    <n v="12"/>
    <n v="0"/>
    <n v="0"/>
    <n v="0"/>
    <n v="29"/>
    <n v="29"/>
    <n v="0"/>
    <n v="0"/>
    <x v="0"/>
  </r>
  <r>
    <n v="246"/>
    <s v="TUMAKURU"/>
    <s v="SURBAN"/>
    <s v="MULBAGAL"/>
    <d v="2022-03-10T00:00:00"/>
    <n v="1"/>
    <n v="3"/>
    <n v="3544"/>
    <n v="2.524257"/>
    <n v="162"/>
    <n v="0.66780300000000004"/>
    <n v="113"/>
    <n v="13.337407000000001"/>
    <n v="5"/>
    <n v="13"/>
    <n v="8"/>
    <n v="0"/>
    <n v="0"/>
    <n v="0"/>
    <n v="26"/>
    <n v="25"/>
    <n v="3.8461538461538436E-2"/>
    <n v="1"/>
    <x v="0"/>
  </r>
  <r>
    <n v="247"/>
    <s v="SHIMOGA"/>
    <s v="RURAL"/>
    <s v="KELAKOPPA"/>
    <d v="2022-03-18T00:00:00"/>
    <n v="1"/>
    <n v="2"/>
    <n v="923"/>
    <n v="1.1278809999999999"/>
    <n v="11"/>
    <n v="5.3371000000000002E-2"/>
    <n v="155"/>
    <n v="12.813043"/>
    <n v="0"/>
    <n v="23"/>
    <n v="3"/>
    <n v="0"/>
    <n v="0"/>
    <n v="0"/>
    <n v="26"/>
    <n v="26"/>
    <n v="0"/>
    <n v="0"/>
    <x v="0"/>
  </r>
  <r>
    <n v="248"/>
    <s v="BANGALORE"/>
    <s v="RURAL"/>
    <s v="SINGANAYAKANAHALLI"/>
    <d v="2022-03-03T00:00:00"/>
    <n v="1"/>
    <n v="3"/>
    <n v="2527"/>
    <n v="5.7512129999999999"/>
    <n v="112"/>
    <n v="0.24"/>
    <n v="218"/>
    <n v="8.1815949999999997"/>
    <n v="3"/>
    <n v="30"/>
    <n v="0"/>
    <n v="0"/>
    <n v="0"/>
    <n v="0"/>
    <n v="33"/>
    <n v="33"/>
    <n v="0"/>
    <n v="0"/>
    <x v="0"/>
  </r>
  <r>
    <n v="249"/>
    <s v="BANGALORE"/>
    <s v="METRO"/>
    <s v="BENGALURU - HIGH COURT"/>
    <d v="2022-03-23T00:00:00"/>
    <n v="1"/>
    <n v="4"/>
    <n v="1803"/>
    <n v="3.7592759999999998"/>
    <n v="42"/>
    <n v="0.55922099999999997"/>
    <n v="469"/>
    <n v="86.171262999999996"/>
    <n v="4"/>
    <n v="2"/>
    <n v="3"/>
    <n v="0"/>
    <n v="0"/>
    <n v="2"/>
    <n v="11"/>
    <n v="11"/>
    <n v="0"/>
    <n v="0"/>
    <x v="0"/>
  </r>
  <r>
    <n v="250"/>
    <s v="DELHI"/>
    <s v="METRO"/>
    <s v="REGIONAL OFFICE DELHI"/>
    <d v="2000-03-15T00:00:00"/>
    <n v="23"/>
    <n v="36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251"/>
    <s v="HUBLI"/>
    <s v="URBAN"/>
    <s v="GADAG BRANCH, GADAG"/>
    <d v="1966-12-30T00:00:00"/>
    <n v="56"/>
    <n v="10"/>
    <n v="49081"/>
    <n v="40.857472999999999"/>
    <n v="942"/>
    <n v="6.7614830000000001"/>
    <n v="4535"/>
    <n v="90.465866000000005"/>
    <n v="128"/>
    <n v="379"/>
    <n v="37"/>
    <n v="31"/>
    <n v="2"/>
    <n v="22"/>
    <n v="599"/>
    <n v="576"/>
    <n v="3.8397328881469073E-2"/>
    <n v="23"/>
    <x v="3"/>
  </r>
  <r>
    <n v="252"/>
    <s v="UDUPI"/>
    <s v="SURBAN"/>
    <s v="GOKARNA"/>
    <d v="1972-03-17T00:00:00"/>
    <n v="51"/>
    <n v="7"/>
    <n v="18480"/>
    <n v="24.412305"/>
    <n v="288"/>
    <n v="1.8294429999999999"/>
    <n v="5538"/>
    <n v="68.451153000000005"/>
    <n v="35"/>
    <n v="225"/>
    <n v="6"/>
    <n v="44"/>
    <n v="1"/>
    <n v="9"/>
    <n v="320"/>
    <n v="305"/>
    <n v="4.6875E-2"/>
    <n v="15"/>
    <x v="2"/>
  </r>
  <r>
    <n v="253"/>
    <s v="SHIMOGA"/>
    <s v="RURAL"/>
    <s v="GONIBEEDU"/>
    <d v="1971-12-30T00:00:00"/>
    <n v="51"/>
    <n v="6"/>
    <n v="25186"/>
    <n v="30.574013000000001"/>
    <n v="195"/>
    <n v="1.1183879999999999"/>
    <n v="930"/>
    <n v="15.895136000000001"/>
    <n v="45"/>
    <n v="81"/>
    <n v="4"/>
    <n v="6"/>
    <n v="5"/>
    <n v="3"/>
    <n v="144"/>
    <n v="142"/>
    <n v="1.388888888888884E-2"/>
    <n v="2"/>
    <x v="1"/>
  </r>
  <r>
    <n v="254"/>
    <s v="KALABURGI"/>
    <s v="URBAN"/>
    <s v="KALABURGI"/>
    <d v="1969-03-06T00:00:00"/>
    <n v="54"/>
    <n v="12"/>
    <n v="46436"/>
    <n v="47.460147999999997"/>
    <n v="1401"/>
    <n v="7.956061"/>
    <n v="2508"/>
    <n v="59.997416999999999"/>
    <n v="146"/>
    <n v="192"/>
    <n v="43"/>
    <n v="21"/>
    <n v="7"/>
    <n v="23"/>
    <n v="432"/>
    <n v="417"/>
    <n v="3.472222222222221E-2"/>
    <n v="15"/>
    <x v="2"/>
  </r>
  <r>
    <n v="255"/>
    <s v="HYDERABAD"/>
    <s v="URBAN"/>
    <s v="GUNTUR, A.P"/>
    <d v="1977-11-14T00:00:00"/>
    <n v="45"/>
    <n v="11"/>
    <n v="32382"/>
    <n v="15.74"/>
    <n v="1343"/>
    <n v="4.8394060000000003"/>
    <n v="1155"/>
    <n v="28.681564999999999"/>
    <n v="32"/>
    <n v="69"/>
    <n v="18"/>
    <n v="9"/>
    <n v="3"/>
    <n v="11"/>
    <n v="142"/>
    <n v="134"/>
    <n v="5.633802816901412E-2"/>
    <n v="8"/>
    <x v="1"/>
  </r>
  <r>
    <n v="256"/>
    <s v="SHIMOGA"/>
    <s v="RURAL"/>
    <s v="GAJANOOR,KARNATAKA"/>
    <d v="1978-10-26T00:00:00"/>
    <n v="44"/>
    <n v="7"/>
    <n v="19551"/>
    <n v="16.915405"/>
    <n v="185"/>
    <n v="0.56636699999999995"/>
    <n v="1515"/>
    <n v="29.750979000000001"/>
    <n v="29"/>
    <n v="99"/>
    <n v="7"/>
    <n v="1"/>
    <n v="2"/>
    <n v="9"/>
    <n v="147"/>
    <n v="144"/>
    <n v="2.0408163265306145E-2"/>
    <n v="3"/>
    <x v="1"/>
  </r>
  <r>
    <n v="257"/>
    <s v="TUMAKURU"/>
    <s v="SURBAN"/>
    <s v="GUBBI,KARNATAKA"/>
    <d v="1979-06-18T00:00:00"/>
    <n v="44"/>
    <n v="8"/>
    <n v="49980"/>
    <n v="37.412728000000001"/>
    <n v="622"/>
    <n v="2.2227640000000002"/>
    <n v="2015"/>
    <n v="37.221339"/>
    <n v="108"/>
    <n v="191"/>
    <n v="8"/>
    <n v="12"/>
    <n v="5"/>
    <n v="20"/>
    <n v="344"/>
    <n v="337"/>
    <n v="2.0348837209302362E-2"/>
    <n v="7"/>
    <x v="2"/>
  </r>
  <r>
    <n v="258"/>
    <s v="HUBLI"/>
    <s v="URBAN"/>
    <s v="GOPALAPURA BRANCH, DHARWAD"/>
    <d v="1983-10-21T00:00:00"/>
    <n v="39"/>
    <n v="10"/>
    <n v="34296"/>
    <n v="55.060319999999997"/>
    <n v="749"/>
    <n v="7.4841379999999997"/>
    <n v="8788"/>
    <n v="177.09572"/>
    <n v="89"/>
    <n v="607"/>
    <n v="14"/>
    <n v="24"/>
    <n v="5"/>
    <n v="20"/>
    <n v="759"/>
    <n v="742"/>
    <n v="2.2397891963109373E-2"/>
    <n v="17"/>
    <x v="3"/>
  </r>
  <r>
    <n v="259"/>
    <s v="HUBLI"/>
    <s v="SURBAN"/>
    <s v="GOKAK , KARNATAKA"/>
    <d v="1995-02-01T00:00:00"/>
    <n v="28"/>
    <n v="9"/>
    <n v="46288"/>
    <n v="33.492255999999998"/>
    <n v="947"/>
    <n v="6.8961670000000002"/>
    <n v="3431"/>
    <n v="69.494803000000005"/>
    <n v="139"/>
    <n v="205"/>
    <n v="82"/>
    <n v="20"/>
    <n v="2"/>
    <n v="6"/>
    <n v="454"/>
    <n v="435"/>
    <n v="4.1850220264317173E-2"/>
    <n v="19"/>
    <x v="2"/>
  </r>
  <r>
    <n v="260"/>
    <s v="MYSORE"/>
    <s v="RURAL"/>
    <s v="GONIKOPPAL"/>
    <d v="1997-03-06T00:00:00"/>
    <n v="26"/>
    <n v="8"/>
    <n v="23200"/>
    <n v="28.68"/>
    <n v="370"/>
    <n v="4.0398540000000001"/>
    <n v="1829"/>
    <n v="65.878551999999999"/>
    <n v="59"/>
    <n v="173"/>
    <n v="5"/>
    <n v="16"/>
    <n v="4"/>
    <n v="10"/>
    <n v="267"/>
    <n v="262"/>
    <n v="1.8726591760299671E-2"/>
    <n v="5"/>
    <x v="2"/>
  </r>
  <r>
    <n v="261"/>
    <s v="DELHI"/>
    <s v="URBAN"/>
    <s v="GURGAON, HARYANA"/>
    <d v="1997-05-19T00:00:00"/>
    <n v="26"/>
    <n v="13"/>
    <n v="73730"/>
    <n v="56.731617"/>
    <n v="2460"/>
    <n v="13.907469000000001"/>
    <n v="2889"/>
    <n v="111.348032"/>
    <n v="204"/>
    <n v="254"/>
    <n v="16"/>
    <n v="15"/>
    <n v="22"/>
    <n v="24"/>
    <n v="535"/>
    <n v="513"/>
    <n v="4.1121495327102853E-2"/>
    <n v="22"/>
    <x v="3"/>
  </r>
  <r>
    <n v="262"/>
    <s v="KALABURGI"/>
    <s v="URBAN"/>
    <s v="GANGAVATHI"/>
    <d v="2005-06-17T00:00:00"/>
    <n v="18"/>
    <n v="9"/>
    <n v="43440"/>
    <n v="21.528037000000001"/>
    <n v="745"/>
    <n v="3.6467390000000002"/>
    <n v="1391"/>
    <n v="26.749834"/>
    <n v="113"/>
    <n v="124"/>
    <n v="37"/>
    <n v="12"/>
    <n v="1"/>
    <n v="6"/>
    <n v="293"/>
    <n v="286"/>
    <n v="2.3890784982935176E-2"/>
    <n v="7"/>
    <x v="2"/>
  </r>
  <r>
    <n v="263"/>
    <s v="HUBLI"/>
    <s v="SURBAN"/>
    <s v="PONDA - GOA"/>
    <d v="2006-03-24T00:00:00"/>
    <n v="17"/>
    <n v="6"/>
    <n v="29660"/>
    <n v="17.472013"/>
    <n v="896"/>
    <n v="3.6379790000000001"/>
    <n v="2295"/>
    <n v="40.091138000000001"/>
    <n v="35"/>
    <n v="166"/>
    <n v="30"/>
    <n v="13"/>
    <n v="1"/>
    <n v="8"/>
    <n v="253"/>
    <n v="242"/>
    <n v="4.3478260869565188E-2"/>
    <n v="11"/>
    <x v="1"/>
  </r>
  <r>
    <n v="264"/>
    <s v="KOLKATA"/>
    <s v="URBAN"/>
    <s v="GUWAHATI"/>
    <d v="2006-06-26T00:00:00"/>
    <n v="17"/>
    <n v="10"/>
    <n v="26354"/>
    <n v="18.881157000000002"/>
    <n v="1056"/>
    <n v="14.741619"/>
    <n v="2087"/>
    <n v="123.883644"/>
    <n v="35"/>
    <n v="143"/>
    <n v="24"/>
    <n v="10"/>
    <n v="6"/>
    <n v="12"/>
    <n v="230"/>
    <n v="222"/>
    <n v="3.4782608695652195E-2"/>
    <n v="8"/>
    <x v="1"/>
  </r>
  <r>
    <n v="265"/>
    <s v="MYSORE"/>
    <s v="SURBAN"/>
    <s v="GUNDLUPET"/>
    <d v="2009-09-07T00:00:00"/>
    <n v="13"/>
    <n v="9"/>
    <n v="47584"/>
    <n v="26.255248999999999"/>
    <n v="617"/>
    <n v="4.0339999999999998"/>
    <n v="919"/>
    <n v="19.395485999999998"/>
    <n v="155"/>
    <n v="122"/>
    <n v="15"/>
    <n v="6"/>
    <n v="4"/>
    <n v="8"/>
    <n v="310"/>
    <n v="303"/>
    <n v="2.2580645161290325E-2"/>
    <n v="7"/>
    <x v="2"/>
  </r>
  <r>
    <n v="266"/>
    <s v="DELHI"/>
    <s v="METRO"/>
    <s v="GHAZIABAD-UP"/>
    <d v="2009-11-24T00:00:00"/>
    <n v="13"/>
    <n v="8"/>
    <n v="22981"/>
    <n v="16.084119000000001"/>
    <n v="650"/>
    <n v="1.808095"/>
    <n v="1326"/>
    <n v="31.022628999999998"/>
    <n v="68"/>
    <n v="128"/>
    <n v="5"/>
    <n v="6"/>
    <n v="6"/>
    <n v="7"/>
    <n v="220"/>
    <n v="218"/>
    <n v="9.0909090909090384E-3"/>
    <n v="2"/>
    <x v="1"/>
  </r>
  <r>
    <n v="267"/>
    <s v="AHMEDABAD"/>
    <s v="METRO"/>
    <s v="GWALIOR, MADHYA PRADESH"/>
    <d v="2011-12-28T00:00:00"/>
    <n v="11"/>
    <n v="8"/>
    <n v="27968"/>
    <n v="11.641081"/>
    <n v="807"/>
    <n v="2.0996489999999999"/>
    <n v="1450"/>
    <n v="20.294003"/>
    <n v="62"/>
    <n v="122"/>
    <n v="17"/>
    <n v="6"/>
    <n v="2"/>
    <n v="4"/>
    <n v="213"/>
    <n v="209"/>
    <n v="1.8779342723004744E-2"/>
    <n v="4"/>
    <x v="1"/>
  </r>
  <r>
    <n v="268"/>
    <s v="HUBLI"/>
    <s v="SURBAN"/>
    <s v="GOA-MAPUSA"/>
    <d v="2012-12-12T00:00:00"/>
    <n v="10"/>
    <n v="6"/>
    <n v="9553"/>
    <n v="10.068609"/>
    <n v="407"/>
    <n v="1.200604"/>
    <n v="774"/>
    <n v="12.365226"/>
    <n v="26"/>
    <n v="83"/>
    <n v="13"/>
    <n v="4"/>
    <n v="2"/>
    <n v="3"/>
    <n v="131"/>
    <n v="127"/>
    <n v="3.0534351145038219E-2"/>
    <n v="4"/>
    <x v="1"/>
  </r>
  <r>
    <n v="269"/>
    <s v="TUMAKURU"/>
    <s v="SURBAN"/>
    <s v="GAURIBIDANUR"/>
    <d v="2013-03-18T00:00:00"/>
    <n v="10"/>
    <n v="9"/>
    <n v="44955"/>
    <n v="30.756339000000001"/>
    <n v="539"/>
    <n v="2.1233209999999998"/>
    <n v="1958"/>
    <n v="36.777901"/>
    <n v="163"/>
    <n v="218"/>
    <n v="8"/>
    <n v="13"/>
    <n v="3"/>
    <n v="12"/>
    <n v="417"/>
    <n v="409"/>
    <n v="1.918465227817745E-2"/>
    <n v="8"/>
    <x v="2"/>
  </r>
  <r>
    <n v="270"/>
    <s v="DELHI"/>
    <s v="SURBAN"/>
    <s v="GANAUR"/>
    <d v="2013-01-30T00:00:00"/>
    <n v="10"/>
    <n v="7"/>
    <n v="24586"/>
    <n v="15.358079"/>
    <n v="442"/>
    <n v="0.85390600000000005"/>
    <n v="843"/>
    <n v="16.990637"/>
    <n v="80"/>
    <n v="119"/>
    <n v="3"/>
    <n v="6"/>
    <n v="1"/>
    <n v="8"/>
    <n v="217"/>
    <n v="211"/>
    <n v="2.7649769585253448E-2"/>
    <n v="6"/>
    <x v="1"/>
  </r>
  <r>
    <n v="271"/>
    <s v="DELHI"/>
    <s v="URBAN"/>
    <s v="GURGAON -SECTOR 31"/>
    <d v="2013-03-23T00:00:00"/>
    <n v="10"/>
    <n v="6"/>
    <n v="33466"/>
    <n v="17.611336000000001"/>
    <n v="621"/>
    <n v="2.2696170000000002"/>
    <n v="1358"/>
    <n v="55.750990999999999"/>
    <n v="84"/>
    <n v="104"/>
    <n v="18"/>
    <n v="10"/>
    <n v="7"/>
    <n v="12"/>
    <n v="235"/>
    <n v="228"/>
    <n v="2.9787234042553234E-2"/>
    <n v="7"/>
    <x v="1"/>
  </r>
  <r>
    <n v="272"/>
    <s v="KALABURGI"/>
    <s v="URBAN"/>
    <s v="KALABURAGI-NEHRU GUNJ"/>
    <d v="2014-03-27T00:00:00"/>
    <n v="9"/>
    <n v="8"/>
    <n v="28404"/>
    <n v="23.170059999999999"/>
    <n v="873"/>
    <n v="7.4365620000000003"/>
    <n v="715"/>
    <n v="16.375474000000001"/>
    <n v="103"/>
    <n v="60"/>
    <n v="28"/>
    <n v="1"/>
    <n v="1"/>
    <n v="12"/>
    <n v="205"/>
    <n v="203"/>
    <n v="9.7560975609756184E-3"/>
    <n v="2"/>
    <x v="1"/>
  </r>
  <r>
    <n v="273"/>
    <s v="HUBLI"/>
    <s v="RURAL"/>
    <s v="GUNDEWADI G.P"/>
    <d v="2014-03-20T00:00:00"/>
    <n v="9"/>
    <n v="3"/>
    <n v="12381"/>
    <n v="7.316065"/>
    <n v="42"/>
    <n v="0.188028"/>
    <n v="381"/>
    <n v="4.2824"/>
    <n v="25"/>
    <n v="14"/>
    <n v="0"/>
    <n v="5"/>
    <n v="0"/>
    <n v="3"/>
    <n v="47"/>
    <n v="47"/>
    <n v="0"/>
    <n v="0"/>
    <x v="0"/>
  </r>
  <r>
    <n v="274"/>
    <s v="UDUPI"/>
    <s v="RURAL"/>
    <s v="GOLIANGADI - HILIYANA"/>
    <d v="2014-06-26T00:00:00"/>
    <n v="9"/>
    <n v="5"/>
    <n v="10058"/>
    <n v="8.7757009999999998"/>
    <n v="202"/>
    <n v="0.64396299999999995"/>
    <n v="573"/>
    <n v="8.3837170000000008"/>
    <n v="16"/>
    <n v="53"/>
    <n v="5"/>
    <n v="1"/>
    <n v="0"/>
    <n v="2"/>
    <n v="77"/>
    <n v="76"/>
    <n v="1.2987012987012991E-2"/>
    <n v="1"/>
    <x v="4"/>
  </r>
  <r>
    <n v="275"/>
    <s v="HUBLI"/>
    <s v="RURAL"/>
    <s v="GUDISAGARA G.P"/>
    <d v="2014-03-28T00:00:00"/>
    <n v="9"/>
    <n v="3"/>
    <n v="8512"/>
    <n v="4.0793249999999999"/>
    <n v="30"/>
    <n v="1.6473000000000002E-2"/>
    <n v="121"/>
    <n v="1.7290700000000001"/>
    <n v="4"/>
    <n v="12"/>
    <n v="0"/>
    <n v="1"/>
    <n v="0"/>
    <n v="2"/>
    <n v="19"/>
    <n v="18"/>
    <n v="5.2631578947368474E-2"/>
    <n v="1"/>
    <x v="0"/>
  </r>
  <r>
    <n v="276"/>
    <s v="CHENNAI"/>
    <s v="SURBAN"/>
    <s v="GERUGAMBAKKAM"/>
    <d v="2014-10-01T00:00:00"/>
    <n v="8"/>
    <n v="5"/>
    <n v="11084"/>
    <n v="8.8491549999999997"/>
    <n v="632"/>
    <n v="3.802756"/>
    <n v="470"/>
    <n v="6.9040609999999996"/>
    <n v="27"/>
    <n v="58"/>
    <n v="7"/>
    <n v="4"/>
    <n v="3"/>
    <n v="6"/>
    <n v="105"/>
    <n v="102"/>
    <n v="2.8571428571428581E-2"/>
    <n v="3"/>
    <x v="1"/>
  </r>
  <r>
    <n v="278"/>
    <s v="KALABURGI"/>
    <s v="RURAL"/>
    <s v="GULGALA JAMBAGI"/>
    <d v="2015-02-16T00:00:00"/>
    <n v="8"/>
    <n v="2"/>
    <n v="6342"/>
    <n v="4.2122950000000001"/>
    <n v="14"/>
    <n v="5.2136000000000002E-2"/>
    <n v="136"/>
    <n v="1.512588"/>
    <n v="8"/>
    <n v="4"/>
    <n v="0"/>
    <n v="1"/>
    <n v="0"/>
    <n v="2"/>
    <n v="15"/>
    <n v="15"/>
    <n v="0"/>
    <n v="0"/>
    <x v="0"/>
  </r>
  <r>
    <n v="279"/>
    <s v="HYDERABAD"/>
    <s v="URBAN"/>
    <s v="GUNTUR-AMARAVATHI ROAD"/>
    <d v="2015-02-23T00:00:00"/>
    <n v="8"/>
    <n v="6"/>
    <n v="13835"/>
    <n v="5.7003789999999999"/>
    <n v="381"/>
    <n v="0.730074"/>
    <n v="340"/>
    <n v="6.6737590000000004"/>
    <n v="3"/>
    <n v="41"/>
    <n v="3"/>
    <n v="4"/>
    <n v="2"/>
    <n v="2"/>
    <n v="55"/>
    <n v="51"/>
    <n v="7.2727272727272751E-2"/>
    <n v="4"/>
    <x v="4"/>
  </r>
  <r>
    <n v="280"/>
    <s v="DELHI"/>
    <s v="URBAN"/>
    <s v="GURGAON-SECTOR 7"/>
    <d v="2015-07-10T00:00:00"/>
    <n v="8"/>
    <m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281"/>
    <s v="AHMEDABAD"/>
    <s v="SURBAN"/>
    <s v="GANDHIDHAM"/>
    <d v="2017-03-23T00:00:00"/>
    <n v="6"/>
    <n v="6"/>
    <n v="15289"/>
    <n v="6.3065420000000003"/>
    <n v="425"/>
    <n v="8.3154500000000002"/>
    <n v="306"/>
    <n v="103.126242"/>
    <n v="21"/>
    <n v="15"/>
    <n v="2"/>
    <n v="1"/>
    <n v="1"/>
    <n v="0"/>
    <n v="40"/>
    <n v="39"/>
    <n v="2.5000000000000022E-2"/>
    <n v="1"/>
    <x v="0"/>
  </r>
  <r>
    <n v="282"/>
    <s v="KOLKATA"/>
    <s v="URBAN"/>
    <s v="GANGTOK"/>
    <d v="2017-05-18T00:00:00"/>
    <n v="6"/>
    <n v="5"/>
    <n v="5681"/>
    <n v="5.9933649999999998"/>
    <n v="257"/>
    <n v="3.436607"/>
    <n v="371"/>
    <n v="19.724281000000001"/>
    <n v="12"/>
    <n v="54"/>
    <n v="12"/>
    <n v="0"/>
    <n v="0"/>
    <n v="0"/>
    <n v="78"/>
    <n v="74"/>
    <n v="5.1282051282051322E-2"/>
    <n v="4"/>
    <x v="4"/>
  </r>
  <r>
    <n v="283"/>
    <s v="MANGALORE"/>
    <s v="RURAL"/>
    <s v="GOLTHAMAJALU"/>
    <d v="2017-03-30T00:00:00"/>
    <n v="6"/>
    <n v="5"/>
    <n v="9688"/>
    <n v="10.073687"/>
    <n v="228"/>
    <n v="1.710941"/>
    <n v="430"/>
    <n v="8.4577709999999993"/>
    <n v="20"/>
    <n v="48"/>
    <n v="6"/>
    <n v="4"/>
    <n v="0"/>
    <n v="2"/>
    <n v="80"/>
    <n v="78"/>
    <n v="2.5000000000000022E-2"/>
    <n v="2"/>
    <x v="4"/>
  </r>
  <r>
    <n v="284"/>
    <s v="KALABURGI"/>
    <s v="RURAL"/>
    <s v="GANWAR VILLAGE"/>
    <d v="2019-01-02T00:00:00"/>
    <n v="4"/>
    <n v="3"/>
    <n v="6044"/>
    <n v="5.5999319999999999"/>
    <n v="28"/>
    <n v="7.9416E-2"/>
    <n v="98"/>
    <n v="1.6587529999999999"/>
    <n v="16"/>
    <n v="4"/>
    <n v="0"/>
    <n v="1"/>
    <n v="0"/>
    <n v="3"/>
    <n v="24"/>
    <n v="24"/>
    <n v="0"/>
    <n v="0"/>
    <x v="0"/>
  </r>
  <r>
    <n v="285"/>
    <s v="SHIMOGA"/>
    <s v="URBAN"/>
    <s v="DAVANGERE-VIDYANAGARA"/>
    <d v="2022-03-16T00:00:00"/>
    <n v="1"/>
    <n v="5"/>
    <n v="2927"/>
    <n v="6.1286690000000004"/>
    <n v="158"/>
    <n v="0.71088499999999999"/>
    <n v="465"/>
    <n v="12.231128999999999"/>
    <n v="3"/>
    <n v="57"/>
    <n v="5"/>
    <n v="1"/>
    <n v="3"/>
    <n v="2"/>
    <n v="71"/>
    <n v="68"/>
    <n v="4.2253521126760618E-2"/>
    <n v="3"/>
    <x v="4"/>
  </r>
  <r>
    <n v="286"/>
    <s v="KALABURGI"/>
    <s v="URBAN"/>
    <s v="KALABURAGI-S B TEMPLE ROAD"/>
    <d v="2022-03-24T00:00:00"/>
    <n v="1"/>
    <n v="5"/>
    <n v="3407"/>
    <n v="3.6851769999999999"/>
    <n v="201"/>
    <n v="1.400776"/>
    <n v="252"/>
    <n v="6.5672410000000001"/>
    <n v="4"/>
    <n v="30"/>
    <n v="4"/>
    <n v="0"/>
    <n v="1"/>
    <n v="0"/>
    <n v="39"/>
    <n v="38"/>
    <n v="2.5641025641025661E-2"/>
    <n v="1"/>
    <x v="0"/>
  </r>
  <r>
    <n v="287"/>
    <s v="SHIMOGA"/>
    <s v="RURAL"/>
    <s v="BASHRIKATTE"/>
    <d v="2022-03-31T00:00:00"/>
    <n v="1"/>
    <n v="3"/>
    <n v="1872"/>
    <n v="2.3469540000000002"/>
    <n v="18"/>
    <n v="0.21198800000000001"/>
    <n v="147"/>
    <n v="3.222073"/>
    <n v="0"/>
    <n v="44"/>
    <n v="1"/>
    <n v="0"/>
    <n v="0"/>
    <n v="4"/>
    <n v="49"/>
    <n v="48"/>
    <n v="2.0408163265306145E-2"/>
    <n v="1"/>
    <x v="0"/>
  </r>
  <r>
    <n v="288"/>
    <s v="KALABURGI"/>
    <s v="SURBAN"/>
    <s v="HUNGUND"/>
    <d v="2018-02-08T00:00:00"/>
    <n v="5"/>
    <n v="5"/>
    <n v="11741"/>
    <n v="8.5945669999999996"/>
    <n v="298"/>
    <n v="1.651081"/>
    <n v="370"/>
    <n v="4.8951289999999998"/>
    <n v="41"/>
    <n v="39"/>
    <n v="16"/>
    <n v="2"/>
    <n v="0"/>
    <n v="1"/>
    <n v="99"/>
    <n v="96"/>
    <n v="3.0303030303030276E-2"/>
    <n v="3"/>
    <x v="4"/>
  </r>
  <r>
    <n v="289"/>
    <s v="HYDERABAD"/>
    <s v="METRO"/>
    <s v="HYDERABAD-NARAYANAGUDA"/>
    <d v="2018-03-12T00:00:00"/>
    <n v="5"/>
    <n v="6"/>
    <n v="15525"/>
    <n v="6.9511399999999997"/>
    <n v="285"/>
    <n v="0.70648299999999997"/>
    <n v="621"/>
    <n v="25.244302999999999"/>
    <n v="5"/>
    <n v="68"/>
    <n v="3"/>
    <n v="2"/>
    <n v="1"/>
    <n v="6"/>
    <n v="85"/>
    <n v="83"/>
    <n v="2.352941176470591E-2"/>
    <n v="2"/>
    <x v="4"/>
  </r>
  <r>
    <n v="290"/>
    <s v="MYSORE"/>
    <s v="URBAN"/>
    <s v="HASSAN-VIJAYANAGAR"/>
    <d v="2018-02-08T00:00:00"/>
    <n v="5"/>
    <n v="6"/>
    <n v="7712"/>
    <n v="8.7319669999999991"/>
    <n v="291"/>
    <n v="1.8923760000000001"/>
    <n v="607"/>
    <n v="16.215688"/>
    <n v="18"/>
    <n v="81"/>
    <n v="5"/>
    <n v="7"/>
    <n v="1"/>
    <n v="4"/>
    <n v="116"/>
    <n v="114"/>
    <n v="1.7241379310344862E-2"/>
    <n v="2"/>
    <x v="1"/>
  </r>
  <r>
    <n v="291"/>
    <s v="UDUPI"/>
    <s v="SURBAN"/>
    <s v="HONAVAR"/>
    <d v="2017-03-23T00:00:00"/>
    <n v="6"/>
    <n v="5"/>
    <n v="11518"/>
    <n v="10.733624000000001"/>
    <n v="353"/>
    <n v="2.6253289999999998"/>
    <n v="1256"/>
    <n v="22.364757999999998"/>
    <n v="18"/>
    <n v="144"/>
    <n v="8"/>
    <n v="4"/>
    <n v="4"/>
    <n v="3"/>
    <n v="181"/>
    <n v="177"/>
    <n v="2.2099447513812209E-2"/>
    <n v="4"/>
    <x v="1"/>
  </r>
  <r>
    <n v="292"/>
    <s v="TUMAKURU"/>
    <s v="SURBAN"/>
    <s v="HAROHALLI"/>
    <d v="2016-03-21T00:00:00"/>
    <n v="7"/>
    <n v="8"/>
    <n v="22045"/>
    <n v="14.158543999999999"/>
    <n v="484"/>
    <n v="2.4004080000000001"/>
    <n v="312"/>
    <n v="7.3782129999999997"/>
    <n v="88"/>
    <n v="58"/>
    <n v="6"/>
    <n v="1"/>
    <n v="3"/>
    <n v="8"/>
    <n v="164"/>
    <n v="162"/>
    <n v="1.2195121951219523E-2"/>
    <n v="2"/>
    <x v="1"/>
  </r>
  <r>
    <n v="293"/>
    <s v="BANGALORE"/>
    <s v="RURAL"/>
    <s v="HURALI CHIKKANAHALLI"/>
    <d v="2016-03-08T00:00:00"/>
    <n v="7"/>
    <n v="6"/>
    <n v="13059"/>
    <n v="17.159171000000001"/>
    <n v="410"/>
    <n v="1.9299459999999999"/>
    <n v="505"/>
    <n v="16.080676"/>
    <n v="39"/>
    <n v="91"/>
    <n v="2"/>
    <n v="1"/>
    <n v="3"/>
    <n v="5"/>
    <n v="141"/>
    <n v="141"/>
    <n v="0"/>
    <n v="0"/>
    <x v="1"/>
  </r>
  <r>
    <n v="294"/>
    <s v="KOLKATA"/>
    <s v="METRO"/>
    <s v="HOWRAH"/>
    <d v="2015-12-30T00:00:00"/>
    <n v="7"/>
    <n v="3"/>
    <n v="11510"/>
    <n v="7.7502469999999999"/>
    <n v="784"/>
    <n v="3.3200129999999999"/>
    <n v="634"/>
    <n v="10.523716"/>
    <n v="9"/>
    <n v="62"/>
    <n v="9"/>
    <n v="4"/>
    <n v="4"/>
    <n v="3"/>
    <n v="91"/>
    <n v="88"/>
    <n v="3.2967032967032961E-2"/>
    <n v="3"/>
    <x v="4"/>
  </r>
  <r>
    <n v="295"/>
    <s v="TUMAKURU"/>
    <s v="SURBAN"/>
    <s v="HALAGUR"/>
    <d v="2015-12-14T00:00:00"/>
    <n v="7"/>
    <n v="6"/>
    <n v="24785"/>
    <n v="13.885343000000001"/>
    <n v="418"/>
    <n v="2.3230469999999999"/>
    <n v="365"/>
    <n v="6.3181419999999999"/>
    <n v="86"/>
    <n v="47"/>
    <n v="4"/>
    <n v="1"/>
    <n v="2"/>
    <n v="7"/>
    <n v="147"/>
    <n v="145"/>
    <n v="1.3605442176870763E-2"/>
    <n v="2"/>
    <x v="1"/>
  </r>
  <r>
    <n v="296"/>
    <s v="MYSORE"/>
    <s v="URBAN"/>
    <s v="HASSAN VIDYANAGAR"/>
    <d v="2015-09-30T00:00:00"/>
    <n v="7"/>
    <n v="7"/>
    <n v="14883"/>
    <n v="18.597525000000001"/>
    <n v="420"/>
    <n v="2.5305330000000001"/>
    <n v="1372"/>
    <n v="35.205030999999998"/>
    <n v="38"/>
    <n v="175"/>
    <n v="15"/>
    <n v="3"/>
    <n v="1"/>
    <n v="10"/>
    <n v="242"/>
    <n v="234"/>
    <n v="3.3057851239669422E-2"/>
    <n v="8"/>
    <x v="1"/>
  </r>
  <r>
    <n v="297"/>
    <s v="KALABURGI"/>
    <s v="RURAL"/>
    <s v="HAGARIBOMMANAHALLI"/>
    <d v="2015-09-07T00:00:00"/>
    <n v="7"/>
    <n v="7"/>
    <n v="26323"/>
    <n v="17.788741999999999"/>
    <n v="566"/>
    <n v="3.7215509999999998"/>
    <n v="637"/>
    <n v="10.016242999999999"/>
    <n v="118"/>
    <n v="46"/>
    <n v="21"/>
    <n v="3"/>
    <n v="1"/>
    <n v="4"/>
    <n v="193"/>
    <n v="189"/>
    <n v="2.0725388601036232E-2"/>
    <n v="4"/>
    <x v="1"/>
  </r>
  <r>
    <n v="298"/>
    <s v="UDUPI"/>
    <s v="RURAL"/>
    <s v="HATTIANGADI GP"/>
    <d v="2015-02-05T00:00:00"/>
    <n v="8"/>
    <n v="4"/>
    <n v="6467"/>
    <n v="8.0942360000000004"/>
    <n v="40"/>
    <n v="0.35525099999999998"/>
    <n v="451"/>
    <n v="12.167878999999999"/>
    <n v="8"/>
    <n v="59"/>
    <n v="0"/>
    <n v="0"/>
    <n v="0"/>
    <n v="1"/>
    <n v="68"/>
    <n v="67"/>
    <n v="1.4705882352941124E-2"/>
    <n v="1"/>
    <x v="4"/>
  </r>
  <r>
    <n v="300"/>
    <s v="SHIMOGA"/>
    <s v="URBAN"/>
    <s v="REGIONAL OFFICE,SHIVAMOGGA"/>
    <d v="1979-07-18T00:00:00"/>
    <n v="44"/>
    <n v="33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301"/>
    <s v="MYSORE"/>
    <s v="RURAL"/>
    <s v="HANBAL"/>
    <d v="1969-12-15T00:00:00"/>
    <n v="53"/>
    <n v="7"/>
    <n v="19085"/>
    <n v="31.276268999999999"/>
    <n v="112"/>
    <n v="1.5131760000000001"/>
    <n v="1161"/>
    <n v="30.347605999999999"/>
    <n v="39"/>
    <n v="102"/>
    <n v="5"/>
    <n v="13"/>
    <n v="1"/>
    <n v="6"/>
    <n v="166"/>
    <n v="162"/>
    <n v="2.4096385542168641E-2"/>
    <n v="4"/>
    <x v="1"/>
  </r>
  <r>
    <n v="302"/>
    <s v="HUBLI"/>
    <s v="SURBAN"/>
    <s v="HANGAL"/>
    <d v="1969-12-08T00:00:00"/>
    <n v="53"/>
    <n v="7"/>
    <n v="53438"/>
    <n v="40.795589999999997"/>
    <n v="654"/>
    <n v="5.2548849999999998"/>
    <n v="3513"/>
    <n v="57.164147"/>
    <n v="104"/>
    <n v="309"/>
    <n v="38"/>
    <n v="22"/>
    <n v="0"/>
    <n v="15"/>
    <n v="488"/>
    <n v="460"/>
    <n v="5.7377049180327822E-2"/>
    <n v="28"/>
    <x v="2"/>
  </r>
  <r>
    <n v="303"/>
    <s v="SHIMOGA"/>
    <s v="SURBAN"/>
    <s v="HARIHARA, KARNATAKA"/>
    <d v="1964-06-22T00:00:00"/>
    <n v="59"/>
    <n v="11"/>
    <n v="47842"/>
    <n v="38.362164"/>
    <n v="706"/>
    <n v="3.6352989999999998"/>
    <n v="4136"/>
    <n v="74.120270000000005"/>
    <n v="124"/>
    <n v="420"/>
    <n v="16"/>
    <n v="18"/>
    <n v="5"/>
    <n v="15"/>
    <n v="598"/>
    <n v="579"/>
    <n v="3.1772575250836099E-2"/>
    <n v="19"/>
    <x v="3"/>
  </r>
  <r>
    <n v="304"/>
    <s v="MYSORE"/>
    <s v="URBAN"/>
    <s v="HASSAN"/>
    <d v="1960-08-29T00:00:00"/>
    <n v="63"/>
    <n v="15"/>
    <n v="54250"/>
    <n v="59.717413000000001"/>
    <n v="785"/>
    <n v="4.1700549999999996"/>
    <n v="5303"/>
    <n v="140.449906"/>
    <n v="178"/>
    <n v="492"/>
    <n v="8"/>
    <n v="26"/>
    <n v="4"/>
    <n v="40"/>
    <n v="748"/>
    <n v="733"/>
    <n v="2.0053475935828846E-2"/>
    <n v="15"/>
    <x v="3"/>
  </r>
  <r>
    <n v="305"/>
    <s v="HUBLI"/>
    <s v="SURBAN"/>
    <s v="HAVERI, KARNATAKA"/>
    <d v="1970-05-25T00:00:00"/>
    <n v="53"/>
    <n v="9"/>
    <n v="42414"/>
    <n v="37.316844000000003"/>
    <n v="964"/>
    <n v="6.2117880000000003"/>
    <n v="3298"/>
    <n v="79.310387000000006"/>
    <n v="79"/>
    <n v="271"/>
    <n v="42"/>
    <n v="11"/>
    <n v="3"/>
    <n v="14"/>
    <n v="420"/>
    <n v="411"/>
    <n v="2.1428571428571463E-2"/>
    <n v="9"/>
    <x v="2"/>
  </r>
  <r>
    <n v="306"/>
    <s v="SHIMOGA"/>
    <s v="RURAL"/>
    <s v="HEGGODU"/>
    <d v="1971-12-08T00:00:00"/>
    <n v="51"/>
    <n v="7"/>
    <n v="19882"/>
    <n v="21.964254"/>
    <n v="299"/>
    <n v="1.295207"/>
    <n v="3121"/>
    <n v="44.443635999999998"/>
    <n v="34"/>
    <n v="242"/>
    <n v="7"/>
    <n v="25"/>
    <n v="5"/>
    <n v="8"/>
    <n v="321"/>
    <n v="312"/>
    <n v="2.8037383177570097E-2"/>
    <n v="9"/>
    <x v="2"/>
  </r>
  <r>
    <n v="307"/>
    <s v="TUMAKURU"/>
    <s v="SURBAN"/>
    <s v="HIRIYUR, KARNATAKA"/>
    <d v="1975-08-21T00:00:00"/>
    <n v="48"/>
    <n v="9"/>
    <n v="70351"/>
    <n v="48.499631000000001"/>
    <n v="770"/>
    <n v="5.4396170000000001"/>
    <n v="2356"/>
    <n v="60.295994"/>
    <n v="199"/>
    <n v="299"/>
    <n v="16"/>
    <n v="10"/>
    <n v="2"/>
    <n v="28"/>
    <n v="554"/>
    <n v="540"/>
    <n v="2.5270758122743708E-2"/>
    <n v="14"/>
    <x v="3"/>
  </r>
  <r>
    <n v="308"/>
    <s v="SHIMOGA"/>
    <s v="RURAL"/>
    <s v="HOLEHONNUR,KARNATAKA"/>
    <d v="1970-04-24T00:00:00"/>
    <n v="53"/>
    <n v="7"/>
    <n v="38945"/>
    <n v="22.326779999999999"/>
    <n v="187"/>
    <n v="0.45652300000000001"/>
    <n v="1681"/>
    <n v="29.698862999999999"/>
    <n v="71"/>
    <n v="146"/>
    <n v="1"/>
    <n v="16"/>
    <n v="0"/>
    <n v="16"/>
    <n v="250"/>
    <n v="242"/>
    <n v="3.2000000000000028E-2"/>
    <n v="8"/>
    <x v="1"/>
  </r>
  <r>
    <n v="309"/>
    <s v="MYSORE"/>
    <s v="SURBAN"/>
    <s v="HOLENARASIPUR"/>
    <d v="1959-04-14T00:00:00"/>
    <n v="64"/>
    <n v="11"/>
    <n v="67085"/>
    <n v="47.534554999999997"/>
    <n v="561"/>
    <n v="3.9994999999999998"/>
    <n v="3433"/>
    <n v="69.710614000000007"/>
    <n v="213"/>
    <n v="255"/>
    <n v="12"/>
    <n v="20"/>
    <n v="7"/>
    <n v="23"/>
    <n v="530"/>
    <n v="515"/>
    <n v="2.8301886792452824E-2"/>
    <n v="15"/>
    <x v="3"/>
  </r>
  <r>
    <n v="310"/>
    <s v="SHIMOGA"/>
    <s v="SURBAN"/>
    <s v="HONNALI"/>
    <d v="1959-04-08T00:00:00"/>
    <n v="64"/>
    <n v="12"/>
    <n v="71198"/>
    <n v="45.123395000000002"/>
    <n v="725"/>
    <n v="4.3857780000000002"/>
    <n v="2394"/>
    <n v="40.462645000000002"/>
    <n v="93"/>
    <n v="274"/>
    <n v="10"/>
    <n v="18"/>
    <n v="1"/>
    <n v="10"/>
    <n v="406"/>
    <n v="394"/>
    <n v="2.9556650246305383E-2"/>
    <n v="12"/>
    <x v="2"/>
  </r>
  <r>
    <n v="311"/>
    <s v="TUMAKURU"/>
    <s v="RURAL"/>
    <s v="HONNAVALLI,KARNATAKA"/>
    <d v="1972-12-07T00:00:00"/>
    <n v="50"/>
    <n v="6"/>
    <n v="31017"/>
    <n v="15.99844"/>
    <n v="96"/>
    <n v="0.47051799999999999"/>
    <n v="1025"/>
    <n v="11.107054"/>
    <n v="72"/>
    <n v="72"/>
    <n v="2"/>
    <n v="5"/>
    <n v="0"/>
    <n v="3"/>
    <n v="154"/>
    <n v="150"/>
    <n v="2.5974025974025983E-2"/>
    <n v="4"/>
    <x v="1"/>
  </r>
  <r>
    <n v="312"/>
    <s v="TUMAKURU"/>
    <s v="SURBAN"/>
    <s v="HOSADURGA"/>
    <d v="1960-05-27T00:00:00"/>
    <n v="63"/>
    <n v="9"/>
    <n v="77530"/>
    <n v="43.196558000000003"/>
    <n v="957"/>
    <n v="6.0373460000000003"/>
    <n v="2305"/>
    <n v="37.579189999999997"/>
    <n v="215"/>
    <n v="209"/>
    <n v="15"/>
    <n v="16"/>
    <n v="5"/>
    <n v="12"/>
    <n v="472"/>
    <n v="458"/>
    <n v="2.9661016949152574E-2"/>
    <n v="14"/>
    <x v="2"/>
  </r>
  <r>
    <n v="313"/>
    <s v="SHIMOGA"/>
    <s v="RURAL"/>
    <s v="HOSANAGAR"/>
    <d v="1959-02-02T00:00:00"/>
    <n v="64"/>
    <n v="9"/>
    <n v="40086"/>
    <n v="26.792953000000001"/>
    <n v="386"/>
    <n v="2.6166999999999998"/>
    <n v="2996"/>
    <n v="47.250939000000002"/>
    <n v="78"/>
    <n v="235"/>
    <n v="6"/>
    <n v="11"/>
    <n v="4"/>
    <n v="10"/>
    <n v="344"/>
    <n v="337"/>
    <n v="2.0348837209302362E-2"/>
    <n v="7"/>
    <x v="2"/>
  </r>
  <r>
    <n v="314"/>
    <s v="KALABURGI"/>
    <s v="URBAN"/>
    <s v="HOSAPETE"/>
    <d v="1972-03-29T00:00:00"/>
    <n v="51"/>
    <n v="10"/>
    <n v="51672"/>
    <n v="37.431348999999997"/>
    <n v="1065"/>
    <n v="7.3629150000000001"/>
    <n v="3723"/>
    <n v="199.12162699999999"/>
    <n v="143"/>
    <n v="321"/>
    <n v="24"/>
    <n v="28"/>
    <n v="6"/>
    <n v="15"/>
    <n v="537"/>
    <n v="519"/>
    <n v="3.3519553072625663E-2"/>
    <n v="18"/>
    <x v="3"/>
  </r>
  <r>
    <n v="315"/>
    <s v="HUBLI"/>
    <s v="URBAN"/>
    <s v="DURGAD BAIL, HUBBALLI"/>
    <d v="1966-12-30T00:00:00"/>
    <n v="56"/>
    <n v="12"/>
    <n v="38591"/>
    <n v="41.980952000000002"/>
    <n v="1282"/>
    <n v="11.599309"/>
    <n v="4355"/>
    <n v="75.184651000000002"/>
    <n v="183"/>
    <n v="326"/>
    <n v="19"/>
    <n v="50"/>
    <n v="3"/>
    <n v="17"/>
    <n v="598"/>
    <n v="574"/>
    <n v="4.013377926421402E-2"/>
    <n v="24"/>
    <x v="3"/>
  </r>
  <r>
    <n v="316"/>
    <s v="HUBLI"/>
    <s v="URBAN"/>
    <s v="NEW COTTON MARKET, HUBBALLI"/>
    <d v="1966-12-30T00:00:00"/>
    <n v="56"/>
    <n v="11"/>
    <n v="26342"/>
    <n v="37.882119000000003"/>
    <n v="1259"/>
    <n v="12.334820000000001"/>
    <n v="5276"/>
    <n v="131.143315"/>
    <n v="44"/>
    <n v="409"/>
    <n v="26"/>
    <n v="24"/>
    <n v="2"/>
    <n v="20"/>
    <n v="525"/>
    <n v="510"/>
    <n v="2.8571428571428581E-2"/>
    <n v="15"/>
    <x v="3"/>
  </r>
  <r>
    <n v="317"/>
    <s v="HUBLI"/>
    <s v="URBAN"/>
    <s v="OLD HUBBALLI"/>
    <d v="1972-02-03T00:00:00"/>
    <n v="51"/>
    <n v="11"/>
    <n v="60076"/>
    <n v="48.482883999999999"/>
    <n v="1161"/>
    <n v="4.9959499999999997"/>
    <n v="4765"/>
    <n v="221.37307799999999"/>
    <n v="161"/>
    <n v="276"/>
    <n v="11"/>
    <n v="40"/>
    <n v="5"/>
    <n v="19"/>
    <n v="512"/>
    <n v="489"/>
    <n v="4.4921875E-2"/>
    <n v="23"/>
    <x v="2"/>
  </r>
  <r>
    <n v="318"/>
    <s v="SHIMOGA"/>
    <s v="RURAL"/>
    <s v="HUMCHA"/>
    <d v="1973-12-20T00:00:00"/>
    <n v="49"/>
    <n v="7"/>
    <n v="24615"/>
    <n v="24.685127000000001"/>
    <n v="191"/>
    <n v="0.43254500000000001"/>
    <n v="2204"/>
    <n v="40.160679000000002"/>
    <n v="38"/>
    <n v="168"/>
    <n v="7"/>
    <n v="26"/>
    <n v="2"/>
    <n v="10"/>
    <n v="251"/>
    <n v="238"/>
    <n v="5.1792828685258918E-2"/>
    <n v="13"/>
    <x v="1"/>
  </r>
  <r>
    <n v="319"/>
    <s v="MYSORE"/>
    <s v="SURBAN"/>
    <s v="HUNSUR ,KARNATAKA"/>
    <d v="1957-12-30T00:00:00"/>
    <n v="65"/>
    <n v="11"/>
    <n v="52134"/>
    <n v="39.787509"/>
    <n v="672"/>
    <n v="2.9389609999999999"/>
    <n v="2605"/>
    <n v="46.782038"/>
    <n v="145"/>
    <n v="227"/>
    <n v="10"/>
    <n v="16"/>
    <n v="8"/>
    <n v="19"/>
    <n v="425"/>
    <n v="413"/>
    <n v="2.8235294117647025E-2"/>
    <n v="12"/>
    <x v="2"/>
  </r>
  <r>
    <n v="320"/>
    <s v="HYDERABAD"/>
    <s v="METRO"/>
    <s v="HYDERABAD-MAIN, NAMPALLY"/>
    <d v="1973-06-04T00:00:00"/>
    <n v="50"/>
    <n v="12"/>
    <n v="44840"/>
    <n v="30.749801000000001"/>
    <n v="1012"/>
    <n v="4.0844680000000002"/>
    <n v="1701"/>
    <n v="69.246419000000003"/>
    <n v="84"/>
    <n v="68"/>
    <n v="10"/>
    <n v="7"/>
    <n v="6"/>
    <n v="8"/>
    <n v="183"/>
    <n v="178"/>
    <n v="2.732240437158473E-2"/>
    <n v="5"/>
    <x v="1"/>
  </r>
  <r>
    <n v="321"/>
    <s v="UDUPI"/>
    <s v="RURAL"/>
    <s v="HANGLUR,KARNATAKA"/>
    <d v="1976-12-03T00:00:00"/>
    <n v="46"/>
    <n v="8"/>
    <n v="19707"/>
    <n v="24.51"/>
    <n v="289"/>
    <n v="2.5852719999999998"/>
    <n v="4321"/>
    <n v="64.268822"/>
    <n v="33"/>
    <n v="336"/>
    <n v="1"/>
    <n v="26"/>
    <n v="4"/>
    <n v="11"/>
    <n v="411"/>
    <n v="399"/>
    <n v="2.9197080291970767E-2"/>
    <n v="12"/>
    <x v="2"/>
  </r>
  <r>
    <n v="322"/>
    <s v="SHIMOGA"/>
    <s v="RURAL"/>
    <s v="HARIHARAPURA(HOSAKOPPA)"/>
    <d v="1977-06-17T00:00:00"/>
    <n v="46"/>
    <n v="7"/>
    <n v="14919"/>
    <n v="23.408519999999999"/>
    <n v="182"/>
    <n v="1.577995"/>
    <n v="2393"/>
    <n v="48.369163"/>
    <n v="22"/>
    <n v="245"/>
    <n v="10"/>
    <n v="16"/>
    <n v="4"/>
    <n v="6"/>
    <n v="303"/>
    <n v="294"/>
    <n v="2.9702970297029729E-2"/>
    <n v="9"/>
    <x v="2"/>
  </r>
  <r>
    <n v="323"/>
    <s v="UDUPI"/>
    <s v="RURAL"/>
    <s v="HOSAKULI, KARNATAKA"/>
    <d v="1977-10-15T00:00:00"/>
    <n v="45"/>
    <n v="7"/>
    <n v="19011"/>
    <n v="19.524335000000001"/>
    <n v="209"/>
    <n v="0.98175900000000005"/>
    <n v="3054"/>
    <n v="38.226913000000003"/>
    <n v="31"/>
    <n v="159"/>
    <n v="6"/>
    <n v="36"/>
    <n v="1"/>
    <n v="5"/>
    <n v="238"/>
    <n v="226"/>
    <n v="5.0420168067226934E-2"/>
    <n v="12"/>
    <x v="1"/>
  </r>
  <r>
    <n v="324"/>
    <s v="KALABURGI"/>
    <s v="SURBAN"/>
    <s v="HUNSAGI"/>
    <d v="1977-10-17T00:00:00"/>
    <n v="45"/>
    <n v="9"/>
    <n v="45152"/>
    <n v="49.114102000000003"/>
    <n v="1044"/>
    <n v="29.650316"/>
    <n v="1043"/>
    <n v="31.605449"/>
    <n v="201"/>
    <n v="88"/>
    <n v="51"/>
    <n v="6"/>
    <n v="4"/>
    <n v="17"/>
    <n v="367"/>
    <n v="353"/>
    <n v="3.8147138964577665E-2"/>
    <n v="14"/>
    <x v="2"/>
  </r>
  <r>
    <n v="325"/>
    <s v="BANGALORE"/>
    <s v="SURBAN"/>
    <s v="HUNASEMARANAHALLI, BLORE"/>
    <d v="1978-05-26T00:00:00"/>
    <n v="45"/>
    <n v="10"/>
    <n v="43267"/>
    <n v="67.046942000000001"/>
    <n v="950"/>
    <n v="9.8726789999999998"/>
    <n v="2286"/>
    <n v="92.745828000000003"/>
    <n v="168"/>
    <n v="317"/>
    <n v="27"/>
    <n v="15"/>
    <n v="6"/>
    <n v="33"/>
    <n v="566"/>
    <n v="541"/>
    <n v="4.4169611307420475E-2"/>
    <n v="25"/>
    <x v="3"/>
  </r>
  <r>
    <n v="326"/>
    <s v="MYSORE"/>
    <s v="RURAL"/>
    <s v="ALUR,KARNATAKA"/>
    <d v="1989-02-23T00:00:00"/>
    <n v="34"/>
    <n v="7"/>
    <n v="36616"/>
    <n v="24.885068"/>
    <n v="197"/>
    <n v="0.71740000000000004"/>
    <n v="1363"/>
    <n v="22.907520999999999"/>
    <n v="87"/>
    <n v="129"/>
    <n v="6"/>
    <n v="10"/>
    <n v="3"/>
    <n v="5"/>
    <n v="240"/>
    <n v="235"/>
    <n v="2.083333333333337E-2"/>
    <n v="5"/>
    <x v="1"/>
  </r>
  <r>
    <n v="327"/>
    <s v="HYDERABAD"/>
    <s v="URBAN"/>
    <s v="HINDUPUR, A.P"/>
    <d v="1994-03-25T00:00:00"/>
    <n v="29"/>
    <n v="12"/>
    <n v="61372"/>
    <n v="23.242716000000001"/>
    <n v="1341"/>
    <n v="4.2847309999999998"/>
    <n v="2582"/>
    <n v="43.903632999999999"/>
    <n v="66"/>
    <n v="165"/>
    <n v="14"/>
    <n v="9"/>
    <n v="1"/>
    <n v="16"/>
    <n v="271"/>
    <n v="267"/>
    <n v="1.4760147601476037E-2"/>
    <n v="4"/>
    <x v="2"/>
  </r>
  <r>
    <n v="328"/>
    <s v="HUBLI"/>
    <s v="URBAN"/>
    <s v="AMARGOL, NAVNAGAR HUBBALLI"/>
    <d v="1995-02-02T00:00:00"/>
    <n v="28"/>
    <n v="9"/>
    <n v="31518"/>
    <n v="40.259233000000002"/>
    <n v="613"/>
    <n v="4.3932969999999996"/>
    <n v="5925"/>
    <n v="127.558712"/>
    <n v="110"/>
    <n v="488"/>
    <n v="22"/>
    <n v="32"/>
    <n v="7"/>
    <n v="13"/>
    <n v="672"/>
    <n v="646"/>
    <n v="3.8690476190476164E-2"/>
    <n v="26"/>
    <x v="3"/>
  </r>
  <r>
    <n v="329"/>
    <s v="HYDERABAD"/>
    <s v="METRO"/>
    <s v="BANJARA HILLS, HYDERABAD"/>
    <d v="1997-10-20T00:00:00"/>
    <n v="25"/>
    <n v="16"/>
    <n v="32182"/>
    <n v="42.498387999999998"/>
    <n v="1425"/>
    <n v="27.3"/>
    <n v="3124"/>
    <n v="362.36158799999998"/>
    <n v="28"/>
    <n v="171"/>
    <n v="15"/>
    <n v="17"/>
    <n v="6"/>
    <n v="23"/>
    <n v="260"/>
    <n v="251"/>
    <n v="3.4615384615384603E-2"/>
    <n v="9"/>
    <x v="2"/>
  </r>
  <r>
    <n v="330"/>
    <s v="HUBLI"/>
    <s v="URBAN"/>
    <s v="GOKUL ROAD, HUBBALLI"/>
    <d v="1997-12-19T00:00:00"/>
    <n v="25"/>
    <n v="9"/>
    <n v="28081"/>
    <n v="37.296716000000004"/>
    <n v="932"/>
    <n v="5.1996089999999997"/>
    <n v="5516"/>
    <n v="107.105273"/>
    <n v="67"/>
    <n v="475"/>
    <n v="16"/>
    <n v="32"/>
    <n v="3"/>
    <n v="15"/>
    <n v="608"/>
    <n v="591"/>
    <n v="2.7960526315789491E-2"/>
    <n v="17"/>
    <x v="3"/>
  </r>
  <r>
    <n v="331"/>
    <s v="HYDERABAD"/>
    <s v="METRO"/>
    <s v="DILSUKHNAGAR, HYDERABAD"/>
    <d v="1997-05-16T00:00:00"/>
    <n v="26"/>
    <n v="10"/>
    <n v="30445"/>
    <n v="21.227383"/>
    <n v="1143"/>
    <n v="4.3566969999999996"/>
    <n v="1622"/>
    <n v="44.817340000000002"/>
    <n v="48"/>
    <n v="111"/>
    <n v="6"/>
    <n v="4"/>
    <n v="3"/>
    <n v="10"/>
    <n v="182"/>
    <n v="178"/>
    <n v="2.1978021978022011E-2"/>
    <n v="4"/>
    <x v="1"/>
  </r>
  <r>
    <n v="332"/>
    <s v="HUBLI"/>
    <s v="URBAN"/>
    <s v="MADHURA ESTATE, HUBBALLI"/>
    <d v="1999-02-04T00:00:00"/>
    <n v="24"/>
    <n v="11"/>
    <n v="25420"/>
    <n v="42.780174000000002"/>
    <n v="652"/>
    <n v="5.4090040000000004"/>
    <n v="6481"/>
    <n v="143.622445"/>
    <n v="31"/>
    <n v="560"/>
    <n v="9"/>
    <n v="39"/>
    <n v="2"/>
    <n v="28"/>
    <n v="669"/>
    <n v="645"/>
    <n v="3.5874439461883401E-2"/>
    <n v="24"/>
    <x v="3"/>
  </r>
  <r>
    <n v="333"/>
    <s v="HYDERABAD"/>
    <s v="METRO"/>
    <s v="UMA NAGAR,HYDERABAD"/>
    <d v="2004-03-30T00:00:00"/>
    <n v="19"/>
    <n v="11"/>
    <n v="36433"/>
    <n v="36.526893000000001"/>
    <n v="790"/>
    <n v="5.5788520000000004"/>
    <n v="2049"/>
    <n v="86.885244"/>
    <n v="59"/>
    <n v="211"/>
    <n v="9"/>
    <n v="14"/>
    <n v="6"/>
    <n v="5"/>
    <n v="304"/>
    <n v="293"/>
    <n v="3.6184210526315819E-2"/>
    <n v="11"/>
    <x v="2"/>
  </r>
  <r>
    <n v="334"/>
    <s v="HYDERABAD"/>
    <s v="METRO"/>
    <s v="RAJBHAVAN ROAD, HYDERABAD"/>
    <d v="2004-03-30T00:00:00"/>
    <n v="19"/>
    <n v="10"/>
    <n v="31624"/>
    <n v="17.901171999999999"/>
    <n v="1032"/>
    <n v="4.2814129999999997"/>
    <n v="914"/>
    <n v="66.336438999999999"/>
    <n v="37"/>
    <n v="66"/>
    <n v="6"/>
    <n v="3"/>
    <n v="7"/>
    <n v="9"/>
    <n v="128"/>
    <n v="124"/>
    <n v="3.125E-2"/>
    <n v="4"/>
    <x v="1"/>
  </r>
  <r>
    <n v="335"/>
    <s v="DELHI"/>
    <s v="URBAN"/>
    <s v="HARIDWAR"/>
    <d v="2008-01-14T00:00:00"/>
    <n v="15"/>
    <n v="8"/>
    <n v="38469"/>
    <n v="26.106097999999999"/>
    <n v="791"/>
    <n v="3.0742859999999999"/>
    <n v="3284"/>
    <n v="65.050540999999996"/>
    <n v="69"/>
    <n v="264"/>
    <n v="21"/>
    <n v="13"/>
    <n v="12"/>
    <n v="16"/>
    <n v="395"/>
    <n v="378"/>
    <n v="4.3037974683544311E-2"/>
    <n v="17"/>
    <x v="2"/>
  </r>
  <r>
    <n v="336"/>
    <s v="HYDERABAD"/>
    <s v="METRO"/>
    <s v="KUKATPALLY, HYDERABAD"/>
    <d v="2008-03-28T00:00:00"/>
    <n v="15"/>
    <n v="9"/>
    <n v="23705"/>
    <n v="18.120501000000001"/>
    <n v="720"/>
    <n v="4.8028969999999997"/>
    <n v="1663"/>
    <n v="44.343653000000003"/>
    <n v="13"/>
    <n v="142"/>
    <n v="6"/>
    <n v="11"/>
    <n v="3"/>
    <n v="12"/>
    <n v="187"/>
    <n v="178"/>
    <n v="4.8128342245989275E-2"/>
    <n v="9"/>
    <x v="1"/>
  </r>
  <r>
    <n v="337"/>
    <s v="TUMAKURU"/>
    <s v="SURBAN"/>
    <s v="HOSKOTE, KARNATAKA"/>
    <d v="2009-03-31T00:00:00"/>
    <n v="14"/>
    <n v="9"/>
    <n v="48002"/>
    <n v="50.74"/>
    <n v="1287"/>
    <n v="8.9693760000000005"/>
    <n v="1681"/>
    <n v="56.953561000000001"/>
    <n v="120"/>
    <n v="203"/>
    <n v="15"/>
    <n v="8"/>
    <n v="9"/>
    <n v="22"/>
    <n v="377"/>
    <n v="364"/>
    <n v="3.4482758620689613E-2"/>
    <n v="13"/>
    <x v="2"/>
  </r>
  <r>
    <n v="338"/>
    <s v="SHIMOGA"/>
    <s v="RURAL"/>
    <s v="HORANADU"/>
    <d v="2012-03-12T00:00:00"/>
    <n v="11"/>
    <n v="4"/>
    <n v="4820"/>
    <n v="6.7005559999999997"/>
    <n v="66"/>
    <n v="0.56682100000000002"/>
    <n v="1052"/>
    <n v="10.191542999999999"/>
    <n v="14"/>
    <n v="111"/>
    <n v="5"/>
    <n v="11"/>
    <n v="1"/>
    <n v="2"/>
    <n v="144"/>
    <n v="133"/>
    <n v="7.638888888888884E-2"/>
    <n v="11"/>
    <x v="1"/>
  </r>
  <r>
    <n v="339"/>
    <s v="HUBLI"/>
    <s v="URBAN"/>
    <s v="HUBBALLI-VIDYANAGAR"/>
    <d v="2012-09-28T00:00:00"/>
    <n v="10"/>
    <n v="10"/>
    <n v="22687"/>
    <n v="33.885902000000002"/>
    <n v="814"/>
    <n v="6.7282729999999997"/>
    <n v="3820"/>
    <n v="98.461422999999996"/>
    <n v="113"/>
    <n v="374"/>
    <n v="19"/>
    <n v="23"/>
    <n v="4"/>
    <n v="19"/>
    <n v="552"/>
    <n v="532"/>
    <n v="3.6231884057971064E-2"/>
    <n v="20"/>
    <x v="3"/>
  </r>
  <r>
    <n v="340"/>
    <s v="KALABURGI"/>
    <s v="RURAL"/>
    <s v="HOTHPET"/>
    <d v="2013-01-30T00:00:00"/>
    <n v="10"/>
    <n v="3"/>
    <n v="17918"/>
    <n v="6.0701939999999999"/>
    <n v="30"/>
    <n v="6.5336000000000005E-2"/>
    <n v="140"/>
    <n v="1.754799"/>
    <n v="26"/>
    <n v="8"/>
    <n v="4"/>
    <n v="2"/>
    <n v="0"/>
    <n v="2"/>
    <n v="42"/>
    <n v="41"/>
    <n v="2.3809523809523836E-2"/>
    <n v="1"/>
    <x v="0"/>
  </r>
  <r>
    <n v="341"/>
    <s v="KALABURGI"/>
    <s v="SURBAN"/>
    <s v="HARAPANAHALLI"/>
    <d v="2013-02-26T00:00:00"/>
    <n v="10"/>
    <n v="8"/>
    <n v="44961"/>
    <n v="29.050339999999998"/>
    <n v="915"/>
    <n v="4.0138249999999998"/>
    <n v="1055"/>
    <n v="19.440466000000001"/>
    <n v="150"/>
    <n v="109"/>
    <n v="22"/>
    <n v="2"/>
    <n v="1"/>
    <n v="11"/>
    <n v="295"/>
    <n v="289"/>
    <n v="2.033898305084747E-2"/>
    <n v="6"/>
    <x v="2"/>
  </r>
  <r>
    <n v="342"/>
    <s v="KALABURGI"/>
    <s v="SURBAN"/>
    <s v="HOOVINAHADAGALI"/>
    <d v="2013-03-28T00:00:00"/>
    <n v="10"/>
    <n v="8"/>
    <n v="44523"/>
    <n v="28.613271000000001"/>
    <n v="682"/>
    <n v="2.8453179999999998"/>
    <n v="1050"/>
    <n v="16.387091000000002"/>
    <n v="155"/>
    <n v="96"/>
    <n v="33"/>
    <n v="11"/>
    <n v="2"/>
    <n v="9"/>
    <n v="306"/>
    <n v="299"/>
    <n v="2.2875816993464082E-2"/>
    <n v="7"/>
    <x v="2"/>
  </r>
  <r>
    <n v="343"/>
    <s v="MYSORE"/>
    <s v="RURAL"/>
    <s v="HARADANAHALLI G.P"/>
    <d v="2013-03-12T00:00:00"/>
    <n v="10"/>
    <n v="3"/>
    <n v="17962"/>
    <n v="6.7857560000000001"/>
    <n v="113"/>
    <n v="0.97795399999999999"/>
    <n v="239"/>
    <n v="3.1139960000000002"/>
    <n v="32"/>
    <n v="20"/>
    <n v="2"/>
    <n v="1"/>
    <n v="1"/>
    <n v="1"/>
    <n v="57"/>
    <n v="57"/>
    <n v="0"/>
    <n v="0"/>
    <x v="4"/>
  </r>
  <r>
    <n v="344"/>
    <s v="MYSORE"/>
    <s v="URBAN"/>
    <s v="HOOTAGALLY"/>
    <d v="2014-01-16T00:00:00"/>
    <n v="9"/>
    <n v="7"/>
    <n v="28575"/>
    <n v="35.754815000000001"/>
    <n v="611"/>
    <n v="2.1661079999999999"/>
    <n v="1179"/>
    <n v="25.479340000000001"/>
    <n v="64"/>
    <n v="182"/>
    <n v="6"/>
    <n v="9"/>
    <n v="7"/>
    <n v="8"/>
    <n v="276"/>
    <n v="271"/>
    <n v="1.8115942028985477E-2"/>
    <n v="5"/>
    <x v="2"/>
  </r>
  <r>
    <n v="345"/>
    <s v="MYSORE"/>
    <s v="URBAN"/>
    <s v="HASSAN-KUVEMPU NAGAR"/>
    <d v="2014-03-27T00:00:00"/>
    <n v="9"/>
    <n v="9"/>
    <n v="11881"/>
    <n v="21.074254"/>
    <n v="274"/>
    <n v="2.1845910000000002"/>
    <n v="2097"/>
    <n v="67.240784000000005"/>
    <n v="47"/>
    <n v="223"/>
    <n v="20"/>
    <n v="6"/>
    <n v="9"/>
    <n v="13"/>
    <n v="318"/>
    <n v="311"/>
    <n v="2.2012578616352196E-2"/>
    <n v="7"/>
    <x v="2"/>
  </r>
  <r>
    <n v="346"/>
    <s v="MYSORE"/>
    <s v="SURBAN"/>
    <s v="HEGGADADEVANAKOTE"/>
    <d v="2014-03-29T00:00:00"/>
    <n v="9"/>
    <n v="7"/>
    <n v="26061"/>
    <n v="13.591305"/>
    <n v="271"/>
    <n v="1.918201"/>
    <n v="424"/>
    <n v="9.0015219999999996"/>
    <n v="84"/>
    <n v="61"/>
    <n v="11"/>
    <n v="2"/>
    <n v="1"/>
    <n v="5"/>
    <n v="164"/>
    <n v="160"/>
    <n v="2.4390243902439046E-2"/>
    <n v="4"/>
    <x v="1"/>
  </r>
  <r>
    <n v="347"/>
    <s v="TUMAKURU"/>
    <s v="SURBAN"/>
    <s v="HOLALKERE"/>
    <d v="2014-03-27T00:00:00"/>
    <n v="9"/>
    <n v="6"/>
    <n v="31657"/>
    <n v="17.642993000000001"/>
    <n v="316"/>
    <n v="1.158401"/>
    <n v="794"/>
    <n v="14.939140999999999"/>
    <n v="102"/>
    <n v="88"/>
    <n v="9"/>
    <n v="4"/>
    <n v="1"/>
    <n v="8"/>
    <n v="212"/>
    <n v="207"/>
    <n v="2.3584905660377409E-2"/>
    <n v="5"/>
    <x v="1"/>
  </r>
  <r>
    <n v="348"/>
    <s v="CHENNAI"/>
    <s v="URBAN"/>
    <s v="HOSUR"/>
    <d v="2014-08-21T00:00:00"/>
    <n v="8"/>
    <n v="8"/>
    <n v="30036"/>
    <n v="16.742664000000001"/>
    <n v="1314"/>
    <n v="6.8819619999999997"/>
    <n v="618"/>
    <n v="11.822158"/>
    <n v="84"/>
    <n v="77"/>
    <n v="7"/>
    <n v="8"/>
    <n v="2"/>
    <n v="8"/>
    <n v="186"/>
    <n v="177"/>
    <n v="4.8387096774193505E-2"/>
    <n v="9"/>
    <x v="1"/>
  </r>
  <r>
    <n v="349"/>
    <s v="HUBLI"/>
    <s v="URBAN"/>
    <s v="HUBBALLI BHAVANI NAGAR"/>
    <d v="2015-03-18T00:00:00"/>
    <n v="8"/>
    <n v="7"/>
    <n v="11637"/>
    <n v="23.330676"/>
    <n v="298"/>
    <n v="2.404026"/>
    <n v="2563"/>
    <n v="52.005519999999997"/>
    <n v="22"/>
    <n v="342"/>
    <n v="7"/>
    <n v="16"/>
    <n v="0"/>
    <n v="16"/>
    <n v="403"/>
    <n v="388"/>
    <n v="3.7220843672456594E-2"/>
    <n v="15"/>
    <x v="2"/>
  </r>
  <r>
    <n v="350"/>
    <s v="HYDERABAD"/>
    <s v="METRO"/>
    <s v="REGIONAL OFFICE,HYDERABAD"/>
    <d v="2010-04-30T00:00:00"/>
    <n v="13"/>
    <n v="51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351"/>
    <s v="MANGALORE"/>
    <s v="URBAN"/>
    <s v="SURATHKAL-IDDYA"/>
    <d v="1976-12-16T00:00:00"/>
    <n v="46"/>
    <n v="9"/>
    <n v="24096"/>
    <n v="38.245010000000001"/>
    <n v="379"/>
    <n v="1.290754"/>
    <n v="5656"/>
    <n v="118.60553400000001"/>
    <n v="63"/>
    <n v="534"/>
    <n v="5"/>
    <n v="26"/>
    <n v="3"/>
    <n v="16"/>
    <n v="647"/>
    <n v="629"/>
    <n v="2.7820710973724849E-2"/>
    <n v="18"/>
    <x v="3"/>
  </r>
  <r>
    <n v="352"/>
    <s v="AHMEDABAD"/>
    <s v="METRO"/>
    <s v="INDORE, MADHYAPRADESH"/>
    <d v="2003-09-29T00:00:00"/>
    <n v="19"/>
    <n v="9"/>
    <n v="26538"/>
    <n v="16.045145999999999"/>
    <n v="1034"/>
    <n v="3.3055629999999998"/>
    <n v="1632"/>
    <n v="32.329864000000001"/>
    <n v="69"/>
    <n v="122"/>
    <n v="15"/>
    <n v="4"/>
    <n v="4"/>
    <n v="9"/>
    <n v="223"/>
    <n v="217"/>
    <n v="2.6905829596412523E-2"/>
    <n v="6"/>
    <x v="1"/>
  </r>
  <r>
    <n v="353"/>
    <s v="KALABURGI"/>
    <s v="SURBAN"/>
    <s v="INDI"/>
    <d v="2012-03-29T00:00:00"/>
    <n v="11"/>
    <n v="10"/>
    <n v="44110"/>
    <n v="36.818049999999999"/>
    <n v="647"/>
    <n v="3.728084"/>
    <n v="723"/>
    <n v="15.431746"/>
    <n v="176"/>
    <n v="86"/>
    <n v="22"/>
    <n v="4"/>
    <n v="6"/>
    <n v="11"/>
    <n v="305"/>
    <n v="300"/>
    <n v="1.6393442622950838E-2"/>
    <n v="5"/>
    <x v="2"/>
  </r>
  <r>
    <n v="354"/>
    <s v="KALABURGI"/>
    <s v="SURBAN"/>
    <s v="ILKAL"/>
    <d v="2014-10-17T00:00:00"/>
    <n v="8"/>
    <n v="6"/>
    <n v="27520"/>
    <n v="13.421778"/>
    <n v="653"/>
    <n v="1.9232689999999999"/>
    <n v="634"/>
    <n v="13.435897000000001"/>
    <n v="103"/>
    <n v="50"/>
    <n v="11"/>
    <n v="1"/>
    <n v="3"/>
    <n v="8"/>
    <n v="176"/>
    <n v="174"/>
    <n v="1.1363636363636354E-2"/>
    <n v="2"/>
    <x v="1"/>
  </r>
  <r>
    <n v="355"/>
    <s v="AHMEDABAD"/>
    <s v="METRO"/>
    <s v="INDORE-VIJAYNAGAR"/>
    <d v="2015-03-03T00:00:00"/>
    <n v="8"/>
    <n v="4"/>
    <n v="25826"/>
    <n v="9.3682379999999998"/>
    <n v="304"/>
    <n v="1.387202"/>
    <n v="664"/>
    <n v="7.7554379999999998"/>
    <n v="62"/>
    <n v="63"/>
    <n v="5"/>
    <n v="3"/>
    <n v="3"/>
    <n v="2"/>
    <n v="138"/>
    <n v="131"/>
    <n v="5.0724637681159424E-2"/>
    <n v="7"/>
    <x v="1"/>
  </r>
  <r>
    <n v="356"/>
    <s v="MANGALORE"/>
    <s v="RURAL"/>
    <s v="IRA G P"/>
    <d v="2017-03-04T00:00:00"/>
    <n v="6"/>
    <n v="4"/>
    <n v="5121"/>
    <n v="3.5458880000000002"/>
    <n v="74"/>
    <n v="0.351078"/>
    <n v="260"/>
    <n v="2.7917179999999999"/>
    <n v="9"/>
    <n v="23"/>
    <n v="1"/>
    <n v="3"/>
    <n v="0"/>
    <n v="0"/>
    <n v="36"/>
    <n v="36"/>
    <n v="0"/>
    <n v="0"/>
    <x v="0"/>
  </r>
  <r>
    <n v="357"/>
    <s v="MANGALORE"/>
    <s v="RURAL"/>
    <s v="KEYYUR VILLAGE"/>
    <d v="2018-02-08T00:00:00"/>
    <n v="5"/>
    <n v="3"/>
    <n v="5627"/>
    <n v="5.8816550000000003"/>
    <n v="68"/>
    <n v="0.147287"/>
    <n v="492"/>
    <n v="7.8738210000000004"/>
    <n v="5"/>
    <n v="58"/>
    <n v="0"/>
    <n v="4"/>
    <n v="0"/>
    <n v="0"/>
    <n v="67"/>
    <n v="66"/>
    <n v="1.4925373134328401E-2"/>
    <n v="1"/>
    <x v="4"/>
  </r>
  <r>
    <n v="358"/>
    <s v="KALABURGI"/>
    <s v="SURBAN"/>
    <s v="KUDLIGI"/>
    <d v="2018-02-22T00:00:00"/>
    <n v="5"/>
    <n v="5"/>
    <n v="18201"/>
    <n v="9.9843969999999995"/>
    <n v="401"/>
    <n v="2.7121879999999998"/>
    <n v="342"/>
    <n v="5.0973199999999999"/>
    <n v="70"/>
    <n v="41"/>
    <n v="17"/>
    <n v="3"/>
    <n v="1"/>
    <n v="5"/>
    <n v="137"/>
    <n v="135"/>
    <n v="1.4598540145985384E-2"/>
    <n v="2"/>
    <x v="1"/>
  </r>
  <r>
    <n v="359"/>
    <s v="MANGALORE"/>
    <s v="RURAL"/>
    <s v="KUDTHAMOGER"/>
    <d v="2017-12-07T00:00:00"/>
    <n v="5"/>
    <n v="4"/>
    <n v="7357"/>
    <n v="7.6640379999999997"/>
    <n v="102"/>
    <n v="0.16422999999999999"/>
    <n v="460"/>
    <n v="6.2341790000000001"/>
    <n v="18"/>
    <n v="45"/>
    <n v="6"/>
    <n v="3"/>
    <n v="0"/>
    <n v="0"/>
    <n v="72"/>
    <n v="68"/>
    <n v="5.555555555555558E-2"/>
    <n v="4"/>
    <x v="4"/>
  </r>
  <r>
    <n v="360"/>
    <s v="HYDERABAD"/>
    <s v="SURBAN"/>
    <s v="KADIRI"/>
    <d v="2018-01-29T00:00:00"/>
    <n v="5"/>
    <n v="6"/>
    <n v="14274"/>
    <n v="6.7133010000000004"/>
    <n v="386"/>
    <n v="0.567218"/>
    <n v="231"/>
    <n v="4.4981289999999996"/>
    <n v="7"/>
    <n v="21"/>
    <n v="3"/>
    <n v="0"/>
    <n v="2"/>
    <n v="1"/>
    <n v="34"/>
    <n v="34"/>
    <n v="0"/>
    <n v="0"/>
    <x v="0"/>
  </r>
  <r>
    <n v="361"/>
    <s v="KALABURGI"/>
    <s v="SURBAN"/>
    <s v="JAMKHANDI"/>
    <d v="1966-12-30T00:00:00"/>
    <n v="56"/>
    <n v="8"/>
    <n v="44094"/>
    <n v="23.164448"/>
    <n v="771"/>
    <n v="6.4003959999999998"/>
    <n v="2210"/>
    <n v="52.285668000000001"/>
    <n v="83"/>
    <n v="141"/>
    <n v="24"/>
    <n v="19"/>
    <n v="0"/>
    <n v="11"/>
    <n v="278"/>
    <n v="270"/>
    <n v="2.877697841726623E-2"/>
    <n v="8"/>
    <x v="2"/>
  </r>
  <r>
    <n v="362"/>
    <s v="SHIMOGA"/>
    <s v="RURAL"/>
    <s v="JAYAPURA,KARNATAKA"/>
    <d v="1960-04-01T00:00:00"/>
    <n v="63"/>
    <n v="8"/>
    <n v="25278"/>
    <n v="31.696118999999999"/>
    <n v="201"/>
    <n v="0.73464399999999996"/>
    <n v="2300"/>
    <n v="49.582701999999998"/>
    <n v="23"/>
    <n v="206"/>
    <n v="4"/>
    <n v="19"/>
    <n v="4"/>
    <n v="11"/>
    <n v="267"/>
    <n v="256"/>
    <n v="4.1198501872659166E-2"/>
    <n v="11"/>
    <x v="2"/>
  </r>
  <r>
    <n v="363"/>
    <s v="SHIMOGA"/>
    <s v="RURAL"/>
    <s v="MUDIGERE,KA"/>
    <d v="1985-03-12T00:00:00"/>
    <n v="38"/>
    <n v="10"/>
    <n v="33992"/>
    <n v="40.619740999999998"/>
    <n v="439"/>
    <n v="2.693864"/>
    <n v="1736"/>
    <n v="42.184634000000003"/>
    <n v="80"/>
    <n v="205"/>
    <n v="11"/>
    <n v="15"/>
    <n v="6"/>
    <n v="9"/>
    <n v="326"/>
    <n v="313"/>
    <n v="3.9877300613496924E-2"/>
    <n v="13"/>
    <x v="2"/>
  </r>
  <r>
    <n v="364"/>
    <s v="AHMEDABAD"/>
    <s v="METRO"/>
    <s v="JAIPUR, RAJASTHAN"/>
    <d v="1996-03-25T00:00:00"/>
    <n v="27"/>
    <n v="12"/>
    <n v="30924"/>
    <n v="23.621786"/>
    <n v="1510"/>
    <n v="6.6301430000000003"/>
    <n v="3276"/>
    <n v="83.626740999999996"/>
    <n v="68"/>
    <n v="139"/>
    <n v="32"/>
    <n v="3"/>
    <n v="9"/>
    <n v="11"/>
    <n v="262"/>
    <n v="253"/>
    <n v="3.4351145038167941E-2"/>
    <n v="9"/>
    <x v="2"/>
  </r>
  <r>
    <n v="365"/>
    <s v="DELHI"/>
    <s v="URBAN"/>
    <s v="JALANDHAR, PUNJAB"/>
    <d v="1999-09-24T00:00:00"/>
    <n v="23"/>
    <n v="6"/>
    <n v="22128"/>
    <n v="11.814181"/>
    <n v="427"/>
    <n v="1.114762"/>
    <n v="1775"/>
    <n v="45.584238999999997"/>
    <n v="13"/>
    <n v="85"/>
    <n v="8"/>
    <n v="3"/>
    <n v="1"/>
    <n v="30"/>
    <n v="140"/>
    <n v="138"/>
    <n v="1.4285714285714235E-2"/>
    <n v="2"/>
    <x v="1"/>
  </r>
  <r>
    <n v="366"/>
    <s v="AHMEDABAD"/>
    <s v="METRO"/>
    <s v="JODHPUR, RAJASTHAN"/>
    <d v="2007-03-21T00:00:00"/>
    <n v="16"/>
    <n v="7"/>
    <n v="21166"/>
    <n v="11.814041"/>
    <n v="690"/>
    <n v="1.1613290000000001"/>
    <n v="1197"/>
    <n v="20.77694"/>
    <n v="42"/>
    <n v="89"/>
    <n v="12"/>
    <n v="8"/>
    <n v="6"/>
    <n v="8"/>
    <n v="165"/>
    <n v="159"/>
    <n v="3.6363636363636376E-2"/>
    <n v="6"/>
    <x v="1"/>
  </r>
  <r>
    <n v="367"/>
    <s v="KOLKATA"/>
    <s v="SURBAN"/>
    <s v="JAJPUR ROAD,ORISSA"/>
    <d v="2011-02-10T00:00:00"/>
    <n v="12"/>
    <n v="7"/>
    <n v="32774"/>
    <n v="10.67318"/>
    <n v="629"/>
    <n v="2.0321929999999999"/>
    <n v="1375"/>
    <n v="21.961261"/>
    <n v="60"/>
    <n v="72"/>
    <n v="13"/>
    <n v="2"/>
    <n v="0"/>
    <n v="0"/>
    <n v="147"/>
    <n v="143"/>
    <n v="2.7210884353741527E-2"/>
    <n v="4"/>
    <x v="1"/>
  </r>
  <r>
    <n v="368"/>
    <s v="KOLKATA"/>
    <s v="URBAN"/>
    <s v="JAMSHEDPUR"/>
    <d v="2013-02-22T00:00:00"/>
    <n v="10"/>
    <n v="5"/>
    <n v="11298"/>
    <n v="7.4007160000000001"/>
    <n v="331"/>
    <n v="1.480008"/>
    <n v="460"/>
    <n v="9.4703160000000004"/>
    <n v="8"/>
    <n v="39"/>
    <n v="2"/>
    <n v="1"/>
    <n v="10"/>
    <n v="4"/>
    <n v="64"/>
    <n v="62"/>
    <n v="3.125E-2"/>
    <n v="2"/>
    <x v="4"/>
  </r>
  <r>
    <n v="369"/>
    <s v="AHMEDABAD"/>
    <s v="METRO"/>
    <s v="JABALPUR"/>
    <d v="2013-03-21T00:00:00"/>
    <n v="10"/>
    <n v="5"/>
    <n v="15389"/>
    <n v="7.7080830000000002"/>
    <n v="569"/>
    <n v="1.1745810000000001"/>
    <n v="730"/>
    <n v="16.043870999999999"/>
    <n v="12"/>
    <n v="57"/>
    <n v="7"/>
    <n v="5"/>
    <n v="3"/>
    <n v="8"/>
    <n v="92"/>
    <n v="88"/>
    <n v="4.3478260869565188E-2"/>
    <n v="4"/>
    <x v="4"/>
  </r>
  <r>
    <n v="370"/>
    <s v="MYSORE"/>
    <s v="RURAL"/>
    <s v="JAJUR G.P"/>
    <d v="2013-03-26T00:00:00"/>
    <n v="10"/>
    <n v="4"/>
    <n v="11001"/>
    <n v="6.7941830000000003"/>
    <n v="98"/>
    <n v="0.21401300000000001"/>
    <n v="492"/>
    <n v="14.793018"/>
    <n v="25"/>
    <n v="52"/>
    <n v="4"/>
    <n v="5"/>
    <n v="2"/>
    <n v="1"/>
    <n v="89"/>
    <n v="86"/>
    <n v="3.3707865168539297E-2"/>
    <n v="3"/>
    <x v="4"/>
  </r>
  <r>
    <n v="371"/>
    <s v="AHMEDABAD"/>
    <s v="METRO"/>
    <s v="VAISHALI NAGAR-JAIPUR"/>
    <d v="2014-10-27T00:00:00"/>
    <n v="8"/>
    <n v="4"/>
    <n v="12992"/>
    <n v="8.2801290000000005"/>
    <n v="501"/>
    <n v="2.441808"/>
    <n v="745"/>
    <n v="19.803163999999999"/>
    <n v="24"/>
    <n v="54"/>
    <n v="7"/>
    <n v="6"/>
    <n v="3"/>
    <n v="2"/>
    <n v="96"/>
    <n v="95"/>
    <n v="1.041666666666663E-2"/>
    <n v="1"/>
    <x v="4"/>
  </r>
  <r>
    <n v="372"/>
    <s v="AHMEDABAD"/>
    <s v="URBAN"/>
    <s v="JAMNAGAR"/>
    <d v="2014-03-31T00:00:00"/>
    <n v="9"/>
    <n v="5"/>
    <n v="11878"/>
    <n v="5.76"/>
    <n v="296"/>
    <n v="0.63439800000000002"/>
    <n v="485"/>
    <n v="5.6954950000000002"/>
    <n v="12"/>
    <n v="47"/>
    <n v="4"/>
    <n v="4"/>
    <n v="2"/>
    <n v="1"/>
    <n v="70"/>
    <n v="68"/>
    <n v="2.8571428571428581E-2"/>
    <n v="2"/>
    <x v="4"/>
  </r>
  <r>
    <n v="373"/>
    <s v="KALABURGI"/>
    <s v="SURBAN"/>
    <s v="JEVARGI"/>
    <d v="2015-03-04T00:00:00"/>
    <n v="8"/>
    <n v="8"/>
    <n v="29215"/>
    <n v="20.823509000000001"/>
    <n v="511"/>
    <n v="2.851807"/>
    <n v="530"/>
    <n v="13.086778000000001"/>
    <n v="135"/>
    <n v="45"/>
    <n v="21"/>
    <n v="1"/>
    <n v="2"/>
    <n v="6"/>
    <n v="210"/>
    <n v="206"/>
    <n v="1.9047619047619091E-2"/>
    <n v="4"/>
    <x v="1"/>
  </r>
  <r>
    <n v="374"/>
    <s v="SHIMOGA"/>
    <s v="RURAL"/>
    <s v="JIGALI GP"/>
    <d v="2015-03-18T00:00:00"/>
    <n v="8"/>
    <n v="2"/>
    <n v="8971"/>
    <n v="3.5797850000000002"/>
    <n v="16"/>
    <n v="9.4793000000000002E-2"/>
    <n v="155"/>
    <n v="2.3176320000000001"/>
    <n v="12"/>
    <n v="25"/>
    <n v="1"/>
    <n v="3"/>
    <n v="1"/>
    <n v="0"/>
    <n v="42"/>
    <n v="42"/>
    <n v="0"/>
    <n v="0"/>
    <x v="0"/>
  </r>
  <r>
    <n v="375"/>
    <s v="BANGALORE"/>
    <s v="SURBAN"/>
    <s v="JIGANI"/>
    <d v="2015-03-17T00:00:00"/>
    <n v="8"/>
    <n v="6"/>
    <n v="21637"/>
    <n v="15.99579"/>
    <n v="405"/>
    <n v="4.4550099999999997"/>
    <n v="607"/>
    <n v="25.940428000000001"/>
    <n v="69"/>
    <n v="88"/>
    <n v="11"/>
    <n v="4"/>
    <n v="3"/>
    <n v="7"/>
    <n v="182"/>
    <n v="178"/>
    <n v="2.1978021978022011E-2"/>
    <n v="4"/>
    <x v="1"/>
  </r>
  <r>
    <n v="376"/>
    <s v="SHIMOGA"/>
    <s v="RURAL"/>
    <s v="JARIKATTE VILLAGE"/>
    <d v="2015-12-18T00:00:00"/>
    <n v="7"/>
    <n v="3"/>
    <n v="9456"/>
    <n v="4.3738219999999997"/>
    <n v="110"/>
    <n v="0.234929"/>
    <n v="119"/>
    <n v="2.1254330000000001"/>
    <n v="24"/>
    <n v="16"/>
    <n v="1"/>
    <n v="1"/>
    <n v="1"/>
    <n v="1"/>
    <n v="44"/>
    <n v="43"/>
    <n v="2.2727272727272707E-2"/>
    <n v="1"/>
    <x v="0"/>
  </r>
  <r>
    <n v="377"/>
    <s v="MANGALORE"/>
    <s v="RURAL"/>
    <s v="KARAYA-THANNIRUPANTHA GP"/>
    <d v="2018-02-22T00:00:00"/>
    <n v="5"/>
    <n v="3"/>
    <n v="8408"/>
    <n v="5.6737789999999997"/>
    <n v="99"/>
    <n v="0.49650100000000003"/>
    <n v="236"/>
    <n v="4.3164340000000001"/>
    <n v="17"/>
    <n v="28"/>
    <n v="4"/>
    <n v="3"/>
    <n v="1"/>
    <n v="1"/>
    <n v="54"/>
    <n v="51"/>
    <n v="5.555555555555558E-2"/>
    <n v="3"/>
    <x v="4"/>
  </r>
  <r>
    <n v="378"/>
    <s v="MANGALORE"/>
    <s v="RURAL"/>
    <s v="KAYARTHADKA G P"/>
    <d v="2017-03-23T00:00:00"/>
    <n v="6"/>
    <n v="3"/>
    <n v="7872"/>
    <n v="7.0505589999999998"/>
    <n v="74"/>
    <n v="0.403333"/>
    <n v="280"/>
    <n v="2.3775729999999999"/>
    <n v="7"/>
    <n v="21"/>
    <n v="0"/>
    <n v="3"/>
    <n v="2"/>
    <n v="0"/>
    <n v="33"/>
    <n v="33"/>
    <n v="0"/>
    <n v="0"/>
    <x v="0"/>
  </r>
  <r>
    <n v="379"/>
    <s v="MANGALORE"/>
    <s v="SURBAN"/>
    <s v="KOTTAYAM"/>
    <d v="2017-05-02T00:00:00"/>
    <n v="6"/>
    <n v="5"/>
    <n v="8597"/>
    <n v="1.5006170000000001"/>
    <n v="155"/>
    <n v="0.26623799999999997"/>
    <n v="287"/>
    <n v="9.9328529999999997"/>
    <n v="4"/>
    <n v="28"/>
    <n v="1"/>
    <n v="0"/>
    <n v="2"/>
    <n v="0"/>
    <n v="35"/>
    <n v="35"/>
    <n v="0"/>
    <n v="0"/>
    <x v="0"/>
  </r>
  <r>
    <n v="380"/>
    <s v="KOLKATA"/>
    <s v="METRO"/>
    <s v="KOLKATA-A J C BOSE ROAD"/>
    <d v="2017-05-19T00:00:00"/>
    <n v="6"/>
    <n v="9"/>
    <n v="7006"/>
    <n v="4.6754480000000003"/>
    <n v="404"/>
    <n v="1.6481950000000001"/>
    <n v="494"/>
    <n v="12.749281"/>
    <n v="1"/>
    <n v="42"/>
    <n v="5"/>
    <n v="0"/>
    <n v="2"/>
    <n v="2"/>
    <n v="52"/>
    <n v="50"/>
    <n v="3.8461538461538436E-2"/>
    <n v="2"/>
    <x v="4"/>
  </r>
  <r>
    <n v="381"/>
    <s v="MANGALORE"/>
    <s v="RURAL"/>
    <s v="KEPU G P"/>
    <d v="2017-03-14T00:00:00"/>
    <n v="6"/>
    <n v="4"/>
    <n v="4342"/>
    <n v="4.7168989999999997"/>
    <n v="53"/>
    <n v="0.163719"/>
    <n v="498"/>
    <n v="5.5176410000000002"/>
    <n v="4"/>
    <n v="60"/>
    <n v="2"/>
    <n v="4"/>
    <n v="0"/>
    <n v="1"/>
    <n v="71"/>
    <n v="69"/>
    <n v="2.8169014084507005E-2"/>
    <n v="2"/>
    <x v="4"/>
  </r>
  <r>
    <n v="382"/>
    <s v="MANGALORE"/>
    <s v="RURAL"/>
    <s v="KOILA G P"/>
    <d v="2017-03-21T00:00:00"/>
    <n v="6"/>
    <n v="3"/>
    <n v="7149"/>
    <n v="6.31"/>
    <n v="98"/>
    <n v="0.14999000000000001"/>
    <n v="280"/>
    <n v="4.223211"/>
    <n v="23"/>
    <n v="34"/>
    <n v="0"/>
    <n v="2"/>
    <n v="0"/>
    <n v="0"/>
    <n v="59"/>
    <n v="59"/>
    <n v="0"/>
    <n v="0"/>
    <x v="4"/>
  </r>
  <r>
    <n v="383"/>
    <s v="KOLKATA"/>
    <s v="METRO"/>
    <s v="KOLKATA-GIRISH PARK"/>
    <d v="2016-05-06T00:00:00"/>
    <n v="7"/>
    <n v="5"/>
    <n v="6551"/>
    <n v="4.218648"/>
    <n v="675"/>
    <n v="1.8224199999999999"/>
    <n v="744"/>
    <n v="8.8063760000000002"/>
    <n v="4"/>
    <n v="76"/>
    <n v="7"/>
    <n v="4"/>
    <n v="0"/>
    <n v="4"/>
    <n v="95"/>
    <n v="92"/>
    <n v="3.157894736842104E-2"/>
    <n v="3"/>
    <x v="4"/>
  </r>
  <r>
    <n v="384"/>
    <s v="UDUPI"/>
    <s v="RURAL"/>
    <s v="KONI GP"/>
    <d v="2016-05-04T00:00:00"/>
    <n v="7"/>
    <n v="4"/>
    <n v="8066"/>
    <n v="6.38"/>
    <n v="92"/>
    <n v="0.86104800000000004"/>
    <n v="724"/>
    <n v="10.649063"/>
    <n v="15"/>
    <n v="88"/>
    <n v="6"/>
    <n v="5"/>
    <n v="1"/>
    <n v="2"/>
    <n v="117"/>
    <n v="115"/>
    <n v="1.7094017094017144E-2"/>
    <n v="2"/>
    <x v="1"/>
  </r>
  <r>
    <n v="385"/>
    <s v="KALABURGI"/>
    <s v="URBAN"/>
    <s v="RAM MANDIR CIRCLE"/>
    <d v="2016-02-23T00:00:00"/>
    <n v="7"/>
    <n v="7"/>
    <n v="19473"/>
    <n v="22.651532"/>
    <n v="773"/>
    <n v="5.4299679999999997"/>
    <n v="1126"/>
    <n v="30.886241999999999"/>
    <n v="59"/>
    <n v="133"/>
    <n v="20"/>
    <n v="18"/>
    <n v="7"/>
    <n v="13"/>
    <n v="250"/>
    <n v="245"/>
    <n v="2.0000000000000018E-2"/>
    <n v="5"/>
    <x v="1"/>
  </r>
  <r>
    <n v="386"/>
    <s v="MYSORE"/>
    <s v="SURBAN"/>
    <s v="KUSHALNAGAR"/>
    <d v="2016-05-13T00:00:00"/>
    <n v="7"/>
    <n v="7"/>
    <n v="13640"/>
    <n v="12.844386999999999"/>
    <n v="293"/>
    <n v="1.967417"/>
    <n v="735"/>
    <n v="19.761915999999999"/>
    <n v="58"/>
    <n v="109"/>
    <n v="7"/>
    <n v="3"/>
    <n v="6"/>
    <n v="4"/>
    <n v="187"/>
    <n v="179"/>
    <n v="4.2780748663101553E-2"/>
    <n v="8"/>
    <x v="1"/>
  </r>
  <r>
    <n v="387"/>
    <s v="KALABURGI"/>
    <s v="SURBAN"/>
    <s v="KARATAGI"/>
    <d v="2015-12-30T00:00:00"/>
    <n v="7"/>
    <n v="4"/>
    <n v="18117"/>
    <n v="13.098947000000001"/>
    <n v="247"/>
    <n v="0.62620200000000004"/>
    <n v="222"/>
    <n v="2.5688970000000002"/>
    <n v="54"/>
    <n v="21"/>
    <n v="9"/>
    <n v="5"/>
    <n v="3"/>
    <n v="3"/>
    <n v="95"/>
    <n v="93"/>
    <n v="2.1052631578947323E-2"/>
    <n v="2"/>
    <x v="4"/>
  </r>
  <r>
    <n v="388"/>
    <s v="MYSORE"/>
    <s v="RURAL"/>
    <s v="KALENAHALLI GP"/>
    <d v="2015-12-18T00:00:00"/>
    <n v="7"/>
    <n v="4"/>
    <n v="11092"/>
    <n v="6.254569"/>
    <n v="68"/>
    <n v="0.37003799999999998"/>
    <n v="504"/>
    <n v="20.840526000000001"/>
    <n v="31"/>
    <n v="41"/>
    <n v="9"/>
    <n v="3"/>
    <n v="1"/>
    <n v="5"/>
    <n v="90"/>
    <n v="86"/>
    <n v="4.4444444444444398E-2"/>
    <n v="4"/>
    <x v="4"/>
  </r>
  <r>
    <n v="389"/>
    <s v="UDUPI"/>
    <s v="RURAL"/>
    <s v="KULANJE SHANKARNARAYANA GP"/>
    <d v="2015-12-14T00:00:00"/>
    <n v="7"/>
    <n v="5"/>
    <n v="9032"/>
    <n v="12.042058000000001"/>
    <n v="125"/>
    <n v="0.93384500000000004"/>
    <n v="1041"/>
    <n v="27.143633999999999"/>
    <n v="28"/>
    <n v="117"/>
    <n v="5"/>
    <n v="7"/>
    <n v="1"/>
    <n v="0"/>
    <n v="158"/>
    <n v="148"/>
    <n v="6.3291139240506333E-2"/>
    <n v="10"/>
    <x v="1"/>
  </r>
  <r>
    <n v="390"/>
    <s v="DELHI"/>
    <s v="SURBAN"/>
    <s v="KUNDLI"/>
    <d v="2015-03-13T00:00:00"/>
    <n v="8"/>
    <n v="5"/>
    <n v="15052"/>
    <n v="4.1586970000000001"/>
    <n v="283"/>
    <n v="1.59995"/>
    <n v="241"/>
    <n v="3.3118639999999999"/>
    <n v="26"/>
    <n v="18"/>
    <n v="3"/>
    <n v="0"/>
    <n v="1"/>
    <n v="0"/>
    <n v="48"/>
    <n v="48"/>
    <n v="0"/>
    <n v="0"/>
    <x v="0"/>
  </r>
  <r>
    <n v="391"/>
    <s v="CHENNAI"/>
    <s v="URBAN"/>
    <s v="KUMBAKONAM"/>
    <d v="2015-12-16T00:00:00"/>
    <n v="7"/>
    <n v="6"/>
    <n v="14095"/>
    <n v="4.3301699999999999"/>
    <n v="368"/>
    <n v="5.7458090000000004"/>
    <n v="285"/>
    <n v="7.7547499999999996"/>
    <n v="10"/>
    <n v="24"/>
    <n v="3"/>
    <n v="3"/>
    <n v="2"/>
    <n v="5"/>
    <n v="47"/>
    <n v="44"/>
    <n v="6.3829787234042534E-2"/>
    <n v="3"/>
    <x v="0"/>
  </r>
  <r>
    <n v="392"/>
    <s v="SHIMOGA"/>
    <s v="RURAL"/>
    <s v="KUDLI GP"/>
    <d v="2015-03-18T00:00:00"/>
    <n v="8"/>
    <n v="3"/>
    <n v="5800"/>
    <n v="3.9293010000000002"/>
    <n v="14"/>
    <n v="4.5490000000000001E-3"/>
    <n v="255"/>
    <n v="5.5126920000000004"/>
    <n v="2"/>
    <n v="43"/>
    <n v="0"/>
    <n v="0"/>
    <n v="1"/>
    <n v="0"/>
    <n v="46"/>
    <n v="46"/>
    <n v="0"/>
    <n v="0"/>
    <x v="0"/>
  </r>
  <r>
    <n v="393"/>
    <s v="KALABURGI"/>
    <s v="SURBAN"/>
    <s v="KEMBHAVI"/>
    <d v="2014-12-26T00:00:00"/>
    <n v="8"/>
    <n v="7"/>
    <n v="26452"/>
    <n v="33.353554000000003"/>
    <n v="653"/>
    <n v="6.4942070000000003"/>
    <n v="439"/>
    <n v="7.0908949999999997"/>
    <n v="118"/>
    <n v="46"/>
    <n v="40"/>
    <n v="1"/>
    <n v="1"/>
    <n v="13"/>
    <n v="219"/>
    <n v="210"/>
    <n v="4.1095890410958957E-2"/>
    <n v="9"/>
    <x v="1"/>
  </r>
  <r>
    <n v="394"/>
    <s v="UDUPI"/>
    <s v="RURAL"/>
    <s v="KAKKUNJE"/>
    <d v="2014-11-05T00:00:00"/>
    <n v="8"/>
    <n v="4"/>
    <n v="3926"/>
    <n v="3.9465919999999999"/>
    <n v="10"/>
    <n v="6.234E-3"/>
    <n v="395"/>
    <n v="5.2947199999999999"/>
    <n v="5"/>
    <n v="39"/>
    <n v="0"/>
    <n v="4"/>
    <n v="0"/>
    <n v="0"/>
    <n v="48"/>
    <n v="46"/>
    <n v="4.166666666666663E-2"/>
    <n v="2"/>
    <x v="0"/>
  </r>
  <r>
    <n v="395"/>
    <s v="MYSORE"/>
    <s v="SURBAN"/>
    <s v="KOLLEGALA"/>
    <d v="2015-12-14T00:00:00"/>
    <n v="7"/>
    <n v="6"/>
    <n v="24563"/>
    <n v="9.8453909999999993"/>
    <n v="314"/>
    <n v="0.71771499999999999"/>
    <n v="643"/>
    <n v="14.224337"/>
    <n v="79"/>
    <n v="73"/>
    <n v="6"/>
    <n v="3"/>
    <n v="3"/>
    <n v="6"/>
    <n v="170"/>
    <n v="169"/>
    <n v="5.8823529411764497E-3"/>
    <n v="1"/>
    <x v="1"/>
  </r>
  <r>
    <n v="396"/>
    <s v="KALABURGI"/>
    <s v="SURBAN"/>
    <s v="KOTTUR,BALLARY"/>
    <d v="2014-08-19T00:00:00"/>
    <n v="8"/>
    <n v="7"/>
    <n v="35337"/>
    <n v="26.306259000000001"/>
    <n v="740"/>
    <n v="5.413958"/>
    <n v="859"/>
    <n v="22.241866000000002"/>
    <n v="97"/>
    <n v="97"/>
    <n v="18"/>
    <n v="3"/>
    <n v="2"/>
    <n v="7"/>
    <n v="224"/>
    <n v="220"/>
    <n v="1.7857142857142905E-2"/>
    <n v="4"/>
    <x v="1"/>
  </r>
  <r>
    <n v="397"/>
    <s v="TUMAKURU"/>
    <s v="RURAL"/>
    <s v="KADANUR G.P"/>
    <d v="2014-03-21T00:00:00"/>
    <n v="9"/>
    <n v="3"/>
    <n v="8788"/>
    <n v="10.262962999999999"/>
    <n v="65"/>
    <n v="0.199047"/>
    <n v="366"/>
    <n v="8.7072319999999994"/>
    <n v="25"/>
    <n v="66"/>
    <n v="0"/>
    <n v="5"/>
    <n v="1"/>
    <n v="2"/>
    <n v="99"/>
    <n v="91"/>
    <n v="8.0808080808080773E-2"/>
    <n v="8"/>
    <x v="4"/>
  </r>
  <r>
    <n v="398"/>
    <s v="MYSORE"/>
    <s v="RURAL"/>
    <s v="KOTHEGALA G.P"/>
    <d v="2014-03-19T00:00:00"/>
    <n v="9"/>
    <n v="3"/>
    <n v="7595"/>
    <n v="3.9615179999999999"/>
    <n v="4"/>
    <n v="8.4326999999999999E-2"/>
    <n v="115"/>
    <n v="1.910102"/>
    <n v="11"/>
    <n v="15"/>
    <n v="0"/>
    <n v="0"/>
    <n v="0"/>
    <n v="0"/>
    <n v="26"/>
    <n v="26"/>
    <n v="0"/>
    <n v="0"/>
    <x v="0"/>
  </r>
  <r>
    <n v="399"/>
    <s v="UDUPI"/>
    <s v="RURAL"/>
    <s v="KARJE G.P"/>
    <d v="2014-03-26T00:00:00"/>
    <n v="9"/>
    <n v="5"/>
    <n v="6982"/>
    <n v="7.113213"/>
    <n v="87"/>
    <n v="1.0278290000000001"/>
    <n v="694"/>
    <n v="9.060632"/>
    <n v="22"/>
    <n v="66"/>
    <n v="3"/>
    <n v="1"/>
    <n v="1"/>
    <n v="0"/>
    <n v="93"/>
    <n v="90"/>
    <n v="3.2258064516129004E-2"/>
    <n v="3"/>
    <x v="4"/>
  </r>
  <r>
    <n v="400"/>
    <s v="HUBLI"/>
    <s v="URBAN"/>
    <s v="REGIONAL OFFICE HUBBALLI"/>
    <d v="1980-02-10T00:00:00"/>
    <n v="43"/>
    <n v="45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401"/>
    <s v="MANGALORE"/>
    <s v="RURAL"/>
    <s v="KABAKA"/>
    <d v="1972-05-18T00:00:00"/>
    <n v="51"/>
    <n v="8"/>
    <n v="23091"/>
    <n v="20.289138000000001"/>
    <n v="202"/>
    <n v="0.51169500000000001"/>
    <n v="2387"/>
    <n v="41.911532999999999"/>
    <n v="39"/>
    <n v="137"/>
    <n v="4"/>
    <n v="12"/>
    <n v="1"/>
    <n v="7"/>
    <n v="200"/>
    <n v="197"/>
    <n v="1.5000000000000013E-2"/>
    <n v="3"/>
    <x v="1"/>
  </r>
  <r>
    <n v="402"/>
    <s v="SHIMOGA"/>
    <s v="SURBAN"/>
    <s v="KALASA"/>
    <d v="1960-04-01T00:00:00"/>
    <n v="63"/>
    <n v="8"/>
    <n v="27091"/>
    <n v="40.118763999999999"/>
    <n v="358"/>
    <n v="3.2317140000000002"/>
    <n v="3529"/>
    <n v="82.886893000000001"/>
    <n v="64"/>
    <n v="264"/>
    <n v="20"/>
    <n v="40"/>
    <n v="3"/>
    <n v="12"/>
    <n v="403"/>
    <n v="385"/>
    <n v="4.4665012406947868E-2"/>
    <n v="18"/>
    <x v="2"/>
  </r>
  <r>
    <n v="403"/>
    <s v="SHIMOGA"/>
    <s v="RURAL"/>
    <s v="KAMMARDI"/>
    <d v="1960-08-19T00:00:00"/>
    <n v="63"/>
    <n v="7"/>
    <n v="17098"/>
    <n v="20.319521999999999"/>
    <n v="82"/>
    <n v="0.32713300000000001"/>
    <n v="2425"/>
    <n v="37.252144000000001"/>
    <n v="32"/>
    <n v="240"/>
    <n v="4"/>
    <n v="15"/>
    <n v="3"/>
    <n v="7"/>
    <n v="301"/>
    <n v="291"/>
    <n v="3.3222591362126241E-2"/>
    <n v="10"/>
    <x v="2"/>
  </r>
  <r>
    <n v="404"/>
    <s v="UDUPI"/>
    <s v="SURBAN"/>
    <s v="KARKALA"/>
    <d v="1944-05-24T00:00:00"/>
    <n v="79"/>
    <n v="8"/>
    <n v="30946"/>
    <n v="47.696914"/>
    <n v="517"/>
    <n v="2.5116100000000001"/>
    <n v="5298"/>
    <n v="112.71634299999999"/>
    <n v="54"/>
    <n v="408"/>
    <n v="11"/>
    <n v="41"/>
    <n v="5"/>
    <n v="11"/>
    <n v="530"/>
    <n v="508"/>
    <n v="4.1509433962264142E-2"/>
    <n v="22"/>
    <x v="3"/>
  </r>
  <r>
    <n v="405"/>
    <s v="UDUPI"/>
    <s v="RURAL"/>
    <s v="KARKI"/>
    <d v="1972-01-29T00:00:00"/>
    <n v="51"/>
    <n v="7"/>
    <n v="23635"/>
    <n v="21.662398"/>
    <n v="273"/>
    <n v="1.586103"/>
    <n v="3797"/>
    <n v="53.08858"/>
    <n v="38"/>
    <n v="216"/>
    <n v="9"/>
    <n v="23"/>
    <n v="3"/>
    <n v="9"/>
    <n v="298"/>
    <n v="280"/>
    <n v="6.0402684563758413E-2"/>
    <n v="18"/>
    <x v="2"/>
  </r>
  <r>
    <n v="406"/>
    <s v="MANGALORE"/>
    <s v="SURBAN"/>
    <s v="KASARGOD, KERALA"/>
    <d v="1971-12-30T00:00:00"/>
    <n v="51"/>
    <n v="10"/>
    <n v="23417"/>
    <n v="32.422778999999998"/>
    <n v="388"/>
    <n v="0.64874399999999999"/>
    <n v="3430"/>
    <n v="57.765684999999998"/>
    <n v="17"/>
    <n v="250"/>
    <n v="4"/>
    <n v="22"/>
    <n v="4"/>
    <n v="7"/>
    <n v="304"/>
    <n v="293"/>
    <n v="3.6184210526315819E-2"/>
    <n v="11"/>
    <x v="2"/>
  </r>
  <r>
    <n v="407"/>
    <s v="SHIMOGA"/>
    <s v="RURAL"/>
    <s v="KATTEHAKLU"/>
    <d v="1971-12-10T00:00:00"/>
    <n v="51"/>
    <n v="7"/>
    <n v="18496"/>
    <n v="25.109594999999999"/>
    <n v="168"/>
    <n v="1.0876889999999999"/>
    <n v="1712"/>
    <n v="30.989652"/>
    <n v="33"/>
    <n v="119"/>
    <n v="2"/>
    <n v="8"/>
    <n v="0"/>
    <n v="7"/>
    <n v="169"/>
    <n v="168"/>
    <n v="5.9171597633136397E-3"/>
    <n v="1"/>
    <x v="1"/>
  </r>
  <r>
    <n v="408"/>
    <s v="UDUPI"/>
    <s v="SURBAN"/>
    <s v="KODIBAG - KARWAR"/>
    <d v="1972-02-17T00:00:00"/>
    <n v="51"/>
    <m/>
    <n v="4"/>
    <n v="0"/>
    <n v="0"/>
    <n v="0"/>
    <n v="0"/>
    <n v="0"/>
    <n v="0"/>
    <n v="0"/>
    <n v="0"/>
    <n v="0"/>
    <n v="0"/>
    <n v="0"/>
    <n v="0"/>
    <n v="0"/>
    <n v="0"/>
    <n v="0"/>
    <x v="0"/>
  </r>
  <r>
    <n v="409"/>
    <s v="MYSORE"/>
    <s v="RURAL"/>
    <s v="KODLIPET"/>
    <d v="1969-06-11T00:00:00"/>
    <n v="54"/>
    <n v="6"/>
    <n v="25830"/>
    <n v="23.950317999999999"/>
    <n v="275"/>
    <n v="0.96885200000000005"/>
    <n v="1403"/>
    <n v="22.74896"/>
    <n v="44"/>
    <n v="110"/>
    <n v="5"/>
    <n v="12"/>
    <n v="5"/>
    <n v="8"/>
    <n v="184"/>
    <n v="180"/>
    <n v="2.1739130434782594E-2"/>
    <n v="4"/>
    <x v="1"/>
  </r>
  <r>
    <n v="410"/>
    <s v="SHIMOGA"/>
    <s v="RURAL"/>
    <s v="KOPPA, KARNATAKA"/>
    <d v="1957-12-07T00:00:00"/>
    <n v="65"/>
    <n v="11"/>
    <n v="37709"/>
    <n v="55.065581000000002"/>
    <n v="484"/>
    <n v="3.1874560000000001"/>
    <n v="3936"/>
    <n v="111.793145"/>
    <n v="45"/>
    <n v="476"/>
    <n v="6"/>
    <n v="32"/>
    <n v="2"/>
    <n v="20"/>
    <n v="581"/>
    <n v="567"/>
    <n v="2.4096385542168641E-2"/>
    <n v="14"/>
    <x v="3"/>
  </r>
  <r>
    <n v="411"/>
    <s v="TUMAKURU"/>
    <s v="SURBAN"/>
    <s v="KORATAGERE"/>
    <d v="1969-12-18T00:00:00"/>
    <n v="53"/>
    <n v="8"/>
    <n v="54200"/>
    <n v="39.760182"/>
    <n v="408"/>
    <n v="1.9453940000000001"/>
    <n v="2112"/>
    <n v="45.239519000000001"/>
    <n v="147"/>
    <n v="233"/>
    <n v="10"/>
    <n v="19"/>
    <n v="1"/>
    <n v="13"/>
    <n v="423"/>
    <n v="414"/>
    <n v="2.1276595744680882E-2"/>
    <n v="9"/>
    <x v="2"/>
  </r>
  <r>
    <n v="412"/>
    <s v="UDUPI"/>
    <s v="RURAL"/>
    <s v="KOTA, KARNATAKA"/>
    <d v="1966-12-26T00:00:00"/>
    <n v="56"/>
    <n v="9"/>
    <n v="21127"/>
    <n v="26.795679"/>
    <n v="349"/>
    <n v="1.566154"/>
    <n v="5132"/>
    <n v="76.151109000000005"/>
    <n v="49"/>
    <n v="358"/>
    <n v="7"/>
    <n v="34"/>
    <n v="1"/>
    <n v="12"/>
    <n v="461"/>
    <n v="435"/>
    <n v="5.6399132321041212E-2"/>
    <n v="26"/>
    <x v="2"/>
  </r>
  <r>
    <n v="413"/>
    <s v="MYSORE"/>
    <s v="SURBAN"/>
    <s v="K R NAGAR KARNATAKA"/>
    <d v="1971-04-12T00:00:00"/>
    <n v="52"/>
    <n v="11"/>
    <n v="53475"/>
    <n v="39.111134999999997"/>
    <n v="492"/>
    <n v="3.0265279999999999"/>
    <n v="3671"/>
    <n v="68.863968"/>
    <n v="146"/>
    <n v="277"/>
    <n v="7"/>
    <n v="20"/>
    <n v="5"/>
    <n v="9"/>
    <n v="464"/>
    <n v="454"/>
    <n v="2.155172413793105E-2"/>
    <n v="10"/>
    <x v="2"/>
  </r>
  <r>
    <n v="414"/>
    <s v="MYSORE"/>
    <s v="RURAL"/>
    <s v="KUDIGE,KARNATAKA"/>
    <d v="1970-05-28T00:00:00"/>
    <n v="53"/>
    <n v="7"/>
    <n v="22380"/>
    <n v="16.225618999999998"/>
    <n v="273"/>
    <n v="1.9495499999999999"/>
    <n v="1123"/>
    <n v="19.938824"/>
    <n v="55"/>
    <n v="90"/>
    <n v="7"/>
    <n v="10"/>
    <n v="4"/>
    <n v="1"/>
    <n v="167"/>
    <n v="161"/>
    <n v="3.59281437125748E-2"/>
    <n v="6"/>
    <x v="1"/>
  </r>
  <r>
    <n v="415"/>
    <s v="UDUPI"/>
    <s v="RURAL"/>
    <s v="KUMBHASHI,KARNATAKA"/>
    <d v="1971-04-21T00:00:00"/>
    <n v="52"/>
    <n v="8"/>
    <n v="17471"/>
    <n v="22.563677999999999"/>
    <n v="180"/>
    <n v="0.77598299999999998"/>
    <n v="4333"/>
    <n v="72.613684000000006"/>
    <n v="47"/>
    <n v="353"/>
    <n v="3"/>
    <n v="24"/>
    <n v="1"/>
    <n v="9"/>
    <n v="437"/>
    <n v="416"/>
    <n v="4.8054919908466776E-2"/>
    <n v="21"/>
    <x v="2"/>
  </r>
  <r>
    <n v="416"/>
    <s v="UDUPI"/>
    <s v="SURBAN"/>
    <s v="KUMTA"/>
    <d v="1971-04-16T00:00:00"/>
    <n v="52"/>
    <n v="8"/>
    <n v="27974"/>
    <n v="29.155581000000002"/>
    <n v="381"/>
    <n v="2.3324880000000001"/>
    <n v="8148"/>
    <n v="122.87286899999999"/>
    <n v="34"/>
    <n v="490"/>
    <n v="13"/>
    <n v="29"/>
    <n v="3"/>
    <n v="6"/>
    <n v="575"/>
    <n v="562"/>
    <n v="2.2608695652173938E-2"/>
    <n v="13"/>
    <x v="3"/>
  </r>
  <r>
    <n v="417"/>
    <s v="HUBLI"/>
    <s v="SURBAN"/>
    <s v="KUNDGOL,KARNATAKA"/>
    <d v="1966-12-30T00:00:00"/>
    <n v="56"/>
    <n v="7"/>
    <n v="30481"/>
    <n v="17.586857999999999"/>
    <n v="510"/>
    <n v="1.473938"/>
    <n v="1839"/>
    <n v="24.713677000000001"/>
    <n v="42"/>
    <n v="125"/>
    <n v="8"/>
    <n v="26"/>
    <n v="2"/>
    <n v="10"/>
    <n v="213"/>
    <n v="203"/>
    <n v="4.6948356807511749E-2"/>
    <n v="10"/>
    <x v="1"/>
  </r>
  <r>
    <n v="418"/>
    <s v="MANGALORE"/>
    <s v="RURAL"/>
    <s v="KURNAD-MUDIPU"/>
    <d v="1969-10-06T00:00:00"/>
    <n v="53"/>
    <n v="6"/>
    <n v="25362"/>
    <n v="21.216889999999999"/>
    <n v="440"/>
    <n v="2.4410630000000002"/>
    <n v="2423"/>
    <n v="37.695757999999998"/>
    <n v="58"/>
    <n v="161"/>
    <n v="5"/>
    <n v="17"/>
    <n v="2"/>
    <n v="6"/>
    <n v="249"/>
    <n v="243"/>
    <n v="2.4096385542168641E-2"/>
    <n v="6"/>
    <x v="1"/>
  </r>
  <r>
    <n v="419"/>
    <s v="UDUPI"/>
    <s v="SURBAN"/>
    <s v="KARWAR - MAIN"/>
    <d v="1976-12-09T00:00:00"/>
    <n v="46"/>
    <n v="11"/>
    <n v="47772"/>
    <n v="54.711303999999998"/>
    <n v="695"/>
    <n v="3.0937130000000002"/>
    <n v="6062"/>
    <n v="105.970896"/>
    <n v="106"/>
    <n v="315"/>
    <n v="23"/>
    <n v="38"/>
    <n v="5"/>
    <n v="19"/>
    <n v="506"/>
    <n v="485"/>
    <n v="4.1501976284584963E-2"/>
    <n v="21"/>
    <x v="2"/>
  </r>
  <r>
    <n v="420"/>
    <s v="SHIMOGA"/>
    <s v="RURAL"/>
    <s v="KUDREGUNDI, KARNATAKA"/>
    <d v="1976-11-25T00:00:00"/>
    <n v="46"/>
    <n v="7"/>
    <n v="18481"/>
    <n v="21.428863"/>
    <n v="59"/>
    <n v="0.21777199999999999"/>
    <n v="1255"/>
    <n v="22.442157999999999"/>
    <n v="20"/>
    <n v="109"/>
    <n v="2"/>
    <n v="9"/>
    <n v="2"/>
    <n v="7"/>
    <n v="149"/>
    <n v="146"/>
    <n v="2.0134228187919434E-2"/>
    <n v="3"/>
    <x v="1"/>
  </r>
  <r>
    <n v="421"/>
    <s v="UDUPI"/>
    <s v="RURAL"/>
    <s v="KATTINGERI (MOODUBELLE)"/>
    <d v="1977-10-14T00:00:00"/>
    <n v="45"/>
    <n v="8"/>
    <n v="15093"/>
    <n v="27.734449000000001"/>
    <n v="114"/>
    <n v="0.60345400000000005"/>
    <n v="3500"/>
    <n v="69.947817999999998"/>
    <n v="20"/>
    <n v="280"/>
    <n v="3"/>
    <n v="13"/>
    <n v="2"/>
    <n v="14"/>
    <n v="332"/>
    <n v="325"/>
    <n v="2.108433734939763E-2"/>
    <n v="7"/>
    <x v="2"/>
  </r>
  <r>
    <n v="422"/>
    <s v="UDUPI"/>
    <s v="RURAL"/>
    <s v="KIRIMANJESHWARA,KARNATAKA"/>
    <d v="1978-04-03T00:00:00"/>
    <n v="45"/>
    <n v="8"/>
    <n v="37485"/>
    <n v="38.930740999999998"/>
    <n v="284"/>
    <n v="2.691084"/>
    <n v="3667"/>
    <n v="44.385347000000003"/>
    <n v="98"/>
    <n v="317"/>
    <n v="8"/>
    <n v="20"/>
    <n v="3"/>
    <n v="15"/>
    <n v="461"/>
    <n v="448"/>
    <n v="2.8199566160520662E-2"/>
    <n v="13"/>
    <x v="2"/>
  </r>
  <r>
    <n v="423"/>
    <s v="MUMBAI"/>
    <s v="URBAN"/>
    <s v="KOLHAPUR, MAHARASTRA"/>
    <d v="1978-05-26T00:00:00"/>
    <n v="45"/>
    <n v="11"/>
    <n v="24125"/>
    <n v="23.390833000000001"/>
    <n v="986"/>
    <n v="4.7754570000000003"/>
    <n v="1823"/>
    <n v="103.849566"/>
    <n v="5"/>
    <n v="123"/>
    <n v="7"/>
    <n v="11"/>
    <n v="6"/>
    <n v="2"/>
    <n v="154"/>
    <n v="148"/>
    <n v="3.8961038961038974E-2"/>
    <n v="6"/>
    <x v="1"/>
  </r>
  <r>
    <n v="424"/>
    <s v="TUMAKURU"/>
    <s v="URBAN"/>
    <s v="KOLAR"/>
    <d v="1978-11-25T00:00:00"/>
    <n v="44"/>
    <n v="13"/>
    <n v="90938"/>
    <n v="69.479900999999998"/>
    <n v="1897"/>
    <n v="12.330724"/>
    <n v="4637"/>
    <n v="113.79252700000001"/>
    <n v="265"/>
    <n v="350"/>
    <n v="103"/>
    <n v="30"/>
    <n v="10"/>
    <n v="26"/>
    <n v="784"/>
    <n v="753"/>
    <n v="3.9540816326530615E-2"/>
    <n v="31"/>
    <x v="5"/>
  </r>
  <r>
    <n v="425"/>
    <s v="MYSORE"/>
    <s v="RURAL"/>
    <s v="KOWSHIKA,KARNATAKA"/>
    <d v="1980-12-21T00:00:00"/>
    <n v="42"/>
    <n v="8"/>
    <n v="21482"/>
    <n v="14.47833"/>
    <n v="149"/>
    <n v="0.30546299999999998"/>
    <n v="1271"/>
    <n v="23.190339000000002"/>
    <n v="58"/>
    <n v="124"/>
    <n v="3"/>
    <n v="6"/>
    <n v="0"/>
    <n v="5"/>
    <n v="196"/>
    <n v="194"/>
    <n v="1.0204081632653073E-2"/>
    <n v="2"/>
    <x v="1"/>
  </r>
  <r>
    <n v="426"/>
    <s v="SHIMOGA"/>
    <s v="RURAL"/>
    <s v="KUNDUR, KARNATAKA"/>
    <d v="1980-12-28T00:00:00"/>
    <n v="42"/>
    <n v="7"/>
    <n v="36093"/>
    <n v="13.578109"/>
    <n v="283"/>
    <n v="0.91611900000000002"/>
    <n v="624"/>
    <n v="10.580945"/>
    <n v="51"/>
    <n v="53"/>
    <n v="9"/>
    <n v="2"/>
    <n v="1"/>
    <n v="4"/>
    <n v="120"/>
    <n v="115"/>
    <n v="4.166666666666663E-2"/>
    <n v="5"/>
    <x v="1"/>
  </r>
  <r>
    <n v="427"/>
    <s v="MUMBAI"/>
    <s v="METRO"/>
    <s v="KALYAN, MUMBAI"/>
    <d v="1993-05-24T00:00:00"/>
    <n v="30"/>
    <n v="11"/>
    <n v="26456"/>
    <n v="38.014234000000002"/>
    <n v="2022"/>
    <n v="12.208133"/>
    <n v="2662"/>
    <n v="52.122332"/>
    <n v="37"/>
    <n v="235"/>
    <n v="28"/>
    <n v="13"/>
    <n v="7"/>
    <n v="18"/>
    <n v="338"/>
    <n v="327"/>
    <n v="3.2544378698224907E-2"/>
    <n v="11"/>
    <x v="2"/>
  </r>
  <r>
    <n v="428"/>
    <s v="HYDERABAD"/>
    <s v="URBAN"/>
    <s v="KURNOOL,AP"/>
    <d v="1995-03-17T00:00:00"/>
    <n v="28"/>
    <n v="13"/>
    <n v="41868"/>
    <n v="32.950865"/>
    <n v="1891"/>
    <n v="10.32"/>
    <n v="2312"/>
    <n v="91.474171999999996"/>
    <n v="21"/>
    <n v="152"/>
    <n v="29"/>
    <n v="17"/>
    <n v="1"/>
    <n v="19"/>
    <n v="239"/>
    <n v="234"/>
    <n v="2.0920502092050208E-2"/>
    <n v="5"/>
    <x v="1"/>
  </r>
  <r>
    <n v="429"/>
    <s v="HYDERABAD"/>
    <s v="URBAN"/>
    <s v="KAKINADA,AP"/>
    <d v="1996-03-15T00:00:00"/>
    <n v="27"/>
    <n v="6"/>
    <n v="21959"/>
    <n v="8.9332639999999994"/>
    <n v="577"/>
    <n v="2.767261"/>
    <n v="1004"/>
    <n v="15.896647"/>
    <n v="13"/>
    <n v="65"/>
    <n v="5"/>
    <n v="8"/>
    <n v="2"/>
    <n v="6"/>
    <n v="99"/>
    <n v="94"/>
    <n v="5.0505050505050497E-2"/>
    <n v="5"/>
    <x v="4"/>
  </r>
  <r>
    <n v="430"/>
    <s v="CHENNAI"/>
    <s v="SURBAN"/>
    <s v="KARUR, TN"/>
    <d v="1996-09-25T00:00:00"/>
    <n v="26"/>
    <n v="9"/>
    <n v="38146"/>
    <n v="8.872992"/>
    <n v="1336"/>
    <n v="5.4120619999999997"/>
    <n v="1154"/>
    <n v="19.450016000000002"/>
    <n v="10"/>
    <n v="76"/>
    <n v="13"/>
    <n v="5"/>
    <n v="0"/>
    <n v="4"/>
    <n v="108"/>
    <n v="107"/>
    <n v="9.2592592592593004E-3"/>
    <n v="1"/>
    <x v="1"/>
  </r>
  <r>
    <n v="431"/>
    <s v="HYDERABAD"/>
    <s v="URBAN"/>
    <s v="KHAMMAM A.P"/>
    <d v="1997-03-12T00:00:00"/>
    <n v="26"/>
    <n v="11"/>
    <n v="38776"/>
    <n v="15.161908"/>
    <n v="1600"/>
    <n v="14.319061"/>
    <n v="707"/>
    <n v="24.777197999999999"/>
    <n v="49"/>
    <n v="56"/>
    <n v="13"/>
    <n v="5"/>
    <n v="3"/>
    <n v="17"/>
    <n v="143"/>
    <n v="139"/>
    <n v="2.7972027972028024E-2"/>
    <n v="4"/>
    <x v="1"/>
  </r>
  <r>
    <n v="432"/>
    <s v="MANGALORE"/>
    <s v="URBAN"/>
    <s v="KANHANGAD (KERALA)"/>
    <d v="1999-03-19T00:00:00"/>
    <n v="24"/>
    <n v="8"/>
    <n v="24389"/>
    <n v="16.842172000000001"/>
    <n v="306"/>
    <n v="3.2570869999999998"/>
    <n v="1244"/>
    <n v="23.319673000000002"/>
    <n v="31"/>
    <n v="135"/>
    <n v="2"/>
    <n v="10"/>
    <n v="4"/>
    <n v="6"/>
    <n v="188"/>
    <n v="180"/>
    <n v="4.2553191489361653E-2"/>
    <n v="8"/>
    <x v="1"/>
  </r>
  <r>
    <n v="433"/>
    <s v="MUMBAI"/>
    <s v="URBAN"/>
    <s v="KOLHAPUR-SIBER CAMPUS"/>
    <d v="2007-03-26T00:00:00"/>
    <n v="16"/>
    <n v="8"/>
    <n v="20940"/>
    <n v="11.291301000000001"/>
    <n v="633"/>
    <n v="3.3815569999999999"/>
    <n v="1746"/>
    <n v="37.565733999999999"/>
    <n v="13"/>
    <n v="150"/>
    <n v="15"/>
    <n v="11"/>
    <n v="2"/>
    <n v="1"/>
    <n v="192"/>
    <n v="188"/>
    <n v="2.083333333333337E-2"/>
    <n v="4"/>
    <x v="1"/>
  </r>
  <r>
    <n v="434"/>
    <s v="KOLKATA"/>
    <s v="METRO"/>
    <s v="CENTRAL AVENUE, KOLKATA"/>
    <d v="2001-02-19T00:00:00"/>
    <n v="22"/>
    <n v="8"/>
    <n v="19310"/>
    <n v="25.278243"/>
    <n v="2087"/>
    <n v="11.500595000000001"/>
    <n v="3420"/>
    <n v="127.27926600000001"/>
    <n v="65"/>
    <n v="256"/>
    <n v="22"/>
    <n v="20"/>
    <n v="14"/>
    <n v="9"/>
    <n v="386"/>
    <n v="366"/>
    <n v="5.1813471502590636E-2"/>
    <n v="20"/>
    <x v="2"/>
  </r>
  <r>
    <n v="435"/>
    <s v="KOLKATA"/>
    <s v="URBAN"/>
    <s v="SALT LAKE, KOLKATA"/>
    <d v="2005-04-20T00:00:00"/>
    <n v="18"/>
    <n v="8"/>
    <n v="19000"/>
    <n v="21.805371999999998"/>
    <n v="948"/>
    <n v="3.697476"/>
    <n v="2763"/>
    <n v="73.998687000000004"/>
    <n v="12"/>
    <n v="188"/>
    <n v="9"/>
    <n v="17"/>
    <n v="10"/>
    <n v="11"/>
    <n v="247"/>
    <n v="230"/>
    <n v="6.8825910931174072E-2"/>
    <n v="17"/>
    <x v="1"/>
  </r>
  <r>
    <n v="436"/>
    <s v="KOLKATA"/>
    <s v="METRO"/>
    <s v="RASH BEHARI AVENUE, KOLKATA"/>
    <d v="2006-06-27T00:00:00"/>
    <n v="17"/>
    <n v="8"/>
    <n v="16566"/>
    <n v="17.907253999999998"/>
    <n v="755"/>
    <n v="12.652932"/>
    <n v="3696"/>
    <n v="93.299852000000001"/>
    <n v="23"/>
    <n v="241"/>
    <n v="13"/>
    <n v="18"/>
    <n v="9"/>
    <n v="11"/>
    <n v="315"/>
    <n v="294"/>
    <n v="6.6666666666666652E-2"/>
    <n v="21"/>
    <x v="2"/>
  </r>
  <r>
    <n v="437"/>
    <s v="DELHI"/>
    <s v="METRO"/>
    <s v="KANPUR"/>
    <d v="2007-03-06T00:00:00"/>
    <n v="16"/>
    <n v="8"/>
    <n v="23877"/>
    <n v="19.686087000000001"/>
    <n v="703"/>
    <n v="6.5585519999999997"/>
    <n v="3018"/>
    <n v="90.193629999999999"/>
    <n v="44"/>
    <n v="169"/>
    <n v="17"/>
    <n v="5"/>
    <n v="3"/>
    <n v="10"/>
    <n v="248"/>
    <n v="245"/>
    <n v="1.2096774193548376E-2"/>
    <n v="3"/>
    <x v="1"/>
  </r>
  <r>
    <n v="438"/>
    <s v="KOLKATA"/>
    <s v="METRO"/>
    <s v="BELIAGHATA, KOLKATA"/>
    <d v="2008-03-31T00:00:00"/>
    <n v="15"/>
    <n v="9"/>
    <n v="26659"/>
    <n v="34.479999999999997"/>
    <n v="1005"/>
    <n v="6.1859149999999996"/>
    <n v="5789"/>
    <n v="116.89840599999999"/>
    <n v="67"/>
    <n v="546"/>
    <n v="9"/>
    <n v="31"/>
    <n v="10"/>
    <n v="20"/>
    <n v="683"/>
    <n v="651"/>
    <n v="4.6852122986822842E-2"/>
    <n v="32"/>
    <x v="3"/>
  </r>
  <r>
    <n v="439"/>
    <s v="KOLKATA"/>
    <s v="METRO"/>
    <s v="BHOWANIPORE,KOLKATA"/>
    <d v="2009-08-27T00:00:00"/>
    <n v="13"/>
    <n v="9"/>
    <n v="21061"/>
    <n v="21.942810999999999"/>
    <n v="1068"/>
    <n v="6.7021059999999997"/>
    <n v="2962"/>
    <n v="48.263381000000003"/>
    <n v="39"/>
    <n v="236"/>
    <n v="27"/>
    <n v="23"/>
    <n v="6"/>
    <n v="10"/>
    <n v="341"/>
    <n v="326"/>
    <n v="4.3988269794721369E-2"/>
    <n v="15"/>
    <x v="2"/>
  </r>
  <r>
    <n v="440"/>
    <s v="TUMAKURU"/>
    <s v="SURBAN"/>
    <s v="KANAKAPURA"/>
    <d v="2009-07-09T00:00:00"/>
    <n v="14"/>
    <n v="9"/>
    <n v="57090"/>
    <n v="34.519224999999999"/>
    <n v="416"/>
    <n v="1.1766479999999999"/>
    <n v="1513"/>
    <n v="34.261417999999999"/>
    <n v="261"/>
    <n v="175"/>
    <n v="14"/>
    <n v="11"/>
    <n v="7"/>
    <n v="9"/>
    <n v="477"/>
    <n v="468"/>
    <n v="1.8867924528301883E-2"/>
    <n v="9"/>
    <x v="2"/>
  </r>
  <r>
    <n v="441"/>
    <s v="CHENNAI"/>
    <s v="URBAN"/>
    <s v="KANCHEEPURAM,TAMILNADU"/>
    <d v="2009-12-14T00:00:00"/>
    <n v="13"/>
    <n v="7"/>
    <n v="26722"/>
    <n v="8.6244409999999991"/>
    <n v="836"/>
    <n v="3.2568299999999999"/>
    <n v="618"/>
    <n v="15.398755"/>
    <n v="22"/>
    <n v="70"/>
    <n v="17"/>
    <n v="4"/>
    <n v="1"/>
    <n v="5"/>
    <n v="119"/>
    <n v="114"/>
    <n v="4.2016806722689037E-2"/>
    <n v="5"/>
    <x v="1"/>
  </r>
  <r>
    <n v="442"/>
    <s v="SHIMOGA"/>
    <s v="SURBAN"/>
    <s v="KADUR"/>
    <d v="2011-03-07T00:00:00"/>
    <n v="12"/>
    <n v="9"/>
    <n v="58649"/>
    <n v="28.472176000000001"/>
    <n v="522"/>
    <n v="2.3366169999999999"/>
    <n v="1059"/>
    <n v="33.077368"/>
    <n v="138"/>
    <n v="127"/>
    <n v="10"/>
    <n v="6"/>
    <n v="3"/>
    <n v="9"/>
    <n v="293"/>
    <n v="288"/>
    <n v="1.7064846416382284E-2"/>
    <n v="5"/>
    <x v="2"/>
  </r>
  <r>
    <n v="443"/>
    <s v="HYDERABAD"/>
    <s v="URBAN"/>
    <s v="KARIMNAGAR"/>
    <d v="2011-10-24T00:00:00"/>
    <n v="11"/>
    <n v="6"/>
    <n v="19982"/>
    <n v="7.8383469999999997"/>
    <n v="726"/>
    <n v="3.0803259999999999"/>
    <n v="481"/>
    <n v="54.565241"/>
    <n v="19"/>
    <n v="31"/>
    <n v="11"/>
    <n v="1"/>
    <n v="1"/>
    <n v="2"/>
    <n v="65"/>
    <n v="63"/>
    <n v="3.0769230769230771E-2"/>
    <n v="2"/>
    <x v="4"/>
  </r>
  <r>
    <n v="444"/>
    <s v="TUMAKURU"/>
    <s v="SURBAN"/>
    <s v="KUNIGAL"/>
    <d v="2012-02-08T00:00:00"/>
    <n v="11"/>
    <n v="9"/>
    <n v="30428"/>
    <n v="25.196663000000001"/>
    <n v="659"/>
    <n v="3.1945039999999998"/>
    <n v="1594"/>
    <n v="29.855139999999999"/>
    <n v="32"/>
    <n v="153"/>
    <n v="25"/>
    <n v="4"/>
    <n v="6"/>
    <n v="19"/>
    <n v="239"/>
    <n v="229"/>
    <n v="4.1841004184100417E-2"/>
    <n v="10"/>
    <x v="1"/>
  </r>
  <r>
    <n v="445"/>
    <s v="KALABURGI"/>
    <s v="SURBAN"/>
    <s v="KAMPLI"/>
    <d v="2012-03-19T00:00:00"/>
    <n v="11"/>
    <n v="5"/>
    <n v="32514"/>
    <n v="15.49136"/>
    <n v="329"/>
    <n v="1.217279"/>
    <n v="507"/>
    <n v="8.5307759999999995"/>
    <n v="58"/>
    <n v="54"/>
    <n v="9"/>
    <n v="4"/>
    <n v="2"/>
    <n v="3"/>
    <n v="130"/>
    <n v="128"/>
    <n v="1.538461538461533E-2"/>
    <n v="2"/>
    <x v="1"/>
  </r>
  <r>
    <n v="446"/>
    <s v="MANGALORE"/>
    <s v="RURAL"/>
    <s v="KAIRANGALA"/>
    <d v="2012-03-07T00:00:00"/>
    <n v="11"/>
    <n v="4"/>
    <n v="5282"/>
    <n v="5.2700990000000001"/>
    <n v="32"/>
    <n v="4.5655000000000001E-2"/>
    <n v="465"/>
    <n v="5.1744950000000003"/>
    <n v="2"/>
    <n v="38"/>
    <n v="0"/>
    <n v="6"/>
    <n v="0"/>
    <n v="1"/>
    <n v="47"/>
    <n v="46"/>
    <n v="2.1276595744680882E-2"/>
    <n v="1"/>
    <x v="0"/>
  </r>
  <r>
    <n v="447"/>
    <s v="TUMAKURU"/>
    <s v="SURBAN"/>
    <s v="KRISHNARAJAPET"/>
    <d v="2013-02-14T00:00:00"/>
    <n v="10"/>
    <n v="10"/>
    <n v="31779"/>
    <n v="22.786504000000001"/>
    <n v="634"/>
    <n v="5.7559870000000002"/>
    <n v="1217"/>
    <n v="31.220109999999998"/>
    <n v="195"/>
    <n v="118"/>
    <n v="23"/>
    <n v="13"/>
    <n v="5"/>
    <n v="9"/>
    <n v="363"/>
    <n v="351"/>
    <n v="3.3057851239669422E-2"/>
    <n v="12"/>
    <x v="2"/>
  </r>
  <r>
    <n v="448"/>
    <s v="KALABURGI"/>
    <s v="SURBAN"/>
    <s v="KOPPAL"/>
    <d v="2013-03-30T00:00:00"/>
    <n v="10"/>
    <n v="5"/>
    <n v="23002"/>
    <n v="12.310382000000001"/>
    <n v="219"/>
    <n v="1.305385"/>
    <n v="781"/>
    <n v="17.367664000000001"/>
    <n v="77"/>
    <n v="67"/>
    <n v="4"/>
    <n v="3"/>
    <n v="1"/>
    <n v="6"/>
    <n v="158"/>
    <n v="156"/>
    <n v="1.2658227848101222E-2"/>
    <n v="2"/>
    <x v="1"/>
  </r>
  <r>
    <n v="449"/>
    <s v="KALABURGI"/>
    <s v="RURAL"/>
    <s v="KADAPATTI G.P"/>
    <d v="2014-03-28T00:00:00"/>
    <n v="9"/>
    <n v="4"/>
    <n v="19617"/>
    <n v="11.156359999999999"/>
    <n v="186"/>
    <n v="0.8"/>
    <n v="326"/>
    <n v="5.3472730000000004"/>
    <n v="68"/>
    <n v="46"/>
    <n v="7"/>
    <n v="1"/>
    <n v="3"/>
    <n v="3"/>
    <n v="128"/>
    <n v="120"/>
    <n v="6.25E-2"/>
    <n v="8"/>
    <x v="1"/>
  </r>
  <r>
    <n v="450"/>
    <s v="KOLKATA"/>
    <s v="METRO"/>
    <s v="REGIONAL OFFICE,KOLKATA"/>
    <d v="2011-06-13T00:00:00"/>
    <n v="12"/>
    <n v="31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451"/>
    <s v="MANGALORE"/>
    <s v="SURBAN"/>
    <s v="UJIRE, KARNATAKA"/>
    <d v="1978-10-06T00:00:00"/>
    <n v="44"/>
    <n v="9"/>
    <n v="20781"/>
    <n v="26.717095"/>
    <n v="254"/>
    <n v="2.1856840000000002"/>
    <n v="1968"/>
    <n v="79.768000999999998"/>
    <n v="31"/>
    <n v="161"/>
    <n v="1"/>
    <n v="25"/>
    <n v="0"/>
    <n v="10"/>
    <n v="228"/>
    <n v="215"/>
    <n v="5.7017543859649078E-2"/>
    <n v="13"/>
    <x v="1"/>
  </r>
  <r>
    <n v="452"/>
    <s v="DELHI"/>
    <s v="METRO"/>
    <s v="LUDHIANA, PUNJAB"/>
    <d v="1997-11-07T00:00:00"/>
    <n v="25"/>
    <n v="15"/>
    <n v="31544"/>
    <n v="27.014123999999999"/>
    <n v="1376"/>
    <n v="9.2091700000000003"/>
    <n v="2099"/>
    <n v="88.931961999999999"/>
    <n v="68"/>
    <n v="151"/>
    <n v="17"/>
    <n v="8"/>
    <n v="6"/>
    <n v="16"/>
    <n v="266"/>
    <n v="258"/>
    <n v="3.007518796992481E-2"/>
    <n v="8"/>
    <x v="2"/>
  </r>
  <r>
    <n v="453"/>
    <s v="DELHI"/>
    <s v="METRO"/>
    <s v="LUCKNOW, UP"/>
    <d v="2003-03-27T00:00:00"/>
    <n v="20"/>
    <n v="7"/>
    <n v="34156"/>
    <n v="18.565873"/>
    <n v="1130"/>
    <n v="5.4238090000000003"/>
    <n v="1452"/>
    <n v="43.778827999999997"/>
    <n v="63"/>
    <n v="113"/>
    <n v="10"/>
    <n v="7"/>
    <n v="5"/>
    <n v="6"/>
    <n v="204"/>
    <n v="196"/>
    <n v="3.9215686274509776E-2"/>
    <n v="8"/>
    <x v="1"/>
  </r>
  <r>
    <n v="454"/>
    <s v="HYDERABAD"/>
    <s v="METRO"/>
    <s v="L.B.NAGAR"/>
    <d v="2011-09-19T00:00:00"/>
    <n v="11"/>
    <n v="9"/>
    <n v="25512"/>
    <n v="10.701371999999999"/>
    <n v="1023"/>
    <n v="4.0739460000000003"/>
    <n v="767"/>
    <n v="11.62214"/>
    <n v="7"/>
    <n v="62"/>
    <n v="17"/>
    <n v="1"/>
    <n v="2"/>
    <n v="6"/>
    <n v="95"/>
    <n v="93"/>
    <n v="2.1052631578947323E-2"/>
    <n v="2"/>
    <x v="4"/>
  </r>
  <r>
    <n v="455"/>
    <s v="KALABURGI"/>
    <s v="SURBAN"/>
    <s v="LINGASUGUR"/>
    <d v="2013-04-19T00:00:00"/>
    <n v="10"/>
    <n v="8"/>
    <n v="34723"/>
    <n v="20.386564"/>
    <n v="575"/>
    <n v="3.1681360000000001"/>
    <n v="795"/>
    <n v="35.162534000000001"/>
    <n v="167"/>
    <n v="56"/>
    <n v="36"/>
    <n v="7"/>
    <n v="4"/>
    <n v="5"/>
    <n v="275"/>
    <n v="271"/>
    <n v="1.4545454545454528E-2"/>
    <n v="4"/>
    <x v="2"/>
  </r>
  <r>
    <n v="456"/>
    <s v="TUMAKURU"/>
    <s v="RURAL"/>
    <s v="KODIGEHALLI G.P"/>
    <d v="2013-03-26T00:00:00"/>
    <n v="10"/>
    <n v="5"/>
    <n v="22789"/>
    <n v="28.923994"/>
    <n v="111"/>
    <n v="1.027207"/>
    <n v="323"/>
    <n v="18.016732000000001"/>
    <n v="32"/>
    <n v="65"/>
    <n v="1"/>
    <n v="2"/>
    <n v="3"/>
    <n v="4"/>
    <n v="107"/>
    <n v="105"/>
    <n v="1.8691588785046731E-2"/>
    <n v="2"/>
    <x v="1"/>
  </r>
  <r>
    <n v="457"/>
    <s v="UDUPI"/>
    <s v="URBAN"/>
    <s v="KANNARPADY-KADEKAR"/>
    <d v="2014-03-20T00:00:00"/>
    <n v="9"/>
    <n v="8"/>
    <n v="9185"/>
    <n v="14.368952999999999"/>
    <n v="323"/>
    <n v="2.5382060000000002"/>
    <n v="2010"/>
    <n v="56.423076000000002"/>
    <n v="11"/>
    <n v="226"/>
    <n v="4"/>
    <n v="15"/>
    <n v="2"/>
    <n v="4"/>
    <n v="262"/>
    <n v="248"/>
    <n v="5.3435114503816772E-2"/>
    <n v="14"/>
    <x v="1"/>
  </r>
  <r>
    <n v="458"/>
    <s v="SHIMOGA"/>
    <s v="RURAL"/>
    <s v="KYASINAKERE G.P"/>
    <d v="2014-03-11T00:00:00"/>
    <n v="9"/>
    <n v="4"/>
    <n v="13017"/>
    <n v="4.5810820000000003"/>
    <n v="28"/>
    <n v="0.10437299999999999"/>
    <n v="110"/>
    <n v="2.3667229999999999"/>
    <n v="10"/>
    <n v="15"/>
    <n v="1"/>
    <n v="2"/>
    <n v="1"/>
    <n v="1"/>
    <n v="30"/>
    <n v="29"/>
    <n v="3.3333333333333326E-2"/>
    <n v="1"/>
    <x v="0"/>
  </r>
  <r>
    <n v="459"/>
    <s v="AHMEDABAD"/>
    <s v="METRO"/>
    <s v="KOTA"/>
    <d v="2014-03-29T00:00:00"/>
    <n v="9"/>
    <n v="5"/>
    <n v="17780"/>
    <n v="6.96"/>
    <n v="439"/>
    <n v="1.3292489999999999"/>
    <n v="622"/>
    <n v="9.5240570000000009"/>
    <n v="31"/>
    <n v="78"/>
    <n v="10"/>
    <n v="10"/>
    <n v="3"/>
    <n v="6"/>
    <n v="138"/>
    <n v="135"/>
    <n v="2.1739130434782594E-2"/>
    <n v="3"/>
    <x v="1"/>
  </r>
  <r>
    <n v="460"/>
    <s v="KOLKATA"/>
    <s v="URBAN"/>
    <s v="KHARAGPUR"/>
    <d v="2014-03-29T00:00:00"/>
    <n v="9"/>
    <n v="6"/>
    <n v="18699"/>
    <n v="6.9483740000000003"/>
    <n v="415"/>
    <n v="4.2354839999999996"/>
    <n v="656"/>
    <n v="13.067691"/>
    <n v="33"/>
    <n v="64"/>
    <n v="13"/>
    <n v="8"/>
    <n v="0"/>
    <n v="3"/>
    <n v="121"/>
    <n v="113"/>
    <n v="6.6115702479338845E-2"/>
    <n v="8"/>
    <x v="1"/>
  </r>
  <r>
    <n v="461"/>
    <s v="TUMAKURU"/>
    <s v="SURBAN"/>
    <s v="MADHUGIRI"/>
    <d v="1970-04-09T00:00:00"/>
    <n v="53"/>
    <n v="8"/>
    <n v="67295"/>
    <n v="49.186447000000001"/>
    <n v="1037"/>
    <n v="2.9492699999999998"/>
    <n v="2987"/>
    <n v="51.540714999999999"/>
    <n v="217"/>
    <n v="272"/>
    <n v="9"/>
    <n v="29"/>
    <n v="2"/>
    <n v="24"/>
    <n v="553"/>
    <n v="543"/>
    <n v="1.8083182640144635E-2"/>
    <n v="10"/>
    <x v="3"/>
  </r>
  <r>
    <n v="462"/>
    <s v="CHENNAI"/>
    <s v="METRO"/>
    <s v="GT CHENNAI,TC STREET"/>
    <d v="1930-03-24T00:00:00"/>
    <n v="93"/>
    <n v="13"/>
    <n v="27943"/>
    <n v="26.69191"/>
    <n v="1253"/>
    <n v="8.2772170000000003"/>
    <n v="2065"/>
    <n v="101.211862"/>
    <n v="46"/>
    <n v="133"/>
    <n v="10"/>
    <n v="7"/>
    <n v="4"/>
    <n v="8"/>
    <n v="208"/>
    <n v="199"/>
    <n v="4.3269230769230727E-2"/>
    <n v="9"/>
    <x v="1"/>
  </r>
  <r>
    <n v="463"/>
    <s v="CHENNAI"/>
    <s v="METRO"/>
    <s v="MOUNT ROAD, CHENNAI"/>
    <d v="1972-12-29T00:00:00"/>
    <n v="50"/>
    <n v="8"/>
    <n v="23825"/>
    <n v="19.537946999999999"/>
    <n v="1007"/>
    <n v="5.5337329999999998"/>
    <n v="1236"/>
    <n v="57.196449999999999"/>
    <n v="19"/>
    <n v="96"/>
    <n v="19"/>
    <n v="5"/>
    <n v="5"/>
    <n v="13"/>
    <n v="157"/>
    <n v="151"/>
    <n v="3.8216560509554132E-2"/>
    <n v="6"/>
    <x v="1"/>
  </r>
  <r>
    <n v="464"/>
    <s v="CHENNAI"/>
    <s v="METRO"/>
    <s v="CATHEDRAL, CHENNAI"/>
    <d v="1972-12-28T00:00:00"/>
    <n v="50"/>
    <n v="9"/>
    <n v="29035"/>
    <n v="40.945497000000003"/>
    <n v="959"/>
    <n v="5.5800010000000002"/>
    <n v="3150"/>
    <n v="177.35731100000001"/>
    <n v="44"/>
    <n v="234"/>
    <n v="20"/>
    <n v="10"/>
    <n v="7"/>
    <n v="12"/>
    <n v="327"/>
    <n v="316"/>
    <n v="3.3639143730886834E-2"/>
    <n v="11"/>
    <x v="2"/>
  </r>
  <r>
    <n v="465"/>
    <s v="MANGALORE"/>
    <s v="RURAL"/>
    <s v="MANCHI"/>
    <d v="1969-12-30T00:00:00"/>
    <n v="53"/>
    <n v="7"/>
    <n v="29794"/>
    <n v="24.028058000000001"/>
    <n v="330"/>
    <n v="1.8269359999999999"/>
    <n v="2073"/>
    <n v="32.693685000000002"/>
    <n v="55"/>
    <n v="127"/>
    <n v="10"/>
    <n v="12"/>
    <n v="2"/>
    <n v="6"/>
    <n v="212"/>
    <n v="208"/>
    <n v="1.8867924528301883E-2"/>
    <n v="4"/>
    <x v="1"/>
  </r>
  <r>
    <n v="466"/>
    <s v="TUMAKURU"/>
    <s v="URBAN"/>
    <s v="MANDYA"/>
    <d v="1971-12-20T00:00:00"/>
    <n v="51"/>
    <n v="10"/>
    <n v="43424"/>
    <n v="31.398954"/>
    <n v="909"/>
    <n v="3.614404"/>
    <n v="3039"/>
    <n v="75.962756999999996"/>
    <n v="89"/>
    <n v="292"/>
    <n v="27"/>
    <n v="19"/>
    <n v="7"/>
    <n v="28"/>
    <n v="462"/>
    <n v="445"/>
    <n v="3.6796536796536827E-2"/>
    <n v="17"/>
    <x v="2"/>
  </r>
  <r>
    <n v="467"/>
    <s v="MANGALORE"/>
    <s v="SURBAN"/>
    <s v="MANGALPADY,KERALA"/>
    <d v="1971-12-27T00:00:00"/>
    <n v="51"/>
    <n v="7"/>
    <n v="24218"/>
    <n v="27.243435999999999"/>
    <n v="212"/>
    <n v="0.88067600000000001"/>
    <n v="1571"/>
    <n v="19.224308000000001"/>
    <n v="41"/>
    <n v="128"/>
    <n v="5"/>
    <n v="8"/>
    <n v="5"/>
    <n v="7"/>
    <n v="194"/>
    <n v="191"/>
    <n v="1.5463917525773141E-2"/>
    <n v="3"/>
    <x v="1"/>
  </r>
  <r>
    <n v="468"/>
    <s v="MYSORE"/>
    <s v="RURAL"/>
    <s v="MAGGE,KARNATAKA"/>
    <d v="1969-12-29T00:00:00"/>
    <n v="53"/>
    <n v="6"/>
    <n v="28696"/>
    <n v="31.531815000000002"/>
    <n v="149"/>
    <n v="0.95302500000000001"/>
    <n v="1530"/>
    <n v="28.811525"/>
    <n v="85"/>
    <n v="164"/>
    <n v="4"/>
    <n v="9"/>
    <n v="3"/>
    <n v="6"/>
    <n v="271"/>
    <n v="270"/>
    <n v="3.6900369003689537E-3"/>
    <n v="1"/>
    <x v="2"/>
  </r>
  <r>
    <n v="469"/>
    <s v="KALABURGI"/>
    <s v="SURBAN"/>
    <s v="MAHALINGPUR"/>
    <d v="1966-12-30T00:00:00"/>
    <n v="56"/>
    <n v="12"/>
    <n v="57985"/>
    <n v="38.370001000000002"/>
    <n v="798"/>
    <n v="6.6014850000000003"/>
    <n v="1933"/>
    <n v="41.405009999999997"/>
    <n v="115"/>
    <n v="176"/>
    <n v="14"/>
    <n v="17"/>
    <n v="0"/>
    <n v="114"/>
    <n v="436"/>
    <n v="423"/>
    <n v="2.9816513761467878E-2"/>
    <n v="13"/>
    <x v="2"/>
  </r>
  <r>
    <n v="470"/>
    <s v="SHIMOGA"/>
    <s v="SURBAN"/>
    <s v="MALEBENNUR"/>
    <d v="1971-04-10T00:00:00"/>
    <n v="52"/>
    <n v="9"/>
    <n v="36366"/>
    <n v="18.173642000000001"/>
    <n v="357"/>
    <n v="1.702034"/>
    <n v="1332"/>
    <n v="23.244177000000001"/>
    <n v="58"/>
    <n v="167"/>
    <n v="11"/>
    <n v="3"/>
    <n v="1"/>
    <n v="9"/>
    <n v="249"/>
    <n v="245"/>
    <n v="1.6064257028112428E-2"/>
    <n v="4"/>
    <x v="1"/>
  </r>
  <r>
    <n v="471"/>
    <s v="MANGALORE"/>
    <s v="URBAN"/>
    <s v="HAMPANKATTA, MANGALURU"/>
    <d v="1946-08-02T00:00:00"/>
    <n v="77"/>
    <n v="11"/>
    <n v="28869"/>
    <n v="32.783428000000001"/>
    <n v="726"/>
    <n v="5.7961919999999996"/>
    <n v="3521"/>
    <n v="86.840633999999994"/>
    <n v="76"/>
    <n v="238"/>
    <n v="22"/>
    <n v="21"/>
    <n v="11"/>
    <n v="11"/>
    <n v="379"/>
    <n v="360"/>
    <n v="5.0131926121372072E-2"/>
    <n v="19"/>
    <x v="2"/>
  </r>
  <r>
    <n v="472"/>
    <s v="MANGALORE"/>
    <s v="URBAN"/>
    <s v="BUNDER, MANGALURU"/>
    <d v="1974-12-30T00:00:00"/>
    <n v="48"/>
    <n v="9"/>
    <n v="14193"/>
    <n v="15.734377"/>
    <n v="655"/>
    <n v="6.731865"/>
    <n v="1205"/>
    <n v="39.240927999999997"/>
    <n v="38"/>
    <n v="102"/>
    <n v="12"/>
    <n v="2"/>
    <n v="0"/>
    <n v="6"/>
    <n v="160"/>
    <n v="156"/>
    <n v="2.5000000000000022E-2"/>
    <n v="4"/>
    <x v="1"/>
  </r>
  <r>
    <n v="473"/>
    <s v="MANGALORE"/>
    <s v="URBAN"/>
    <s v="BOLAR, MANGALURU"/>
    <d v="1970-06-19T00:00:00"/>
    <n v="53"/>
    <n v="10"/>
    <n v="28374"/>
    <n v="40.727719999999998"/>
    <n v="524"/>
    <n v="4.252669"/>
    <n v="4268"/>
    <n v="90.421422000000007"/>
    <n v="99"/>
    <n v="394"/>
    <n v="12"/>
    <n v="40"/>
    <n v="5"/>
    <n v="12"/>
    <n v="562"/>
    <n v="540"/>
    <n v="3.9145907473309594E-2"/>
    <n v="22"/>
    <x v="3"/>
  </r>
  <r>
    <n v="474"/>
    <s v="MANGALORE"/>
    <s v="URBAN"/>
    <s v="KANKANADY NAGORI, MLORE"/>
    <d v="1972-03-02T00:00:00"/>
    <n v="51"/>
    <n v="9"/>
    <n v="21137"/>
    <n v="38.862146000000003"/>
    <n v="441"/>
    <n v="3.8448440000000002"/>
    <n v="4066"/>
    <n v="76.205629000000002"/>
    <n v="40"/>
    <n v="430"/>
    <n v="8"/>
    <n v="26"/>
    <n v="7"/>
    <n v="16"/>
    <n v="527"/>
    <n v="507"/>
    <n v="3.7950664136622403E-2"/>
    <n v="20"/>
    <x v="3"/>
  </r>
  <r>
    <n v="475"/>
    <s v="MANGALORE"/>
    <s v="URBAN"/>
    <s v="MLORE-FOUNDERS BR(DONGERKERY)"/>
    <d v="1924-05-23T00:00:00"/>
    <n v="99"/>
    <n v="11"/>
    <n v="20849"/>
    <n v="37.430177"/>
    <n v="679"/>
    <n v="33.478729000000001"/>
    <n v="4921"/>
    <n v="157.67995400000001"/>
    <n v="62"/>
    <n v="345"/>
    <n v="10"/>
    <n v="26"/>
    <n v="4"/>
    <n v="7"/>
    <n v="454"/>
    <n v="430"/>
    <n v="5.2863436123347984E-2"/>
    <n v="24"/>
    <x v="2"/>
  </r>
  <r>
    <n v="476"/>
    <s v="MANGALORE"/>
    <s v="URBAN"/>
    <s v="KODIALBAIL, MANGALURU"/>
    <d v="1972-02-18T00:00:00"/>
    <n v="51"/>
    <n v="17"/>
    <n v="32839"/>
    <n v="91.720982000000006"/>
    <n v="1019"/>
    <n v="12.579402999999999"/>
    <n v="9098"/>
    <n v="279.468614"/>
    <n v="105"/>
    <n v="618"/>
    <n v="12"/>
    <n v="42"/>
    <n v="17"/>
    <n v="21"/>
    <n v="815"/>
    <n v="776"/>
    <n v="4.7852760736196265E-2"/>
    <n v="39"/>
    <x v="5"/>
  </r>
  <r>
    <n v="477"/>
    <s v="MANGALORE"/>
    <s v="URBAN"/>
    <s v="KUDROLI, MANGALURU"/>
    <d v="1973-08-23T00:00:00"/>
    <n v="50"/>
    <m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478"/>
    <s v="MANGALORE"/>
    <s v="URBAN"/>
    <s v="BEJAI, MANGALURU"/>
    <d v="1970-06-18T00:00:00"/>
    <n v="53"/>
    <n v="13"/>
    <n v="27682"/>
    <n v="71.219772000000006"/>
    <n v="639"/>
    <n v="6.6690860000000001"/>
    <n v="10031"/>
    <n v="270.90601199999998"/>
    <n v="58"/>
    <n v="800"/>
    <n v="13"/>
    <n v="62"/>
    <n v="16"/>
    <n v="34"/>
    <n v="983"/>
    <n v="940"/>
    <n v="4.3743641912512676E-2"/>
    <n v="43"/>
    <x v="5"/>
  </r>
  <r>
    <n v="479"/>
    <s v="MANGALORE"/>
    <s v="URBAN"/>
    <s v="MANNAGUDDA,MANGALURU"/>
    <d v="1974-10-01T00:00:00"/>
    <n v="48"/>
    <n v="12"/>
    <n v="42966"/>
    <n v="67.497388999999998"/>
    <n v="850"/>
    <n v="6.9532350000000003"/>
    <n v="7808"/>
    <n v="212.459476"/>
    <n v="125"/>
    <n v="669"/>
    <n v="18"/>
    <n v="36"/>
    <n v="10"/>
    <n v="22"/>
    <n v="880"/>
    <n v="849"/>
    <n v="3.5227272727272774E-2"/>
    <n v="31"/>
    <x v="5"/>
  </r>
  <r>
    <n v="480"/>
    <s v="SHIMOGA"/>
    <s v="RURAL"/>
    <s v="MELPAL,KARNATAKA"/>
    <d v="1971-12-06T00:00:00"/>
    <n v="51"/>
    <n v="5"/>
    <n v="8939"/>
    <n v="7.7004929999999998"/>
    <n v="66"/>
    <n v="5.5627000000000003E-2"/>
    <n v="721"/>
    <n v="9.7568269999999995"/>
    <n v="17"/>
    <n v="58"/>
    <n v="1"/>
    <n v="6"/>
    <n v="1"/>
    <n v="2"/>
    <n v="85"/>
    <n v="81"/>
    <n v="4.705882352941182E-2"/>
    <n v="4"/>
    <x v="4"/>
  </r>
  <r>
    <n v="481"/>
    <s v="MYSORE"/>
    <s v="SURBAN"/>
    <s v="MADIKERI"/>
    <d v="1970-05-29T00:00:00"/>
    <n v="53"/>
    <n v="9"/>
    <n v="28585"/>
    <n v="41.151575999999999"/>
    <n v="605"/>
    <n v="4.2007180000000002"/>
    <n v="3361"/>
    <n v="94.506756999999993"/>
    <n v="90"/>
    <n v="288"/>
    <n v="12"/>
    <n v="25"/>
    <n v="4"/>
    <n v="10"/>
    <n v="429"/>
    <n v="414"/>
    <n v="3.4965034965035002E-2"/>
    <n v="15"/>
    <x v="2"/>
  </r>
  <r>
    <n v="482"/>
    <s v="MANGALORE"/>
    <s v="SURBAN"/>
    <s v="MOODBIDRI, KARNATAKA"/>
    <d v="1975-09-15T00:00:00"/>
    <n v="47"/>
    <n v="8"/>
    <n v="33231"/>
    <n v="34.265199000000003"/>
    <n v="365"/>
    <n v="1.0656559999999999"/>
    <n v="3274"/>
    <n v="60.249012999999998"/>
    <n v="64"/>
    <n v="276"/>
    <n v="5"/>
    <n v="25"/>
    <n v="7"/>
    <n v="14"/>
    <n v="391"/>
    <n v="376"/>
    <n v="3.8363171355498715E-2"/>
    <n v="15"/>
    <x v="2"/>
  </r>
  <r>
    <n v="483"/>
    <s v="HUBLI"/>
    <s v="SURBAN"/>
    <s v="MULGUND,KARNATAKA"/>
    <d v="1968-12-24T00:00:00"/>
    <n v="54"/>
    <n v="7"/>
    <n v="38162"/>
    <n v="20.797134"/>
    <n v="433"/>
    <n v="3.7817759999999998"/>
    <n v="1851"/>
    <n v="25.895683999999999"/>
    <n v="73"/>
    <n v="129"/>
    <n v="8"/>
    <n v="12"/>
    <n v="0"/>
    <n v="2"/>
    <n v="224"/>
    <n v="217"/>
    <n v="3.125E-2"/>
    <n v="7"/>
    <x v="1"/>
  </r>
  <r>
    <n v="484"/>
    <s v="MYSORE"/>
    <s v="URBAN"/>
    <s v="DEVARAJ URS ROAD, MYSURU"/>
    <d v="1966-09-08T00:00:00"/>
    <n v="56"/>
    <n v="10"/>
    <n v="61669"/>
    <n v="46.308343000000001"/>
    <n v="1038"/>
    <n v="7.0378759999999998"/>
    <n v="3410"/>
    <n v="111.964611"/>
    <n v="196"/>
    <n v="290"/>
    <n v="8"/>
    <n v="25"/>
    <n v="6"/>
    <n v="12"/>
    <n v="537"/>
    <n v="519"/>
    <n v="3.3519553072625663E-2"/>
    <n v="18"/>
    <x v="3"/>
  </r>
  <r>
    <n v="485"/>
    <s v="MYSORE"/>
    <s v="URBAN"/>
    <s v="CHAMUNDIPURAM, MYSURU"/>
    <d v="1971-02-17T00:00:00"/>
    <n v="52"/>
    <n v="10"/>
    <n v="56453"/>
    <n v="78.291233000000005"/>
    <n v="778"/>
    <n v="4.9567610000000002"/>
    <n v="9252"/>
    <n v="200.24478999999999"/>
    <n v="212"/>
    <n v="863"/>
    <n v="13"/>
    <n v="62"/>
    <n v="14"/>
    <n v="47"/>
    <n v="1211"/>
    <n v="1169"/>
    <n v="3.4682080924855474E-2"/>
    <n v="42"/>
    <x v="6"/>
  </r>
  <r>
    <n v="486"/>
    <s v="CHENNAI"/>
    <s v="METRO"/>
    <s v="MADURAI, TN"/>
    <d v="1975-12-12T00:00:00"/>
    <n v="47"/>
    <n v="6"/>
    <n v="22633"/>
    <n v="14.297299000000001"/>
    <n v="881"/>
    <n v="1.8357220000000001"/>
    <n v="1775"/>
    <n v="39.059550999999999"/>
    <n v="17"/>
    <n v="132"/>
    <n v="5"/>
    <n v="10"/>
    <n v="0"/>
    <n v="7"/>
    <n v="171"/>
    <n v="167"/>
    <n v="2.3391812865497075E-2"/>
    <n v="4"/>
    <x v="1"/>
  </r>
  <r>
    <n v="487"/>
    <s v="MANGALORE"/>
    <s v="URBAN"/>
    <s v="URVA MARKET,MANGALURU"/>
    <d v="1976-05-10T00:00:00"/>
    <n v="47"/>
    <n v="10"/>
    <n v="21142"/>
    <n v="34.512011000000001"/>
    <n v="453"/>
    <n v="3.943136"/>
    <n v="5256"/>
    <n v="123.470968"/>
    <n v="52"/>
    <n v="528"/>
    <n v="9"/>
    <n v="26"/>
    <n v="3"/>
    <n v="10"/>
    <n v="628"/>
    <n v="600"/>
    <n v="4.4585987261146487E-2"/>
    <n v="28"/>
    <x v="3"/>
  </r>
  <r>
    <n v="488"/>
    <s v="CHENNAI"/>
    <s v="METRO"/>
    <s v="TRIPLICANE, CHENNAI"/>
    <d v="1976-06-07T00:00:00"/>
    <n v="47"/>
    <n v="10"/>
    <n v="22795"/>
    <n v="26.580252000000002"/>
    <n v="1090"/>
    <n v="5.7823279999999997"/>
    <n v="3007"/>
    <n v="65.237369999999999"/>
    <n v="56"/>
    <n v="201"/>
    <n v="17"/>
    <n v="16"/>
    <n v="2"/>
    <n v="18"/>
    <n v="310"/>
    <n v="302"/>
    <n v="2.5806451612903181E-2"/>
    <n v="8"/>
    <x v="2"/>
  </r>
  <r>
    <n v="489"/>
    <s v="HYDERABAD"/>
    <s v="SURBAN"/>
    <s v="MADAKASIRA, A.P"/>
    <d v="1976-12-05T00:00:00"/>
    <n v="46"/>
    <n v="11"/>
    <n v="68717"/>
    <n v="32.329416999999999"/>
    <n v="1059"/>
    <n v="3.9759519999999999"/>
    <n v="3829"/>
    <n v="45.888910000000003"/>
    <n v="113"/>
    <n v="238"/>
    <n v="19"/>
    <n v="21"/>
    <n v="2"/>
    <n v="10"/>
    <n v="403"/>
    <n v="396"/>
    <n v="1.7369727047146455E-2"/>
    <n v="7"/>
    <x v="2"/>
  </r>
  <r>
    <n v="490"/>
    <s v="HUBLI"/>
    <s v="SURBAN"/>
    <s v="MARGAO, GOA"/>
    <d v="1976-12-30T00:00:00"/>
    <n v="46"/>
    <n v="10"/>
    <n v="27999"/>
    <n v="59.399845999999997"/>
    <n v="839"/>
    <n v="5.3324699999999998"/>
    <n v="6501"/>
    <n v="163.19714300000001"/>
    <n v="59"/>
    <n v="334"/>
    <n v="12"/>
    <n v="56"/>
    <n v="12"/>
    <n v="20"/>
    <n v="493"/>
    <n v="468"/>
    <n v="5.070993914807298E-2"/>
    <n v="25"/>
    <x v="2"/>
  </r>
  <r>
    <n v="491"/>
    <s v="CHENNAI"/>
    <s v="METRO"/>
    <s v="ANNA NAGAR, CHENNAI"/>
    <d v="1976-12-27T00:00:00"/>
    <n v="46"/>
    <n v="10"/>
    <n v="37410"/>
    <n v="47.633417000000001"/>
    <n v="1800"/>
    <n v="17.027615000000001"/>
    <n v="3386"/>
    <n v="134.241051"/>
    <n v="52"/>
    <n v="233"/>
    <n v="20"/>
    <n v="10"/>
    <n v="9"/>
    <n v="18"/>
    <n v="342"/>
    <n v="332"/>
    <n v="2.9239766081871399E-2"/>
    <n v="10"/>
    <x v="2"/>
  </r>
  <r>
    <n v="492"/>
    <s v="MANGALORE"/>
    <s v="URBAN"/>
    <s v="BALMATTA ROAD, MANGALURU"/>
    <d v="1977-06-27T00:00:00"/>
    <n v="46"/>
    <n v="8"/>
    <n v="18580"/>
    <n v="42.727635999999997"/>
    <n v="554"/>
    <n v="4.0232489999999999"/>
    <n v="3726"/>
    <n v="112.44846099999999"/>
    <n v="20"/>
    <n v="307"/>
    <n v="7"/>
    <n v="16"/>
    <n v="12"/>
    <n v="17"/>
    <n v="379"/>
    <n v="365"/>
    <n v="3.6939313984168831E-2"/>
    <n v="14"/>
    <x v="2"/>
  </r>
  <r>
    <n v="493"/>
    <s v="UDUPI"/>
    <s v="RURAL"/>
    <s v="MUROOR"/>
    <d v="1977-10-03T00:00:00"/>
    <n v="45"/>
    <n v="6"/>
    <n v="15413"/>
    <n v="21.849259"/>
    <n v="136"/>
    <n v="0.69694100000000003"/>
    <n v="4302"/>
    <n v="40.330052000000002"/>
    <n v="20"/>
    <n v="182"/>
    <n v="3"/>
    <n v="38"/>
    <n v="2"/>
    <n v="2"/>
    <n v="247"/>
    <n v="232"/>
    <n v="6.0728744939271273E-2"/>
    <n v="15"/>
    <x v="1"/>
  </r>
  <r>
    <n v="494"/>
    <s v="CHENNAI"/>
    <s v="METRO"/>
    <s v="MINT STREET, CHENNAI"/>
    <d v="1977-12-10T00:00:00"/>
    <n v="45"/>
    <n v="6"/>
    <n v="18455"/>
    <n v="31.639168999999999"/>
    <n v="1494"/>
    <n v="9.3034429999999997"/>
    <n v="1503"/>
    <n v="42.185121000000002"/>
    <n v="34"/>
    <n v="129"/>
    <n v="25"/>
    <n v="7"/>
    <n v="4"/>
    <n v="20"/>
    <n v="219"/>
    <n v="212"/>
    <n v="3.1963470319634757E-2"/>
    <n v="7"/>
    <x v="1"/>
  </r>
  <r>
    <n v="495"/>
    <s v="MANGALORE"/>
    <s v="URBAN"/>
    <s v="PM RAO ROAD, MLORE"/>
    <d v="1978-12-20T00:00:00"/>
    <n v="44"/>
    <n v="11"/>
    <n v="16935"/>
    <n v="21.500259"/>
    <n v="512"/>
    <n v="2.5381149999999999"/>
    <n v="3264"/>
    <n v="67.307570999999996"/>
    <n v="36"/>
    <n v="205"/>
    <n v="10"/>
    <n v="19"/>
    <n v="10"/>
    <n v="8"/>
    <n v="288"/>
    <n v="276"/>
    <n v="4.166666666666663E-2"/>
    <n v="12"/>
    <x v="2"/>
  </r>
  <r>
    <n v="496"/>
    <s v="CHENNAI"/>
    <s v="METRO"/>
    <s v="KODAMBAKKAM, CHENNAI"/>
    <d v="1979-04-10T00:00:00"/>
    <n v="44"/>
    <n v="14"/>
    <n v="37202"/>
    <n v="48.570335999999998"/>
    <n v="1717"/>
    <n v="12.168143000000001"/>
    <n v="7611"/>
    <n v="392.89913100000001"/>
    <n v="47"/>
    <n v="344"/>
    <n v="16"/>
    <n v="26"/>
    <n v="4"/>
    <n v="17"/>
    <n v="454"/>
    <n v="432"/>
    <n v="4.8458149779735726E-2"/>
    <n v="22"/>
    <x v="2"/>
  </r>
  <r>
    <n v="497"/>
    <s v="TUMAKURU"/>
    <s v="RURAL"/>
    <s v="MEDIGESHI"/>
    <d v="1979-12-13T00:00:00"/>
    <n v="43"/>
    <n v="6"/>
    <n v="41639"/>
    <n v="21.527493"/>
    <n v="268"/>
    <n v="0.78424199999999999"/>
    <n v="1553"/>
    <n v="20.969356999999999"/>
    <n v="85"/>
    <n v="139"/>
    <n v="3"/>
    <n v="12"/>
    <n v="2"/>
    <n v="1"/>
    <n v="242"/>
    <n v="234"/>
    <n v="3.3057851239669422E-2"/>
    <n v="8"/>
    <x v="1"/>
  </r>
  <r>
    <n v="498"/>
    <s v="KALABURGI"/>
    <s v="SURBAN"/>
    <s v="MATALA, KARNATAKA"/>
    <d v="1979-12-17T00:00:00"/>
    <n v="43"/>
    <n v="6"/>
    <n v="28279"/>
    <n v="11.682001"/>
    <n v="158"/>
    <n v="0.65849599999999997"/>
    <n v="543"/>
    <n v="7.7967420000000001"/>
    <n v="70"/>
    <n v="39"/>
    <n v="6"/>
    <n v="3"/>
    <n v="0"/>
    <n v="0"/>
    <n v="118"/>
    <n v="113"/>
    <n v="4.2372881355932202E-2"/>
    <n v="5"/>
    <x v="1"/>
  </r>
  <r>
    <n v="499"/>
    <s v="MYSORE"/>
    <s v="URBAN"/>
    <s v="SARASWATHIPURAM, MYSURU"/>
    <d v="1979-12-12T00:00:00"/>
    <n v="43"/>
    <n v="11"/>
    <n v="68553"/>
    <n v="84.896208000000001"/>
    <n v="1044"/>
    <n v="8.1365999999999996"/>
    <n v="8245"/>
    <n v="253.564888"/>
    <n v="198"/>
    <n v="853"/>
    <n v="25"/>
    <n v="54"/>
    <n v="20"/>
    <n v="43"/>
    <n v="1193"/>
    <n v="1153"/>
    <n v="3.3528918692372178E-2"/>
    <n v="40"/>
    <x v="6"/>
  </r>
  <r>
    <n v="500"/>
    <s v="CHENNAI"/>
    <s v="METRO"/>
    <s v="REGIONAL OFFICE CHENNAI"/>
    <d v="1980-08-15T00:00:00"/>
    <n v="43"/>
    <n v="36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501"/>
    <s v="HUBLI"/>
    <s v="URBAN"/>
    <s v="KOPPADAKERE, DHARWAD"/>
    <d v="1984-08-10T00:00:00"/>
    <n v="39"/>
    <n v="9"/>
    <n v="33961"/>
    <n v="85.951666000000003"/>
    <n v="772"/>
    <n v="3.2654160000000001"/>
    <n v="4236"/>
    <n v="87.893371999999999"/>
    <n v="96"/>
    <n v="364"/>
    <n v="18"/>
    <n v="20"/>
    <n v="1"/>
    <n v="20"/>
    <n v="519"/>
    <n v="497"/>
    <n v="4.2389210019267876E-2"/>
    <n v="22"/>
    <x v="2"/>
  </r>
  <r>
    <n v="502"/>
    <s v="MANGALORE"/>
    <s v="RURAL"/>
    <s v="MANILA KARNATAKA"/>
    <d v="1984-09-10T00:00:00"/>
    <n v="38"/>
    <n v="4"/>
    <n v="10344"/>
    <n v="8.7320489999999999"/>
    <n v="96"/>
    <n v="0.19045999999999999"/>
    <n v="1143"/>
    <n v="12.679259"/>
    <n v="10"/>
    <n v="52"/>
    <n v="2"/>
    <n v="12"/>
    <n v="0"/>
    <n v="1"/>
    <n v="77"/>
    <n v="73"/>
    <n v="5.1948051948051965E-2"/>
    <n v="4"/>
    <x v="4"/>
  </r>
  <r>
    <n v="503"/>
    <s v="DELHI"/>
    <s v="URBAN"/>
    <s v="MOHALI, PUNJAB"/>
    <d v="1998-03-30T00:00:00"/>
    <n v="25"/>
    <n v="9"/>
    <n v="42965"/>
    <n v="35.514335000000003"/>
    <n v="871"/>
    <n v="2.9747569999999999"/>
    <n v="2646"/>
    <n v="74.124791999999999"/>
    <n v="42"/>
    <n v="190"/>
    <n v="13"/>
    <n v="10"/>
    <n v="10"/>
    <n v="16"/>
    <n v="281"/>
    <n v="267"/>
    <n v="4.9822064056939452E-2"/>
    <n v="14"/>
    <x v="2"/>
  </r>
  <r>
    <n v="504"/>
    <s v="MYSORE"/>
    <s v="URBAN"/>
    <s v="KUVEMPUNAGAR, MYSURU"/>
    <d v="1998-09-23T00:00:00"/>
    <n v="24"/>
    <n v="12"/>
    <n v="46628"/>
    <n v="77.048462000000001"/>
    <n v="794"/>
    <n v="6.0726760000000004"/>
    <n v="10253"/>
    <n v="290.61950000000002"/>
    <n v="113"/>
    <n v="933"/>
    <n v="13"/>
    <n v="65"/>
    <n v="21"/>
    <n v="56"/>
    <n v="1201"/>
    <n v="1145"/>
    <n v="4.6627810158201499E-2"/>
    <n v="56"/>
    <x v="6"/>
  </r>
  <r>
    <n v="505"/>
    <s v="MYSORE"/>
    <s v="URBAN"/>
    <s v="V V MOHALLA, MYSURU"/>
    <d v="1998-12-09T00:00:00"/>
    <n v="24"/>
    <n v="11"/>
    <n v="35524"/>
    <n v="46.336917"/>
    <n v="694"/>
    <n v="5.1005000000000003"/>
    <n v="5927"/>
    <n v="213.51437899999999"/>
    <n v="105"/>
    <n v="560"/>
    <n v="16"/>
    <n v="22"/>
    <n v="9"/>
    <n v="31"/>
    <n v="743"/>
    <n v="720"/>
    <n v="3.0955585464333746E-2"/>
    <n v="23"/>
    <x v="3"/>
  </r>
  <r>
    <n v="506"/>
    <s v="MANGALORE"/>
    <s v="URBAN"/>
    <s v="KADRI ROAD,  MANGALURU"/>
    <d v="1998-12-03T00:00:00"/>
    <n v="24"/>
    <n v="11"/>
    <n v="16924"/>
    <n v="37.559168"/>
    <n v="470"/>
    <n v="4.289669"/>
    <n v="5580"/>
    <n v="151.79288600000001"/>
    <n v="62"/>
    <n v="441"/>
    <n v="12"/>
    <n v="29"/>
    <n v="6"/>
    <n v="20"/>
    <n v="570"/>
    <n v="543"/>
    <n v="4.7368421052631615E-2"/>
    <n v="27"/>
    <x v="3"/>
  </r>
  <r>
    <n v="507"/>
    <s v="MYSORE"/>
    <s v="URBAN"/>
    <s v="SIDHARTHNAGAR, MYSURU"/>
    <d v="1999-03-12T00:00:00"/>
    <n v="24"/>
    <n v="10"/>
    <n v="46467"/>
    <n v="56.459839000000002"/>
    <n v="1019"/>
    <n v="6.6090720000000003"/>
    <n v="3981"/>
    <n v="116.077684"/>
    <n v="247"/>
    <n v="448"/>
    <n v="17"/>
    <n v="29"/>
    <n v="10"/>
    <n v="37"/>
    <n v="788"/>
    <n v="755"/>
    <n v="4.187817258883253E-2"/>
    <n v="33"/>
    <x v="5"/>
  </r>
  <r>
    <n v="508"/>
    <s v="MYSORE"/>
    <s v="URBAN"/>
    <s v="VIVEKANANDA NAGAR, MYSURU"/>
    <d v="2000-09-08T00:00:00"/>
    <n v="22"/>
    <n v="10"/>
    <n v="36130"/>
    <n v="54.159680000000002"/>
    <n v="466"/>
    <n v="1.193948"/>
    <n v="6945"/>
    <n v="159.878758"/>
    <n v="157"/>
    <n v="764"/>
    <n v="11"/>
    <n v="25"/>
    <n v="6"/>
    <n v="34"/>
    <n v="997"/>
    <n v="971"/>
    <n v="2.6078234704112302E-2"/>
    <n v="26"/>
    <x v="5"/>
  </r>
  <r>
    <n v="509"/>
    <s v="MUMBAI"/>
    <s v="METRO"/>
    <s v="MUMBAI-VAZIRA NAKA, BORIVLI(W)"/>
    <d v="2006-06-09T00:00:00"/>
    <n v="17"/>
    <n v="9"/>
    <n v="23055"/>
    <n v="44.481945000000003"/>
    <n v="929"/>
    <n v="7.1115130000000004"/>
    <n v="5825"/>
    <n v="114.225447"/>
    <n v="62"/>
    <n v="454"/>
    <n v="8"/>
    <n v="40"/>
    <n v="13"/>
    <n v="13"/>
    <n v="590"/>
    <n v="559"/>
    <n v="5.2542372881355881E-2"/>
    <n v="31"/>
    <x v="3"/>
  </r>
  <r>
    <n v="510"/>
    <s v="MUMBAI"/>
    <s v="METRO"/>
    <s v="KANDIVLI EAST,MUMBAI"/>
    <d v="2001-01-14T00:00:00"/>
    <n v="22"/>
    <n v="9"/>
    <n v="39135"/>
    <n v="57.721592000000001"/>
    <n v="1652"/>
    <n v="11.890725"/>
    <n v="7463"/>
    <n v="126.71949499999999"/>
    <n v="173"/>
    <n v="572"/>
    <n v="18"/>
    <n v="35"/>
    <n v="12"/>
    <n v="19"/>
    <n v="829"/>
    <n v="798"/>
    <n v="3.7394451145958962E-2"/>
    <n v="31"/>
    <x v="5"/>
  </r>
  <r>
    <n v="511"/>
    <s v="MYSORE"/>
    <s v="URBAN"/>
    <s v="VIJAYANAGAR II STG, MYSURU"/>
    <d v="2002-02-15T00:00:00"/>
    <n v="21"/>
    <n v="10"/>
    <n v="46559"/>
    <n v="40.118639000000002"/>
    <n v="700"/>
    <n v="3.0872549999999999"/>
    <n v="4433"/>
    <n v="143.44338300000001"/>
    <n v="110"/>
    <n v="447"/>
    <n v="20"/>
    <n v="34"/>
    <n v="6"/>
    <n v="39"/>
    <n v="656"/>
    <n v="632"/>
    <n v="3.6585365853658569E-2"/>
    <n v="24"/>
    <x v="3"/>
  </r>
  <r>
    <n v="512"/>
    <s v="MUMBAI"/>
    <s v="METRO"/>
    <s v="POWAI, MUMBAI"/>
    <d v="2002-09-08T00:00:00"/>
    <n v="20"/>
    <n v="9"/>
    <n v="32455"/>
    <n v="36.043250999999998"/>
    <n v="1637"/>
    <n v="10.817342999999999"/>
    <n v="2534"/>
    <n v="64.651195999999999"/>
    <n v="62"/>
    <n v="191"/>
    <n v="18"/>
    <n v="16"/>
    <n v="7"/>
    <n v="17"/>
    <n v="311"/>
    <n v="298"/>
    <n v="4.1800643086816747E-2"/>
    <n v="13"/>
    <x v="2"/>
  </r>
  <r>
    <n v="513"/>
    <s v="MANGALORE"/>
    <s v="URBAN"/>
    <s v="HO COMPLEX BRANCH, MLORE"/>
    <d v="2003-07-12T00:00:00"/>
    <n v="20"/>
    <n v="13"/>
    <n v="20714"/>
    <n v="54.678570000000001"/>
    <n v="634"/>
    <n v="18.050955999999999"/>
    <n v="5075"/>
    <n v="113.17066"/>
    <n v="46"/>
    <n v="389"/>
    <n v="9"/>
    <n v="21"/>
    <n v="9"/>
    <n v="18"/>
    <n v="492"/>
    <n v="482"/>
    <n v="2.0325203252032575E-2"/>
    <n v="10"/>
    <x v="2"/>
  </r>
  <r>
    <n v="514"/>
    <s v="MUMBAI"/>
    <s v="METRO"/>
    <s v="OSHIWARA,MUMBAI"/>
    <d v="2003-11-13T00:00:00"/>
    <n v="19"/>
    <n v="8"/>
    <n v="31094"/>
    <n v="42.483744000000002"/>
    <n v="1483"/>
    <n v="7.0192059999999996"/>
    <n v="2441"/>
    <n v="85.471872000000005"/>
    <n v="45"/>
    <n v="201"/>
    <n v="6"/>
    <n v="8"/>
    <n v="8"/>
    <n v="15"/>
    <n v="283"/>
    <n v="275"/>
    <n v="2.8268551236749095E-2"/>
    <n v="8"/>
    <x v="2"/>
  </r>
  <r>
    <n v="515"/>
    <s v="MUMBAI"/>
    <s v="METRO"/>
    <s v="KOPAR - KHAIRANE ,NAVI MUMBAI"/>
    <d v="2004-09-15T00:00:00"/>
    <n v="18"/>
    <n v="9"/>
    <n v="30960"/>
    <n v="33.646588000000001"/>
    <n v="2470"/>
    <n v="10.253412000000001"/>
    <n v="2714"/>
    <n v="70.615041000000005"/>
    <n v="60"/>
    <n v="226"/>
    <n v="26"/>
    <n v="11"/>
    <n v="4"/>
    <n v="12"/>
    <n v="339"/>
    <n v="330"/>
    <n v="2.6548672566371723E-2"/>
    <n v="9"/>
    <x v="2"/>
  </r>
  <r>
    <n v="516"/>
    <s v="MUMBAI"/>
    <s v="METRO"/>
    <s v="THAKUR VILLAGE,KANDIVILI EAST"/>
    <d v="2004-12-10T00:00:00"/>
    <n v="18"/>
    <n v="11"/>
    <n v="38404"/>
    <n v="42.931296000000003"/>
    <n v="1077"/>
    <n v="5.5895000000000001"/>
    <n v="4590"/>
    <n v="113.462743"/>
    <n v="106"/>
    <n v="385"/>
    <n v="14"/>
    <n v="15"/>
    <n v="8"/>
    <n v="19"/>
    <n v="547"/>
    <n v="532"/>
    <n v="2.7422303473491727E-2"/>
    <n v="15"/>
    <x v="3"/>
  </r>
  <r>
    <n v="517"/>
    <s v="MUMBAI"/>
    <s v="METRO"/>
    <s v="SEA WOODS,NERUL,NAVI MUMBAI"/>
    <d v="2005-02-01T00:00:00"/>
    <n v="18"/>
    <n v="9"/>
    <n v="25936"/>
    <n v="41.184637000000002"/>
    <n v="1696"/>
    <n v="6.8321699999999996"/>
    <n v="2595"/>
    <n v="95.577748"/>
    <n v="73"/>
    <n v="251"/>
    <n v="8"/>
    <n v="19"/>
    <n v="5"/>
    <n v="13"/>
    <n v="369"/>
    <n v="359"/>
    <n v="2.7100271002710064E-2"/>
    <n v="10"/>
    <x v="2"/>
  </r>
  <r>
    <n v="518"/>
    <s v="MUMBAI"/>
    <s v="METRO"/>
    <s v="SANTACRUZ, MUMBAI"/>
    <d v="2005-03-04T00:00:00"/>
    <n v="18"/>
    <n v="9"/>
    <n v="27146"/>
    <n v="24.701129000000002"/>
    <n v="906"/>
    <n v="11.715325"/>
    <n v="2182"/>
    <n v="88.911043000000006"/>
    <n v="72"/>
    <n v="141"/>
    <n v="19"/>
    <n v="7"/>
    <n v="5"/>
    <n v="7"/>
    <n v="251"/>
    <n v="240"/>
    <n v="4.3824701195219085E-2"/>
    <n v="11"/>
    <x v="1"/>
  </r>
  <r>
    <n v="519"/>
    <s v="MYSORE"/>
    <s v="URBAN"/>
    <s v="BOGADI, MYSURU"/>
    <d v="2005-03-31T00:00:00"/>
    <n v="18"/>
    <n v="10"/>
    <n v="47892"/>
    <n v="52.335031000000001"/>
    <n v="621"/>
    <n v="3.1572209999999998"/>
    <n v="3722"/>
    <n v="94.876447999999996"/>
    <n v="251"/>
    <n v="467"/>
    <n v="12"/>
    <n v="24"/>
    <n v="14"/>
    <n v="38"/>
    <n v="806"/>
    <n v="776"/>
    <n v="3.7220843672456594E-2"/>
    <n v="30"/>
    <x v="5"/>
  </r>
  <r>
    <n v="520"/>
    <s v="MUMBAI"/>
    <s v="METRO"/>
    <s v="MULUND(WEST), MUMBAI"/>
    <d v="2006-03-16T00:00:00"/>
    <n v="17"/>
    <n v="11"/>
    <n v="33758"/>
    <n v="40.829957"/>
    <n v="1561"/>
    <n v="7.5393559999999997"/>
    <n v="4100"/>
    <n v="83.650150999999994"/>
    <n v="28"/>
    <n v="332"/>
    <n v="17"/>
    <n v="21"/>
    <n v="6"/>
    <n v="20"/>
    <n v="424"/>
    <n v="413"/>
    <n v="2.5943396226415061E-2"/>
    <n v="11"/>
    <x v="2"/>
  </r>
  <r>
    <n v="521"/>
    <s v="MANGALORE"/>
    <s v="URBAN"/>
    <s v="MANGALURU-SERVICE BRANCH"/>
    <d v="2007-05-14T00:00:00"/>
    <n v="16"/>
    <m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522"/>
    <s v="MUMBAI"/>
    <s v="METRO"/>
    <s v="BELAPUR, NAVI MUMBAI"/>
    <d v="2008-03-28T00:00:00"/>
    <n v="15"/>
    <n v="7"/>
    <n v="21412"/>
    <n v="16.458106000000001"/>
    <n v="1951"/>
    <n v="19.362895000000002"/>
    <n v="1363"/>
    <n v="33.387788"/>
    <n v="61"/>
    <n v="121"/>
    <n v="21"/>
    <n v="4"/>
    <n v="3"/>
    <n v="5"/>
    <n v="215"/>
    <n v="207"/>
    <n v="3.7209302325581395E-2"/>
    <n v="8"/>
    <x v="1"/>
  </r>
  <r>
    <n v="523"/>
    <s v="MUMBAI"/>
    <s v="URBAN"/>
    <s v="MIRA ROAD (EAST) , MUMBAI"/>
    <d v="2008-03-30T00:00:00"/>
    <n v="15"/>
    <n v="9"/>
    <n v="27479"/>
    <n v="30.478529999999999"/>
    <n v="1486"/>
    <n v="4.7396919999999998"/>
    <n v="3097"/>
    <n v="48.380591000000003"/>
    <n v="137"/>
    <n v="352"/>
    <n v="8"/>
    <n v="20"/>
    <n v="3"/>
    <n v="8"/>
    <n v="528"/>
    <n v="516"/>
    <n v="2.2727272727272707E-2"/>
    <n v="12"/>
    <x v="3"/>
  </r>
  <r>
    <n v="524"/>
    <s v="DELHI"/>
    <s v="URBAN"/>
    <s v="MORADABAD,UTTAR PRADESH"/>
    <d v="2008-06-05T00:00:00"/>
    <n v="15"/>
    <n v="7"/>
    <n v="29392"/>
    <n v="18.843527000000002"/>
    <n v="508"/>
    <n v="1.2389479999999999"/>
    <n v="1393"/>
    <n v="22.924113999999999"/>
    <n v="59"/>
    <n v="130"/>
    <n v="9"/>
    <n v="13"/>
    <n v="2"/>
    <n v="6"/>
    <n v="219"/>
    <n v="208"/>
    <n v="5.0228310502283158E-2"/>
    <n v="11"/>
    <x v="1"/>
  </r>
  <r>
    <n v="525"/>
    <s v="MUMBAI"/>
    <s v="METRO"/>
    <s v="VILLE PARLE (EAST), MUMBAI"/>
    <d v="2008-10-20T00:00:00"/>
    <n v="14"/>
    <n v="7"/>
    <n v="28746"/>
    <n v="20.327226"/>
    <n v="877"/>
    <n v="6.9936619999999996"/>
    <n v="2129"/>
    <n v="46.485722000000003"/>
    <n v="22"/>
    <n v="146"/>
    <n v="12"/>
    <n v="11"/>
    <n v="2"/>
    <n v="6"/>
    <n v="199"/>
    <n v="190"/>
    <n v="4.5226130653266305E-2"/>
    <n v="9"/>
    <x v="1"/>
  </r>
  <r>
    <n v="526"/>
    <s v="MYSORE"/>
    <s v="URBAN"/>
    <s v="J P NAGAR, MYSURU"/>
    <d v="2009-03-25T00:00:00"/>
    <n v="14"/>
    <n v="8"/>
    <n v="40111"/>
    <n v="50.968183000000003"/>
    <n v="485"/>
    <n v="2.9019819999999998"/>
    <n v="4976"/>
    <n v="124.62714099999999"/>
    <n v="145"/>
    <n v="582"/>
    <n v="13"/>
    <n v="26"/>
    <n v="10"/>
    <n v="33"/>
    <n v="809"/>
    <n v="782"/>
    <n v="3.3374536464771287E-2"/>
    <n v="27"/>
    <x v="5"/>
  </r>
  <r>
    <n v="527"/>
    <s v="MUMBAI"/>
    <s v="METRO"/>
    <s v="MUMBAI-DADAR(WEST)"/>
    <d v="2010-09-17T00:00:00"/>
    <n v="12"/>
    <m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528"/>
    <s v="KALABURGI"/>
    <s v="SURBAN"/>
    <s v="MUDHOL"/>
    <d v="2011-03-25T00:00:00"/>
    <n v="12"/>
    <n v="9"/>
    <n v="32467"/>
    <n v="22.050986999999999"/>
    <n v="464"/>
    <n v="3.0863800000000001"/>
    <n v="1290"/>
    <n v="31.486920999999999"/>
    <n v="88"/>
    <n v="98"/>
    <n v="26"/>
    <n v="12"/>
    <n v="2"/>
    <n v="10"/>
    <n v="236"/>
    <n v="228"/>
    <n v="3.3898305084745783E-2"/>
    <n v="8"/>
    <x v="1"/>
  </r>
  <r>
    <n v="529"/>
    <s v="MYSORE"/>
    <s v="RURAL"/>
    <s v="SIDDALINGAPURA"/>
    <d v="2011-06-06T00:00:00"/>
    <n v="12"/>
    <n v="7"/>
    <n v="23444"/>
    <n v="12.064068000000001"/>
    <n v="179"/>
    <n v="0.57915899999999998"/>
    <n v="556"/>
    <n v="16.782367000000001"/>
    <n v="42"/>
    <n v="67"/>
    <n v="1"/>
    <n v="3"/>
    <n v="1"/>
    <n v="5"/>
    <n v="119"/>
    <n v="116"/>
    <n v="2.5210084033613467E-2"/>
    <n v="3"/>
    <x v="1"/>
  </r>
  <r>
    <n v="530"/>
    <s v="KOLKATA"/>
    <s v="SURBAN"/>
    <s v="MEMARI"/>
    <d v="2012-03-28T00:00:00"/>
    <n v="11"/>
    <n v="7"/>
    <n v="23156"/>
    <n v="7.928776"/>
    <n v="343"/>
    <n v="0.43887900000000002"/>
    <n v="1002"/>
    <n v="12.28037"/>
    <n v="40"/>
    <n v="77"/>
    <n v="2"/>
    <n v="3"/>
    <n v="0"/>
    <n v="1"/>
    <n v="123"/>
    <n v="121"/>
    <n v="1.6260162601625994E-2"/>
    <n v="2"/>
    <x v="1"/>
  </r>
  <r>
    <n v="531"/>
    <s v="HUBLI"/>
    <s v="SURBAN"/>
    <s v="NAVALGUND"/>
    <d v="1966-12-30T00:00:00"/>
    <n v="56"/>
    <n v="7"/>
    <n v="36698"/>
    <n v="21.572372999999999"/>
    <n v="382"/>
    <n v="1.0058959999999999"/>
    <n v="1769"/>
    <n v="23.827611000000001"/>
    <n v="64"/>
    <n v="128"/>
    <n v="3"/>
    <n v="11"/>
    <n v="0"/>
    <n v="4"/>
    <n v="210"/>
    <n v="201"/>
    <n v="4.2857142857142816E-2"/>
    <n v="9"/>
    <x v="1"/>
  </r>
  <r>
    <n v="532"/>
    <s v="MANGALORE"/>
    <s v="SURBAN"/>
    <s v="NEERCHAL, KERALA"/>
    <d v="1971-04-03T00:00:00"/>
    <n v="52"/>
    <n v="8"/>
    <n v="27755"/>
    <n v="34.203018999999998"/>
    <n v="206"/>
    <n v="1.745088"/>
    <n v="3945"/>
    <n v="46.367660999999998"/>
    <n v="36"/>
    <n v="237"/>
    <n v="5"/>
    <n v="41"/>
    <n v="2"/>
    <n v="8"/>
    <n v="329"/>
    <n v="303"/>
    <n v="7.9027355623100259E-2"/>
    <n v="26"/>
    <x v="2"/>
  </r>
  <r>
    <n v="533"/>
    <s v="TUMAKURU"/>
    <s v="RURAL"/>
    <s v="NONAVINAKERE"/>
    <d v="1972-12-06T00:00:00"/>
    <n v="50"/>
    <n v="9"/>
    <n v="45516"/>
    <n v="27.570550000000001"/>
    <n v="305"/>
    <n v="1.4405060000000001"/>
    <n v="1571"/>
    <n v="25.591238000000001"/>
    <n v="137"/>
    <n v="119"/>
    <n v="9"/>
    <n v="12"/>
    <n v="1"/>
    <n v="3"/>
    <n v="281"/>
    <n v="274"/>
    <n v="2.4911032028469782E-2"/>
    <n v="7"/>
    <x v="2"/>
  </r>
  <r>
    <n v="534"/>
    <s v="SHIMOGA"/>
    <s v="RURAL"/>
    <s v="NYAMATHI"/>
    <d v="1968-04-04T00:00:00"/>
    <n v="55"/>
    <n v="8"/>
    <n v="47456"/>
    <n v="24.79"/>
    <n v="316"/>
    <n v="0.74689300000000003"/>
    <n v="2189"/>
    <n v="27.504218000000002"/>
    <n v="77"/>
    <n v="137"/>
    <n v="3"/>
    <n v="17"/>
    <n v="0"/>
    <n v="6"/>
    <n v="240"/>
    <n v="233"/>
    <n v="2.9166666666666674E-2"/>
    <n v="7"/>
    <x v="1"/>
  </r>
  <r>
    <n v="535"/>
    <s v="HYDERABAD"/>
    <s v="URBAN"/>
    <s v="NELLORE, A.P"/>
    <d v="1976-12-26T00:00:00"/>
    <n v="46"/>
    <n v="11"/>
    <n v="41815"/>
    <n v="23.767016999999999"/>
    <n v="1601"/>
    <n v="10.060508"/>
    <n v="2423"/>
    <n v="207.455499"/>
    <n v="19"/>
    <n v="166"/>
    <n v="37"/>
    <n v="11"/>
    <n v="4"/>
    <n v="13"/>
    <n v="250"/>
    <n v="239"/>
    <n v="4.4000000000000039E-2"/>
    <n v="11"/>
    <x v="1"/>
  </r>
  <r>
    <n v="536"/>
    <s v="SHIMOGA"/>
    <s v="RURAL"/>
    <s v="NARVE, KARNATAKA"/>
    <d v="1977-10-24T00:00:00"/>
    <n v="45"/>
    <n v="6"/>
    <n v="10383"/>
    <n v="9.8432309999999994"/>
    <n v="108"/>
    <n v="0.108627"/>
    <n v="1064"/>
    <n v="17.721522"/>
    <n v="8"/>
    <n v="101"/>
    <n v="1"/>
    <n v="7"/>
    <n v="0"/>
    <n v="6"/>
    <n v="123"/>
    <n v="119"/>
    <n v="3.2520325203251987E-2"/>
    <n v="4"/>
    <x v="1"/>
  </r>
  <r>
    <n v="537"/>
    <s v="DELHI"/>
    <s v="METRO"/>
    <s v="CORP.FIN.BRANCH-DELHI"/>
    <d v="1978-05-29T00:00:00"/>
    <n v="45"/>
    <n v="14"/>
    <n v="26205"/>
    <n v="26.997864"/>
    <n v="959"/>
    <n v="14.144463"/>
    <n v="1706"/>
    <n v="148.01296099999999"/>
    <n v="39"/>
    <n v="122"/>
    <n v="12"/>
    <n v="10"/>
    <n v="7"/>
    <n v="8"/>
    <n v="198"/>
    <n v="188"/>
    <n v="5.0505050505050497E-2"/>
    <n v="10"/>
    <x v="1"/>
  </r>
  <r>
    <n v="538"/>
    <s v="SHIMOGA"/>
    <s v="RURAL"/>
    <s v="NIDUVALE"/>
    <d v="1978-11-08T00:00:00"/>
    <n v="44"/>
    <n v="5"/>
    <n v="15948"/>
    <n v="21.325399000000001"/>
    <n v="66"/>
    <n v="0.49799900000000002"/>
    <n v="909"/>
    <n v="23.519537"/>
    <n v="12"/>
    <n v="87"/>
    <n v="7"/>
    <n v="8"/>
    <n v="2"/>
    <n v="8"/>
    <n v="124"/>
    <n v="115"/>
    <n v="7.2580645161290369E-2"/>
    <n v="9"/>
    <x v="1"/>
  </r>
  <r>
    <n v="539"/>
    <s v="UDUPI"/>
    <s v="RURAL"/>
    <s v="NAVILGON, KARNATAKA"/>
    <d v="1985-03-31T00:00:00"/>
    <n v="38"/>
    <n v="6"/>
    <n v="7577"/>
    <n v="9.4538010000000003"/>
    <n v="87"/>
    <n v="0.34116999999999997"/>
    <n v="1660"/>
    <n v="22.421431999999999"/>
    <n v="12"/>
    <n v="85"/>
    <n v="0"/>
    <n v="8"/>
    <n v="1"/>
    <n v="2"/>
    <n v="108"/>
    <n v="106"/>
    <n v="1.851851851851849E-2"/>
    <n v="2"/>
    <x v="1"/>
  </r>
  <r>
    <n v="540"/>
    <s v="TUMAKURU"/>
    <s v="RURAL"/>
    <s v="KIBBANAHALLY CROSS(NELLEKERE)"/>
    <d v="1989-06-21T00:00:00"/>
    <n v="34"/>
    <n v="7"/>
    <n v="29699"/>
    <n v="20.873902999999999"/>
    <n v="415"/>
    <n v="1.245301"/>
    <n v="712"/>
    <n v="20.69144"/>
    <n v="55"/>
    <n v="75"/>
    <n v="5"/>
    <n v="3"/>
    <n v="3"/>
    <n v="7"/>
    <n v="148"/>
    <n v="146"/>
    <n v="1.3513513513513487E-2"/>
    <n v="2"/>
    <x v="1"/>
  </r>
  <r>
    <n v="541"/>
    <s v="MUMBAI"/>
    <s v="METRO"/>
    <s v="NAGPUR, MAHARASTRA"/>
    <d v="1990-03-09T00:00:00"/>
    <n v="33"/>
    <n v="9"/>
    <n v="21745"/>
    <n v="19.602497"/>
    <n v="1073"/>
    <n v="18.155282"/>
    <n v="2423"/>
    <n v="105.474429"/>
    <n v="9"/>
    <n v="191"/>
    <n v="23"/>
    <n v="17"/>
    <n v="1"/>
    <n v="7"/>
    <n v="248"/>
    <n v="241"/>
    <n v="2.8225806451612878E-2"/>
    <n v="7"/>
    <x v="1"/>
  </r>
  <r>
    <n v="542"/>
    <s v="DELHI"/>
    <s v="METRO"/>
    <s v="OVERSEAS, NEW DELHI"/>
    <d v="1996-10-16T00:00:00"/>
    <n v="26"/>
    <n v="20"/>
    <n v="22085"/>
    <n v="18.974720000000001"/>
    <n v="1336"/>
    <n v="28.5"/>
    <n v="1696"/>
    <n v="167.159841"/>
    <n v="33"/>
    <n v="79"/>
    <n v="9"/>
    <n v="4"/>
    <n v="8"/>
    <n v="4"/>
    <n v="137"/>
    <n v="127"/>
    <n v="7.2992700729927029E-2"/>
    <n v="10"/>
    <x v="1"/>
  </r>
  <r>
    <n v="543"/>
    <s v="HYDERABAD"/>
    <s v="URBAN"/>
    <s v="NANDYAL.A.P"/>
    <d v="1998-03-09T00:00:00"/>
    <n v="25"/>
    <n v="10"/>
    <n v="40311"/>
    <n v="15.081770000000001"/>
    <n v="672"/>
    <n v="1.2349330000000001"/>
    <n v="1367"/>
    <n v="46.938724000000001"/>
    <n v="10"/>
    <n v="102"/>
    <n v="11"/>
    <n v="6"/>
    <n v="3"/>
    <n v="5"/>
    <n v="137"/>
    <n v="136"/>
    <n v="7.2992700729926918E-3"/>
    <n v="1"/>
    <x v="1"/>
  </r>
  <r>
    <n v="544"/>
    <s v="DELHI"/>
    <s v="METRO"/>
    <s v="SAVITHA VIHAR, NEW DELHI"/>
    <d v="1998-10-14T00:00:00"/>
    <n v="24"/>
    <n v="9"/>
    <n v="23313"/>
    <n v="38.050927000000001"/>
    <n v="1281"/>
    <n v="5.6940049999999998"/>
    <n v="4271"/>
    <n v="134.61053799999999"/>
    <n v="60"/>
    <n v="341"/>
    <n v="13"/>
    <n v="19"/>
    <n v="10"/>
    <n v="20"/>
    <n v="463"/>
    <n v="436"/>
    <n v="5.8315334773218153E-2"/>
    <n v="27"/>
    <x v="2"/>
  </r>
  <r>
    <n v="545"/>
    <s v="DELHI"/>
    <s v="URBAN"/>
    <s v="NOIDA, UTTAR PRADESH"/>
    <d v="1998-12-28T00:00:00"/>
    <n v="24"/>
    <n v="14"/>
    <n v="41913"/>
    <n v="37.070332000000001"/>
    <n v="1499"/>
    <n v="13.088884"/>
    <n v="2964"/>
    <n v="201.685112"/>
    <n v="128"/>
    <n v="191"/>
    <n v="13"/>
    <n v="9"/>
    <n v="14"/>
    <n v="10"/>
    <n v="365"/>
    <n v="350"/>
    <n v="4.1095890410958957E-2"/>
    <n v="15"/>
    <x v="2"/>
  </r>
  <r>
    <n v="546"/>
    <s v="DELHI"/>
    <s v="METRO"/>
    <s v="WEST PATEL NAGAR, NEW DELHI"/>
    <d v="2000-05-26T00:00:00"/>
    <n v="23"/>
    <n v="9"/>
    <n v="37403"/>
    <n v="55.859346000000002"/>
    <n v="1549"/>
    <n v="12.741486999999999"/>
    <n v="5325"/>
    <n v="160.44826599999999"/>
    <n v="195"/>
    <n v="403"/>
    <n v="31"/>
    <n v="26"/>
    <n v="13"/>
    <n v="33"/>
    <n v="701"/>
    <n v="662"/>
    <n v="5.563480741797433E-2"/>
    <n v="39"/>
    <x v="3"/>
  </r>
  <r>
    <n v="547"/>
    <s v="DELHI"/>
    <s v="METRO"/>
    <s v="LAJPAT NAGAR, NEW DELHI"/>
    <d v="2001-06-01T00:00:00"/>
    <n v="22"/>
    <n v="10"/>
    <n v="31403"/>
    <n v="66.859577999999999"/>
    <n v="1833"/>
    <n v="9.3422940000000008"/>
    <n v="5506"/>
    <n v="143.928743"/>
    <n v="187"/>
    <n v="505"/>
    <n v="17"/>
    <n v="30"/>
    <n v="12"/>
    <n v="37"/>
    <n v="788"/>
    <n v="746"/>
    <n v="5.3299492385786795E-2"/>
    <n v="42"/>
    <x v="3"/>
  </r>
  <r>
    <n v="548"/>
    <s v="DELHI"/>
    <s v="METRO"/>
    <s v="SHALIMAR BAGH, NEW DELHI"/>
    <d v="2002-04-26T00:00:00"/>
    <n v="21"/>
    <n v="9"/>
    <n v="30699"/>
    <n v="36.766764999999999"/>
    <n v="1119"/>
    <n v="4.0853739999999998"/>
    <n v="4238"/>
    <n v="104.447423"/>
    <n v="87"/>
    <n v="321"/>
    <n v="20"/>
    <n v="23"/>
    <n v="7"/>
    <n v="30"/>
    <n v="488"/>
    <n v="465"/>
    <n v="4.7131147540983576E-2"/>
    <n v="23"/>
    <x v="2"/>
  </r>
  <r>
    <n v="549"/>
    <s v="DELHI"/>
    <s v="METRO"/>
    <s v="ROHINI,NEW DELHI"/>
    <d v="2004-03-17T00:00:00"/>
    <n v="19"/>
    <n v="9"/>
    <n v="28329"/>
    <n v="40.43882"/>
    <n v="1171"/>
    <n v="9.4274799999999992"/>
    <n v="5456"/>
    <n v="136.84931"/>
    <n v="74"/>
    <n v="402"/>
    <n v="19"/>
    <n v="24"/>
    <n v="20"/>
    <n v="30"/>
    <n v="569"/>
    <n v="538"/>
    <n v="5.4481546572935025E-2"/>
    <n v="31"/>
    <x v="3"/>
  </r>
  <r>
    <n v="550"/>
    <s v="DELHI"/>
    <s v="METRO"/>
    <s v="R K PURAM , NEW DELHI"/>
    <d v="2005-03-03T00:00:00"/>
    <n v="18"/>
    <n v="10"/>
    <n v="29720"/>
    <n v="40.67"/>
    <n v="879"/>
    <n v="7.2711269999999999"/>
    <n v="2575"/>
    <n v="122.83328899999999"/>
    <n v="83"/>
    <n v="186"/>
    <n v="20"/>
    <n v="15"/>
    <n v="10"/>
    <n v="11"/>
    <n v="325"/>
    <n v="310"/>
    <n v="4.6153846153846101E-2"/>
    <n v="15"/>
    <x v="2"/>
  </r>
  <r>
    <n v="551"/>
    <s v="DELHI"/>
    <s v="METRO"/>
    <s v="DWARAKA , NEWDELHI"/>
    <d v="2005-03-03T00:00:00"/>
    <n v="18"/>
    <n v="8"/>
    <n v="29155"/>
    <n v="26.010593"/>
    <n v="965"/>
    <n v="3.446501"/>
    <n v="2643"/>
    <n v="59.280906999999999"/>
    <n v="89"/>
    <n v="193"/>
    <n v="14"/>
    <n v="18"/>
    <n v="7"/>
    <n v="17"/>
    <n v="338"/>
    <n v="319"/>
    <n v="5.6213017751479244E-2"/>
    <n v="19"/>
    <x v="2"/>
  </r>
  <r>
    <n v="552"/>
    <s v="MUMBAI"/>
    <s v="METRO"/>
    <s v="NASHIK"/>
    <d v="2005-01-31T00:00:00"/>
    <n v="18"/>
    <n v="10"/>
    <n v="32110"/>
    <n v="17.353345999999998"/>
    <n v="1136"/>
    <n v="12.292918"/>
    <n v="1388"/>
    <n v="73.040948"/>
    <n v="31"/>
    <n v="113"/>
    <n v="27"/>
    <n v="9"/>
    <n v="4"/>
    <n v="5"/>
    <n v="189"/>
    <n v="182"/>
    <n v="3.703703703703709E-2"/>
    <n v="7"/>
    <x v="1"/>
  </r>
  <r>
    <n v="553"/>
    <s v="DELHI"/>
    <s v="METRO"/>
    <s v="G T KARNAL ROAD , NEWDELHI"/>
    <d v="2006-03-28T00:00:00"/>
    <n v="17"/>
    <n v="7"/>
    <n v="30233"/>
    <n v="27.411999000000002"/>
    <n v="794"/>
    <n v="3.6494390000000001"/>
    <n v="3837"/>
    <n v="77.109626000000006"/>
    <n v="53"/>
    <n v="311"/>
    <n v="16"/>
    <n v="23"/>
    <n v="12"/>
    <n v="19"/>
    <n v="434"/>
    <n v="414"/>
    <n v="4.6082949308755783E-2"/>
    <n v="20"/>
    <x v="2"/>
  </r>
  <r>
    <n v="554"/>
    <s v="DELHI"/>
    <s v="METRO"/>
    <s v="PASCHIM VIHAR, NEWDELHI"/>
    <d v="2006-03-28T00:00:00"/>
    <n v="17"/>
    <n v="8"/>
    <n v="27318"/>
    <n v="31.893234"/>
    <n v="922"/>
    <n v="5.3319739999999998"/>
    <n v="4043"/>
    <n v="96.491314000000003"/>
    <n v="74"/>
    <n v="304"/>
    <n v="13"/>
    <n v="25"/>
    <n v="11"/>
    <n v="18"/>
    <n v="445"/>
    <n v="416"/>
    <n v="6.5168539325842656E-2"/>
    <n v="29"/>
    <x v="2"/>
  </r>
  <r>
    <n v="555"/>
    <s v="DELHI"/>
    <s v="METRO"/>
    <s v="SERVICE BRANCH, NEW DELHI"/>
    <d v="2006-12-07T00:00:00"/>
    <n v="16"/>
    <n v="2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556"/>
    <s v="DELHI"/>
    <s v="METRO"/>
    <s v="JANAKPURI , NEW DELHI"/>
    <d v="2008-01-15T00:00:00"/>
    <n v="15"/>
    <n v="7"/>
    <n v="30144"/>
    <n v="50.956460999999997"/>
    <n v="1228"/>
    <n v="6.0622619999999996"/>
    <n v="4355"/>
    <n v="111.90677100000001"/>
    <n v="149"/>
    <n v="433"/>
    <n v="28"/>
    <n v="24"/>
    <n v="8"/>
    <n v="24"/>
    <n v="666"/>
    <n v="633"/>
    <n v="4.9549549549549599E-2"/>
    <n v="33"/>
    <x v="3"/>
  </r>
  <r>
    <n v="557"/>
    <s v="TUMAKURU"/>
    <s v="SURBAN"/>
    <s v="NELAMANGALA,BENGALURU"/>
    <d v="2008-01-24T00:00:00"/>
    <n v="15"/>
    <n v="10"/>
    <n v="61720"/>
    <n v="46.81"/>
    <n v="931"/>
    <n v="10.873238000000001"/>
    <n v="2136"/>
    <n v="56.591956000000003"/>
    <n v="233"/>
    <n v="242"/>
    <n v="15"/>
    <n v="14"/>
    <n v="9"/>
    <n v="19"/>
    <n v="532"/>
    <n v="516"/>
    <n v="3.007518796992481E-2"/>
    <n v="16"/>
    <x v="3"/>
  </r>
  <r>
    <n v="558"/>
    <s v="DELHI"/>
    <s v="METRO"/>
    <s v="NEW DELHI-KAROLBAGH"/>
    <d v="2008-06-05T00:00:00"/>
    <n v="15"/>
    <n v="10"/>
    <n v="25160"/>
    <n v="33.861916000000001"/>
    <n v="967"/>
    <n v="4.3783779999999997"/>
    <n v="2090"/>
    <n v="50.584246"/>
    <n v="116"/>
    <n v="189"/>
    <n v="16"/>
    <n v="14"/>
    <n v="1"/>
    <n v="11"/>
    <n v="347"/>
    <n v="336"/>
    <n v="3.1700288184438041E-2"/>
    <n v="11"/>
    <x v="2"/>
  </r>
  <r>
    <n v="559"/>
    <s v="BANGALORE"/>
    <s v="METRO"/>
    <s v="NAGANATHAPURA-BENGALURU"/>
    <d v="2009-09-03T00:00:00"/>
    <n v="13"/>
    <n v="8"/>
    <n v="65071"/>
    <n v="83.661393000000004"/>
    <n v="1431"/>
    <n v="8.8818000000000001"/>
    <n v="2407"/>
    <n v="58.231110000000001"/>
    <n v="421"/>
    <n v="349"/>
    <n v="13"/>
    <n v="13"/>
    <n v="16"/>
    <n v="31"/>
    <n v="843"/>
    <n v="822"/>
    <n v="2.4911032028469782E-2"/>
    <n v="21"/>
    <x v="5"/>
  </r>
  <r>
    <n v="560"/>
    <s v="DELHI"/>
    <s v="METRO"/>
    <s v="EAST OF KAILASH, NEW DELHI"/>
    <d v="2009-03-27T00:00:00"/>
    <n v="14"/>
    <n v="10"/>
    <n v="30302"/>
    <n v="36.132848000000003"/>
    <n v="816"/>
    <n v="4.4734160000000003"/>
    <n v="2236"/>
    <n v="65.167011000000002"/>
    <n v="97"/>
    <n v="220"/>
    <n v="13"/>
    <n v="14"/>
    <n v="3"/>
    <n v="14"/>
    <n v="361"/>
    <n v="344"/>
    <n v="4.7091412742382266E-2"/>
    <n v="17"/>
    <x v="2"/>
  </r>
  <r>
    <n v="561"/>
    <s v="DELHI"/>
    <s v="METRO"/>
    <s v="ASHOK VIHAR, NEW DELHI"/>
    <d v="2009-10-12T00:00:00"/>
    <n v="13"/>
    <n v="7"/>
    <n v="27611"/>
    <n v="23.486360999999999"/>
    <n v="670"/>
    <n v="2.2297699999999998"/>
    <n v="1711"/>
    <n v="41.227254000000002"/>
    <n v="75"/>
    <n v="128"/>
    <n v="11"/>
    <n v="16"/>
    <n v="6"/>
    <n v="8"/>
    <n v="244"/>
    <n v="232"/>
    <n v="4.9180327868852514E-2"/>
    <n v="12"/>
    <x v="1"/>
  </r>
  <r>
    <n v="562"/>
    <s v="DELHI"/>
    <s v="METRO"/>
    <s v="NEW DELHI - VIKASPURI"/>
    <d v="2011-03-24T00:00:00"/>
    <n v="12"/>
    <n v="8"/>
    <n v="36092"/>
    <n v="36.078574000000003"/>
    <n v="750"/>
    <n v="3.7484199999999999"/>
    <n v="2832"/>
    <n v="62.410662000000002"/>
    <n v="123"/>
    <n v="236"/>
    <n v="7"/>
    <n v="13"/>
    <n v="8"/>
    <n v="13"/>
    <n v="400"/>
    <n v="382"/>
    <n v="4.500000000000004E-2"/>
    <n v="18"/>
    <x v="2"/>
  </r>
  <r>
    <n v="563"/>
    <s v="HUBLI"/>
    <s v="SURBAN"/>
    <s v="NIPPANI"/>
    <d v="2012-03-30T00:00:00"/>
    <n v="11"/>
    <n v="7"/>
    <n v="23670"/>
    <n v="7.9739129999999996"/>
    <n v="277"/>
    <n v="1.5169859999999999"/>
    <n v="1278"/>
    <n v="12.939916999999999"/>
    <n v="45"/>
    <n v="94"/>
    <n v="7"/>
    <n v="9"/>
    <n v="1"/>
    <n v="6"/>
    <n v="162"/>
    <n v="157"/>
    <n v="3.0864197530864224E-2"/>
    <n v="5"/>
    <x v="1"/>
  </r>
  <r>
    <n v="564"/>
    <s v="HYDERABAD"/>
    <s v="URBAN"/>
    <s v="MIRYALGUDA"/>
    <d v="2012-03-30T00:00:00"/>
    <n v="11"/>
    <n v="8"/>
    <n v="28340"/>
    <n v="8.3545529999999992"/>
    <n v="453"/>
    <n v="1.5596179999999999"/>
    <n v="185"/>
    <n v="4.6129389999999999"/>
    <n v="63"/>
    <n v="24"/>
    <n v="4"/>
    <n v="3"/>
    <n v="1"/>
    <n v="5"/>
    <n v="100"/>
    <n v="99"/>
    <n v="1.0000000000000009E-2"/>
    <n v="1"/>
    <x v="4"/>
  </r>
  <r>
    <n v="565"/>
    <s v="UDUPI"/>
    <s v="URBAN"/>
    <s v="MANIPAL"/>
    <d v="2012-12-10T00:00:00"/>
    <n v="10"/>
    <n v="7"/>
    <n v="12677"/>
    <n v="20.124009999999998"/>
    <n v="367"/>
    <n v="2.6718090000000001"/>
    <n v="3239"/>
    <n v="79.976163"/>
    <n v="45"/>
    <n v="243"/>
    <n v="11"/>
    <n v="18"/>
    <n v="2"/>
    <n v="7"/>
    <n v="326"/>
    <n v="312"/>
    <n v="4.2944785276073594E-2"/>
    <n v="14"/>
    <x v="2"/>
  </r>
  <r>
    <n v="566"/>
    <s v="MANGALORE"/>
    <s v="URBAN"/>
    <s v="MANGALURU - KULSHEKAR"/>
    <d v="2012-11-05T00:00:00"/>
    <n v="10"/>
    <n v="8"/>
    <n v="12621"/>
    <n v="21.158235000000001"/>
    <n v="271"/>
    <n v="3.5584600000000002"/>
    <n v="2321"/>
    <n v="49.736182999999997"/>
    <n v="23"/>
    <n v="238"/>
    <n v="4"/>
    <n v="10"/>
    <n v="4"/>
    <n v="10"/>
    <n v="289"/>
    <n v="280"/>
    <n v="3.114186851211076E-2"/>
    <n v="9"/>
    <x v="2"/>
  </r>
  <r>
    <n v="567"/>
    <s v="DELHI"/>
    <s v="METRO"/>
    <s v="NEW DELHI-MALVIA NAGAR"/>
    <d v="2013-01-30T00:00:00"/>
    <n v="10"/>
    <n v="5"/>
    <n v="32141"/>
    <n v="18.943221000000001"/>
    <n v="765"/>
    <n v="14.452107"/>
    <n v="1190"/>
    <n v="28.809629000000001"/>
    <n v="61"/>
    <n v="109"/>
    <n v="15"/>
    <n v="2"/>
    <n v="3"/>
    <n v="9"/>
    <n v="199"/>
    <n v="193"/>
    <n v="3.0150753768844241E-2"/>
    <n v="6"/>
    <x v="1"/>
  </r>
  <r>
    <n v="568"/>
    <s v="HYDERABAD"/>
    <s v="URBAN"/>
    <s v="NIZAMABAD"/>
    <d v="2013-03-23T00:00:00"/>
    <n v="10"/>
    <n v="6"/>
    <n v="28282"/>
    <n v="10.043024000000001"/>
    <n v="403"/>
    <n v="0.66817000000000004"/>
    <n v="505"/>
    <n v="6.2849449999999996"/>
    <n v="10"/>
    <n v="30"/>
    <n v="7"/>
    <n v="2"/>
    <n v="3"/>
    <n v="5"/>
    <n v="57"/>
    <n v="56"/>
    <n v="1.7543859649122862E-2"/>
    <n v="1"/>
    <x v="4"/>
  </r>
  <r>
    <n v="569"/>
    <s v="KALABURGI"/>
    <s v="SURBAN"/>
    <s v="MANVI"/>
    <d v="2013-03-30T00:00:00"/>
    <n v="10"/>
    <n v="6"/>
    <n v="31740"/>
    <n v="10.859135999999999"/>
    <n v="208"/>
    <n v="1.1766110000000001"/>
    <n v="335"/>
    <n v="6.9458039999999999"/>
    <n v="104"/>
    <n v="29"/>
    <n v="5"/>
    <n v="1"/>
    <n v="0"/>
    <n v="2"/>
    <n v="141"/>
    <n v="139"/>
    <n v="1.4184397163120588E-2"/>
    <n v="2"/>
    <x v="1"/>
  </r>
  <r>
    <n v="570"/>
    <s v="CHENNAI"/>
    <s v="SURBAN"/>
    <s v="NAMAKKAL"/>
    <d v="2013-03-11T00:00:00"/>
    <n v="10"/>
    <n v="10"/>
    <n v="25242"/>
    <n v="7.811725"/>
    <n v="593"/>
    <n v="3.107888"/>
    <n v="1128"/>
    <n v="25.530221000000001"/>
    <n v="10"/>
    <n v="137"/>
    <n v="15"/>
    <n v="5"/>
    <n v="5"/>
    <n v="8"/>
    <n v="180"/>
    <n v="176"/>
    <n v="2.2222222222222254E-2"/>
    <n v="4"/>
    <x v="1"/>
  </r>
  <r>
    <n v="571"/>
    <s v="MYSORE"/>
    <s v="URBAN"/>
    <s v="MYSURU-NAZARBAD"/>
    <d v="2013-03-28T00:00:00"/>
    <n v="10"/>
    <n v="8"/>
    <n v="24686"/>
    <n v="20.347902000000001"/>
    <n v="312"/>
    <n v="2.046459"/>
    <n v="1555"/>
    <n v="43.957945000000002"/>
    <n v="90"/>
    <n v="156"/>
    <n v="6"/>
    <n v="13"/>
    <n v="9"/>
    <n v="11"/>
    <n v="285"/>
    <n v="273"/>
    <n v="4.2105263157894757E-2"/>
    <n v="12"/>
    <x v="2"/>
  </r>
  <r>
    <n v="572"/>
    <s v="KALABURGI"/>
    <s v="SURBAN"/>
    <s v="MUDDEBIHAL"/>
    <d v="2014-10-17T00:00:00"/>
    <n v="8"/>
    <n v="8"/>
    <n v="30934"/>
    <n v="24.307110000000002"/>
    <n v="923"/>
    <n v="7.1681679999999997"/>
    <n v="1089"/>
    <n v="37.742305000000002"/>
    <n v="136"/>
    <n v="72"/>
    <n v="62"/>
    <n v="11"/>
    <n v="0"/>
    <n v="12"/>
    <n v="293"/>
    <n v="278"/>
    <n v="5.1194539249146742E-2"/>
    <n v="15"/>
    <x v="2"/>
  </r>
  <r>
    <n v="573"/>
    <s v="MYSORE"/>
    <s v="RURAL"/>
    <s v="NARWEYPETE G.P"/>
    <d v="2014-03-10T00:00:00"/>
    <n v="9"/>
    <n v="3"/>
    <n v="6268"/>
    <n v="6.4594680000000002"/>
    <n v="26"/>
    <n v="7.5675000000000006E-2"/>
    <n v="285"/>
    <n v="6.311331"/>
    <n v="9"/>
    <n v="40"/>
    <n v="3"/>
    <n v="0"/>
    <n v="1"/>
    <n v="1"/>
    <n v="54"/>
    <n v="53"/>
    <n v="1.851851851851849E-2"/>
    <n v="1"/>
    <x v="4"/>
  </r>
  <r>
    <n v="574"/>
    <s v="DELHI"/>
    <s v="METRO"/>
    <s v="NEW DELHI-KIRTI NAGAR"/>
    <d v="2014-07-18T00:00:00"/>
    <n v="9"/>
    <n v="7"/>
    <n v="36740"/>
    <n v="15.070523"/>
    <n v="590"/>
    <n v="2.3861180000000002"/>
    <n v="1370"/>
    <n v="26.908453000000002"/>
    <n v="59"/>
    <n v="135"/>
    <n v="6"/>
    <n v="4"/>
    <n v="9"/>
    <n v="10"/>
    <n v="223"/>
    <n v="217"/>
    <n v="2.6905829596412523E-2"/>
    <n v="6"/>
    <x v="1"/>
  </r>
  <r>
    <n v="575"/>
    <s v="DELHI"/>
    <s v="METRO"/>
    <s v="NEWDELHI-CHITTARANJAN PARK"/>
    <d v="2017-11-24T00:00:00"/>
    <n v="5"/>
    <n v="6"/>
    <n v="13959"/>
    <n v="16.589146"/>
    <n v="400"/>
    <n v="1.735379"/>
    <n v="689"/>
    <n v="20.440456999999999"/>
    <n v="36"/>
    <n v="83"/>
    <n v="2"/>
    <n v="7"/>
    <n v="0"/>
    <n v="4"/>
    <n v="132"/>
    <n v="128"/>
    <n v="3.0303030303030276E-2"/>
    <n v="4"/>
    <x v="1"/>
  </r>
  <r>
    <n v="576"/>
    <s v="MYSORE"/>
    <s v="SURBAN"/>
    <s v="NANJANGUD"/>
    <d v="2014-03-29T00:00:00"/>
    <n v="9"/>
    <n v="8"/>
    <n v="30428"/>
    <n v="18.186278000000001"/>
    <n v="466"/>
    <n v="1.7005189999999999"/>
    <n v="980"/>
    <n v="21.785926"/>
    <n v="120"/>
    <n v="149"/>
    <n v="14"/>
    <n v="8"/>
    <n v="5"/>
    <n v="7"/>
    <n v="303"/>
    <n v="296"/>
    <n v="2.3102310231023049E-2"/>
    <n v="7"/>
    <x v="2"/>
  </r>
  <r>
    <n v="577"/>
    <s v="TUMAKURU"/>
    <s v="RURAL"/>
    <s v="SHETTIHALLI G.P"/>
    <d v="2014-03-21T00:00:00"/>
    <n v="9"/>
    <n v="5"/>
    <n v="19125"/>
    <n v="7.9490740000000004"/>
    <n v="94"/>
    <n v="0.14730499999999999"/>
    <n v="309"/>
    <n v="5.8583119999999997"/>
    <n v="49"/>
    <n v="27"/>
    <n v="2"/>
    <n v="4"/>
    <n v="1"/>
    <n v="2"/>
    <n v="85"/>
    <n v="82"/>
    <n v="3.5294117647058809E-2"/>
    <n v="3"/>
    <x v="4"/>
  </r>
  <r>
    <n v="578"/>
    <s v="HYDERABAD"/>
    <s v="URBAN"/>
    <s v="MACHILIPATNAM"/>
    <d v="2014-03-27T00:00:00"/>
    <n v="9"/>
    <n v="7"/>
    <n v="18637"/>
    <n v="8.4147759999999998"/>
    <n v="482"/>
    <n v="2.1028929999999999"/>
    <n v="655"/>
    <n v="9.1748949999999994"/>
    <n v="22"/>
    <n v="33"/>
    <n v="6"/>
    <n v="6"/>
    <n v="2"/>
    <n v="3"/>
    <n v="72"/>
    <n v="68"/>
    <n v="5.555555555555558E-2"/>
    <n v="4"/>
    <x v="4"/>
  </r>
  <r>
    <n v="579"/>
    <s v="MUMBAI"/>
    <s v="URBAN"/>
    <s v="NANDED"/>
    <d v="2014-09-09T00:00:00"/>
    <n v="8"/>
    <n v="5"/>
    <n v="25046"/>
    <n v="16.445243999999999"/>
    <n v="1084"/>
    <n v="5.3596870000000001"/>
    <n v="749"/>
    <n v="14.878838999999999"/>
    <n v="79"/>
    <n v="46"/>
    <n v="39"/>
    <n v="5"/>
    <n v="3"/>
    <n v="11"/>
    <n v="183"/>
    <n v="176"/>
    <n v="3.8251366120218622E-2"/>
    <n v="7"/>
    <x v="1"/>
  </r>
  <r>
    <n v="580"/>
    <s v="UDUPI"/>
    <s v="RURAL"/>
    <s v="MAVINAKATTE-KENCHANOOR G.P"/>
    <d v="2014-03-20T00:00:00"/>
    <n v="9"/>
    <n v="4"/>
    <n v="6945"/>
    <n v="4.6910740000000004"/>
    <n v="112"/>
    <n v="0.470945"/>
    <n v="497"/>
    <n v="6.1363130000000004"/>
    <n v="12"/>
    <n v="38"/>
    <n v="2"/>
    <n v="2"/>
    <n v="2"/>
    <n v="2"/>
    <n v="58"/>
    <n v="56"/>
    <n v="3.4482758620689613E-2"/>
    <n v="2"/>
    <x v="4"/>
  </r>
  <r>
    <n v="581"/>
    <s v="TUMAKURU"/>
    <s v="SURBAN"/>
    <s v="MAGADI,KARNATAKA"/>
    <d v="2014-06-11T00:00:00"/>
    <n v="9"/>
    <n v="7"/>
    <n v="28453"/>
    <n v="24.008669000000001"/>
    <n v="441"/>
    <n v="1.7258560000000001"/>
    <n v="947"/>
    <n v="20.202584999999999"/>
    <n v="107"/>
    <n v="130"/>
    <n v="22"/>
    <n v="9"/>
    <n v="3"/>
    <n v="7"/>
    <n v="278"/>
    <n v="275"/>
    <n v="1.0791366906474864E-2"/>
    <n v="3"/>
    <x v="2"/>
  </r>
  <r>
    <n v="582"/>
    <s v="CHENNAI"/>
    <s v="URBAN"/>
    <s v="NAGERCOIL"/>
    <d v="2014-08-22T00:00:00"/>
    <n v="8"/>
    <n v="5"/>
    <n v="17750"/>
    <n v="8.6213479999999993"/>
    <n v="581"/>
    <n v="0.87986900000000001"/>
    <n v="565"/>
    <n v="9.1254980000000003"/>
    <n v="15"/>
    <n v="53"/>
    <n v="5"/>
    <n v="2"/>
    <n v="0"/>
    <n v="4"/>
    <n v="79"/>
    <n v="78"/>
    <n v="1.2658227848101222E-2"/>
    <n v="1"/>
    <x v="4"/>
  </r>
  <r>
    <n v="583"/>
    <s v="SHIMOGA"/>
    <s v="RURAL"/>
    <s v="NARASIMHARAJAPURA"/>
    <d v="2014-08-28T00:00:00"/>
    <n v="8"/>
    <n v="6"/>
    <n v="14558"/>
    <n v="19.675695999999999"/>
    <n v="182"/>
    <n v="1.522354"/>
    <n v="1058"/>
    <n v="25.771401999999998"/>
    <n v="51"/>
    <n v="136"/>
    <n v="6"/>
    <n v="5"/>
    <n v="4"/>
    <n v="12"/>
    <n v="214"/>
    <n v="209"/>
    <n v="2.3364485981308358E-2"/>
    <n v="5"/>
    <x v="1"/>
  </r>
  <r>
    <n v="584"/>
    <s v="UDUPI"/>
    <s v="RURAL"/>
    <s v="MOLAHALLI G.P"/>
    <d v="2014-07-15T00:00:00"/>
    <n v="9"/>
    <n v="3"/>
    <n v="6064"/>
    <n v="6.4118079999999997"/>
    <n v="96"/>
    <n v="0.59126299999999998"/>
    <n v="542"/>
    <n v="8.2633849999999995"/>
    <n v="13"/>
    <n v="45"/>
    <n v="2"/>
    <n v="2"/>
    <n v="1"/>
    <n v="0"/>
    <n v="63"/>
    <n v="62"/>
    <n v="1.5873015873015928E-2"/>
    <n v="1"/>
    <x v="4"/>
  </r>
  <r>
    <n v="585"/>
    <s v="SHIMOGA"/>
    <s v="RURAL"/>
    <s v="MANDAGATTA GP"/>
    <d v="2015-02-11T00:00:00"/>
    <n v="8"/>
    <n v="2"/>
    <n v="5362"/>
    <n v="4.1200559999999999"/>
    <n v="12"/>
    <n v="4.0564000000000003E-2"/>
    <n v="195"/>
    <n v="2.2797749999999999"/>
    <n v="3"/>
    <n v="22"/>
    <n v="0"/>
    <n v="2"/>
    <n v="2"/>
    <n v="1"/>
    <n v="30"/>
    <n v="29"/>
    <n v="3.3333333333333326E-2"/>
    <n v="1"/>
    <x v="0"/>
  </r>
  <r>
    <n v="586"/>
    <s v="TUMAKURU"/>
    <s v="SURBAN"/>
    <s v="MADDUR"/>
    <d v="2015-01-14T00:00:00"/>
    <n v="8"/>
    <n v="7"/>
    <n v="19479"/>
    <n v="14.848513000000001"/>
    <n v="365"/>
    <n v="1.3022419999999999"/>
    <n v="761"/>
    <n v="13.458278"/>
    <n v="99"/>
    <n v="89"/>
    <n v="4"/>
    <n v="3"/>
    <n v="9"/>
    <n v="3"/>
    <n v="207"/>
    <n v="205"/>
    <n v="9.6618357487923134E-3"/>
    <n v="2"/>
    <x v="1"/>
  </r>
  <r>
    <n v="587"/>
    <s v="MYSORE"/>
    <s v="RURAL"/>
    <s v="LAKKUR GP"/>
    <d v="2015-03-05T00:00:00"/>
    <n v="8"/>
    <n v="3"/>
    <n v="9030"/>
    <n v="3.1904210000000002"/>
    <n v="16"/>
    <n v="6.4380000000000001E-3"/>
    <n v="232"/>
    <n v="2.9578790000000001"/>
    <n v="9"/>
    <n v="24"/>
    <n v="1"/>
    <n v="1"/>
    <n v="1"/>
    <n v="2"/>
    <n v="38"/>
    <n v="38"/>
    <n v="0"/>
    <n v="0"/>
    <x v="0"/>
  </r>
  <r>
    <n v="588"/>
    <s v="MYSORE"/>
    <s v="RURAL"/>
    <s v="KESAGODU GP"/>
    <d v="2015-03-20T00:00:00"/>
    <n v="8"/>
    <n v="3"/>
    <n v="4190"/>
    <n v="4.8604810000000001"/>
    <n v="12"/>
    <n v="6.9384000000000001E-2"/>
    <n v="223"/>
    <n v="4.085172"/>
    <n v="4"/>
    <n v="36"/>
    <n v="0"/>
    <n v="0"/>
    <n v="0"/>
    <n v="4"/>
    <n v="44"/>
    <n v="42"/>
    <n v="4.5454545454545414E-2"/>
    <n v="2"/>
    <x v="0"/>
  </r>
  <r>
    <n v="589"/>
    <s v="MUMBAI"/>
    <s v="URBAN"/>
    <s v="KHARGHAR,NAVI MUMBAI"/>
    <d v="2015-02-03T00:00:00"/>
    <n v="8"/>
    <n v="6"/>
    <n v="14898"/>
    <n v="13.403389000000001"/>
    <n v="903"/>
    <n v="2.9986139999999999"/>
    <n v="1047"/>
    <n v="19.251842"/>
    <n v="18"/>
    <n v="109"/>
    <n v="11"/>
    <n v="6"/>
    <n v="2"/>
    <n v="4"/>
    <n v="150"/>
    <n v="145"/>
    <n v="3.3333333333333326E-2"/>
    <n v="5"/>
    <x v="1"/>
  </r>
  <r>
    <n v="590"/>
    <s v="HYDERABAD"/>
    <s v="URBAN"/>
    <s v="ONGOLE"/>
    <d v="2013-02-25T00:00:00"/>
    <n v="10"/>
    <n v="6"/>
    <n v="21275"/>
    <n v="5.6120559999999999"/>
    <n v="692"/>
    <n v="2.7861859999999998"/>
    <n v="277"/>
    <n v="6.480448"/>
    <n v="31"/>
    <n v="24"/>
    <n v="10"/>
    <n v="5"/>
    <n v="2"/>
    <n v="2"/>
    <n v="74"/>
    <n v="71"/>
    <n v="4.0540540540540571E-2"/>
    <n v="3"/>
    <x v="4"/>
  </r>
  <r>
    <n v="591"/>
    <s v="MYSORE"/>
    <s v="URBAN"/>
    <s v="RAJIV NAGAR,MYSURU"/>
    <d v="2015-02-02T00:00:00"/>
    <n v="8"/>
    <n v="7"/>
    <n v="21440"/>
    <n v="15.589174"/>
    <n v="268"/>
    <n v="2.726801"/>
    <n v="463"/>
    <n v="9.7696559999999995"/>
    <n v="66"/>
    <n v="45"/>
    <n v="3"/>
    <n v="1"/>
    <n v="7"/>
    <n v="4"/>
    <n v="126"/>
    <n v="125"/>
    <n v="7.9365079365079083E-3"/>
    <n v="1"/>
    <x v="1"/>
  </r>
  <r>
    <n v="592"/>
    <s v="MANGALORE"/>
    <s v="RURAL"/>
    <s v="NERIA GP"/>
    <d v="2015-04-06T00:00:00"/>
    <n v="8"/>
    <n v="4"/>
    <n v="9721"/>
    <n v="6.8940130000000002"/>
    <n v="52"/>
    <n v="0.19803000000000001"/>
    <n v="337"/>
    <n v="3.1025589999999998"/>
    <n v="13"/>
    <n v="28"/>
    <n v="0"/>
    <n v="1"/>
    <n v="0"/>
    <n v="1"/>
    <n v="43"/>
    <n v="43"/>
    <n v="0"/>
    <n v="0"/>
    <x v="0"/>
  </r>
  <r>
    <n v="593"/>
    <s v="MANGALORE"/>
    <s v="URBAN"/>
    <s v="MANGALURU KRISHNAPURA"/>
    <d v="2015-04-08T00:00:00"/>
    <n v="8"/>
    <n v="8"/>
    <n v="17102"/>
    <n v="22.908154"/>
    <n v="317"/>
    <n v="1.3310390000000001"/>
    <n v="1203"/>
    <n v="31.805862999999999"/>
    <n v="59"/>
    <n v="171"/>
    <n v="8"/>
    <n v="8"/>
    <n v="1"/>
    <n v="7"/>
    <n v="254"/>
    <n v="250"/>
    <n v="1.5748031496062964E-2"/>
    <n v="4"/>
    <x v="2"/>
  </r>
  <r>
    <n v="594"/>
    <s v="DELHI"/>
    <s v="METRO"/>
    <s v="GOMTI NAGAR-LUCKNOW"/>
    <d v="2016-03-10T00:00:00"/>
    <n v="7"/>
    <n v="6"/>
    <n v="8504"/>
    <n v="3.843404"/>
    <n v="324"/>
    <n v="2.9736120000000001"/>
    <n v="622"/>
    <n v="10.225"/>
    <n v="12"/>
    <n v="49"/>
    <n v="8"/>
    <n v="2"/>
    <n v="1"/>
    <n v="0"/>
    <n v="72"/>
    <n v="68"/>
    <n v="5.555555555555558E-2"/>
    <n v="4"/>
    <x v="4"/>
  </r>
  <r>
    <n v="595"/>
    <s v="HYDERABAD"/>
    <s v="URBAN"/>
    <s v="MAHABUBNAGAR"/>
    <d v="2015-02-04T00:00:00"/>
    <n v="8"/>
    <n v="8"/>
    <n v="28024"/>
    <n v="15.36547"/>
    <n v="509"/>
    <n v="2.797771"/>
    <n v="403"/>
    <n v="11.819580999999999"/>
    <n v="60"/>
    <n v="26"/>
    <n v="11"/>
    <n v="2"/>
    <n v="0"/>
    <n v="1"/>
    <n v="100"/>
    <n v="99"/>
    <n v="1.0000000000000009E-2"/>
    <n v="1"/>
    <x v="4"/>
  </r>
  <r>
    <n v="596"/>
    <s v="MUMBAI"/>
    <s v="URBAN"/>
    <s v="NAVIMUMBAI-KAMOTHE"/>
    <d v="2015-03-16T00:00:00"/>
    <n v="8"/>
    <n v="7"/>
    <n v="12648"/>
    <n v="8.3380980000000005"/>
    <n v="1158"/>
    <n v="2.6677949999999999"/>
    <n v="662"/>
    <n v="9.1988620000000001"/>
    <n v="24"/>
    <n v="73"/>
    <n v="9"/>
    <n v="2"/>
    <n v="1"/>
    <n v="2"/>
    <n v="111"/>
    <n v="109"/>
    <n v="1.8018018018018056E-2"/>
    <n v="2"/>
    <x v="1"/>
  </r>
  <r>
    <n v="597"/>
    <s v="MYSORE"/>
    <s v="RURAL"/>
    <s v="MALLAPPANNAHALLY GP"/>
    <d v="2015-03-20T00:00:00"/>
    <n v="8"/>
    <n v="3"/>
    <n v="7994"/>
    <n v="4.3395900000000003"/>
    <n v="40"/>
    <n v="5.7778000000000003E-2"/>
    <n v="250"/>
    <n v="2.492381"/>
    <n v="17"/>
    <n v="25"/>
    <n v="0"/>
    <n v="0"/>
    <n v="0"/>
    <n v="0"/>
    <n v="42"/>
    <n v="42"/>
    <n v="0"/>
    <n v="0"/>
    <x v="0"/>
  </r>
  <r>
    <n v="598"/>
    <s v="KOLKATA"/>
    <s v="URBAN"/>
    <s v="NARENDRAPUR,KOLKATA"/>
    <d v="2015-03-14T00:00:00"/>
    <n v="8"/>
    <n v="5"/>
    <n v="10309"/>
    <n v="4.4722289999999996"/>
    <n v="331"/>
    <n v="1.1198220000000001"/>
    <n v="562"/>
    <n v="10.143245"/>
    <n v="11"/>
    <n v="66"/>
    <n v="5"/>
    <n v="0"/>
    <n v="1"/>
    <n v="2"/>
    <n v="85"/>
    <n v="85"/>
    <n v="0"/>
    <n v="0"/>
    <x v="4"/>
  </r>
  <r>
    <n v="599"/>
    <s v="KALABURGI"/>
    <s v="RURAL"/>
    <s v="MIRJI"/>
    <d v="2015-03-05T00:00:00"/>
    <n v="8"/>
    <n v="3"/>
    <n v="8205"/>
    <n v="6.7172749999999999"/>
    <n v="29"/>
    <n v="8.3196000000000006E-2"/>
    <n v="222"/>
    <n v="3.9415640000000001"/>
    <n v="16"/>
    <n v="23"/>
    <n v="1"/>
    <n v="2"/>
    <n v="0"/>
    <n v="4"/>
    <n v="46"/>
    <n v="45"/>
    <n v="2.1739130434782594E-2"/>
    <n v="1"/>
    <x v="0"/>
  </r>
  <r>
    <n v="600"/>
    <s v="MANGALORE"/>
    <s v="URBAN"/>
    <s v="REGIONAL OFFICE MANGALURU"/>
    <d v="1980-03-18T00:00:00"/>
    <n v="43"/>
    <n v="78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601"/>
    <s v="HUBLI"/>
    <s v="SURBAN"/>
    <s v="PANJIM, GOA"/>
    <d v="1975-10-09T00:00:00"/>
    <n v="47"/>
    <n v="11"/>
    <n v="25434"/>
    <n v="40.36"/>
    <n v="916"/>
    <n v="10.601376"/>
    <n v="4484"/>
    <n v="136.31164899999999"/>
    <n v="51"/>
    <n v="289"/>
    <n v="21"/>
    <n v="24"/>
    <n v="4"/>
    <n v="14"/>
    <n v="403"/>
    <n v="382"/>
    <n v="5.2109181141439254E-2"/>
    <n v="21"/>
    <x v="2"/>
  </r>
  <r>
    <n v="602"/>
    <s v="MANGALORE"/>
    <s v="URBAN"/>
    <s v="PANAMBUR, MLORE"/>
    <d v="1964-04-06T00:00:00"/>
    <n v="59"/>
    <n v="8"/>
    <n v="16545"/>
    <n v="14.865847"/>
    <n v="275"/>
    <n v="1.430013"/>
    <n v="2575"/>
    <n v="58.726235000000003"/>
    <n v="19"/>
    <n v="218"/>
    <n v="6"/>
    <n v="9"/>
    <n v="3"/>
    <n v="7"/>
    <n v="262"/>
    <n v="258"/>
    <n v="1.5267175572519109E-2"/>
    <n v="4"/>
    <x v="2"/>
  </r>
  <r>
    <n v="603"/>
    <s v="TUMAKURU"/>
    <s v="SURBAN"/>
    <s v="PAVAGADA"/>
    <d v="1975-08-13T00:00:00"/>
    <n v="48"/>
    <n v="8"/>
    <n v="70088"/>
    <n v="49.524355999999997"/>
    <n v="944"/>
    <n v="5.2214109999999998"/>
    <n v="2717"/>
    <n v="59.790461000000001"/>
    <n v="202"/>
    <n v="261"/>
    <n v="27"/>
    <n v="17"/>
    <n v="2"/>
    <n v="15"/>
    <n v="524"/>
    <n v="507"/>
    <n v="3.244274809160308E-2"/>
    <n v="17"/>
    <x v="3"/>
  </r>
  <r>
    <n v="604"/>
    <s v="MANGALORE"/>
    <s v="SURBAN"/>
    <s v="PUTTUR, D.K"/>
    <d v="1944-01-10T00:00:00"/>
    <n v="79"/>
    <n v="10"/>
    <n v="39450"/>
    <n v="69.000196000000003"/>
    <n v="633"/>
    <n v="4.0181230000000001"/>
    <n v="10059"/>
    <n v="184.31506999999999"/>
    <n v="136"/>
    <n v="718"/>
    <n v="18"/>
    <n v="78"/>
    <n v="9"/>
    <n v="16"/>
    <n v="975"/>
    <n v="925"/>
    <n v="5.1282051282051322E-2"/>
    <n v="50"/>
    <x v="5"/>
  </r>
  <r>
    <n v="605"/>
    <s v="MANGALORE"/>
    <s v="URBAN"/>
    <s v="PACHANADY, MANGALURU"/>
    <d v="1977-06-29T00:00:00"/>
    <n v="46"/>
    <n v="10"/>
    <n v="28834"/>
    <n v="49.372394999999997"/>
    <n v="408"/>
    <n v="4.6542389999999996"/>
    <n v="5175"/>
    <n v="103.683127"/>
    <n v="97"/>
    <n v="507"/>
    <n v="6"/>
    <n v="34"/>
    <n v="14"/>
    <n v="10"/>
    <n v="668"/>
    <n v="646"/>
    <n v="3.2934131736526928E-2"/>
    <n v="22"/>
    <x v="3"/>
  </r>
  <r>
    <n v="606"/>
    <s v="CHENNAI"/>
    <s v="URBAN"/>
    <s v="PONDICHERRY"/>
    <d v="1977-08-10T00:00:00"/>
    <n v="46"/>
    <n v="7"/>
    <n v="29722"/>
    <n v="41.109304000000002"/>
    <n v="1178"/>
    <n v="4.0368810000000002"/>
    <n v="3261"/>
    <n v="88.900740999999996"/>
    <n v="50"/>
    <n v="259"/>
    <n v="23"/>
    <n v="20"/>
    <n v="8"/>
    <n v="15"/>
    <n v="375"/>
    <n v="357"/>
    <n v="4.8000000000000043E-2"/>
    <n v="18"/>
    <x v="2"/>
  </r>
  <r>
    <n v="607"/>
    <s v="MUMBAI"/>
    <s v="METRO"/>
    <s v="PUNE MAIN"/>
    <d v="1979-11-22T00:00:00"/>
    <n v="43"/>
    <n v="13"/>
    <n v="22422"/>
    <n v="15.755473"/>
    <n v="1449"/>
    <n v="19.911981000000001"/>
    <n v="2346"/>
    <n v="303.466722"/>
    <n v="15"/>
    <n v="122"/>
    <n v="14"/>
    <n v="17"/>
    <n v="5"/>
    <n v="7"/>
    <n v="180"/>
    <n v="172"/>
    <n v="4.4444444444444398E-2"/>
    <n v="8"/>
    <x v="1"/>
  </r>
  <r>
    <n v="608"/>
    <s v="DELHI"/>
    <s v="URBAN"/>
    <s v="PANCHKULA, HARYANA"/>
    <d v="1997-11-08T00:00:00"/>
    <n v="25"/>
    <n v="8"/>
    <n v="26969"/>
    <n v="42.056685000000002"/>
    <n v="924"/>
    <n v="4.6090049999999998"/>
    <n v="5796"/>
    <n v="189.98335700000001"/>
    <n v="68"/>
    <n v="393"/>
    <n v="19"/>
    <n v="15"/>
    <n v="17"/>
    <n v="46"/>
    <n v="558"/>
    <n v="526"/>
    <n v="5.7347670250896043E-2"/>
    <n v="32"/>
    <x v="3"/>
  </r>
  <r>
    <n v="609"/>
    <s v="MUMBAI"/>
    <s v="METRO"/>
    <s v="HADAPSAR, PUNE"/>
    <d v="2001-02-28T00:00:00"/>
    <n v="22"/>
    <n v="11"/>
    <n v="31407"/>
    <n v="29.168275999999999"/>
    <n v="1750"/>
    <n v="8.212332"/>
    <n v="1842"/>
    <n v="44.627372999999999"/>
    <n v="58"/>
    <n v="196"/>
    <n v="26"/>
    <n v="11"/>
    <n v="6"/>
    <n v="12"/>
    <n v="309"/>
    <n v="302"/>
    <n v="2.2653721682847849E-2"/>
    <n v="7"/>
    <x v="2"/>
  </r>
  <r>
    <n v="610"/>
    <s v="UDUPI"/>
    <s v="SURBAN"/>
    <s v="PADUBIDRI"/>
    <d v="2005-06-15T00:00:00"/>
    <n v="18"/>
    <n v="8"/>
    <n v="14851"/>
    <n v="14.466336"/>
    <n v="246"/>
    <n v="1.074341"/>
    <n v="2706"/>
    <n v="46.816617999999998"/>
    <n v="12"/>
    <n v="231"/>
    <n v="1"/>
    <n v="12"/>
    <n v="4"/>
    <n v="8"/>
    <n v="268"/>
    <n v="261"/>
    <n v="2.6119402985074647E-2"/>
    <n v="7"/>
    <x v="2"/>
  </r>
  <r>
    <n v="611"/>
    <s v="DELHI"/>
    <s v="URBAN"/>
    <s v="PANIPAT"/>
    <d v="2007-02-20T00:00:00"/>
    <n v="16"/>
    <n v="11"/>
    <n v="24264"/>
    <n v="11.579582"/>
    <n v="810"/>
    <n v="3.61043"/>
    <n v="631"/>
    <n v="16.944535999999999"/>
    <n v="58"/>
    <n v="46"/>
    <n v="8"/>
    <n v="7"/>
    <n v="6"/>
    <n v="4"/>
    <n v="129"/>
    <n v="124"/>
    <n v="3.8759689922480578E-2"/>
    <n v="5"/>
    <x v="1"/>
  </r>
  <r>
    <n v="612"/>
    <s v="MUMBAI"/>
    <s v="METRO"/>
    <s v="DHANKAWADI, PUNE"/>
    <d v="2009-03-28T00:00:00"/>
    <n v="14"/>
    <n v="10"/>
    <n v="19603"/>
    <n v="16.883552999999999"/>
    <n v="1422"/>
    <n v="5.5887209999999996"/>
    <n v="2476"/>
    <n v="48.329743999999998"/>
    <n v="32"/>
    <n v="177"/>
    <n v="11"/>
    <n v="14"/>
    <n v="5"/>
    <n v="13"/>
    <n v="252"/>
    <n v="247"/>
    <n v="1.9841269841269882E-2"/>
    <n v="5"/>
    <x v="1"/>
  </r>
  <r>
    <n v="613"/>
    <s v="KOLKATA"/>
    <s v="METRO"/>
    <s v="PATNA,BIHAR"/>
    <d v="2009-07-07T00:00:00"/>
    <n v="14"/>
    <n v="7"/>
    <n v="15813"/>
    <n v="9.8102260000000001"/>
    <n v="752"/>
    <n v="1.7473700000000001"/>
    <n v="873"/>
    <n v="15.435673"/>
    <n v="13"/>
    <n v="67"/>
    <n v="8"/>
    <n v="8"/>
    <n v="7"/>
    <n v="3"/>
    <n v="106"/>
    <n v="101"/>
    <n v="4.7169811320754707E-2"/>
    <n v="5"/>
    <x v="1"/>
  </r>
  <r>
    <n v="614"/>
    <s v="MUMBAI"/>
    <s v="METRO"/>
    <s v="PIMPRI-CHINCHWAD"/>
    <d v="2013-03-22T00:00:00"/>
    <n v="10"/>
    <n v="7"/>
    <n v="15712"/>
    <n v="10.252001"/>
    <n v="797"/>
    <n v="3.0785830000000001"/>
    <n v="1057"/>
    <n v="19.037939999999999"/>
    <n v="26"/>
    <n v="98"/>
    <n v="3"/>
    <n v="4"/>
    <n v="2"/>
    <n v="3"/>
    <n v="136"/>
    <n v="128"/>
    <n v="5.8823529411764719E-2"/>
    <n v="8"/>
    <x v="1"/>
  </r>
  <r>
    <n v="615"/>
    <s v="MUMBAI"/>
    <s v="URBAN"/>
    <s v="PANVEL"/>
    <d v="2014-03-29T00:00:00"/>
    <n v="9"/>
    <n v="8"/>
    <n v="22674"/>
    <n v="8.5769369999999991"/>
    <n v="1190"/>
    <n v="4.7041120000000003"/>
    <n v="480"/>
    <n v="7.8990850000000004"/>
    <n v="33"/>
    <n v="48"/>
    <n v="13"/>
    <n v="1"/>
    <n v="3"/>
    <n v="1"/>
    <n v="99"/>
    <n v="98"/>
    <n v="1.0101010101010055E-2"/>
    <n v="1"/>
    <x v="4"/>
  </r>
  <r>
    <n v="616"/>
    <s v="UDUPI"/>
    <s v="RURAL"/>
    <s v="PANIYOOR"/>
    <d v="2015-02-05T00:00:00"/>
    <n v="8"/>
    <n v="4"/>
    <n v="8032"/>
    <n v="7.0241239999999996"/>
    <n v="103"/>
    <n v="0.63258000000000003"/>
    <n v="683"/>
    <n v="8.6932419999999997"/>
    <n v="7"/>
    <n v="77"/>
    <n v="5"/>
    <n v="5"/>
    <n v="0"/>
    <n v="2"/>
    <n v="96"/>
    <n v="92"/>
    <n v="4.166666666666663E-2"/>
    <n v="4"/>
    <x v="4"/>
  </r>
  <r>
    <n v="617"/>
    <s v="DELHI"/>
    <s v="URBAN"/>
    <s v="PATIALA"/>
    <d v="2015-03-13T00:00:00"/>
    <n v="8"/>
    <n v="5"/>
    <n v="11109"/>
    <n v="5.145937"/>
    <n v="299"/>
    <n v="1.22"/>
    <n v="354"/>
    <n v="10.280620000000001"/>
    <n v="4"/>
    <n v="50"/>
    <n v="4"/>
    <n v="0"/>
    <n v="3"/>
    <n v="5"/>
    <n v="66"/>
    <n v="66"/>
    <n v="0"/>
    <n v="0"/>
    <x v="4"/>
  </r>
  <r>
    <n v="618"/>
    <s v="HYDERABAD"/>
    <s v="URBAN"/>
    <s v="PRODDATUR (AP)"/>
    <d v="2015-03-02T00:00:00"/>
    <n v="8"/>
    <n v="9"/>
    <n v="26614"/>
    <n v="11.658466000000001"/>
    <n v="564"/>
    <n v="1.473841"/>
    <n v="612"/>
    <n v="9.2464560000000002"/>
    <n v="25"/>
    <n v="73"/>
    <n v="1"/>
    <n v="4"/>
    <n v="1"/>
    <n v="8"/>
    <n v="112"/>
    <n v="111"/>
    <n v="8.9285714285713969E-3"/>
    <n v="1"/>
    <x v="1"/>
  </r>
  <r>
    <n v="619"/>
    <s v="MYSORE"/>
    <s v="SURBAN"/>
    <s v="PERIYAPATNA"/>
    <d v="2015-05-09T00:00:00"/>
    <n v="8"/>
    <n v="6"/>
    <n v="13090"/>
    <n v="8.181362"/>
    <n v="226"/>
    <n v="0.89"/>
    <n v="388"/>
    <n v="8.5677649999999996"/>
    <n v="37"/>
    <n v="56"/>
    <n v="6"/>
    <n v="2"/>
    <n v="0"/>
    <n v="2"/>
    <n v="103"/>
    <n v="102"/>
    <n v="9.7087378640776656E-3"/>
    <n v="1"/>
    <x v="1"/>
  </r>
  <r>
    <n v="620"/>
    <s v="HUBLI"/>
    <s v="RURAL"/>
    <s v="MALLUR GP"/>
    <d v="2015-03-05T00:00:00"/>
    <n v="8"/>
    <n v="3"/>
    <n v="8860"/>
    <n v="9.2598950000000002"/>
    <n v="51"/>
    <n v="0.41368199999999999"/>
    <n v="215"/>
    <n v="5.1135039999999998"/>
    <n v="2"/>
    <n v="23"/>
    <n v="1"/>
    <n v="2"/>
    <n v="2"/>
    <n v="3"/>
    <n v="33"/>
    <n v="32"/>
    <n v="3.0303030303030276E-2"/>
    <n v="1"/>
    <x v="0"/>
  </r>
  <r>
    <n v="621"/>
    <s v="TUMAKURU"/>
    <s v="SURBAN"/>
    <s v="MALAVALLI"/>
    <d v="2018-08-08T00:00:00"/>
    <n v="5"/>
    <n v="6"/>
    <n v="17581"/>
    <n v="8.7149859999999997"/>
    <n v="380"/>
    <n v="0.72169899999999998"/>
    <n v="371"/>
    <n v="7.8255439999999998"/>
    <n v="67"/>
    <n v="45"/>
    <n v="9"/>
    <n v="1"/>
    <n v="6"/>
    <n v="0"/>
    <n v="128"/>
    <n v="128"/>
    <n v="0"/>
    <n v="0"/>
    <x v="1"/>
  </r>
  <r>
    <n v="622"/>
    <s v="MYSORE"/>
    <s v="URBAN"/>
    <s v="MYSURU-SANKRANTHI CIRCLE HEBBAL"/>
    <d v="2015-08-28T00:00:00"/>
    <n v="7"/>
    <n v="9"/>
    <n v="19446"/>
    <n v="35.736683999999997"/>
    <n v="352"/>
    <n v="4.04345"/>
    <n v="1578"/>
    <n v="84.348189000000005"/>
    <n v="12"/>
    <n v="228"/>
    <n v="12"/>
    <n v="10"/>
    <n v="4"/>
    <n v="5"/>
    <n v="271"/>
    <n v="262"/>
    <n v="3.3210332103321027E-2"/>
    <n v="9"/>
    <x v="2"/>
  </r>
  <r>
    <n v="623"/>
    <s v="MYSORE"/>
    <s v="URBAN"/>
    <s v="MYSURU-KANAKADASA NAGAR"/>
    <d v="2016-02-10T00:00:00"/>
    <n v="7"/>
    <n v="8"/>
    <n v="15070"/>
    <n v="21.953016999999999"/>
    <n v="491"/>
    <n v="2.9101499999999998"/>
    <n v="1979"/>
    <n v="50.423174000000003"/>
    <n v="57"/>
    <n v="286"/>
    <n v="9"/>
    <n v="11"/>
    <n v="5"/>
    <n v="8"/>
    <n v="376"/>
    <n v="363"/>
    <n v="3.4574468085106336E-2"/>
    <n v="13"/>
    <x v="2"/>
  </r>
  <r>
    <n v="624"/>
    <s v="HYDERABAD"/>
    <s v="URBAN"/>
    <s v="NARSARAOPET"/>
    <d v="2015-12-18T00:00:00"/>
    <n v="7"/>
    <n v="5"/>
    <n v="17729"/>
    <n v="7.1229699999999996"/>
    <n v="551"/>
    <n v="1.929249"/>
    <n v="228"/>
    <n v="2.8136930000000002"/>
    <n v="41"/>
    <n v="36"/>
    <n v="7"/>
    <n v="1"/>
    <n v="3"/>
    <n v="4"/>
    <n v="92"/>
    <n v="88"/>
    <n v="4.3478260869565188E-2"/>
    <n v="4"/>
    <x v="4"/>
  </r>
  <r>
    <n v="625"/>
    <s v="CHENNAI"/>
    <s v="SURBAN"/>
    <s v="MARTHANDAM"/>
    <d v="2016-01-13T00:00:00"/>
    <n v="7"/>
    <n v="5"/>
    <n v="13594"/>
    <n v="3.506977"/>
    <n v="312"/>
    <n v="0.43459300000000001"/>
    <n v="159"/>
    <n v="1.828476"/>
    <n v="2"/>
    <n v="22"/>
    <n v="5"/>
    <n v="0"/>
    <n v="0"/>
    <n v="0"/>
    <n v="29"/>
    <n v="27"/>
    <n v="6.8965517241379337E-2"/>
    <n v="2"/>
    <x v="0"/>
  </r>
  <r>
    <n v="626"/>
    <s v="DELHI"/>
    <s v="URBAN"/>
    <s v="NOIDA SECTOR 51"/>
    <d v="2016-01-30T00:00:00"/>
    <n v="7"/>
    <m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627"/>
    <s v="MUMBAI"/>
    <s v="SURBAN"/>
    <s v="PALGHAR"/>
    <d v="2016-03-11T00:00:00"/>
    <n v="7"/>
    <n v="6"/>
    <n v="19354"/>
    <n v="9.6137309999999996"/>
    <n v="457"/>
    <n v="3.0203329999999999"/>
    <n v="413"/>
    <n v="5.4914149999999999"/>
    <n v="35"/>
    <n v="50"/>
    <n v="3"/>
    <n v="1"/>
    <n v="3"/>
    <n v="1"/>
    <n v="93"/>
    <n v="91"/>
    <n v="2.1505376344086002E-2"/>
    <n v="2"/>
    <x v="4"/>
  </r>
  <r>
    <n v="628"/>
    <s v="MUMBAI"/>
    <s v="METRO"/>
    <s v="PUNE-BANER"/>
    <d v="2016-02-29T00:00:00"/>
    <n v="7"/>
    <n v="6"/>
    <n v="13290"/>
    <n v="9.6224989999999995"/>
    <n v="613"/>
    <n v="8.0755839999999992"/>
    <n v="795"/>
    <n v="22.721955999999999"/>
    <n v="7"/>
    <n v="81"/>
    <n v="12"/>
    <n v="5"/>
    <n v="0"/>
    <n v="2"/>
    <n v="107"/>
    <n v="105"/>
    <n v="1.8691588785046731E-2"/>
    <n v="2"/>
    <x v="1"/>
  </r>
  <r>
    <n v="629"/>
    <s v="MANGALORE"/>
    <s v="URBAN"/>
    <s v="PALAKKAD"/>
    <d v="2016-03-11T00:00:00"/>
    <n v="7"/>
    <n v="5"/>
    <n v="6581"/>
    <n v="3.7403309999999999"/>
    <n v="182"/>
    <n v="0.69546799999999998"/>
    <n v="563"/>
    <n v="7.450901"/>
    <n v="6"/>
    <n v="52"/>
    <n v="4"/>
    <n v="4"/>
    <n v="0"/>
    <n v="2"/>
    <n v="68"/>
    <n v="66"/>
    <n v="2.9411764705882359E-2"/>
    <n v="2"/>
    <x v="4"/>
  </r>
  <r>
    <n v="630"/>
    <s v="MANGALORE"/>
    <s v="SURBAN"/>
    <s v="MULKI"/>
    <d v="2016-03-28T00:00:00"/>
    <n v="7"/>
    <n v="6"/>
    <n v="6997"/>
    <n v="8.8641050000000003"/>
    <n v="227"/>
    <n v="0.66856199999999999"/>
    <n v="1076"/>
    <n v="31.230889000000001"/>
    <n v="9"/>
    <n v="123"/>
    <n v="4"/>
    <n v="4"/>
    <n v="2"/>
    <n v="1"/>
    <n v="143"/>
    <n v="139"/>
    <n v="2.7972027972028024E-2"/>
    <n v="4"/>
    <x v="1"/>
  </r>
  <r>
    <n v="631"/>
    <s v="HUBLI"/>
    <s v="SURBAN"/>
    <s v="LAKSHMESHWAR"/>
    <d v="2016-09-12T00:00:00"/>
    <n v="6"/>
    <n v="5"/>
    <n v="16156"/>
    <n v="8.5512630000000005"/>
    <n v="321"/>
    <n v="0.92488599999999999"/>
    <n v="396"/>
    <n v="5.883534"/>
    <n v="29"/>
    <n v="30"/>
    <n v="21"/>
    <n v="1"/>
    <n v="1"/>
    <n v="4"/>
    <n v="86"/>
    <n v="85"/>
    <n v="1.1627906976744207E-2"/>
    <n v="1"/>
    <x v="4"/>
  </r>
  <r>
    <n v="632"/>
    <s v="HYDERABAD"/>
    <s v="URBAN"/>
    <s v="MADANAPALLE"/>
    <d v="2016-09-08T00:00:00"/>
    <n v="6"/>
    <n v="7"/>
    <n v="24515"/>
    <n v="12.11064"/>
    <n v="670"/>
    <n v="1.0998019999999999"/>
    <n v="392"/>
    <n v="12.450499000000001"/>
    <n v="105"/>
    <n v="58"/>
    <n v="5"/>
    <n v="3"/>
    <n v="1"/>
    <n v="6"/>
    <n v="178"/>
    <n v="176"/>
    <n v="1.1235955056179803E-2"/>
    <n v="2"/>
    <x v="1"/>
  </r>
  <r>
    <n v="633"/>
    <s v="DELHI"/>
    <s v="METRO"/>
    <s v="NEW DELHI-RAJOURI GARDEN"/>
    <d v="2017-02-14T00:00:00"/>
    <n v="6"/>
    <m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634"/>
    <s v="DELHI"/>
    <s v="METRO"/>
    <s v="LUDHIANA - CHANDIGARH ROAD"/>
    <d v="2017-02-13T00:00:00"/>
    <n v="6"/>
    <n v="5"/>
    <n v="16744"/>
    <n v="7.0740610000000004"/>
    <n v="525"/>
    <n v="1.364034"/>
    <n v="398"/>
    <n v="7.8300929999999997"/>
    <n v="26"/>
    <n v="48"/>
    <n v="11"/>
    <n v="1"/>
    <n v="1"/>
    <n v="3"/>
    <n v="90"/>
    <n v="89"/>
    <n v="1.1111111111111072E-2"/>
    <n v="1"/>
    <x v="4"/>
  </r>
  <r>
    <n v="635"/>
    <s v="MUMBAI"/>
    <s v="METRO"/>
    <s v="NAVI MUMBAI-AIROLI"/>
    <d v="2017-03-02T00:00:00"/>
    <n v="6"/>
    <n v="5"/>
    <n v="11341"/>
    <n v="6.0224250000000001"/>
    <n v="920"/>
    <n v="2.5655230000000002"/>
    <n v="556"/>
    <n v="7.1516039999999998"/>
    <n v="8"/>
    <n v="64"/>
    <n v="12"/>
    <n v="2"/>
    <n v="0"/>
    <n v="2"/>
    <n v="88"/>
    <n v="87"/>
    <n v="1.1363636363636354E-2"/>
    <n v="1"/>
    <x v="4"/>
  </r>
  <r>
    <n v="636"/>
    <s v="TUMAKURU"/>
    <s v="RURAL"/>
    <s v="MALEMACHANAHALLI G P"/>
    <d v="2017-02-27T00:00:00"/>
    <n v="6"/>
    <n v="3"/>
    <n v="11605"/>
    <n v="8.2187420000000007"/>
    <n v="60"/>
    <n v="0.17355899999999999"/>
    <n v="248"/>
    <n v="4.8423990000000003"/>
    <n v="25"/>
    <n v="45"/>
    <n v="3"/>
    <n v="0"/>
    <n v="1"/>
    <n v="4"/>
    <n v="78"/>
    <n v="76"/>
    <n v="2.5641025641025661E-2"/>
    <n v="2"/>
    <x v="4"/>
  </r>
  <r>
    <n v="637"/>
    <s v="MUMBAI"/>
    <s v="METRO"/>
    <s v="NAVI MUMBAI-NERUL(EAST)"/>
    <d v="2017-10-25T00:00:00"/>
    <n v="5"/>
    <n v="4"/>
    <n v="8746"/>
    <n v="4.0147279999999999"/>
    <n v="585"/>
    <n v="2.4369190000000001"/>
    <n v="341"/>
    <n v="8.2865249999999993"/>
    <n v="9"/>
    <n v="44"/>
    <n v="5"/>
    <n v="5"/>
    <n v="1"/>
    <n v="2"/>
    <n v="66"/>
    <n v="62"/>
    <n v="6.0606060606060552E-2"/>
    <n v="4"/>
    <x v="4"/>
  </r>
  <r>
    <n v="638"/>
    <s v="MUMBAI"/>
    <s v="METRO"/>
    <s v="NAVI MUMBAI-KARANJADE"/>
    <d v="2017-03-30T00:00:00"/>
    <n v="6"/>
    <n v="6"/>
    <n v="10077"/>
    <n v="9.1660129999999995"/>
    <n v="814"/>
    <n v="2.1807150000000002"/>
    <n v="392"/>
    <n v="4.2279450000000001"/>
    <n v="14"/>
    <n v="57"/>
    <n v="7"/>
    <n v="1"/>
    <n v="2"/>
    <n v="0"/>
    <n v="81"/>
    <n v="79"/>
    <n v="2.4691358024691357E-2"/>
    <n v="2"/>
    <x v="4"/>
  </r>
  <r>
    <n v="639"/>
    <s v="DELHI"/>
    <s v="METRO"/>
    <s v="NEW DELHI-GREEN PARK EXTENSION"/>
    <d v="2017-03-28T00:00:00"/>
    <n v="6"/>
    <m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640"/>
    <s v="MANGALORE"/>
    <s v="SURBAN"/>
    <s v="PAYYANNUR"/>
    <d v="2017-03-29T00:00:00"/>
    <n v="6"/>
    <n v="5"/>
    <n v="8200"/>
    <n v="5.595218"/>
    <n v="119"/>
    <n v="0.83756900000000001"/>
    <n v="327"/>
    <n v="8.1739909999999991"/>
    <n v="2"/>
    <n v="30"/>
    <n v="2"/>
    <n v="1"/>
    <n v="0"/>
    <n v="3"/>
    <n v="38"/>
    <n v="38"/>
    <n v="0"/>
    <n v="0"/>
    <x v="0"/>
  </r>
  <r>
    <n v="641"/>
    <s v="MANGALORE"/>
    <s v="URBAN"/>
    <s v="KOLLAM(QUILON),KERALA"/>
    <d v="1981-08-20T00:00:00"/>
    <n v="42"/>
    <n v="8"/>
    <n v="18815"/>
    <n v="25.483609000000001"/>
    <n v="436"/>
    <n v="1.139081"/>
    <n v="675"/>
    <n v="16.846907999999999"/>
    <n v="3"/>
    <n v="73"/>
    <n v="4"/>
    <n v="5"/>
    <n v="1"/>
    <n v="8"/>
    <n v="94"/>
    <n v="93"/>
    <n v="1.0638297872340385E-2"/>
    <n v="1"/>
    <x v="4"/>
  </r>
  <r>
    <n v="642"/>
    <s v="MUMBAI"/>
    <s v="SURBAN"/>
    <s v="LONI KALBHOR"/>
    <d v="2017-03-29T00:00:00"/>
    <n v="6"/>
    <n v="7"/>
    <n v="11174"/>
    <n v="8.6969159999999999"/>
    <n v="902"/>
    <n v="5.3479150000000004"/>
    <n v="226"/>
    <n v="6.6046709999999997"/>
    <n v="21"/>
    <n v="39"/>
    <n v="9"/>
    <n v="1"/>
    <n v="4"/>
    <n v="4"/>
    <n v="78"/>
    <n v="74"/>
    <n v="5.1282051282051322E-2"/>
    <n v="4"/>
    <x v="4"/>
  </r>
  <r>
    <n v="643"/>
    <s v="MUMBAI"/>
    <s v="METRO"/>
    <s v="NASIK-INDIRA NAGAR"/>
    <d v="2017-05-04T00:00:00"/>
    <n v="6"/>
    <m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644"/>
    <s v="MANGALORE"/>
    <s v="RURAL"/>
    <s v="MIYAPADAVU G P"/>
    <d v="2017-03-30T00:00:00"/>
    <n v="6"/>
    <n v="5"/>
    <n v="6647"/>
    <n v="9.2099930000000008"/>
    <n v="72"/>
    <n v="0.266706"/>
    <n v="857"/>
    <n v="10.905663000000001"/>
    <n v="1"/>
    <n v="85"/>
    <n v="6"/>
    <n v="0"/>
    <n v="2"/>
    <n v="2"/>
    <n v="96"/>
    <n v="96"/>
    <n v="0"/>
    <n v="0"/>
    <x v="4"/>
  </r>
  <r>
    <n v="645"/>
    <s v="TUMAKURU"/>
    <s v="RURAL"/>
    <s v="HUNASEHALLI-VAGATA GP"/>
    <d v="2017-09-18T00:00:00"/>
    <n v="5"/>
    <n v="3"/>
    <n v="10842"/>
    <n v="8.02"/>
    <n v="68"/>
    <n v="5.8243000000000003E-2"/>
    <n v="332"/>
    <n v="9.4011870000000002"/>
    <n v="17"/>
    <n v="69"/>
    <n v="1"/>
    <n v="0"/>
    <n v="1"/>
    <n v="4"/>
    <n v="92"/>
    <n v="92"/>
    <n v="0"/>
    <n v="0"/>
    <x v="4"/>
  </r>
  <r>
    <n v="646"/>
    <s v="MUMBAI"/>
    <s v="METRO"/>
    <s v="MANISH NAGAR, NAGPUR"/>
    <d v="2017-09-29T00:00:00"/>
    <n v="5"/>
    <n v="4"/>
    <n v="12109"/>
    <n v="5.0816489999999996"/>
    <n v="461"/>
    <n v="1.8223389999999999"/>
    <n v="486"/>
    <n v="12.946092"/>
    <n v="9"/>
    <n v="56"/>
    <n v="3"/>
    <n v="0"/>
    <n v="1"/>
    <n v="3"/>
    <n v="72"/>
    <n v="72"/>
    <n v="0"/>
    <n v="0"/>
    <x v="4"/>
  </r>
  <r>
    <n v="647"/>
    <s v="MANGALORE"/>
    <s v="RURAL"/>
    <s v="MALADI"/>
    <d v="2018-01-29T00:00:00"/>
    <n v="5"/>
    <n v="5"/>
    <n v="5731"/>
    <n v="4.085801"/>
    <n v="81"/>
    <n v="1.126776"/>
    <n v="231"/>
    <n v="5.5578760000000003"/>
    <n v="14"/>
    <n v="25"/>
    <n v="4"/>
    <n v="0"/>
    <n v="0"/>
    <n v="1"/>
    <n v="44"/>
    <n v="43"/>
    <n v="2.2727272727272707E-2"/>
    <n v="1"/>
    <x v="0"/>
  </r>
  <r>
    <n v="648"/>
    <s v="AHMEDABAD"/>
    <s v="METRO"/>
    <s v="JAIPUR-MALVIYA NAGAR"/>
    <d v="2018-02-08T00:00:00"/>
    <n v="5"/>
    <n v="8"/>
    <n v="11888"/>
    <n v="4.6717659999999999"/>
    <n v="400"/>
    <n v="1.9658150000000001"/>
    <n v="505"/>
    <n v="46.617815999999998"/>
    <n v="16"/>
    <n v="43"/>
    <n v="6"/>
    <n v="1"/>
    <n v="1"/>
    <n v="2"/>
    <n v="69"/>
    <n v="67"/>
    <n v="2.8985507246376829E-2"/>
    <n v="2"/>
    <x v="4"/>
  </r>
  <r>
    <n v="649"/>
    <s v="MANGALORE"/>
    <s v="RURAL"/>
    <s v="MUDUSHEDDE GP"/>
    <d v="2018-05-24T00:00:00"/>
    <n v="5"/>
    <n v="5"/>
    <n v="5941"/>
    <n v="6.2428860000000004"/>
    <n v="79"/>
    <n v="0.15137600000000001"/>
    <n v="425"/>
    <n v="6.0869090000000003"/>
    <n v="11"/>
    <n v="56"/>
    <n v="1"/>
    <n v="3"/>
    <n v="1"/>
    <n v="1"/>
    <n v="73"/>
    <n v="71"/>
    <n v="2.7397260273972601E-2"/>
    <n v="2"/>
    <x v="4"/>
  </r>
  <r>
    <n v="650"/>
    <s v="TUMAKURU"/>
    <s v="URBAN"/>
    <s v="REGIONAL OFFICE-TUMAKURU"/>
    <d v="2015-04-16T00:00:00"/>
    <n v="8"/>
    <n v="39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651"/>
    <s v="KALABURGI"/>
    <s v="URBAN"/>
    <s v="RAICHUR"/>
    <d v="1972-03-23T00:00:00"/>
    <n v="51"/>
    <n v="9"/>
    <n v="36628"/>
    <n v="24.582757999999998"/>
    <n v="758"/>
    <n v="6.4326590000000001"/>
    <n v="1625"/>
    <n v="50.778323"/>
    <n v="70"/>
    <n v="139"/>
    <n v="20"/>
    <n v="11"/>
    <n v="3"/>
    <n v="11"/>
    <n v="254"/>
    <n v="244"/>
    <n v="3.9370078740157521E-2"/>
    <n v="10"/>
    <x v="1"/>
  </r>
  <r>
    <n v="652"/>
    <s v="TUMAKURU"/>
    <s v="SURBAN"/>
    <s v="RAMANAGARAM"/>
    <d v="1959-05-04T00:00:00"/>
    <n v="64"/>
    <n v="13"/>
    <n v="69701"/>
    <n v="53.399321"/>
    <n v="957"/>
    <n v="5.4658329999999999"/>
    <n v="3675"/>
    <n v="82.061222999999998"/>
    <n v="218"/>
    <n v="304"/>
    <n v="27"/>
    <n v="27"/>
    <n v="7"/>
    <n v="23"/>
    <n v="606"/>
    <n v="574"/>
    <n v="5.2805280528052778E-2"/>
    <n v="32"/>
    <x v="3"/>
  </r>
  <r>
    <n v="653"/>
    <s v="HUBLI"/>
    <s v="SURBAN"/>
    <s v="RATTIHALLI"/>
    <d v="1968-12-28T00:00:00"/>
    <n v="54"/>
    <n v="6"/>
    <n v="53544"/>
    <n v="23.391451"/>
    <n v="619"/>
    <n v="2.2541169999999999"/>
    <n v="1391"/>
    <n v="18.762665999999999"/>
    <n v="89"/>
    <n v="114"/>
    <n v="5"/>
    <n v="19"/>
    <n v="1"/>
    <n v="5"/>
    <n v="233"/>
    <n v="228"/>
    <n v="2.1459227467811148E-2"/>
    <n v="5"/>
    <x v="1"/>
  </r>
  <r>
    <n v="654"/>
    <s v="MYSORE"/>
    <s v="RURAL"/>
    <s v="RUDRAPATNA"/>
    <d v="1977-09-23T00:00:00"/>
    <n v="45"/>
    <n v="7"/>
    <n v="23151"/>
    <n v="8.9558490000000006"/>
    <n v="44"/>
    <n v="0.109432"/>
    <n v="882"/>
    <n v="10.91761"/>
    <n v="44"/>
    <n v="68"/>
    <n v="0"/>
    <n v="7"/>
    <n v="0"/>
    <n v="4"/>
    <n v="123"/>
    <n v="120"/>
    <n v="2.4390243902439046E-2"/>
    <n v="3"/>
    <x v="1"/>
  </r>
  <r>
    <n v="655"/>
    <s v="SHIMOGA"/>
    <s v="RURAL"/>
    <s v="RAMAKRISHNAPURA"/>
    <d v="1988-12-15T00:00:00"/>
    <n v="34"/>
    <n v="5"/>
    <n v="9597"/>
    <n v="10.364307999999999"/>
    <n v="38"/>
    <n v="0.115103"/>
    <n v="1105"/>
    <n v="22.869167999999998"/>
    <n v="10"/>
    <n v="95"/>
    <n v="3"/>
    <n v="8"/>
    <n v="2"/>
    <n v="3"/>
    <n v="121"/>
    <n v="114"/>
    <n v="5.7851239669421517E-2"/>
    <n v="7"/>
    <x v="1"/>
  </r>
  <r>
    <n v="656"/>
    <s v="HUBLI"/>
    <s v="URBAN"/>
    <s v="RANEBENNUR"/>
    <d v="1993-09-30T00:00:00"/>
    <n v="29"/>
    <n v="10"/>
    <n v="51769"/>
    <n v="28.235713000000001"/>
    <n v="724"/>
    <n v="2.9356629999999999"/>
    <n v="2522"/>
    <n v="49.480640999999999"/>
    <n v="91"/>
    <n v="235"/>
    <n v="23"/>
    <n v="23"/>
    <n v="0"/>
    <n v="21"/>
    <n v="393"/>
    <n v="382"/>
    <n v="2.7989821882951627E-2"/>
    <n v="11"/>
    <x v="2"/>
  </r>
  <r>
    <n v="657"/>
    <s v="HYDERABAD"/>
    <s v="URBAN"/>
    <s v="RAJAMAHENDRAVARAM, A.P"/>
    <d v="1994-03-23T00:00:00"/>
    <n v="29"/>
    <n v="8"/>
    <n v="36961"/>
    <n v="15.540571"/>
    <n v="893"/>
    <n v="3.9723139999999999"/>
    <n v="1866"/>
    <n v="39.880603999999998"/>
    <n v="35"/>
    <n v="119"/>
    <n v="11"/>
    <n v="9"/>
    <n v="6"/>
    <n v="14"/>
    <n v="194"/>
    <n v="181"/>
    <n v="6.7010309278350499E-2"/>
    <n v="13"/>
    <x v="1"/>
  </r>
  <r>
    <n v="658"/>
    <s v="AHMEDABAD"/>
    <s v="METRO"/>
    <s v="RAJKOT"/>
    <d v="1997-03-26T00:00:00"/>
    <n v="26"/>
    <n v="6"/>
    <n v="21569"/>
    <n v="30.901852999999999"/>
    <n v="872"/>
    <n v="4.9118769999999996"/>
    <n v="2594"/>
    <n v="40.125526999999998"/>
    <n v="25"/>
    <n v="200"/>
    <n v="14"/>
    <n v="13"/>
    <n v="1"/>
    <n v="23"/>
    <n v="276"/>
    <n v="263"/>
    <n v="4.7101449275362306E-2"/>
    <n v="13"/>
    <x v="2"/>
  </r>
  <r>
    <n v="659"/>
    <s v="KOLKATA"/>
    <s v="METRO"/>
    <s v="RAIPUR, CHATTISGARH"/>
    <d v="2004-07-05T00:00:00"/>
    <n v="19"/>
    <n v="14"/>
    <n v="31869"/>
    <n v="30.483039999999999"/>
    <n v="1490"/>
    <n v="8.7252989999999997"/>
    <n v="2360"/>
    <n v="83.023674999999997"/>
    <n v="82"/>
    <n v="151"/>
    <n v="30"/>
    <n v="10"/>
    <n v="4"/>
    <n v="12"/>
    <n v="289"/>
    <n v="279"/>
    <n v="3.4602076124567449E-2"/>
    <n v="10"/>
    <x v="2"/>
  </r>
  <r>
    <n v="660"/>
    <s v="KOLKATA"/>
    <s v="METRO"/>
    <s v="RANCHI"/>
    <d v="2005-05-10T00:00:00"/>
    <n v="18"/>
    <n v="9"/>
    <n v="26850"/>
    <n v="19.441569999999999"/>
    <n v="1104"/>
    <n v="5.9440590000000002"/>
    <n v="2286"/>
    <n v="47.518501000000001"/>
    <n v="48"/>
    <n v="166"/>
    <n v="24"/>
    <n v="12"/>
    <n v="8"/>
    <n v="8"/>
    <n v="266"/>
    <n v="256"/>
    <n v="3.7593984962406068E-2"/>
    <n v="10"/>
    <x v="2"/>
  </r>
  <r>
    <n v="661"/>
    <s v="KOLKATA"/>
    <s v="URBAN"/>
    <s v="RAIGARH,CHATTISGARH"/>
    <d v="2007-12-07T00:00:00"/>
    <n v="15"/>
    <n v="8"/>
    <n v="57439"/>
    <n v="29.761901000000002"/>
    <n v="965"/>
    <n v="3.8031869999999999"/>
    <n v="2220"/>
    <n v="58.832621000000003"/>
    <n v="95"/>
    <n v="125"/>
    <n v="33"/>
    <n v="7"/>
    <n v="12"/>
    <n v="13"/>
    <n v="285"/>
    <n v="270"/>
    <n v="5.2631578947368474E-2"/>
    <n v="15"/>
    <x v="2"/>
  </r>
  <r>
    <n v="662"/>
    <s v="KOLKATA"/>
    <s v="URBAN"/>
    <s v="RAJARHAT-KOLKATTA"/>
    <d v="2010-03-29T00:00:00"/>
    <n v="13"/>
    <n v="8"/>
    <n v="29919"/>
    <n v="18.446497999999998"/>
    <n v="1272"/>
    <n v="6.2055990000000003"/>
    <n v="1168"/>
    <n v="26.665728000000001"/>
    <n v="51"/>
    <n v="107"/>
    <n v="5"/>
    <n v="5"/>
    <n v="5"/>
    <n v="3"/>
    <n v="176"/>
    <n v="169"/>
    <n v="3.9772727272727293E-2"/>
    <n v="7"/>
    <x v="1"/>
  </r>
  <r>
    <n v="663"/>
    <s v="KOLKATA"/>
    <s v="URBAN"/>
    <s v="ROURKELA"/>
    <d v="2012-03-30T00:00:00"/>
    <n v="11"/>
    <n v="6"/>
    <n v="19530"/>
    <n v="6.2596639999999999"/>
    <n v="394"/>
    <n v="1.692771"/>
    <n v="534"/>
    <n v="10.161569999999999"/>
    <n v="17"/>
    <n v="35"/>
    <n v="6"/>
    <n v="3"/>
    <n v="1"/>
    <n v="0"/>
    <n v="62"/>
    <n v="59"/>
    <n v="4.8387096774193505E-2"/>
    <n v="3"/>
    <x v="4"/>
  </r>
  <r>
    <n v="664"/>
    <s v="HYDERABAD"/>
    <s v="METRO"/>
    <s v="RAJENDRANAGAR (A.P.)"/>
    <d v="2012-11-29T00:00:00"/>
    <n v="10"/>
    <n v="8"/>
    <n v="42089"/>
    <n v="19.58079"/>
    <n v="1145"/>
    <n v="3.6911520000000002"/>
    <n v="627"/>
    <n v="10.850949999999999"/>
    <n v="176"/>
    <n v="55"/>
    <n v="6"/>
    <n v="6"/>
    <n v="5"/>
    <n v="4"/>
    <n v="252"/>
    <n v="246"/>
    <n v="2.3809523809523836E-2"/>
    <n v="6"/>
    <x v="1"/>
  </r>
  <r>
    <n v="665"/>
    <s v="DELHI"/>
    <s v="URBAN"/>
    <s v="ROHTAK"/>
    <d v="2013-03-23T00:00:00"/>
    <n v="10"/>
    <n v="7"/>
    <n v="16304"/>
    <n v="10.411842"/>
    <n v="340"/>
    <n v="1.407016"/>
    <n v="711"/>
    <n v="23.96707"/>
    <n v="32"/>
    <n v="83"/>
    <n v="1"/>
    <n v="3"/>
    <n v="3"/>
    <n v="5"/>
    <n v="127"/>
    <n v="125"/>
    <n v="1.5748031496062964E-2"/>
    <n v="2"/>
    <x v="1"/>
  </r>
  <r>
    <n v="666"/>
    <s v="BANGALORE"/>
    <s v="METRO"/>
    <s v="REVA GROUP OF EDUCATIONAL INST"/>
    <d v="2015-05-09T00:00:00"/>
    <n v="8"/>
    <n v="7"/>
    <n v="21946"/>
    <n v="25.544663"/>
    <n v="334"/>
    <n v="5.0131069999999998"/>
    <n v="943"/>
    <n v="33.577204999999999"/>
    <n v="83"/>
    <n v="147"/>
    <n v="4"/>
    <n v="5"/>
    <n v="12"/>
    <n v="7"/>
    <n v="258"/>
    <n v="249"/>
    <n v="3.4883720930232509E-2"/>
    <n v="9"/>
    <x v="1"/>
  </r>
  <r>
    <n v="667"/>
    <s v="DELHI"/>
    <s v="URBAN"/>
    <s v="ROORKEE"/>
    <d v="2014-03-12T00:00:00"/>
    <n v="9"/>
    <n v="9"/>
    <n v="34418"/>
    <n v="16.759430999999999"/>
    <n v="1443"/>
    <n v="6.8945309999999997"/>
    <n v="926"/>
    <n v="19.999122"/>
    <n v="95"/>
    <n v="84"/>
    <n v="46"/>
    <n v="2"/>
    <n v="0"/>
    <n v="7"/>
    <n v="234"/>
    <n v="228"/>
    <n v="2.5641025641025661E-2"/>
    <n v="6"/>
    <x v="1"/>
  </r>
  <r>
    <n v="668"/>
    <s v="DELHI"/>
    <s v="URBAN"/>
    <s v="RUDRAPUR"/>
    <d v="2014-10-20T00:00:00"/>
    <n v="8"/>
    <n v="5"/>
    <n v="30149"/>
    <n v="6.6217969999999999"/>
    <n v="446"/>
    <n v="1.1947300000000001"/>
    <n v="267"/>
    <n v="8.7808259999999994"/>
    <n v="58"/>
    <n v="28"/>
    <n v="6"/>
    <n v="0"/>
    <n v="3"/>
    <n v="2"/>
    <n v="97"/>
    <n v="95"/>
    <n v="2.0618556701030966E-2"/>
    <n v="2"/>
    <x v="4"/>
  </r>
  <r>
    <n v="669"/>
    <s v="KOLKATA"/>
    <s v="METRO"/>
    <s v="RAIPUR-DEVAPURI"/>
    <d v="2016-02-11T00:00:00"/>
    <n v="7"/>
    <n v="5"/>
    <n v="11758"/>
    <n v="4.3238139999999996"/>
    <n v="362"/>
    <n v="2.307776"/>
    <n v="211"/>
    <n v="7.9541680000000001"/>
    <n v="9"/>
    <n v="13"/>
    <n v="10"/>
    <n v="0"/>
    <n v="2"/>
    <n v="3"/>
    <n v="37"/>
    <n v="35"/>
    <n v="5.4054054054054057E-2"/>
    <n v="2"/>
    <x v="0"/>
  </r>
  <r>
    <n v="670"/>
    <s v="CHENNAI"/>
    <s v="SURBAN"/>
    <s v="PALLADAM"/>
    <d v="2018-02-08T00:00:00"/>
    <n v="5"/>
    <n v="6"/>
    <n v="11401"/>
    <n v="1.6496120000000001"/>
    <n v="356"/>
    <n v="1.418056"/>
    <n v="331"/>
    <n v="5.8992149999999999"/>
    <n v="8"/>
    <n v="21"/>
    <n v="7"/>
    <n v="3"/>
    <n v="0"/>
    <n v="0"/>
    <n v="39"/>
    <n v="39"/>
    <n v="0"/>
    <n v="0"/>
    <x v="0"/>
  </r>
  <r>
    <n v="671"/>
    <s v="HYDERABAD"/>
    <s v="SURBAN"/>
    <s v="MANTRALAYAM"/>
    <d v="2018-02-22T00:00:00"/>
    <n v="5"/>
    <n v="6"/>
    <n v="6310"/>
    <n v="9.0540979999999998"/>
    <n v="243"/>
    <n v="0.56570200000000004"/>
    <n v="535"/>
    <n v="42.065964000000001"/>
    <n v="15"/>
    <n v="70"/>
    <n v="5"/>
    <n v="2"/>
    <n v="0"/>
    <n v="1"/>
    <n v="93"/>
    <n v="91"/>
    <n v="2.1505376344086002E-2"/>
    <n v="2"/>
    <x v="4"/>
  </r>
  <r>
    <n v="672"/>
    <s v="SHIMOGA"/>
    <s v="RURAL"/>
    <s v="KENDALBAIL-HONNETHALU GP"/>
    <d v="2018-05-10T00:00:00"/>
    <n v="5"/>
    <n v="3"/>
    <n v="3695"/>
    <n v="4.7720929999999999"/>
    <n v="12"/>
    <n v="0.39088499999999998"/>
    <n v="238"/>
    <n v="4.1962320000000002"/>
    <n v="5"/>
    <n v="37"/>
    <n v="0"/>
    <n v="4"/>
    <n v="0"/>
    <n v="1"/>
    <n v="47"/>
    <n v="46"/>
    <n v="2.1276595744680882E-2"/>
    <n v="1"/>
    <x v="0"/>
  </r>
  <r>
    <n v="673"/>
    <s v="MYSORE"/>
    <s v="URBAN"/>
    <s v="MYSURU-RAJENDRANAGAR"/>
    <d v="2018-06-08T00:00:00"/>
    <n v="5"/>
    <n v="6"/>
    <n v="20782"/>
    <n v="13.882481"/>
    <n v="341"/>
    <n v="1"/>
    <n v="1001"/>
    <n v="22.969642"/>
    <n v="58"/>
    <n v="172"/>
    <n v="4"/>
    <n v="2"/>
    <n v="6"/>
    <n v="3"/>
    <n v="245"/>
    <n v="242"/>
    <n v="1.2244897959183709E-2"/>
    <n v="3"/>
    <x v="1"/>
  </r>
  <r>
    <n v="674"/>
    <s v="HYDERABAD"/>
    <s v="URBAN"/>
    <s v="KURNOOL-NANDYAL ROAD"/>
    <d v="2018-10-10T00:00:00"/>
    <n v="4"/>
    <n v="6"/>
    <n v="10050"/>
    <n v="6.7398110000000004"/>
    <n v="344"/>
    <n v="1.4373819999999999"/>
    <n v="611"/>
    <n v="17.380701999999999"/>
    <n v="27"/>
    <n v="71"/>
    <n v="6"/>
    <n v="2"/>
    <n v="2"/>
    <n v="5"/>
    <n v="113"/>
    <n v="110"/>
    <n v="2.6548672566371723E-2"/>
    <n v="3"/>
    <x v="1"/>
  </r>
  <r>
    <n v="675"/>
    <s v="KALABURGI"/>
    <s v="SURBAN"/>
    <s v="MASKI"/>
    <d v="2019-01-01T00:00:00"/>
    <n v="4"/>
    <n v="4"/>
    <n v="14568"/>
    <n v="6.186121"/>
    <n v="272"/>
    <n v="1.9654609999999999"/>
    <n v="148"/>
    <n v="7.79854"/>
    <n v="44"/>
    <n v="13"/>
    <n v="12"/>
    <n v="2"/>
    <n v="4"/>
    <n v="0"/>
    <n v="75"/>
    <n v="74"/>
    <n v="1.3333333333333308E-2"/>
    <n v="1"/>
    <x v="4"/>
  </r>
  <r>
    <n v="676"/>
    <s v="BANGALORE"/>
    <s v="RURAL"/>
    <s v="KADABAGERE"/>
    <d v="2018-11-28T00:00:00"/>
    <n v="4"/>
    <n v="5"/>
    <n v="15702"/>
    <n v="20.959399000000001"/>
    <n v="546"/>
    <n v="3.431994"/>
    <n v="713"/>
    <n v="14.988189999999999"/>
    <n v="77"/>
    <n v="118"/>
    <n v="8"/>
    <n v="8"/>
    <n v="4"/>
    <n v="6"/>
    <n v="221"/>
    <n v="213"/>
    <n v="3.6199095022624417E-2"/>
    <n v="8"/>
    <x v="1"/>
  </r>
  <r>
    <n v="677"/>
    <s v="BANGALORE"/>
    <s v="SURBAN"/>
    <s v="KAGGALIPURA"/>
    <d v="2018-12-28T00:00:00"/>
    <n v="4"/>
    <n v="6"/>
    <n v="15599"/>
    <n v="18.292323"/>
    <n v="437"/>
    <n v="2.630223"/>
    <n v="535"/>
    <n v="19.917546000000002"/>
    <n v="31"/>
    <n v="84"/>
    <n v="4"/>
    <n v="2"/>
    <n v="8"/>
    <n v="7"/>
    <n v="136"/>
    <n v="133"/>
    <n v="2.2058823529411797E-2"/>
    <n v="3"/>
    <x v="1"/>
  </r>
  <r>
    <n v="678"/>
    <s v="MANGALORE"/>
    <s v="URBAN"/>
    <s v="MANGALURU-KAVOOR"/>
    <d v="2018-11-28T00:00:00"/>
    <n v="4"/>
    <n v="6"/>
    <n v="8439"/>
    <n v="11.080965000000001"/>
    <n v="170"/>
    <n v="0.86593399999999998"/>
    <n v="1362"/>
    <n v="27.615182999999998"/>
    <n v="21"/>
    <n v="161"/>
    <n v="5"/>
    <n v="4"/>
    <n v="1"/>
    <n v="4"/>
    <n v="196"/>
    <n v="189"/>
    <n v="3.5714285714285698E-2"/>
    <n v="7"/>
    <x v="1"/>
  </r>
  <r>
    <n v="679"/>
    <s v="HYDERABAD"/>
    <s v="METRO"/>
    <s v="HYDERABAD-HAFEEZPET"/>
    <d v="2018-11-15T00:00:00"/>
    <n v="4"/>
    <n v="4"/>
    <n v="4745"/>
    <n v="4.2515419999999997"/>
    <n v="173"/>
    <n v="0.639741"/>
    <n v="421"/>
    <n v="8.0856490000000001"/>
    <n v="3"/>
    <n v="35"/>
    <n v="3"/>
    <n v="1"/>
    <n v="2"/>
    <n v="4"/>
    <n v="48"/>
    <n v="48"/>
    <n v="0"/>
    <n v="0"/>
    <x v="0"/>
  </r>
  <r>
    <n v="680"/>
    <s v="HYDERABAD"/>
    <s v="METRO"/>
    <s v="HYDERABAD-GACHIBOWLI"/>
    <d v="2018-11-14T00:00:00"/>
    <n v="4"/>
    <n v="4"/>
    <n v="5297"/>
    <n v="3.2692040000000002"/>
    <n v="177"/>
    <n v="2.4373469999999999"/>
    <n v="348"/>
    <n v="10.277003000000001"/>
    <n v="4"/>
    <n v="35"/>
    <n v="2"/>
    <n v="2"/>
    <n v="1"/>
    <n v="3"/>
    <n v="47"/>
    <n v="44"/>
    <n v="6.3829787234042534E-2"/>
    <n v="3"/>
    <x v="0"/>
  </r>
  <r>
    <n v="681"/>
    <s v="HYDERABAD"/>
    <s v="SURBAN"/>
    <s v="PENUGONDA"/>
    <d v="2018-11-16T00:00:00"/>
    <n v="4"/>
    <n v="5"/>
    <n v="6391"/>
    <n v="2.1398030000000001"/>
    <n v="299"/>
    <n v="0.34227999999999997"/>
    <n v="175"/>
    <n v="4.2429709999999998"/>
    <n v="4"/>
    <n v="16"/>
    <n v="4"/>
    <n v="1"/>
    <n v="0"/>
    <n v="0"/>
    <n v="25"/>
    <n v="25"/>
    <n v="0"/>
    <n v="0"/>
    <x v="0"/>
  </r>
  <r>
    <n v="682"/>
    <s v="BANGALORE"/>
    <s v="RURAL"/>
    <s v="RAMASANDRA"/>
    <d v="2018-12-28T00:00:00"/>
    <n v="4"/>
    <n v="5"/>
    <n v="9769"/>
    <n v="8.6488209999999999"/>
    <n v="602"/>
    <n v="1.588033"/>
    <n v="521"/>
    <n v="21.741054999999999"/>
    <n v="19"/>
    <n v="55"/>
    <n v="6"/>
    <n v="2"/>
    <n v="1"/>
    <n v="9"/>
    <n v="92"/>
    <n v="88"/>
    <n v="4.3478260869565188E-2"/>
    <n v="4"/>
    <x v="4"/>
  </r>
  <r>
    <n v="683"/>
    <s v="MYSORE"/>
    <s v="URBAN"/>
    <s v="MYSURU-RAMANUJA ROAD"/>
    <d v="2019-02-16T00:00:00"/>
    <n v="4"/>
    <n v="6"/>
    <n v="8326"/>
    <n v="11.02"/>
    <n v="270"/>
    <n v="3.64866"/>
    <n v="1469"/>
    <n v="63.066811999999999"/>
    <n v="10"/>
    <n v="139"/>
    <n v="9"/>
    <n v="2"/>
    <n v="1"/>
    <n v="7"/>
    <n v="168"/>
    <n v="164"/>
    <n v="2.3809523809523836E-2"/>
    <n v="4"/>
    <x v="1"/>
  </r>
  <r>
    <n v="684"/>
    <s v="AHMEDABAD"/>
    <s v="URBAN"/>
    <s v="MORBI"/>
    <d v="2019-02-07T00:00:00"/>
    <n v="4"/>
    <n v="4"/>
    <n v="4008"/>
    <n v="1.720488"/>
    <n v="80"/>
    <n v="0.28965200000000002"/>
    <n v="54"/>
    <n v="3.2320259999999998"/>
    <n v="7"/>
    <n v="9"/>
    <n v="0"/>
    <n v="0"/>
    <n v="0"/>
    <n v="2"/>
    <n v="18"/>
    <n v="18"/>
    <n v="0"/>
    <n v="0"/>
    <x v="0"/>
  </r>
  <r>
    <n v="685"/>
    <s v="MANGALORE"/>
    <s v="RURAL"/>
    <s v="NADUGODU-KATEEL"/>
    <d v="2019-03-20T00:00:00"/>
    <n v="4"/>
    <n v="2"/>
    <n v="1397"/>
    <n v="1.3121290000000001"/>
    <n v="32"/>
    <n v="0.47377000000000002"/>
    <n v="249"/>
    <n v="4.4330100000000003"/>
    <n v="1"/>
    <n v="39"/>
    <n v="0"/>
    <n v="2"/>
    <n v="1"/>
    <n v="0"/>
    <n v="43"/>
    <n v="42"/>
    <n v="2.3255813953488413E-2"/>
    <n v="1"/>
    <x v="0"/>
  </r>
  <r>
    <n v="686"/>
    <s v="UDUPI"/>
    <s v="RURAL"/>
    <s v="NANDALIKE"/>
    <d v="2019-05-30T00:00:00"/>
    <n v="4"/>
    <n v="3"/>
    <n v="2826"/>
    <n v="2.8080910000000001"/>
    <n v="48"/>
    <n v="0.15807399999999999"/>
    <n v="375"/>
    <n v="5.7359270000000002"/>
    <n v="4"/>
    <n v="60"/>
    <n v="2"/>
    <n v="1"/>
    <n v="0"/>
    <n v="0"/>
    <n v="67"/>
    <n v="67"/>
    <n v="0"/>
    <n v="0"/>
    <x v="4"/>
  </r>
  <r>
    <n v="687"/>
    <s v="HYDERABAD"/>
    <s v="SURBAN"/>
    <s v="NIDADAVOLU"/>
    <d v="2019-05-29T00:00:00"/>
    <n v="4"/>
    <n v="4"/>
    <n v="7379"/>
    <n v="3.206747"/>
    <n v="246"/>
    <n v="1.0178480000000001"/>
    <n v="139"/>
    <n v="3.0109490000000001"/>
    <n v="6"/>
    <n v="20"/>
    <n v="5"/>
    <n v="0"/>
    <n v="1"/>
    <n v="0"/>
    <n v="32"/>
    <n v="31"/>
    <n v="3.125E-2"/>
    <n v="1"/>
    <x v="0"/>
  </r>
  <r>
    <n v="688"/>
    <s v="MANGALORE"/>
    <s v="RURAL"/>
    <s v="PILIMOGARU"/>
    <d v="2023-03-27T00:00:00"/>
    <n v="0"/>
    <n v="3"/>
    <n v="930"/>
    <n v="0.19481200000000001"/>
    <n v="19"/>
    <n v="0"/>
    <n v="54"/>
    <n v="0.25856299999999999"/>
    <n v="0"/>
    <n v="7"/>
    <n v="0"/>
    <n v="0"/>
    <n v="0"/>
    <n v="0"/>
    <n v="7"/>
    <n v="7"/>
    <n v="0"/>
    <n v="0"/>
    <x v="0"/>
  </r>
  <r>
    <n v="689"/>
    <s v="UDUPI"/>
    <s v="RURAL"/>
    <s v="MULLADKA"/>
    <d v="2020-05-29T00:00:00"/>
    <n v="3"/>
    <n v="3"/>
    <n v="4136"/>
    <n v="3.0659969999999999"/>
    <n v="45"/>
    <n v="7.2743000000000002E-2"/>
    <n v="374"/>
    <n v="4.3043740000000001"/>
    <n v="1"/>
    <n v="53"/>
    <n v="0"/>
    <n v="0"/>
    <n v="0"/>
    <n v="1"/>
    <n v="55"/>
    <n v="55"/>
    <n v="0"/>
    <n v="0"/>
    <x v="4"/>
  </r>
  <r>
    <n v="690"/>
    <s v="MUMBAI"/>
    <s v="METRO"/>
    <s v="NAGPUR-WARDHAMAN NAGAR"/>
    <d v="2020-03-06T00:00:00"/>
    <n v="3"/>
    <n v="4"/>
    <n v="7007"/>
    <n v="2.3246709999999999"/>
    <n v="204"/>
    <n v="0.37978400000000001"/>
    <n v="205"/>
    <n v="2.2269730000000001"/>
    <n v="5"/>
    <n v="34"/>
    <n v="1"/>
    <n v="1"/>
    <n v="0"/>
    <n v="1"/>
    <n v="42"/>
    <n v="42"/>
    <n v="0"/>
    <n v="0"/>
    <x v="0"/>
  </r>
  <r>
    <n v="691"/>
    <s v="HYDERABAD"/>
    <s v="SURBAN"/>
    <s v="PENUKONDA"/>
    <d v="2019-12-30T00:00:00"/>
    <n v="3"/>
    <n v="6"/>
    <n v="9168"/>
    <n v="6.090096"/>
    <n v="499"/>
    <n v="2.9529730000000001"/>
    <n v="312"/>
    <n v="4.8508310000000003"/>
    <n v="2"/>
    <n v="40"/>
    <n v="7"/>
    <n v="1"/>
    <n v="1"/>
    <n v="5"/>
    <n v="56"/>
    <n v="55"/>
    <n v="1.7857142857142905E-2"/>
    <n v="1"/>
    <x v="4"/>
  </r>
  <r>
    <n v="692"/>
    <s v="UDUPI"/>
    <s v="RURAL"/>
    <s v="SENAPUR"/>
    <d v="2019-05-30T00:00:00"/>
    <n v="4"/>
    <n v="3"/>
    <n v="6085"/>
    <n v="5.2728979999999996"/>
    <n v="109"/>
    <n v="0.31376100000000001"/>
    <n v="491"/>
    <n v="6.456378"/>
    <n v="11"/>
    <n v="65"/>
    <n v="8"/>
    <n v="1"/>
    <n v="0"/>
    <n v="2"/>
    <n v="87"/>
    <n v="82"/>
    <n v="5.7471264367816133E-2"/>
    <n v="5"/>
    <x v="4"/>
  </r>
  <r>
    <n v="693"/>
    <s v="HYDERABAD"/>
    <s v="METRO"/>
    <s v="SECUNDERABAD-ALWAL"/>
    <d v="2018-02-08T00:00:00"/>
    <n v="5"/>
    <n v="6"/>
    <n v="9420"/>
    <n v="4.5190989999999998"/>
    <n v="414"/>
    <n v="1.5008319999999999"/>
    <n v="304"/>
    <n v="4.684482"/>
    <n v="7"/>
    <n v="36"/>
    <n v="6"/>
    <n v="4"/>
    <n v="1"/>
    <n v="3"/>
    <n v="57"/>
    <n v="55"/>
    <n v="3.5087719298245612E-2"/>
    <n v="2"/>
    <x v="4"/>
  </r>
  <r>
    <n v="694"/>
    <s v="MANGALORE"/>
    <s v="SURBAN"/>
    <s v="SREEKARYAM"/>
    <d v="2018-02-08T00:00:00"/>
    <n v="5"/>
    <n v="4"/>
    <n v="5654"/>
    <n v="2.3898769999999998"/>
    <n v="161"/>
    <n v="0.15082000000000001"/>
    <n v="215"/>
    <n v="8.6892829999999996"/>
    <n v="0"/>
    <n v="25"/>
    <n v="0"/>
    <n v="2"/>
    <n v="1"/>
    <n v="3"/>
    <n v="31"/>
    <n v="30"/>
    <n v="3.2258064516129004E-2"/>
    <n v="1"/>
    <x v="0"/>
  </r>
  <r>
    <n v="695"/>
    <s v="KALABURGI"/>
    <s v="SURBAN"/>
    <s v="SIRWAR"/>
    <d v="2017-12-28T00:00:00"/>
    <n v="5"/>
    <n v="5"/>
    <n v="15714"/>
    <n v="9.9803669999999993"/>
    <n v="399"/>
    <n v="2.0822699999999998"/>
    <n v="264"/>
    <n v="5.8801629999999996"/>
    <n v="49"/>
    <n v="27"/>
    <n v="9"/>
    <n v="3"/>
    <n v="0"/>
    <n v="3"/>
    <n v="91"/>
    <n v="88"/>
    <n v="3.2967032967032961E-2"/>
    <n v="3"/>
    <x v="4"/>
  </r>
  <r>
    <n v="696"/>
    <s v="AHMEDABAD"/>
    <s v="METRO"/>
    <s v="SURAT-ADAJAN"/>
    <d v="2016-09-09T00:00:00"/>
    <n v="6"/>
    <n v="4"/>
    <n v="8982"/>
    <n v="8.397672"/>
    <n v="391"/>
    <n v="1.703854"/>
    <n v="510"/>
    <n v="5.2601990000000001"/>
    <n v="6"/>
    <n v="36"/>
    <n v="9"/>
    <n v="3"/>
    <n v="2"/>
    <n v="9"/>
    <n v="65"/>
    <n v="64"/>
    <n v="1.538461538461533E-2"/>
    <n v="1"/>
    <x v="4"/>
  </r>
  <r>
    <n v="697"/>
    <s v="KOLKATA"/>
    <s v="URBAN"/>
    <s v="SILIGURI-S.F.ROAD"/>
    <d v="2016-02-24T00:00:00"/>
    <n v="7"/>
    <n v="4"/>
    <n v="11378"/>
    <n v="10.589848"/>
    <n v="479"/>
    <n v="2.500159"/>
    <n v="436"/>
    <n v="8.9000800000000009"/>
    <n v="20"/>
    <n v="38"/>
    <n v="6"/>
    <n v="2"/>
    <n v="6"/>
    <n v="2"/>
    <n v="74"/>
    <n v="69"/>
    <n v="6.7567567567567544E-2"/>
    <n v="5"/>
    <x v="4"/>
  </r>
  <r>
    <n v="698"/>
    <s v="SHIMOGA"/>
    <s v="SURBAN"/>
    <s v="SHIRALKOPPA"/>
    <d v="2016-01-28T00:00:00"/>
    <n v="7"/>
    <n v="4"/>
    <n v="20702"/>
    <n v="13.659109000000001"/>
    <n v="269"/>
    <n v="0.93898599999999999"/>
    <n v="531"/>
    <n v="9.1022979999999993"/>
    <n v="62"/>
    <n v="68"/>
    <n v="6"/>
    <n v="4"/>
    <n v="0"/>
    <n v="0"/>
    <n v="140"/>
    <n v="134"/>
    <n v="4.2857142857142816E-2"/>
    <n v="6"/>
    <x v="1"/>
  </r>
  <r>
    <n v="699"/>
    <s v="MANGALORE"/>
    <s v="SURBAN"/>
    <s v="SOMESHWARA-UCHILA"/>
    <d v="2015-04-08T00:00:00"/>
    <n v="8"/>
    <n v="7"/>
    <n v="17300"/>
    <n v="17.576281999999999"/>
    <n v="339"/>
    <n v="2.900741"/>
    <n v="725"/>
    <n v="11.270794"/>
    <n v="60"/>
    <n v="114"/>
    <n v="1"/>
    <n v="3"/>
    <n v="3"/>
    <n v="0"/>
    <n v="181"/>
    <n v="179"/>
    <n v="1.1049723756906049E-2"/>
    <n v="2"/>
    <x v="1"/>
  </r>
  <r>
    <n v="700"/>
    <s v="MYSORE"/>
    <s v="URBAN"/>
    <s v="REGIONAL OFFICE MYSURU"/>
    <d v="1980-05-19T00:00:00"/>
    <n v="43"/>
    <n v="41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701"/>
    <s v="MYSORE"/>
    <s v="SURBAN"/>
    <s v="SALIGRAMA"/>
    <d v="1969-12-26T00:00:00"/>
    <n v="53"/>
    <n v="10"/>
    <n v="40640"/>
    <n v="22.819039"/>
    <n v="373"/>
    <n v="0.91325900000000004"/>
    <n v="1646"/>
    <n v="22.614388000000002"/>
    <n v="60"/>
    <n v="135"/>
    <n v="7"/>
    <n v="16"/>
    <n v="3"/>
    <n v="6"/>
    <n v="227"/>
    <n v="223"/>
    <n v="1.7621145374449365E-2"/>
    <n v="4"/>
    <x v="1"/>
  </r>
  <r>
    <n v="702"/>
    <s v="TUMAKURU"/>
    <s v="RURAL"/>
    <s v="SATHANUR,KARNATAKA"/>
    <d v="1972-03-29T00:00:00"/>
    <n v="51"/>
    <n v="6"/>
    <n v="35463"/>
    <n v="23.100852"/>
    <n v="357"/>
    <n v="2.0643660000000001"/>
    <n v="1038"/>
    <n v="22.133344000000001"/>
    <n v="87"/>
    <n v="117"/>
    <n v="3"/>
    <n v="10"/>
    <n v="2"/>
    <n v="6"/>
    <n v="225"/>
    <n v="218"/>
    <n v="3.1111111111111089E-2"/>
    <n v="7"/>
    <x v="1"/>
  </r>
  <r>
    <n v="703"/>
    <s v="HUBLI"/>
    <s v="SURBAN"/>
    <s v="SAVANUR"/>
    <d v="1966-12-30T00:00:00"/>
    <n v="56"/>
    <n v="7"/>
    <n v="47915"/>
    <n v="36.084356"/>
    <n v="491"/>
    <n v="6.012759"/>
    <n v="1984"/>
    <n v="35.273285000000001"/>
    <n v="66"/>
    <n v="192"/>
    <n v="28"/>
    <n v="12"/>
    <n v="1"/>
    <n v="7"/>
    <n v="306"/>
    <n v="294"/>
    <n v="3.9215686274509776E-2"/>
    <n v="12"/>
    <x v="2"/>
  </r>
  <r>
    <n v="704"/>
    <s v="SHIMOGA"/>
    <s v="SURBAN"/>
    <s v="SHIKARIPUR,KARNATAKA"/>
    <d v="1959-03-06T00:00:00"/>
    <n v="64"/>
    <n v="8"/>
    <n v="52619"/>
    <n v="36.431848000000002"/>
    <n v="402"/>
    <n v="0.93418699999999999"/>
    <n v="2593"/>
    <n v="47.623804999999997"/>
    <n v="125"/>
    <n v="224"/>
    <n v="20"/>
    <n v="12"/>
    <n v="2"/>
    <n v="17"/>
    <n v="400"/>
    <n v="388"/>
    <n v="3.0000000000000027E-2"/>
    <n v="12"/>
    <x v="2"/>
  </r>
  <r>
    <n v="705"/>
    <s v="SHIMOGA"/>
    <s v="URBAN"/>
    <s v="SHIVAMOGGA(MAIN)"/>
    <d v="1946-10-30T00:00:00"/>
    <n v="76"/>
    <n v="12"/>
    <n v="60237"/>
    <n v="65.256118999999998"/>
    <n v="1174"/>
    <n v="6.9115130000000002"/>
    <n v="6622"/>
    <n v="191.06729000000001"/>
    <n v="196"/>
    <n v="657"/>
    <n v="13"/>
    <n v="22"/>
    <n v="11"/>
    <n v="28"/>
    <n v="927"/>
    <n v="902"/>
    <n v="2.6968716289104688E-2"/>
    <n v="25"/>
    <x v="5"/>
  </r>
  <r>
    <n v="706"/>
    <s v="UDUPI"/>
    <s v="RURAL"/>
    <s v="SIDDAPURA,KARNATAKA"/>
    <d v="1969-10-08T00:00:00"/>
    <n v="53"/>
    <n v="8"/>
    <n v="34423"/>
    <n v="28.066402"/>
    <n v="441"/>
    <n v="1.5265610000000001"/>
    <n v="3642"/>
    <n v="46.362712999999999"/>
    <n v="79"/>
    <n v="275"/>
    <n v="9"/>
    <n v="23"/>
    <n v="2"/>
    <n v="16"/>
    <n v="404"/>
    <n v="388"/>
    <n v="3.9603960396039639E-2"/>
    <n v="16"/>
    <x v="2"/>
  </r>
  <r>
    <n v="707"/>
    <s v="UDUPI"/>
    <s v="SURBAN"/>
    <s v="SIRSI, KARNATAKA"/>
    <d v="1971-04-14T00:00:00"/>
    <n v="52"/>
    <n v="12"/>
    <n v="32459"/>
    <n v="46.688791000000002"/>
    <n v="523"/>
    <n v="4.5265630000000003"/>
    <n v="8871"/>
    <n v="159.68403499999999"/>
    <n v="75"/>
    <n v="551"/>
    <n v="20"/>
    <n v="70"/>
    <n v="2"/>
    <n v="14"/>
    <n v="732"/>
    <n v="707"/>
    <n v="3.4153005464480857E-2"/>
    <n v="25"/>
    <x v="3"/>
  </r>
  <r>
    <n v="708"/>
    <s v="SHIMOGA"/>
    <s v="RURAL"/>
    <s v="SRINGERI"/>
    <d v="1960-04-01T00:00:00"/>
    <n v="63"/>
    <n v="9"/>
    <n v="31456"/>
    <n v="71.380217999999999"/>
    <n v="160"/>
    <n v="0.39"/>
    <n v="5756"/>
    <n v="205.92399900000001"/>
    <n v="76"/>
    <n v="521"/>
    <n v="2"/>
    <n v="34"/>
    <n v="1"/>
    <n v="17"/>
    <n v="651"/>
    <n v="629"/>
    <n v="3.3794162826420893E-2"/>
    <n v="22"/>
    <x v="3"/>
  </r>
  <r>
    <n v="709"/>
    <s v="TUMAKURU"/>
    <s v="SURBAN"/>
    <s v="SRIRANGAPATNA,KARNATAKA"/>
    <d v="1963-09-02T00:00:00"/>
    <n v="59"/>
    <n v="7"/>
    <n v="32908"/>
    <n v="20.986366"/>
    <n v="449"/>
    <n v="0.92849199999999998"/>
    <n v="2367"/>
    <n v="37.033223"/>
    <n v="80"/>
    <n v="263"/>
    <n v="7"/>
    <n v="18"/>
    <n v="3"/>
    <n v="8"/>
    <n v="379"/>
    <n v="368"/>
    <n v="2.9023746701846931E-2"/>
    <n v="11"/>
    <x v="2"/>
  </r>
  <r>
    <n v="710"/>
    <s v="TUMAKURU"/>
    <s v="RURAL"/>
    <s v="SULIBELE"/>
    <d v="1972-03-27T00:00:00"/>
    <n v="51"/>
    <n v="10"/>
    <n v="48832"/>
    <n v="35.050072999999998"/>
    <n v="521"/>
    <n v="1.7973600000000001"/>
    <n v="1263"/>
    <n v="31.935167"/>
    <n v="164"/>
    <n v="98"/>
    <n v="7"/>
    <n v="12"/>
    <n v="4"/>
    <n v="18"/>
    <n v="303"/>
    <n v="288"/>
    <n v="4.9504950495049549E-2"/>
    <n v="15"/>
    <x v="2"/>
  </r>
  <r>
    <n v="711"/>
    <s v="MYSORE"/>
    <s v="RURAL"/>
    <s v="SUNTIKOPPA"/>
    <d v="1958-05-09T00:00:00"/>
    <n v="65"/>
    <n v="10"/>
    <n v="35668"/>
    <n v="38.64"/>
    <n v="412"/>
    <n v="1.3599650000000001"/>
    <n v="2003"/>
    <n v="61.143289000000003"/>
    <n v="100"/>
    <n v="213"/>
    <n v="20"/>
    <n v="20"/>
    <n v="5"/>
    <n v="6"/>
    <n v="364"/>
    <n v="343"/>
    <n v="5.7692307692307709E-2"/>
    <n v="21"/>
    <x v="2"/>
  </r>
  <r>
    <n v="712"/>
    <s v="SHIMOGA"/>
    <s v="SURBAN"/>
    <s v="SAGAR, KARNATAKA"/>
    <d v="1976-12-01T00:00:00"/>
    <n v="46"/>
    <n v="14"/>
    <n v="60514"/>
    <n v="69.834017000000003"/>
    <n v="987"/>
    <n v="7.1038430000000004"/>
    <n v="9128"/>
    <n v="154.59380999999999"/>
    <n v="161"/>
    <n v="682"/>
    <n v="27"/>
    <n v="72"/>
    <n v="5"/>
    <n v="24"/>
    <n v="971"/>
    <n v="928"/>
    <n v="4.4284243048403726E-2"/>
    <n v="43"/>
    <x v="5"/>
  </r>
  <r>
    <n v="713"/>
    <s v="KALABURGI"/>
    <s v="SURBAN"/>
    <s v="SHORAPUR"/>
    <d v="1976-12-17T00:00:00"/>
    <n v="46"/>
    <n v="11"/>
    <n v="56051"/>
    <n v="35.340991000000002"/>
    <n v="937"/>
    <n v="6.139481"/>
    <n v="1725"/>
    <n v="55.651465999999999"/>
    <n v="185"/>
    <n v="106"/>
    <n v="33"/>
    <n v="12"/>
    <n v="1"/>
    <n v="12"/>
    <n v="349"/>
    <n v="343"/>
    <n v="1.7191977077363862E-2"/>
    <n v="6"/>
    <x v="2"/>
  </r>
  <r>
    <n v="714"/>
    <s v="MANGALORE"/>
    <s v="SURBAN"/>
    <s v="SULLIA-MAIN"/>
    <d v="1976-12-17T00:00:00"/>
    <n v="46"/>
    <n v="9"/>
    <n v="29823"/>
    <n v="26.905707"/>
    <n v="419"/>
    <n v="1.0287379999999999"/>
    <n v="2455"/>
    <n v="69.793340999999998"/>
    <n v="41"/>
    <n v="169"/>
    <n v="0"/>
    <n v="15"/>
    <n v="8"/>
    <n v="6"/>
    <n v="239"/>
    <n v="233"/>
    <n v="2.5104602510460206E-2"/>
    <n v="6"/>
    <x v="1"/>
  </r>
  <r>
    <n v="715"/>
    <s v="MUMBAI"/>
    <s v="URBAN"/>
    <s v="SOLAPUR, MAHARASHTRA"/>
    <d v="1977-01-24T00:00:00"/>
    <n v="46"/>
    <n v="9"/>
    <n v="26763"/>
    <n v="16.952611000000001"/>
    <n v="888"/>
    <n v="4.1070010000000003"/>
    <n v="1506"/>
    <n v="35.278930000000003"/>
    <n v="30"/>
    <n v="137"/>
    <n v="18"/>
    <n v="7"/>
    <n v="0"/>
    <n v="5"/>
    <n v="197"/>
    <n v="192"/>
    <n v="2.5380710659898442E-2"/>
    <n v="5"/>
    <x v="1"/>
  </r>
  <r>
    <n v="716"/>
    <s v="CHENNAI"/>
    <s v="URBAN"/>
    <s v="SALEM FORT MAIN,TAMILNADU"/>
    <d v="1976-12-13T00:00:00"/>
    <n v="46"/>
    <n v="12"/>
    <n v="84509"/>
    <n v="28.327045999999999"/>
    <n v="1929"/>
    <n v="5.3925049999999999"/>
    <n v="1989"/>
    <n v="49.424000999999997"/>
    <n v="52"/>
    <n v="147"/>
    <n v="10"/>
    <n v="12"/>
    <n v="4"/>
    <n v="14"/>
    <n v="239"/>
    <n v="230"/>
    <n v="3.7656903765690419E-2"/>
    <n v="9"/>
    <x v="1"/>
  </r>
  <r>
    <n v="717"/>
    <s v="UDUPI"/>
    <s v="RURAL"/>
    <s v="UPPINAKOTE,KARNATAKA"/>
    <d v="1977-09-26T00:00:00"/>
    <n v="45"/>
    <n v="7"/>
    <n v="16799"/>
    <n v="19.844207999999998"/>
    <n v="234"/>
    <n v="0.55235000000000001"/>
    <n v="2770"/>
    <n v="47.705711999999998"/>
    <n v="37"/>
    <n v="236"/>
    <n v="7"/>
    <n v="15"/>
    <n v="2"/>
    <n v="4"/>
    <n v="301"/>
    <n v="293"/>
    <n v="2.6578073089700949E-2"/>
    <n v="8"/>
    <x v="2"/>
  </r>
  <r>
    <n v="718"/>
    <s v="HUBLI"/>
    <s v="RURAL"/>
    <s v="SANGUEM, GOA"/>
    <d v="1977-09-05T00:00:00"/>
    <n v="45"/>
    <n v="9"/>
    <n v="25170"/>
    <n v="41.076197999999998"/>
    <n v="350"/>
    <n v="2.901513"/>
    <n v="3221"/>
    <n v="45.260497999999998"/>
    <n v="42"/>
    <n v="191"/>
    <n v="13"/>
    <n v="35"/>
    <n v="1"/>
    <n v="9"/>
    <n v="291"/>
    <n v="275"/>
    <n v="5.4982817869415834E-2"/>
    <n v="16"/>
    <x v="2"/>
  </r>
  <r>
    <n v="719"/>
    <s v="SHIMOGA"/>
    <s v="RURAL"/>
    <s v="SASVEHALLI"/>
    <d v="1977-12-28T00:00:00"/>
    <n v="45"/>
    <n v="10"/>
    <n v="59330"/>
    <n v="23.183133000000002"/>
    <n v="302"/>
    <n v="1.3199270000000001"/>
    <n v="1066"/>
    <n v="17.839794999999999"/>
    <n v="59"/>
    <n v="84"/>
    <n v="3"/>
    <n v="15"/>
    <n v="2"/>
    <n v="4"/>
    <n v="167"/>
    <n v="163"/>
    <n v="2.39520958083832E-2"/>
    <n v="4"/>
    <x v="1"/>
  </r>
  <r>
    <n v="720"/>
    <s v="MUMBAI"/>
    <s v="URBAN"/>
    <s v="SATARA, MAHARASHTRA"/>
    <d v="1978-05-19T00:00:00"/>
    <n v="45"/>
    <n v="10"/>
    <n v="27301"/>
    <n v="18.002780999999999"/>
    <n v="1355"/>
    <n v="41.728490999999998"/>
    <n v="2906"/>
    <n v="83.839575999999994"/>
    <n v="15"/>
    <n v="217"/>
    <n v="56"/>
    <n v="11"/>
    <n v="6"/>
    <n v="3"/>
    <n v="308"/>
    <n v="289"/>
    <n v="6.1688311688311681E-2"/>
    <n v="19"/>
    <x v="2"/>
  </r>
  <r>
    <n v="721"/>
    <s v="HYDERABAD"/>
    <s v="METRO"/>
    <s v="SECUNDERABAD"/>
    <d v="1978-06-29T00:00:00"/>
    <n v="45"/>
    <n v="12"/>
    <n v="38018"/>
    <n v="26.104987999999999"/>
    <n v="1184"/>
    <n v="8.9009540000000005"/>
    <n v="1709"/>
    <n v="85.585628"/>
    <n v="89"/>
    <n v="104"/>
    <n v="10"/>
    <n v="14"/>
    <n v="3"/>
    <n v="11"/>
    <n v="231"/>
    <n v="222"/>
    <n v="3.8961038961038974E-2"/>
    <n v="9"/>
    <x v="1"/>
  </r>
  <r>
    <n v="722"/>
    <s v="SHIMOGA"/>
    <s v="RURAL"/>
    <s v="SHIRVASE"/>
    <d v="1979-04-18T00:00:00"/>
    <n v="44"/>
    <n v="5"/>
    <n v="12367"/>
    <n v="12.659103999999999"/>
    <n v="52"/>
    <n v="0.164656"/>
    <n v="505"/>
    <n v="7.3162390000000004"/>
    <n v="12"/>
    <n v="29"/>
    <n v="4"/>
    <n v="5"/>
    <n v="0"/>
    <n v="3"/>
    <n v="53"/>
    <n v="51"/>
    <n v="3.7735849056603765E-2"/>
    <n v="2"/>
    <x v="4"/>
  </r>
  <r>
    <n v="723"/>
    <s v="UDUPI"/>
    <s v="RURAL"/>
    <s v="SHIRLAL,KARNATAKA"/>
    <d v="1983-09-22T00:00:00"/>
    <n v="39"/>
    <n v="7"/>
    <n v="16055"/>
    <n v="16.277718"/>
    <n v="142"/>
    <n v="0.36174200000000001"/>
    <n v="1833"/>
    <n v="28.308441999999999"/>
    <n v="32"/>
    <n v="116"/>
    <n v="0"/>
    <n v="17"/>
    <n v="1"/>
    <n v="2"/>
    <n v="168"/>
    <n v="163"/>
    <n v="2.9761904761904767E-2"/>
    <n v="5"/>
    <x v="1"/>
  </r>
  <r>
    <n v="724"/>
    <s v="SHIMOGA"/>
    <s v="URBAN"/>
    <s v="SHIVAMOGGA APMC YARD"/>
    <d v="1983-12-22T00:00:00"/>
    <n v="39"/>
    <n v="11"/>
    <n v="19598"/>
    <n v="48.205638999999998"/>
    <n v="523"/>
    <n v="12.206728999999999"/>
    <n v="1983"/>
    <n v="108.229164"/>
    <n v="13"/>
    <n v="202"/>
    <n v="10"/>
    <n v="8"/>
    <n v="3"/>
    <n v="18"/>
    <n v="254"/>
    <n v="243"/>
    <n v="4.3307086614173262E-2"/>
    <n v="11"/>
    <x v="1"/>
  </r>
  <r>
    <n v="726"/>
    <s v="AHMEDABAD"/>
    <s v="METRO"/>
    <s v="SURAT, GUJARAT"/>
    <d v="1990-01-25T00:00:00"/>
    <n v="33"/>
    <n v="7"/>
    <n v="23152"/>
    <n v="20.486888"/>
    <n v="2144"/>
    <n v="6.8554449999999996"/>
    <n v="1782"/>
    <n v="26.956060999999998"/>
    <n v="46"/>
    <n v="118"/>
    <n v="14"/>
    <n v="8"/>
    <n v="1"/>
    <n v="8"/>
    <n v="195"/>
    <n v="189"/>
    <n v="3.0769230769230771E-2"/>
    <n v="6"/>
    <x v="1"/>
  </r>
  <r>
    <n v="727"/>
    <s v="KALABURGI"/>
    <s v="SURBAN"/>
    <s v="SHAHAPUR,KARNATAKA"/>
    <d v="1996-03-07T00:00:00"/>
    <n v="27"/>
    <n v="11"/>
    <n v="56922"/>
    <n v="37.443969000000003"/>
    <n v="1643"/>
    <n v="5.6034680000000003"/>
    <n v="1446"/>
    <n v="37.083796999999997"/>
    <n v="181"/>
    <n v="123"/>
    <n v="58"/>
    <n v="11"/>
    <n v="3"/>
    <n v="17"/>
    <n v="393"/>
    <n v="381"/>
    <n v="3.0534351145038219E-2"/>
    <n v="12"/>
    <x v="2"/>
  </r>
  <r>
    <n v="728"/>
    <s v="MYSORE"/>
    <s v="SURBAN"/>
    <s v="SAKALESHPUR,KARNATAKA"/>
    <d v="1996-03-30T00:00:00"/>
    <n v="27"/>
    <n v="8"/>
    <n v="32685"/>
    <n v="42.633882999999997"/>
    <n v="440"/>
    <n v="3.6527500000000002"/>
    <n v="1715"/>
    <n v="53.455368"/>
    <n v="93"/>
    <n v="191"/>
    <n v="3"/>
    <n v="12"/>
    <n v="4"/>
    <n v="7"/>
    <n v="310"/>
    <n v="302"/>
    <n v="2.5806451612903181E-2"/>
    <n v="8"/>
    <x v="2"/>
  </r>
  <r>
    <n v="729"/>
    <s v="MUMBAI"/>
    <s v="URBAN"/>
    <s v="SANGLI"/>
    <d v="1998-03-23T00:00:00"/>
    <n v="25"/>
    <n v="10"/>
    <n v="24671"/>
    <n v="12.519707"/>
    <n v="753"/>
    <n v="3.9486729999999999"/>
    <n v="2015"/>
    <n v="30.309149000000001"/>
    <n v="29"/>
    <n v="175"/>
    <n v="15"/>
    <n v="19"/>
    <n v="3"/>
    <n v="11"/>
    <n v="252"/>
    <n v="239"/>
    <n v="5.1587301587301626E-2"/>
    <n v="13"/>
    <x v="1"/>
  </r>
  <r>
    <n v="730"/>
    <s v="CHENNAI"/>
    <s v="URBAN"/>
    <s v="SALEM - FAIRLANDS"/>
    <d v="1999-01-21T00:00:00"/>
    <n v="24"/>
    <n v="9"/>
    <n v="56438"/>
    <n v="32.189644999999999"/>
    <n v="1032"/>
    <n v="4.8041330000000002"/>
    <n v="2725"/>
    <n v="68.252590999999995"/>
    <n v="52"/>
    <n v="207"/>
    <n v="15"/>
    <n v="29"/>
    <n v="3"/>
    <n v="8"/>
    <n v="314"/>
    <n v="296"/>
    <n v="5.7324840764331197E-2"/>
    <n v="18"/>
    <x v="2"/>
  </r>
  <r>
    <n v="731"/>
    <s v="MANGALORE"/>
    <s v="SURBAN"/>
    <s v="SULLIA EXT COUNTER"/>
    <d v="2017-12-28T00:00:00"/>
    <n v="5"/>
    <n v="5"/>
    <n v="11133"/>
    <n v="13.451577"/>
    <n v="128"/>
    <n v="0.47040799999999999"/>
    <n v="705"/>
    <n v="56.876365"/>
    <n v="8"/>
    <n v="55"/>
    <n v="5"/>
    <n v="2"/>
    <n v="0"/>
    <n v="1"/>
    <n v="71"/>
    <n v="67"/>
    <n v="5.633802816901412E-2"/>
    <n v="4"/>
    <x v="4"/>
  </r>
  <r>
    <n v="732"/>
    <s v="SHIMOGA"/>
    <s v="URBAN"/>
    <s v="SAVALANGA ROAD, SHIVAMOGGA"/>
    <d v="2000-11-10T00:00:00"/>
    <n v="22"/>
    <n v="10"/>
    <n v="49893"/>
    <n v="61.983307000000003"/>
    <n v="614"/>
    <n v="4.2471569999999996"/>
    <n v="6873"/>
    <n v="160.18395799999999"/>
    <n v="155"/>
    <n v="692"/>
    <n v="20"/>
    <n v="29"/>
    <n v="21"/>
    <n v="44"/>
    <n v="961"/>
    <n v="913"/>
    <n v="4.9947970863683633E-2"/>
    <n v="48"/>
    <x v="5"/>
  </r>
  <r>
    <n v="733"/>
    <s v="HYDERABAD"/>
    <s v="METRO"/>
    <s v="A.S.RAO NAGAR,SECUNDRABAD"/>
    <d v="2004-03-30T00:00:00"/>
    <n v="19"/>
    <n v="9"/>
    <n v="24723"/>
    <n v="20.344144"/>
    <n v="1148"/>
    <n v="5.4270259999999997"/>
    <n v="1378"/>
    <n v="38.468679999999999"/>
    <n v="25"/>
    <n v="116"/>
    <n v="21"/>
    <n v="9"/>
    <n v="3"/>
    <n v="6"/>
    <n v="180"/>
    <n v="172"/>
    <n v="4.4444444444444398E-2"/>
    <n v="8"/>
    <x v="1"/>
  </r>
  <r>
    <n v="734"/>
    <s v="MANGALORE"/>
    <s v="RURAL"/>
    <s v="SAJIPAMUDA, KARNATAKA"/>
    <d v="2007-01-31T00:00:00"/>
    <n v="16"/>
    <n v="7"/>
    <n v="23824"/>
    <n v="16.367625"/>
    <n v="281"/>
    <n v="1.1153470000000001"/>
    <n v="1075"/>
    <n v="17.088077999999999"/>
    <n v="44"/>
    <n v="93"/>
    <n v="6"/>
    <n v="7"/>
    <n v="1"/>
    <n v="2"/>
    <n v="153"/>
    <n v="149"/>
    <n v="2.6143790849673221E-2"/>
    <n v="4"/>
    <x v="1"/>
  </r>
  <r>
    <n v="735"/>
    <s v="KOLKATA"/>
    <s v="URBAN"/>
    <s v="SILIGURI"/>
    <d v="2007-03-09T00:00:00"/>
    <n v="16"/>
    <n v="10"/>
    <n v="29048"/>
    <n v="19.829847999999998"/>
    <n v="733"/>
    <n v="5.04"/>
    <n v="1673"/>
    <n v="47.697693999999998"/>
    <n v="64"/>
    <n v="131"/>
    <n v="4"/>
    <n v="10"/>
    <n v="7"/>
    <n v="12"/>
    <n v="228"/>
    <n v="224"/>
    <n v="1.7543859649122862E-2"/>
    <n v="4"/>
    <x v="1"/>
  </r>
  <r>
    <n v="736"/>
    <s v="HYDERABAD"/>
    <s v="METRO"/>
    <s v="SERILINGAMPALLY, HYDERABAD"/>
    <d v="2010-01-25T00:00:00"/>
    <n v="13"/>
    <n v="7"/>
    <n v="22150"/>
    <n v="11.244101000000001"/>
    <n v="581"/>
    <n v="22.804226"/>
    <n v="481"/>
    <n v="42.097220999999998"/>
    <n v="7"/>
    <n v="40"/>
    <n v="15"/>
    <n v="6"/>
    <n v="5"/>
    <n v="14"/>
    <n v="87"/>
    <n v="84"/>
    <n v="3.4482758620689613E-2"/>
    <n v="3"/>
    <x v="4"/>
  </r>
  <r>
    <n v="737"/>
    <s v="KALABURGI"/>
    <s v="SURBAN"/>
    <s v="SINDAGI"/>
    <d v="2011-03-24T00:00:00"/>
    <n v="12"/>
    <n v="10"/>
    <n v="57821"/>
    <n v="51.321879000000003"/>
    <n v="1033"/>
    <n v="5.9417010000000001"/>
    <n v="1405"/>
    <n v="45.898823"/>
    <n v="281"/>
    <n v="87"/>
    <n v="43"/>
    <n v="15"/>
    <n v="8"/>
    <n v="22"/>
    <n v="456"/>
    <n v="439"/>
    <n v="3.7280701754385914E-2"/>
    <n v="17"/>
    <x v="2"/>
  </r>
  <r>
    <n v="738"/>
    <s v="KALABURGI"/>
    <s v="SURBAN"/>
    <s v="SIRUGUPPA"/>
    <d v="2011-12-05T00:00:00"/>
    <n v="11"/>
    <n v="8"/>
    <n v="35252"/>
    <n v="10.981877000000001"/>
    <n v="343"/>
    <n v="1.4021790000000001"/>
    <n v="606"/>
    <n v="6.7880929999999999"/>
    <n v="95"/>
    <n v="32"/>
    <n v="11"/>
    <n v="4"/>
    <n v="0"/>
    <n v="5"/>
    <n v="147"/>
    <n v="145"/>
    <n v="1.3605442176870763E-2"/>
    <n v="2"/>
    <x v="1"/>
  </r>
  <r>
    <n v="739"/>
    <s v="UDUPI"/>
    <s v="SURBAN"/>
    <s v="SHIRURU"/>
    <d v="2012-03-29T00:00:00"/>
    <n v="11"/>
    <n v="7"/>
    <n v="19053"/>
    <n v="18.04937"/>
    <n v="195"/>
    <n v="0.73162000000000005"/>
    <n v="1232"/>
    <n v="16.586839999999999"/>
    <n v="40"/>
    <n v="83"/>
    <n v="5"/>
    <n v="8"/>
    <n v="2"/>
    <n v="9"/>
    <n v="147"/>
    <n v="146"/>
    <n v="6.8027210884353817E-3"/>
    <n v="1"/>
    <x v="1"/>
  </r>
  <r>
    <n v="740"/>
    <s v="TUMAKURU"/>
    <s v="SURBAN"/>
    <s v="SIRA"/>
    <d v="2012-03-28T00:00:00"/>
    <n v="11"/>
    <n v="9"/>
    <n v="49720"/>
    <n v="31.528344000000001"/>
    <n v="672"/>
    <n v="3.5913149999999998"/>
    <n v="1023"/>
    <n v="15.461823000000001"/>
    <n v="188"/>
    <n v="121"/>
    <n v="15"/>
    <n v="10"/>
    <n v="4"/>
    <n v="16"/>
    <n v="354"/>
    <n v="339"/>
    <n v="4.2372881355932202E-2"/>
    <n v="15"/>
    <x v="2"/>
  </r>
  <r>
    <n v="741"/>
    <s v="SHIMOGA"/>
    <s v="URBAN"/>
    <s v="SHIVAMOGGA-VINOBA NAGAR"/>
    <d v="2012-07-23T00:00:00"/>
    <n v="11"/>
    <n v="9"/>
    <n v="24948"/>
    <n v="33.063464000000003"/>
    <n v="538"/>
    <n v="2.74546"/>
    <n v="4055"/>
    <n v="112.503525"/>
    <n v="63"/>
    <n v="481"/>
    <n v="18"/>
    <n v="20"/>
    <n v="10"/>
    <n v="23"/>
    <n v="615"/>
    <n v="596"/>
    <n v="3.0894308943089421E-2"/>
    <n v="19"/>
    <x v="3"/>
  </r>
  <r>
    <n v="742"/>
    <s v="TUMAKURU"/>
    <s v="SURBAN"/>
    <s v="SRINIVASAPURA"/>
    <d v="2012-12-27T00:00:00"/>
    <n v="10"/>
    <n v="8"/>
    <n v="48961"/>
    <n v="30.130673999999999"/>
    <n v="934"/>
    <n v="6.623227"/>
    <n v="1372"/>
    <n v="20.676138000000002"/>
    <n v="254"/>
    <n v="141"/>
    <n v="41"/>
    <n v="5"/>
    <n v="4"/>
    <n v="13"/>
    <n v="458"/>
    <n v="446"/>
    <n v="2.6200873362445365E-2"/>
    <n v="12"/>
    <x v="2"/>
  </r>
  <r>
    <n v="743"/>
    <s v="UDUPI"/>
    <s v="SURBAN"/>
    <s v="SHIRVA"/>
    <d v="2013-09-18T00:00:00"/>
    <n v="9"/>
    <n v="8"/>
    <n v="8396"/>
    <n v="12.895921"/>
    <n v="211"/>
    <n v="0.76514000000000004"/>
    <n v="1270"/>
    <n v="20.356227000000001"/>
    <n v="11"/>
    <n v="117"/>
    <n v="3"/>
    <n v="6"/>
    <n v="2"/>
    <n v="3"/>
    <n v="142"/>
    <n v="139"/>
    <n v="2.1126760563380254E-2"/>
    <n v="3"/>
    <x v="1"/>
  </r>
  <r>
    <n v="744"/>
    <s v="SHIMOGA"/>
    <s v="SURBAN"/>
    <s v="SORABA"/>
    <d v="2014-01-29T00:00:00"/>
    <n v="9"/>
    <n v="7"/>
    <n v="18981"/>
    <n v="15.404655999999999"/>
    <n v="243"/>
    <n v="1.1968259999999999"/>
    <n v="1252"/>
    <n v="22.280463000000001"/>
    <n v="48"/>
    <n v="102"/>
    <n v="7"/>
    <n v="13"/>
    <n v="2"/>
    <n v="5"/>
    <n v="177"/>
    <n v="171"/>
    <n v="3.3898305084745783E-2"/>
    <n v="6"/>
    <x v="1"/>
  </r>
  <r>
    <n v="745"/>
    <s v="SHIMOGA"/>
    <s v="URBAN"/>
    <s v="SHIVAMOGGA-SHANKAR MUTT CIRCLE"/>
    <d v="2014-03-10T00:00:00"/>
    <n v="9"/>
    <n v="9"/>
    <n v="21113"/>
    <n v="21.803705000000001"/>
    <n v="459"/>
    <n v="3.4151600000000002"/>
    <n v="2293"/>
    <n v="64.599995000000007"/>
    <n v="58"/>
    <n v="314"/>
    <n v="14"/>
    <n v="15"/>
    <n v="5"/>
    <n v="17"/>
    <n v="423"/>
    <n v="404"/>
    <n v="4.4917257683215084E-2"/>
    <n v="19"/>
    <x v="2"/>
  </r>
  <r>
    <n v="746"/>
    <s v="KALABURGI"/>
    <s v="SURBAN"/>
    <s v="SINDHANUR,KARNATAKA"/>
    <d v="2014-06-11T00:00:00"/>
    <n v="9"/>
    <n v="6"/>
    <n v="45072"/>
    <n v="16.212482999999999"/>
    <n v="303"/>
    <n v="1.23"/>
    <n v="383"/>
    <n v="5.6092029999999999"/>
    <n v="152"/>
    <n v="32"/>
    <n v="15"/>
    <n v="4"/>
    <n v="3"/>
    <n v="5"/>
    <n v="211"/>
    <n v="208"/>
    <n v="1.4218009478673022E-2"/>
    <n v="3"/>
    <x v="1"/>
  </r>
  <r>
    <n v="747"/>
    <s v="KOLKATA"/>
    <s v="URBAN"/>
    <s v="SAMBALPUR"/>
    <d v="2014-09-10T00:00:00"/>
    <n v="8"/>
    <n v="6"/>
    <n v="23373"/>
    <n v="4.3624689999999999"/>
    <n v="394"/>
    <n v="22.152988000000001"/>
    <n v="330"/>
    <n v="12.166921"/>
    <n v="8"/>
    <n v="33"/>
    <n v="11"/>
    <n v="0"/>
    <n v="2"/>
    <n v="2"/>
    <n v="56"/>
    <n v="56"/>
    <n v="0"/>
    <n v="0"/>
    <x v="4"/>
  </r>
  <r>
    <n v="748"/>
    <s v="SHIMOGA"/>
    <s v="RURAL"/>
    <s v="SAKHARAYAPATNA"/>
    <d v="2014-03-27T00:00:00"/>
    <n v="9"/>
    <n v="7"/>
    <n v="16744"/>
    <n v="12.411019"/>
    <n v="176"/>
    <n v="0.49351800000000001"/>
    <n v="505"/>
    <n v="10.011621999999999"/>
    <n v="49"/>
    <n v="82"/>
    <n v="3"/>
    <n v="5"/>
    <n v="1"/>
    <n v="12"/>
    <n v="152"/>
    <n v="146"/>
    <n v="3.9473684210526327E-2"/>
    <n v="6"/>
    <x v="1"/>
  </r>
  <r>
    <n v="749"/>
    <s v="SHIMOGA"/>
    <s v="URBAN"/>
    <s v="GOPALA EXTENSION-SHIVAMOGGA"/>
    <d v="2015-02-11T00:00:00"/>
    <n v="8"/>
    <n v="9"/>
    <n v="13486"/>
    <n v="20.496338999999999"/>
    <n v="231"/>
    <n v="1.3284929999999999"/>
    <n v="1838"/>
    <n v="50.481932999999998"/>
    <n v="18"/>
    <n v="258"/>
    <n v="10"/>
    <n v="14"/>
    <n v="6"/>
    <n v="14"/>
    <n v="320"/>
    <n v="301"/>
    <n v="5.9374999999999956E-2"/>
    <n v="19"/>
    <x v="2"/>
  </r>
  <r>
    <n v="750"/>
    <s v="HYDERABAD"/>
    <s v="URBAN"/>
    <s v="SRIKAKULAM"/>
    <d v="2015-02-07T00:00:00"/>
    <n v="8"/>
    <n v="6"/>
    <n v="20212"/>
    <n v="4.90029"/>
    <n v="491"/>
    <n v="0.540076"/>
    <n v="572"/>
    <n v="8.7669420000000002"/>
    <n v="26"/>
    <n v="45"/>
    <n v="3"/>
    <n v="2"/>
    <n v="1"/>
    <n v="3"/>
    <n v="80"/>
    <n v="79"/>
    <n v="1.2499999999999956E-2"/>
    <n v="1"/>
    <x v="4"/>
  </r>
  <r>
    <n v="751"/>
    <s v="KALABURGI"/>
    <s v="SURBAN"/>
    <s v="TALIKOTI KARNATAKA"/>
    <d v="1966-12-30T00:00:00"/>
    <n v="56"/>
    <n v="9"/>
    <n v="67744"/>
    <n v="36.218591000000004"/>
    <n v="1005"/>
    <n v="4.9892609999999999"/>
    <n v="1448"/>
    <n v="32.354778000000003"/>
    <n v="195"/>
    <n v="89"/>
    <n v="34"/>
    <n v="13"/>
    <n v="1"/>
    <n v="13"/>
    <n v="345"/>
    <n v="334"/>
    <n v="3.1884057971014457E-2"/>
    <n v="11"/>
    <x v="2"/>
  </r>
  <r>
    <n v="752"/>
    <s v="SHIMOGA"/>
    <s v="SURBAN"/>
    <s v="TARIKERE"/>
    <d v="1960-04-01T00:00:00"/>
    <n v="63"/>
    <n v="9"/>
    <n v="42714"/>
    <n v="36.387872000000002"/>
    <n v="476"/>
    <n v="1.5643899999999999"/>
    <n v="2655"/>
    <n v="57.636439000000003"/>
    <n v="112"/>
    <n v="237"/>
    <n v="2"/>
    <n v="25"/>
    <n v="8"/>
    <n v="20"/>
    <n v="404"/>
    <n v="395"/>
    <n v="2.2277227722772297E-2"/>
    <n v="9"/>
    <x v="2"/>
  </r>
  <r>
    <n v="753"/>
    <s v="MANGALORE"/>
    <s v="SURBAN"/>
    <s v="THOKKOTU-ULLAL"/>
    <d v="1970-05-20T00:00:00"/>
    <n v="53"/>
    <n v="9"/>
    <n v="44047"/>
    <n v="38.665737999999997"/>
    <n v="559"/>
    <n v="3.2695430000000001"/>
    <n v="1875"/>
    <n v="32.485936000000002"/>
    <n v="106"/>
    <n v="202"/>
    <n v="7"/>
    <n v="19"/>
    <n v="4"/>
    <n v="10"/>
    <n v="348"/>
    <n v="340"/>
    <n v="2.2988505747126409E-2"/>
    <n v="8"/>
    <x v="2"/>
  </r>
  <r>
    <n v="754"/>
    <s v="TUMAKURU"/>
    <s v="SURBAN"/>
    <s v="TIPTUR MAIN,KARNATAKA"/>
    <d v="1970-04-09T00:00:00"/>
    <n v="53"/>
    <n v="10"/>
    <n v="44136"/>
    <n v="35.198428"/>
    <n v="718"/>
    <n v="6.948817"/>
    <n v="2461"/>
    <n v="50.097883000000003"/>
    <n v="153"/>
    <n v="245"/>
    <n v="18"/>
    <n v="21"/>
    <n v="6"/>
    <n v="18"/>
    <n v="461"/>
    <n v="446"/>
    <n v="3.2537960954446832E-2"/>
    <n v="15"/>
    <x v="2"/>
  </r>
  <r>
    <n v="755"/>
    <s v="UDUPI"/>
    <s v="RURAL"/>
    <s v="TRASI"/>
    <d v="1971-11-29T00:00:00"/>
    <n v="51"/>
    <n v="8"/>
    <n v="26773"/>
    <n v="28.391307000000001"/>
    <n v="470"/>
    <n v="1.976315"/>
    <n v="2977"/>
    <n v="36.674413000000001"/>
    <n v="51"/>
    <n v="217"/>
    <n v="13"/>
    <n v="20"/>
    <n v="3"/>
    <n v="6"/>
    <n v="310"/>
    <n v="298"/>
    <n v="3.8709677419354827E-2"/>
    <n v="12"/>
    <x v="2"/>
  </r>
  <r>
    <n v="756"/>
    <s v="TUMAKURU"/>
    <s v="URBAN"/>
    <s v="VIVEKANANDA ROAD, TUMAKURU-MAIN"/>
    <d v="1958-04-26T00:00:00"/>
    <n v="65"/>
    <n v="12"/>
    <n v="62500"/>
    <n v="52.815849999999998"/>
    <n v="909"/>
    <n v="4.1759050000000002"/>
    <n v="2871"/>
    <n v="93.582970000000003"/>
    <n v="167"/>
    <n v="316"/>
    <n v="18"/>
    <n v="17"/>
    <n v="12"/>
    <n v="24"/>
    <n v="554"/>
    <n v="538"/>
    <n v="2.8880866425992746E-2"/>
    <n v="16"/>
    <x v="3"/>
  </r>
  <r>
    <n v="757"/>
    <s v="TUMAKURU"/>
    <s v="URBAN"/>
    <s v="SOMESHWARAPURAM, TUMAKURU-2"/>
    <d v="1971-11-05T00:00:00"/>
    <n v="51"/>
    <n v="11"/>
    <n v="57542"/>
    <n v="71.650807"/>
    <n v="916"/>
    <n v="5.2534979999999996"/>
    <n v="4900"/>
    <n v="120.182661"/>
    <n v="176"/>
    <n v="549"/>
    <n v="21"/>
    <n v="32"/>
    <n v="17"/>
    <n v="31"/>
    <n v="826"/>
    <n v="789"/>
    <n v="4.4794188861985496E-2"/>
    <n v="37"/>
    <x v="5"/>
  </r>
  <r>
    <n v="758"/>
    <s v="MANGALORE"/>
    <s v="URBAN"/>
    <s v="THIRUVANANTHAPURAM KERALA"/>
    <d v="1977-09-15T00:00:00"/>
    <n v="45"/>
    <n v="8"/>
    <n v="47932"/>
    <n v="18.283472"/>
    <n v="659"/>
    <n v="2.6578140000000001"/>
    <n v="1830"/>
    <n v="61.242140999999997"/>
    <n v="13"/>
    <n v="160"/>
    <n v="4"/>
    <n v="6"/>
    <n v="5"/>
    <n v="7"/>
    <n v="195"/>
    <n v="190"/>
    <n v="2.5641025641025661E-2"/>
    <n v="5"/>
    <x v="1"/>
  </r>
  <r>
    <n v="759"/>
    <s v="TUMAKURU"/>
    <s v="SURBAN"/>
    <s v="TURUVEKERE, KARNATAKA."/>
    <d v="1979-05-28T00:00:00"/>
    <n v="44"/>
    <n v="8"/>
    <n v="60254"/>
    <n v="46.741723"/>
    <n v="636"/>
    <n v="2.9546939999999999"/>
    <n v="3007"/>
    <n v="56.499248000000001"/>
    <n v="241"/>
    <n v="232"/>
    <n v="14"/>
    <n v="29"/>
    <n v="7"/>
    <n v="15"/>
    <n v="538"/>
    <n v="519"/>
    <n v="3.5315985130111471E-2"/>
    <n v="19"/>
    <x v="3"/>
  </r>
  <r>
    <n v="760"/>
    <s v="HYDERABAD"/>
    <s v="URBAN"/>
    <s v="TADAPATRI, A.P"/>
    <d v="1980-02-17T00:00:00"/>
    <n v="43"/>
    <n v="11"/>
    <n v="75460"/>
    <n v="43.607021000000003"/>
    <n v="2233"/>
    <n v="9.8591610000000003"/>
    <n v="4730"/>
    <n v="87.234112999999994"/>
    <n v="171"/>
    <n v="277"/>
    <n v="42"/>
    <n v="34"/>
    <n v="1"/>
    <n v="34"/>
    <n v="559"/>
    <n v="531"/>
    <n v="5.0089445438282643E-2"/>
    <n v="28"/>
    <x v="3"/>
  </r>
  <r>
    <n v="761"/>
    <s v="CHENNAI"/>
    <s v="URBAN"/>
    <s v="TIRUCHIRAPALLI"/>
    <d v="1981-07-13T00:00:00"/>
    <n v="42"/>
    <n v="8"/>
    <n v="34780"/>
    <n v="12.643674000000001"/>
    <n v="971"/>
    <n v="0.99470899999999995"/>
    <n v="1134"/>
    <n v="21.698793999999999"/>
    <n v="17"/>
    <n v="81"/>
    <n v="11"/>
    <n v="10"/>
    <n v="2"/>
    <n v="8"/>
    <n v="129"/>
    <n v="121"/>
    <n v="6.2015503875968991E-2"/>
    <n v="8"/>
    <x v="1"/>
  </r>
  <r>
    <n v="762"/>
    <s v="SHIMOGA"/>
    <s v="SURBAN"/>
    <s v="THIRTHAHALLI,KARNATAKA"/>
    <d v="1993-09-23T00:00:00"/>
    <n v="29"/>
    <n v="10"/>
    <n v="31733"/>
    <n v="52.052824000000001"/>
    <n v="356"/>
    <n v="2.6841330000000001"/>
    <n v="5691"/>
    <n v="114.32890999999999"/>
    <n v="99"/>
    <n v="572"/>
    <n v="5"/>
    <n v="37"/>
    <n v="9"/>
    <n v="16"/>
    <n v="738"/>
    <n v="714"/>
    <n v="3.2520325203251987E-2"/>
    <n v="24"/>
    <x v="3"/>
  </r>
  <r>
    <n v="763"/>
    <s v="MANGALORE"/>
    <s v="SURBAN"/>
    <s v="TIRUVALLA"/>
    <d v="1994-03-28T00:00:00"/>
    <n v="29"/>
    <n v="7"/>
    <n v="9933"/>
    <n v="7.38"/>
    <n v="164"/>
    <n v="0.60278200000000004"/>
    <n v="901"/>
    <n v="25.636752999999999"/>
    <n v="8"/>
    <n v="75"/>
    <n v="2"/>
    <n v="4"/>
    <n v="2"/>
    <n v="4"/>
    <n v="95"/>
    <n v="92"/>
    <n v="3.157894736842104E-2"/>
    <n v="3"/>
    <x v="4"/>
  </r>
  <r>
    <n v="764"/>
    <s v="CHENNAI"/>
    <s v="URBAN"/>
    <s v="TIRUPUR MAIN"/>
    <d v="1994-08-31T00:00:00"/>
    <n v="28"/>
    <n v="14"/>
    <n v="72527"/>
    <n v="26.930430999999999"/>
    <n v="2891"/>
    <n v="11.328502"/>
    <n v="1357"/>
    <n v="76.695907000000005"/>
    <n v="135"/>
    <n v="130"/>
    <n v="28"/>
    <n v="14"/>
    <n v="3"/>
    <n v="10"/>
    <n v="320"/>
    <n v="308"/>
    <n v="3.7499999999999978E-2"/>
    <n v="12"/>
    <x v="2"/>
  </r>
  <r>
    <n v="765"/>
    <s v="HYDERABAD"/>
    <s v="URBAN"/>
    <s v="TIRUPATHI, AP"/>
    <d v="1997-12-08T00:00:00"/>
    <n v="25"/>
    <n v="10"/>
    <n v="20883"/>
    <n v="14.600072000000001"/>
    <n v="903"/>
    <n v="3.0623580000000001"/>
    <n v="1198"/>
    <n v="30.091470999999999"/>
    <n v="9"/>
    <n v="110"/>
    <n v="16"/>
    <n v="7"/>
    <n v="3"/>
    <n v="9"/>
    <n v="154"/>
    <n v="141"/>
    <n v="8.4415584415584388E-2"/>
    <n v="13"/>
    <x v="1"/>
  </r>
  <r>
    <n v="766"/>
    <s v="CHENNAI"/>
    <s v="URBAN"/>
    <s v="TIRUPUR-PERAMANALLUR ROAD"/>
    <d v="1999-06-10T00:00:00"/>
    <n v="24"/>
    <n v="13"/>
    <n v="63685"/>
    <n v="27.266497000000001"/>
    <n v="3588"/>
    <n v="18.021426000000002"/>
    <n v="1660"/>
    <n v="41.551501999999999"/>
    <n v="119"/>
    <n v="119"/>
    <n v="26"/>
    <n v="11"/>
    <n v="4"/>
    <n v="12"/>
    <n v="291"/>
    <n v="284"/>
    <n v="2.4054982817869441E-2"/>
    <n v="7"/>
    <x v="2"/>
  </r>
  <r>
    <n v="767"/>
    <s v="TUMAKURU"/>
    <s v="SURBAN"/>
    <s v="TIPTUR K.R.EXTN, KARNATAKA"/>
    <d v="2006-03-22T00:00:00"/>
    <n v="17"/>
    <n v="11"/>
    <n v="46662"/>
    <n v="56.847486000000004"/>
    <n v="664"/>
    <n v="4.5285450000000003"/>
    <n v="3240"/>
    <n v="69.118874000000005"/>
    <n v="140"/>
    <n v="361"/>
    <n v="18"/>
    <n v="35"/>
    <n v="6"/>
    <n v="23"/>
    <n v="583"/>
    <n v="559"/>
    <n v="4.116638078902235E-2"/>
    <n v="24"/>
    <x v="3"/>
  </r>
  <r>
    <n v="768"/>
    <s v="TUMAKURU"/>
    <s v="URBAN"/>
    <s v="SIT-CAMPUS EXTENSION COUNTER,TU"/>
    <d v="2018-07-16T00:00:00"/>
    <n v="5"/>
    <n v="8"/>
    <n v="22768"/>
    <n v="36.423720000000003"/>
    <n v="244"/>
    <n v="2.2248579999999998"/>
    <n v="1391"/>
    <n v="86.137504000000007"/>
    <n v="49"/>
    <n v="129"/>
    <n v="14"/>
    <n v="8"/>
    <n v="3"/>
    <n v="9"/>
    <n v="212"/>
    <n v="207"/>
    <n v="2.3584905660377409E-2"/>
    <n v="5"/>
    <x v="1"/>
  </r>
  <r>
    <n v="769"/>
    <s v="TUMAKURU"/>
    <s v="URBAN"/>
    <s v="B.H.ROAD, TUMAKURU"/>
    <d v="2006-03-27T00:00:00"/>
    <n v="17"/>
    <n v="10"/>
    <n v="31961"/>
    <n v="24.836283000000002"/>
    <n v="691"/>
    <n v="3.5467689999999998"/>
    <n v="2087"/>
    <n v="50.104035000000003"/>
    <n v="93"/>
    <n v="242"/>
    <n v="27"/>
    <n v="7"/>
    <n v="9"/>
    <n v="9"/>
    <n v="387"/>
    <n v="378"/>
    <n v="2.3255813953488413E-2"/>
    <n v="9"/>
    <x v="2"/>
  </r>
  <r>
    <n v="770"/>
    <s v="MUMBAI"/>
    <s v="METRO"/>
    <s v="THANE"/>
    <d v="2008-10-20T00:00:00"/>
    <n v="14"/>
    <n v="9"/>
    <n v="31779"/>
    <n v="23.552783999999999"/>
    <n v="1626"/>
    <n v="6.297879"/>
    <n v="2216"/>
    <n v="50.816979000000003"/>
    <n v="58"/>
    <n v="207"/>
    <n v="18"/>
    <n v="5"/>
    <n v="4"/>
    <n v="16"/>
    <n v="308"/>
    <n v="298"/>
    <n v="3.2467532467532423E-2"/>
    <n v="10"/>
    <x v="2"/>
  </r>
  <r>
    <n v="771"/>
    <s v="CHENNAI"/>
    <s v="URBAN"/>
    <s v="TAMBARAM,CHENNAI"/>
    <d v="2009-08-12T00:00:00"/>
    <n v="14"/>
    <n v="7"/>
    <n v="41326"/>
    <n v="11.353709"/>
    <n v="951"/>
    <n v="8.1684889999999992"/>
    <n v="1131"/>
    <n v="23.809350999999999"/>
    <n v="25"/>
    <n v="101"/>
    <n v="14"/>
    <n v="6"/>
    <n v="0"/>
    <n v="4"/>
    <n v="150"/>
    <n v="145"/>
    <n v="3.3333333333333326E-2"/>
    <n v="5"/>
    <x v="1"/>
  </r>
  <r>
    <n v="772"/>
    <s v="KALABURGI"/>
    <s v="SURBAN"/>
    <s v="TORANAGALLU"/>
    <d v="2011-05-09T00:00:00"/>
    <n v="12"/>
    <n v="8"/>
    <n v="68259"/>
    <n v="20.272773999999998"/>
    <n v="637"/>
    <n v="4.7177619999999996"/>
    <n v="742"/>
    <n v="22.247467"/>
    <n v="149"/>
    <n v="97"/>
    <n v="6"/>
    <n v="5"/>
    <n v="1"/>
    <n v="5"/>
    <n v="263"/>
    <n v="262"/>
    <n v="3.8022813688213253E-3"/>
    <n v="1"/>
    <x v="2"/>
  </r>
  <r>
    <n v="773"/>
    <s v="HYDERABAD"/>
    <s v="SURBAN"/>
    <s v="TANUKU"/>
    <d v="2011-06-27T00:00:00"/>
    <n v="12"/>
    <n v="7"/>
    <n v="23612"/>
    <n v="9.2739510000000003"/>
    <n v="669"/>
    <n v="2.577839"/>
    <n v="738"/>
    <n v="11.280677000000001"/>
    <n v="27"/>
    <n v="51"/>
    <n v="8"/>
    <n v="6"/>
    <n v="3"/>
    <n v="9"/>
    <n v="104"/>
    <n v="98"/>
    <n v="5.7692307692307709E-2"/>
    <n v="6"/>
    <x v="4"/>
  </r>
  <r>
    <n v="774"/>
    <s v="MYSORE"/>
    <s v="RURAL"/>
    <s v="T.NARASIPURA"/>
    <d v="2012-02-13T00:00:00"/>
    <n v="11"/>
    <n v="6"/>
    <n v="24880"/>
    <n v="12.128094000000001"/>
    <n v="270"/>
    <n v="0.87397000000000002"/>
    <n v="801"/>
    <n v="16.194648999999998"/>
    <n v="63"/>
    <n v="89"/>
    <n v="8"/>
    <n v="4"/>
    <n v="4"/>
    <n v="11"/>
    <n v="179"/>
    <n v="177"/>
    <n v="1.1173184357541888E-2"/>
    <n v="2"/>
    <x v="1"/>
  </r>
  <r>
    <n v="775"/>
    <s v="MANGALORE"/>
    <s v="URBAN"/>
    <s v="THRISSUR"/>
    <d v="2013-03-18T00:00:00"/>
    <n v="10"/>
    <n v="7"/>
    <n v="10856"/>
    <n v="4.1701329999999999"/>
    <n v="171"/>
    <n v="2.2450749999999999"/>
    <n v="893"/>
    <n v="12.997293000000001"/>
    <n v="1"/>
    <n v="76"/>
    <n v="2"/>
    <n v="3"/>
    <n v="1"/>
    <n v="2"/>
    <n v="85"/>
    <n v="84"/>
    <n v="1.1764705882352899E-2"/>
    <n v="1"/>
    <x v="4"/>
  </r>
  <r>
    <n v="776"/>
    <s v="MANGALORE"/>
    <s v="SURBAN"/>
    <s v="THALASSERY"/>
    <d v="2014-03-31T00:00:00"/>
    <n v="9"/>
    <n v="7"/>
    <n v="11064"/>
    <n v="5.2216189999999996"/>
    <n v="214"/>
    <n v="1.0371760000000001"/>
    <n v="479"/>
    <n v="10.855964"/>
    <n v="15"/>
    <n v="46"/>
    <n v="1"/>
    <n v="3"/>
    <n v="1"/>
    <n v="1"/>
    <n v="67"/>
    <n v="66"/>
    <n v="1.4925373134328401E-2"/>
    <n v="1"/>
    <x v="4"/>
  </r>
  <r>
    <n v="777"/>
    <s v="CHENNAI"/>
    <s v="URBAN"/>
    <s v="TIRUNELVELI,TAMILNADU"/>
    <d v="2014-06-23T00:00:00"/>
    <n v="9"/>
    <n v="5"/>
    <n v="16413"/>
    <n v="4.8817180000000002"/>
    <n v="554"/>
    <n v="0.50556000000000001"/>
    <n v="558"/>
    <n v="10.001548"/>
    <n v="13"/>
    <n v="37"/>
    <n v="3"/>
    <n v="5"/>
    <n v="1"/>
    <n v="2"/>
    <n v="61"/>
    <n v="57"/>
    <n v="6.557377049180324E-2"/>
    <n v="4"/>
    <x v="4"/>
  </r>
  <r>
    <n v="778"/>
    <s v="TUMAKURU"/>
    <s v="URBAN"/>
    <s v="TUMAKURU VINOBA NAGAR"/>
    <d v="2014-06-21T00:00:00"/>
    <n v="9"/>
    <n v="9"/>
    <n v="29256"/>
    <n v="17.628837000000001"/>
    <n v="617"/>
    <n v="2.1600999999999999"/>
    <n v="793"/>
    <n v="14.567239000000001"/>
    <n v="119"/>
    <n v="93"/>
    <n v="5"/>
    <n v="2"/>
    <n v="4"/>
    <n v="13"/>
    <n v="236"/>
    <n v="230"/>
    <n v="2.5423728813559365E-2"/>
    <n v="6"/>
    <x v="1"/>
  </r>
  <r>
    <n v="779"/>
    <s v="MYSORE"/>
    <s v="RURAL"/>
    <s v="THANDRE GP"/>
    <d v="2015-03-05T00:00:00"/>
    <n v="8"/>
    <n v="3"/>
    <n v="10045"/>
    <n v="4.5916389999999998"/>
    <n v="30"/>
    <n v="0.261793"/>
    <n v="277"/>
    <n v="3.0880679999999998"/>
    <n v="29"/>
    <n v="27"/>
    <n v="4"/>
    <n v="4"/>
    <n v="0"/>
    <n v="0"/>
    <n v="64"/>
    <n v="63"/>
    <n v="1.5625E-2"/>
    <n v="1"/>
    <x v="4"/>
  </r>
  <r>
    <n v="780"/>
    <s v="CHENNAI"/>
    <s v="URBAN"/>
    <s v="THANJAVUR"/>
    <d v="2015-03-04T00:00:00"/>
    <n v="8"/>
    <n v="5"/>
    <n v="13416"/>
    <n v="5.3656119999999996"/>
    <n v="465"/>
    <n v="0.51211799999999996"/>
    <n v="207"/>
    <n v="3.3337059999999998"/>
    <n v="11"/>
    <n v="22"/>
    <n v="7"/>
    <n v="0"/>
    <n v="1"/>
    <n v="3"/>
    <n v="44"/>
    <n v="41"/>
    <n v="6.8181818181818232E-2"/>
    <n v="3"/>
    <x v="0"/>
  </r>
  <r>
    <n v="781"/>
    <s v="CHENNAI"/>
    <s v="URBAN"/>
    <s v="TUTICORIN"/>
    <d v="2015-03-06T00:00:00"/>
    <n v="8"/>
    <n v="4"/>
    <n v="13186"/>
    <n v="3.3135810000000001"/>
    <n v="461"/>
    <n v="0.98051100000000002"/>
    <n v="170"/>
    <n v="3.4554429999999998"/>
    <n v="5"/>
    <n v="16"/>
    <n v="5"/>
    <n v="1"/>
    <n v="0"/>
    <n v="1"/>
    <n v="28"/>
    <n v="28"/>
    <n v="0"/>
    <n v="0"/>
    <x v="0"/>
  </r>
  <r>
    <n v="782"/>
    <s v="BANGALORE"/>
    <s v="RURAL"/>
    <s v="K GOLLAHALLI G.P"/>
    <d v="2016-01-29T00:00:00"/>
    <n v="7"/>
    <n v="5"/>
    <n v="12774"/>
    <n v="14.536706000000001"/>
    <n v="400"/>
    <n v="2.1010909999999998"/>
    <n v="499"/>
    <n v="17.356659000000001"/>
    <n v="71"/>
    <n v="83"/>
    <n v="11"/>
    <n v="2"/>
    <n v="0"/>
    <n v="4"/>
    <n v="171"/>
    <n v="164"/>
    <n v="4.0935672514619936E-2"/>
    <n v="7"/>
    <x v="1"/>
  </r>
  <r>
    <n v="783"/>
    <s v="CHENNAI"/>
    <s v="SURBAN"/>
    <s v="TIRUVALLUR"/>
    <d v="2016-01-29T00:00:00"/>
    <n v="7"/>
    <n v="6"/>
    <n v="11621"/>
    <n v="6.2340289999999996"/>
    <n v="591"/>
    <n v="1.1000000000000001"/>
    <n v="216"/>
    <n v="4.0440339999999999"/>
    <n v="15"/>
    <n v="26"/>
    <n v="3"/>
    <n v="1"/>
    <n v="0"/>
    <n v="3"/>
    <n v="48"/>
    <n v="47"/>
    <n v="2.083333333333337E-2"/>
    <n v="1"/>
    <x v="0"/>
  </r>
  <r>
    <n v="784"/>
    <s v="HYDERABAD"/>
    <s v="URBAN"/>
    <s v="TENALI"/>
    <d v="2016-10-21T00:00:00"/>
    <n v="6"/>
    <n v="6"/>
    <n v="16721"/>
    <n v="7.0470810000000004"/>
    <n v="368"/>
    <n v="0.707229"/>
    <n v="482"/>
    <n v="9.5037760000000002"/>
    <n v="11"/>
    <n v="56"/>
    <n v="3"/>
    <n v="0"/>
    <n v="2"/>
    <n v="0"/>
    <n v="72"/>
    <n v="72"/>
    <n v="0"/>
    <n v="0"/>
    <x v="4"/>
  </r>
  <r>
    <n v="785"/>
    <s v="MUMBAI"/>
    <s v="METRO"/>
    <s v="THAKURLI(EAST)"/>
    <d v="2016-12-22T00:00:00"/>
    <n v="6"/>
    <n v="5"/>
    <n v="11882"/>
    <n v="11.098231999999999"/>
    <n v="958"/>
    <n v="7.3689689999999999"/>
    <n v="825"/>
    <n v="9.677206"/>
    <n v="35"/>
    <n v="113"/>
    <n v="6"/>
    <n v="2"/>
    <n v="3"/>
    <n v="2"/>
    <n v="161"/>
    <n v="160"/>
    <n v="6.2111801242236142E-3"/>
    <n v="1"/>
    <x v="1"/>
  </r>
  <r>
    <n v="786"/>
    <s v="CHENNAI"/>
    <s v="URBAN"/>
    <s v="TIRUPUR - ANUPPARPALAYAM"/>
    <d v="2017-01-11T00:00:00"/>
    <n v="6"/>
    <n v="5"/>
    <n v="28904"/>
    <n v="6.9612360000000004"/>
    <n v="1258"/>
    <n v="3.9355500000000001"/>
    <n v="334"/>
    <n v="9.2606339999999996"/>
    <n v="46"/>
    <n v="52"/>
    <n v="16"/>
    <n v="2"/>
    <n v="1"/>
    <n v="3"/>
    <n v="120"/>
    <n v="116"/>
    <n v="3.3333333333333326E-2"/>
    <n v="4"/>
    <x v="1"/>
  </r>
  <r>
    <n v="787"/>
    <s v="CHENNAI"/>
    <s v="SURBAN"/>
    <s v="THIRUVERUMBUR"/>
    <d v="2017-02-14T00:00:00"/>
    <n v="6"/>
    <n v="4"/>
    <n v="10979"/>
    <n v="2.8123610000000001"/>
    <n v="373"/>
    <n v="0.133941"/>
    <n v="267"/>
    <n v="3.699319"/>
    <n v="4"/>
    <n v="27"/>
    <n v="0"/>
    <n v="3"/>
    <n v="1"/>
    <n v="2"/>
    <n v="37"/>
    <n v="35"/>
    <n v="5.4054054054054057E-2"/>
    <n v="2"/>
    <x v="0"/>
  </r>
  <r>
    <n v="788"/>
    <s v="BANGALORE"/>
    <s v="RURAL"/>
    <s v="BENGALURU - TAVAREKERE"/>
    <d v="2017-03-22T00:00:00"/>
    <n v="6"/>
    <n v="6"/>
    <n v="16913"/>
    <n v="21.428704"/>
    <n v="471"/>
    <n v="3.4578410000000002"/>
    <n v="564"/>
    <n v="28.606269000000001"/>
    <n v="100"/>
    <n v="97"/>
    <n v="5"/>
    <n v="2"/>
    <n v="5"/>
    <n v="19"/>
    <n v="228"/>
    <n v="224"/>
    <n v="1.7543859649122862E-2"/>
    <n v="4"/>
    <x v="1"/>
  </r>
  <r>
    <n v="789"/>
    <s v="BANGALORE"/>
    <s v="RURAL"/>
    <s v="TOTAGERE"/>
    <d v="2018-12-28T00:00:00"/>
    <n v="4"/>
    <n v="4"/>
    <n v="7546"/>
    <n v="6.9710590000000003"/>
    <n v="90"/>
    <n v="0.35174299999999997"/>
    <n v="204"/>
    <n v="8.1099180000000004"/>
    <n v="38"/>
    <n v="29"/>
    <n v="1"/>
    <n v="2"/>
    <n v="0"/>
    <n v="2"/>
    <n v="72"/>
    <n v="72"/>
    <n v="0"/>
    <n v="0"/>
    <x v="4"/>
  </r>
  <r>
    <n v="790"/>
    <s v="TUMAKURU"/>
    <s v="RURAL"/>
    <s v="VIBHUTIKERE G P"/>
    <d v="2013-03-11T00:00:00"/>
    <n v="10"/>
    <n v="3"/>
    <n v="11626"/>
    <n v="8.2719579999999997"/>
    <n v="75"/>
    <n v="0.171734"/>
    <n v="305"/>
    <n v="9.9484169999999992"/>
    <n v="39"/>
    <n v="47"/>
    <n v="1"/>
    <n v="2"/>
    <n v="0"/>
    <n v="3"/>
    <n v="92"/>
    <n v="89"/>
    <n v="3.2608695652173947E-2"/>
    <n v="3"/>
    <x v="4"/>
  </r>
  <r>
    <n v="791"/>
    <s v="HYDERABAD"/>
    <s v="METRO"/>
    <s v="VIJAYAWADA MAIN BRANCH"/>
    <d v="1977-04-08T00:00:00"/>
    <n v="46"/>
    <n v="10"/>
    <n v="41806"/>
    <n v="33.295064000000004"/>
    <n v="1402"/>
    <n v="9.8365790000000004"/>
    <n v="3005"/>
    <n v="68.488973000000001"/>
    <n v="58"/>
    <n v="158"/>
    <n v="22"/>
    <n v="16"/>
    <n v="5"/>
    <n v="31"/>
    <n v="290"/>
    <n v="275"/>
    <n v="5.1724137931034475E-2"/>
    <n v="15"/>
    <x v="2"/>
  </r>
  <r>
    <n v="792"/>
    <s v="HYDERABAD"/>
    <s v="METRO"/>
    <s v="VISHAKAPATNAM MAIN, A.P."/>
    <d v="1979-05-02T00:00:00"/>
    <n v="44"/>
    <n v="10"/>
    <n v="35681"/>
    <n v="20.531801000000002"/>
    <n v="1263"/>
    <n v="3.2788900000000001"/>
    <n v="2255"/>
    <n v="81.886521000000002"/>
    <n v="49"/>
    <n v="128"/>
    <n v="16"/>
    <n v="7"/>
    <n v="0"/>
    <n v="10"/>
    <n v="210"/>
    <n v="202"/>
    <n v="3.8095238095238071E-2"/>
    <n v="8"/>
    <x v="1"/>
  </r>
  <r>
    <n v="793"/>
    <s v="AHMEDABAD"/>
    <s v="METRO"/>
    <s v="VADODARA, GUJARAT"/>
    <d v="1994-11-10T00:00:00"/>
    <n v="28"/>
    <n v="10"/>
    <n v="23843"/>
    <n v="36.827598999999999"/>
    <n v="1205"/>
    <n v="4.4273579999999999"/>
    <n v="5032"/>
    <n v="111.695362"/>
    <n v="47"/>
    <n v="377"/>
    <n v="12"/>
    <n v="20"/>
    <n v="7"/>
    <n v="20"/>
    <n v="483"/>
    <n v="463"/>
    <n v="4.1407867494824058E-2"/>
    <n v="20"/>
    <x v="2"/>
  </r>
  <r>
    <n v="794"/>
    <s v="CHENNAI"/>
    <s v="SURBAN"/>
    <s v="VELLAKOVIL, TN"/>
    <d v="1995-03-26T00:00:00"/>
    <n v="28"/>
    <n v="12"/>
    <n v="42944"/>
    <n v="15.910926"/>
    <n v="932"/>
    <n v="5.1862620000000001"/>
    <n v="1567"/>
    <n v="34.238528000000002"/>
    <n v="26"/>
    <n v="137"/>
    <n v="20"/>
    <n v="13"/>
    <n v="0"/>
    <n v="9"/>
    <n v="205"/>
    <n v="195"/>
    <n v="4.8780487804878092E-2"/>
    <n v="10"/>
    <x v="1"/>
  </r>
  <r>
    <n v="795"/>
    <s v="HYDERABAD"/>
    <s v="METRO"/>
    <s v="GOVERNORPET, VIJAYAWADA"/>
    <d v="1996-12-18T00:00:00"/>
    <n v="26"/>
    <n v="7"/>
    <n v="29252"/>
    <n v="15.644432999999999"/>
    <n v="712"/>
    <n v="1.1570309999999999"/>
    <n v="1359"/>
    <n v="28.816362000000002"/>
    <n v="19"/>
    <n v="96"/>
    <n v="6"/>
    <n v="9"/>
    <n v="3"/>
    <n v="10"/>
    <n v="143"/>
    <n v="138"/>
    <n v="3.4965034965035002E-2"/>
    <n v="5"/>
    <x v="1"/>
  </r>
  <r>
    <n v="796"/>
    <s v="HYDERABAD"/>
    <s v="METRO"/>
    <s v="CBM COMPOUND VISHAKAPATNAM"/>
    <d v="1997-06-27T00:00:00"/>
    <n v="26"/>
    <n v="13"/>
    <n v="30694"/>
    <n v="32.828862000000001"/>
    <n v="1652"/>
    <n v="10.936173999999999"/>
    <n v="2056"/>
    <n v="90.403046000000003"/>
    <n v="64"/>
    <n v="135"/>
    <n v="28"/>
    <n v="9"/>
    <n v="3"/>
    <n v="14"/>
    <n v="253"/>
    <n v="244"/>
    <n v="3.5573122529644285E-2"/>
    <n v="9"/>
    <x v="1"/>
  </r>
  <r>
    <n v="797"/>
    <s v="HYDERABAD"/>
    <s v="URBAN"/>
    <s v="VIZIANAGARAM, A.P"/>
    <d v="1998-03-06T00:00:00"/>
    <n v="25"/>
    <n v="7"/>
    <n v="38033"/>
    <n v="15.324904999999999"/>
    <n v="783"/>
    <n v="2.0271270000000001"/>
    <n v="1543"/>
    <n v="32.882047999999998"/>
    <n v="16"/>
    <n v="130"/>
    <n v="26"/>
    <n v="7"/>
    <n v="2"/>
    <n v="14"/>
    <n v="195"/>
    <n v="183"/>
    <n v="6.1538461538461542E-2"/>
    <n v="12"/>
    <x v="1"/>
  </r>
  <r>
    <n v="798"/>
    <s v="HYDERABAD"/>
    <s v="METRO"/>
    <s v="SHANTIPURAM, VISHAKAPATNAM"/>
    <d v="2005-03-28T00:00:00"/>
    <n v="18"/>
    <n v="8"/>
    <n v="22187"/>
    <n v="16.052095999999999"/>
    <n v="1262"/>
    <n v="5.7464320000000004"/>
    <n v="1585"/>
    <n v="30.560575"/>
    <n v="42"/>
    <n v="117"/>
    <n v="19"/>
    <n v="13"/>
    <n v="4"/>
    <n v="9"/>
    <n v="204"/>
    <n v="192"/>
    <n v="5.8823529411764719E-2"/>
    <n v="12"/>
    <x v="1"/>
  </r>
  <r>
    <n v="799"/>
    <s v="DELHI"/>
    <s v="METRO"/>
    <s v="VARANASI"/>
    <d v="2006-01-31T00:00:00"/>
    <n v="17"/>
    <n v="9"/>
    <n v="29094"/>
    <n v="25.243929999999999"/>
    <n v="732"/>
    <n v="3.8688220000000002"/>
    <n v="2464"/>
    <n v="36.152659999999997"/>
    <n v="92"/>
    <n v="162"/>
    <n v="11"/>
    <n v="16"/>
    <n v="2"/>
    <n v="15"/>
    <n v="298"/>
    <n v="291"/>
    <n v="2.3489932885906062E-2"/>
    <n v="7"/>
    <x v="2"/>
  </r>
  <r>
    <n v="800"/>
    <s v="MUMBAI"/>
    <s v="METRO"/>
    <s v="REGIONAL OFFICE, MUMBAI"/>
    <d v="1994-01-19T00:00:00"/>
    <n v="29"/>
    <n v="39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801"/>
    <s v="UDUPI"/>
    <s v="SURBAN"/>
    <s v="UPPUNDA"/>
    <d v="1971-03-31T00:00:00"/>
    <n v="52"/>
    <n v="9"/>
    <n v="47040"/>
    <n v="39.495333000000002"/>
    <n v="647"/>
    <n v="4.2300000000000004"/>
    <n v="4514"/>
    <n v="54.537100000000002"/>
    <n v="113"/>
    <n v="376"/>
    <n v="7"/>
    <n v="41"/>
    <n v="2"/>
    <n v="9"/>
    <n v="548"/>
    <n v="531"/>
    <n v="3.1021897810219023E-2"/>
    <n v="17"/>
    <x v="3"/>
  </r>
  <r>
    <n v="802"/>
    <s v="UDUPI"/>
    <s v="URBAN"/>
    <s v="CAR STREET, UDUPI"/>
    <d v="1934-01-16T00:00:00"/>
    <n v="89"/>
    <n v="10"/>
    <n v="22561"/>
    <n v="41.539786999999997"/>
    <n v="755"/>
    <n v="16.278158000000001"/>
    <n v="8900"/>
    <n v="174.04305600000001"/>
    <n v="50"/>
    <n v="669"/>
    <n v="5"/>
    <n v="52"/>
    <n v="4"/>
    <n v="22"/>
    <n v="802"/>
    <n v="770"/>
    <n v="3.9900249376558561E-2"/>
    <n v="32"/>
    <x v="5"/>
  </r>
  <r>
    <n v="803"/>
    <s v="UDUPI"/>
    <s v="URBAN"/>
    <s v="KUNJIBETTU(KADIYALLI)"/>
    <d v="1977-12-01T00:00:00"/>
    <n v="45"/>
    <n v="9"/>
    <n v="22627"/>
    <n v="35.603228000000001"/>
    <n v="645"/>
    <n v="17.728669"/>
    <n v="6209"/>
    <n v="135.03291400000001"/>
    <n v="44"/>
    <n v="465"/>
    <n v="8"/>
    <n v="37"/>
    <n v="2"/>
    <n v="19"/>
    <n v="575"/>
    <n v="555"/>
    <n v="3.4782608695652195E-2"/>
    <n v="20"/>
    <x v="3"/>
  </r>
  <r>
    <n v="804"/>
    <s v="AHMEDABAD"/>
    <s v="URBAN"/>
    <s v="UDAIPUR"/>
    <d v="2008-03-25T00:00:00"/>
    <n v="15"/>
    <n v="13"/>
    <n v="26152"/>
    <n v="20.152272"/>
    <n v="755"/>
    <n v="4.779382"/>
    <n v="2129"/>
    <n v="71.585548000000003"/>
    <n v="41"/>
    <n v="150"/>
    <n v="14"/>
    <n v="5"/>
    <n v="5"/>
    <n v="9"/>
    <n v="224"/>
    <n v="217"/>
    <n v="3.125E-2"/>
    <n v="7"/>
    <x v="1"/>
  </r>
  <r>
    <n v="805"/>
    <s v="HYDERABAD"/>
    <s v="METRO"/>
    <s v="UPPAL KALAN, HYDERABAD"/>
    <d v="2009-03-30T00:00:00"/>
    <n v="14"/>
    <n v="9"/>
    <n v="24505"/>
    <n v="12.843989000000001"/>
    <n v="990"/>
    <n v="2.8032569999999999"/>
    <n v="945"/>
    <n v="12.614573999999999"/>
    <n v="18"/>
    <n v="61"/>
    <n v="15"/>
    <n v="1"/>
    <n v="4"/>
    <n v="3"/>
    <n v="102"/>
    <n v="101"/>
    <n v="9.8039215686274161E-3"/>
    <n v="1"/>
    <x v="1"/>
  </r>
  <r>
    <n v="806"/>
    <s v="CHENNAI"/>
    <s v="URBAN"/>
    <s v="VELLORE"/>
    <d v="2009-08-12T00:00:00"/>
    <n v="14"/>
    <n v="7"/>
    <n v="31843"/>
    <n v="11.072646000000001"/>
    <n v="612"/>
    <n v="1.57681"/>
    <n v="1600"/>
    <n v="21.46762"/>
    <n v="11"/>
    <n v="156"/>
    <n v="12"/>
    <n v="14"/>
    <n v="0"/>
    <n v="4"/>
    <n v="197"/>
    <n v="189"/>
    <n v="4.0609137055837574E-2"/>
    <n v="8"/>
    <x v="1"/>
  </r>
  <r>
    <n v="807"/>
    <s v="AHMEDABAD"/>
    <s v="URBAN"/>
    <s v="UJJAIN-M.P"/>
    <d v="2009-10-30T00:00:00"/>
    <n v="13"/>
    <n v="10"/>
    <n v="23789"/>
    <n v="14.93"/>
    <n v="985"/>
    <n v="3.2270989999999999"/>
    <n v="1157"/>
    <n v="18.261782"/>
    <n v="55"/>
    <n v="104"/>
    <n v="30"/>
    <n v="7"/>
    <n v="3"/>
    <n v="13"/>
    <n v="212"/>
    <n v="200"/>
    <n v="5.6603773584905648E-2"/>
    <n v="12"/>
    <x v="1"/>
  </r>
  <r>
    <n v="808"/>
    <s v="MANGALORE"/>
    <s v="RURAL"/>
    <s v="UPPINANGADY"/>
    <d v="2011-03-23T00:00:00"/>
    <n v="12"/>
    <n v="9"/>
    <n v="22368"/>
    <n v="18.915955"/>
    <n v="295"/>
    <n v="3.3267069999999999"/>
    <n v="1380"/>
    <n v="25.183824999999999"/>
    <n v="70"/>
    <n v="119"/>
    <n v="8"/>
    <n v="17"/>
    <n v="0"/>
    <n v="6"/>
    <n v="220"/>
    <n v="212"/>
    <n v="3.6363636363636376E-2"/>
    <n v="8"/>
    <x v="1"/>
  </r>
  <r>
    <n v="809"/>
    <s v="TUMAKURU"/>
    <s v="SURBAN"/>
    <s v="VIJAYAPURA"/>
    <d v="2014-02-24T00:00:00"/>
    <n v="9"/>
    <n v="7"/>
    <n v="31876"/>
    <n v="24.940902999999999"/>
    <n v="412"/>
    <n v="1.1587130000000001"/>
    <n v="975"/>
    <n v="21.050988"/>
    <n v="116"/>
    <n v="165"/>
    <n v="10"/>
    <n v="8"/>
    <n v="4"/>
    <n v="12"/>
    <n v="315"/>
    <n v="306"/>
    <n v="2.8571428571428581E-2"/>
    <n v="9"/>
    <x v="2"/>
  </r>
  <r>
    <n v="810"/>
    <s v="HUBLI"/>
    <s v="SURBAN"/>
    <s v="VASCO"/>
    <d v="2014-03-27T00:00:00"/>
    <n v="9"/>
    <n v="6"/>
    <n v="11175"/>
    <n v="11.081359000000001"/>
    <n v="306"/>
    <n v="1.777479"/>
    <n v="1213"/>
    <n v="16.185507999999999"/>
    <n v="30"/>
    <n v="129"/>
    <n v="22"/>
    <n v="3"/>
    <n v="3"/>
    <n v="3"/>
    <n v="190"/>
    <n v="183"/>
    <n v="3.6842105263157898E-2"/>
    <n v="7"/>
    <x v="1"/>
  </r>
  <r>
    <n v="811"/>
    <s v="MYSORE"/>
    <s v="RURAL"/>
    <s v="UDEVARA G.P"/>
    <d v="2014-05-05T00:00:00"/>
    <n v="9"/>
    <n v="3"/>
    <n v="5815"/>
    <n v="6.5423039999999997"/>
    <n v="26"/>
    <n v="1.478E-2"/>
    <n v="314"/>
    <n v="5.4337520000000001"/>
    <n v="6"/>
    <n v="39"/>
    <n v="0"/>
    <n v="1"/>
    <n v="1"/>
    <n v="1"/>
    <n v="48"/>
    <n v="47"/>
    <n v="2.083333333333337E-2"/>
    <n v="1"/>
    <x v="0"/>
  </r>
  <r>
    <n v="812"/>
    <s v="HYDERABAD"/>
    <s v="METRO"/>
    <s v="GOPALAPATNAM-VISAKHAPATNAM"/>
    <d v="2014-12-24T00:00:00"/>
    <n v="8"/>
    <n v="7"/>
    <n v="18101"/>
    <n v="7.3413089999999999"/>
    <n v="510"/>
    <n v="1.8032250000000001"/>
    <n v="478"/>
    <n v="9.8072090000000003"/>
    <n v="12"/>
    <n v="34"/>
    <n v="10"/>
    <n v="2"/>
    <n v="1"/>
    <n v="2"/>
    <n v="61"/>
    <n v="59"/>
    <n v="3.2786885245901676E-2"/>
    <n v="2"/>
    <x v="4"/>
  </r>
  <r>
    <n v="813"/>
    <s v="HYDERABAD"/>
    <s v="METRO"/>
    <s v="VIJAYAWADA-BHAVANIPURAM"/>
    <d v="2015-02-23T00:00:00"/>
    <n v="8"/>
    <n v="8"/>
    <n v="17989"/>
    <n v="9.8011870000000005"/>
    <n v="533"/>
    <n v="1.3961939999999999"/>
    <n v="759"/>
    <n v="11.28342"/>
    <n v="11"/>
    <n v="77"/>
    <n v="6"/>
    <n v="2"/>
    <n v="4"/>
    <n v="4"/>
    <n v="104"/>
    <n v="104"/>
    <n v="0"/>
    <n v="0"/>
    <x v="1"/>
  </r>
  <r>
    <n v="814"/>
    <s v="MYSORE"/>
    <s v="SURBAN"/>
    <s v="VIRAJPET"/>
    <d v="2016-05-13T00:00:00"/>
    <n v="7"/>
    <n v="6"/>
    <n v="8128"/>
    <n v="6.4809609999999997"/>
    <n v="195"/>
    <n v="1.0689249999999999"/>
    <n v="408"/>
    <n v="9.2203420000000005"/>
    <n v="23"/>
    <n v="68"/>
    <n v="5"/>
    <n v="3"/>
    <n v="1"/>
    <n v="1"/>
    <n v="101"/>
    <n v="96"/>
    <n v="4.9504950495049549E-2"/>
    <n v="5"/>
    <x v="4"/>
  </r>
  <r>
    <n v="815"/>
    <s v="BANGALORE"/>
    <s v="RURAL"/>
    <s v="VADERAHALLI(G.P)"/>
    <d v="2016-01-29T00:00:00"/>
    <n v="7"/>
    <n v="7"/>
    <n v="19410"/>
    <n v="27.156175999999999"/>
    <n v="898"/>
    <n v="5.4341749999999998"/>
    <n v="1404"/>
    <n v="29.550656"/>
    <n v="117"/>
    <n v="199"/>
    <n v="18"/>
    <n v="10"/>
    <n v="2"/>
    <n v="13"/>
    <n v="359"/>
    <n v="349"/>
    <n v="2.7855153203342642E-2"/>
    <n v="10"/>
    <x v="2"/>
  </r>
  <r>
    <n v="816"/>
    <s v="SHIMOGA"/>
    <s v="RURAL"/>
    <s v="UKKADAGATHRI G P"/>
    <d v="2017-01-19T00:00:00"/>
    <n v="6"/>
    <n v="3"/>
    <n v="7294"/>
    <n v="4.318079"/>
    <n v="76"/>
    <n v="0.90862799999999999"/>
    <n v="262"/>
    <n v="4.4005179999999999"/>
    <n v="10"/>
    <n v="35"/>
    <n v="0"/>
    <n v="2"/>
    <n v="1"/>
    <n v="2"/>
    <n v="50"/>
    <n v="48"/>
    <n v="4.0000000000000036E-2"/>
    <n v="2"/>
    <x v="0"/>
  </r>
  <r>
    <n v="817"/>
    <s v="AHMEDABAD"/>
    <s v="URBAN"/>
    <s v="VAPI"/>
    <d v="2017-03-21T00:00:00"/>
    <n v="6"/>
    <n v="5"/>
    <n v="11883"/>
    <n v="2.1780949999999999"/>
    <n v="351"/>
    <n v="0.76594600000000002"/>
    <n v="218"/>
    <n v="4.3607019999999999"/>
    <n v="14"/>
    <n v="14"/>
    <n v="1"/>
    <n v="0"/>
    <n v="0"/>
    <n v="3"/>
    <n v="32"/>
    <n v="32"/>
    <n v="0"/>
    <n v="0"/>
    <x v="0"/>
  </r>
  <r>
    <n v="818"/>
    <s v="UDUPI"/>
    <s v="URBAN"/>
    <s v="UDUPI-CHITPADY"/>
    <d v="2018-05-10T00:00:00"/>
    <n v="5"/>
    <n v="7"/>
    <n v="6146"/>
    <n v="6.9007170000000002"/>
    <n v="172"/>
    <n v="1.2845800000000001"/>
    <n v="1028"/>
    <n v="17.270351000000002"/>
    <n v="1"/>
    <n v="120"/>
    <n v="5"/>
    <n v="3"/>
    <n v="1"/>
    <n v="2"/>
    <n v="132"/>
    <n v="129"/>
    <n v="2.2727272727272707E-2"/>
    <n v="3"/>
    <x v="1"/>
  </r>
  <r>
    <n v="819"/>
    <s v="AHMEDABAD"/>
    <s v="URBAN"/>
    <s v="HIRAN MAGRI UDAIPUR"/>
    <d v="2018-07-24T00:00:00"/>
    <n v="5"/>
    <n v="5"/>
    <n v="14600"/>
    <n v="4.1826400000000001"/>
    <n v="241"/>
    <n v="0.51184700000000005"/>
    <n v="451"/>
    <n v="6.81698"/>
    <n v="3"/>
    <n v="39"/>
    <n v="2"/>
    <n v="2"/>
    <n v="1"/>
    <n v="3"/>
    <n v="50"/>
    <n v="50"/>
    <n v="0"/>
    <n v="0"/>
    <x v="4"/>
  </r>
  <r>
    <n v="820"/>
    <s v="AHMEDABAD"/>
    <s v="METRO"/>
    <s v="VADODARA-MANJALPUR"/>
    <d v="2020-06-12T00:00:00"/>
    <n v="3"/>
    <n v="5"/>
    <n v="5227"/>
    <n v="2.0960990000000002"/>
    <n v="79"/>
    <n v="0.28412999999999999"/>
    <n v="356"/>
    <n v="5.2367480000000004"/>
    <n v="2"/>
    <n v="39"/>
    <n v="0"/>
    <n v="1"/>
    <n v="1"/>
    <n v="1"/>
    <n v="44"/>
    <n v="44"/>
    <n v="0"/>
    <n v="0"/>
    <x v="0"/>
  </r>
  <r>
    <n v="821"/>
    <s v="HUBLI"/>
    <s v="RURAL"/>
    <s v="YARAGATTI"/>
    <d v="2020-06-25T00:00:00"/>
    <n v="3"/>
    <n v="4"/>
    <n v="8652"/>
    <n v="5.2264840000000001"/>
    <n v="209"/>
    <n v="3.4752719999999999"/>
    <n v="138"/>
    <n v="3.8221750000000001"/>
    <n v="9"/>
    <n v="24"/>
    <n v="6"/>
    <n v="2"/>
    <n v="3"/>
    <n v="1"/>
    <n v="45"/>
    <n v="45"/>
    <n v="0"/>
    <n v="0"/>
    <x v="0"/>
  </r>
  <r>
    <n v="822"/>
    <s v="MUMBAI"/>
    <s v="RURAL"/>
    <s v="ULWE"/>
    <d v="2022-03-24T00:00:00"/>
    <n v="1"/>
    <n v="4"/>
    <n v="2850"/>
    <n v="1.8644000000000001"/>
    <n v="213"/>
    <n v="0.98658400000000002"/>
    <n v="183"/>
    <n v="1.8462829999999999"/>
    <n v="3"/>
    <n v="23"/>
    <n v="2"/>
    <n v="1"/>
    <n v="0"/>
    <n v="1"/>
    <n v="30"/>
    <n v="29"/>
    <n v="3.3333333333333326E-2"/>
    <n v="1"/>
    <x v="0"/>
  </r>
  <r>
    <n v="823"/>
    <s v="KALABURGI"/>
    <s v="SURBAN"/>
    <s v="KUSHTAGI"/>
    <d v="2022-03-30T00:00:00"/>
    <n v="1"/>
    <n v="3"/>
    <n v="6062"/>
    <n v="2.306867"/>
    <n v="83"/>
    <n v="0.51310500000000003"/>
    <n v="96"/>
    <n v="2.7761520000000002"/>
    <n v="7"/>
    <n v="7"/>
    <n v="0"/>
    <n v="1"/>
    <n v="1"/>
    <n v="0"/>
    <n v="16"/>
    <n v="16"/>
    <n v="0"/>
    <n v="0"/>
    <x v="0"/>
  </r>
  <r>
    <n v="824"/>
    <s v="HUBLI"/>
    <s v="URBAN"/>
    <s v="HUBBALLI-NAVEEN PARK"/>
    <d v="2022-03-31T00:00:00"/>
    <n v="1"/>
    <n v="4"/>
    <n v="2272"/>
    <n v="2.3677429999999999"/>
    <n v="109"/>
    <n v="0.31478699999999998"/>
    <n v="334"/>
    <n v="7.4727740000000002"/>
    <n v="3"/>
    <n v="39"/>
    <n v="1"/>
    <n v="0"/>
    <n v="0"/>
    <n v="1"/>
    <n v="44"/>
    <n v="44"/>
    <n v="0"/>
    <n v="0"/>
    <x v="0"/>
  </r>
  <r>
    <n v="825"/>
    <s v="KALABURGI"/>
    <s v="URBAN"/>
    <s v="VIJAYAPURA ADARSH NAGAR"/>
    <d v="2022-03-23T00:00:00"/>
    <n v="1"/>
    <n v="4"/>
    <n v="3174"/>
    <n v="3.4846430000000002"/>
    <n v="147"/>
    <n v="1.333553"/>
    <n v="209"/>
    <n v="3.8303530000000001"/>
    <n v="5"/>
    <n v="11"/>
    <n v="10"/>
    <n v="0"/>
    <n v="0"/>
    <n v="1"/>
    <n v="27"/>
    <n v="25"/>
    <n v="7.407407407407407E-2"/>
    <n v="2"/>
    <x v="0"/>
  </r>
  <r>
    <n v="826"/>
    <s v="HYDERABAD"/>
    <s v="URBAN"/>
    <s v="WARANGAL"/>
    <d v="2008-03-27T00:00:00"/>
    <n v="15"/>
    <n v="7"/>
    <n v="48751"/>
    <n v="16.205788999999999"/>
    <n v="1133"/>
    <n v="2.6716410000000002"/>
    <n v="942"/>
    <n v="18.692830000000001"/>
    <n v="100"/>
    <n v="85"/>
    <n v="7"/>
    <n v="4"/>
    <n v="1"/>
    <n v="11"/>
    <n v="208"/>
    <n v="206"/>
    <n v="9.6153846153845812E-3"/>
    <n v="2"/>
    <x v="1"/>
  </r>
  <r>
    <n v="827"/>
    <s v="MUMBAI"/>
    <s v="SURBAN"/>
    <s v="CHAKAN"/>
    <d v="2022-03-30T00:00:00"/>
    <n v="1"/>
    <n v="5"/>
    <n v="2764"/>
    <n v="0.69639499999999999"/>
    <n v="151"/>
    <n v="0.42259000000000002"/>
    <n v="74"/>
    <n v="1.54854"/>
    <n v="4"/>
    <n v="13"/>
    <n v="0"/>
    <n v="0"/>
    <n v="0"/>
    <n v="0"/>
    <n v="17"/>
    <n v="17"/>
    <n v="0"/>
    <n v="0"/>
    <x v="0"/>
  </r>
  <r>
    <n v="828"/>
    <s v="TUMAKURU"/>
    <s v="SURBAN"/>
    <s v="ARASINAKUNTE"/>
    <d v="2022-03-30T00:00:00"/>
    <n v="1"/>
    <n v="4"/>
    <n v="1795"/>
    <n v="4.2203470000000003"/>
    <n v="88"/>
    <n v="0.467887"/>
    <n v="181"/>
    <n v="4.4036790000000003"/>
    <n v="3"/>
    <n v="33"/>
    <n v="0"/>
    <n v="2"/>
    <n v="2"/>
    <n v="1"/>
    <n v="41"/>
    <n v="39"/>
    <n v="4.8780487804878092E-2"/>
    <n v="2"/>
    <x v="0"/>
  </r>
  <r>
    <n v="829"/>
    <s v="BANGALORE"/>
    <s v="METRO"/>
    <s v="BENGALURU-HULIMAVU"/>
    <d v="2022-05-06T00:00:00"/>
    <n v="1"/>
    <n v="4"/>
    <n v="4365"/>
    <n v="3.770032"/>
    <n v="72"/>
    <n v="0.47336099999999998"/>
    <n v="547"/>
    <n v="13.376528"/>
    <n v="4"/>
    <n v="71"/>
    <n v="0"/>
    <n v="0"/>
    <n v="2"/>
    <n v="1"/>
    <n v="78"/>
    <n v="77"/>
    <n v="1.2820512820512775E-2"/>
    <n v="1"/>
    <x v="4"/>
  </r>
  <r>
    <n v="830"/>
    <s v="MANGALORE"/>
    <s v="METRO"/>
    <s v="BENGALURU-BULL TEMPLE ROAD OFFICE"/>
    <d v="2022-05-04T00:00:00"/>
    <n v="1"/>
    <n v="47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831"/>
    <s v="SHIMOGA"/>
    <s v="RURAL"/>
    <s v="KORALAHALLI"/>
    <d v="2022-06-30T00:00:00"/>
    <n v="1"/>
    <n v="2"/>
    <n v="1353"/>
    <n v="0.84984499999999996"/>
    <n v="12"/>
    <n v="0.13248099999999999"/>
    <n v="65"/>
    <n v="1.436239"/>
    <n v="1"/>
    <n v="8"/>
    <n v="0"/>
    <n v="0"/>
    <n v="0"/>
    <n v="0"/>
    <n v="9"/>
    <n v="9"/>
    <n v="0"/>
    <n v="0"/>
    <x v="0"/>
  </r>
  <r>
    <n v="832"/>
    <s v="MANGALORE"/>
    <s v="URBAN"/>
    <s v="MANGALURU-YEYYADI-DBU"/>
    <d v="2022-10-16T00:00:00"/>
    <n v="0"/>
    <n v="2"/>
    <n v="1357"/>
    <n v="0.83048100000000002"/>
    <n v="5"/>
    <n v="2.3730000000000001E-3"/>
    <n v="141"/>
    <n v="1.1254409999999999"/>
    <n v="0"/>
    <n v="45"/>
    <n v="0"/>
    <n v="0"/>
    <n v="0"/>
    <n v="0"/>
    <n v="45"/>
    <n v="45"/>
    <n v="0"/>
    <n v="0"/>
    <x v="0"/>
  </r>
  <r>
    <n v="833"/>
    <s v="MYSORE"/>
    <s v="URBAN"/>
    <s v="MYSURU-VIJAYANAGAR I STAGE-DBU"/>
    <d v="2022-10-16T00:00:00"/>
    <n v="0"/>
    <n v="2"/>
    <n v="738"/>
    <n v="0.55264000000000002"/>
    <n v="4"/>
    <n v="2.2284000000000002E-2"/>
    <n v="66"/>
    <n v="1.6128210000000001"/>
    <n v="0"/>
    <n v="7"/>
    <n v="0"/>
    <n v="0"/>
    <n v="0"/>
    <n v="0"/>
    <n v="7"/>
    <n v="7"/>
    <n v="0"/>
    <n v="0"/>
    <x v="0"/>
  </r>
  <r>
    <n v="834"/>
    <s v="MANGALORE"/>
    <s v="SURBAN"/>
    <s v="MOODABIDRI-MAHAVEERA COLLEGE"/>
    <d v="2022-08-04T00:00:00"/>
    <n v="1"/>
    <n v="6"/>
    <n v="1762"/>
    <n v="1.5091889999999999"/>
    <n v="19"/>
    <n v="0.29200700000000002"/>
    <n v="230"/>
    <n v="4.0739200000000002"/>
    <n v="0"/>
    <n v="23"/>
    <n v="0"/>
    <n v="0"/>
    <n v="0"/>
    <n v="0"/>
    <n v="23"/>
    <n v="23"/>
    <n v="0"/>
    <n v="0"/>
    <x v="0"/>
  </r>
  <r>
    <n v="835"/>
    <s v="KOLKATA"/>
    <s v="METRO"/>
    <s v="ARMB-KOLKATA"/>
    <d v="2022-08-22T00:00:0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836"/>
    <s v="TUMAKURU"/>
    <s v="RURAL"/>
    <s v="BUDIGERE"/>
    <d v="2022-12-02T00:00:00"/>
    <n v="0"/>
    <n v="3"/>
    <n v="1835"/>
    <n v="2.3649900000000001"/>
    <n v="45"/>
    <n v="0.17132500000000001"/>
    <n v="93"/>
    <n v="4.7552729999999999"/>
    <n v="0"/>
    <n v="22"/>
    <n v="1"/>
    <n v="0"/>
    <n v="0"/>
    <n v="0"/>
    <n v="23"/>
    <n v="23"/>
    <n v="0"/>
    <n v="0"/>
    <x v="0"/>
  </r>
  <r>
    <n v="837"/>
    <s v="UDUPI"/>
    <s v="RURAL"/>
    <s v="KUKKEHALLI GP"/>
    <d v="2022-10-29T00:00:00"/>
    <n v="0"/>
    <n v="3"/>
    <n v="1452"/>
    <n v="0.94826299999999997"/>
    <n v="14"/>
    <n v="9.5250000000000005E-3"/>
    <n v="104"/>
    <n v="1.1695340000000001"/>
    <n v="1"/>
    <n v="24"/>
    <n v="0"/>
    <n v="0"/>
    <n v="0"/>
    <n v="0"/>
    <n v="25"/>
    <n v="25"/>
    <n v="0"/>
    <n v="0"/>
    <x v="0"/>
  </r>
  <r>
    <n v="838"/>
    <s v="HYDERABAD"/>
    <s v="METRO"/>
    <s v="VIJAYAWADA-PATAMATA"/>
    <d v="2023-01-18T00:00:00"/>
    <n v="0"/>
    <n v="5"/>
    <n v="1455"/>
    <n v="1.214526"/>
    <n v="56"/>
    <n v="0.39382299999999998"/>
    <n v="67"/>
    <n v="1.6074930000000001"/>
    <n v="0"/>
    <n v="11"/>
    <n v="0"/>
    <n v="0"/>
    <n v="0"/>
    <n v="0"/>
    <n v="11"/>
    <n v="11"/>
    <n v="0"/>
    <n v="0"/>
    <x v="0"/>
  </r>
  <r>
    <n v="839"/>
    <s v="MANGALORE"/>
    <s v="SURBAN"/>
    <s v="VITTAL"/>
    <d v="2022-12-16T00:00:00"/>
    <n v="0"/>
    <n v="4"/>
    <n v="1691"/>
    <n v="1.955962"/>
    <n v="59"/>
    <n v="0.17079900000000001"/>
    <n v="282"/>
    <n v="3.0947179999999999"/>
    <n v="2"/>
    <n v="42"/>
    <n v="1"/>
    <n v="0"/>
    <n v="0"/>
    <n v="0"/>
    <n v="45"/>
    <n v="45"/>
    <n v="0"/>
    <n v="0"/>
    <x v="0"/>
  </r>
  <r>
    <n v="840"/>
    <s v="MUMBAI"/>
    <s v="METRO"/>
    <s v="VASAI (WEST)"/>
    <d v="2023-01-19T00:00:00"/>
    <n v="0"/>
    <n v="4"/>
    <n v="1246"/>
    <n v="0.38604100000000002"/>
    <n v="30"/>
    <n v="4.6486E-2"/>
    <n v="148"/>
    <n v="1.877521"/>
    <n v="0"/>
    <n v="22"/>
    <n v="1"/>
    <n v="0"/>
    <n v="0"/>
    <n v="1"/>
    <n v="24"/>
    <n v="24"/>
    <n v="0"/>
    <n v="0"/>
    <x v="0"/>
  </r>
  <r>
    <n v="841"/>
    <s v="HUBLI"/>
    <s v="URBAN"/>
    <s v="BELAGAVI - APMC ROAD"/>
    <d v="2023-01-19T00:00:00"/>
    <n v="0"/>
    <n v="3"/>
    <n v="1044"/>
    <n v="0.96718000000000004"/>
    <n v="53"/>
    <n v="0.19162199999999999"/>
    <n v="130"/>
    <n v="1.507836"/>
    <n v="1"/>
    <n v="20"/>
    <n v="2"/>
    <n v="0"/>
    <n v="0"/>
    <n v="0"/>
    <n v="23"/>
    <n v="22"/>
    <n v="4.3478260869565188E-2"/>
    <n v="1"/>
    <x v="0"/>
  </r>
  <r>
    <n v="842"/>
    <s v="UDUPI"/>
    <s v="SURBAN"/>
    <s v="SIDDAPURA(UTTARA KANNADA DISTRICT)"/>
    <d v="2023-02-08T00:00:00"/>
    <n v="0"/>
    <n v="3"/>
    <n v="1947"/>
    <n v="1.2199530000000001"/>
    <n v="43"/>
    <n v="1.60006"/>
    <n v="185"/>
    <n v="3.7662909999999998"/>
    <n v="0"/>
    <n v="33"/>
    <n v="0"/>
    <n v="1"/>
    <n v="0"/>
    <n v="0"/>
    <n v="34"/>
    <n v="33"/>
    <n v="2.9411764705882359E-2"/>
    <n v="1"/>
    <x v="0"/>
  </r>
  <r>
    <n v="843"/>
    <s v="BANGALORE"/>
    <s v="SURBAN"/>
    <s v="CHIKKABANAVARA"/>
    <d v="2023-02-06T00:00:00"/>
    <n v="0"/>
    <n v="3"/>
    <n v="1362"/>
    <n v="1.128466"/>
    <n v="70"/>
    <n v="9.4020999999999993E-2"/>
    <n v="50"/>
    <n v="0.69621999999999995"/>
    <n v="1"/>
    <n v="16"/>
    <n v="0"/>
    <n v="0"/>
    <n v="0"/>
    <n v="0"/>
    <n v="17"/>
    <n v="17"/>
    <n v="0"/>
    <n v="0"/>
    <x v="0"/>
  </r>
  <r>
    <n v="844"/>
    <s v="BANGALORE"/>
    <s v="METRO"/>
    <s v="BENGALURU-JARAGANAHALLI"/>
    <d v="2023-02-04T00:00:00"/>
    <n v="0"/>
    <n v="3"/>
    <n v="1185"/>
    <n v="0.94753299999999996"/>
    <n v="34"/>
    <n v="2.1194000000000001E-2"/>
    <n v="183"/>
    <n v="2.2982520000000002"/>
    <n v="2"/>
    <n v="24"/>
    <n v="0"/>
    <n v="0"/>
    <n v="0"/>
    <n v="0"/>
    <n v="26"/>
    <n v="26"/>
    <n v="0"/>
    <n v="0"/>
    <x v="0"/>
  </r>
  <r>
    <n v="845"/>
    <s v="HYDERABAD"/>
    <s v="METRO"/>
    <s v="HYDERABAD-GANDIMAISAMMA"/>
    <d v="2023-03-08T00:00:00"/>
    <n v="0"/>
    <n v="4"/>
    <n v="518"/>
    <n v="0.190971"/>
    <n v="62"/>
    <n v="2.2023000000000001E-2"/>
    <n v="16"/>
    <n v="0.30282100000000001"/>
    <n v="0"/>
    <n v="2"/>
    <n v="1"/>
    <n v="0"/>
    <n v="0"/>
    <n v="0"/>
    <n v="3"/>
    <n v="2"/>
    <n v="0.33333333333333337"/>
    <n v="1"/>
    <x v="0"/>
  </r>
  <r>
    <n v="846"/>
    <s v="CHENNAI"/>
    <s v="SURBAN"/>
    <s v="COIMBATORE-SARAVANAMPATTI"/>
    <d v="2023-01-23T00:00:00"/>
    <n v="0"/>
    <n v="5"/>
    <n v="1410"/>
    <n v="0.58267000000000002"/>
    <n v="150"/>
    <n v="4.4467E-2"/>
    <n v="80"/>
    <n v="0.83255599999999996"/>
    <n v="1"/>
    <n v="13"/>
    <n v="0"/>
    <n v="0"/>
    <n v="0"/>
    <n v="0"/>
    <n v="14"/>
    <n v="14"/>
    <n v="0"/>
    <n v="0"/>
    <x v="0"/>
  </r>
  <r>
    <n v="847"/>
    <s v="UDUPI"/>
    <s v="RURAL"/>
    <s v="YERLAPADY"/>
    <d v="2023-02-27T00:00:00"/>
    <n v="0"/>
    <n v="3"/>
    <n v="818"/>
    <n v="0.34727599999999997"/>
    <n v="10"/>
    <n v="2.823E-3"/>
    <n v="24"/>
    <n v="0.44592300000000001"/>
    <n v="0"/>
    <n v="6"/>
    <n v="0"/>
    <n v="0"/>
    <n v="0"/>
    <n v="0"/>
    <n v="6"/>
    <n v="6"/>
    <n v="0"/>
    <n v="0"/>
    <x v="0"/>
  </r>
  <r>
    <n v="848"/>
    <s v="SHIMOGA"/>
    <s v="RURAL"/>
    <s v="GOWTHAMPURA"/>
    <d v="2023-03-27T00:00:00"/>
    <n v="0"/>
    <n v="3"/>
    <n v="405"/>
    <n v="0.11561100000000001"/>
    <n v="16"/>
    <n v="0"/>
    <n v="15"/>
    <n v="0.36028300000000002"/>
    <n v="0"/>
    <n v="0"/>
    <n v="0"/>
    <n v="0"/>
    <n v="0"/>
    <n v="0"/>
    <n v="0"/>
    <n v="0"/>
    <n v="0"/>
    <n v="0"/>
    <x v="0"/>
  </r>
  <r>
    <n v="849"/>
    <s v="TUMAKURU"/>
    <s v="RURAL"/>
    <s v="BELAVATHA"/>
    <d v="2023-03-08T00:00:00"/>
    <n v="0"/>
    <n v="3"/>
    <n v="1296"/>
    <n v="0.17155500000000001"/>
    <n v="5"/>
    <n v="0"/>
    <n v="18"/>
    <n v="0.45727099999999998"/>
    <n v="0"/>
    <n v="2"/>
    <n v="0"/>
    <n v="0"/>
    <n v="0"/>
    <n v="0"/>
    <n v="2"/>
    <n v="2"/>
    <n v="0"/>
    <n v="0"/>
    <x v="0"/>
  </r>
  <r>
    <n v="850"/>
    <s v="UDUPI"/>
    <s v="URBAN"/>
    <s v="UDUPI REGIONAL OFFICE"/>
    <d v="2015-04-13T00:00:00"/>
    <n v="8"/>
    <n v="36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851"/>
    <s v="TUMAKURU"/>
    <s v="RURAL"/>
    <s v="YENIGADALE,KARNATAKA"/>
    <d v="1979-12-28T00:00:00"/>
    <n v="43"/>
    <n v="5"/>
    <n v="22399"/>
    <n v="13.214319"/>
    <n v="205"/>
    <n v="0.38784000000000002"/>
    <n v="747"/>
    <n v="11.49109"/>
    <n v="56"/>
    <n v="68"/>
    <n v="1"/>
    <n v="9"/>
    <n v="1"/>
    <n v="4"/>
    <n v="139"/>
    <n v="136"/>
    <n v="2.1582733812949617E-2"/>
    <n v="3"/>
    <x v="1"/>
  </r>
  <r>
    <n v="852"/>
    <s v="UDUPI"/>
    <s v="SURBAN"/>
    <s v="YELLAPUR"/>
    <d v="2011-06-23T00:00:00"/>
    <n v="12"/>
    <n v="9"/>
    <n v="20699"/>
    <n v="20.635542000000001"/>
    <n v="467"/>
    <n v="3.5981070000000002"/>
    <n v="2059"/>
    <n v="29.972763"/>
    <n v="74"/>
    <n v="147"/>
    <n v="31"/>
    <n v="10"/>
    <n v="2"/>
    <n v="4"/>
    <n v="268"/>
    <n v="251"/>
    <n v="6.3432835820895539E-2"/>
    <n v="17"/>
    <x v="2"/>
  </r>
  <r>
    <n v="853"/>
    <s v="KALABURGI"/>
    <s v="SURBAN"/>
    <s v="YADGIR"/>
    <d v="2012-03-28T00:00:00"/>
    <n v="11"/>
    <n v="8"/>
    <n v="35975"/>
    <n v="16.824641"/>
    <n v="535"/>
    <n v="2.02"/>
    <n v="343"/>
    <n v="7.1473459999999998"/>
    <n v="107"/>
    <n v="30"/>
    <n v="20"/>
    <n v="6"/>
    <n v="2"/>
    <n v="5"/>
    <n v="170"/>
    <n v="164"/>
    <n v="3.5294117647058809E-2"/>
    <n v="6"/>
    <x v="1"/>
  </r>
  <r>
    <n v="855"/>
    <s v="TUMAKURU"/>
    <s v="RURAL"/>
    <s v="A NAGATHIHALLI"/>
    <d v="2023-03-24T00:00:00"/>
    <n v="0"/>
    <n v="3"/>
    <n v="622"/>
    <n v="0.160438"/>
    <n v="3"/>
    <n v="0"/>
    <n v="2"/>
    <n v="0.25029600000000002"/>
    <n v="1"/>
    <n v="3"/>
    <n v="0"/>
    <n v="0"/>
    <n v="0"/>
    <n v="0"/>
    <n v="4"/>
    <n v="4"/>
    <n v="0"/>
    <n v="0"/>
    <x v="0"/>
  </r>
  <r>
    <n v="856"/>
    <s v="HYDERABAD"/>
    <s v="SURBAN"/>
    <s v="KALYANDURG"/>
    <d v="2023-03-30T00:00:00"/>
    <n v="0"/>
    <n v="4"/>
    <n v="831"/>
    <n v="0.23421500000000001"/>
    <n v="36"/>
    <n v="0"/>
    <n v="36"/>
    <n v="0.13362399999999999"/>
    <n v="0"/>
    <n v="4"/>
    <n v="1"/>
    <n v="0"/>
    <n v="0"/>
    <n v="0"/>
    <n v="5"/>
    <n v="5"/>
    <n v="0"/>
    <n v="0"/>
    <x v="0"/>
  </r>
  <r>
    <n v="857"/>
    <s v="BANGALORE"/>
    <s v="METRO"/>
    <s v="BENGALURU-KUDLU"/>
    <d v="2023-03-27T00:00:00"/>
    <n v="0"/>
    <n v="4"/>
    <n v="812"/>
    <n v="0.69750199999999996"/>
    <n v="18"/>
    <n v="5.4996000000000003E-2"/>
    <n v="50"/>
    <n v="1.183538"/>
    <n v="1"/>
    <n v="7"/>
    <n v="2"/>
    <n v="0"/>
    <n v="0"/>
    <n v="1"/>
    <n v="11"/>
    <n v="11"/>
    <n v="0"/>
    <n v="0"/>
    <x v="0"/>
  </r>
  <r>
    <n v="858"/>
    <s v="TUMAKURU"/>
    <s v="URBAN"/>
    <s v="TUMAKURU-SADASHIVANAGAR"/>
    <d v="2023-03-28T00:00:00"/>
    <n v="0"/>
    <n v="3"/>
    <n v="747"/>
    <n v="0.76424800000000004"/>
    <n v="20"/>
    <n v="3.6908999999999997E-2"/>
    <n v="95"/>
    <n v="1.9640709999999999"/>
    <n v="1"/>
    <n v="5"/>
    <n v="0"/>
    <n v="0"/>
    <n v="1"/>
    <n v="0"/>
    <n v="7"/>
    <n v="7"/>
    <n v="0"/>
    <n v="0"/>
    <x v="0"/>
  </r>
  <r>
    <n v="888"/>
    <s v="AHMEDABAD"/>
    <s v="METRO"/>
    <s v="REGIONAL OFFICE, AHMEDABAD"/>
    <d v="2019-05-21T00:00:00"/>
    <n v="4"/>
    <n v="42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898"/>
    <s v="CHENNAI"/>
    <s v="METRO"/>
    <s v="ARMB-CHENNAI"/>
    <d v="2020-09-22T00:00:00"/>
    <n v="2"/>
    <n v="5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899"/>
    <s v="DELHI"/>
    <s v="URBAN"/>
    <s v="ZIRAKPUR"/>
    <d v="2018-02-08T00:00:00"/>
    <n v="5"/>
    <n v="4"/>
    <n v="9281"/>
    <n v="7.5865859999999996"/>
    <n v="235"/>
    <n v="0.64488000000000001"/>
    <n v="786"/>
    <n v="17.504132999999999"/>
    <n v="27"/>
    <n v="85"/>
    <n v="6"/>
    <n v="3"/>
    <n v="2"/>
    <n v="0"/>
    <n v="123"/>
    <n v="119"/>
    <n v="3.2520325203251987E-2"/>
    <n v="4"/>
    <x v="1"/>
  </r>
  <r>
    <n v="900"/>
    <s v="BANGALORE"/>
    <s v="METRO"/>
    <s v="DATA CENTRE, IT CELL"/>
    <d v="2000-11-16T00:00:00"/>
    <n v="22"/>
    <m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01"/>
    <s v="BANGALORE"/>
    <s v="METRO"/>
    <s v="UTTARAHALLI, BENGALURU"/>
    <d v="2008-03-10T00:00:00"/>
    <n v="15"/>
    <n v="11"/>
    <n v="43143"/>
    <n v="95.639855999999995"/>
    <n v="1276"/>
    <n v="6.5008720000000002"/>
    <n v="7030"/>
    <n v="195.98164600000001"/>
    <n v="290"/>
    <n v="868"/>
    <n v="21"/>
    <n v="45"/>
    <n v="9"/>
    <n v="53"/>
    <n v="1286"/>
    <n v="1236"/>
    <n v="3.8880248833592534E-2"/>
    <n v="50"/>
    <x v="6"/>
  </r>
  <r>
    <n v="902"/>
    <s v="BANGALORE"/>
    <s v="METRO"/>
    <s v="KENGERI SATELLITE TOWN,BENGALUR"/>
    <d v="2008-03-10T00:00:00"/>
    <n v="15"/>
    <n v="11"/>
    <n v="59257"/>
    <n v="95.101780000000005"/>
    <n v="1607"/>
    <n v="17.103290000000001"/>
    <n v="6142"/>
    <n v="164.68957"/>
    <n v="282"/>
    <n v="707"/>
    <n v="40"/>
    <n v="46"/>
    <n v="23"/>
    <n v="50"/>
    <n v="1148"/>
    <n v="1090"/>
    <n v="5.0522648083623722E-2"/>
    <n v="58"/>
    <x v="6"/>
  </r>
  <r>
    <n v="903"/>
    <s v="DELHI"/>
    <s v="URBAN"/>
    <s v="BAREILLY"/>
    <d v="2008-03-24T00:00:00"/>
    <n v="15"/>
    <n v="8"/>
    <n v="36106"/>
    <n v="16.761908999999999"/>
    <n v="640"/>
    <n v="2.5638890000000001"/>
    <n v="2146"/>
    <n v="38.729795000000003"/>
    <n v="53"/>
    <n v="120"/>
    <n v="8"/>
    <n v="9"/>
    <n v="10"/>
    <n v="16"/>
    <n v="216"/>
    <n v="213"/>
    <n v="1.388888888888884E-2"/>
    <n v="3"/>
    <x v="1"/>
  </r>
  <r>
    <n v="904"/>
    <s v="BANGALORE"/>
    <s v="METRO"/>
    <s v="HESARAGHATTA MAIN ROAD,BENGALUR"/>
    <d v="2008-03-15T00:00:00"/>
    <n v="15"/>
    <n v="11"/>
    <n v="66116"/>
    <n v="88.438822000000002"/>
    <n v="1684"/>
    <n v="11.445057"/>
    <n v="3802"/>
    <n v="95.035345000000007"/>
    <n v="386"/>
    <n v="477"/>
    <n v="34"/>
    <n v="31"/>
    <n v="13"/>
    <n v="49"/>
    <n v="990"/>
    <n v="948"/>
    <n v="4.2424242424242475E-2"/>
    <n v="42"/>
    <x v="5"/>
  </r>
  <r>
    <n v="905"/>
    <s v="TUMAKURU"/>
    <s v="RURAL"/>
    <s v="BIDADI , BENGALURU"/>
    <d v="2008-03-27T00:00:00"/>
    <n v="15"/>
    <n v="9"/>
    <n v="46883"/>
    <n v="35.381869000000002"/>
    <n v="490"/>
    <n v="2.2596250000000002"/>
    <n v="1473"/>
    <n v="72.356998000000004"/>
    <n v="165"/>
    <n v="191"/>
    <n v="4"/>
    <n v="15"/>
    <n v="4"/>
    <n v="14"/>
    <n v="393"/>
    <n v="384"/>
    <n v="2.2900763358778664E-2"/>
    <n v="9"/>
    <x v="2"/>
  </r>
  <r>
    <n v="906"/>
    <s v="BANGALORE"/>
    <s v="METRO"/>
    <s v="BOMMASANDRA, BENGALURU"/>
    <d v="2009-02-27T00:00:00"/>
    <n v="14"/>
    <n v="11"/>
    <n v="61554"/>
    <n v="45.513651000000003"/>
    <n v="1791"/>
    <n v="18.340520999999999"/>
    <n v="1442"/>
    <n v="57.196472"/>
    <n v="218"/>
    <n v="196"/>
    <n v="15"/>
    <n v="6"/>
    <n v="14"/>
    <n v="11"/>
    <n v="460"/>
    <n v="452"/>
    <n v="1.7391304347826098E-2"/>
    <n v="8"/>
    <x v="2"/>
  </r>
  <r>
    <n v="907"/>
    <s v="BANGALORE"/>
    <s v="METRO"/>
    <s v="CHANDRA LAYOUT, BENGALURU"/>
    <d v="2009-03-24T00:00:00"/>
    <n v="14"/>
    <n v="8"/>
    <n v="60480"/>
    <n v="55.231689000000003"/>
    <n v="1084"/>
    <n v="4.6961180000000002"/>
    <n v="4774"/>
    <n v="140.01372799999999"/>
    <n v="30"/>
    <n v="507"/>
    <n v="28"/>
    <n v="19"/>
    <n v="11"/>
    <n v="26"/>
    <n v="621"/>
    <n v="607"/>
    <n v="2.254428341384862E-2"/>
    <n v="14"/>
    <x v="3"/>
  </r>
  <r>
    <n v="908"/>
    <s v="BANGALORE"/>
    <s v="METRO"/>
    <s v="SADASHIVA NAGAR, BENGALURU"/>
    <d v="2009-03-24T00:00:00"/>
    <n v="14"/>
    <n v="9"/>
    <n v="38898"/>
    <n v="45.157528999999997"/>
    <n v="972"/>
    <n v="5.4300059999999997"/>
    <n v="2942"/>
    <n v="214.570167"/>
    <n v="35"/>
    <n v="249"/>
    <n v="23"/>
    <n v="7"/>
    <n v="7"/>
    <n v="14"/>
    <n v="335"/>
    <n v="321"/>
    <n v="4.179104477611939E-2"/>
    <n v="14"/>
    <x v="2"/>
  </r>
  <r>
    <n v="909"/>
    <s v="BANGALORE"/>
    <s v="METRO"/>
    <s v="YELAHANKA NEW TOWN, BENGALURU"/>
    <d v="2009-03-28T00:00:00"/>
    <n v="14"/>
    <n v="9"/>
    <n v="47947"/>
    <n v="66.297488000000001"/>
    <n v="994"/>
    <n v="9.8493569999999995"/>
    <n v="4444"/>
    <n v="143.98519400000001"/>
    <n v="261"/>
    <n v="491"/>
    <n v="30"/>
    <n v="26"/>
    <n v="13"/>
    <n v="33"/>
    <n v="854"/>
    <n v="822"/>
    <n v="3.7470725995316201E-2"/>
    <n v="32"/>
    <x v="5"/>
  </r>
  <r>
    <n v="910"/>
    <s v="BANGALORE"/>
    <s v="METRO"/>
    <s v="BELLANDUR, BENGALURU"/>
    <d v="2009-03-31T00:00:00"/>
    <n v="14"/>
    <n v="9"/>
    <n v="45547"/>
    <n v="79.754062000000005"/>
    <n v="796"/>
    <n v="5.6943330000000003"/>
    <n v="2010"/>
    <n v="99.926191000000003"/>
    <n v="232"/>
    <n v="213"/>
    <n v="19"/>
    <n v="18"/>
    <n v="4"/>
    <n v="13"/>
    <n v="499"/>
    <n v="476"/>
    <n v="4.6092184368737521E-2"/>
    <n v="23"/>
    <x v="2"/>
  </r>
  <r>
    <n v="911"/>
    <s v="KOLKATA"/>
    <s v="URBAN"/>
    <s v="BRAHMAPUR,ORISSA"/>
    <d v="2009-12-15T00:00:00"/>
    <n v="13"/>
    <n v="5"/>
    <n v="28205"/>
    <n v="11.809377"/>
    <n v="465"/>
    <n v="0.34719899999999998"/>
    <n v="2193"/>
    <n v="25.547065"/>
    <n v="31"/>
    <n v="129"/>
    <n v="5"/>
    <n v="8"/>
    <n v="3"/>
    <n v="6"/>
    <n v="182"/>
    <n v="175"/>
    <n v="3.8461538461538436E-2"/>
    <n v="7"/>
    <x v="1"/>
  </r>
  <r>
    <n v="912"/>
    <s v="BANGALORE"/>
    <s v="METRO"/>
    <s v="BENGALURU -RAGHUVANAHALLI"/>
    <d v="2011-03-09T00:00:00"/>
    <n v="12"/>
    <n v="10"/>
    <n v="37805"/>
    <n v="61.501387000000001"/>
    <n v="1151"/>
    <n v="6.6625430000000003"/>
    <n v="3817"/>
    <n v="117.367791"/>
    <n v="248"/>
    <n v="425"/>
    <n v="23"/>
    <n v="28"/>
    <n v="13"/>
    <n v="26"/>
    <n v="763"/>
    <n v="733"/>
    <n v="3.9318479685452212E-2"/>
    <n v="30"/>
    <x v="3"/>
  </r>
  <r>
    <n v="913"/>
    <s v="BANGALORE"/>
    <s v="METRO"/>
    <s v="BENGALURU-VARTHUR"/>
    <d v="2011-03-09T00:00:00"/>
    <n v="12"/>
    <n v="9"/>
    <n v="32905"/>
    <n v="82.703259000000003"/>
    <n v="770"/>
    <n v="4.61937"/>
    <n v="1202"/>
    <n v="43.453899999999997"/>
    <n v="216"/>
    <n v="191"/>
    <n v="17"/>
    <n v="14"/>
    <n v="9"/>
    <n v="26"/>
    <n v="473"/>
    <n v="452"/>
    <n v="4.4397463002114113E-2"/>
    <n v="21"/>
    <x v="2"/>
  </r>
  <r>
    <n v="914"/>
    <s v="BANGALORE"/>
    <s v="METRO"/>
    <s v="BENGALURU-HEROHALLI"/>
    <d v="2011-03-28T00:00:00"/>
    <n v="12"/>
    <n v="9"/>
    <n v="56876"/>
    <n v="70.332571999999999"/>
    <n v="2294"/>
    <n v="14.058930999999999"/>
    <n v="2762"/>
    <n v="92.710950999999994"/>
    <n v="344"/>
    <n v="404"/>
    <n v="62"/>
    <n v="19"/>
    <n v="16"/>
    <n v="29"/>
    <n v="874"/>
    <n v="858"/>
    <n v="1.8306636155606459E-2"/>
    <n v="16"/>
    <x v="5"/>
  </r>
  <r>
    <n v="915"/>
    <s v="KOLKATA"/>
    <s v="SURBAN"/>
    <s v="BARUIPUR"/>
    <d v="2011-06-14T00:00:00"/>
    <n v="12"/>
    <n v="7"/>
    <n v="31350"/>
    <n v="12.31"/>
    <n v="938"/>
    <n v="1.8675889999999999"/>
    <n v="1185"/>
    <n v="14.41281"/>
    <n v="40"/>
    <n v="101"/>
    <n v="7"/>
    <n v="8"/>
    <n v="4"/>
    <n v="1"/>
    <n v="161"/>
    <n v="157"/>
    <n v="2.4844720496894457E-2"/>
    <n v="4"/>
    <x v="1"/>
  </r>
  <r>
    <n v="916"/>
    <s v="BANGALORE"/>
    <s v="METRO"/>
    <s v="BENGALURU-RAJARAJESHWARI NAGAR"/>
    <d v="2011-09-28T00:00:00"/>
    <n v="11"/>
    <n v="11"/>
    <n v="35249"/>
    <n v="54.667416000000003"/>
    <n v="863"/>
    <n v="12.534001999999999"/>
    <n v="4268"/>
    <n v="132.361885"/>
    <n v="164"/>
    <n v="449"/>
    <n v="24"/>
    <n v="23"/>
    <n v="11"/>
    <n v="24"/>
    <n v="695"/>
    <n v="659"/>
    <n v="5.179856115107917E-2"/>
    <n v="36"/>
    <x v="3"/>
  </r>
  <r>
    <n v="917"/>
    <s v="KOLKATA"/>
    <s v="URBAN"/>
    <s v="BHUBANESHWAR-JAYADEV VIHAR"/>
    <d v="2012-06-18T00:00:00"/>
    <n v="11"/>
    <n v="7"/>
    <n v="19348"/>
    <n v="6.140593"/>
    <n v="493"/>
    <n v="4.41"/>
    <n v="1144"/>
    <n v="18.55585"/>
    <n v="16"/>
    <n v="80"/>
    <n v="11"/>
    <n v="2"/>
    <n v="3"/>
    <n v="3"/>
    <n v="115"/>
    <n v="111"/>
    <n v="3.4782608695652195E-2"/>
    <n v="4"/>
    <x v="1"/>
  </r>
  <r>
    <n v="918"/>
    <s v="KALABURGI"/>
    <s v="SURBAN"/>
    <s v="BASAVAKALYAN"/>
    <d v="2012-06-26T00:00:00"/>
    <n v="11"/>
    <n v="7"/>
    <n v="38875"/>
    <n v="19.668606"/>
    <n v="1164"/>
    <n v="11.590674999999999"/>
    <n v="628"/>
    <n v="24.944379999999999"/>
    <n v="118"/>
    <n v="68"/>
    <n v="23"/>
    <n v="4"/>
    <n v="4"/>
    <n v="5"/>
    <n v="222"/>
    <n v="212"/>
    <n v="4.5045045045045029E-2"/>
    <n v="10"/>
    <x v="1"/>
  </r>
  <r>
    <n v="919"/>
    <s v="BANGALORE"/>
    <s v="METRO"/>
    <s v="BENGALURU-KASAVANAHALLI"/>
    <d v="2012-09-25T00:00:00"/>
    <n v="10"/>
    <n v="7"/>
    <n v="29013"/>
    <n v="39.539135999999999"/>
    <n v="703"/>
    <n v="6.1620270000000001"/>
    <n v="2031"/>
    <n v="63.999811000000001"/>
    <n v="139"/>
    <n v="251"/>
    <n v="14"/>
    <n v="17"/>
    <n v="5"/>
    <n v="17"/>
    <n v="443"/>
    <n v="425"/>
    <n v="4.0632054176072185E-2"/>
    <n v="18"/>
    <x v="2"/>
  </r>
  <r>
    <n v="920"/>
    <s v="BANGALORE"/>
    <s v="METRO"/>
    <s v="BENGALURU-KASTURINAGAR"/>
    <d v="2012-09-05T00:00:00"/>
    <n v="10"/>
    <n v="9"/>
    <n v="24916"/>
    <n v="36.807977999999999"/>
    <n v="822"/>
    <n v="5.926774"/>
    <n v="2963"/>
    <n v="106.236532"/>
    <n v="29"/>
    <n v="317"/>
    <n v="23"/>
    <n v="17"/>
    <n v="10"/>
    <n v="12"/>
    <n v="408"/>
    <n v="392"/>
    <n v="3.9215686274509776E-2"/>
    <n v="16"/>
    <x v="2"/>
  </r>
  <r>
    <n v="921"/>
    <s v="BANGALORE"/>
    <s v="METRO"/>
    <s v="BENGALURU-NAGARABAVI"/>
    <d v="2013-01-07T00:00:00"/>
    <n v="10"/>
    <n v="9"/>
    <n v="41253"/>
    <n v="52.240135000000002"/>
    <n v="1636"/>
    <n v="10.295127000000001"/>
    <n v="3098"/>
    <n v="87.491527000000005"/>
    <n v="111"/>
    <n v="364"/>
    <n v="42"/>
    <n v="27"/>
    <n v="14"/>
    <n v="32"/>
    <n v="590"/>
    <n v="564"/>
    <n v="4.4067796610169463E-2"/>
    <n v="26"/>
    <x v="3"/>
  </r>
  <r>
    <n v="922"/>
    <s v="BANGALORE"/>
    <s v="METRO"/>
    <s v="BENGALURU-J P NAGAR 7TH PHASE"/>
    <d v="2013-02-24T00:00:00"/>
    <n v="10"/>
    <n v="9"/>
    <n v="36967"/>
    <n v="79.194193999999996"/>
    <n v="1458"/>
    <n v="9.2551129999999997"/>
    <n v="8115"/>
    <n v="264.22852999999998"/>
    <n v="187"/>
    <n v="811"/>
    <n v="36"/>
    <n v="31"/>
    <n v="20"/>
    <n v="40"/>
    <n v="1125"/>
    <n v="1090"/>
    <n v="3.1111111111111089E-2"/>
    <n v="35"/>
    <x v="6"/>
  </r>
  <r>
    <n v="923"/>
    <s v="BANGALORE"/>
    <s v="METRO"/>
    <s v="BENGALURU-BILEKAHALLI"/>
    <d v="2013-02-06T00:00:00"/>
    <n v="10"/>
    <n v="9"/>
    <n v="40431"/>
    <n v="49.961469000000001"/>
    <n v="901"/>
    <n v="10.470642"/>
    <n v="4381"/>
    <n v="150.91405800000001"/>
    <n v="259"/>
    <n v="432"/>
    <n v="10"/>
    <n v="19"/>
    <n v="11"/>
    <n v="35"/>
    <n v="766"/>
    <n v="737"/>
    <n v="3.7859007832898195E-2"/>
    <n v="29"/>
    <x v="3"/>
  </r>
  <r>
    <n v="924"/>
    <s v="HUBLI"/>
    <s v="SURBAN"/>
    <s v="BAILHONGAL"/>
    <d v="2013-01-07T00:00:00"/>
    <n v="10"/>
    <n v="8"/>
    <n v="32338"/>
    <n v="17.539705000000001"/>
    <n v="384"/>
    <n v="2.0808140000000002"/>
    <n v="1384"/>
    <n v="26.349070999999999"/>
    <n v="62"/>
    <n v="137"/>
    <n v="13"/>
    <n v="7"/>
    <n v="2"/>
    <n v="10"/>
    <n v="231"/>
    <n v="224"/>
    <n v="3.0303030303030276E-2"/>
    <n v="7"/>
    <x v="1"/>
  </r>
  <r>
    <n v="925"/>
    <s v="SHIMOGA"/>
    <s v="SURBAN"/>
    <s v="BIRUR"/>
    <d v="2013-03-04T00:00:00"/>
    <n v="10"/>
    <n v="6"/>
    <n v="33561"/>
    <n v="20.188538000000001"/>
    <n v="142"/>
    <n v="0.42304399999999998"/>
    <n v="893"/>
    <n v="15.575991999999999"/>
    <n v="60"/>
    <n v="109"/>
    <n v="7"/>
    <n v="7"/>
    <n v="3"/>
    <n v="6"/>
    <n v="192"/>
    <n v="186"/>
    <n v="3.125E-2"/>
    <n v="6"/>
    <x v="1"/>
  </r>
  <r>
    <n v="926"/>
    <s v="BANGALORE"/>
    <s v="METRO"/>
    <s v="BENGALURU-PEENYA"/>
    <d v="2013-06-21T00:00:00"/>
    <n v="10"/>
    <n v="8"/>
    <n v="41354"/>
    <n v="29.115355000000001"/>
    <n v="1309"/>
    <n v="9.694172"/>
    <n v="854"/>
    <n v="23.091712000000001"/>
    <n v="233"/>
    <n v="135"/>
    <n v="22"/>
    <n v="3"/>
    <n v="10"/>
    <n v="9"/>
    <n v="412"/>
    <n v="403"/>
    <n v="2.1844660194174748E-2"/>
    <n v="9"/>
    <x v="2"/>
  </r>
  <r>
    <n v="927"/>
    <s v="TUMAKURU"/>
    <s v="RURAL"/>
    <s v="BHARATHINAGAR"/>
    <d v="2013-03-28T00:00:00"/>
    <n v="10"/>
    <n v="9"/>
    <n v="41016"/>
    <n v="25.827683"/>
    <n v="392"/>
    <n v="2.1046749999999999"/>
    <n v="694"/>
    <n v="10.881347999999999"/>
    <n v="193"/>
    <n v="100"/>
    <n v="5"/>
    <n v="8"/>
    <n v="8"/>
    <n v="4"/>
    <n v="318"/>
    <n v="311"/>
    <n v="2.2012578616352196E-2"/>
    <n v="7"/>
    <x v="2"/>
  </r>
  <r>
    <n v="928"/>
    <s v="MYSORE"/>
    <s v="SURBAN"/>
    <s v="BELUR"/>
    <d v="2013-07-08T00:00:00"/>
    <n v="10"/>
    <n v="7"/>
    <n v="20307"/>
    <n v="19.596340999999999"/>
    <n v="329"/>
    <n v="0.68652800000000003"/>
    <n v="1016"/>
    <n v="27.302354000000001"/>
    <n v="109"/>
    <n v="147"/>
    <n v="3"/>
    <n v="6"/>
    <n v="2"/>
    <n v="11"/>
    <n v="278"/>
    <n v="271"/>
    <n v="2.5179856115107868E-2"/>
    <n v="7"/>
    <x v="2"/>
  </r>
  <r>
    <n v="929"/>
    <s v="TUMAKURU"/>
    <s v="RURAL"/>
    <s v="BABBUR G.P"/>
    <d v="2013-03-13T00:00:00"/>
    <n v="10"/>
    <n v="4"/>
    <n v="15026"/>
    <n v="11.171346"/>
    <n v="84"/>
    <n v="0.28750599999999998"/>
    <n v="548"/>
    <n v="15.897451"/>
    <n v="45"/>
    <n v="57"/>
    <n v="2"/>
    <n v="3"/>
    <n v="1"/>
    <n v="3"/>
    <n v="111"/>
    <n v="109"/>
    <n v="1.8018018018018056E-2"/>
    <n v="2"/>
    <x v="1"/>
  </r>
  <r>
    <n v="930"/>
    <s v="TUMAKURU"/>
    <s v="RURAL"/>
    <s v="BETTAKOTE G.P"/>
    <d v="2013-09-04T00:00:00"/>
    <n v="9"/>
    <n v="4"/>
    <n v="10693"/>
    <n v="11.706443999999999"/>
    <n v="87"/>
    <n v="0.50430200000000003"/>
    <n v="424"/>
    <n v="12.666157"/>
    <n v="30"/>
    <n v="60"/>
    <n v="2"/>
    <n v="3"/>
    <n v="2"/>
    <n v="9"/>
    <n v="106"/>
    <n v="101"/>
    <n v="4.7169811320754707E-2"/>
    <n v="5"/>
    <x v="1"/>
  </r>
  <r>
    <n v="931"/>
    <s v="KALABURGI"/>
    <s v="SURBAN"/>
    <s v="BADAMI"/>
    <d v="2013-10-22T00:00:00"/>
    <n v="9"/>
    <n v="6"/>
    <n v="25614"/>
    <n v="15.783958"/>
    <n v="590"/>
    <n v="2.6079910000000002"/>
    <n v="822"/>
    <n v="15.314965000000001"/>
    <n v="92"/>
    <n v="94"/>
    <n v="12"/>
    <n v="5"/>
    <n v="1"/>
    <n v="10"/>
    <n v="214"/>
    <n v="208"/>
    <n v="2.8037383177570097E-2"/>
    <n v="6"/>
    <x v="1"/>
  </r>
  <r>
    <n v="932"/>
    <s v="AHMEDABAD"/>
    <s v="URBAN"/>
    <s v="BHIWADI"/>
    <d v="2014-03-10T00:00:00"/>
    <n v="9"/>
    <n v="5"/>
    <n v="31912"/>
    <n v="6.5754060000000001"/>
    <n v="371"/>
    <n v="0.60657399999999995"/>
    <n v="472"/>
    <n v="6.7559570000000004"/>
    <n v="47"/>
    <n v="51"/>
    <n v="2"/>
    <n v="0"/>
    <n v="2"/>
    <n v="4"/>
    <n v="106"/>
    <n v="104"/>
    <n v="1.8867924528301883E-2"/>
    <n v="2"/>
    <x v="1"/>
  </r>
  <r>
    <n v="933"/>
    <s v="MUMBAI"/>
    <s v="SURBAN"/>
    <s v="BAVDHAN BUDRUK"/>
    <d v="2015-09-15T00:00:00"/>
    <n v="7"/>
    <n v="5"/>
    <n v="12519"/>
    <n v="13.387045000000001"/>
    <n v="837"/>
    <n v="1.871054"/>
    <n v="657"/>
    <n v="13.314147999999999"/>
    <n v="54"/>
    <n v="82"/>
    <n v="2"/>
    <n v="3"/>
    <n v="2"/>
    <n v="6"/>
    <n v="149"/>
    <n v="146"/>
    <n v="2.0134228187919434E-2"/>
    <n v="3"/>
    <x v="1"/>
  </r>
  <r>
    <n v="934"/>
    <s v="BANGALORE"/>
    <s v="METRO"/>
    <s v="BENGALURU-NAGADEVANAHALLI"/>
    <d v="2014-03-22T00:00:00"/>
    <n v="9"/>
    <n v="10"/>
    <n v="33258"/>
    <n v="60.778323999999998"/>
    <n v="1278"/>
    <n v="6.6941899999999999"/>
    <n v="3175"/>
    <n v="77.321353000000002"/>
    <n v="183"/>
    <n v="476"/>
    <n v="26"/>
    <n v="15"/>
    <n v="19"/>
    <n v="35"/>
    <n v="754"/>
    <n v="732"/>
    <n v="2.917771883289122E-2"/>
    <n v="22"/>
    <x v="3"/>
  </r>
  <r>
    <n v="935"/>
    <s v="KALABURGI"/>
    <s v="URBAN"/>
    <s v="VIJAYAPURA-JALANAGAR EXTENSION"/>
    <d v="2014-03-20T00:00:00"/>
    <n v="9"/>
    <n v="7"/>
    <n v="30371"/>
    <n v="36.919857"/>
    <n v="1338"/>
    <n v="16.649999999999999"/>
    <n v="2857"/>
    <n v="66.909291999999994"/>
    <n v="156"/>
    <n v="215"/>
    <n v="106"/>
    <n v="27"/>
    <n v="5"/>
    <n v="17"/>
    <n v="526"/>
    <n v="509"/>
    <n v="3.2319391634980987E-2"/>
    <n v="17"/>
    <x v="3"/>
  </r>
  <r>
    <n v="936"/>
    <s v="SHIMOGA"/>
    <s v="RURAL"/>
    <s v="BELIMALLUR G.P"/>
    <d v="2014-03-26T00:00:00"/>
    <n v="9"/>
    <n v="4"/>
    <n v="16410"/>
    <n v="5.7747339999999996"/>
    <n v="24"/>
    <n v="0.11049"/>
    <n v="268"/>
    <n v="3.3953519999999999"/>
    <n v="19"/>
    <n v="29"/>
    <n v="1"/>
    <n v="1"/>
    <n v="2"/>
    <n v="0"/>
    <n v="52"/>
    <n v="51"/>
    <n v="1.9230769230769273E-2"/>
    <n v="1"/>
    <x v="4"/>
  </r>
  <r>
    <n v="937"/>
    <s v="BANGALORE"/>
    <s v="METRO"/>
    <s v="BENGALURU-PADMANABHA NAGAR"/>
    <d v="2014-04-09T00:00:00"/>
    <n v="9"/>
    <n v="9"/>
    <n v="27766"/>
    <n v="39.117393"/>
    <n v="522"/>
    <n v="4.6720870000000003"/>
    <n v="2756"/>
    <n v="80.309034999999994"/>
    <n v="26"/>
    <n v="379"/>
    <n v="13"/>
    <n v="13"/>
    <n v="11"/>
    <n v="23"/>
    <n v="465"/>
    <n v="450"/>
    <n v="3.2258064516129004E-2"/>
    <n v="15"/>
    <x v="2"/>
  </r>
  <r>
    <n v="938"/>
    <s v="TUMAKURU"/>
    <s v="SURBAN"/>
    <s v="BANGARPET"/>
    <d v="2014-07-22T00:00:00"/>
    <n v="9"/>
    <n v="7"/>
    <n v="31734"/>
    <n v="17.100845"/>
    <n v="811"/>
    <n v="2.8108330000000001"/>
    <n v="844"/>
    <n v="16.939619"/>
    <n v="76"/>
    <n v="94"/>
    <n v="24"/>
    <n v="4"/>
    <n v="6"/>
    <n v="3"/>
    <n v="207"/>
    <n v="198"/>
    <n v="4.3478260869565188E-2"/>
    <n v="9"/>
    <x v="1"/>
  </r>
  <r>
    <n v="939"/>
    <s v="BANGALORE"/>
    <s v="METRO"/>
    <s v="BENGALURU-BHUVANESHWARINAGAR"/>
    <d v="2014-06-11T00:00:00"/>
    <n v="9"/>
    <n v="8"/>
    <n v="21133"/>
    <n v="34.679485999999997"/>
    <n v="647"/>
    <n v="14.292159"/>
    <n v="2959"/>
    <n v="108.268951"/>
    <n v="143"/>
    <n v="324"/>
    <n v="17"/>
    <n v="19"/>
    <n v="13"/>
    <n v="15"/>
    <n v="531"/>
    <n v="497"/>
    <n v="6.4030131826741998E-2"/>
    <n v="34"/>
    <x v="2"/>
  </r>
  <r>
    <n v="940"/>
    <s v="BANGALORE"/>
    <s v="RURAL"/>
    <s v="CHANDAPURA,BENGALURU"/>
    <d v="2014-06-21T00:00:00"/>
    <n v="9"/>
    <n v="7"/>
    <n v="25501"/>
    <n v="23.150383999999999"/>
    <n v="754"/>
    <n v="4.5994950000000001"/>
    <n v="939"/>
    <n v="24.671416000000001"/>
    <n v="89"/>
    <n v="115"/>
    <n v="16"/>
    <n v="3"/>
    <n v="12"/>
    <n v="8"/>
    <n v="243"/>
    <n v="233"/>
    <n v="4.1152263374485631E-2"/>
    <n v="10"/>
    <x v="1"/>
  </r>
  <r>
    <n v="941"/>
    <s v="AHMEDABAD"/>
    <s v="URBAN"/>
    <s v="BHAVNAGAR"/>
    <d v="2014-11-19T00:00:00"/>
    <n v="8"/>
    <n v="6"/>
    <n v="11046"/>
    <n v="7.0819559999999999"/>
    <n v="317"/>
    <n v="1.1283989999999999"/>
    <n v="398"/>
    <n v="3.6052770000000001"/>
    <n v="8"/>
    <n v="28"/>
    <n v="4"/>
    <n v="1"/>
    <n v="2"/>
    <n v="6"/>
    <n v="49"/>
    <n v="49"/>
    <n v="0"/>
    <n v="0"/>
    <x v="0"/>
  </r>
  <r>
    <n v="942"/>
    <s v="BANGALORE"/>
    <s v="URBAN"/>
    <s v="KOTHANUR"/>
    <d v="2015-10-17T00:00:00"/>
    <n v="7"/>
    <n v="7"/>
    <n v="15619"/>
    <n v="19.408760000000001"/>
    <n v="624"/>
    <n v="4.9517340000000001"/>
    <n v="688"/>
    <n v="23.929061000000001"/>
    <n v="78"/>
    <n v="121"/>
    <n v="13"/>
    <n v="1"/>
    <n v="5"/>
    <n v="6"/>
    <n v="224"/>
    <n v="219"/>
    <n v="2.2321428571428603E-2"/>
    <n v="5"/>
    <x v="1"/>
  </r>
  <r>
    <n v="943"/>
    <s v="MANGALORE"/>
    <s v="RURAL"/>
    <s v="BELMA-DERALAKATTE"/>
    <d v="2014-10-29T00:00:00"/>
    <n v="8"/>
    <n v="6"/>
    <n v="15494"/>
    <n v="22.107851"/>
    <n v="217"/>
    <n v="4.2625640000000002"/>
    <n v="1127"/>
    <n v="20.205628000000001"/>
    <n v="34"/>
    <n v="122"/>
    <n v="8"/>
    <n v="0"/>
    <n v="8"/>
    <n v="3"/>
    <n v="175"/>
    <n v="173"/>
    <n v="1.1428571428571455E-2"/>
    <n v="2"/>
    <x v="1"/>
  </r>
  <r>
    <n v="944"/>
    <s v="HYDERABAD"/>
    <s v="URBAN"/>
    <s v="BHIMAVARAM"/>
    <d v="2015-02-05T00:00:00"/>
    <n v="8"/>
    <n v="7"/>
    <n v="21588"/>
    <n v="5.7316269999999996"/>
    <n v="863"/>
    <n v="4.9000000000000004"/>
    <n v="335"/>
    <n v="6.6941899999999999"/>
    <n v="21"/>
    <n v="22"/>
    <n v="27"/>
    <n v="4"/>
    <n v="0"/>
    <n v="4"/>
    <n v="78"/>
    <n v="76"/>
    <n v="2.5641025641025661E-2"/>
    <n v="2"/>
    <x v="4"/>
  </r>
  <r>
    <n v="945"/>
    <s v="BANGALORE"/>
    <s v="METRO"/>
    <s v="KAGGADASAPURA-BENGALURU"/>
    <d v="2015-01-14T00:00:00"/>
    <n v="8"/>
    <n v="8"/>
    <n v="23369"/>
    <n v="43.475273999999999"/>
    <n v="520"/>
    <n v="3.1472660000000001"/>
    <n v="1318"/>
    <n v="34.251942"/>
    <n v="61"/>
    <n v="159"/>
    <n v="10"/>
    <n v="3"/>
    <n v="6"/>
    <n v="9"/>
    <n v="248"/>
    <n v="243"/>
    <n v="2.0161290322580627E-2"/>
    <n v="5"/>
    <x v="1"/>
  </r>
  <r>
    <n v="946"/>
    <s v="SHIMOGA"/>
    <s v="RURAL"/>
    <s v="BUDIHAL VILLAGE"/>
    <d v="2015-02-14T00:00:00"/>
    <n v="8"/>
    <n v="3"/>
    <n v="9177"/>
    <n v="4.1980930000000001"/>
    <n v="64"/>
    <n v="0.20111599999999999"/>
    <n v="206"/>
    <n v="2.7378089999999999"/>
    <n v="17"/>
    <n v="27"/>
    <n v="2"/>
    <n v="1"/>
    <n v="2"/>
    <n v="0"/>
    <n v="49"/>
    <n v="49"/>
    <n v="0"/>
    <n v="0"/>
    <x v="0"/>
  </r>
  <r>
    <n v="947"/>
    <s v="AHMEDABAD"/>
    <s v="METRO"/>
    <s v="BHOPAL-ROHIT NAGAR"/>
    <d v="2015-02-23T00:00:00"/>
    <n v="8"/>
    <n v="5"/>
    <n v="14529"/>
    <n v="6.3824389999999998"/>
    <n v="298"/>
    <n v="1.385427"/>
    <n v="727"/>
    <n v="20.516539000000002"/>
    <n v="12"/>
    <n v="63"/>
    <n v="6"/>
    <n v="2"/>
    <n v="2"/>
    <n v="2"/>
    <n v="87"/>
    <n v="84"/>
    <n v="3.4482758620689613E-2"/>
    <n v="3"/>
    <x v="4"/>
  </r>
  <r>
    <n v="948"/>
    <s v="BANGALORE"/>
    <s v="METRO"/>
    <s v="BENGALURU-BEML LAYOUT"/>
    <d v="2015-02-09T00:00:00"/>
    <n v="8"/>
    <n v="8"/>
    <n v="18871"/>
    <n v="32.374059000000003"/>
    <n v="523"/>
    <n v="2.7306319999999999"/>
    <n v="3425"/>
    <n v="85.305179999999993"/>
    <n v="37"/>
    <n v="387"/>
    <n v="7"/>
    <n v="19"/>
    <n v="10"/>
    <n v="19"/>
    <n v="479"/>
    <n v="462"/>
    <n v="3.5490605427974997E-2"/>
    <n v="17"/>
    <x v="2"/>
  </r>
  <r>
    <n v="949"/>
    <s v="MANGALORE"/>
    <s v="SURBAN"/>
    <s v="BALARAMAPURAM,KERALA"/>
    <d v="2015-01-17T00:00:00"/>
    <n v="8"/>
    <n v="5"/>
    <n v="11758"/>
    <n v="3.2155109999999998"/>
    <n v="231"/>
    <n v="1.1299999999999999"/>
    <n v="169"/>
    <n v="4.8722120000000002"/>
    <n v="7"/>
    <n v="20"/>
    <n v="2"/>
    <n v="0"/>
    <n v="0"/>
    <n v="1"/>
    <n v="30"/>
    <n v="30"/>
    <n v="0"/>
    <n v="0"/>
    <x v="0"/>
  </r>
  <r>
    <n v="950"/>
    <s v="BANGALORE"/>
    <s v="URBAN"/>
    <s v="REGIONAL OFFICE, BENGALURU"/>
    <d v="1976-12-24T00:00:00"/>
    <n v="46"/>
    <n v="115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1"/>
    <s v="MYSORE"/>
    <s v="RURAL"/>
    <s v="BANAVARA"/>
    <d v="2015-06-11T00:00:00"/>
    <n v="8"/>
    <n v="5"/>
    <n v="20897"/>
    <n v="12.552573000000001"/>
    <n v="313"/>
    <n v="0.99231000000000003"/>
    <n v="620"/>
    <n v="11.614881"/>
    <n v="62"/>
    <n v="76"/>
    <n v="6"/>
    <n v="2"/>
    <n v="2"/>
    <n v="3"/>
    <n v="151"/>
    <n v="149"/>
    <n v="1.3245033112582738E-2"/>
    <n v="2"/>
    <x v="1"/>
  </r>
  <r>
    <n v="952"/>
    <s v="BANGALORE"/>
    <s v="METRO"/>
    <s v="BENGALURU - WHITEFIELD"/>
    <d v="2015-03-17T00:00:00"/>
    <n v="8"/>
    <n v="8"/>
    <n v="30866"/>
    <n v="40.946491000000002"/>
    <n v="908"/>
    <n v="3.0747279999999999"/>
    <n v="1091"/>
    <n v="38.740276000000001"/>
    <n v="278"/>
    <n v="176"/>
    <n v="9"/>
    <n v="5"/>
    <n v="11"/>
    <n v="15"/>
    <n v="494"/>
    <n v="482"/>
    <n v="2.4291497975708509E-2"/>
    <n v="12"/>
    <x v="2"/>
  </r>
  <r>
    <n v="953"/>
    <s v="TUMAKURU"/>
    <s v="RURAL"/>
    <s v="BUDIHAL GP"/>
    <d v="2015-08-05T00:00:00"/>
    <n v="8"/>
    <n v="5"/>
    <n v="14282"/>
    <n v="13.149955"/>
    <n v="232"/>
    <n v="1.5160659999999999"/>
    <n v="194"/>
    <n v="5.6963699999999999"/>
    <n v="33"/>
    <n v="26"/>
    <n v="2"/>
    <n v="2"/>
    <n v="1"/>
    <n v="7"/>
    <n v="71"/>
    <n v="70"/>
    <n v="1.4084507042253502E-2"/>
    <n v="1"/>
    <x v="4"/>
  </r>
  <r>
    <n v="954"/>
    <s v="BANGALORE"/>
    <s v="METRO"/>
    <s v="BENGALURU - ANANDAPURA"/>
    <d v="2015-09-29T00:00:00"/>
    <n v="7"/>
    <n v="9"/>
    <n v="24354"/>
    <n v="44.369884999999996"/>
    <n v="1174"/>
    <n v="9.8178660000000004"/>
    <n v="2127"/>
    <n v="43.200451999999999"/>
    <n v="69"/>
    <n v="255"/>
    <n v="17"/>
    <n v="13"/>
    <n v="12"/>
    <n v="24"/>
    <n v="390"/>
    <n v="378"/>
    <n v="3.0769230769230771E-2"/>
    <n v="12"/>
    <x v="2"/>
  </r>
  <r>
    <n v="955"/>
    <s v="BANGALORE"/>
    <s v="METRO"/>
    <s v="AKSHAYA NAGAR"/>
    <d v="2016-01-25T00:00:00"/>
    <n v="7"/>
    <n v="9"/>
    <n v="25000"/>
    <n v="38.313676000000001"/>
    <n v="813"/>
    <n v="5.3714510000000004"/>
    <n v="2461"/>
    <n v="74.036911000000003"/>
    <n v="69"/>
    <n v="307"/>
    <n v="12"/>
    <n v="8"/>
    <n v="10"/>
    <n v="13"/>
    <n v="419"/>
    <n v="407"/>
    <n v="2.863961813842486E-2"/>
    <n v="12"/>
    <x v="2"/>
  </r>
  <r>
    <n v="956"/>
    <s v="BANGALORE"/>
    <s v="METRO"/>
    <s v="ANDRAHALLI"/>
    <d v="2016-03-09T00:00:00"/>
    <n v="7"/>
    <n v="9"/>
    <n v="30370"/>
    <n v="44.753562000000002"/>
    <n v="2386"/>
    <n v="15.573677"/>
    <n v="1739"/>
    <n v="36.714852"/>
    <n v="221"/>
    <n v="238"/>
    <n v="47"/>
    <n v="10"/>
    <n v="10"/>
    <n v="22"/>
    <n v="548"/>
    <n v="534"/>
    <n v="2.5547445255474477E-2"/>
    <n v="14"/>
    <x v="3"/>
  </r>
  <r>
    <n v="957"/>
    <s v="KALABURGI"/>
    <s v="URBAN"/>
    <s v="BALLARI-GANDHINAGAR"/>
    <d v="2016-04-13T00:00:00"/>
    <n v="7"/>
    <n v="7"/>
    <n v="24169"/>
    <n v="18.385631"/>
    <n v="562"/>
    <n v="4.4793060000000002"/>
    <n v="1327"/>
    <n v="36.177486000000002"/>
    <n v="82"/>
    <n v="153"/>
    <n v="18"/>
    <n v="7"/>
    <n v="3"/>
    <n v="13"/>
    <n v="276"/>
    <n v="265"/>
    <n v="3.9855072463768071E-2"/>
    <n v="11"/>
    <x v="2"/>
  </r>
  <r>
    <n v="958"/>
    <s v="HUBLI"/>
    <s v="URBAN"/>
    <s v="BELAGAVI-ADARSHNAGAR"/>
    <d v="2016-05-04T00:00:00"/>
    <n v="7"/>
    <n v="6"/>
    <n v="10907"/>
    <n v="13.511369"/>
    <n v="380"/>
    <n v="3.6382279999999998"/>
    <n v="1744"/>
    <n v="38.024222999999999"/>
    <n v="32"/>
    <n v="184"/>
    <n v="12"/>
    <n v="9"/>
    <n v="1"/>
    <n v="2"/>
    <n v="240"/>
    <n v="231"/>
    <n v="3.7499999999999978E-2"/>
    <n v="9"/>
    <x v="1"/>
  </r>
  <r>
    <n v="959"/>
    <s v="BANGALORE"/>
    <s v="METRO"/>
    <s v="BENGALURU-SIR M VISHWESHWARAIAH"/>
    <d v="2017-03-28T00:00:00"/>
    <n v="6"/>
    <n v="7"/>
    <n v="18436"/>
    <n v="22.940999999999999"/>
    <n v="843"/>
    <n v="5.3310760000000004"/>
    <n v="1309"/>
    <n v="29.718768000000001"/>
    <n v="65"/>
    <n v="190"/>
    <n v="10"/>
    <n v="6"/>
    <n v="12"/>
    <n v="12"/>
    <n v="295"/>
    <n v="281"/>
    <n v="4.7457627118644097E-2"/>
    <n v="14"/>
    <x v="2"/>
  </r>
  <r>
    <n v="960"/>
    <s v="MANGALORE"/>
    <s v="RURAL"/>
    <s v="BALEPUNI G P"/>
    <d v="2017-03-09T00:00:00"/>
    <n v="6"/>
    <n v="3"/>
    <n v="4329"/>
    <n v="3.607011"/>
    <n v="44"/>
    <n v="6.5844E-2"/>
    <n v="281"/>
    <n v="2.9819469999999999"/>
    <n v="8"/>
    <n v="31"/>
    <n v="3"/>
    <n v="4"/>
    <n v="0"/>
    <n v="2"/>
    <n v="48"/>
    <n v="45"/>
    <n v="6.25E-2"/>
    <n v="3"/>
    <x v="0"/>
  </r>
  <r>
    <n v="962"/>
    <s v="BANGALORE"/>
    <s v="METRO"/>
    <s v="BENGALURU-KUMARASWAMY LAYOUT"/>
    <d v="2017-03-23T00:00:00"/>
    <n v="6"/>
    <n v="9"/>
    <n v="21247"/>
    <n v="33.432077999999997"/>
    <n v="690"/>
    <n v="2.919184"/>
    <n v="3380"/>
    <n v="78.820486000000002"/>
    <n v="74"/>
    <n v="412"/>
    <n v="12"/>
    <n v="16"/>
    <n v="9"/>
    <n v="14"/>
    <n v="537"/>
    <n v="518"/>
    <n v="3.5381750465549366E-2"/>
    <n v="19"/>
    <x v="3"/>
  </r>
  <r>
    <n v="963"/>
    <s v="BANGALORE"/>
    <s v="METRO"/>
    <s v="BENGALURU-ELECTRONIC CITY PH 1"/>
    <d v="2017-03-28T00:00:00"/>
    <n v="6"/>
    <n v="7"/>
    <n v="19082"/>
    <n v="17.93216"/>
    <n v="364"/>
    <n v="2.7237360000000002"/>
    <n v="794"/>
    <n v="21.191092999999999"/>
    <n v="44"/>
    <n v="96"/>
    <n v="4"/>
    <n v="8"/>
    <n v="8"/>
    <n v="7"/>
    <n v="167"/>
    <n v="159"/>
    <n v="4.7904191616766512E-2"/>
    <n v="8"/>
    <x v="1"/>
  </r>
  <r>
    <n v="964"/>
    <s v="BANGALORE"/>
    <s v="METRO"/>
    <s v="BENGALURU - KRISHNARAJAPURAM"/>
    <d v="2017-07-26T00:00:00"/>
    <n v="6"/>
    <n v="6"/>
    <n v="16168"/>
    <n v="20.660882999999998"/>
    <n v="540"/>
    <n v="4.1946750000000002"/>
    <n v="1341"/>
    <n v="33.971359"/>
    <n v="57"/>
    <n v="177"/>
    <n v="15"/>
    <n v="14"/>
    <n v="5"/>
    <n v="7"/>
    <n v="275"/>
    <n v="268"/>
    <n v="2.5454545454545507E-2"/>
    <n v="7"/>
    <x v="2"/>
  </r>
  <r>
    <n v="965"/>
    <s v="KALABURGI"/>
    <s v="SURBAN"/>
    <s v="BILGI"/>
    <d v="2018-09-14T00:00:00"/>
    <n v="4"/>
    <n v="6"/>
    <n v="10190"/>
    <n v="4.5682090000000004"/>
    <n v="272"/>
    <n v="1.81074"/>
    <n v="223"/>
    <n v="4.5208310000000003"/>
    <n v="10"/>
    <n v="21"/>
    <n v="9"/>
    <n v="3"/>
    <n v="4"/>
    <n v="2"/>
    <n v="49"/>
    <n v="48"/>
    <n v="2.0408163265306145E-2"/>
    <n v="1"/>
    <x v="0"/>
  </r>
  <r>
    <n v="966"/>
    <s v="BANGALORE"/>
    <s v="METRO"/>
    <s v="BENGALURE-GLOBAL VILLAGE"/>
    <d v="2017-09-01T00:00:00"/>
    <n v="5"/>
    <n v="6"/>
    <n v="9929"/>
    <n v="13.744406"/>
    <n v="340"/>
    <n v="2.4044539999999999"/>
    <n v="840"/>
    <n v="20.224043999999999"/>
    <n v="14"/>
    <n v="116"/>
    <n v="10"/>
    <n v="7"/>
    <n v="10"/>
    <n v="5"/>
    <n v="162"/>
    <n v="155"/>
    <n v="4.3209876543209846E-2"/>
    <n v="7"/>
    <x v="1"/>
  </r>
  <r>
    <n v="967"/>
    <s v="UDUPI"/>
    <s v="RURAL"/>
    <s v="BAJAGOLI, UDUPI"/>
    <d v="2017-11-22T00:00:00"/>
    <n v="5"/>
    <n v="5"/>
    <n v="6051"/>
    <n v="7.0131079999999999"/>
    <n v="83"/>
    <n v="0.37184600000000001"/>
    <n v="772"/>
    <n v="12.473045000000001"/>
    <n v="11"/>
    <n v="92"/>
    <n v="3"/>
    <n v="5"/>
    <n v="1"/>
    <n v="3"/>
    <n v="115"/>
    <n v="110"/>
    <n v="4.3478260869565188E-2"/>
    <n v="5"/>
    <x v="1"/>
  </r>
  <r>
    <n v="968"/>
    <s v="BANGALORE"/>
    <s v="METRO"/>
    <s v="HMT LAYOUT NAGASANDRA"/>
    <d v="2018-02-08T00:00:00"/>
    <n v="5"/>
    <n v="7"/>
    <n v="20581"/>
    <n v="27.509246000000001"/>
    <n v="874"/>
    <n v="4.9381120000000003"/>
    <n v="1073"/>
    <n v="35.335146000000002"/>
    <n v="101"/>
    <n v="186"/>
    <n v="12"/>
    <n v="7"/>
    <n v="5"/>
    <n v="17"/>
    <n v="328"/>
    <n v="319"/>
    <n v="2.7439024390243927E-2"/>
    <n v="9"/>
    <x v="2"/>
  </r>
  <r>
    <n v="969"/>
    <s v="KOLKATA"/>
    <s v="URBAN"/>
    <s v="BARASAT"/>
    <d v="2018-02-08T00:00:00"/>
    <n v="5"/>
    <n v="4"/>
    <n v="8137"/>
    <n v="7.1858469999999999"/>
    <n v="346"/>
    <n v="1.3492770000000001"/>
    <n v="806"/>
    <n v="10.385273"/>
    <n v="21"/>
    <n v="98"/>
    <n v="3"/>
    <n v="1"/>
    <n v="1"/>
    <n v="3"/>
    <n v="127"/>
    <n v="122"/>
    <n v="3.9370078740157521E-2"/>
    <n v="5"/>
    <x v="1"/>
  </r>
  <r>
    <n v="970"/>
    <s v="BANGALORE"/>
    <s v="METRO"/>
    <s v="BENGALURU-BULL TEMPLE ROAD"/>
    <d v="2018-03-14T00:00:00"/>
    <n v="5"/>
    <n v="8"/>
    <n v="12488"/>
    <n v="107.177063"/>
    <n v="421"/>
    <n v="5.8223570000000002"/>
    <n v="2084"/>
    <n v="71.980239999999995"/>
    <n v="43"/>
    <n v="229"/>
    <n v="16"/>
    <n v="10"/>
    <n v="2"/>
    <n v="9"/>
    <n v="309"/>
    <n v="299"/>
    <n v="3.2362459546925515E-2"/>
    <n v="10"/>
    <x v="2"/>
  </r>
  <r>
    <n v="971"/>
    <s v="UDUPI"/>
    <s v="RURAL"/>
    <s v="BYNDOOR"/>
    <d v="2018-02-22T00:00:00"/>
    <n v="5"/>
    <n v="5"/>
    <n v="8393"/>
    <n v="8.5197120000000002"/>
    <n v="148"/>
    <n v="1.6928529999999999"/>
    <n v="883"/>
    <n v="20.044972000000001"/>
    <n v="32"/>
    <n v="106"/>
    <n v="6"/>
    <n v="4"/>
    <n v="1"/>
    <n v="0"/>
    <n v="149"/>
    <n v="145"/>
    <n v="2.6845637583892579E-2"/>
    <n v="4"/>
    <x v="1"/>
  </r>
  <r>
    <n v="972"/>
    <s v="BANGALORE"/>
    <s v="METRO"/>
    <s v="DR. SHIVARAMA KARANTH NAGAR"/>
    <d v="2018-07-23T00:00:00"/>
    <n v="5"/>
    <n v="6"/>
    <n v="9407"/>
    <n v="23.510580999999998"/>
    <n v="392"/>
    <n v="7.1432169999999999"/>
    <n v="1262"/>
    <n v="44.104280000000003"/>
    <n v="23"/>
    <n v="165"/>
    <n v="12"/>
    <n v="10"/>
    <n v="7"/>
    <n v="7"/>
    <n v="224"/>
    <n v="214"/>
    <n v="4.4642857142857095E-2"/>
    <n v="10"/>
    <x v="1"/>
  </r>
  <r>
    <n v="973"/>
    <s v="BANGALORE"/>
    <s v="METRO"/>
    <s v="BENGALURU-GOTTIGERE"/>
    <d v="2018-08-08T00:00:00"/>
    <n v="5"/>
    <n v="6"/>
    <n v="12186"/>
    <n v="12.547729"/>
    <n v="492"/>
    <n v="2.6511309999999999"/>
    <n v="1134"/>
    <n v="28.994458999999999"/>
    <n v="11"/>
    <n v="125"/>
    <n v="12"/>
    <n v="7"/>
    <n v="2"/>
    <n v="4"/>
    <n v="161"/>
    <n v="158"/>
    <n v="1.8633540372670843E-2"/>
    <n v="3"/>
    <x v="1"/>
  </r>
  <r>
    <n v="975"/>
    <s v="BANGALORE"/>
    <s v="RURAL"/>
    <s v="BYALAKERE,KASAGATTAPURA G P"/>
    <d v="2018-07-24T00:00:00"/>
    <n v="5"/>
    <n v="4"/>
    <n v="8915"/>
    <n v="6.2978459999999998"/>
    <n v="274"/>
    <n v="1.8002279999999999"/>
    <n v="290"/>
    <n v="9.7798569999999998"/>
    <n v="22"/>
    <n v="42"/>
    <n v="4"/>
    <n v="4"/>
    <n v="3"/>
    <n v="3"/>
    <n v="78"/>
    <n v="75"/>
    <n v="3.8461538461538436E-2"/>
    <n v="3"/>
    <x v="4"/>
  </r>
  <r>
    <n v="976"/>
    <s v="BANGALORE"/>
    <s v="METRO"/>
    <s v="BENGALURU-GUBBALALA"/>
    <d v="2018-08-08T00:00:00"/>
    <n v="5"/>
    <n v="6"/>
    <n v="12014"/>
    <n v="18.33952"/>
    <n v="305"/>
    <n v="2.3592819999999999"/>
    <n v="2093"/>
    <n v="56.898716999999998"/>
    <n v="15"/>
    <n v="318"/>
    <n v="4"/>
    <n v="10"/>
    <n v="2"/>
    <n v="6"/>
    <n v="355"/>
    <n v="344"/>
    <n v="3.0985915492957705E-2"/>
    <n v="11"/>
    <x v="2"/>
  </r>
  <r>
    <n v="977"/>
    <s v="HYDERABAD"/>
    <s v="METRO"/>
    <s v="HYDERABAD-SANATH NAGAR"/>
    <d v="2018-10-11T00:00:00"/>
    <n v="4"/>
    <n v="6"/>
    <n v="12915"/>
    <n v="3.8745579999999999"/>
    <n v="300"/>
    <n v="3.7363849999999998"/>
    <n v="170"/>
    <n v="16.202745"/>
    <n v="25"/>
    <n v="20"/>
    <n v="7"/>
    <n v="1"/>
    <n v="0"/>
    <n v="4"/>
    <n v="57"/>
    <n v="56"/>
    <n v="1.7543859649122862E-2"/>
    <n v="1"/>
    <x v="4"/>
  </r>
  <r>
    <n v="978"/>
    <s v="HYDERABAD"/>
    <s v="METRO"/>
    <s v="HYDERABAD - B.N.REDDY NAGAR"/>
    <d v="2018-09-14T00:00:00"/>
    <n v="4"/>
    <n v="7"/>
    <n v="9545"/>
    <n v="5.9871239999999997"/>
    <n v="279"/>
    <n v="0.99263000000000001"/>
    <n v="372"/>
    <n v="6.6309529999999999"/>
    <n v="10"/>
    <n v="30"/>
    <n v="6"/>
    <n v="2"/>
    <n v="1"/>
    <n v="5"/>
    <n v="54"/>
    <n v="52"/>
    <n v="3.703703703703709E-2"/>
    <n v="2"/>
    <x v="4"/>
  </r>
  <r>
    <n v="979"/>
    <s v="BANGALORE"/>
    <s v="METRO"/>
    <s v="BENGALURU-GUNJUR"/>
    <d v="2018-10-10T00:00:00"/>
    <n v="4"/>
    <n v="6"/>
    <n v="10502"/>
    <n v="46.523843999999997"/>
    <n v="286"/>
    <n v="6.797034"/>
    <n v="504"/>
    <n v="36.706541000000001"/>
    <n v="12"/>
    <n v="81"/>
    <n v="4"/>
    <n v="3"/>
    <n v="6"/>
    <n v="12"/>
    <n v="118"/>
    <n v="112"/>
    <n v="5.084745762711862E-2"/>
    <n v="6"/>
    <x v="1"/>
  </r>
  <r>
    <n v="980"/>
    <s v="BANGALORE"/>
    <s v="RURAL"/>
    <s v="ELEKODIGEHALLI"/>
    <d v="2018-11-28T00:00:00"/>
    <n v="4"/>
    <n v="4"/>
    <n v="10807"/>
    <n v="13.892745"/>
    <n v="454"/>
    <n v="3.252532"/>
    <n v="409"/>
    <n v="9.2909640000000007"/>
    <n v="28"/>
    <n v="68"/>
    <n v="5"/>
    <n v="0"/>
    <n v="5"/>
    <n v="5"/>
    <n v="111"/>
    <n v="109"/>
    <n v="1.8018018018018056E-2"/>
    <n v="2"/>
    <x v="1"/>
  </r>
  <r>
    <n v="981"/>
    <s v="BANGALORE"/>
    <s v="METRO"/>
    <s v="BENGALURU-BASAVANAGUDI DIGI BR"/>
    <d v="2018-11-13T00:00:00"/>
    <n v="4"/>
    <n v="2"/>
    <n v="18182"/>
    <n v="8.999625"/>
    <n v="14"/>
    <n v="4.9740000000000001E-3"/>
    <n v="456"/>
    <n v="8.2293199999999995"/>
    <n v="45"/>
    <n v="78"/>
    <n v="2"/>
    <n v="2"/>
    <n v="6"/>
    <n v="2"/>
    <n v="135"/>
    <n v="132"/>
    <n v="2.2222222222222254E-2"/>
    <n v="3"/>
    <x v="1"/>
  </r>
  <r>
    <n v="982"/>
    <s v="AHMEDABAD"/>
    <s v="URBAN"/>
    <s v="BHILWARA"/>
    <d v="2018-11-02T00:00:00"/>
    <n v="4"/>
    <n v="3"/>
    <n v="6642"/>
    <n v="2.6295489999999999"/>
    <n v="370"/>
    <n v="1.0815619999999999"/>
    <n v="323"/>
    <n v="2.8611460000000002"/>
    <n v="11"/>
    <n v="32"/>
    <n v="9"/>
    <n v="1"/>
    <n v="1"/>
    <n v="1"/>
    <n v="55"/>
    <n v="54"/>
    <n v="1.8181818181818188E-2"/>
    <n v="1"/>
    <x v="4"/>
  </r>
  <r>
    <n v="983"/>
    <s v="BANGALORE"/>
    <s v="METRO"/>
    <s v="BENGALURU-TEACHERS LAYOUT"/>
    <d v="2019-01-04T00:00:00"/>
    <n v="4"/>
    <n v="4"/>
    <n v="7816"/>
    <n v="13.218629999999999"/>
    <n v="492"/>
    <n v="3.666096"/>
    <n v="969"/>
    <n v="32.981610000000003"/>
    <n v="8"/>
    <n v="128"/>
    <n v="17"/>
    <n v="3"/>
    <n v="3"/>
    <n v="8"/>
    <n v="167"/>
    <n v="162"/>
    <n v="2.9940119760479056E-2"/>
    <n v="5"/>
    <x v="1"/>
  </r>
  <r>
    <n v="984"/>
    <s v="SHIMOGA"/>
    <s v="RURAL"/>
    <s v="MATHIMANE-ARAMANEKOPPA GP"/>
    <d v="2019-01-31T00:00:00"/>
    <n v="4"/>
    <n v="3"/>
    <n v="3446"/>
    <n v="5.0013779999999999"/>
    <n v="17"/>
    <n v="1.7273E-2"/>
    <n v="424"/>
    <n v="6.7473510000000001"/>
    <n v="6"/>
    <n v="64"/>
    <n v="0"/>
    <n v="1"/>
    <n v="1"/>
    <n v="0"/>
    <n v="72"/>
    <n v="70"/>
    <n v="2.777777777777779E-2"/>
    <n v="2"/>
    <x v="4"/>
  </r>
  <r>
    <n v="985"/>
    <s v="HYDERABAD"/>
    <s v="SURBAN"/>
    <s v="SIDDIPET"/>
    <d v="2019-07-25T00:00:00"/>
    <n v="4"/>
    <n v="6"/>
    <n v="8714"/>
    <n v="5.3796759999999999"/>
    <n v="381"/>
    <n v="1.764197"/>
    <n v="259"/>
    <n v="4.3888829999999999"/>
    <n v="9"/>
    <n v="39"/>
    <n v="8"/>
    <n v="3"/>
    <n v="1"/>
    <n v="5"/>
    <n v="65"/>
    <n v="62"/>
    <n v="4.6153846153846101E-2"/>
    <n v="3"/>
    <x v="4"/>
  </r>
  <r>
    <n v="986"/>
    <s v="BANGALORE"/>
    <s v="METRO"/>
    <s v="BENGALURU BUDDHA JYOTHI LAYOUT"/>
    <d v="2019-11-06T00:00:00"/>
    <n v="3"/>
    <n v="5"/>
    <n v="14926"/>
    <n v="19.181270000000001"/>
    <n v="478"/>
    <n v="3.0030030000000001"/>
    <n v="605"/>
    <n v="17.494757"/>
    <n v="62"/>
    <n v="95"/>
    <n v="9"/>
    <n v="2"/>
    <n v="2"/>
    <n v="4"/>
    <n v="174"/>
    <n v="171"/>
    <n v="1.7241379310344862E-2"/>
    <n v="3"/>
    <x v="1"/>
  </r>
  <r>
    <n v="987"/>
    <s v="TUMAKURU"/>
    <s v="SURBAN"/>
    <s v="CHIKNAYAKANHALLI"/>
    <d v="2019-10-23T00:00:00"/>
    <n v="3"/>
    <n v="5"/>
    <n v="12099"/>
    <n v="11.102201000000001"/>
    <n v="340"/>
    <n v="1.3851519999999999"/>
    <n v="568"/>
    <n v="10.961105"/>
    <n v="34"/>
    <n v="65"/>
    <n v="9"/>
    <n v="3"/>
    <n v="0"/>
    <n v="9"/>
    <n v="120"/>
    <n v="118"/>
    <n v="1.6666666666666718E-2"/>
    <n v="2"/>
    <x v="1"/>
  </r>
  <r>
    <n v="988"/>
    <s v="MYSORE"/>
    <s v="URBAN"/>
    <s v="MYSURU-VIJAYANAGAR IV STAGE"/>
    <d v="2019-12-16T00:00:00"/>
    <n v="3"/>
    <n v="6"/>
    <n v="4657"/>
    <n v="7.340738"/>
    <n v="293"/>
    <n v="1.1147469999999999"/>
    <n v="666"/>
    <n v="17.845727"/>
    <n v="3"/>
    <n v="89"/>
    <n v="11"/>
    <n v="2"/>
    <n v="2"/>
    <n v="2"/>
    <n v="109"/>
    <n v="105"/>
    <n v="3.669724770642202E-2"/>
    <n v="4"/>
    <x v="1"/>
  </r>
  <r>
    <n v="989"/>
    <s v="MANGALORE"/>
    <s v="RURAL"/>
    <s v="KADABA"/>
    <d v="2020-07-29T00:00:00"/>
    <n v="3"/>
    <n v="3"/>
    <n v="3372"/>
    <n v="2.6047920000000002"/>
    <n v="93"/>
    <n v="0.13999300000000001"/>
    <n v="213"/>
    <n v="2.5936780000000002"/>
    <n v="0"/>
    <n v="14"/>
    <n v="1"/>
    <n v="1"/>
    <n v="1"/>
    <n v="2"/>
    <n v="19"/>
    <n v="19"/>
    <n v="0"/>
    <n v="0"/>
    <x v="0"/>
  </r>
  <r>
    <n v="990"/>
    <s v="SHIMOGA"/>
    <s v="URBAN"/>
    <s v="SHIVAMOGGA-N T ROAD"/>
    <d v="2020-05-07T00:00:00"/>
    <n v="3"/>
    <n v="5"/>
    <n v="6453"/>
    <n v="5.6564769999999998"/>
    <n v="225"/>
    <n v="1.4121109999999999"/>
    <n v="437"/>
    <n v="9.5863449999999997"/>
    <n v="13"/>
    <n v="45"/>
    <n v="1"/>
    <n v="0"/>
    <n v="1"/>
    <n v="1"/>
    <n v="61"/>
    <n v="61"/>
    <n v="0"/>
    <n v="0"/>
    <x v="4"/>
  </r>
  <r>
    <n v="991"/>
    <s v="MANGALORE"/>
    <s v="RURAL"/>
    <s v="NINTHIKALLU"/>
    <d v="2020-08-24T00:00:00"/>
    <n v="2"/>
    <n v="2"/>
    <n v="3699"/>
    <n v="3.1892619999999998"/>
    <n v="97"/>
    <n v="0.14483299999999999"/>
    <n v="251"/>
    <n v="4.4177780000000002"/>
    <n v="1"/>
    <n v="27"/>
    <n v="2"/>
    <n v="1"/>
    <n v="0"/>
    <n v="0"/>
    <n v="31"/>
    <n v="29"/>
    <n v="6.4516129032258118E-2"/>
    <n v="2"/>
    <x v="0"/>
  </r>
  <r>
    <n v="992"/>
    <s v="HYDERABAD"/>
    <s v="METRO"/>
    <s v="ARMB,HYDERABAD"/>
    <d v="2019-02-18T00:00:00"/>
    <n v="4"/>
    <n v="4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3"/>
    <s v="BANGALORE"/>
    <s v="URBAN"/>
    <s v="ARMB,BENGALURU"/>
    <d v="2018-03-20T00:00:00"/>
    <n v="5"/>
    <n v="6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4"/>
    <s v="DELHI"/>
    <s v="METRO"/>
    <s v="ARMB-DELHI"/>
    <d v="2018-03-20T00:00:00"/>
    <n v="5"/>
    <n v="5"/>
    <n v="0"/>
    <n v="0"/>
    <n v="2"/>
    <n v="0"/>
    <n v="0"/>
    <n v="0"/>
    <n v="0"/>
    <n v="0"/>
    <n v="0"/>
    <n v="0"/>
    <n v="0"/>
    <n v="0"/>
    <n v="0"/>
    <n v="0"/>
    <n v="0"/>
    <n v="0"/>
    <x v="0"/>
  </r>
  <r>
    <n v="995"/>
    <s v="HUBLI"/>
    <s v="URBAN"/>
    <s v="ARMB-HUBBALLI"/>
    <d v="2018-03-20T00:00:00"/>
    <n v="5"/>
    <n v="5"/>
    <n v="0"/>
    <n v="0"/>
    <n v="4"/>
    <n v="0"/>
    <n v="0"/>
    <n v="0"/>
    <n v="0"/>
    <n v="0"/>
    <n v="0"/>
    <n v="0"/>
    <n v="0"/>
    <n v="0"/>
    <n v="0"/>
    <n v="0"/>
    <n v="0"/>
    <n v="0"/>
    <x v="0"/>
  </r>
  <r>
    <n v="996"/>
    <s v="MANGALORE"/>
    <s v="URBAN"/>
    <s v="ARMB-MANGALURU"/>
    <d v="2018-03-15T00:00:00"/>
    <n v="5"/>
    <n v="7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7"/>
    <s v="MUMBAI"/>
    <s v="METRO"/>
    <s v="ARMB-MUMBAI"/>
    <d v="2018-03-20T00:00:00"/>
    <n v="5"/>
    <n v="5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8"/>
    <s v="MUMBAI"/>
    <s v="METRO"/>
    <s v="CENTRAL PROCESSING CENTRE - MUM"/>
    <d v="2008-02-15T00:00:00"/>
    <n v="15"/>
    <n v="11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9"/>
    <s v="MANGALORE"/>
    <s v="URBAN"/>
    <s v="CENTRAL PROCESSING CENTRE(CPC)"/>
    <d v="2007-07-12T00:00:00"/>
    <n v="16"/>
    <n v="45"/>
    <n v="0"/>
    <n v="0"/>
    <n v="0"/>
    <n v="0"/>
    <n v="0"/>
    <n v="0"/>
    <n v="0"/>
    <n v="0"/>
    <n v="0"/>
    <n v="0"/>
    <n v="0"/>
    <n v="0"/>
    <n v="0"/>
    <n v="0"/>
    <n v="0"/>
    <n v="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2">
  <r>
    <n v="2"/>
    <x v="0"/>
    <s v="SURBAN"/>
    <s v="ADYANADKA,KARNATAKA"/>
    <d v="1968-12-30T00:00:00"/>
    <n v="54"/>
    <n v="5"/>
    <x v="0"/>
    <n v="17.364381999999999"/>
    <n v="0.98856500000000003"/>
    <n v="18.352947"/>
    <n v="6.7301891742485597E-4"/>
    <n v="29.933340999999999"/>
    <n v="5.6056809999618094E-4"/>
    <n v="1203"/>
    <n v="4.0735211306713116E-4"/>
    <n v="41"/>
    <n v="136"/>
    <n v="4"/>
    <n v="18"/>
    <n v="0"/>
    <n v="199"/>
    <n v="195"/>
    <n v="2.010050251256279E-2"/>
    <n v="4"/>
    <x v="0"/>
    <n v="195"/>
    <n v="1"/>
    <n v="73"/>
    <n v="0.37435897435897436"/>
    <n v="3"/>
    <n v="1.5384615384615385E-2"/>
    <n v="57"/>
    <n v="0.29230769230769232"/>
    <n v="17"/>
    <n v="8.7179487179487175E-2"/>
    <n v="137"/>
    <n v="0.70256410256410251"/>
    <n v="55"/>
    <n v="0.28205128205128205"/>
    <n v="0.33854166666666669"/>
    <m/>
  </r>
  <r>
    <n v="3"/>
    <x v="1"/>
    <s v="RURAL"/>
    <s v="AIRODY-SASTHANA"/>
    <d v="1971-01-15T00:00:00"/>
    <n v="52"/>
    <n v="6"/>
    <x v="0"/>
    <n v="20.282623000000001"/>
    <n v="2.304719"/>
    <n v="22.587342"/>
    <n v="8.2829795456527944E-4"/>
    <n v="52.955765999999997"/>
    <n v="9.9171399311765297E-4"/>
    <n v="1682"/>
    <n v="5.6954800846127564E-4"/>
    <n v="60"/>
    <n v="281"/>
    <n v="4"/>
    <n v="18"/>
    <n v="0"/>
    <n v="363"/>
    <n v="360"/>
    <n v="8.2644628099173278E-3"/>
    <n v="3"/>
    <x v="1"/>
    <n v="360"/>
    <n v="1"/>
    <n v="156"/>
    <n v="0.43333333333333335"/>
    <n v="16"/>
    <n v="4.4444444444444446E-2"/>
    <n v="132"/>
    <n v="0.36666666666666664"/>
    <n v="40"/>
    <n v="0.1111111111111111"/>
    <n v="252"/>
    <n v="0.7"/>
    <n v="115"/>
    <n v="0.31944444444444442"/>
    <n v="0.625"/>
    <m/>
  </r>
  <r>
    <n v="4"/>
    <x v="2"/>
    <s v="SURBAN"/>
    <s v="AJJAMPURA,KARNATAKA"/>
    <d v="1963-09-30T00:00:00"/>
    <n v="59"/>
    <n v="7"/>
    <x v="0"/>
    <n v="34.772657000000002"/>
    <n v="1.20164"/>
    <n v="35.974297"/>
    <n v="1.3192095210682101E-3"/>
    <n v="58.025232000000003"/>
    <n v="1.0866509707044595E-3"/>
    <n v="3463"/>
    <n v="1.17261875939441E-3"/>
    <n v="208"/>
    <n v="270"/>
    <n v="4"/>
    <n v="20"/>
    <n v="0"/>
    <n v="502"/>
    <n v="508"/>
    <n v="-1.195219123505975E-2"/>
    <n v="-6"/>
    <x v="2"/>
    <n v="506"/>
    <n v="0.99606299212598426"/>
    <n v="224"/>
    <n v="0.44094488188976377"/>
    <n v="13"/>
    <n v="2.5691699604743084E-2"/>
    <n v="100"/>
    <n v="0.19762845849802371"/>
    <n v="22"/>
    <n v="4.3478260869565216E-2"/>
    <n v="394"/>
    <n v="0.77865612648221338"/>
    <n v="176"/>
    <n v="0.34782608695652173"/>
    <n v="0.87847222222222221"/>
    <m/>
  </r>
  <r>
    <n v="5"/>
    <x v="3"/>
    <s v="SURBAN"/>
    <s v="ALMEL"/>
    <d v="1971-12-30T00:00:00"/>
    <n v="51"/>
    <n v="6"/>
    <x v="0"/>
    <n v="59.538975000000001"/>
    <n v="2.7411829999999999"/>
    <n v="62.280158"/>
    <n v="2.2838688802517102E-3"/>
    <n v="39.246597000000001"/>
    <n v="7.3497944354443477E-4"/>
    <n v="3480"/>
    <n v="1.1783751899198806E-3"/>
    <n v="184"/>
    <n v="71"/>
    <n v="15"/>
    <n v="6"/>
    <n v="0"/>
    <n v="276"/>
    <n v="285"/>
    <n v="-3.2608695652173836E-2"/>
    <n v="-9"/>
    <x v="1"/>
    <n v="285"/>
    <n v="1"/>
    <n v="42"/>
    <n v="0.14736842105263157"/>
    <n v="7"/>
    <n v="2.456140350877193E-2"/>
    <n v="49"/>
    <n v="0.17192982456140352"/>
    <n v="23"/>
    <n v="8.0701754385964913E-2"/>
    <n v="259"/>
    <n v="0.90877192982456145"/>
    <n v="48"/>
    <n v="0.16842105263157894"/>
    <n v="0.49479166666666669"/>
    <m/>
  </r>
  <r>
    <n v="6"/>
    <x v="2"/>
    <s v="RURAL"/>
    <s v="ANAVATTI"/>
    <d v="1969-07-18T00:00:00"/>
    <n v="54"/>
    <n v="5"/>
    <x v="0"/>
    <n v="33.447958"/>
    <n v="1.675475"/>
    <n v="35.123432999999999"/>
    <n v="1.2880075801398249E-3"/>
    <n v="90.032180999999994"/>
    <n v="1.686051972670951E-3"/>
    <n v="2205"/>
    <n v="7.466429005095795E-4"/>
    <n v="151"/>
    <n v="226"/>
    <n v="11"/>
    <n v="19"/>
    <n v="0"/>
    <n v="407"/>
    <n v="403"/>
    <n v="9.8280098280097983E-3"/>
    <n v="4"/>
    <x v="1"/>
    <n v="401"/>
    <n v="0.99503722084367241"/>
    <n v="68"/>
    <n v="0.16873449131513649"/>
    <n v="6"/>
    <n v="1.4962593516209476E-2"/>
    <n v="87"/>
    <n v="0.21695760598503741"/>
    <n v="16"/>
    <n v="3.9900249376558602E-2"/>
    <n v="315"/>
    <n v="0.78553615960099754"/>
    <n v="54"/>
    <n v="0.13466334164588528"/>
    <n v="0.69618055555555558"/>
    <m/>
  </r>
  <r>
    <n v="7"/>
    <x v="4"/>
    <s v="RURAL"/>
    <s v="AREHALLI"/>
    <d v="1969-02-19T00:00:00"/>
    <n v="54"/>
    <n v="6"/>
    <x v="0"/>
    <n v="30.770609"/>
    <n v="1.5584830000000001"/>
    <n v="32.329092000000003"/>
    <n v="1.1855366061466082E-3"/>
    <n v="24.534215"/>
    <n v="4.5945750885101002E-4"/>
    <n v="1932"/>
    <n v="6.5420139854172684E-4"/>
    <n v="108"/>
    <n v="99"/>
    <n v="1"/>
    <n v="17"/>
    <n v="0"/>
    <n v="225"/>
    <n v="231"/>
    <n v="-2.6666666666666616E-2"/>
    <n v="-6"/>
    <x v="0"/>
    <n v="231"/>
    <n v="1"/>
    <n v="43"/>
    <n v="0.18614718614718614"/>
    <n v="3"/>
    <n v="1.2987012987012988E-2"/>
    <n v="45"/>
    <n v="0.19480519480519481"/>
    <n v="15"/>
    <n v="6.4935064935064929E-2"/>
    <n v="184"/>
    <n v="0.79653679653679654"/>
    <n v="39"/>
    <n v="0.16883116883116883"/>
    <n v="0.40104166666666669"/>
    <m/>
  </r>
  <r>
    <n v="8"/>
    <x v="4"/>
    <s v="SURBAN"/>
    <s v="ARKALGUD"/>
    <d v="1964-04-24T00:00:00"/>
    <n v="59"/>
    <n v="7"/>
    <x v="0"/>
    <n v="39.509008999999999"/>
    <n v="3.2134200000000002"/>
    <n v="42.722428999999998"/>
    <n v="1.5666695335272462E-3"/>
    <n v="52.572977999999999"/>
    <n v="9.8454544010309511E-4"/>
    <n v="3462"/>
    <n v="1.1722801458340882E-3"/>
    <n v="327"/>
    <n v="217"/>
    <n v="6"/>
    <n v="19"/>
    <n v="0"/>
    <n v="569"/>
    <n v="576"/>
    <n v="-1.2302284710017597E-2"/>
    <n v="-7"/>
    <x v="2"/>
    <n v="576"/>
    <n v="1"/>
    <n v="113"/>
    <n v="0.19618055555555555"/>
    <n v="22"/>
    <n v="3.8194444444444448E-2"/>
    <n v="93"/>
    <n v="0.16145833333333334"/>
    <n v="29"/>
    <n v="5.0347222222222224E-2"/>
    <n v="482"/>
    <n v="0.83680555555555558"/>
    <n v="114"/>
    <n v="0.19791666666666666"/>
    <n v="1"/>
    <m/>
  </r>
  <r>
    <n v="9"/>
    <x v="4"/>
    <s v="SURBAN"/>
    <s v="ARSIKERE MAIN, KARNATAKA"/>
    <d v="1968-10-30T00:00:00"/>
    <n v="54"/>
    <n v="7"/>
    <x v="0"/>
    <n v="42.638689999999997"/>
    <n v="5.3971929999999997"/>
    <n v="48.035882999999998"/>
    <n v="1.7615186255486403E-3"/>
    <n v="89.264464000000004"/>
    <n v="1.6716747716754201E-3"/>
    <n v="4883"/>
    <n v="1.6534500150513728E-3"/>
    <n v="241"/>
    <n v="410"/>
    <n v="33"/>
    <n v="23"/>
    <n v="2"/>
    <n v="709"/>
    <n v="713"/>
    <n v="-5.6417489421720646E-3"/>
    <n v="-4"/>
    <x v="2"/>
    <n v="713"/>
    <n v="1"/>
    <n v="254"/>
    <n v="0.35624123422159887"/>
    <n v="26"/>
    <n v="3.6465638148667601E-2"/>
    <n v="208"/>
    <n v="0.29172510518934081"/>
    <n v="67"/>
    <n v="9.3969144460028048E-2"/>
    <n v="558"/>
    <n v="0.78260869565217395"/>
    <n v="206"/>
    <n v="0.28892005610098176"/>
    <n v="1.2378472222222223"/>
    <m/>
  </r>
  <r>
    <n v="10"/>
    <x v="2"/>
    <s v="RURAL"/>
    <s v="AYANUR, KARNATAKA"/>
    <d v="1968-12-27T00:00:00"/>
    <n v="54"/>
    <n v="6"/>
    <x v="0"/>
    <n v="24.175554999999999"/>
    <n v="2.2913860000000001"/>
    <n v="26.466940999999998"/>
    <n v="9.7056630629225563E-4"/>
    <n v="28.342929999999999"/>
    <n v="5.3078413192916743E-4"/>
    <n v="1859"/>
    <n v="6.2948260863823508E-4"/>
    <n v="103"/>
    <n v="108"/>
    <n v="8"/>
    <n v="8"/>
    <n v="0"/>
    <n v="227"/>
    <n v="233"/>
    <n v="-2.6431718061673992E-2"/>
    <n v="-6"/>
    <x v="0"/>
    <n v="233"/>
    <n v="1"/>
    <n v="71"/>
    <n v="0.30472103004291845"/>
    <n v="3"/>
    <n v="1.2875536480686695E-2"/>
    <n v="41"/>
    <n v="0.17596566523605151"/>
    <n v="10"/>
    <n v="4.2918454935622317E-2"/>
    <n v="181"/>
    <n v="0.77682403433476399"/>
    <n v="43"/>
    <n v="0.18454935622317598"/>
    <n v="0.4045138888888889"/>
    <m/>
  </r>
  <r>
    <n v="11"/>
    <x v="0"/>
    <s v="RURAL"/>
    <s v="AMTADY"/>
    <d v="1976-11-19T00:00:00"/>
    <n v="46"/>
    <n v="4"/>
    <x v="1"/>
    <n v="14.649628999999999"/>
    <n v="0.41114499999999998"/>
    <n v="15.060773999999999"/>
    <n v="5.5229200046512513E-4"/>
    <n v="29.083300999999999"/>
    <n v="5.4464921851480024E-4"/>
    <n v="811"/>
    <n v="2.7461559742098369E-4"/>
    <n v="32"/>
    <n v="120"/>
    <n v="6"/>
    <n v="8"/>
    <n v="0"/>
    <n v="166"/>
    <n v="165"/>
    <n v="6.0240963855421326E-3"/>
    <n v="1"/>
    <x v="0"/>
    <n v="165"/>
    <n v="1"/>
    <n v="41"/>
    <n v="0.24848484848484848"/>
    <n v="8"/>
    <n v="4.8484848484848485E-2"/>
    <n v="55"/>
    <n v="0.33333333333333331"/>
    <n v="14"/>
    <n v="8.4848484848484854E-2"/>
    <n v="111"/>
    <n v="0.67272727272727273"/>
    <n v="37"/>
    <n v="0.22424242424242424"/>
    <n v="0.28645833333333331"/>
    <m/>
  </r>
  <r>
    <n v="12"/>
    <x v="0"/>
    <s v="RURAL"/>
    <s v="AIKALA"/>
    <d v="1976-12-13T00:00:00"/>
    <n v="46"/>
    <n v="6"/>
    <x v="0"/>
    <n v="23.330034000000001"/>
    <n v="0.33595399999999997"/>
    <n v="23.665988000000002"/>
    <n v="8.6785286436830199E-4"/>
    <n v="46.068623000000002"/>
    <n v="8.627369883151487E-4"/>
    <n v="1515"/>
    <n v="5.1299954388753428E-4"/>
    <n v="33"/>
    <n v="275"/>
    <n v="3"/>
    <n v="19"/>
    <n v="0"/>
    <n v="330"/>
    <n v="331"/>
    <n v="-3.0303030303029388E-3"/>
    <n v="-1"/>
    <x v="1"/>
    <n v="331"/>
    <n v="1"/>
    <n v="192"/>
    <n v="0.58006042296072513"/>
    <n v="13"/>
    <n v="3.9274924471299093E-2"/>
    <n v="117"/>
    <n v="0.35347432024169184"/>
    <n v="47"/>
    <n v="0.1419939577039275"/>
    <n v="219"/>
    <n v="0.66163141993957708"/>
    <n v="133"/>
    <n v="0.40181268882175225"/>
    <n v="0.57465277777777779"/>
    <m/>
  </r>
  <r>
    <n v="13"/>
    <x v="1"/>
    <s v="RURAL"/>
    <s v="AMASEBAIL"/>
    <d v="1976-12-07T00:00:00"/>
    <n v="46"/>
    <n v="5"/>
    <x v="0"/>
    <n v="22.169173000000001"/>
    <n v="0.28075899999999998"/>
    <n v="22.449932"/>
    <n v="8.232590074445064E-4"/>
    <n v="21.925028999999999"/>
    <n v="4.1059472275049971E-4"/>
    <n v="1570"/>
    <n v="5.3162328970523349E-4"/>
    <n v="64"/>
    <n v="93"/>
    <n v="2"/>
    <n v="14"/>
    <n v="0"/>
    <n v="173"/>
    <n v="176"/>
    <n v="-1.7341040462427681E-2"/>
    <n v="-3"/>
    <x v="0"/>
    <n v="175"/>
    <n v="0.99431818181818177"/>
    <n v="45"/>
    <n v="0.25568181818181818"/>
    <n v="8"/>
    <n v="4.5714285714285714E-2"/>
    <n v="50"/>
    <n v="0.2857142857142857"/>
    <n v="10"/>
    <n v="5.7142857142857141E-2"/>
    <n v="138"/>
    <n v="0.78857142857142859"/>
    <n v="34"/>
    <n v="0.19428571428571428"/>
    <n v="0.30381944444444442"/>
    <m/>
  </r>
  <r>
    <n v="14"/>
    <x v="5"/>
    <s v="RURAL"/>
    <s v="AGALI,A.P"/>
    <d v="1977-11-03T00:00:00"/>
    <n v="45"/>
    <n v="6"/>
    <x v="0"/>
    <n v="18.831973000000001"/>
    <n v="1.227733"/>
    <n v="20.059706000000002"/>
    <n v="7.3560729053382486E-4"/>
    <n v="17.082868999999999"/>
    <n v="3.1991455340096045E-4"/>
    <n v="2671"/>
    <n v="9.0443681961954053E-4"/>
    <n v="165"/>
    <n v="107"/>
    <n v="8"/>
    <n v="14"/>
    <n v="0"/>
    <n v="294"/>
    <n v="294"/>
    <n v="0"/>
    <n v="0"/>
    <x v="1"/>
    <n v="294"/>
    <n v="1"/>
    <n v="171"/>
    <n v="0.58163265306122447"/>
    <n v="1"/>
    <n v="3.4013605442176869E-3"/>
    <n v="45"/>
    <n v="0.15306122448979592"/>
    <n v="15"/>
    <n v="5.1020408163265307E-2"/>
    <n v="247"/>
    <n v="0.84013605442176875"/>
    <n v="144"/>
    <n v="0.48979591836734693"/>
    <n v="0.51041666666666663"/>
    <m/>
  </r>
  <r>
    <n v="15"/>
    <x v="0"/>
    <s v="RURAL"/>
    <s v="ALADANGADY,KARNATAKA"/>
    <d v="1977-10-31T00:00:00"/>
    <n v="45"/>
    <n v="5"/>
    <x v="0"/>
    <n v="16.564071999999999"/>
    <n v="1.2430890000000001"/>
    <n v="17.807161000000001"/>
    <n v="6.5300445855535438E-4"/>
    <n v="32.449460999999999"/>
    <n v="6.0768801914461113E-4"/>
    <n v="1301"/>
    <n v="4.40536241978668E-4"/>
    <n v="46"/>
    <n v="58"/>
    <n v="3"/>
    <n v="10"/>
    <n v="0"/>
    <n v="117"/>
    <n v="120"/>
    <n v="-2.564102564102555E-2"/>
    <n v="-3"/>
    <x v="0"/>
    <n v="120"/>
    <n v="1"/>
    <n v="34"/>
    <n v="0.28333333333333333"/>
    <n v="4"/>
    <n v="3.3333333333333333E-2"/>
    <n v="38"/>
    <n v="0.31666666666666665"/>
    <n v="13"/>
    <n v="0.10833333333333334"/>
    <n v="99"/>
    <n v="0.82499999999999996"/>
    <n v="31"/>
    <n v="0.25833333333333336"/>
    <n v="0.20833333333333334"/>
    <m/>
  </r>
  <r>
    <n v="16"/>
    <x v="1"/>
    <s v="URBAN"/>
    <s v="ADI UDUPI"/>
    <d v="1977-11-29T00:00:00"/>
    <n v="45"/>
    <n v="9"/>
    <x v="0"/>
    <n v="30.593433000000001"/>
    <n v="2.2193399999999999"/>
    <n v="32.812773"/>
    <n v="1.203273619335769E-3"/>
    <n v="93.478588000000002"/>
    <n v="1.7505935760891442E-3"/>
    <n v="2766"/>
    <n v="9.3660510785011206E-4"/>
    <n v="43"/>
    <n v="344"/>
    <n v="5"/>
    <n v="26"/>
    <n v="2"/>
    <n v="420"/>
    <n v="426"/>
    <n v="-1.4285714285714235E-2"/>
    <n v="-6"/>
    <x v="1"/>
    <n v="426"/>
    <n v="1"/>
    <n v="146"/>
    <n v="0.34272300469483569"/>
    <n v="19"/>
    <n v="4.4600938967136149E-2"/>
    <n v="182"/>
    <n v="0.42723004694835681"/>
    <n v="69"/>
    <n v="0.1619718309859155"/>
    <n v="282"/>
    <n v="0.6619718309859155"/>
    <n v="125"/>
    <n v="0.29342723004694837"/>
    <n v="0.73958333333333337"/>
    <m/>
  </r>
  <r>
    <n v="17"/>
    <x v="6"/>
    <s v="SURBAN"/>
    <s v="ALTO-BETIM, GOA"/>
    <d v="1978-01-04T00:00:00"/>
    <n v="45"/>
    <n v="7"/>
    <x v="0"/>
    <n v="24.637608"/>
    <n v="5.8601559999999999"/>
    <n v="30.497764"/>
    <n v="1.1183801768271191E-3"/>
    <n v="74.983294999999998"/>
    <n v="1.4042282553625783E-3"/>
    <n v="2719"/>
    <n v="9.206902705149872E-4"/>
    <n v="50"/>
    <n v="236"/>
    <n v="24"/>
    <n v="26"/>
    <n v="0"/>
    <n v="336"/>
    <n v="332"/>
    <n v="1.1904761904761862E-2"/>
    <n v="4"/>
    <x v="1"/>
    <n v="332"/>
    <n v="1"/>
    <n v="108"/>
    <n v="0.3253012048192771"/>
    <n v="26"/>
    <n v="7.8313253012048195E-2"/>
    <n v="170"/>
    <n v="0.51204819277108438"/>
    <n v="54"/>
    <n v="0.16265060240963855"/>
    <n v="249"/>
    <n v="0.75"/>
    <n v="106"/>
    <n v="0.31927710843373491"/>
    <n v="0.57638888888888884"/>
    <m/>
  </r>
  <r>
    <n v="18"/>
    <x v="1"/>
    <s v="URBAN"/>
    <s v="AMBAGILU, UDUPI"/>
    <d v="1977-12-24T00:00:00"/>
    <n v="45"/>
    <n v="9"/>
    <x v="0"/>
    <n v="32.831515000000003"/>
    <n v="5.706696"/>
    <n v="38.538211000000004"/>
    <n v="1.4132305316803171E-3"/>
    <n v="138.65928"/>
    <n v="2.5967020900352702E-3"/>
    <n v="2589"/>
    <n v="8.7667050767315262E-4"/>
    <n v="71"/>
    <n v="317"/>
    <n v="9"/>
    <n v="29"/>
    <n v="0"/>
    <n v="426"/>
    <n v="423"/>
    <n v="7.0422535211267512E-3"/>
    <n v="3"/>
    <x v="1"/>
    <n v="423"/>
    <n v="1"/>
    <n v="164"/>
    <n v="0.38770685579196218"/>
    <n v="23"/>
    <n v="5.4373522458628844E-2"/>
    <n v="174"/>
    <n v="0.41134751773049644"/>
    <n v="50"/>
    <n v="0.1182033096926714"/>
    <n v="311"/>
    <n v="0.73522458628841603"/>
    <n v="124"/>
    <n v="0.29314420803782504"/>
    <n v="0.734375"/>
    <m/>
  </r>
  <r>
    <n v="19"/>
    <x v="6"/>
    <s v="SURBAN"/>
    <s v="ATHANI,KARNATAKA"/>
    <d v="1978-08-18T00:00:00"/>
    <n v="45"/>
    <n v="8"/>
    <x v="0"/>
    <n v="50.664910999999996"/>
    <n v="6.7077619999999998"/>
    <n v="57.372672999999999"/>
    <n v="2.1039070331446098E-3"/>
    <n v="62.748261999999997"/>
    <n v="1.1751001669811118E-3"/>
    <n v="4894"/>
    <n v="1.6571747642149127E-3"/>
    <n v="183"/>
    <n v="251"/>
    <n v="60"/>
    <n v="30"/>
    <n v="0"/>
    <n v="524"/>
    <n v="524"/>
    <n v="0"/>
    <n v="0"/>
    <x v="2"/>
    <n v="524"/>
    <n v="1"/>
    <n v="114"/>
    <n v="0.21755725190839695"/>
    <n v="21"/>
    <n v="4.0076335877862593E-2"/>
    <n v="154"/>
    <n v="0.29389312977099236"/>
    <n v="51"/>
    <n v="9.7328244274809156E-2"/>
    <n v="435"/>
    <n v="0.83015267175572516"/>
    <n v="119"/>
    <n v="0.22709923664122136"/>
    <n v="0.90972222222222221"/>
    <m/>
  </r>
  <r>
    <n v="20"/>
    <x v="5"/>
    <s v="URBAN"/>
    <s v="ADONI, A.P"/>
    <d v="1978-12-03T00:00:00"/>
    <n v="44"/>
    <n v="7"/>
    <x v="0"/>
    <n v="22.505808999999999"/>
    <n v="2.495619"/>
    <n v="25.001428000000001"/>
    <n v="9.1682463893321775E-4"/>
    <n v="36.437595999999999"/>
    <n v="6.8237467906266929E-4"/>
    <n v="4360"/>
    <n v="1.4763551230030688E-3"/>
    <n v="133"/>
    <n v="196"/>
    <n v="13"/>
    <n v="14"/>
    <n v="0"/>
    <n v="356"/>
    <n v="365"/>
    <n v="-2.528089887640439E-2"/>
    <n v="-9"/>
    <x v="1"/>
    <n v="365"/>
    <n v="1"/>
    <n v="141"/>
    <n v="0.38630136986301372"/>
    <n v="16"/>
    <n v="4.3835616438356165E-2"/>
    <n v="114"/>
    <n v="0.31232876712328766"/>
    <n v="53"/>
    <n v="0.14520547945205478"/>
    <n v="287"/>
    <n v="0.78630136986301369"/>
    <n v="128"/>
    <n v="0.35068493150684932"/>
    <n v="0.63368055555555558"/>
    <m/>
  </r>
  <r>
    <n v="21"/>
    <x v="7"/>
    <s v="METRO"/>
    <s v="AHMEDABAD MAIN, NAVRANGPURA"/>
    <d v="1980-12-15T00:00:00"/>
    <n v="42"/>
    <n v="9"/>
    <x v="0"/>
    <n v="9.7926339999999996"/>
    <n v="1.128989"/>
    <n v="10.921623"/>
    <n v="4.0050564565910902E-4"/>
    <n v="159.73125200000001"/>
    <n v="2.9913214312980024E-3"/>
    <n v="898"/>
    <n v="3.040749771689807E-4"/>
    <n v="11"/>
    <n v="49"/>
    <n v="6"/>
    <n v="1"/>
    <n v="0"/>
    <n v="67"/>
    <n v="69"/>
    <n v="-2.9850746268656803E-2"/>
    <n v="-2"/>
    <x v="3"/>
    <n v="69"/>
    <n v="1"/>
    <n v="35"/>
    <n v="0.50724637681159424"/>
    <n v="2"/>
    <n v="2.8985507246376812E-2"/>
    <n v="30"/>
    <n v="0.43478260869565216"/>
    <n v="15"/>
    <n v="0.21739130434782608"/>
    <n v="50"/>
    <n v="0.72463768115942029"/>
    <n v="32"/>
    <n v="0.46376811594202899"/>
    <n v="0.11979166666666667"/>
    <m/>
  </r>
  <r>
    <n v="22"/>
    <x v="0"/>
    <s v="URBAN"/>
    <s v="ALAPPUZHA"/>
    <d v="1981-12-08T00:00:00"/>
    <n v="41"/>
    <n v="5"/>
    <x v="0"/>
    <n v="12.107307"/>
    <n v="1.01091"/>
    <n v="13.118217000000001"/>
    <n v="4.8105670461993613E-4"/>
    <n v="24.946643000000002"/>
    <n v="4.6718113650571206E-4"/>
    <n v="1856"/>
    <n v="6.2846676795726966E-4"/>
    <n v="34"/>
    <n v="122"/>
    <n v="3"/>
    <n v="7"/>
    <n v="0"/>
    <n v="166"/>
    <n v="167"/>
    <n v="-6.0240963855422436E-3"/>
    <n v="-1"/>
    <x v="0"/>
    <n v="166"/>
    <n v="0.99401197604790414"/>
    <n v="58"/>
    <n v="0.3473053892215569"/>
    <n v="6"/>
    <n v="3.614457831325301E-2"/>
    <n v="72"/>
    <n v="0.43373493975903615"/>
    <n v="24"/>
    <n v="0.14457831325301204"/>
    <n v="119"/>
    <n v="0.7168674698795181"/>
    <n v="51"/>
    <n v="0.30722891566265059"/>
    <n v="0.28819444444444442"/>
    <m/>
  </r>
  <r>
    <n v="23"/>
    <x v="2"/>
    <s v="RURAL"/>
    <s v="ANAJI, KARNATAKA"/>
    <d v="1981-12-17T00:00:00"/>
    <n v="41"/>
    <n v="5"/>
    <x v="0"/>
    <n v="18.543431999999999"/>
    <n v="0.80794200000000005"/>
    <n v="19.351374"/>
    <n v="7.0963212502948468E-4"/>
    <n v="6.8288010000000003"/>
    <n v="1.2788442164949181E-4"/>
    <n v="2463"/>
    <n v="8.3400519907260516E-4"/>
    <n v="86"/>
    <n v="38"/>
    <n v="3"/>
    <n v="2"/>
    <n v="0"/>
    <n v="129"/>
    <n v="132"/>
    <n v="-2.3255813953488413E-2"/>
    <n v="-3"/>
    <x v="0"/>
    <n v="132"/>
    <n v="1"/>
    <n v="28"/>
    <n v="0.21212121212121213"/>
    <n v="2"/>
    <n v="1.5151515151515152E-2"/>
    <n v="26"/>
    <n v="0.19696969696969696"/>
    <n v="4"/>
    <n v="3.0303030303030304E-2"/>
    <n v="116"/>
    <n v="0.87878787878787878"/>
    <n v="25"/>
    <n v="0.18939393939393939"/>
    <n v="0.22916666666666666"/>
    <m/>
  </r>
  <r>
    <n v="24"/>
    <x v="2"/>
    <s v="RURAL"/>
    <s v="ANTHARAGATTE"/>
    <d v="1984-11-14T00:00:00"/>
    <n v="38"/>
    <n v="5"/>
    <x v="0"/>
    <n v="12.046984999999999"/>
    <n v="0.66520000000000001"/>
    <n v="12.712185"/>
    <n v="4.6616714943951466E-4"/>
    <n v="14.215291000000001"/>
    <n v="2.6621280487075635E-4"/>
    <n v="1360"/>
    <n v="4.605144420376545E-4"/>
    <n v="76"/>
    <n v="92"/>
    <n v="7"/>
    <n v="5"/>
    <n v="0"/>
    <n v="180"/>
    <n v="184"/>
    <n v="-2.2222222222222143E-2"/>
    <n v="-4"/>
    <x v="0"/>
    <n v="184"/>
    <n v="1"/>
    <n v="42"/>
    <n v="0.22826086956521738"/>
    <n v="3"/>
    <n v="1.6304347826086956E-2"/>
    <n v="46"/>
    <n v="0.25"/>
    <n v="11"/>
    <n v="5.9782608695652176E-2"/>
    <n v="155"/>
    <n v="0.84239130434782605"/>
    <n v="37"/>
    <n v="0.20108695652173914"/>
    <n v="0.31944444444444442"/>
    <m/>
  </r>
  <r>
    <n v="25"/>
    <x v="5"/>
    <s v="URBAN"/>
    <s v="ANANTHAPUR,A.P"/>
    <d v="1998-11-25T00:00:00"/>
    <n v="24"/>
    <n v="10"/>
    <x v="2"/>
    <n v="24.285824999999999"/>
    <n v="9.3526000000000007"/>
    <n v="33.638424999999998"/>
    <n v="1.2335510137623789E-3"/>
    <n v="49.211545000000001"/>
    <n v="9.215951630166027E-4"/>
    <n v="4122"/>
    <n v="1.3957650956464792E-3"/>
    <n v="147"/>
    <n v="169"/>
    <n v="12"/>
    <n v="15"/>
    <n v="0"/>
    <n v="343"/>
    <n v="364"/>
    <n v="-6.1224489795918435E-2"/>
    <n v="-21"/>
    <x v="1"/>
    <n v="364"/>
    <n v="1"/>
    <n v="98"/>
    <n v="0.26923076923076922"/>
    <n v="24"/>
    <n v="6.5934065934065936E-2"/>
    <n v="113"/>
    <n v="0.31043956043956045"/>
    <n v="55"/>
    <n v="0.15109890109890109"/>
    <n v="302"/>
    <n v="0.82967032967032972"/>
    <n v="105"/>
    <n v="0.28846153846153844"/>
    <n v="0.63194444444444442"/>
    <m/>
  </r>
  <r>
    <n v="26"/>
    <x v="7"/>
    <s v="METRO"/>
    <s v="MEMNAGAR, AHMEDABAD"/>
    <d v="1998-12-30T00:00:00"/>
    <n v="24"/>
    <n v="5"/>
    <x v="0"/>
    <n v="13.402922999999999"/>
    <n v="2.702261"/>
    <n v="16.105184000000001"/>
    <n v="5.9059144564674619E-4"/>
    <n v="25.742006"/>
    <n v="4.8207607007551512E-4"/>
    <n v="2580"/>
    <n v="8.7362298563025634E-4"/>
    <n v="33"/>
    <n v="131"/>
    <n v="6"/>
    <n v="15"/>
    <n v="0"/>
    <n v="185"/>
    <n v="190"/>
    <n v="-2.7027027027026973E-2"/>
    <n v="-5"/>
    <x v="0"/>
    <n v="190"/>
    <n v="1"/>
    <n v="95"/>
    <n v="0.5"/>
    <n v="9"/>
    <n v="4.736842105263158E-2"/>
    <n v="108"/>
    <n v="0.56842105263157894"/>
    <n v="33"/>
    <n v="0.1736842105263158"/>
    <n v="139"/>
    <n v="0.73157894736842111"/>
    <n v="78"/>
    <n v="0.41052631578947368"/>
    <n v="0.3298611111111111"/>
    <m/>
  </r>
  <r>
    <n v="27"/>
    <x v="8"/>
    <s v="METRO"/>
    <s v="AMRITSAR, PUNJAB"/>
    <d v="1999-09-23T00:00:00"/>
    <n v="23"/>
    <n v="8"/>
    <x v="0"/>
    <n v="21.635840000000002"/>
    <n v="3.384808"/>
    <n v="25.020648000000001"/>
    <n v="9.1752945345662407E-4"/>
    <n v="72.215573000000006"/>
    <n v="1.352396531571451E-3"/>
    <n v="2561"/>
    <n v="8.67189327984142E-4"/>
    <n v="47"/>
    <n v="266"/>
    <n v="8"/>
    <n v="29"/>
    <n v="0"/>
    <n v="350"/>
    <n v="356"/>
    <n v="-1.7142857142857126E-2"/>
    <n v="-6"/>
    <x v="1"/>
    <n v="356"/>
    <n v="1"/>
    <n v="148"/>
    <n v="0.4157303370786517"/>
    <n v="37"/>
    <n v="0.10393258426966293"/>
    <n v="152"/>
    <n v="0.42696629213483145"/>
    <n v="96"/>
    <n v="0.2696629213483146"/>
    <n v="269"/>
    <n v="0.7556179775280899"/>
    <n v="152"/>
    <n v="0.42696629213483145"/>
    <n v="0.61805555555555558"/>
    <m/>
  </r>
  <r>
    <n v="28"/>
    <x v="4"/>
    <s v="SURBAN"/>
    <s v="H COLLEGE CAMPUS - ARSIKERE"/>
    <d v="2010-12-28T00:00:00"/>
    <n v="12"/>
    <n v="6"/>
    <x v="0"/>
    <n v="21.357802"/>
    <n v="1.3021739999999999"/>
    <n v="22.659976"/>
    <n v="8.3096150805607504E-4"/>
    <n v="43.769823000000002"/>
    <n v="8.1968686743919233E-4"/>
    <n v="3267"/>
    <n v="1.1062505015713361E-3"/>
    <n v="173"/>
    <n v="211"/>
    <n v="5"/>
    <n v="9"/>
    <n v="0"/>
    <n v="398"/>
    <n v="404"/>
    <n v="-1.5075376884422065E-2"/>
    <n v="-6"/>
    <x v="1"/>
    <n v="404"/>
    <n v="1"/>
    <n v="137"/>
    <n v="0.33910891089108913"/>
    <n v="6"/>
    <n v="1.4851485148514851E-2"/>
    <n v="91"/>
    <n v="0.22524752475247525"/>
    <n v="33"/>
    <n v="8.1683168316831686E-2"/>
    <n v="319"/>
    <n v="0.78960396039603964"/>
    <n v="101"/>
    <n v="0.25"/>
    <n v="0.70138888888888884"/>
    <m/>
  </r>
  <r>
    <n v="29"/>
    <x v="8"/>
    <s v="METRO"/>
    <s v="ALLAHABAD"/>
    <d v="2007-01-12T00:00:00"/>
    <n v="16"/>
    <n v="6"/>
    <x v="0"/>
    <n v="18.699490000000001"/>
    <n v="3.0876100000000002"/>
    <n v="21.787100000000002"/>
    <n v="7.9895236747684617E-4"/>
    <n v="59.079214999999998"/>
    <n v="1.1063891365088805E-3"/>
    <n v="2648"/>
    <n v="8.9664870773213906E-4"/>
    <n v="84"/>
    <n v="161"/>
    <n v="27"/>
    <n v="8"/>
    <n v="0"/>
    <n v="280"/>
    <n v="282"/>
    <n v="-7.1428571428571175E-3"/>
    <n v="-2"/>
    <x v="1"/>
    <n v="282"/>
    <n v="1"/>
    <n v="116"/>
    <n v="0.41134751773049644"/>
    <n v="15"/>
    <n v="5.3191489361702128E-2"/>
    <n v="120"/>
    <n v="0.42553191489361702"/>
    <n v="59"/>
    <n v="0.20921985815602837"/>
    <n v="231"/>
    <n v="0.81914893617021278"/>
    <n v="114"/>
    <n v="0.40425531914893614"/>
    <n v="0.48958333333333331"/>
    <m/>
  </r>
  <r>
    <n v="30"/>
    <x v="8"/>
    <s v="METRO"/>
    <s v="AGRA"/>
    <d v="2007-03-20T00:00:00"/>
    <n v="16"/>
    <n v="6"/>
    <x v="0"/>
    <n v="15.596385"/>
    <n v="1.184132"/>
    <n v="16.780517"/>
    <n v="6.153565084217478E-4"/>
    <n v="64.343001999999998"/>
    <n v="1.204965205160041E-3"/>
    <n v="1669"/>
    <n v="5.6514603217709214E-4"/>
    <n v="79"/>
    <n v="173"/>
    <n v="5"/>
    <n v="16"/>
    <n v="0"/>
    <n v="273"/>
    <n v="274"/>
    <n v="-3.66300366300365E-3"/>
    <n v="-1"/>
    <x v="1"/>
    <n v="274"/>
    <n v="1"/>
    <n v="118"/>
    <n v="0.43065693430656932"/>
    <n v="14"/>
    <n v="5.1094890510948905E-2"/>
    <n v="85"/>
    <n v="0.31021897810218979"/>
    <n v="57"/>
    <n v="0.20802919708029197"/>
    <n v="214"/>
    <n v="0.78102189781021902"/>
    <n v="116"/>
    <n v="0.42335766423357662"/>
    <n v="0.47569444444444442"/>
    <m/>
  </r>
  <r>
    <n v="31"/>
    <x v="9"/>
    <s v="URBAN"/>
    <s v="AURANGABAD"/>
    <d v="2008-02-04T00:00:00"/>
    <n v="15"/>
    <n v="8"/>
    <x v="0"/>
    <n v="9.9005200000000002"/>
    <n v="6.4521389999999998"/>
    <n v="16.352658999999999"/>
    <n v="5.9966657437619298E-4"/>
    <n v="61.479145000000003"/>
    <n v="1.1513331405952883E-3"/>
    <n v="3571"/>
    <n v="1.2091890239091648E-3"/>
    <n v="80"/>
    <n v="78"/>
    <n v="17"/>
    <n v="4"/>
    <n v="0"/>
    <n v="179"/>
    <n v="179"/>
    <n v="0"/>
    <n v="0"/>
    <x v="0"/>
    <n v="179"/>
    <n v="1"/>
    <n v="90"/>
    <n v="0.5027932960893855"/>
    <n v="5"/>
    <n v="2.7932960893854747E-2"/>
    <n v="59"/>
    <n v="0.32960893854748602"/>
    <n v="37"/>
    <n v="0.20670391061452514"/>
    <n v="159"/>
    <n v="0.88826815642458101"/>
    <n v="84"/>
    <n v="0.46927374301675978"/>
    <n v="0.3107638888888889"/>
    <m/>
  </r>
  <r>
    <n v="32"/>
    <x v="10"/>
    <s v="RURAL"/>
    <s v="AMTALA"/>
    <d v="2011-03-31T00:00:00"/>
    <n v="12"/>
    <n v="5"/>
    <x v="0"/>
    <n v="8.6279590000000006"/>
    <n v="0.961511"/>
    <n v="9.5894700000000004"/>
    <n v="3.5165440831263416E-4"/>
    <n v="20.676863999999998"/>
    <n v="3.8722006896455138E-4"/>
    <n v="1607"/>
    <n v="5.4415199143714027E-4"/>
    <n v="52"/>
    <n v="48"/>
    <n v="4"/>
    <n v="1"/>
    <n v="0"/>
    <n v="105"/>
    <n v="108"/>
    <n v="-2.857142857142847E-2"/>
    <n v="-3"/>
    <x v="0"/>
    <n v="108"/>
    <n v="1"/>
    <n v="32"/>
    <n v="0.29629629629629628"/>
    <n v="5"/>
    <n v="4.6296296296296294E-2"/>
    <n v="27"/>
    <n v="0.25"/>
    <n v="15"/>
    <n v="0.1388888888888889"/>
    <n v="95"/>
    <n v="0.87962962962962965"/>
    <n v="32"/>
    <n v="0.29629629629629628"/>
    <n v="0.1875"/>
    <m/>
  </r>
  <r>
    <n v="33"/>
    <x v="10"/>
    <s v="SURBAN"/>
    <s v="ANGUL"/>
    <d v="2011-03-30T00:00:00"/>
    <n v="12"/>
    <n v="3"/>
    <x v="1"/>
    <n v="9.0257489999999994"/>
    <n v="2.759665"/>
    <n v="11.785413999999999"/>
    <n v="4.3218163119436572E-4"/>
    <n v="13.536581999999999"/>
    <n v="2.5350247579054082E-4"/>
    <n v="4481"/>
    <n v="1.5173273638020071E-3"/>
    <n v="74"/>
    <n v="68"/>
    <n v="13"/>
    <n v="2"/>
    <n v="0"/>
    <n v="157"/>
    <n v="159"/>
    <n v="-1.2738853503184711E-2"/>
    <n v="-2"/>
    <x v="0"/>
    <n v="159"/>
    <n v="1"/>
    <n v="49"/>
    <n v="0.3081761006289308"/>
    <n v="6"/>
    <n v="3.7735849056603772E-2"/>
    <n v="51"/>
    <n v="0.32075471698113206"/>
    <n v="17"/>
    <n v="0.1069182389937107"/>
    <n v="143"/>
    <n v="0.89937106918238996"/>
    <n v="46"/>
    <n v="0.28930817610062892"/>
    <n v="0.27604166666666669"/>
    <m/>
  </r>
  <r>
    <n v="34"/>
    <x v="2"/>
    <s v="RURAL"/>
    <s v="ARAKERE"/>
    <d v="2012-06-30T00:00:00"/>
    <n v="11"/>
    <n v="4"/>
    <x v="1"/>
    <n v="8.6993770000000001"/>
    <n v="0.815581"/>
    <n v="9.514958"/>
    <n v="3.4892198688869818E-4"/>
    <n v="5.8533289999999996"/>
    <n v="1.096165481889424E-4"/>
    <n v="1493"/>
    <n v="5.0555004556045451E-4"/>
    <n v="48"/>
    <n v="28"/>
    <n v="0"/>
    <n v="0"/>
    <n v="0"/>
    <n v="76"/>
    <n v="78"/>
    <n v="-2.6315789473684292E-2"/>
    <n v="-2"/>
    <x v="3"/>
    <n v="78"/>
    <n v="1"/>
    <n v="12"/>
    <n v="0.15384615384615385"/>
    <n v="1"/>
    <n v="1.282051282051282E-2"/>
    <n v="15"/>
    <n v="0.19230769230769232"/>
    <n v="1"/>
    <n v="1.282051282051282E-2"/>
    <n v="67"/>
    <n v="0.85897435897435892"/>
    <n v="10"/>
    <n v="0.12820512820512819"/>
    <n v="0.13541666666666666"/>
    <m/>
  </r>
  <r>
    <n v="35"/>
    <x v="10"/>
    <s v="URBAN"/>
    <s v="ASANSOL"/>
    <d v="2013-03-26T00:00:00"/>
    <n v="10"/>
    <n v="6"/>
    <x v="0"/>
    <n v="8.1015779999999999"/>
    <n v="6.12"/>
    <n v="14.221578000000001"/>
    <n v="5.2151793549194843E-4"/>
    <n v="33.025649999999999"/>
    <n v="6.1847843418610948E-4"/>
    <n v="2817"/>
    <n v="9.5387439942652404E-4"/>
    <n v="49"/>
    <n v="52"/>
    <n v="10"/>
    <n v="3"/>
    <n v="0"/>
    <n v="114"/>
    <n v="116"/>
    <n v="-1.7543859649122862E-2"/>
    <n v="-2"/>
    <x v="0"/>
    <n v="116"/>
    <n v="1"/>
    <n v="40"/>
    <n v="0.34482758620689657"/>
    <n v="3"/>
    <n v="2.5862068965517241E-2"/>
    <n v="44"/>
    <n v="0.37931034482758619"/>
    <n v="15"/>
    <n v="0.12931034482758622"/>
    <n v="98"/>
    <n v="0.84482758620689657"/>
    <n v="33"/>
    <n v="0.28448275862068967"/>
    <n v="0.2013888888888889"/>
    <m/>
  </r>
  <r>
    <n v="36"/>
    <x v="6"/>
    <s v="RURAL"/>
    <s v="ALADAKATTI"/>
    <d v="2013-01-30T00:00:00"/>
    <n v="10"/>
    <n v="4"/>
    <x v="1"/>
    <n v="9.2764059999999997"/>
    <n v="7.6377E-2"/>
    <n v="9.3527830000000005"/>
    <n v="3.4297488515438947E-4"/>
    <n v="11.448753"/>
    <n v="2.1440325410169138E-4"/>
    <n v="636"/>
    <n v="2.1535822436466784E-4"/>
    <n v="50"/>
    <n v="53"/>
    <n v="1"/>
    <n v="11"/>
    <n v="0"/>
    <n v="115"/>
    <n v="116"/>
    <n v="-8.6956521739129933E-3"/>
    <n v="-1"/>
    <x v="0"/>
    <n v="116"/>
    <n v="1"/>
    <n v="9"/>
    <n v="7.7586206896551727E-2"/>
    <n v="0"/>
    <n v="0"/>
    <n v="21"/>
    <n v="0.18103448275862069"/>
    <n v="6"/>
    <n v="5.1724137931034482E-2"/>
    <n v="95"/>
    <n v="0.81896551724137934"/>
    <n v="11"/>
    <n v="9.4827586206896547E-2"/>
    <n v="0.2013888888888889"/>
    <m/>
  </r>
  <r>
    <n v="37"/>
    <x v="4"/>
    <s v="RURAL"/>
    <s v="ATTAVARA G.P"/>
    <d v="2013-03-27T00:00:00"/>
    <n v="10"/>
    <n v="3"/>
    <x v="1"/>
    <n v="4.3633430000000004"/>
    <n v="0.33727299999999999"/>
    <n v="4.7006160000000001"/>
    <n v="1.7237577657419034E-4"/>
    <n v="4.1145709999999998"/>
    <n v="7.7054454020664988E-5"/>
    <n v="921"/>
    <n v="3.1186308905638223E-4"/>
    <n v="26"/>
    <n v="24"/>
    <n v="0"/>
    <n v="0"/>
    <n v="0"/>
    <n v="50"/>
    <n v="52"/>
    <n v="-4.0000000000000036E-2"/>
    <n v="-2"/>
    <x v="3"/>
    <n v="52"/>
    <n v="1"/>
    <n v="4"/>
    <n v="7.6923076923076927E-2"/>
    <n v="1"/>
    <n v="1.9230769230769232E-2"/>
    <n v="14"/>
    <n v="0.26923076923076922"/>
    <n v="1"/>
    <n v="1.9230769230769232E-2"/>
    <n v="41"/>
    <n v="0.78846153846153844"/>
    <n v="3"/>
    <n v="5.7692307692307696E-2"/>
    <n v="9.0277777777777776E-2"/>
    <m/>
  </r>
  <r>
    <n v="38"/>
    <x v="3"/>
    <s v="SURBAN"/>
    <s v="ALAND"/>
    <d v="2014-03-27T00:00:00"/>
    <n v="9"/>
    <n v="5"/>
    <x v="0"/>
    <n v="17.563904000000001"/>
    <n v="2.3229299999999999"/>
    <n v="19.886834"/>
    <n v="7.2926792027938722E-4"/>
    <n v="10.485785999999999"/>
    <n v="1.9636956445946189E-4"/>
    <n v="2729"/>
    <n v="9.2407640611820527E-4"/>
    <n v="155"/>
    <n v="45"/>
    <n v="8"/>
    <n v="8"/>
    <n v="0"/>
    <n v="216"/>
    <n v="219"/>
    <n v="-1.388888888888884E-2"/>
    <n v="-3"/>
    <x v="0"/>
    <n v="219"/>
    <n v="1"/>
    <n v="38"/>
    <n v="0.17351598173515981"/>
    <n v="4"/>
    <n v="1.8264840182648401E-2"/>
    <n v="29"/>
    <n v="0.13242009132420091"/>
    <n v="10"/>
    <n v="4.5662100456621002E-2"/>
    <n v="194"/>
    <n v="0.88584474885844744"/>
    <n v="36"/>
    <n v="0.16438356164383561"/>
    <n v="0.38020833333333331"/>
    <m/>
  </r>
  <r>
    <n v="39"/>
    <x v="0"/>
    <s v="SURBAN"/>
    <s v="ALUVA"/>
    <d v="2014-03-31T00:00:00"/>
    <n v="9"/>
    <n v="5"/>
    <x v="0"/>
    <n v="6.5649629999999997"/>
    <n v="1.356533"/>
    <n v="7.9214959999999994"/>
    <n v="2.9048831570784392E-4"/>
    <n v="15.927727000000001"/>
    <n v="2.9828196129686531E-4"/>
    <n v="2432"/>
    <n v="8.2350817870262922E-4"/>
    <n v="6"/>
    <n v="70"/>
    <n v="1"/>
    <n v="5"/>
    <n v="0"/>
    <n v="82"/>
    <n v="81"/>
    <n v="1.2195121951219523E-2"/>
    <n v="1"/>
    <x v="3"/>
    <n v="81"/>
    <n v="1"/>
    <n v="48"/>
    <n v="0.59259259259259256"/>
    <n v="6"/>
    <n v="7.407407407407407E-2"/>
    <n v="52"/>
    <n v="0.64197530864197527"/>
    <n v="18"/>
    <n v="0.22222222222222221"/>
    <n v="53"/>
    <n v="0.65432098765432101"/>
    <n v="45"/>
    <n v="0.55555555555555558"/>
    <n v="0.140625"/>
    <m/>
  </r>
  <r>
    <n v="40"/>
    <x v="4"/>
    <s v="RURAL"/>
    <s v="AGRAHARA GP"/>
    <d v="2016-02-10T00:00:00"/>
    <n v="7"/>
    <n v="3"/>
    <x v="1"/>
    <n v="3.80898"/>
    <n v="7.8753000000000004E-2"/>
    <n v="3.8877329999999999"/>
    <n v="1.4256663275368731E-4"/>
    <n v="6.9215419999999996"/>
    <n v="1.2962120225683347E-4"/>
    <n v="797"/>
    <n v="2.6987500757647839E-4"/>
    <n v="16"/>
    <n v="43"/>
    <n v="2"/>
    <n v="2"/>
    <n v="0"/>
    <n v="63"/>
    <n v="66"/>
    <n v="-4.7619047619047672E-2"/>
    <n v="-3"/>
    <x v="3"/>
    <n v="66"/>
    <n v="1"/>
    <n v="13"/>
    <n v="0.19696969696969696"/>
    <n v="0"/>
    <n v="0"/>
    <n v="30"/>
    <n v="0.45454545454545453"/>
    <n v="1"/>
    <n v="1.5151515151515152E-2"/>
    <n v="47"/>
    <n v="0.71212121212121215"/>
    <n v="10"/>
    <n v="0.15151515151515152"/>
    <n v="0.11458333333333333"/>
    <m/>
  </r>
  <r>
    <n v="41"/>
    <x v="0"/>
    <s v="RURAL"/>
    <s v="ADYAPADY MANGALURU"/>
    <d v="2016-01-19T00:00:00"/>
    <n v="7"/>
    <n v="3"/>
    <x v="1"/>
    <n v="3.712647"/>
    <n v="0.37217800000000001"/>
    <n v="4.0848250000000004"/>
    <n v="1.4979417198611141E-4"/>
    <n v="3.484915"/>
    <n v="6.5262750997230508E-5"/>
    <n v="721"/>
    <n v="2.4414037699202124E-4"/>
    <n v="18"/>
    <n v="25"/>
    <n v="1"/>
    <n v="2"/>
    <n v="0"/>
    <n v="46"/>
    <n v="44"/>
    <n v="4.3478260869565188E-2"/>
    <n v="2"/>
    <x v="4"/>
    <n v="44"/>
    <n v="1"/>
    <n v="13"/>
    <n v="0.29545454545454547"/>
    <n v="3"/>
    <n v="6.8181818181818177E-2"/>
    <n v="16"/>
    <n v="0.36363636363636365"/>
    <n v="6"/>
    <n v="0.13636363636363635"/>
    <n v="36"/>
    <n v="0.81818181818181823"/>
    <n v="12"/>
    <n v="0.27272727272727271"/>
    <n v="7.6388888888888895E-2"/>
    <m/>
  </r>
  <r>
    <n v="42"/>
    <x v="11"/>
    <s v="RURAL"/>
    <s v="ARAKERE GP"/>
    <d v="2016-02-22T00:00:00"/>
    <n v="7"/>
    <n v="4"/>
    <x v="1"/>
    <n v="11.325449000000001"/>
    <n v="1.352274"/>
    <n v="12.677723"/>
    <n v="4.6490339719676616E-4"/>
    <n v="6.9641450000000003"/>
    <n v="1.3041903777957507E-4"/>
    <n v="2100"/>
    <n v="7.1108847667579001E-4"/>
    <n v="98"/>
    <n v="65"/>
    <n v="7"/>
    <n v="1"/>
    <n v="0"/>
    <n v="171"/>
    <n v="172"/>
    <n v="-5.8479532163742132E-3"/>
    <n v="-1"/>
    <x v="0"/>
    <n v="172"/>
    <n v="1"/>
    <n v="49"/>
    <n v="0.28488372093023256"/>
    <n v="5"/>
    <n v="2.9069767441860465E-2"/>
    <n v="38"/>
    <n v="0.22093023255813954"/>
    <n v="8"/>
    <n v="4.6511627906976744E-2"/>
    <n v="150"/>
    <n v="0.87209302325581395"/>
    <n v="49"/>
    <n v="0.28488372093023256"/>
    <n v="0.2986111111111111"/>
    <m/>
  </r>
  <r>
    <n v="43"/>
    <x v="0"/>
    <s v="RURAL"/>
    <s v="AJJAVARA GP"/>
    <d v="2017-12-28T00:00:00"/>
    <n v="5"/>
    <n v="3"/>
    <x v="1"/>
    <n v="3.2823639999999998"/>
    <n v="0.363705"/>
    <n v="3.6460689999999998"/>
    <n v="1.3370459857135354E-4"/>
    <n v="1.2855300000000001"/>
    <n v="2.4074396158721157E-5"/>
    <n v="628"/>
    <n v="2.1264931588209341E-4"/>
    <n v="6"/>
    <n v="9"/>
    <n v="3"/>
    <n v="2"/>
    <n v="0"/>
    <n v="20"/>
    <n v="18"/>
    <n v="9.9999999999999978E-2"/>
    <n v="2"/>
    <x v="4"/>
    <n v="18"/>
    <n v="1"/>
    <n v="2"/>
    <n v="0.1111111111111111"/>
    <n v="0"/>
    <n v="0"/>
    <n v="8"/>
    <n v="0.44444444444444442"/>
    <n v="0"/>
    <n v="0"/>
    <n v="15"/>
    <n v="0.83333333333333337"/>
    <n v="1"/>
    <n v="5.5555555555555552E-2"/>
    <n v="3.125E-2"/>
    <m/>
  </r>
  <r>
    <n v="44"/>
    <x v="9"/>
    <s v="URBAN"/>
    <s v="AMBERNATH (W)"/>
    <d v="2018-03-12T00:00:00"/>
    <n v="5"/>
    <n v="5"/>
    <x v="0"/>
    <n v="5.6123539999999998"/>
    <n v="3.3747050000000001"/>
    <n v="8.9870590000000004"/>
    <n v="3.2956346024501181E-4"/>
    <n v="5.6161289999999999"/>
    <n v="1.0517445289062292E-4"/>
    <n v="3625"/>
    <n v="1.2274741561665423E-3"/>
    <n v="27"/>
    <n v="46"/>
    <n v="4"/>
    <n v="0"/>
    <n v="0"/>
    <n v="77"/>
    <n v="82"/>
    <n v="-6.4935064935064846E-2"/>
    <n v="-5"/>
    <x v="3"/>
    <n v="82"/>
    <n v="1"/>
    <n v="37"/>
    <n v="0.45121951219512196"/>
    <n v="2"/>
    <n v="2.4390243902439025E-2"/>
    <n v="48"/>
    <n v="0.58536585365853655"/>
    <n v="9"/>
    <n v="0.10975609756097561"/>
    <n v="72"/>
    <n v="0.87804878048780488"/>
    <n v="36"/>
    <n v="0.43902439024390244"/>
    <n v="0.1423611111111111"/>
    <m/>
  </r>
  <r>
    <n v="45"/>
    <x v="12"/>
    <s v="RURAL"/>
    <s v="HEGGADADEVANAPURA"/>
    <d v="2018-12-27T00:00:00"/>
    <n v="4"/>
    <n v="5"/>
    <x v="0"/>
    <n v="8.783315"/>
    <n v="0.93907799999999997"/>
    <n v="9.7223930000000003"/>
    <n v="3.5652881314586688E-4"/>
    <n v="9.9791760000000007"/>
    <n v="1.8688217028120882E-4"/>
    <n v="3107"/>
    <n v="1.0520723319198475E-3"/>
    <n v="33"/>
    <n v="44"/>
    <n v="2"/>
    <n v="2"/>
    <n v="0"/>
    <n v="81"/>
    <n v="86"/>
    <n v="-6.1728395061728447E-2"/>
    <n v="-5"/>
    <x v="3"/>
    <n v="86"/>
    <n v="1"/>
    <n v="13"/>
    <n v="0.15116279069767441"/>
    <n v="8"/>
    <n v="9.3023255813953487E-2"/>
    <n v="40"/>
    <n v="0.46511627906976744"/>
    <n v="3"/>
    <n v="3.4883720930232558E-2"/>
    <n v="77"/>
    <n v="0.89534883720930236"/>
    <n v="11"/>
    <n v="0.12790697674418605"/>
    <n v="0.14930555555555555"/>
    <m/>
  </r>
  <r>
    <n v="46"/>
    <x v="7"/>
    <s v="SURBAN"/>
    <s v="ANKLESHVAR"/>
    <d v="2019-10-23T00:00:00"/>
    <n v="3"/>
    <n v="3"/>
    <x v="1"/>
    <n v="2.0988329999999999"/>
    <n v="0.97126100000000004"/>
    <n v="3.0700940000000001"/>
    <n v="1.1258308217598764E-4"/>
    <n v="7.5014060000000002"/>
    <n v="1.4048043981191246E-4"/>
    <n v="1815"/>
    <n v="6.1458361198407565E-4"/>
    <n v="19"/>
    <n v="21"/>
    <n v="12"/>
    <n v="1"/>
    <n v="0"/>
    <n v="53"/>
    <n v="53"/>
    <n v="0"/>
    <n v="0"/>
    <x v="3"/>
    <n v="53"/>
    <n v="1"/>
    <n v="26"/>
    <n v="0.49056603773584906"/>
    <n v="5"/>
    <n v="9.4339622641509441E-2"/>
    <n v="26"/>
    <n v="0.49056603773584906"/>
    <n v="13"/>
    <n v="0.24528301886792453"/>
    <n v="40"/>
    <n v="0.75471698113207553"/>
    <n v="24"/>
    <n v="0.45283018867924529"/>
    <n v="9.2013888888888895E-2"/>
    <m/>
  </r>
  <r>
    <n v="47"/>
    <x v="7"/>
    <s v="METRO"/>
    <s v="AHMEDABAD-MANINAGAR"/>
    <d v="2020-06-15T00:00:00"/>
    <n v="3"/>
    <n v="3"/>
    <x v="1"/>
    <n v="1.8503529999999999"/>
    <n v="0.425508"/>
    <n v="2.2758609999999999"/>
    <n v="8.345785047106877E-5"/>
    <n v="5.461913"/>
    <n v="1.0228641676699037E-4"/>
    <n v="1595"/>
    <n v="5.4008862871327858E-4"/>
    <n v="1"/>
    <n v="20"/>
    <n v="2"/>
    <n v="1"/>
    <n v="0"/>
    <n v="24"/>
    <n v="24"/>
    <n v="0"/>
    <n v="0"/>
    <x v="4"/>
    <n v="24"/>
    <n v="1"/>
    <n v="17"/>
    <n v="0.70833333333333337"/>
    <n v="2"/>
    <n v="8.3333333333333329E-2"/>
    <n v="20"/>
    <n v="0.83333333333333337"/>
    <n v="5"/>
    <n v="0.20833333333333334"/>
    <n v="20"/>
    <n v="0.83333333333333337"/>
    <n v="13"/>
    <n v="0.54166666666666663"/>
    <n v="4.1666666666666664E-2"/>
    <m/>
  </r>
  <r>
    <n v="48"/>
    <x v="7"/>
    <s v="METRO"/>
    <s v="AHMEDABAD-CHANDKHEDA"/>
    <d v="2020-06-08T00:00:00"/>
    <n v="3"/>
    <n v="5"/>
    <x v="0"/>
    <n v="2.164917"/>
    <n v="0.26631700000000003"/>
    <n v="2.4312339999999999"/>
    <n v="8.9155516805366591E-5"/>
    <n v="2.9568300000000001"/>
    <n v="5.5373189885877014E-5"/>
    <n v="1361"/>
    <n v="4.6085305559797631E-4"/>
    <n v="0"/>
    <n v="23"/>
    <n v="3"/>
    <n v="1"/>
    <n v="0"/>
    <n v="27"/>
    <n v="27"/>
    <n v="0"/>
    <n v="0"/>
    <x v="4"/>
    <n v="27"/>
    <n v="1"/>
    <n v="15"/>
    <n v="0.55555555555555558"/>
    <n v="1"/>
    <n v="3.7037037037037035E-2"/>
    <n v="22"/>
    <n v="0.81481481481481477"/>
    <n v="7"/>
    <n v="0.25925925925925924"/>
    <n v="21"/>
    <n v="0.77777777777777779"/>
    <n v="15"/>
    <n v="0.55555555555555558"/>
    <n v="4.6875E-2"/>
    <m/>
  </r>
  <r>
    <n v="49"/>
    <x v="7"/>
    <s v="URBAN"/>
    <s v="ANAND"/>
    <d v="2020-06-10T00:00:00"/>
    <n v="3"/>
    <n v="4"/>
    <x v="1"/>
    <n v="1.990947"/>
    <n v="0.16683999999999999"/>
    <n v="2.1577869999999999"/>
    <n v="7.9127971697048308E-5"/>
    <n v="1.6825730000000001"/>
    <n v="3.1509905617113513E-5"/>
    <n v="2403"/>
    <n v="8.136883854532969E-4"/>
    <n v="0"/>
    <n v="29"/>
    <n v="0"/>
    <n v="1"/>
    <n v="0"/>
    <n v="30"/>
    <n v="32"/>
    <n v="-6.6666666666666652E-2"/>
    <n v="-2"/>
    <x v="4"/>
    <n v="32"/>
    <n v="1"/>
    <n v="10"/>
    <n v="0.3125"/>
    <n v="2"/>
    <n v="6.25E-2"/>
    <n v="30"/>
    <n v="0.9375"/>
    <n v="4"/>
    <n v="0.125"/>
    <n v="22"/>
    <n v="0.6875"/>
    <n v="8"/>
    <n v="0.25"/>
    <n v="5.5555555555555552E-2"/>
    <m/>
  </r>
  <r>
    <n v="51"/>
    <x v="3"/>
    <s v="URBAN"/>
    <s v="BAGALKOT"/>
    <d v="1975-09-17T00:00:00"/>
    <n v="48"/>
    <n v="9"/>
    <x v="0"/>
    <n v="27.75"/>
    <n v="6.6380290000000004"/>
    <n v="34.388029000000003"/>
    <n v="1.261039660276606E-3"/>
    <n v="92"/>
    <n v="1.7229037413380834E-3"/>
    <n v="3336"/>
    <n v="1.1296148372335407E-3"/>
    <n v="130"/>
    <n v="217"/>
    <n v="50"/>
    <n v="25"/>
    <n v="0"/>
    <n v="422"/>
    <n v="432"/>
    <n v="-2.3696682464454888E-2"/>
    <n v="-10"/>
    <x v="1"/>
    <n v="431"/>
    <n v="0.99768518518518523"/>
    <n v="123"/>
    <n v="0.28472222222222221"/>
    <n v="19"/>
    <n v="4.4083526682134569E-2"/>
    <n v="168"/>
    <n v="0.38979118329466356"/>
    <n v="44"/>
    <n v="0.10208816705336426"/>
    <n v="352"/>
    <n v="0.81670533642691412"/>
    <n v="120"/>
    <n v="0.27842227378190254"/>
    <n v="0.74826388888888884"/>
    <m/>
  </r>
  <r>
    <n v="52"/>
    <x v="2"/>
    <s v="SURBAN"/>
    <s v="BALEHONNUR"/>
    <d v="1958-02-28T00:00:00"/>
    <n v="65"/>
    <n v="7"/>
    <x v="0"/>
    <n v="48.639273000000003"/>
    <n v="1.963805"/>
    <n v="50.603078000000004"/>
    <n v="1.8556599533538429E-3"/>
    <n v="71.024975999999995"/>
    <n v="1.33009996607443E-3"/>
    <n v="2617"/>
    <n v="8.8615168736216313E-4"/>
    <n v="124"/>
    <n v="186"/>
    <n v="7"/>
    <n v="14"/>
    <n v="0"/>
    <n v="331"/>
    <n v="337"/>
    <n v="-1.812688821752273E-2"/>
    <n v="-6"/>
    <x v="1"/>
    <n v="336"/>
    <n v="0.9970326409495549"/>
    <n v="66"/>
    <n v="0.19584569732937684"/>
    <n v="13"/>
    <n v="3.8690476190476192E-2"/>
    <n v="99"/>
    <n v="0.29464285714285715"/>
    <n v="25"/>
    <n v="7.4404761904761904E-2"/>
    <n v="260"/>
    <n v="0.77380952380952384"/>
    <n v="61"/>
    <n v="0.18154761904761904"/>
    <n v="0.58333333333333337"/>
    <m/>
  </r>
  <r>
    <n v="53"/>
    <x v="12"/>
    <s v="METRO"/>
    <s v="ASHOK NAGAR,BENGALURU"/>
    <d v="1973-12-06T00:00:00"/>
    <n v="49"/>
    <n v="7"/>
    <x v="0"/>
    <n v="45.491973999999999"/>
    <n v="17.145109999999999"/>
    <n v="62.637084000000002"/>
    <n v="2.2969576746628088E-3"/>
    <n v="246.81502699999999"/>
    <n v="4.6221579721386959E-3"/>
    <n v="4462"/>
    <n v="1.510893706155893E-3"/>
    <n v="130"/>
    <n v="176"/>
    <n v="21"/>
    <n v="17"/>
    <n v="0"/>
    <n v="344"/>
    <n v="356"/>
    <n v="-3.488372093023262E-2"/>
    <n v="-12"/>
    <x v="1"/>
    <n v="356"/>
    <n v="1"/>
    <n v="168"/>
    <n v="0.47191011235955055"/>
    <n v="43"/>
    <n v="0.12078651685393259"/>
    <n v="124"/>
    <n v="0.34831460674157305"/>
    <n v="83"/>
    <n v="0.23314606741573032"/>
    <n v="269"/>
    <n v="0.7556179775280899"/>
    <n v="155"/>
    <n v="0.4353932584269663"/>
    <n v="0.61805555555555558"/>
    <m/>
  </r>
  <r>
    <n v="54"/>
    <x v="12"/>
    <s v="METRO"/>
    <s v="INDUSTRIAL FINANCE BRANCH,BENGA"/>
    <d v="1995-03-20T00:00:00"/>
    <n v="28"/>
    <n v="8"/>
    <x v="0"/>
    <n v="29.732253"/>
    <n v="13.361746"/>
    <n v="43.093998999999997"/>
    <n v="1.5802953364649189E-3"/>
    <n v="85.826903000000001"/>
    <n v="1.6072988291973996E-3"/>
    <n v="2347"/>
    <n v="7.9472602607527578E-4"/>
    <n v="65"/>
    <n v="163"/>
    <n v="21"/>
    <n v="11"/>
    <n v="0"/>
    <n v="260"/>
    <n v="266"/>
    <n v="-2.3076923076922995E-2"/>
    <n v="-6"/>
    <x v="1"/>
    <n v="266"/>
    <n v="1"/>
    <n v="159"/>
    <n v="0.59774436090225569"/>
    <n v="34"/>
    <n v="0.12781954887218044"/>
    <n v="108"/>
    <n v="0.40601503759398494"/>
    <n v="55"/>
    <n v="0.20676691729323307"/>
    <n v="196"/>
    <n v="0.73684210526315785"/>
    <n v="137"/>
    <n v="0.51503759398496241"/>
    <n v="0.46180555555555558"/>
    <m/>
  </r>
  <r>
    <n v="55"/>
    <x v="12"/>
    <s v="METRO"/>
    <s v="MALLESHWARAM, BENGALURU"/>
    <d v="1974-12-27T00:00:00"/>
    <n v="48"/>
    <n v="10"/>
    <x v="2"/>
    <n v="82.349248000000003"/>
    <n v="20.421222"/>
    <n v="102.77047"/>
    <n v="3.7686846947601188E-3"/>
    <n v="380.89925799999997"/>
    <n v="7.1331821378380414E-3"/>
    <n v="4829"/>
    <n v="1.6351648827939954E-3"/>
    <n v="228"/>
    <n v="655"/>
    <n v="34"/>
    <n v="37"/>
    <n v="2"/>
    <n v="956"/>
    <n v="974"/>
    <n v="-1.882845188284521E-2"/>
    <n v="-18"/>
    <x v="5"/>
    <n v="974"/>
    <n v="1"/>
    <n v="495"/>
    <n v="0.50821355236139631"/>
    <n v="99"/>
    <n v="0.10164271047227925"/>
    <n v="348"/>
    <n v="0.35728952772073924"/>
    <n v="316"/>
    <n v="0.32443531827515398"/>
    <n v="696"/>
    <n v="0.71457905544147848"/>
    <n v="451"/>
    <n v="0.46303901437371664"/>
    <n v="1.6909722222222223"/>
    <m/>
  </r>
  <r>
    <n v="56"/>
    <x v="12"/>
    <s v="METRO"/>
    <s v="CHICKPET, BENGALURU"/>
    <d v="1959-12-30T00:00:00"/>
    <n v="63"/>
    <n v="10"/>
    <x v="2"/>
    <n v="78.301964999999996"/>
    <n v="16.314992"/>
    <n v="94.616956999999999"/>
    <n v="3.4696881089546082E-3"/>
    <n v="102.595803"/>
    <n v="1.921333617763967E-3"/>
    <n v="6256"/>
    <n v="2.1183664333732106E-3"/>
    <n v="180"/>
    <n v="322"/>
    <n v="30"/>
    <n v="11"/>
    <n v="0"/>
    <n v="543"/>
    <n v="582"/>
    <n v="-7.182320441988943E-2"/>
    <n v="-39"/>
    <x v="2"/>
    <n v="582"/>
    <n v="1"/>
    <n v="249"/>
    <n v="0.42783505154639173"/>
    <n v="31"/>
    <n v="5.3264604810996562E-2"/>
    <n v="243"/>
    <n v="0.4175257731958763"/>
    <n v="119"/>
    <n v="0.20446735395189003"/>
    <n v="476"/>
    <n v="0.81786941580756012"/>
    <n v="245"/>
    <n v="0.42096219931271478"/>
    <n v="1.0104166666666667"/>
    <m/>
  </r>
  <r>
    <n v="57"/>
    <x v="12"/>
    <s v="METRO"/>
    <s v="CITY MARKET, BENGALURU"/>
    <d v="1970-12-02T00:00:00"/>
    <n v="52"/>
    <n v="8"/>
    <x v="0"/>
    <n v="51.361310000000003"/>
    <n v="7.9613389999999997"/>
    <n v="59.322649000000006"/>
    <n v="2.1754143903295049E-3"/>
    <n v="65.418103000000002"/>
    <n v="1.2250988522819577E-3"/>
    <n v="9596"/>
    <n v="3.2493357248480387E-3"/>
    <n v="268"/>
    <n v="226"/>
    <n v="17"/>
    <n v="13"/>
    <n v="0"/>
    <n v="524"/>
    <n v="550"/>
    <n v="-4.961832061068705E-2"/>
    <n v="-26"/>
    <x v="2"/>
    <n v="550"/>
    <n v="1"/>
    <n v="220"/>
    <n v="0.4"/>
    <n v="46"/>
    <n v="8.3636363636363634E-2"/>
    <n v="210"/>
    <n v="0.38181818181818183"/>
    <n v="78"/>
    <n v="0.14181818181818182"/>
    <n v="489"/>
    <n v="0.88909090909090904"/>
    <n v="227"/>
    <n v="0.41272727272727272"/>
    <n v="0.95486111111111116"/>
    <m/>
  </r>
  <r>
    <n v="58"/>
    <x v="12"/>
    <s v="METRO"/>
    <s v="CHAMRAJPET, BENGALURU"/>
    <d v="1973-12-05T00:00:00"/>
    <n v="49"/>
    <n v="9"/>
    <x v="0"/>
    <n v="135.892064"/>
    <n v="13.681770999999999"/>
    <n v="149.573835"/>
    <n v="5.4850057871787044E-3"/>
    <n v="246.45892599999999"/>
    <n v="4.615489192299628E-3"/>
    <n v="5251"/>
    <n v="1.778059805249797E-3"/>
    <n v="183"/>
    <n v="586"/>
    <n v="34"/>
    <n v="16"/>
    <n v="2"/>
    <n v="821"/>
    <n v="826"/>
    <n v="-6.0901339829475543E-3"/>
    <n v="-5"/>
    <x v="5"/>
    <n v="825"/>
    <n v="0.99878934624697335"/>
    <n v="345"/>
    <n v="0.41767554479418884"/>
    <n v="67"/>
    <n v="8.1212121212121208E-2"/>
    <n v="326"/>
    <n v="0.39515151515151514"/>
    <n v="167"/>
    <n v="0.20242424242424242"/>
    <n v="581"/>
    <n v="0.70424242424242423"/>
    <n v="314"/>
    <n v="0.38060606060606061"/>
    <n v="1.4322916666666667"/>
    <m/>
  </r>
  <r>
    <n v="59"/>
    <x v="12"/>
    <s v="METRO"/>
    <s v="MURPHY TOWN, BENGALURU"/>
    <d v="1972-12-21T00:00:00"/>
    <n v="50"/>
    <n v="8"/>
    <x v="0"/>
    <n v="51.181474999999999"/>
    <n v="8.6920009999999994"/>
    <n v="59.873475999999997"/>
    <n v="2.1956137071601142E-3"/>
    <n v="112.292061"/>
    <n v="2.1029175219506985E-3"/>
    <n v="4290"/>
    <n v="1.4526521737805425E-3"/>
    <n v="186"/>
    <n v="296"/>
    <n v="28"/>
    <n v="21"/>
    <n v="0"/>
    <n v="531"/>
    <n v="527"/>
    <n v="7.532956685499026E-3"/>
    <n v="4"/>
    <x v="2"/>
    <n v="527"/>
    <n v="1"/>
    <n v="257"/>
    <n v="0.48766603415559773"/>
    <n v="37"/>
    <n v="7.020872865275142E-2"/>
    <n v="203"/>
    <n v="0.38519924098671726"/>
    <n v="113"/>
    <n v="0.2144212523719165"/>
    <n v="415"/>
    <n v="0.78747628083491461"/>
    <n v="222"/>
    <n v="0.42125237191650855"/>
    <n v="0.91493055555555558"/>
    <m/>
  </r>
  <r>
    <n v="60"/>
    <x v="12"/>
    <s v="METRO"/>
    <s v="K.G.ROAD, BENGALURU"/>
    <d v="1947-06-20T00:00:00"/>
    <n v="76"/>
    <n v="8"/>
    <x v="0"/>
    <n v="66.784835000000001"/>
    <n v="13.534091"/>
    <n v="80.318926000000005"/>
    <n v="2.945366573839456E-3"/>
    <n v="179.057918"/>
    <n v="3.3532560525913885E-3"/>
    <n v="4297"/>
    <n v="1.4550224687027952E-3"/>
    <n v="172"/>
    <n v="245"/>
    <n v="22"/>
    <n v="15"/>
    <n v="0"/>
    <n v="454"/>
    <n v="469"/>
    <n v="-3.3039647577092435E-2"/>
    <n v="-15"/>
    <x v="1"/>
    <n v="469"/>
    <n v="1"/>
    <n v="171"/>
    <n v="0.3646055437100213"/>
    <n v="46"/>
    <n v="9.8081023454157784E-2"/>
    <n v="123"/>
    <n v="0.26226012793176973"/>
    <n v="93"/>
    <n v="0.19829424307036247"/>
    <n v="351"/>
    <n v="0.74840085287846481"/>
    <n v="159"/>
    <n v="0.33901918976545842"/>
    <n v="0.81423611111111116"/>
    <m/>
  </r>
  <r>
    <n v="61"/>
    <x v="12"/>
    <s v="METRO"/>
    <s v="JAYANAGAR IX BLOCK, BENGALURU"/>
    <d v="1972-12-13T00:00:00"/>
    <n v="50"/>
    <n v="11"/>
    <x v="2"/>
    <n v="140.53276500000001"/>
    <n v="56.165152999999997"/>
    <n v="196.69791800000002"/>
    <n v="7.2130878943901001E-3"/>
    <n v="518.828035"/>
    <n v="9.7162039414411521E-3"/>
    <n v="6584"/>
    <n v="2.2294316811587627E-3"/>
    <n v="351"/>
    <n v="688"/>
    <n v="28"/>
    <n v="40"/>
    <n v="4"/>
    <n v="1111"/>
    <n v="1137"/>
    <n v="-2.3402340234023322E-2"/>
    <n v="-26"/>
    <x v="6"/>
    <n v="1136"/>
    <n v="0.99912049252418644"/>
    <n v="749"/>
    <n v="0.65875109938434473"/>
    <n v="99"/>
    <n v="8.7147887323943657E-2"/>
    <n v="350"/>
    <n v="0.30809859154929575"/>
    <n v="299"/>
    <n v="0.26320422535211269"/>
    <n v="809"/>
    <n v="0.71214788732394363"/>
    <n v="573"/>
    <n v="0.50440140845070425"/>
    <n v="1.9722222222222223"/>
    <m/>
  </r>
  <r>
    <n v="62"/>
    <x v="12"/>
    <s v="METRO"/>
    <s v="MINERVA CIRCLE, BENGALURU"/>
    <d v="1973-11-12T00:00:00"/>
    <n v="49"/>
    <n v="10"/>
    <x v="2"/>
    <n v="87.480891999999997"/>
    <n v="32.242967"/>
    <n v="119.723859"/>
    <n v="4.3903805734363047E-3"/>
    <n v="161.13935699999999"/>
    <n v="3.0176913157838377E-3"/>
    <n v="6009"/>
    <n v="2.0347288839737249E-3"/>
    <n v="241"/>
    <n v="406"/>
    <n v="42"/>
    <n v="19"/>
    <n v="2"/>
    <n v="710"/>
    <n v="720"/>
    <n v="-1.4084507042253502E-2"/>
    <n v="-10"/>
    <x v="2"/>
    <n v="720"/>
    <n v="1"/>
    <n v="367"/>
    <n v="0.50972222222222219"/>
    <n v="49"/>
    <n v="6.805555555555555E-2"/>
    <n v="247"/>
    <n v="0.34305555555555556"/>
    <n v="160"/>
    <n v="0.22222222222222221"/>
    <n v="572"/>
    <n v="0.7944444444444444"/>
    <n v="321"/>
    <n v="0.44583333333333336"/>
    <n v="1.25"/>
    <m/>
  </r>
  <r>
    <n v="63"/>
    <x v="12"/>
    <s v="METRO"/>
    <s v="NEHRU NAGAR, BENGALURU"/>
    <d v="1964-09-12T00:00:00"/>
    <n v="59"/>
    <n v="10"/>
    <x v="2"/>
    <n v="94.006686000000002"/>
    <n v="28.567603999999999"/>
    <n v="122.57429"/>
    <n v="4.494908417701002E-3"/>
    <n v="500.03919500000001"/>
    <n v="9.3643413030563422E-3"/>
    <n v="4782"/>
    <n v="1.6192500454588704E-3"/>
    <n v="292"/>
    <n v="520"/>
    <n v="102"/>
    <n v="32"/>
    <n v="2"/>
    <n v="948"/>
    <n v="949"/>
    <n v="-1.0548523206750371E-3"/>
    <n v="-1"/>
    <x v="5"/>
    <n v="947"/>
    <n v="0.99789251844046367"/>
    <n v="413"/>
    <n v="0.43519494204425713"/>
    <n v="109"/>
    <n v="0.11510031678986272"/>
    <n v="318"/>
    <n v="0.33579725448785641"/>
    <n v="252"/>
    <n v="0.26610348468848999"/>
    <n v="715"/>
    <n v="0.75501583949313622"/>
    <n v="413"/>
    <n v="0.43611404435058077"/>
    <n v="1.6440972222222223"/>
    <m/>
  </r>
  <r>
    <n v="64"/>
    <x v="12"/>
    <s v="METRO"/>
    <s v="RAJAJI NAGAR, BENGALURU"/>
    <d v="1973-08-03T00:00:00"/>
    <n v="50"/>
    <n v="12"/>
    <x v="2"/>
    <n v="142.23680300000001"/>
    <n v="15.281743000000001"/>
    <n v="157.51854600000001"/>
    <n v="5.7763454176191645E-3"/>
    <n v="236.924644"/>
    <n v="4.436938647421668E-3"/>
    <n v="8816"/>
    <n v="2.9852171477970308E-3"/>
    <n v="553"/>
    <n v="687"/>
    <n v="43"/>
    <n v="47"/>
    <n v="4"/>
    <n v="1334"/>
    <n v="1360"/>
    <n v="-1.9490254872563728E-2"/>
    <n v="-26"/>
    <x v="6"/>
    <n v="1360"/>
    <n v="1"/>
    <n v="688"/>
    <n v="0.50588235294117645"/>
    <n v="124"/>
    <n v="9.1176470588235289E-2"/>
    <n v="432"/>
    <n v="0.31764705882352939"/>
    <n v="243"/>
    <n v="0.1786764705882353"/>
    <n v="1105"/>
    <n v="0.8125"/>
    <n v="585"/>
    <n v="0.43014705882352944"/>
    <n v="2.3611111111111112"/>
    <m/>
  </r>
  <r>
    <n v="65"/>
    <x v="12"/>
    <s v="METRO"/>
    <s v="SRIRAMPURAM, BENGALURU"/>
    <d v="1969-03-26T00:00:00"/>
    <n v="54"/>
    <n v="9"/>
    <x v="0"/>
    <n v="109.678072"/>
    <n v="14.84"/>
    <n v="124.518072"/>
    <n v="4.5661886353875634E-3"/>
    <n v="221.84117900000001"/>
    <n v="4.1544673617603424E-3"/>
    <n v="8825"/>
    <n v="2.988264669839927E-3"/>
    <n v="423"/>
    <n v="725"/>
    <n v="53"/>
    <n v="23"/>
    <n v="4"/>
    <n v="1228"/>
    <n v="1250"/>
    <n v="-1.791530944625408E-2"/>
    <n v="-22"/>
    <x v="6"/>
    <n v="1248"/>
    <n v="0.99839999999999995"/>
    <n v="487"/>
    <n v="0.3896"/>
    <n v="100"/>
    <n v="8.0128205128205135E-2"/>
    <n v="440"/>
    <n v="0.35256410256410259"/>
    <n v="285"/>
    <n v="0.22836538461538461"/>
    <n v="960"/>
    <n v="0.76923076923076927"/>
    <n v="506"/>
    <n v="0.40544871794871795"/>
    <n v="2.1666666666666665"/>
    <m/>
  </r>
  <r>
    <n v="66"/>
    <x v="12"/>
    <s v="METRO"/>
    <s v="YESHWANTHPURA, BENGALURU"/>
    <d v="1972-12-20T00:00:00"/>
    <n v="50"/>
    <n v="10"/>
    <x v="2"/>
    <n v="76.178640999999999"/>
    <n v="10.259542"/>
    <n v="86.438182999999995"/>
    <n v="3.169765179773667E-3"/>
    <n v="130.19230400000001"/>
    <n v="2.4381392136415773E-3"/>
    <n v="4783"/>
    <n v="1.6195886590191922E-3"/>
    <n v="364"/>
    <n v="395"/>
    <n v="52"/>
    <n v="32"/>
    <n v="2"/>
    <n v="845"/>
    <n v="830"/>
    <n v="1.7751479289940808E-2"/>
    <n v="15"/>
    <x v="5"/>
    <n v="830"/>
    <n v="1"/>
    <n v="370"/>
    <n v="0.44578313253012047"/>
    <n v="72"/>
    <n v="8.6746987951807228E-2"/>
    <n v="251"/>
    <n v="0.30240963855421688"/>
    <n v="165"/>
    <n v="0.19879518072289157"/>
    <n v="693"/>
    <n v="0.83493975903614459"/>
    <n v="335"/>
    <n v="0.40361445783132532"/>
    <n v="1.4409722222222223"/>
    <m/>
  </r>
  <r>
    <n v="67"/>
    <x v="12"/>
    <s v="METRO"/>
    <s v="WILSON GARDEN, BENGALURU"/>
    <d v="1972-12-22T00:00:00"/>
    <n v="50"/>
    <n v="7"/>
    <x v="0"/>
    <n v="111.518967"/>
    <n v="13.048700999999999"/>
    <n v="124.567668"/>
    <n v="4.5680073648934347E-3"/>
    <n v="175.290762"/>
    <n v="3.2827077138239515E-3"/>
    <n v="7968"/>
    <n v="2.6980728486441403E-3"/>
    <n v="540"/>
    <n v="578"/>
    <n v="27"/>
    <n v="44"/>
    <n v="2"/>
    <n v="1191"/>
    <n v="1189"/>
    <n v="1.6792611251049694E-3"/>
    <n v="2"/>
    <x v="6"/>
    <n v="1188"/>
    <n v="0.99915895710681246"/>
    <n v="477"/>
    <n v="0.40117746005046256"/>
    <n v="142"/>
    <n v="0.11952861952861953"/>
    <n v="336"/>
    <n v="0.28282828282828282"/>
    <n v="246"/>
    <n v="0.20707070707070707"/>
    <n v="977"/>
    <n v="0.82239057239057234"/>
    <n v="482"/>
    <n v="0.40572390572390571"/>
    <n v="2.0625"/>
    <m/>
  </r>
  <r>
    <n v="68"/>
    <x v="3"/>
    <s v="SURBAN"/>
    <s v="BANAHATTI"/>
    <d v="1966-12-30T00:00:00"/>
    <n v="56"/>
    <n v="8"/>
    <x v="0"/>
    <n v="28.736578999999999"/>
    <n v="6.2702780000000002"/>
    <n v="35.006856999999997"/>
    <n v="1.2837326343603968E-3"/>
    <n v="32.958388999999997"/>
    <n v="6.1721882300626004E-4"/>
    <n v="3767"/>
    <n v="1.2755572817322385E-3"/>
    <n v="260"/>
    <n v="130"/>
    <n v="16"/>
    <n v="26"/>
    <n v="0"/>
    <n v="432"/>
    <n v="443"/>
    <n v="-2.5462962962963021E-2"/>
    <n v="-11"/>
    <x v="1"/>
    <n v="443"/>
    <n v="1"/>
    <n v="121"/>
    <n v="0.27313769751693001"/>
    <n v="17"/>
    <n v="3.8374717832957109E-2"/>
    <n v="67"/>
    <n v="0.15124153498871332"/>
    <n v="49"/>
    <n v="0.11060948081264109"/>
    <n v="388"/>
    <n v="0.87584650112866813"/>
    <n v="108"/>
    <n v="0.24379232505643342"/>
    <n v="0.76909722222222221"/>
    <m/>
  </r>
  <r>
    <n v="69"/>
    <x v="2"/>
    <s v="RURAL"/>
    <s v="BANAKAL"/>
    <d v="1969-09-22T00:00:00"/>
    <n v="54"/>
    <n v="6"/>
    <x v="0"/>
    <n v="36.470671000000003"/>
    <n v="2.4677850000000001"/>
    <n v="38.938456000000002"/>
    <n v="1.4279078724150072E-3"/>
    <n v="39.248201999999999"/>
    <n v="7.3500950072383523E-4"/>
    <n v="1629"/>
    <n v="5.5160148976422004E-4"/>
    <n v="87"/>
    <n v="102"/>
    <n v="6"/>
    <n v="14"/>
    <n v="0"/>
    <n v="209"/>
    <n v="207"/>
    <n v="9.5693779904306719E-3"/>
    <n v="2"/>
    <x v="0"/>
    <n v="207"/>
    <n v="1"/>
    <n v="56"/>
    <n v="0.27053140096618356"/>
    <n v="9"/>
    <n v="4.3478260869565216E-2"/>
    <n v="56"/>
    <n v="0.27053140096618356"/>
    <n v="28"/>
    <n v="0.13526570048309178"/>
    <n v="168"/>
    <n v="0.81159420289855078"/>
    <n v="55"/>
    <n v="0.26570048309178745"/>
    <n v="0.359375"/>
    <m/>
  </r>
  <r>
    <n v="70"/>
    <x v="4"/>
    <s v="SURBAN"/>
    <s v="BANNUR"/>
    <d v="1967-12-29T00:00:00"/>
    <n v="55"/>
    <n v="6"/>
    <x v="0"/>
    <n v="21.606760000000001"/>
    <n v="1.49"/>
    <n v="23.09676"/>
    <n v="8.4697876647394645E-4"/>
    <n v="15.660943"/>
    <n v="2.9328584008241813E-4"/>
    <n v="5998"/>
    <n v="2.031004134810185E-3"/>
    <n v="211"/>
    <n v="98"/>
    <n v="10"/>
    <n v="5"/>
    <n v="0"/>
    <n v="324"/>
    <n v="327"/>
    <n v="-9.2592592592593004E-3"/>
    <n v="-3"/>
    <x v="1"/>
    <n v="327"/>
    <n v="1"/>
    <n v="46"/>
    <n v="0.14067278287461774"/>
    <n v="1"/>
    <n v="3.0581039755351682E-3"/>
    <n v="75"/>
    <n v="0.22935779816513763"/>
    <n v="16"/>
    <n v="4.8929663608562692E-2"/>
    <n v="279"/>
    <n v="0.85321100917431192"/>
    <n v="50"/>
    <n v="0.1529051987767584"/>
    <n v="0.56770833333333337"/>
    <m/>
  </r>
  <r>
    <n v="71"/>
    <x v="0"/>
    <s v="SURBAN"/>
    <s v="BANTWAL-MUDA (B.C.RD)"/>
    <d v="1971-12-27T00:00:00"/>
    <n v="51"/>
    <n v="7"/>
    <x v="0"/>
    <n v="39.851239"/>
    <n v="1.6250880000000001"/>
    <n v="41.476326999999998"/>
    <n v="1.5209738630149873E-3"/>
    <n v="79.053899999999999"/>
    <n v="1.4804593486670294E-3"/>
    <n v="2753"/>
    <n v="9.3220313156592855E-4"/>
    <n v="100"/>
    <n v="330"/>
    <n v="8"/>
    <n v="36"/>
    <n v="0"/>
    <n v="474"/>
    <n v="476"/>
    <n v="-4.2194092827003704E-3"/>
    <n v="-2"/>
    <x v="1"/>
    <n v="476"/>
    <n v="1"/>
    <n v="193"/>
    <n v="0.40546218487394958"/>
    <n v="21"/>
    <n v="4.4117647058823532E-2"/>
    <n v="176"/>
    <n v="0.36974789915966388"/>
    <n v="72"/>
    <n v="0.15126050420168066"/>
    <n v="342"/>
    <n v="0.71848739495798319"/>
    <n v="166"/>
    <n v="0.34873949579831931"/>
    <n v="0.82638888888888884"/>
    <m/>
  </r>
  <r>
    <n v="72"/>
    <x v="2"/>
    <s v="RURAL"/>
    <s v="BEGAR,KARNATAKA"/>
    <d v="1971-12-04T00:00:00"/>
    <n v="51"/>
    <n v="5"/>
    <x v="0"/>
    <n v="15.525783000000001"/>
    <n v="0.32"/>
    <n v="15.845783000000001"/>
    <n v="5.8107897987223452E-4"/>
    <n v="22.353542000000001"/>
    <n v="4.1861957765171722E-4"/>
    <n v="1255"/>
    <n v="4.2496001820386501E-4"/>
    <n v="63"/>
    <n v="136"/>
    <n v="2"/>
    <n v="8"/>
    <n v="0"/>
    <n v="209"/>
    <n v="207"/>
    <n v="9.5693779904306719E-3"/>
    <n v="2"/>
    <x v="0"/>
    <n v="207"/>
    <n v="1"/>
    <n v="50"/>
    <n v="0.24154589371980675"/>
    <n v="4"/>
    <n v="1.932367149758454E-2"/>
    <n v="58"/>
    <n v="0.28019323671497587"/>
    <n v="28"/>
    <n v="0.13526570048309178"/>
    <n v="157"/>
    <n v="0.75845410628019327"/>
    <n v="53"/>
    <n v="0.2560386473429952"/>
    <n v="0.359375"/>
    <m/>
  </r>
  <r>
    <n v="73"/>
    <x v="6"/>
    <s v="URBAN"/>
    <s v="BELAGAVI MAIN"/>
    <d v="1966-12-30T00:00:00"/>
    <n v="56"/>
    <n v="8"/>
    <x v="0"/>
    <n v="25.504404999999998"/>
    <n v="3.041455"/>
    <n v="28.545859999999998"/>
    <n v="1.0468021181645377E-3"/>
    <n v="96.159075000000001"/>
    <n v="1.800791631316406E-3"/>
    <n v="2323"/>
    <n v="7.865993006275525E-4"/>
    <n v="82"/>
    <n v="277"/>
    <n v="16"/>
    <n v="13"/>
    <n v="0"/>
    <n v="388"/>
    <n v="384"/>
    <n v="1.0309278350515427E-2"/>
    <n v="4"/>
    <x v="1"/>
    <n v="384"/>
    <n v="1"/>
    <n v="203"/>
    <n v="0.52864583333333337"/>
    <n v="19"/>
    <n v="4.9479166666666664E-2"/>
    <n v="154"/>
    <n v="0.40104166666666669"/>
    <n v="69"/>
    <n v="0.1796875"/>
    <n v="275"/>
    <n v="0.71614583333333337"/>
    <n v="164"/>
    <n v="0.42708333333333331"/>
    <n v="0.66666666666666663"/>
    <m/>
  </r>
  <r>
    <n v="74"/>
    <x v="3"/>
    <s v="URBAN"/>
    <s v="BALLARI, KARNATAKA"/>
    <d v="1972-03-30T00:00:00"/>
    <n v="51"/>
    <n v="9"/>
    <x v="0"/>
    <n v="56.763072999999999"/>
    <n v="10.331772000000001"/>
    <n v="67.094844999999992"/>
    <n v="2.4604277420235839E-3"/>
    <n v="116.99750899999999"/>
    <n v="2.1910374563406092E-3"/>
    <n v="6040"/>
    <n v="2.045225904343701E-3"/>
    <n v="328"/>
    <n v="328"/>
    <n v="43"/>
    <n v="22"/>
    <n v="0"/>
    <n v="721"/>
    <n v="724"/>
    <n v="-4.1608876560332853E-3"/>
    <n v="-3"/>
    <x v="2"/>
    <n v="723"/>
    <n v="0.99861878453038677"/>
    <n v="183"/>
    <n v="0.25276243093922651"/>
    <n v="33"/>
    <n v="4.5643153526970952E-2"/>
    <n v="176"/>
    <n v="0.24343015214384509"/>
    <n v="79"/>
    <n v="0.10926694329183956"/>
    <n v="593"/>
    <n v="0.82019363762102349"/>
    <n v="181"/>
    <n v="0.25034578146611342"/>
    <n v="1.2552083333333333"/>
    <m/>
  </r>
  <r>
    <n v="75"/>
    <x v="2"/>
    <s v="URBAN"/>
    <s v="BHADRAVATHI"/>
    <d v="1968-12-28T00:00:00"/>
    <n v="54"/>
    <n v="8"/>
    <x v="0"/>
    <n v="42.538128"/>
    <n v="2.9313950000000002"/>
    <n v="45.469523000000002"/>
    <n v="1.6674079179373532E-3"/>
    <n v="131.007687"/>
    <n v="2.4534090660472672E-3"/>
    <n v="7395"/>
    <n v="2.5040472785797462E-3"/>
    <n v="205"/>
    <n v="582"/>
    <n v="3"/>
    <n v="35"/>
    <n v="2"/>
    <n v="827"/>
    <n v="837"/>
    <n v="-1.2091898428053138E-2"/>
    <n v="-10"/>
    <x v="5"/>
    <n v="836"/>
    <n v="0.99880525686977295"/>
    <n v="153"/>
    <n v="0.18279569892473119"/>
    <n v="19"/>
    <n v="2.2727272727272728E-2"/>
    <n v="297"/>
    <n v="0.35526315789473684"/>
    <n v="86"/>
    <n v="0.10287081339712918"/>
    <n v="552"/>
    <n v="0.66028708133971292"/>
    <n v="159"/>
    <n v="0.19019138755980861"/>
    <n v="1.4513888888888888"/>
    <m/>
  </r>
  <r>
    <n v="76"/>
    <x v="3"/>
    <s v="URBAN"/>
    <s v="BIDAR, KARNATAKA"/>
    <d v="1970-08-26T00:00:00"/>
    <n v="53"/>
    <n v="7"/>
    <x v="0"/>
    <n v="42.937438999999998"/>
    <n v="5.2749329999999999"/>
    <n v="48.212371999999995"/>
    <n v="1.7679906344155211E-3"/>
    <n v="66.938469999999995"/>
    <n v="1.253571091330946E-3"/>
    <n v="5594"/>
    <n v="1.894204256440176E-3"/>
    <n v="263"/>
    <n v="210"/>
    <n v="22"/>
    <n v="20"/>
    <n v="0"/>
    <n v="515"/>
    <n v="523"/>
    <n v="-1.5533980582524309E-2"/>
    <n v="-8"/>
    <x v="2"/>
    <n v="523"/>
    <n v="1"/>
    <n v="173"/>
    <n v="0.33078393881453155"/>
    <n v="25"/>
    <n v="4.780114722753346E-2"/>
    <n v="139"/>
    <n v="0.26577437858508607"/>
    <n v="58"/>
    <n v="0.11089866156787763"/>
    <n v="427"/>
    <n v="0.81644359464627148"/>
    <n v="154"/>
    <n v="0.29445506692160611"/>
    <n v="0.90798611111111116"/>
    <m/>
  </r>
  <r>
    <n v="77"/>
    <x v="3"/>
    <s v="URBAN"/>
    <s v="VIJAYAPURA, KARNATAKA"/>
    <d v="1966-12-30T00:00:00"/>
    <n v="56"/>
    <n v="14"/>
    <x v="2"/>
    <n v="120.52395300000001"/>
    <n v="46.170974000000001"/>
    <n v="166.69492700000001"/>
    <n v="6.1128514842741823E-3"/>
    <n v="335.005289"/>
    <n v="6.2737159324581073E-3"/>
    <n v="5919"/>
    <n v="2.0042536635447626E-3"/>
    <n v="378"/>
    <n v="274"/>
    <n v="139"/>
    <n v="45"/>
    <n v="0"/>
    <n v="836"/>
    <n v="836"/>
    <n v="0"/>
    <n v="0"/>
    <x v="5"/>
    <n v="836"/>
    <n v="1"/>
    <n v="249"/>
    <n v="0.29784688995215314"/>
    <n v="26"/>
    <n v="3.1100478468899521E-2"/>
    <n v="284"/>
    <n v="0.33971291866028708"/>
    <n v="152"/>
    <n v="0.18181818181818182"/>
    <n v="716"/>
    <n v="0.8564593301435407"/>
    <n v="274"/>
    <n v="0.32775119617224879"/>
    <n v="1.4513888888888888"/>
    <m/>
  </r>
  <r>
    <n v="78"/>
    <x v="4"/>
    <s v="RURAL"/>
    <s v="BIKKODU"/>
    <d v="1972-12-28T00:00:00"/>
    <n v="50"/>
    <n v="5"/>
    <x v="0"/>
    <n v="31.155176999999998"/>
    <n v="1.539398"/>
    <n v="32.694575"/>
    <n v="1.1989391933712749E-3"/>
    <n v="30.839658"/>
    <n v="5.7754089293246688E-4"/>
    <n v="1980"/>
    <n v="6.704548494371735E-4"/>
    <n v="105"/>
    <n v="131"/>
    <n v="5"/>
    <n v="12"/>
    <n v="0"/>
    <n v="253"/>
    <n v="254"/>
    <n v="-3.9525691699604515E-3"/>
    <n v="-1"/>
    <x v="1"/>
    <n v="254"/>
    <n v="1"/>
    <n v="53"/>
    <n v="0.20866141732283464"/>
    <n v="5"/>
    <n v="1.968503937007874E-2"/>
    <n v="54"/>
    <n v="0.2125984251968504"/>
    <n v="13"/>
    <n v="5.1181102362204724E-2"/>
    <n v="199"/>
    <n v="0.78346456692913391"/>
    <n v="49"/>
    <n v="0.19291338582677164"/>
    <n v="0.44097222222222221"/>
    <m/>
  </r>
  <r>
    <n v="79"/>
    <x v="9"/>
    <s v="METRO"/>
    <s v="CORP.FIN.BRANCH-MUMBAI"/>
    <d v="1971-12-10T00:00:00"/>
    <n v="51"/>
    <n v="8"/>
    <x v="0"/>
    <n v="16.297232999999999"/>
    <n v="2.476245"/>
    <n v="18.773477999999997"/>
    <n v="6.8844016385266897E-4"/>
    <n v="239.96139700000001"/>
    <n v="4.4938085724784034E-3"/>
    <n v="1951"/>
    <n v="6.6063505618784118E-4"/>
    <n v="19"/>
    <n v="80"/>
    <n v="8"/>
    <n v="8"/>
    <n v="0"/>
    <n v="115"/>
    <n v="116"/>
    <n v="-8.6956521739129933E-3"/>
    <n v="-1"/>
    <x v="0"/>
    <n v="116"/>
    <n v="1"/>
    <n v="81"/>
    <n v="0.69827586206896552"/>
    <n v="13"/>
    <n v="0.11206896551724138"/>
    <n v="53"/>
    <n v="0.45689655172413796"/>
    <n v="46"/>
    <n v="0.39655172413793105"/>
    <n v="81"/>
    <n v="0.69827586206896552"/>
    <n v="69"/>
    <n v="0.59482758620689657"/>
    <n v="0.2013888888888889"/>
    <m/>
  </r>
  <r>
    <n v="80"/>
    <x v="1"/>
    <s v="SURBAN"/>
    <s v="BHATKAL"/>
    <d v="1975-12-26T00:00:00"/>
    <n v="47"/>
    <n v="6"/>
    <x v="0"/>
    <n v="26.513006000000001"/>
    <n v="2.8390620000000002"/>
    <n v="29.352068000000003"/>
    <n v="1.0763664837881762E-3"/>
    <n v="24.524028999999999"/>
    <n v="4.5926675344330059E-4"/>
    <n v="4814"/>
    <n v="1.6300856793891683E-3"/>
    <n v="101"/>
    <n v="111"/>
    <n v="19"/>
    <n v="17"/>
    <n v="0"/>
    <n v="248"/>
    <n v="248"/>
    <n v="0"/>
    <n v="0"/>
    <x v="0"/>
    <n v="248"/>
    <n v="1"/>
    <n v="66"/>
    <n v="0.2661290322580645"/>
    <n v="5"/>
    <n v="2.0161290322580645E-2"/>
    <n v="74"/>
    <n v="0.29838709677419356"/>
    <n v="25"/>
    <n v="0.10080645161290322"/>
    <n v="210"/>
    <n v="0.84677419354838712"/>
    <n v="59"/>
    <n v="0.23790322580645162"/>
    <n v="0.43055555555555558"/>
    <m/>
  </r>
  <r>
    <n v="81"/>
    <x v="9"/>
    <s v="METRO"/>
    <s v="BORIVLI WEST, MUMBAI"/>
    <d v="1976-05-02T00:00:00"/>
    <n v="47"/>
    <n v="17"/>
    <x v="3"/>
    <n v="210.30854099999999"/>
    <n v="14.818428000000001"/>
    <n v="225.126969"/>
    <n v="8.2556065224576262E-3"/>
    <n v="627.16170099999999"/>
    <n v="1.1744991750835395E-2"/>
    <n v="8138"/>
    <n v="2.7556371538988472E-3"/>
    <n v="236"/>
    <n v="1377"/>
    <n v="16"/>
    <n v="124"/>
    <n v="8"/>
    <n v="1761"/>
    <n v="1743"/>
    <n v="1.0221465076660996E-2"/>
    <n v="18"/>
    <x v="6"/>
    <n v="1734"/>
    <n v="0.99483648881239239"/>
    <n v="980"/>
    <n v="0.56224899598393574"/>
    <n v="103"/>
    <n v="5.9400230680507496E-2"/>
    <n v="635"/>
    <n v="0.36620530565167242"/>
    <n v="444"/>
    <n v="0.25605536332179929"/>
    <n v="978"/>
    <n v="0.56401384083044981"/>
    <n v="713"/>
    <n v="0.41118800461361016"/>
    <n v="3.0104166666666665"/>
    <m/>
  </r>
  <r>
    <n v="82"/>
    <x v="1"/>
    <s v="SURBAN"/>
    <s v="BANTAKAL"/>
    <d v="1976-12-06T00:00:00"/>
    <n v="46"/>
    <n v="5"/>
    <x v="0"/>
    <n v="20.095445000000002"/>
    <n v="1.073558"/>
    <n v="21.169003"/>
    <n v="7.7628619981431478E-4"/>
    <n v="38.906579000000001"/>
    <n v="7.2861185349745337E-4"/>
    <n v="1631"/>
    <n v="5.5227871688486355E-4"/>
    <n v="13"/>
    <n v="245"/>
    <n v="1"/>
    <n v="17"/>
    <n v="0"/>
    <n v="276"/>
    <n v="275"/>
    <n v="3.6231884057971175E-3"/>
    <n v="1"/>
    <x v="1"/>
    <n v="275"/>
    <n v="1"/>
    <n v="103"/>
    <n v="0.37454545454545457"/>
    <n v="16"/>
    <n v="5.8181818181818182E-2"/>
    <n v="98"/>
    <n v="0.35636363636363638"/>
    <n v="49"/>
    <n v="0.17818181818181819"/>
    <n v="150"/>
    <n v="0.54545454545454541"/>
    <n v="78"/>
    <n v="0.28363636363636363"/>
    <n v="0.47743055555555558"/>
    <m/>
  </r>
  <r>
    <n v="83"/>
    <x v="12"/>
    <s v="METRO"/>
    <s v="KASTURBA ROAD, BENGALURU"/>
    <d v="1976-12-24T00:00:00"/>
    <n v="46"/>
    <n v="11"/>
    <x v="2"/>
    <n v="35.529266999999997"/>
    <n v="10.276615"/>
    <n v="45.805881999999997"/>
    <n v="1.6797425021349811E-3"/>
    <n v="167.97254699999999"/>
    <n v="3.1456579311781199E-3"/>
    <n v="5284"/>
    <n v="1.7892340527404164E-3"/>
    <n v="14"/>
    <n v="161"/>
    <n v="23"/>
    <n v="10"/>
    <n v="0"/>
    <n v="208"/>
    <n v="210"/>
    <n v="-9.6153846153845812E-3"/>
    <n v="-2"/>
    <x v="0"/>
    <n v="210"/>
    <n v="1"/>
    <n v="123"/>
    <n v="0.58571428571428574"/>
    <n v="31"/>
    <n v="0.14761904761904762"/>
    <n v="147"/>
    <n v="0.7"/>
    <n v="77"/>
    <n v="0.36666666666666664"/>
    <n v="162"/>
    <n v="0.77142857142857146"/>
    <n v="118"/>
    <n v="0.56190476190476191"/>
    <n v="0.36458333333333331"/>
    <m/>
  </r>
  <r>
    <n v="84"/>
    <x v="12"/>
    <s v="METRO"/>
    <s v="JAYANAGAR IV BLOCK, BENGALURU"/>
    <d v="1976-12-14T00:00:00"/>
    <n v="46"/>
    <n v="9"/>
    <x v="0"/>
    <n v="122.492155"/>
    <n v="11.617046"/>
    <n v="134.10920099999998"/>
    <n v="4.9179038807082263E-3"/>
    <n v="399.25587100000001"/>
    <n v="7.4769503684466868E-3"/>
    <n v="8931"/>
    <n v="3.0241577072340387E-3"/>
    <n v="51"/>
    <n v="759"/>
    <n v="34"/>
    <n v="39"/>
    <n v="4"/>
    <n v="887"/>
    <n v="928"/>
    <n v="-4.6223224351747527E-2"/>
    <n v="-41"/>
    <x v="5"/>
    <n v="928"/>
    <n v="1"/>
    <n v="543"/>
    <n v="0.58512931034482762"/>
    <n v="86"/>
    <n v="9.2672413793103453E-2"/>
    <n v="584"/>
    <n v="0.62931034482758619"/>
    <n v="331"/>
    <n v="0.35668103448275862"/>
    <n v="619"/>
    <n v="0.66702586206896552"/>
    <n v="497"/>
    <n v="0.53556034482758619"/>
    <n v="1.6111111111111112"/>
    <m/>
  </r>
  <r>
    <n v="85"/>
    <x v="9"/>
    <s v="METRO"/>
    <s v="SION (EAST), MUMBAI"/>
    <d v="1977-06-20T00:00:00"/>
    <n v="46"/>
    <n v="7"/>
    <x v="0"/>
    <n v="43.376136000000002"/>
    <n v="10.951891"/>
    <n v="54.328027000000006"/>
    <n v="1.9922571518006535E-3"/>
    <n v="101.41430699999999"/>
    <n v="1.8992074886468365E-3"/>
    <n v="8685"/>
    <n v="2.9408587713948744E-3"/>
    <n v="21"/>
    <n v="233"/>
    <n v="20"/>
    <n v="25"/>
    <n v="0"/>
    <n v="299"/>
    <n v="318"/>
    <n v="-6.3545150501672198E-2"/>
    <n v="-19"/>
    <x v="1"/>
    <n v="316"/>
    <n v="0.99371069182389937"/>
    <n v="159"/>
    <n v="0.5"/>
    <n v="10"/>
    <n v="3.1645569620253167E-2"/>
    <n v="204"/>
    <n v="0.64556962025316456"/>
    <n v="88"/>
    <n v="0.27848101265822783"/>
    <n v="219"/>
    <n v="0.69303797468354433"/>
    <n v="140"/>
    <n v="0.44303797468354428"/>
    <n v="0.54861111111111116"/>
    <m/>
  </r>
  <r>
    <n v="86"/>
    <x v="9"/>
    <s v="METRO"/>
    <s v="BANDRA (WEST), MUMBAI"/>
    <d v="1977-09-08T00:00:00"/>
    <n v="46"/>
    <n v="12"/>
    <x v="2"/>
    <n v="92.968080999999998"/>
    <n v="20.795793"/>
    <n v="113.763874"/>
    <n v="4.1718226136400723E-3"/>
    <n v="218.827924"/>
    <n v="4.0980374887918019E-3"/>
    <n v="7543"/>
    <n v="2.5541620855073733E-3"/>
    <n v="148"/>
    <n v="413"/>
    <n v="25"/>
    <n v="50"/>
    <n v="2"/>
    <n v="638"/>
    <n v="661"/>
    <n v="-3.6050156739811934E-2"/>
    <n v="-23"/>
    <x v="2"/>
    <n v="661"/>
    <n v="1"/>
    <n v="312"/>
    <n v="0.47201210287443268"/>
    <n v="38"/>
    <n v="5.7488653555219364E-2"/>
    <n v="226"/>
    <n v="0.34190620272314676"/>
    <n v="153"/>
    <n v="0.23146747352496219"/>
    <n v="451"/>
    <n v="0.68229954614220878"/>
    <n v="256"/>
    <n v="0.38729198184568836"/>
    <n v="1.1475694444444444"/>
    <m/>
  </r>
  <r>
    <n v="87"/>
    <x v="1"/>
    <s v="SURBAN"/>
    <s v="BABRUWADA, ANKOLA"/>
    <d v="1977-10-14T00:00:00"/>
    <n v="45"/>
    <n v="7"/>
    <x v="0"/>
    <n v="27.205901000000001"/>
    <n v="3.6238769999999998"/>
    <n v="30.829778000000001"/>
    <n v="1.1305554260037172E-3"/>
    <n v="91.878213000000002"/>
    <n v="1.7206230100560579E-3"/>
    <n v="2351"/>
    <n v="7.9608048031656301E-4"/>
    <n v="114"/>
    <n v="296"/>
    <n v="18"/>
    <n v="53"/>
    <n v="0"/>
    <n v="481"/>
    <n v="468"/>
    <n v="2.7027027027026973E-2"/>
    <n v="13"/>
    <x v="1"/>
    <n v="467"/>
    <n v="0.99786324786324787"/>
    <n v="86"/>
    <n v="0.18376068376068377"/>
    <n v="9"/>
    <n v="1.9271948608137045E-2"/>
    <n v="116"/>
    <n v="0.24839400428265523"/>
    <n v="31"/>
    <n v="6.638115631691649E-2"/>
    <n v="331"/>
    <n v="0.70877944325481801"/>
    <n v="79"/>
    <n v="0.16916488222698073"/>
    <n v="0.81076388888888884"/>
    <m/>
  </r>
  <r>
    <n v="88"/>
    <x v="4"/>
    <s v="RURAL"/>
    <s v="BELAGODU"/>
    <d v="1977-12-26T00:00:00"/>
    <n v="45"/>
    <n v="4"/>
    <x v="1"/>
    <n v="22.793586999999999"/>
    <n v="0.30180499999999999"/>
    <n v="23.095392"/>
    <n v="8.4692860069517334E-4"/>
    <n v="41.955213000000001"/>
    <n v="7.8570427659061079E-4"/>
    <n v="1342"/>
    <n v="4.5441939795186202E-4"/>
    <n v="50"/>
    <n v="118"/>
    <n v="2"/>
    <n v="11"/>
    <n v="0"/>
    <n v="181"/>
    <n v="180"/>
    <n v="5.5248618784530246E-3"/>
    <n v="1"/>
    <x v="0"/>
    <n v="180"/>
    <n v="1"/>
    <n v="28"/>
    <n v="0.15555555555555556"/>
    <n v="4"/>
    <n v="2.2222222222222223E-2"/>
    <n v="53"/>
    <n v="0.29444444444444445"/>
    <n v="15"/>
    <n v="8.3333333333333329E-2"/>
    <n v="134"/>
    <n v="0.74444444444444446"/>
    <n v="29"/>
    <n v="0.16111111111111112"/>
    <n v="0.3125"/>
    <m/>
  </r>
  <r>
    <n v="89"/>
    <x v="12"/>
    <s v="METRO"/>
    <s v="SUBHASH NAGAR, BENGALURU"/>
    <d v="1978-07-14T00:00:00"/>
    <n v="45"/>
    <n v="8"/>
    <x v="0"/>
    <n v="46.767069999999997"/>
    <n v="7.6189429999999998"/>
    <n v="54.386012999999998"/>
    <n v="1.994383550081311E-3"/>
    <n v="151.78249400000001"/>
    <n v="2.8424633345894043E-3"/>
    <n v="6398"/>
    <n v="2.1664495589389069E-3"/>
    <n v="152"/>
    <n v="206"/>
    <n v="25"/>
    <n v="7"/>
    <n v="0"/>
    <n v="390"/>
    <n v="394"/>
    <n v="-1.025641025641022E-2"/>
    <n v="-4"/>
    <x v="1"/>
    <n v="394"/>
    <n v="1"/>
    <n v="191"/>
    <n v="0.48477157360406092"/>
    <n v="49"/>
    <n v="0.12436548223350254"/>
    <n v="173"/>
    <n v="0.43908629441624364"/>
    <n v="79"/>
    <n v="0.20050761421319796"/>
    <n v="335"/>
    <n v="0.85025380710659904"/>
    <n v="165"/>
    <n v="0.41878172588832485"/>
    <n v="0.68402777777777779"/>
    <m/>
  </r>
  <r>
    <n v="90"/>
    <x v="12"/>
    <s v="METRO"/>
    <s v="BASAVANGUDI, BENGALURU"/>
    <d v="1979-03-19T00:00:00"/>
    <n v="44"/>
    <n v="11"/>
    <x v="2"/>
    <n v="107.724436"/>
    <n v="22.877822999999999"/>
    <n v="130.602259"/>
    <n v="4.7893011931773493E-3"/>
    <n v="868.36766499999999"/>
    <n v="1.6262107596581688E-2"/>
    <n v="6396"/>
    <n v="2.1657723318182632E-3"/>
    <n v="206"/>
    <n v="769"/>
    <n v="59"/>
    <n v="44"/>
    <n v="4"/>
    <n v="1082"/>
    <n v="1115"/>
    <n v="-3.0499075785582308E-2"/>
    <n v="-33"/>
    <x v="6"/>
    <n v="1113"/>
    <n v="0.99820627802690587"/>
    <n v="546"/>
    <n v="0.48968609865470852"/>
    <n v="72"/>
    <n v="6.4690026954177901E-2"/>
    <n v="540"/>
    <n v="0.48517520215633425"/>
    <n v="338"/>
    <n v="0.30368373764600182"/>
    <n v="799"/>
    <n v="0.71787960467205747"/>
    <n v="535"/>
    <n v="0.48068283917340521"/>
    <n v="1.9322916666666667"/>
    <m/>
  </r>
  <r>
    <n v="91"/>
    <x v="9"/>
    <s v="METRO"/>
    <s v="ANDHERI WEST, MUMBAI"/>
    <d v="1980-05-25T00:00:00"/>
    <n v="43"/>
    <n v="15"/>
    <x v="3"/>
    <n v="131.023439"/>
    <n v="15.311977000000001"/>
    <n v="146.33541600000001"/>
    <n v="5.3662500772892743E-3"/>
    <n v="395.41951599999999"/>
    <n v="7.4051061251575448E-3"/>
    <n v="6226"/>
    <n v="2.1082080265635568E-3"/>
    <n v="210"/>
    <n v="1004"/>
    <n v="25"/>
    <n v="81"/>
    <n v="6"/>
    <n v="1326"/>
    <n v="1328"/>
    <n v="-1.5082956259426794E-3"/>
    <n v="-2"/>
    <x v="6"/>
    <n v="1327"/>
    <n v="0.99924698795180722"/>
    <n v="669"/>
    <n v="0.5037650602409639"/>
    <n v="71"/>
    <n v="5.3504144687264506E-2"/>
    <n v="480"/>
    <n v="0.36171816126601358"/>
    <n v="363"/>
    <n v="0.27354935945742276"/>
    <n v="819"/>
    <n v="0.6171816126601356"/>
    <n v="542"/>
    <n v="0.40844009042954033"/>
    <n v="2.3038194444444446"/>
    <m/>
  </r>
  <r>
    <n v="92"/>
    <x v="5"/>
    <s v="RURAL"/>
    <s v="BOMMANHAL"/>
    <d v="1980-09-25T00:00:00"/>
    <n v="42"/>
    <n v="7"/>
    <x v="0"/>
    <n v="17.091449999999998"/>
    <n v="2.0081190000000002"/>
    <n v="19.099568999999999"/>
    <n v="7.003982113423712E-4"/>
    <n v="13.017415"/>
    <n v="2.4377992397880963E-4"/>
    <n v="2697"/>
    <n v="9.1324077218790753E-4"/>
    <n v="88"/>
    <n v="75"/>
    <n v="15"/>
    <n v="7"/>
    <n v="0"/>
    <n v="185"/>
    <n v="183"/>
    <n v="1.0810810810810811E-2"/>
    <n v="2"/>
    <x v="0"/>
    <n v="183"/>
    <n v="1"/>
    <n v="39"/>
    <n v="0.21311475409836064"/>
    <n v="2"/>
    <n v="1.092896174863388E-2"/>
    <n v="52"/>
    <n v="0.28415300546448086"/>
    <n v="12"/>
    <n v="6.5573770491803282E-2"/>
    <n v="159"/>
    <n v="0.86885245901639341"/>
    <n v="34"/>
    <n v="0.18579234972677597"/>
    <n v="0.31770833333333331"/>
    <m/>
  </r>
  <r>
    <n v="93"/>
    <x v="9"/>
    <s v="METRO"/>
    <s v="KANDIVILI (WEST), MUMBAI"/>
    <d v="1981-04-05T00:00:00"/>
    <n v="42"/>
    <n v="8"/>
    <x v="0"/>
    <n v="49.999873000000001"/>
    <n v="11.343802"/>
    <n v="61.343675000000005"/>
    <n v="2.2495272143139848E-3"/>
    <n v="102.489711"/>
    <n v="1.9193468101147708E-3"/>
    <n v="5528"/>
    <n v="1.8718557614589369E-3"/>
    <n v="63"/>
    <n v="384"/>
    <n v="15"/>
    <n v="31"/>
    <n v="2"/>
    <n v="495"/>
    <n v="489"/>
    <n v="1.2121212121212088E-2"/>
    <n v="6"/>
    <x v="1"/>
    <n v="488"/>
    <n v="0.99795501022494892"/>
    <n v="243"/>
    <n v="0.49693251533742333"/>
    <n v="28"/>
    <n v="5.737704918032787E-2"/>
    <n v="265"/>
    <n v="0.54303278688524592"/>
    <n v="114"/>
    <n v="0.23360655737704919"/>
    <n v="335"/>
    <n v="0.68647540983606559"/>
    <n v="203"/>
    <n v="0.41598360655737704"/>
    <n v="0.84722222222222221"/>
    <m/>
  </r>
  <r>
    <n v="94"/>
    <x v="12"/>
    <s v="METRO"/>
    <s v="KORAMANGALA, BENGALURU"/>
    <d v="1982-11-18T00:00:00"/>
    <n v="40"/>
    <n v="11"/>
    <x v="2"/>
    <n v="119.762837"/>
    <n v="39.298707999999998"/>
    <n v="159.061545"/>
    <n v="5.8329285656317214E-3"/>
    <n v="535.84048099999995"/>
    <n v="1.0034799668209762E-2"/>
    <n v="10467"/>
    <n v="3.5442681358883307E-3"/>
    <n v="33"/>
    <n v="504"/>
    <n v="20"/>
    <n v="22"/>
    <n v="2"/>
    <n v="581"/>
    <n v="614"/>
    <n v="-5.6798623063683218E-2"/>
    <n v="-33"/>
    <x v="2"/>
    <n v="614"/>
    <n v="1"/>
    <n v="371"/>
    <n v="0.60423452768729646"/>
    <n v="89"/>
    <n v="0.14495114006514659"/>
    <n v="390"/>
    <n v="0.63517915309446249"/>
    <n v="202"/>
    <n v="0.3289902280130293"/>
    <n v="419"/>
    <n v="0.6824104234527687"/>
    <n v="295"/>
    <n v="0.48045602605863191"/>
    <n v="1.0659722222222223"/>
    <m/>
  </r>
  <r>
    <n v="95"/>
    <x v="6"/>
    <s v="URBAN"/>
    <s v="MALAMARUTHI, BELAGAVI"/>
    <d v="1982-12-21T00:00:00"/>
    <n v="40"/>
    <n v="8"/>
    <x v="0"/>
    <n v="36.751846999999998"/>
    <n v="15.226794"/>
    <n v="51.978640999999996"/>
    <n v="1.9061030740749826E-3"/>
    <n v="112.512935"/>
    <n v="2.1070538767437889E-3"/>
    <n v="3131"/>
    <n v="1.0601990573675707E-3"/>
    <n v="142"/>
    <n v="277"/>
    <n v="50"/>
    <n v="30"/>
    <n v="0"/>
    <n v="499"/>
    <n v="509"/>
    <n v="-2.0040080160320661E-2"/>
    <n v="-10"/>
    <x v="2"/>
    <n v="508"/>
    <n v="0.99803536345776034"/>
    <n v="257"/>
    <n v="0.50491159135559927"/>
    <n v="30"/>
    <n v="5.905511811023622E-2"/>
    <n v="218"/>
    <n v="0.42913385826771655"/>
    <n v="90"/>
    <n v="0.17716535433070865"/>
    <n v="424"/>
    <n v="0.83464566929133854"/>
    <n v="246"/>
    <n v="0.48425196850393698"/>
    <n v="0.88194444444444442"/>
    <m/>
  </r>
  <r>
    <n v="96"/>
    <x v="2"/>
    <s v="RURAL"/>
    <s v="BELAGUTTI, KARNATAKA"/>
    <d v="1983-10-07T00:00:00"/>
    <n v="39"/>
    <n v="4"/>
    <x v="1"/>
    <n v="15.006271"/>
    <n v="0.93509699999999996"/>
    <n v="15.941368000000001"/>
    <n v="5.845841669804442E-4"/>
    <n v="12.004175999999999"/>
    <n v="2.2480477980522638E-4"/>
    <n v="1156"/>
    <n v="3.9143727573200631E-4"/>
    <n v="77"/>
    <n v="50"/>
    <n v="1"/>
    <n v="10"/>
    <n v="0"/>
    <n v="138"/>
    <n v="138"/>
    <n v="0"/>
    <n v="0"/>
    <x v="0"/>
    <n v="138"/>
    <n v="1"/>
    <n v="47"/>
    <n v="0.34057971014492755"/>
    <n v="5"/>
    <n v="3.6231884057971016E-2"/>
    <n v="13"/>
    <n v="9.420289855072464E-2"/>
    <n v="8"/>
    <n v="5.7971014492753624E-2"/>
    <n v="107"/>
    <n v="0.77536231884057971"/>
    <n v="33"/>
    <n v="0.2391304347826087"/>
    <n v="0.23958333333333334"/>
    <m/>
  </r>
  <r>
    <n v="97"/>
    <x v="12"/>
    <s v="METRO"/>
    <s v="BANASHANKARI III STAGE,BENGALUR"/>
    <d v="1983-12-29T00:00:00"/>
    <n v="39"/>
    <n v="10"/>
    <x v="2"/>
    <n v="133.88160999999999"/>
    <n v="16.059999999999999"/>
    <n v="149.94161"/>
    <n v="5.49849242408535E-3"/>
    <n v="355.51734099999999"/>
    <n v="6.6578495317333383E-3"/>
    <n v="11224"/>
    <n v="3.800598601051937E-3"/>
    <n v="213"/>
    <n v="1114"/>
    <n v="29"/>
    <n v="53"/>
    <n v="6"/>
    <n v="1415"/>
    <n v="1450"/>
    <n v="-2.4734982332155431E-2"/>
    <n v="-35"/>
    <x v="6"/>
    <n v="1450"/>
    <n v="1"/>
    <n v="775"/>
    <n v="0.53448275862068961"/>
    <n v="89"/>
    <n v="6.137931034482759E-2"/>
    <n v="796"/>
    <n v="0.54896551724137932"/>
    <n v="440"/>
    <n v="0.30344827586206896"/>
    <n v="1003"/>
    <n v="0.69172413793103449"/>
    <n v="698"/>
    <n v="0.48137931034482756"/>
    <n v="2.5173611111111112"/>
    <m/>
  </r>
  <r>
    <n v="98"/>
    <x v="12"/>
    <s v="METRO"/>
    <s v="SARAKKI LAYOUT, BENGALURU"/>
    <d v="1985-03-27T00:00:00"/>
    <n v="38"/>
    <n v="11"/>
    <x v="2"/>
    <n v="147.11475899999999"/>
    <n v="29.367056000000002"/>
    <n v="176.48181499999998"/>
    <n v="6.4717453865296782E-3"/>
    <n v="496.79162500000001"/>
    <n v="9.3035233628035452E-3"/>
    <n v="6928"/>
    <n v="2.3459147459094637E-3"/>
    <n v="425"/>
    <n v="826"/>
    <n v="28"/>
    <n v="60"/>
    <n v="4"/>
    <n v="1343"/>
    <n v="1369"/>
    <n v="-1.9359642591213699E-2"/>
    <n v="-26"/>
    <x v="6"/>
    <n v="1367"/>
    <n v="0.99853907962016075"/>
    <n v="800"/>
    <n v="0.58436815193571945"/>
    <n v="140"/>
    <n v="0.10241404535479151"/>
    <n v="432"/>
    <n v="0.31602048280907097"/>
    <n v="454"/>
    <n v="0.33211411850768108"/>
    <n v="981"/>
    <n v="0.71762984637893201"/>
    <n v="720"/>
    <n v="0.52670080468178493"/>
    <n v="2.3732638888888888"/>
    <m/>
  </r>
  <r>
    <n v="99"/>
    <x v="12"/>
    <s v="METRO"/>
    <s v="SRINAGAR, BENGALURU"/>
    <d v="1985-03-23T00:00:00"/>
    <n v="38"/>
    <n v="9"/>
    <x v="0"/>
    <n v="119.865942"/>
    <n v="25.514144999999999"/>
    <n v="145.380087"/>
    <n v="5.3312173117413446E-3"/>
    <n v="294.44682299999999"/>
    <n v="5.5141688366501344E-3"/>
    <n v="9074"/>
    <n v="3.0725794463600568E-3"/>
    <n v="482"/>
    <n v="1007"/>
    <n v="31"/>
    <n v="76"/>
    <n v="6"/>
    <n v="1602"/>
    <n v="1600"/>
    <n v="1.2484394506866447E-3"/>
    <n v="2"/>
    <x v="6"/>
    <n v="1600"/>
    <n v="1"/>
    <n v="917"/>
    <n v="0.573125"/>
    <n v="116"/>
    <n v="7.2499999999999995E-2"/>
    <n v="542"/>
    <n v="0.33875"/>
    <n v="420"/>
    <n v="0.26250000000000001"/>
    <n v="1198"/>
    <n v="0.74875000000000003"/>
    <n v="771"/>
    <n v="0.481875"/>
    <n v="2.7777777777777777"/>
    <m/>
  </r>
  <r>
    <n v="101"/>
    <x v="9"/>
    <s v="METRO"/>
    <s v="OVERSEAS, MUMBAI"/>
    <d v="1993-08-12T00:00:00"/>
    <n v="30"/>
    <n v="18"/>
    <x v="3"/>
    <n v="16.130590000000002"/>
    <n v="10.913342"/>
    <n v="27.043932000000002"/>
    <n v="9.9172508031279238E-4"/>
    <n v="495.55868299999997"/>
    <n v="9.2804337934051431E-3"/>
    <n v="1499"/>
    <n v="5.0758172692238535E-4"/>
    <n v="4"/>
    <n v="52"/>
    <n v="6"/>
    <n v="1"/>
    <n v="0"/>
    <n v="63"/>
    <n v="73"/>
    <n v="-0.15873015873015883"/>
    <n v="-10"/>
    <x v="3"/>
    <n v="73"/>
    <n v="1"/>
    <n v="57"/>
    <n v="0.78082191780821919"/>
    <n v="9"/>
    <n v="0.12328767123287671"/>
    <n v="47"/>
    <n v="0.64383561643835618"/>
    <n v="36"/>
    <n v="0.49315068493150682"/>
    <n v="53"/>
    <n v="0.72602739726027399"/>
    <n v="48"/>
    <n v="0.65753424657534243"/>
    <n v="0.1267361111111111"/>
    <m/>
  </r>
  <r>
    <n v="104"/>
    <x v="12"/>
    <s v="METRO"/>
    <s v="BASAVESWARNAGAR, BENGALURU"/>
    <d v="1996-11-21T00:00:00"/>
    <n v="26"/>
    <n v="10"/>
    <x v="2"/>
    <n v="162.11111099999999"/>
    <n v="31.066310999999999"/>
    <n v="193.17742199999998"/>
    <n v="7.0839881696037454E-3"/>
    <n v="378.470553"/>
    <n v="7.0876992581521015E-3"/>
    <n v="14586"/>
    <n v="4.9390173908538445E-3"/>
    <n v="164"/>
    <n v="925"/>
    <n v="78"/>
    <n v="37"/>
    <n v="4"/>
    <n v="1208"/>
    <n v="1244"/>
    <n v="-2.9801324503311299E-2"/>
    <n v="-36"/>
    <x v="6"/>
    <n v="1242"/>
    <n v="0.99839228295819937"/>
    <n v="778"/>
    <n v="0.62540192926045013"/>
    <n v="105"/>
    <n v="8.4541062801932368E-2"/>
    <n v="748"/>
    <n v="0.60225442834138487"/>
    <n v="365"/>
    <n v="0.2938808373590982"/>
    <n v="880"/>
    <n v="0.70853462157809988"/>
    <n v="658"/>
    <n v="0.52979066022544286"/>
    <n v="2.15625"/>
    <m/>
  </r>
  <r>
    <n v="105"/>
    <x v="12"/>
    <s v="METRO"/>
    <s v="VIJAYANAGAR, BENGALURU"/>
    <d v="1997-01-30T00:00:00"/>
    <n v="26"/>
    <n v="10"/>
    <x v="2"/>
    <n v="96.281041000000002"/>
    <n v="10.142023"/>
    <n v="106.423064"/>
    <n v="3.9026285708946996E-3"/>
    <n v="241.97415699999999"/>
    <n v="4.5315019608959646E-3"/>
    <n v="10133"/>
    <n v="3.4311712067408478E-3"/>
    <n v="275"/>
    <n v="697"/>
    <n v="58"/>
    <n v="34"/>
    <n v="4"/>
    <n v="1068"/>
    <n v="1082"/>
    <n v="-1.3108614232209659E-2"/>
    <n v="-14"/>
    <x v="6"/>
    <n v="1081"/>
    <n v="0.99907578558225507"/>
    <n v="668"/>
    <n v="0.61737523105360448"/>
    <n v="87"/>
    <n v="8.0481036077705834E-2"/>
    <n v="480"/>
    <n v="0.4440333024976873"/>
    <n v="288"/>
    <n v="0.2664199814986124"/>
    <n v="823"/>
    <n v="0.76133209990749307"/>
    <n v="560"/>
    <n v="0.51803885291396856"/>
    <n v="1.8767361111111112"/>
    <m/>
  </r>
  <r>
    <n v="106"/>
    <x v="9"/>
    <s v="URBAN"/>
    <s v="BHAYANDER (EAST), MUMBAI"/>
    <d v="1997-03-09T00:00:00"/>
    <n v="26"/>
    <n v="9"/>
    <x v="0"/>
    <n v="42.253898999999997"/>
    <n v="13.032667999999999"/>
    <n v="55.286566999999998"/>
    <n v="2.027407667579314E-3"/>
    <n v="67.485909000000007"/>
    <n v="1.2638230989532766E-3"/>
    <n v="5686"/>
    <n v="1.9253567039897821E-3"/>
    <n v="265"/>
    <n v="374"/>
    <n v="34"/>
    <n v="43"/>
    <n v="2"/>
    <n v="718"/>
    <n v="722"/>
    <n v="-5.5710306406684396E-3"/>
    <n v="-4"/>
    <x v="2"/>
    <n v="722"/>
    <n v="1"/>
    <n v="332"/>
    <n v="0.45983379501385041"/>
    <n v="21"/>
    <n v="2.9085872576177285E-2"/>
    <n v="282"/>
    <n v="0.39058171745152354"/>
    <n v="145"/>
    <n v="0.20083102493074792"/>
    <n v="634"/>
    <n v="0.87811634349030476"/>
    <n v="316"/>
    <n v="0.4376731301939058"/>
    <n v="1.2534722222222223"/>
    <m/>
  </r>
  <r>
    <n v="107"/>
    <x v="12"/>
    <s v="METRO"/>
    <s v="BANASHANKARI II STAGE,BENGALURU"/>
    <d v="1997-10-08T00:00:00"/>
    <n v="25"/>
    <n v="11"/>
    <x v="2"/>
    <n v="97.413955000000001"/>
    <n v="11.677469"/>
    <n v="109.091424"/>
    <n v="4.0004797093794228E-3"/>
    <n v="297.278167"/>
    <n v="5.5671920232872561E-3"/>
    <n v="4702"/>
    <n v="1.592160960633126E-3"/>
    <n v="246"/>
    <n v="799"/>
    <n v="22"/>
    <n v="38"/>
    <n v="4"/>
    <n v="1109"/>
    <n v="1129"/>
    <n v="-1.80342651036971E-2"/>
    <n v="-20"/>
    <x v="6"/>
    <n v="1129"/>
    <n v="1"/>
    <n v="581"/>
    <n v="0.51461470327723646"/>
    <n v="138"/>
    <n v="0.12223206377325066"/>
    <n v="478"/>
    <n v="0.42338352524357836"/>
    <n v="366"/>
    <n v="0.32418069087688217"/>
    <n v="835"/>
    <n v="0.73959255978742244"/>
    <n v="564"/>
    <n v="0.49955713020372011"/>
    <n v="1.9600694444444444"/>
    <m/>
  </r>
  <r>
    <n v="108"/>
    <x v="10"/>
    <s v="URBAN"/>
    <s v="BHUBANESHWAR, ORISSA"/>
    <d v="1997-10-06T00:00:00"/>
    <n v="25"/>
    <n v="12"/>
    <x v="2"/>
    <n v="23.476599"/>
    <n v="18.283335999999998"/>
    <n v="41.759934999999999"/>
    <n v="1.5313740210459036E-3"/>
    <n v="166.618649"/>
    <n v="3.12030319281301E-3"/>
    <n v="3511"/>
    <n v="1.1888722102898566E-3"/>
    <n v="84"/>
    <n v="185"/>
    <n v="20"/>
    <n v="9"/>
    <n v="0"/>
    <n v="298"/>
    <n v="311"/>
    <n v="-4.3624161073825496E-2"/>
    <n v="-13"/>
    <x v="1"/>
    <n v="311"/>
    <n v="1"/>
    <n v="179"/>
    <n v="0.57556270096463025"/>
    <n v="49"/>
    <n v="0.15755627009646303"/>
    <n v="164"/>
    <n v="0.52733118971061088"/>
    <n v="101"/>
    <n v="0.32475884244372988"/>
    <n v="272"/>
    <n v="0.87459807073954987"/>
    <n v="175"/>
    <n v="0.56270096463022512"/>
    <n v="0.53993055555555558"/>
    <m/>
  </r>
  <r>
    <n v="109"/>
    <x v="12"/>
    <s v="METRO"/>
    <s v="INDIRA NAGAR, BENGALURU"/>
    <d v="1997-11-10T00:00:00"/>
    <n v="25"/>
    <n v="12"/>
    <x v="2"/>
    <n v="80.985066000000003"/>
    <n v="16.875941000000001"/>
    <n v="97.861007000000001"/>
    <n v="3.5886503126307864E-3"/>
    <n v="277.51204000000001"/>
    <n v="5.1970275215474336E-3"/>
    <n v="4051"/>
    <n v="1.3717235328636311E-3"/>
    <n v="245"/>
    <n v="412"/>
    <n v="32"/>
    <n v="32"/>
    <n v="2"/>
    <n v="723"/>
    <n v="737"/>
    <n v="-1.9363762102351245E-2"/>
    <n v="-14"/>
    <x v="2"/>
    <n v="737"/>
    <n v="1"/>
    <n v="460"/>
    <n v="0.62415196743554957"/>
    <n v="81"/>
    <n v="0.10990502035278155"/>
    <n v="239"/>
    <n v="0.32428765264586162"/>
    <n v="236"/>
    <n v="0.32021709633649931"/>
    <n v="556"/>
    <n v="0.75440976933514248"/>
    <n v="395"/>
    <n v="0.53595658073270014"/>
    <n v="1.2795138888888888"/>
    <m/>
  </r>
  <r>
    <n v="110"/>
    <x v="6"/>
    <s v="URBAN"/>
    <s v="TILAKWADI, BELAGAVI"/>
    <d v="1997-12-18T00:00:00"/>
    <n v="25"/>
    <n v="5"/>
    <x v="0"/>
    <n v="24.39001"/>
    <n v="4.4859629999999999"/>
    <n v="28.875973000000002"/>
    <n v="1.0589076559775045E-3"/>
    <n v="126.703"/>
    <n v="2.3727942688995564E-3"/>
    <n v="2347"/>
    <n v="7.9472602607527578E-4"/>
    <n v="45"/>
    <n v="331"/>
    <n v="13"/>
    <n v="35"/>
    <n v="0"/>
    <n v="424"/>
    <n v="420"/>
    <n v="9.4339622641509413E-3"/>
    <n v="4"/>
    <x v="1"/>
    <n v="420"/>
    <n v="1"/>
    <n v="184"/>
    <n v="0.43809523809523809"/>
    <n v="23"/>
    <n v="5.4761904761904762E-2"/>
    <n v="229"/>
    <n v="0.54523809523809519"/>
    <n v="91"/>
    <n v="0.21666666666666667"/>
    <n v="297"/>
    <n v="0.70714285714285718"/>
    <n v="170"/>
    <n v="0.40476190476190477"/>
    <n v="0.72916666666666663"/>
    <m/>
  </r>
  <r>
    <n v="111"/>
    <x v="12"/>
    <s v="METRO"/>
    <s v="B.T.M. LAYOUT, BENGALURU"/>
    <d v="1998-11-23T00:00:00"/>
    <n v="24"/>
    <n v="8"/>
    <x v="0"/>
    <n v="99.189954999999998"/>
    <n v="13.65"/>
    <n v="112.839955"/>
    <n v="4.1379416807758159E-3"/>
    <n v="284.41679499999998"/>
    <n v="5.3263343500531152E-3"/>
    <n v="8717"/>
    <n v="2.9516944053251722E-3"/>
    <n v="96"/>
    <n v="745"/>
    <n v="27"/>
    <n v="48"/>
    <n v="4"/>
    <n v="920"/>
    <n v="917"/>
    <n v="3.260869565217428E-3"/>
    <n v="3"/>
    <x v="5"/>
    <n v="916"/>
    <n v="0.99890948745910579"/>
    <n v="590"/>
    <n v="0.64340239912759001"/>
    <n v="79"/>
    <n v="8.6244541484716164E-2"/>
    <n v="537"/>
    <n v="0.58624454148471616"/>
    <n v="360"/>
    <n v="0.3930131004366812"/>
    <n v="604"/>
    <n v="0.65938864628820959"/>
    <n v="507"/>
    <n v="0.55349344978165937"/>
    <n v="1.5902777777777777"/>
    <m/>
  </r>
  <r>
    <n v="112"/>
    <x v="12"/>
    <s v="METRO"/>
    <s v="MAHALAKSHMIPURAM, BENGALURU"/>
    <d v="1999-03-05T00:00:00"/>
    <n v="24"/>
    <n v="10"/>
    <x v="2"/>
    <n v="84.258605000000003"/>
    <n v="22.488039000000001"/>
    <n v="106.746644"/>
    <n v="3.9144945377773115E-3"/>
    <n v="239.95897500000001"/>
    <n v="4.4937632151646912E-3"/>
    <n v="8826"/>
    <n v="2.9886032834002488E-3"/>
    <n v="639"/>
    <n v="570"/>
    <n v="88"/>
    <n v="35"/>
    <n v="2"/>
    <n v="1334"/>
    <n v="1340"/>
    <n v="-4.4977511244377322E-3"/>
    <n v="-6"/>
    <x v="6"/>
    <n v="1340"/>
    <n v="1"/>
    <n v="611"/>
    <n v="0.45597014925373136"/>
    <n v="145"/>
    <n v="0.10820895522388059"/>
    <n v="353"/>
    <n v="0.26343283582089555"/>
    <n v="298"/>
    <n v="0.22238805970149253"/>
    <n v="1139"/>
    <n v="0.85"/>
    <n v="620"/>
    <n v="0.46268656716417911"/>
    <n v="2.3263888888888888"/>
    <m/>
  </r>
  <r>
    <n v="113"/>
    <x v="12"/>
    <s v="METRO"/>
    <s v="SANJAYA NAGAR, BENGALURU"/>
    <d v="1999-08-19T00:00:00"/>
    <n v="24"/>
    <n v="8"/>
    <x v="0"/>
    <n v="114.494809"/>
    <n v="17.649307"/>
    <n v="132.144116"/>
    <n v="4.8458424630324817E-3"/>
    <n v="317.20996600000001"/>
    <n v="5.9404591001209371E-3"/>
    <n v="5775"/>
    <n v="1.9554933108584228E-3"/>
    <n v="293"/>
    <n v="657"/>
    <n v="54"/>
    <n v="41"/>
    <n v="2"/>
    <n v="1047"/>
    <n v="1051"/>
    <n v="-3.8204393505252288E-3"/>
    <n v="-4"/>
    <x v="6"/>
    <n v="1051"/>
    <n v="1"/>
    <n v="577"/>
    <n v="0.54900095147478589"/>
    <n v="76"/>
    <n v="7.2312083729781165E-2"/>
    <n v="355"/>
    <n v="0.33777354900095147"/>
    <n v="263"/>
    <n v="0.25023786869647957"/>
    <n v="732"/>
    <n v="0.69647954329210271"/>
    <n v="447"/>
    <n v="0.42530922930542342"/>
    <n v="1.8246527777777777"/>
    <m/>
  </r>
  <r>
    <n v="114"/>
    <x v="12"/>
    <s v="METRO"/>
    <s v="K.H.ROAD, BENGALURU"/>
    <d v="2000-03-26T00:00:00"/>
    <n v="23"/>
    <n v="7"/>
    <x v="0"/>
    <n v="40.017851999999998"/>
    <n v="12.052864"/>
    <n v="52.070715999999997"/>
    <n v="1.9094795463560771E-3"/>
    <n v="92.873632000000001"/>
    <n v="1.7392644352658298E-3"/>
    <n v="5567"/>
    <n v="1.8850616903114872E-3"/>
    <n v="39"/>
    <n v="176"/>
    <n v="34"/>
    <n v="16"/>
    <n v="0"/>
    <n v="265"/>
    <n v="279"/>
    <n v="-5.2830188679245271E-2"/>
    <n v="-14"/>
    <x v="1"/>
    <n v="278"/>
    <n v="0.99641577060931896"/>
    <n v="164"/>
    <n v="0.58781362007168458"/>
    <n v="30"/>
    <n v="0.1079136690647482"/>
    <n v="193"/>
    <n v="0.69424460431654678"/>
    <n v="110"/>
    <n v="0.39568345323741005"/>
    <n v="236"/>
    <n v="0.84892086330935257"/>
    <n v="161"/>
    <n v="0.57913669064748197"/>
    <n v="0.4826388888888889"/>
    <m/>
  </r>
  <r>
    <n v="115"/>
    <x v="12"/>
    <s v="METRO"/>
    <s v="GOKULA, BENGALURU"/>
    <d v="2000-09-07T00:00:00"/>
    <n v="23"/>
    <n v="7"/>
    <x v="0"/>
    <n v="62.179200999999999"/>
    <n v="12.364953"/>
    <n v="74.544153999999992"/>
    <n v="2.7336005397624557E-3"/>
    <n v="157.19483399999999"/>
    <n v="2.9438213871480316E-3"/>
    <n v="5066"/>
    <n v="1.715416296590263E-3"/>
    <n v="296"/>
    <n v="552"/>
    <n v="39"/>
    <n v="32"/>
    <n v="2"/>
    <n v="921"/>
    <n v="924"/>
    <n v="-3.2573289902280145E-3"/>
    <n v="-3"/>
    <x v="5"/>
    <n v="924"/>
    <n v="1"/>
    <n v="498"/>
    <n v="0.53896103896103897"/>
    <n v="113"/>
    <n v="0.12229437229437229"/>
    <n v="368"/>
    <n v="0.39826839826839827"/>
    <n v="259"/>
    <n v="0.28030303030303028"/>
    <n v="734"/>
    <n v="0.7943722943722944"/>
    <n v="468"/>
    <n v="0.50649350649350644"/>
    <n v="1.6041666666666667"/>
    <m/>
  </r>
  <r>
    <n v="116"/>
    <x v="6"/>
    <s v="URBAN"/>
    <s v="UDYAMBAG, BELAGAVI"/>
    <d v="2009-03-25T00:00:00"/>
    <n v="14"/>
    <n v="6"/>
    <x v="0"/>
    <n v="30.958552000000001"/>
    <n v="14.596864"/>
    <n v="45.555416000000001"/>
    <n v="1.6705576907708045E-3"/>
    <n v="145.388848"/>
    <n v="2.7227281540003687E-3"/>
    <n v="4771"/>
    <n v="1.6155252962953305E-3"/>
    <n v="213"/>
    <n v="252"/>
    <n v="9"/>
    <n v="9"/>
    <n v="0"/>
    <n v="483"/>
    <n v="483"/>
    <n v="0"/>
    <n v="0"/>
    <x v="1"/>
    <n v="483"/>
    <n v="1"/>
    <n v="262"/>
    <n v="0.54244306418219457"/>
    <n v="65"/>
    <n v="0.13457556935817805"/>
    <n v="189"/>
    <n v="0.39130434782608697"/>
    <n v="112"/>
    <n v="0.2318840579710145"/>
    <n v="444"/>
    <n v="0.91925465838509313"/>
    <n v="235"/>
    <n v="0.48654244306418221"/>
    <n v="0.83854166666666663"/>
    <m/>
  </r>
  <r>
    <n v="117"/>
    <x v="12"/>
    <s v="METRO"/>
    <s v="BENGALURU-CITY CIVIL COURT"/>
    <d v="2011-03-28T00:00:00"/>
    <n v="12"/>
    <n v="11"/>
    <x v="2"/>
    <n v="154.697002"/>
    <n v="45.81"/>
    <n v="200.507002"/>
    <n v="7.352770398244131E-3"/>
    <n v="1454.805654"/>
    <n v="2.7244457654308666E-2"/>
    <n v="7533"/>
    <n v="2.5507759499041553E-3"/>
    <n v="365"/>
    <n v="71"/>
    <n v="3"/>
    <n v="0"/>
    <n v="0"/>
    <n v="439"/>
    <n v="503"/>
    <n v="-0.14578587699316636"/>
    <n v="-64"/>
    <x v="2"/>
    <n v="502"/>
    <n v="0.99801192842942343"/>
    <n v="271"/>
    <n v="0.53876739562624254"/>
    <n v="114"/>
    <n v="0.22709163346613545"/>
    <n v="83"/>
    <n v="0.16533864541832669"/>
    <n v="72"/>
    <n v="0.14342629482071714"/>
    <n v="465"/>
    <n v="0.92629482071713143"/>
    <n v="266"/>
    <n v="0.52988047808764938"/>
    <n v="0.87152777777777779"/>
    <m/>
  </r>
  <r>
    <n v="118"/>
    <x v="12"/>
    <s v="METRO"/>
    <s v="OVERSEAS, BENGALURU"/>
    <d v="2001-04-30T00:00:00"/>
    <n v="22"/>
    <n v="11"/>
    <x v="2"/>
    <n v="21.796879000000001"/>
    <n v="33.116275999999999"/>
    <n v="54.913155000000003"/>
    <n v="2.013714316860574E-3"/>
    <n v="67.143320000000003"/>
    <n v="1.2574073612376105E-3"/>
    <n v="1408"/>
    <n v="4.7676789293310111E-4"/>
    <n v="49"/>
    <n v="55"/>
    <n v="6"/>
    <n v="2"/>
    <n v="0"/>
    <n v="112"/>
    <n v="118"/>
    <n v="-5.3571428571428603E-2"/>
    <n v="-6"/>
    <x v="0"/>
    <n v="118"/>
    <n v="1"/>
    <n v="75"/>
    <n v="0.63559322033898302"/>
    <n v="12"/>
    <n v="0.10169491525423729"/>
    <n v="31"/>
    <n v="0.26271186440677968"/>
    <n v="52"/>
    <n v="0.44067796610169491"/>
    <n v="94"/>
    <n v="0.79661016949152541"/>
    <n v="77"/>
    <n v="0.65254237288135597"/>
    <n v="0.2048611111111111"/>
    <m/>
  </r>
  <r>
    <n v="120"/>
    <x v="12"/>
    <s v="METRO"/>
    <s v="R.T.NAGAR, BENGALURU"/>
    <d v="2002-06-26T00:00:00"/>
    <n v="21"/>
    <n v="8"/>
    <x v="0"/>
    <n v="90.120987999999997"/>
    <n v="7.8623120000000002"/>
    <n v="97.9833"/>
    <n v="3.5931349058935815E-3"/>
    <n v="195.51597799999999"/>
    <n v="3.6614696737779823E-3"/>
    <n v="5957"/>
    <n v="2.0171209788369909E-3"/>
    <n v="384"/>
    <n v="512"/>
    <n v="34"/>
    <n v="37"/>
    <n v="2"/>
    <n v="969"/>
    <n v="970"/>
    <n v="-1.0319917440659854E-3"/>
    <n v="-1"/>
    <x v="5"/>
    <n v="969"/>
    <n v="0.99896907216494846"/>
    <n v="455"/>
    <n v="0.46907216494845361"/>
    <n v="102"/>
    <n v="0.10526315789473684"/>
    <n v="287"/>
    <n v="0.29618163054695562"/>
    <n v="272"/>
    <n v="0.2807017543859649"/>
    <n v="781"/>
    <n v="0.80598555211558309"/>
    <n v="469"/>
    <n v="0.48400412796697628"/>
    <n v="1.6822916666666667"/>
    <m/>
  </r>
  <r>
    <n v="121"/>
    <x v="12"/>
    <s v="METRO"/>
    <s v="SAHAKARNAGAR,BENGALURU"/>
    <d v="2004-03-28T00:00:00"/>
    <n v="19"/>
    <n v="9"/>
    <x v="0"/>
    <n v="72.456772999999998"/>
    <n v="16.88"/>
    <n v="89.336772999999994"/>
    <n v="3.2760590574739904E-3"/>
    <n v="184.93949900000001"/>
    <n v="3.4634016820466384E-3"/>
    <n v="5414"/>
    <n v="1.833253815582251E-3"/>
    <n v="394"/>
    <n v="563"/>
    <n v="40"/>
    <n v="27"/>
    <n v="2"/>
    <n v="1026"/>
    <n v="1036"/>
    <n v="-9.74658869395717E-3"/>
    <n v="-10"/>
    <x v="6"/>
    <n v="1036"/>
    <n v="1"/>
    <n v="491"/>
    <n v="0.47393822393822393"/>
    <n v="94"/>
    <n v="9.0733590733590733E-2"/>
    <n v="345"/>
    <n v="0.33301158301158301"/>
    <n v="269"/>
    <n v="0.25965250965250963"/>
    <n v="814"/>
    <n v="0.7857142857142857"/>
    <n v="470"/>
    <n v="0.45366795366795365"/>
    <n v="1.7986111111111112"/>
    <m/>
  </r>
  <r>
    <n v="123"/>
    <x v="12"/>
    <s v="METRO"/>
    <s v="VIDYARANYAPURA, BENGALURU"/>
    <d v="2005-08-31T00:00:00"/>
    <n v="18"/>
    <n v="8"/>
    <x v="0"/>
    <n v="66.887110000000007"/>
    <n v="5.8795349999999997"/>
    <n v="72.766645000000011"/>
    <n v="2.6684177011211778E-3"/>
    <n v="237.70428200000001"/>
    <n v="4.4515390955422044E-3"/>
    <n v="5809"/>
    <n v="1.9670061719093638E-3"/>
    <n v="269"/>
    <n v="837"/>
    <n v="18"/>
    <n v="40"/>
    <n v="4"/>
    <n v="1168"/>
    <n v="1168"/>
    <n v="0"/>
    <n v="0"/>
    <x v="6"/>
    <n v="1168"/>
    <n v="1"/>
    <n v="490"/>
    <n v="0.41952054794520549"/>
    <n v="66"/>
    <n v="5.650684931506849E-2"/>
    <n v="448"/>
    <n v="0.38356164383561642"/>
    <n v="324"/>
    <n v="0.2773972602739726"/>
    <n v="799"/>
    <n v="0.68407534246575341"/>
    <n v="460"/>
    <n v="0.39383561643835618"/>
    <n v="2.0277777777777777"/>
    <m/>
  </r>
  <r>
    <n v="124"/>
    <x v="12"/>
    <s v="METRO"/>
    <s v="BENGALURU-AMARJYOTHI NAGAR"/>
    <d v="2005-10-27T00:00:00"/>
    <n v="17"/>
    <n v="8"/>
    <x v="0"/>
    <n v="92.715905000000006"/>
    <n v="15.497776999999999"/>
    <n v="108.21368200000001"/>
    <n v="3.9682921282449971E-3"/>
    <n v="204.360266"/>
    <n v="3.8270985529591946E-3"/>
    <n v="10212"/>
    <n v="3.4579216780062706E-3"/>
    <n v="304"/>
    <n v="654"/>
    <n v="44"/>
    <n v="41"/>
    <n v="2"/>
    <n v="1045"/>
    <n v="1056"/>
    <n v="-1.0526315789473717E-2"/>
    <n v="-11"/>
    <x v="6"/>
    <n v="1056"/>
    <n v="1"/>
    <n v="496"/>
    <n v="0.46969696969696972"/>
    <n v="77"/>
    <n v="7.2916666666666671E-2"/>
    <n v="483"/>
    <n v="0.45738636363636365"/>
    <n v="272"/>
    <n v="0.25757575757575757"/>
    <n v="829"/>
    <n v="0.78503787878787878"/>
    <n v="491"/>
    <n v="0.46496212121212122"/>
    <n v="1.8333333333333333"/>
    <m/>
  </r>
  <r>
    <n v="125"/>
    <x v="12"/>
    <s v="METRO"/>
    <s v="METROPOLITAN MAGISTRATE COURT"/>
    <d v="2011-12-13T00:00:00"/>
    <n v="11"/>
    <n v="5"/>
    <x v="0"/>
    <n v="36.570064000000002"/>
    <n v="2.6068750000000001"/>
    <n v="39.176939000000004"/>
    <n v="1.4366532564933372E-3"/>
    <n v="40.258477999999997"/>
    <n v="7.5392915616061859E-4"/>
    <n v="2132"/>
    <n v="7.2192411060608775E-4"/>
    <n v="166"/>
    <n v="15"/>
    <n v="5"/>
    <n v="0"/>
    <n v="0"/>
    <n v="186"/>
    <n v="210"/>
    <n v="-0.12903225806451624"/>
    <n v="-24"/>
    <x v="0"/>
    <n v="210"/>
    <n v="1"/>
    <n v="84"/>
    <n v="0.4"/>
    <n v="53"/>
    <n v="0.25238095238095237"/>
    <n v="30"/>
    <n v="0.14285714285714285"/>
    <n v="30"/>
    <n v="0.14285714285714285"/>
    <n v="199"/>
    <n v="0.94761904761904758"/>
    <n v="79"/>
    <n v="0.37619047619047619"/>
    <n v="0.36458333333333331"/>
    <m/>
  </r>
  <r>
    <n v="126"/>
    <x v="12"/>
    <s v="METRO"/>
    <s v="BANASWADI"/>
    <d v="2006-03-06T00:00:00"/>
    <n v="17"/>
    <n v="9"/>
    <x v="0"/>
    <n v="98.709798000000006"/>
    <n v="16.635462"/>
    <n v="115.34526000000001"/>
    <n v="4.229813447142225E-3"/>
    <n v="229.327281"/>
    <n v="4.2946612002803253E-3"/>
    <n v="7376"/>
    <n v="2.4976136209336323E-3"/>
    <n v="242"/>
    <n v="457"/>
    <n v="20"/>
    <n v="33"/>
    <n v="2"/>
    <n v="754"/>
    <n v="778"/>
    <n v="-3.1830238726790361E-2"/>
    <n v="-24"/>
    <x v="5"/>
    <n v="778"/>
    <n v="1"/>
    <n v="372"/>
    <n v="0.47814910025706941"/>
    <n v="83"/>
    <n v="0.10668380462724936"/>
    <n v="372"/>
    <n v="0.47814910025706941"/>
    <n v="222"/>
    <n v="0.28534704370179947"/>
    <n v="630"/>
    <n v="0.80976863753213368"/>
    <n v="356"/>
    <n v="0.45758354755784064"/>
    <n v="1.3506944444444444"/>
    <m/>
  </r>
  <r>
    <n v="127"/>
    <x v="7"/>
    <s v="METRO"/>
    <s v="BHOPAL"/>
    <d v="2006-09-25T00:00:00"/>
    <n v="16"/>
    <n v="8"/>
    <x v="0"/>
    <n v="12.247726"/>
    <n v="10.23596"/>
    <n v="22.483685999999999"/>
    <n v="8.2449679669648643E-4"/>
    <n v="37.477575999999999"/>
    <n v="7.0185060768133002E-4"/>
    <n v="3078"/>
    <n v="1.0422525386705151E-3"/>
    <n v="125"/>
    <n v="82"/>
    <n v="21"/>
    <n v="9"/>
    <n v="0"/>
    <n v="237"/>
    <n v="230"/>
    <n v="2.9535864978902926E-2"/>
    <n v="7"/>
    <x v="0"/>
    <n v="230"/>
    <n v="1"/>
    <n v="105"/>
    <n v="0.45652173913043476"/>
    <n v="21"/>
    <n v="9.1304347826086957E-2"/>
    <n v="65"/>
    <n v="0.28260869565217389"/>
    <n v="57"/>
    <n v="0.24782608695652175"/>
    <n v="214"/>
    <n v="0.93043478260869561"/>
    <n v="115"/>
    <n v="0.5"/>
    <n v="0.39930555555555558"/>
    <m/>
  </r>
  <r>
    <n v="128"/>
    <x v="12"/>
    <s v="METRO"/>
    <s v="BENGALURU-HSR LAYOUT"/>
    <d v="2006-10-05T00:00:00"/>
    <n v="16"/>
    <n v="9"/>
    <x v="0"/>
    <n v="123.862188"/>
    <n v="12.916064"/>
    <n v="136.77825200000001"/>
    <n v="5.0157803587785738E-3"/>
    <n v="232.42381800000001"/>
    <n v="4.352650713133498E-3"/>
    <n v="5271"/>
    <n v="1.7848320764562329E-3"/>
    <n v="297"/>
    <n v="480"/>
    <n v="25"/>
    <n v="30"/>
    <n v="2"/>
    <n v="834"/>
    <n v="868"/>
    <n v="-4.0767386091127067E-2"/>
    <n v="-34"/>
    <x v="5"/>
    <n v="868"/>
    <n v="1"/>
    <n v="562"/>
    <n v="0.64746543778801846"/>
    <n v="82"/>
    <n v="9.4470046082949302E-2"/>
    <n v="322"/>
    <n v="0.37096774193548387"/>
    <n v="280"/>
    <n v="0.32258064516129031"/>
    <n v="650"/>
    <n v="0.74884792626728114"/>
    <n v="462"/>
    <n v="0.532258064516129"/>
    <n v="1.5069444444444444"/>
    <m/>
  </r>
  <r>
    <n v="129"/>
    <x v="10"/>
    <s v="URBAN"/>
    <s v="BILASPUR, CHATTISGARH"/>
    <d v="2007-01-11T00:00:00"/>
    <n v="16"/>
    <n v="6"/>
    <x v="0"/>
    <n v="20.961183999999999"/>
    <n v="8.2173920000000003"/>
    <n v="29.178576"/>
    <n v="1.0700043775813707E-3"/>
    <n v="55.269351999999998"/>
    <n v="1.0350410145883856E-3"/>
    <n v="3096"/>
    <n v="1.0483475827563077E-3"/>
    <n v="57"/>
    <n v="101"/>
    <n v="25"/>
    <n v="11"/>
    <n v="0"/>
    <n v="194"/>
    <n v="209"/>
    <n v="-7.7319587628865927E-2"/>
    <n v="-15"/>
    <x v="0"/>
    <n v="209"/>
    <n v="1"/>
    <n v="94"/>
    <n v="0.44976076555023925"/>
    <n v="20"/>
    <n v="9.569377990430622E-2"/>
    <n v="92"/>
    <n v="0.44019138755980863"/>
    <n v="64"/>
    <n v="0.30622009569377989"/>
    <n v="161"/>
    <n v="0.77033492822966509"/>
    <n v="93"/>
    <n v="0.44497607655502391"/>
    <n v="0.36284722222222221"/>
    <m/>
  </r>
  <r>
    <n v="130"/>
    <x v="12"/>
    <s v="METRO"/>
    <s v="BENGALURU- MARATHAHALLI"/>
    <d v="2007-12-29T00:00:00"/>
    <n v="15"/>
    <n v="8"/>
    <x v="0"/>
    <n v="65.654138000000003"/>
    <n v="8.0965439999999997"/>
    <n v="73.750681999999998"/>
    <n v="2.7045032146055244E-3"/>
    <n v="122.484686"/>
    <n v="2.2937969974567429E-3"/>
    <n v="6776"/>
    <n v="2.2944454847405493E-3"/>
    <n v="176"/>
    <n v="265"/>
    <n v="20"/>
    <n v="16"/>
    <n v="0"/>
    <n v="477"/>
    <n v="494"/>
    <n v="-3.563941299790363E-2"/>
    <n v="-17"/>
    <x v="1"/>
    <n v="494"/>
    <n v="1"/>
    <n v="280"/>
    <n v="0.5668016194331984"/>
    <n v="59"/>
    <n v="0.1194331983805668"/>
    <n v="221"/>
    <n v="0.44736842105263158"/>
    <n v="168"/>
    <n v="0.34008097165991902"/>
    <n v="418"/>
    <n v="0.84615384615384615"/>
    <n v="267"/>
    <n v="0.54048582995951422"/>
    <n v="0.85763888888888884"/>
    <m/>
  </r>
  <r>
    <n v="131"/>
    <x v="4"/>
    <s v="RURAL"/>
    <s v="CHERAMBANE, KARNATAKA"/>
    <d v="1972-12-23T00:00:00"/>
    <n v="50"/>
    <n v="4"/>
    <x v="1"/>
    <n v="19.207243999999999"/>
    <n v="0.31732500000000002"/>
    <n v="19.524569"/>
    <n v="7.159833399816881E-4"/>
    <n v="20.556811"/>
    <n v="3.8497181067260723E-4"/>
    <n v="1220"/>
    <n v="4.1310854359260184E-4"/>
    <n v="56"/>
    <n v="95"/>
    <n v="3"/>
    <n v="12"/>
    <n v="0"/>
    <n v="166"/>
    <n v="169"/>
    <n v="-1.8072289156626509E-2"/>
    <n v="-3"/>
    <x v="0"/>
    <n v="169"/>
    <n v="1"/>
    <n v="23"/>
    <n v="0.13609467455621302"/>
    <n v="2"/>
    <n v="1.1834319526627219E-2"/>
    <n v="36"/>
    <n v="0.21301775147928995"/>
    <n v="8"/>
    <n v="4.7337278106508875E-2"/>
    <n v="121"/>
    <n v="0.71597633136094674"/>
    <n v="24"/>
    <n v="0.14201183431952663"/>
    <n v="0.29340277777777779"/>
    <m/>
  </r>
  <r>
    <n v="132"/>
    <x v="4"/>
    <s v="RURAL"/>
    <s v="CHEYYANDANE, KARNATAKA"/>
    <d v="1972-12-28T00:00:00"/>
    <n v="50"/>
    <n v="4"/>
    <x v="1"/>
    <n v="17.199144"/>
    <n v="0.103565"/>
    <n v="17.302709"/>
    <n v="6.3450575429097641E-4"/>
    <n v="21.826086"/>
    <n v="4.0874179595833435E-4"/>
    <n v="750"/>
    <n v="2.5396017024135358E-4"/>
    <n v="42"/>
    <n v="72"/>
    <n v="0"/>
    <n v="5"/>
    <n v="0"/>
    <n v="119"/>
    <n v="117"/>
    <n v="1.6806722689075682E-2"/>
    <n v="2"/>
    <x v="0"/>
    <n v="117"/>
    <n v="1"/>
    <n v="27"/>
    <n v="0.23076923076923078"/>
    <n v="9"/>
    <n v="7.6923076923076927E-2"/>
    <n v="32"/>
    <n v="0.27350427350427353"/>
    <n v="17"/>
    <n v="0.14529914529914531"/>
    <n v="86"/>
    <n v="0.7350427350427351"/>
    <n v="26"/>
    <n v="0.22222222222222221"/>
    <n v="0.203125"/>
    <m/>
  </r>
  <r>
    <n v="133"/>
    <x v="2"/>
    <s v="URBAN"/>
    <s v="CHIKMAGALURU"/>
    <d v="1966-10-17T00:00:00"/>
    <n v="56"/>
    <n v="9"/>
    <x v="0"/>
    <n v="68.956154999999995"/>
    <n v="7.7763710000000001"/>
    <n v="76.732525999999993"/>
    <n v="2.8138500906581712E-3"/>
    <n v="139.976291"/>
    <n v="2.6213660376361771E-3"/>
    <n v="6994"/>
    <n v="2.3682632408907026E-3"/>
    <n v="163"/>
    <n v="421"/>
    <n v="18"/>
    <n v="25"/>
    <n v="2"/>
    <n v="629"/>
    <n v="649"/>
    <n v="-3.1796502384737746E-2"/>
    <n v="-20"/>
    <x v="2"/>
    <n v="649"/>
    <n v="1"/>
    <n v="248"/>
    <n v="0.38212634822804314"/>
    <n v="27"/>
    <n v="4.1602465331278891E-2"/>
    <n v="301"/>
    <n v="0.46379044684129428"/>
    <n v="77"/>
    <n v="0.11864406779661017"/>
    <n v="495"/>
    <n v="0.76271186440677963"/>
    <n v="223"/>
    <n v="0.34360554699537749"/>
    <n v="1.1267361111111112"/>
    <m/>
  </r>
  <r>
    <n v="134"/>
    <x v="4"/>
    <s v="RURAL"/>
    <s v="CHILKUNDA"/>
    <d v="1973-12-27T00:00:00"/>
    <n v="49"/>
    <n v="6"/>
    <x v="0"/>
    <n v="15.631849000000001"/>
    <n v="0.27771699999999999"/>
    <n v="15.909566000000002"/>
    <n v="5.8341795930753231E-4"/>
    <n v="18.107780999999999"/>
    <n v="3.3910830035033327E-4"/>
    <n v="1606"/>
    <n v="5.4381337787681846E-4"/>
    <n v="114"/>
    <n v="90"/>
    <n v="2"/>
    <n v="4"/>
    <n v="0"/>
    <n v="210"/>
    <n v="210"/>
    <n v="0"/>
    <n v="0"/>
    <x v="0"/>
    <n v="210"/>
    <n v="1"/>
    <n v="22"/>
    <n v="0.10476190476190476"/>
    <n v="0"/>
    <n v="0"/>
    <n v="33"/>
    <n v="0.15714285714285714"/>
    <n v="10"/>
    <n v="4.7619047619047616E-2"/>
    <n v="165"/>
    <n v="0.7857142857142857"/>
    <n v="24"/>
    <n v="0.11428571428571428"/>
    <n v="0.36458333333333331"/>
    <m/>
  </r>
  <r>
    <n v="135"/>
    <x v="3"/>
    <s v="SURBAN"/>
    <s v="CHITAGUPPA"/>
    <d v="1970-08-28T00:00:00"/>
    <n v="53"/>
    <n v="4"/>
    <x v="1"/>
    <n v="17.560030000000001"/>
    <n v="0.57865699999999998"/>
    <n v="18.138687000000001"/>
    <n v="6.6516181233718542E-4"/>
    <n v="13.295489"/>
    <n v="2.4898747544586231E-4"/>
    <n v="1806"/>
    <n v="6.1153608994117948E-4"/>
    <n v="165"/>
    <n v="55"/>
    <n v="2"/>
    <n v="13"/>
    <n v="0"/>
    <n v="235"/>
    <n v="233"/>
    <n v="8.5106382978723527E-3"/>
    <n v="2"/>
    <x v="0"/>
    <n v="233"/>
    <n v="1"/>
    <n v="32"/>
    <n v="0.13733905579399142"/>
    <n v="4"/>
    <n v="1.7167381974248927E-2"/>
    <n v="19"/>
    <n v="8.15450643776824E-2"/>
    <n v="18"/>
    <n v="7.7253218884120178E-2"/>
    <n v="202"/>
    <n v="0.86695278969957079"/>
    <n v="36"/>
    <n v="0.15450643776824036"/>
    <n v="0.4045138888888889"/>
    <m/>
  </r>
  <r>
    <n v="136"/>
    <x v="11"/>
    <s v="URBAN"/>
    <s v="CHITRADURGA, KARNATAKA"/>
    <d v="1964-12-30T00:00:00"/>
    <n v="58"/>
    <n v="10"/>
    <x v="2"/>
    <n v="54.796196000000002"/>
    <n v="6.6471640000000001"/>
    <n v="61.443359999999998"/>
    <n v="2.2531827520749499E-3"/>
    <n v="111.435819"/>
    <n v="2.0868824942844944E-3"/>
    <n v="6279"/>
    <n v="2.1261545452606122E-3"/>
    <n v="448"/>
    <n v="304"/>
    <n v="82"/>
    <n v="24"/>
    <n v="0"/>
    <n v="858"/>
    <n v="871"/>
    <n v="-1.5151515151515138E-2"/>
    <n v="-13"/>
    <x v="5"/>
    <n v="871"/>
    <n v="1"/>
    <n v="216"/>
    <n v="0.24799081515499427"/>
    <n v="29"/>
    <n v="3.3295063145809413E-2"/>
    <n v="195"/>
    <n v="0.22388059701492538"/>
    <n v="104"/>
    <n v="0.11940298507462686"/>
    <n v="758"/>
    <n v="0.87026406429391501"/>
    <n v="225"/>
    <n v="0.25832376578645233"/>
    <n v="1.5121527777777777"/>
    <m/>
  </r>
  <r>
    <n v="137"/>
    <x v="1"/>
    <s v="SURBAN"/>
    <s v="CHITRAPADY"/>
    <d v="1972-01-14T00:00:00"/>
    <n v="51"/>
    <n v="6"/>
    <x v="0"/>
    <n v="22.277913999999999"/>
    <n v="4.7491390000000004"/>
    <n v="27.027052999999999"/>
    <n v="9.911061123450205E-4"/>
    <n v="80.714101999999997"/>
    <n v="1.511550307766779E-3"/>
    <n v="1940"/>
    <n v="6.569103070243013E-4"/>
    <n v="62"/>
    <n v="333"/>
    <n v="8"/>
    <n v="47"/>
    <n v="0"/>
    <n v="450"/>
    <n v="435"/>
    <n v="3.3333333333333326E-2"/>
    <n v="15"/>
    <x v="1"/>
    <n v="435"/>
    <n v="1"/>
    <n v="166"/>
    <n v="0.38160919540229887"/>
    <n v="12"/>
    <n v="2.7586206896551724E-2"/>
    <n v="151"/>
    <n v="0.3471264367816092"/>
    <n v="48"/>
    <n v="0.1103448275862069"/>
    <n v="296"/>
    <n v="0.68045977011494252"/>
    <n v="125"/>
    <n v="0.28735632183908044"/>
    <n v="0.75520833333333337"/>
    <m/>
  </r>
  <r>
    <n v="138"/>
    <x v="4"/>
    <s v="RURAL"/>
    <s v="SOMWARPET (CHOUDLU)"/>
    <d v="1975-10-06T00:00:00"/>
    <n v="47"/>
    <n v="6"/>
    <x v="0"/>
    <n v="30.984514000000001"/>
    <n v="1.6070819999999999"/>
    <n v="32.591596000000003"/>
    <n v="1.1951628616956322E-3"/>
    <n v="43.415118999999997"/>
    <n v="8.1304424951889238E-4"/>
    <n v="2389"/>
    <n v="8.089477956087916E-4"/>
    <n v="121"/>
    <n v="173"/>
    <n v="5"/>
    <n v="10"/>
    <n v="0"/>
    <n v="309"/>
    <n v="310"/>
    <n v="-3.2362459546926292E-3"/>
    <n v="-1"/>
    <x v="1"/>
    <n v="310"/>
    <n v="1"/>
    <n v="113"/>
    <n v="0.36451612903225805"/>
    <n v="12"/>
    <n v="3.870967741935484E-2"/>
    <n v="95"/>
    <n v="0.30645161290322581"/>
    <n v="26"/>
    <n v="8.387096774193549E-2"/>
    <n v="253"/>
    <n v="0.81612903225806455"/>
    <n v="83"/>
    <n v="0.26774193548387099"/>
    <n v="0.53819444444444442"/>
    <m/>
  </r>
  <r>
    <n v="139"/>
    <x v="13"/>
    <s v="METRO"/>
    <s v="OPPANAKARA ST. COIMBATORE"/>
    <d v="1973-04-23T00:00:00"/>
    <n v="50"/>
    <n v="7"/>
    <x v="0"/>
    <n v="20.706372000000002"/>
    <n v="5.6883910000000002"/>
    <n v="26.394763000000001"/>
    <n v="9.6791947472771778E-4"/>
    <n v="63.362502999999997"/>
    <n v="1.1866031899917993E-3"/>
    <n v="3662"/>
    <n v="1.2400028578984491E-3"/>
    <n v="90"/>
    <n v="103"/>
    <n v="12"/>
    <n v="4"/>
    <n v="0"/>
    <n v="209"/>
    <n v="214"/>
    <n v="-2.3923444976076569E-2"/>
    <n v="-5"/>
    <x v="0"/>
    <n v="214"/>
    <n v="1"/>
    <n v="90"/>
    <n v="0.42056074766355139"/>
    <n v="20"/>
    <n v="9.3457943925233641E-2"/>
    <n v="58"/>
    <n v="0.27102803738317754"/>
    <n v="43"/>
    <n v="0.20093457943925233"/>
    <n v="168"/>
    <n v="0.78504672897196259"/>
    <n v="83"/>
    <n v="0.38785046728971961"/>
    <n v="0.37152777777777779"/>
    <m/>
  </r>
  <r>
    <n v="140"/>
    <x v="1"/>
    <s v="SURBAN"/>
    <s v="KUNDAPUR MAIN, KUNDAPUR"/>
    <d v="1937-11-29T00:00:00"/>
    <n v="85"/>
    <n v="10"/>
    <x v="2"/>
    <n v="44.078961"/>
    <n v="6.752974"/>
    <n v="50.831935000000001"/>
    <n v="1.8640523434362147E-3"/>
    <n v="105.564161"/>
    <n v="1.9769226949795196E-3"/>
    <n v="3691"/>
    <n v="1.2498226511477814E-3"/>
    <n v="114"/>
    <n v="398"/>
    <n v="11"/>
    <n v="27"/>
    <n v="2"/>
    <n v="552"/>
    <n v="552"/>
    <n v="0"/>
    <n v="0"/>
    <x v="2"/>
    <n v="552"/>
    <n v="1"/>
    <n v="185"/>
    <n v="0.33514492753623187"/>
    <n v="29"/>
    <n v="5.2536231884057968E-2"/>
    <n v="217"/>
    <n v="0.39311594202898553"/>
    <n v="98"/>
    <n v="0.17753623188405798"/>
    <n v="405"/>
    <n v="0.73369565217391308"/>
    <n v="179"/>
    <n v="0.32427536231884058"/>
    <n v="0.95833333333333337"/>
    <m/>
  </r>
  <r>
    <n v="141"/>
    <x v="0"/>
    <s v="URBAN"/>
    <s v="KOZHIKODE(CALICUT), KERALA"/>
    <d v="1975-12-19T00:00:00"/>
    <n v="47"/>
    <n v="7"/>
    <x v="0"/>
    <n v="14.899962"/>
    <n v="2.5865010000000002"/>
    <n v="17.486463000000001"/>
    <n v="6.412441771803623E-4"/>
    <n v="26.48498"/>
    <n v="4.95989903600699E-4"/>
    <n v="2272"/>
    <n v="7.6933000905114051E-4"/>
    <n v="19"/>
    <n v="57"/>
    <n v="1"/>
    <n v="6"/>
    <n v="0"/>
    <n v="83"/>
    <n v="86"/>
    <n v="-3.6144578313253017E-2"/>
    <n v="-3"/>
    <x v="3"/>
    <n v="86"/>
    <n v="1"/>
    <n v="40"/>
    <n v="0.46511627906976744"/>
    <n v="5"/>
    <n v="5.8139534883720929E-2"/>
    <n v="38"/>
    <n v="0.44186046511627908"/>
    <n v="12"/>
    <n v="0.13953488372093023"/>
    <n v="61"/>
    <n v="0.70930232558139539"/>
    <n v="20"/>
    <n v="0.23255813953488372"/>
    <n v="0.14930555555555555"/>
    <m/>
  </r>
  <r>
    <n v="142"/>
    <x v="11"/>
    <s v="SURBAN"/>
    <s v="CHINTAMANI"/>
    <d v="1975-12-26T00:00:00"/>
    <n v="47"/>
    <n v="9"/>
    <x v="0"/>
    <n v="69.095142999999993"/>
    <n v="7.1988380000000003"/>
    <n v="76.293980999999988"/>
    <n v="2.7977682548013965E-3"/>
    <n v="86.518332000000001"/>
    <n v="1.6202473684470697E-3"/>
    <n v="6536"/>
    <n v="2.2131782302633159E-3"/>
    <n v="433"/>
    <n v="349"/>
    <n v="28"/>
    <n v="19"/>
    <n v="2"/>
    <n v="831"/>
    <n v="846"/>
    <n v="-1.8050541516245522E-2"/>
    <n v="-15"/>
    <x v="5"/>
    <n v="846"/>
    <n v="1"/>
    <n v="220"/>
    <n v="0.26004728132387706"/>
    <n v="34"/>
    <n v="4.0189125295508277E-2"/>
    <n v="215"/>
    <n v="0.25413711583924348"/>
    <n v="69"/>
    <n v="8.1560283687943269E-2"/>
    <n v="708"/>
    <n v="0.83687943262411346"/>
    <n v="216"/>
    <n v="0.25531914893617019"/>
    <n v="1.46875"/>
    <m/>
  </r>
  <r>
    <n v="143"/>
    <x v="11"/>
    <s v="SURBAN"/>
    <s v="CHANNAPATNA"/>
    <d v="1976-12-10T00:00:00"/>
    <n v="46"/>
    <n v="9"/>
    <x v="0"/>
    <n v="71.98"/>
    <n v="4.6518449999999998"/>
    <n v="76.631844999999998"/>
    <n v="2.8101580286898535E-3"/>
    <n v="89.918414999999996"/>
    <n v="1.6839214523770699E-3"/>
    <n v="9093"/>
    <n v="3.0790131040061711E-3"/>
    <n v="411"/>
    <n v="473"/>
    <n v="31"/>
    <n v="22"/>
    <n v="2"/>
    <n v="939"/>
    <n v="968"/>
    <n v="-3.0883919062832721E-2"/>
    <n v="-29"/>
    <x v="5"/>
    <n v="967"/>
    <n v="0.99896694214876036"/>
    <n v="237"/>
    <n v="0.24483471074380164"/>
    <n v="33"/>
    <n v="3.4126163391933813E-2"/>
    <n v="289"/>
    <n v="0.29886246122026888"/>
    <n v="78"/>
    <n v="8.0661840744570834E-2"/>
    <n v="800"/>
    <n v="0.82730093071354704"/>
    <n v="235"/>
    <n v="0.24301964839710444"/>
    <n v="1.6788194444444444"/>
    <m/>
  </r>
  <r>
    <n v="144"/>
    <x v="0"/>
    <s v="SURBAN"/>
    <s v="KANNUR (CANNANOORE), KERALA"/>
    <d v="1977-05-19T00:00:00"/>
    <n v="46"/>
    <n v="5"/>
    <x v="0"/>
    <n v="18.412140999999998"/>
    <n v="1.4234690000000001"/>
    <n v="19.835609999999999"/>
    <n v="7.2738949056310397E-4"/>
    <n v="20.715218"/>
    <n v="3.8793833255254355E-4"/>
    <n v="1257"/>
    <n v="4.2563724532450862E-4"/>
    <n v="15"/>
    <n v="78"/>
    <n v="3"/>
    <n v="6"/>
    <n v="0"/>
    <n v="102"/>
    <n v="108"/>
    <n v="-5.8823529411764719E-2"/>
    <n v="-6"/>
    <x v="0"/>
    <n v="108"/>
    <n v="1"/>
    <n v="65"/>
    <n v="0.60185185185185186"/>
    <n v="10"/>
    <n v="9.2592592592592587E-2"/>
    <n v="44"/>
    <n v="0.40740740740740738"/>
    <n v="18"/>
    <n v="0.16666666666666666"/>
    <n v="74"/>
    <n v="0.68518518518518523"/>
    <n v="47"/>
    <n v="0.43518518518518517"/>
    <n v="0.1875"/>
    <m/>
  </r>
  <r>
    <n v="145"/>
    <x v="2"/>
    <s v="RURAL"/>
    <s v="CHOWLAHIRIYUR,KARNATAKA"/>
    <d v="1977-12-27T00:00:00"/>
    <n v="45"/>
    <n v="7"/>
    <x v="0"/>
    <n v="42.887695000000001"/>
    <n v="0.44736100000000001"/>
    <n v="43.335056000000002"/>
    <n v="1.5891351114164667E-3"/>
    <n v="26.588125999999999"/>
    <n v="4.9792154087574308E-4"/>
    <n v="1420"/>
    <n v="4.8083125565696281E-4"/>
    <n v="97"/>
    <n v="90"/>
    <n v="0"/>
    <n v="11"/>
    <n v="0"/>
    <n v="198"/>
    <n v="193"/>
    <n v="2.5252525252525304E-2"/>
    <n v="5"/>
    <x v="0"/>
    <n v="193"/>
    <n v="1"/>
    <n v="41"/>
    <n v="0.21243523316062177"/>
    <n v="5"/>
    <n v="2.5906735751295335E-2"/>
    <n v="25"/>
    <n v="0.12953367875647667"/>
    <n v="11"/>
    <n v="5.6994818652849742E-2"/>
    <n v="153"/>
    <n v="0.79274611398963735"/>
    <n v="40"/>
    <n v="0.20725388601036268"/>
    <n v="0.33506944444444442"/>
    <m/>
  </r>
  <r>
    <n v="146"/>
    <x v="8"/>
    <s v="URBAN"/>
    <s v="CHANDIGARH, PUNJAB"/>
    <d v="1996-03-22T00:00:00"/>
    <n v="27"/>
    <n v="8"/>
    <x v="0"/>
    <n v="52.435321999999999"/>
    <n v="5.6876959999999999"/>
    <n v="58.123018000000002"/>
    <n v="2.1314228527890056E-3"/>
    <n v="232.839406"/>
    <n v="4.3604335187862713E-3"/>
    <n v="2659"/>
    <n v="9.0037345689567895E-4"/>
    <n v="93"/>
    <n v="307"/>
    <n v="28"/>
    <n v="35"/>
    <n v="0"/>
    <n v="463"/>
    <n v="478"/>
    <n v="-3.2397408207343492E-2"/>
    <n v="-15"/>
    <x v="1"/>
    <n v="476"/>
    <n v="0.99581589958159"/>
    <n v="243"/>
    <n v="0.50836820083682011"/>
    <n v="55"/>
    <n v="0.11554621848739496"/>
    <n v="180"/>
    <n v="0.37815126050420167"/>
    <n v="125"/>
    <n v="0.26260504201680673"/>
    <n v="338"/>
    <n v="0.71008403361344541"/>
    <n v="221"/>
    <n v="0.4642857142857143"/>
    <n v="0.82638888888888884"/>
    <m/>
  </r>
  <r>
    <n v="147"/>
    <x v="10"/>
    <s v="METRO"/>
    <s v="OVERSEAS BRANCH, KOLKATA"/>
    <d v="1996-03-29T00:00:00"/>
    <n v="27"/>
    <n v="17"/>
    <x v="3"/>
    <n v="21.519869"/>
    <n v="24.792358"/>
    <n v="46.312227"/>
    <n v="1.6983106243958633E-3"/>
    <n v="228.768643"/>
    <n v="4.284199466581917E-3"/>
    <n v="3074"/>
    <n v="1.0408980844292279E-3"/>
    <n v="46"/>
    <n v="115"/>
    <n v="16"/>
    <n v="10"/>
    <n v="0"/>
    <n v="187"/>
    <n v="204"/>
    <n v="-9.0909090909090828E-2"/>
    <n v="-17"/>
    <x v="0"/>
    <n v="204"/>
    <n v="1"/>
    <n v="127"/>
    <n v="0.62254901960784315"/>
    <n v="22"/>
    <n v="0.10784313725490197"/>
    <n v="92"/>
    <n v="0.45098039215686275"/>
    <n v="77"/>
    <n v="0.37745098039215685"/>
    <n v="160"/>
    <n v="0.78431372549019607"/>
    <n v="110"/>
    <n v="0.53921568627450978"/>
    <n v="0.35416666666666669"/>
    <m/>
  </r>
  <r>
    <n v="148"/>
    <x v="13"/>
    <s v="METRO"/>
    <s v="R.S.PURAM, COIMBATORE"/>
    <d v="1996-02-09T00:00:00"/>
    <n v="27"/>
    <n v="7"/>
    <x v="0"/>
    <n v="29.641345999999999"/>
    <n v="7.7707329999999999"/>
    <n v="37.412078999999999"/>
    <n v="1.3719342679512554E-3"/>
    <n v="81.675828999999993"/>
    <n v="1.5295607756629294E-3"/>
    <n v="3971"/>
    <n v="1.3446344480378869E-3"/>
    <n v="90"/>
    <n v="230"/>
    <n v="12"/>
    <n v="16"/>
    <n v="0"/>
    <n v="348"/>
    <n v="357"/>
    <n v="-2.5862068965517349E-2"/>
    <n v="-9"/>
    <x v="1"/>
    <n v="356"/>
    <n v="0.99719887955182074"/>
    <n v="136"/>
    <n v="0.38095238095238093"/>
    <n v="31"/>
    <n v="8.7078651685393263E-2"/>
    <n v="126"/>
    <n v="0.3539325842696629"/>
    <n v="88"/>
    <n v="0.24719101123595505"/>
    <n v="261"/>
    <n v="0.7331460674157303"/>
    <n v="140"/>
    <n v="0.39325842696629215"/>
    <n v="0.61805555555555558"/>
    <m/>
  </r>
  <r>
    <n v="149"/>
    <x v="4"/>
    <s v="SURBAN"/>
    <s v="CHANNARAYAPATNA"/>
    <d v="1996-03-11T00:00:00"/>
    <n v="27"/>
    <n v="10"/>
    <x v="2"/>
    <n v="47.188917000000004"/>
    <n v="4.3460770000000002"/>
    <n v="51.534994000000005"/>
    <n v="1.8898341433327547E-3"/>
    <n v="148.257746"/>
    <n v="2.7764546224538179E-3"/>
    <n v="7765"/>
    <n v="2.6293342958988142E-3"/>
    <n v="550"/>
    <n v="373"/>
    <n v="51"/>
    <n v="21"/>
    <n v="2"/>
    <n v="997"/>
    <n v="992"/>
    <n v="5.015045135406182E-3"/>
    <n v="5"/>
    <x v="5"/>
    <n v="992"/>
    <n v="1"/>
    <n v="175"/>
    <n v="0.17641129032258066"/>
    <n v="19"/>
    <n v="1.9153225806451613E-2"/>
    <n v="230"/>
    <n v="0.23185483870967741"/>
    <n v="61"/>
    <n v="6.1491935483870969E-2"/>
    <n v="849"/>
    <n v="0.85584677419354838"/>
    <n v="174"/>
    <n v="0.17540322580645162"/>
    <n v="1.7222222222222223"/>
    <m/>
  </r>
  <r>
    <n v="150"/>
    <x v="13"/>
    <s v="METRO"/>
    <s v="R.A.PURAM, CHENNAI"/>
    <d v="1997-03-23T00:00:00"/>
    <n v="26"/>
    <n v="5"/>
    <x v="0"/>
    <n v="22.960588999999999"/>
    <n v="4.5714129999999997"/>
    <n v="27.532001999999999"/>
    <n v="1.0096230420421836E-3"/>
    <n v="120.704678"/>
    <n v="2.2604624056870503E-3"/>
    <n v="2242"/>
    <n v="7.5917160224148628E-4"/>
    <n v="42"/>
    <n v="202"/>
    <n v="14"/>
    <n v="8"/>
    <n v="0"/>
    <n v="266"/>
    <n v="281"/>
    <n v="-5.6390977443609103E-2"/>
    <n v="-15"/>
    <x v="1"/>
    <n v="281"/>
    <n v="1"/>
    <n v="178"/>
    <n v="0.63345195729537362"/>
    <n v="26"/>
    <n v="9.2526690391459068E-2"/>
    <n v="139"/>
    <n v="0.49466192170818507"/>
    <n v="135"/>
    <n v="0.4804270462633452"/>
    <n v="214"/>
    <n v="0.76156583629893237"/>
    <n v="178"/>
    <n v="0.63345195729537362"/>
    <n v="0.48784722222222221"/>
    <m/>
  </r>
  <r>
    <n v="151"/>
    <x v="5"/>
    <s v="URBAN"/>
    <s v="CUDDAPAH, A.P"/>
    <d v="1998-02-06T00:00:00"/>
    <n v="25"/>
    <n v="8"/>
    <x v="0"/>
    <n v="24.871319"/>
    <n v="3.0572119999999998"/>
    <n v="27.928531"/>
    <n v="1.02416411374623E-3"/>
    <n v="49.043497000000002"/>
    <n v="9.1844809206090294E-4"/>
    <n v="7385"/>
    <n v="2.5006611429765281E-3"/>
    <n v="111"/>
    <n v="140"/>
    <n v="15"/>
    <n v="10"/>
    <n v="0"/>
    <n v="276"/>
    <n v="290"/>
    <n v="-5.0724637681159424E-2"/>
    <n v="-14"/>
    <x v="1"/>
    <n v="290"/>
    <n v="1"/>
    <n v="84"/>
    <n v="0.28965517241379313"/>
    <n v="13"/>
    <n v="4.4827586206896551E-2"/>
    <n v="111"/>
    <n v="0.38275862068965516"/>
    <n v="71"/>
    <n v="0.24482758620689654"/>
    <n v="241"/>
    <n v="0.83103448275862069"/>
    <n v="100"/>
    <n v="0.34482758620689657"/>
    <n v="0.50347222222222221"/>
    <m/>
  </r>
  <r>
    <n v="152"/>
    <x v="13"/>
    <s v="SURBAN"/>
    <s v="PORUR, CHENNAI"/>
    <d v="1997-12-10T00:00:00"/>
    <n v="25"/>
    <n v="6"/>
    <x v="0"/>
    <n v="21.397473000000002"/>
    <n v="3.9129269999999998"/>
    <n v="25.310400000000001"/>
    <n v="9.2815491744132836E-4"/>
    <n v="41.112425999999999"/>
    <n v="7.6992122359657703E-4"/>
    <n v="2264"/>
    <n v="7.6662110056856605E-4"/>
    <n v="97"/>
    <n v="170"/>
    <n v="3"/>
    <n v="17"/>
    <n v="0"/>
    <n v="287"/>
    <n v="293"/>
    <n v="-2.0905923344947785E-2"/>
    <n v="-6"/>
    <x v="1"/>
    <n v="293"/>
    <n v="1"/>
    <n v="164"/>
    <n v="0.55972696245733788"/>
    <n v="18"/>
    <n v="6.1433447098976107E-2"/>
    <n v="113"/>
    <n v="0.38566552901023893"/>
    <n v="115"/>
    <n v="0.39249146757679182"/>
    <n v="245"/>
    <n v="0.83617747440273038"/>
    <n v="161"/>
    <n v="0.54948805460750849"/>
    <n v="0.50868055555555558"/>
    <m/>
  </r>
  <r>
    <n v="153"/>
    <x v="13"/>
    <s v="METRO"/>
    <s v="RAMANATHAPURAM, COIMBATORE"/>
    <d v="1999-08-25T00:00:00"/>
    <n v="24"/>
    <n v="8"/>
    <x v="0"/>
    <n v="18.171592"/>
    <n v="13.269632"/>
    <n v="31.441223999999998"/>
    <n v="1.1529776955707658E-3"/>
    <n v="163.78789699999999"/>
    <n v="3.0672910926869195E-3"/>
    <n v="3263"/>
    <n v="1.1048960473300489E-3"/>
    <n v="81"/>
    <n v="156"/>
    <n v="27"/>
    <n v="13"/>
    <n v="0"/>
    <n v="277"/>
    <n v="279"/>
    <n v="-7.2202166064982976E-3"/>
    <n v="-2"/>
    <x v="1"/>
    <n v="279"/>
    <n v="1"/>
    <n v="130"/>
    <n v="0.46594982078853048"/>
    <n v="28"/>
    <n v="0.1003584229390681"/>
    <n v="94"/>
    <n v="0.33691756272401435"/>
    <n v="80"/>
    <n v="0.28673835125448027"/>
    <n v="211"/>
    <n v="0.75627240143369179"/>
    <n v="138"/>
    <n v="0.4946236559139785"/>
    <n v="0.484375"/>
    <m/>
  </r>
  <r>
    <n v="154"/>
    <x v="13"/>
    <s v="SURBAN"/>
    <s v="COONOOR, TN"/>
    <d v="1999-12-04T00:00:00"/>
    <n v="23"/>
    <n v="5"/>
    <x v="0"/>
    <n v="8.9613659999999999"/>
    <n v="1.2937620000000001"/>
    <n v="10.255127999999999"/>
    <n v="3.7606468021802319E-4"/>
    <n v="20.675239000000001"/>
    <n v="3.8718963724085928E-4"/>
    <n v="1524"/>
    <n v="5.1604706593043044E-4"/>
    <n v="23"/>
    <n v="89"/>
    <n v="13"/>
    <n v="6"/>
    <n v="0"/>
    <n v="131"/>
    <n v="135"/>
    <n v="-3.0534351145038219E-2"/>
    <n v="-4"/>
    <x v="0"/>
    <n v="135"/>
    <n v="1"/>
    <n v="61"/>
    <n v="0.45185185185185184"/>
    <n v="8"/>
    <n v="5.9259259259259262E-2"/>
    <n v="72"/>
    <n v="0.53333333333333333"/>
    <n v="50"/>
    <n v="0.37037037037037035"/>
    <n v="111"/>
    <n v="0.82222222222222219"/>
    <n v="72"/>
    <n v="0.53333333333333333"/>
    <n v="0.234375"/>
    <m/>
  </r>
  <r>
    <n v="156"/>
    <x v="13"/>
    <s v="METRO"/>
    <s v="BESANT NAGAR, CHENNAI"/>
    <d v="2003-12-14T00:00:00"/>
    <n v="19"/>
    <n v="7"/>
    <x v="0"/>
    <n v="43.370911"/>
    <n v="4.9032989999999996"/>
    <n v="48.274209999999997"/>
    <n v="1.7702582889679872E-3"/>
    <n v="119.282563"/>
    <n v="2.2338301529249522E-3"/>
    <n v="2800"/>
    <n v="9.4811796890105341E-4"/>
    <n v="34"/>
    <n v="232"/>
    <n v="15"/>
    <n v="15"/>
    <n v="0"/>
    <n v="296"/>
    <n v="303"/>
    <n v="-2.3648648648648685E-2"/>
    <n v="-7"/>
    <x v="1"/>
    <n v="303"/>
    <n v="1"/>
    <n v="200"/>
    <n v="0.66006600660066006"/>
    <n v="23"/>
    <n v="7.590759075907591E-2"/>
    <n v="150"/>
    <n v="0.49504950495049505"/>
    <n v="141"/>
    <n v="0.46534653465346537"/>
    <n v="196"/>
    <n v="0.64686468646864681"/>
    <n v="187"/>
    <n v="0.61716171617161719"/>
    <n v="0.52604166666666663"/>
    <m/>
  </r>
  <r>
    <n v="157"/>
    <x v="13"/>
    <s v="METRO"/>
    <s v="K K NAGAR, CHENNAI"/>
    <d v="2005-03-30T00:00:00"/>
    <n v="18"/>
    <n v="7"/>
    <x v="0"/>
    <n v="23.605471000000001"/>
    <n v="8.4942150000000005"/>
    <n v="32.099686000000005"/>
    <n v="1.1771240837451233E-3"/>
    <n v="88.030789999999996"/>
    <n v="1.648571493955947E-3"/>
    <n v="3334"/>
    <n v="1.128937610112897E-3"/>
    <n v="33"/>
    <n v="231"/>
    <n v="40"/>
    <n v="10"/>
    <n v="0"/>
    <n v="314"/>
    <n v="326"/>
    <n v="-3.8216560509554132E-2"/>
    <n v="-12"/>
    <x v="1"/>
    <n v="326"/>
    <n v="1"/>
    <n v="216"/>
    <n v="0.66257668711656437"/>
    <n v="20"/>
    <n v="6.1349693251533742E-2"/>
    <n v="162"/>
    <n v="0.49693251533742333"/>
    <n v="131"/>
    <n v="0.40184049079754602"/>
    <n v="207"/>
    <n v="0.63496932515337423"/>
    <n v="193"/>
    <n v="0.59202453987730064"/>
    <n v="0.56597222222222221"/>
    <m/>
  </r>
  <r>
    <n v="158"/>
    <x v="13"/>
    <s v="METRO"/>
    <s v="MOGAPPIAR-CHENNAI"/>
    <d v="2006-10-12T00:00:00"/>
    <n v="16"/>
    <n v="6"/>
    <x v="0"/>
    <n v="22.808987999999999"/>
    <n v="8.0809949999999997"/>
    <n v="30.889983000000001"/>
    <n v="1.1327631969913173E-3"/>
    <n v="50.448507999999997"/>
    <n v="9.4476003454482848E-4"/>
    <n v="2889"/>
    <n v="9.7825457576969409E-4"/>
    <n v="77"/>
    <n v="183"/>
    <n v="7"/>
    <n v="12"/>
    <n v="0"/>
    <n v="279"/>
    <n v="272"/>
    <n v="2.508960573476704E-2"/>
    <n v="7"/>
    <x v="1"/>
    <n v="272"/>
    <n v="1"/>
    <n v="188"/>
    <n v="0.69117647058823528"/>
    <n v="50"/>
    <n v="0.18382352941176472"/>
    <n v="142"/>
    <n v="0.5220588235294118"/>
    <n v="125"/>
    <n v="0.45955882352941174"/>
    <n v="233"/>
    <n v="0.85661764705882348"/>
    <n v="181"/>
    <n v="0.6654411764705882"/>
    <n v="0.47222222222222221"/>
    <m/>
  </r>
  <r>
    <n v="159"/>
    <x v="13"/>
    <s v="METRO"/>
    <s v="CHENNAI-AYANAVARAM"/>
    <d v="2007-06-19T00:00:00"/>
    <n v="16"/>
    <n v="6"/>
    <x v="0"/>
    <n v="22.724111000000001"/>
    <n v="4.1866599999999998"/>
    <n v="26.910771"/>
    <n v="9.8684194780752151E-4"/>
    <n v="49.954386"/>
    <n v="9.3550650582224749E-4"/>
    <n v="7656"/>
    <n v="2.5924254178237376E-3"/>
    <n v="47"/>
    <n v="211"/>
    <n v="8"/>
    <n v="16"/>
    <n v="0"/>
    <n v="282"/>
    <n v="288"/>
    <n v="-2.1276595744680771E-2"/>
    <n v="-6"/>
    <x v="1"/>
    <n v="288"/>
    <n v="1"/>
    <n v="148"/>
    <n v="0.51388888888888884"/>
    <n v="20"/>
    <n v="6.9444444444444448E-2"/>
    <n v="175"/>
    <n v="0.60763888888888884"/>
    <n v="96"/>
    <n v="0.33333333333333331"/>
    <n v="198"/>
    <n v="0.6875"/>
    <n v="146"/>
    <n v="0.50694444444444442"/>
    <n v="0.5"/>
    <m/>
  </r>
  <r>
    <n v="160"/>
    <x v="10"/>
    <s v="URBAN"/>
    <s v="CUTTACK, ORISSA"/>
    <d v="2008-02-12T00:00:00"/>
    <n v="15"/>
    <n v="6"/>
    <x v="0"/>
    <n v="13.886369"/>
    <n v="1.655991"/>
    <n v="15.54236"/>
    <n v="5.6995218813781705E-4"/>
    <n v="40.070959000000002"/>
    <n v="7.5041744760983642E-4"/>
    <n v="2546"/>
    <n v="8.6211012457931499E-4"/>
    <n v="46"/>
    <n v="103"/>
    <n v="18"/>
    <n v="15"/>
    <n v="0"/>
    <n v="182"/>
    <n v="177"/>
    <n v="2.7472527472527486E-2"/>
    <n v="5"/>
    <x v="0"/>
    <n v="177"/>
    <n v="1"/>
    <n v="78"/>
    <n v="0.44067796610169491"/>
    <n v="8"/>
    <n v="4.519774011299435E-2"/>
    <n v="95"/>
    <n v="0.53672316384180796"/>
    <n v="37"/>
    <n v="0.20903954802259886"/>
    <n v="149"/>
    <n v="0.84180790960451979"/>
    <n v="77"/>
    <n v="0.43502824858757061"/>
    <n v="0.30729166666666669"/>
    <m/>
  </r>
  <r>
    <n v="161"/>
    <x v="13"/>
    <s v="METRO"/>
    <s v="CHENNAI - WEST MAMBALAM"/>
    <d v="2008-03-20T00:00:00"/>
    <n v="15"/>
    <n v="6"/>
    <x v="0"/>
    <n v="30.280127"/>
    <n v="3.2382909999999998"/>
    <n v="33.518417999999997"/>
    <n v="1.2291502501562176E-3"/>
    <n v="109.30161"/>
    <n v="2.0469147043834356E-3"/>
    <n v="2446"/>
    <n v="8.2824876854713453E-4"/>
    <n v="39"/>
    <n v="323"/>
    <n v="7"/>
    <n v="17"/>
    <n v="0"/>
    <n v="386"/>
    <n v="385"/>
    <n v="2.5906735751295429E-3"/>
    <n v="1"/>
    <x v="1"/>
    <n v="385"/>
    <n v="1"/>
    <n v="242"/>
    <n v="0.62857142857142856"/>
    <n v="16"/>
    <n v="4.1558441558441558E-2"/>
    <n v="202"/>
    <n v="0.52467532467532463"/>
    <n v="146"/>
    <n v="0.37922077922077924"/>
    <n v="237"/>
    <n v="0.61558441558441557"/>
    <n v="205"/>
    <n v="0.53246753246753242"/>
    <n v="0.66840277777777779"/>
    <m/>
  </r>
  <r>
    <n v="162"/>
    <x v="13"/>
    <s v="METRO"/>
    <s v="CHENNAI - ANNA NAGAR WEST"/>
    <d v="2009-12-14T00:00:00"/>
    <n v="13"/>
    <n v="6"/>
    <x v="0"/>
    <n v="18.853159999999999"/>
    <n v="6.9469630000000002"/>
    <n v="25.800122999999999"/>
    <n v="9.4611349615340401E-4"/>
    <n v="55.985754999999997"/>
    <n v="1.0484572472949708E-3"/>
    <n v="4398"/>
    <n v="1.4892224382952975E-3"/>
    <n v="20"/>
    <n v="198"/>
    <n v="16"/>
    <n v="13"/>
    <n v="0"/>
    <n v="247"/>
    <n v="247"/>
    <n v="0"/>
    <n v="0"/>
    <x v="0"/>
    <n v="246"/>
    <n v="0.99595141700404854"/>
    <n v="167"/>
    <n v="0.67611336032388669"/>
    <n v="16"/>
    <n v="6.5040650406504072E-2"/>
    <n v="164"/>
    <n v="0.66666666666666663"/>
    <n v="100"/>
    <n v="0.4065040650406504"/>
    <n v="172"/>
    <n v="0.69918699186991873"/>
    <n v="150"/>
    <n v="0.6097560975609756"/>
    <n v="0.42708333333333331"/>
    <m/>
  </r>
  <r>
    <n v="163"/>
    <x v="13"/>
    <s v="METRO"/>
    <s v="CHENNAI-VELACHERY"/>
    <d v="2012-03-22T00:00:00"/>
    <n v="11"/>
    <n v="5"/>
    <x v="0"/>
    <n v="10.711983999999999"/>
    <n v="2.5098799999999999"/>
    <n v="13.221864"/>
    <n v="4.8485753245071085E-4"/>
    <n v="34.676116"/>
    <n v="6.493870651247106E-4"/>
    <n v="1751"/>
    <n v="5.9291234412348016E-4"/>
    <n v="23"/>
    <n v="148"/>
    <n v="8"/>
    <n v="5"/>
    <n v="0"/>
    <n v="184"/>
    <n v="187"/>
    <n v="-1.6304347826086918E-2"/>
    <n v="-3"/>
    <x v="0"/>
    <n v="187"/>
    <n v="1"/>
    <n v="133"/>
    <n v="0.71122994652406413"/>
    <n v="22"/>
    <n v="0.11764705882352941"/>
    <n v="97"/>
    <n v="0.51871657754010692"/>
    <n v="91"/>
    <n v="0.48663101604278075"/>
    <n v="149"/>
    <n v="0.79679144385026734"/>
    <n v="127"/>
    <n v="0.67914438502673802"/>
    <n v="0.32465277777777779"/>
    <m/>
  </r>
  <r>
    <n v="164"/>
    <x v="11"/>
    <s v="SURBAN"/>
    <s v="CHIKKABALLAPURA"/>
    <d v="2012-12-22T00:00:00"/>
    <n v="10"/>
    <n v="6"/>
    <x v="0"/>
    <n v="37.894199999999998"/>
    <n v="1.9748589999999999"/>
    <n v="39.869059"/>
    <n v="1.4620339135141462E-3"/>
    <n v="28.751677000000001"/>
    <n v="5.3843882470700128E-4"/>
    <n v="4311"/>
    <n v="1.4597630585473005E-3"/>
    <n v="239"/>
    <n v="157"/>
    <n v="8"/>
    <n v="3"/>
    <n v="0"/>
    <n v="407"/>
    <n v="414"/>
    <n v="-1.7199017199017286E-2"/>
    <n v="-7"/>
    <x v="1"/>
    <n v="414"/>
    <n v="1"/>
    <n v="125"/>
    <n v="0.30193236714975846"/>
    <n v="13"/>
    <n v="3.140096618357488E-2"/>
    <n v="94"/>
    <n v="0.22705314009661837"/>
    <n v="27"/>
    <n v="6.5217391304347824E-2"/>
    <n v="362"/>
    <n v="0.87439613526570048"/>
    <n v="111"/>
    <n v="0.26811594202898553"/>
    <n v="0.71875"/>
    <m/>
  </r>
  <r>
    <n v="165"/>
    <x v="6"/>
    <s v="RURAL"/>
    <s v="CHINCHALLI G.P"/>
    <d v="2013-03-22T00:00:00"/>
    <n v="10"/>
    <n v="3"/>
    <x v="1"/>
    <n v="6.268967"/>
    <n v="8.4030000000000007E-3"/>
    <n v="6.2773700000000003"/>
    <n v="2.3019675050961943E-4"/>
    <n v="3.5357379999999998"/>
    <n v="6.6214524223817743E-5"/>
    <n v="513"/>
    <n v="1.7370875644508586E-4"/>
    <n v="44"/>
    <n v="27"/>
    <n v="0"/>
    <n v="2"/>
    <n v="0"/>
    <n v="73"/>
    <n v="72"/>
    <n v="1.3698630136986356E-2"/>
    <n v="1"/>
    <x v="3"/>
    <n v="72"/>
    <n v="1"/>
    <n v="7"/>
    <n v="9.7222222222222224E-2"/>
    <n v="1"/>
    <n v="1.3888888888888888E-2"/>
    <n v="11"/>
    <n v="0.15277777777777779"/>
    <n v="2"/>
    <n v="2.7777777777777776E-2"/>
    <n v="64"/>
    <n v="0.88888888888888884"/>
    <n v="8"/>
    <n v="0.1111111111111111"/>
    <n v="0.125"/>
    <m/>
  </r>
  <r>
    <n v="166"/>
    <x v="13"/>
    <s v="METRO"/>
    <s v="CHENNAI-VIRUGAMBAKKAM"/>
    <d v="2013-04-08T00:00:00"/>
    <n v="10"/>
    <n v="4"/>
    <x v="1"/>
    <n v="12.118137000000001"/>
    <n v="1.573121"/>
    <n v="13.691258000000001"/>
    <n v="5.0207062862135437E-4"/>
    <n v="39.092540999999997"/>
    <n v="7.3209440377513494E-4"/>
    <n v="1782"/>
    <n v="6.034093644934561E-4"/>
    <n v="45"/>
    <n v="166"/>
    <n v="9"/>
    <n v="12"/>
    <n v="0"/>
    <n v="232"/>
    <n v="235"/>
    <n v="-1.2931034482758674E-2"/>
    <n v="-3"/>
    <x v="0"/>
    <n v="235"/>
    <n v="1"/>
    <n v="122"/>
    <n v="0.51914893617021274"/>
    <n v="11"/>
    <n v="4.6808510638297871E-2"/>
    <n v="124"/>
    <n v="0.52765957446808509"/>
    <n v="83"/>
    <n v="0.35319148936170214"/>
    <n v="178"/>
    <n v="0.75744680851063828"/>
    <n v="126"/>
    <n v="0.53617021276595744"/>
    <n v="0.4079861111111111"/>
    <m/>
  </r>
  <r>
    <n v="167"/>
    <x v="11"/>
    <s v="SURBAN"/>
    <s v="CHALLAKERE"/>
    <d v="2013-06-20T00:00:00"/>
    <n v="10"/>
    <n v="6"/>
    <x v="0"/>
    <n v="28.068773"/>
    <n v="4.0766619999999998"/>
    <n v="32.145434999999999"/>
    <n v="1.1788017403336409E-3"/>
    <n v="26.339492"/>
    <n v="4.9326531860591867E-4"/>
    <n v="3184"/>
    <n v="1.0781455760646265E-3"/>
    <n v="353"/>
    <n v="117"/>
    <n v="46"/>
    <n v="11"/>
    <n v="0"/>
    <n v="527"/>
    <n v="516"/>
    <n v="2.0872865275142316E-2"/>
    <n v="11"/>
    <x v="2"/>
    <n v="516"/>
    <n v="1"/>
    <n v="94"/>
    <n v="0.18217054263565891"/>
    <n v="9"/>
    <n v="1.7441860465116279E-2"/>
    <n v="94"/>
    <n v="0.18217054263565891"/>
    <n v="45"/>
    <n v="8.7209302325581398E-2"/>
    <n v="485"/>
    <n v="0.93992248062015504"/>
    <n v="98"/>
    <n v="0.18992248062015504"/>
    <n v="0.89583333333333337"/>
    <m/>
  </r>
  <r>
    <n v="168"/>
    <x v="1"/>
    <s v="RURAL"/>
    <s v="CHITTOOR G.P"/>
    <d v="2014-01-27T00:00:00"/>
    <n v="9"/>
    <n v="4"/>
    <x v="1"/>
    <n v="8.5472719999999995"/>
    <n v="2.235331"/>
    <n v="10.782603"/>
    <n v="3.954076584039612E-4"/>
    <n v="7.7313590000000003"/>
    <n v="1.4478681898617244E-4"/>
    <n v="1367"/>
    <n v="4.6288473695990716E-4"/>
    <n v="45"/>
    <n v="55"/>
    <n v="1"/>
    <n v="2"/>
    <n v="0"/>
    <n v="103"/>
    <n v="106"/>
    <n v="-2.9126213592232997E-2"/>
    <n v="-3"/>
    <x v="0"/>
    <n v="106"/>
    <n v="1"/>
    <n v="22"/>
    <n v="0.20754716981132076"/>
    <n v="0"/>
    <n v="0"/>
    <n v="30"/>
    <n v="0.28301886792452829"/>
    <n v="10"/>
    <n v="9.4339622641509441E-2"/>
    <n v="86"/>
    <n v="0.81132075471698117"/>
    <n v="23"/>
    <n v="0.21698113207547171"/>
    <n v="0.18402777777777779"/>
    <m/>
  </r>
  <r>
    <n v="169"/>
    <x v="13"/>
    <s v="METRO"/>
    <s v="CHENNAI-KILPAUK"/>
    <d v="2014-03-29T00:00:00"/>
    <n v="9"/>
    <n v="5"/>
    <x v="0"/>
    <n v="20.81"/>
    <n v="2.8251210000000002"/>
    <n v="23.635120999999998"/>
    <n v="8.667209439783964E-4"/>
    <n v="30.172972999999999"/>
    <n v="5.6505573988035833E-4"/>
    <n v="2922"/>
    <n v="9.8942882326031353E-4"/>
    <n v="41"/>
    <n v="108"/>
    <n v="13"/>
    <n v="6"/>
    <n v="0"/>
    <n v="168"/>
    <n v="164"/>
    <n v="2.3809523809523836E-2"/>
    <n v="4"/>
    <x v="0"/>
    <n v="164"/>
    <n v="1"/>
    <n v="95"/>
    <n v="0.57926829268292679"/>
    <n v="6"/>
    <n v="3.6585365853658534E-2"/>
    <n v="75"/>
    <n v="0.45731707317073172"/>
    <n v="48"/>
    <n v="0.29268292682926828"/>
    <n v="129"/>
    <n v="0.78658536585365857"/>
    <n v="87"/>
    <n v="0.53048780487804881"/>
    <n v="0.28472222222222221"/>
    <m/>
  </r>
  <r>
    <n v="170"/>
    <x v="13"/>
    <s v="METRO"/>
    <s v="CHENNAI-NANGANALLUR"/>
    <d v="2014-03-29T00:00:00"/>
    <n v="9"/>
    <n v="5"/>
    <x v="0"/>
    <n v="12.905937"/>
    <n v="1.909246"/>
    <n v="14.815182999999999"/>
    <n v="5.432859596941641E-4"/>
    <n v="52.898927"/>
    <n v="9.906495569681538E-4"/>
    <n v="1765"/>
    <n v="5.9765293396798547E-4"/>
    <n v="11"/>
    <n v="181"/>
    <n v="4"/>
    <n v="6"/>
    <n v="0"/>
    <n v="202"/>
    <n v="201"/>
    <n v="4.9504950495049549E-3"/>
    <n v="1"/>
    <x v="0"/>
    <n v="201"/>
    <n v="1"/>
    <n v="138"/>
    <n v="0.68656716417910446"/>
    <n v="11"/>
    <n v="5.4726368159203981E-2"/>
    <n v="112"/>
    <n v="0.55721393034825872"/>
    <n v="87"/>
    <n v="0.43283582089552236"/>
    <n v="130"/>
    <n v="0.64676616915422891"/>
    <n v="115"/>
    <n v="0.57213930348258701"/>
    <n v="0.34895833333333331"/>
    <m/>
  </r>
  <r>
    <n v="171"/>
    <x v="2"/>
    <s v="SURBAN"/>
    <s v="CHANNAGIRI"/>
    <d v="2014-11-26T00:00:00"/>
    <n v="8"/>
    <n v="6"/>
    <x v="0"/>
    <n v="27.329661999999999"/>
    <n v="1.6065769999999999"/>
    <n v="28.936239"/>
    <n v="1.0611176638894505E-3"/>
    <n v="15.414059"/>
    <n v="2.8866239043810819E-4"/>
    <n v="3842"/>
    <n v="1.3009532987563739E-3"/>
    <n v="129"/>
    <n v="70"/>
    <n v="9"/>
    <n v="5"/>
    <n v="0"/>
    <n v="213"/>
    <n v="225"/>
    <n v="-5.6338028169014009E-2"/>
    <n v="-12"/>
    <x v="0"/>
    <n v="225"/>
    <n v="1"/>
    <n v="59"/>
    <n v="0.26222222222222225"/>
    <n v="4"/>
    <n v="1.7777777777777778E-2"/>
    <n v="61"/>
    <n v="0.27111111111111114"/>
    <n v="13"/>
    <n v="5.7777777777777775E-2"/>
    <n v="199"/>
    <n v="0.88444444444444448"/>
    <n v="57"/>
    <n v="0.25333333333333335"/>
    <n v="0.390625"/>
    <m/>
  </r>
  <r>
    <n v="172"/>
    <x v="3"/>
    <s v="SURBAN"/>
    <s v="CHADCHAN"/>
    <d v="2014-12-27T00:00:00"/>
    <n v="8"/>
    <n v="6"/>
    <x v="0"/>
    <n v="29.150838"/>
    <n v="8.1236770000000007"/>
    <n v="37.274515000000001"/>
    <n v="1.3668896735132814E-3"/>
    <n v="14.050051"/>
    <n v="2.631183199335965E-4"/>
    <n v="3864"/>
    <n v="1.3084027970834537E-3"/>
    <n v="252"/>
    <n v="90"/>
    <n v="33"/>
    <n v="8"/>
    <n v="0"/>
    <n v="383"/>
    <n v="387"/>
    <n v="-1.0443864229765065E-2"/>
    <n v="-4"/>
    <x v="1"/>
    <n v="387"/>
    <n v="1"/>
    <n v="90"/>
    <n v="0.23255813953488372"/>
    <n v="7"/>
    <n v="1.8087855297157621E-2"/>
    <n v="71"/>
    <n v="0.1834625322997416"/>
    <n v="26"/>
    <n v="6.7183462532299745E-2"/>
    <n v="351"/>
    <n v="0.90697674418604646"/>
    <n v="97"/>
    <n v="0.25064599483204136"/>
    <n v="0.671875"/>
    <m/>
  </r>
  <r>
    <n v="173"/>
    <x v="3"/>
    <s v="RURAL"/>
    <s v="CHAMNAL G.P"/>
    <d v="2014-12-26T00:00:00"/>
    <n v="8"/>
    <n v="3"/>
    <x v="1"/>
    <n v="6.4375739999999997"/>
    <n v="0.29604399999999997"/>
    <n v="6.7336179999999999"/>
    <n v="2.4692777114828062E-4"/>
    <n v="2.531733"/>
    <n v="4.7412307149664019E-5"/>
    <n v="1408"/>
    <n v="4.7676789293310111E-4"/>
    <n v="60"/>
    <n v="11"/>
    <n v="3"/>
    <n v="0"/>
    <n v="0"/>
    <n v="74"/>
    <n v="76"/>
    <n v="-2.7027027027026973E-2"/>
    <n v="-2"/>
    <x v="3"/>
    <n v="76"/>
    <n v="1"/>
    <n v="14"/>
    <n v="0.18421052631578946"/>
    <n v="0"/>
    <n v="0"/>
    <n v="12"/>
    <n v="0.15789473684210525"/>
    <n v="2"/>
    <n v="2.6315789473684209E-2"/>
    <n v="69"/>
    <n v="0.90789473684210531"/>
    <n v="14"/>
    <n v="0.18421052631578946"/>
    <n v="0.13194444444444445"/>
    <m/>
  </r>
  <r>
    <n v="176"/>
    <x v="8"/>
    <s v="URBAN"/>
    <s v="CHANDIGARH SECTOR-38"/>
    <d v="2015-05-02T00:00:00"/>
    <n v="8"/>
    <n v="5"/>
    <x v="0"/>
    <n v="13.58142"/>
    <n v="1.882352"/>
    <n v="15.463771999999999"/>
    <n v="5.6707029616250731E-4"/>
    <n v="44.397986000000003"/>
    <n v="8.3145061073125926E-4"/>
    <n v="2318"/>
    <n v="7.8490623282594346E-4"/>
    <n v="14"/>
    <n v="74"/>
    <n v="16"/>
    <n v="3"/>
    <n v="0"/>
    <n v="107"/>
    <n v="113"/>
    <n v="-5.6074766355140193E-2"/>
    <n v="-6"/>
    <x v="0"/>
    <n v="113"/>
    <n v="1"/>
    <n v="60"/>
    <n v="0.53097345132743368"/>
    <n v="7"/>
    <n v="6.1946902654867256E-2"/>
    <n v="72"/>
    <n v="0.63716814159292035"/>
    <n v="23"/>
    <n v="0.20353982300884957"/>
    <n v="92"/>
    <n v="0.81415929203539827"/>
    <n v="48"/>
    <n v="0.4247787610619469"/>
    <n v="0.19618055555555555"/>
    <m/>
  </r>
  <r>
    <n v="177"/>
    <x v="2"/>
    <s v="URBAN"/>
    <s v="CHIKKAMAGALUR-KALYANA NAGAR"/>
    <d v="2015-11-30T00:00:00"/>
    <n v="7"/>
    <n v="5"/>
    <x v="0"/>
    <n v="23.329460999999998"/>
    <n v="3.495695"/>
    <n v="26.825156"/>
    <n v="9.8370236948174482E-4"/>
    <n v="10.535871999999999"/>
    <n v="1.9730753572890384E-4"/>
    <n v="3629"/>
    <n v="1.2288286104078295E-3"/>
    <n v="31"/>
    <n v="86"/>
    <n v="21"/>
    <n v="3"/>
    <n v="0"/>
    <n v="141"/>
    <n v="143"/>
    <n v="-1.4184397163120588E-2"/>
    <n v="-2"/>
    <x v="0"/>
    <n v="143"/>
    <n v="1"/>
    <n v="61"/>
    <n v="0.42657342657342656"/>
    <n v="11"/>
    <n v="7.6923076923076927E-2"/>
    <n v="101"/>
    <n v="0.70629370629370625"/>
    <n v="29"/>
    <n v="0.20279720279720279"/>
    <n v="123"/>
    <n v="0.8601398601398601"/>
    <n v="55"/>
    <n v="0.38461538461538464"/>
    <n v="0.2482638888888889"/>
    <m/>
  </r>
  <r>
    <n v="178"/>
    <x v="1"/>
    <s v="RURAL"/>
    <s v="CHARA GP"/>
    <d v="2016-01-22T00:00:00"/>
    <n v="7"/>
    <n v="3"/>
    <x v="1"/>
    <n v="4.6228389999999999"/>
    <n v="0.19634199999999999"/>
    <n v="4.8191809999999995"/>
    <n v="1.7672366075565055E-4"/>
    <n v="5.9563800000000002"/>
    <n v="1.1154640637860144E-4"/>
    <n v="867"/>
    <n v="2.9357795679900477E-4"/>
    <n v="7"/>
    <n v="53"/>
    <n v="0"/>
    <n v="3"/>
    <n v="0"/>
    <n v="63"/>
    <n v="63"/>
    <n v="0"/>
    <n v="0"/>
    <x v="3"/>
    <n v="63"/>
    <n v="1"/>
    <n v="13"/>
    <n v="0.20634920634920634"/>
    <n v="1"/>
    <n v="1.5873015873015872E-2"/>
    <n v="32"/>
    <n v="0.50793650793650791"/>
    <n v="6"/>
    <n v="9.5238095238095233E-2"/>
    <n v="46"/>
    <n v="0.73015873015873012"/>
    <n v="12"/>
    <n v="0.19047619047619047"/>
    <n v="0.109375"/>
    <m/>
  </r>
  <r>
    <n v="179"/>
    <x v="13"/>
    <s v="METRO"/>
    <s v="CHENNAI-AMBATTUR"/>
    <d v="2016-03-24T00:00:00"/>
    <n v="7"/>
    <n v="4"/>
    <x v="1"/>
    <n v="9.2366410000000005"/>
    <n v="2.2443719999999998"/>
    <n v="11.481013000000001"/>
    <n v="4.2101897532863242E-4"/>
    <n v="13.226302"/>
    <n v="2.4769179565073234E-4"/>
    <n v="2318"/>
    <n v="7.8490623282594346E-4"/>
    <n v="33"/>
    <n v="99"/>
    <n v="1"/>
    <n v="7"/>
    <n v="0"/>
    <n v="140"/>
    <n v="139"/>
    <n v="7.1428571428571175E-3"/>
    <n v="1"/>
    <x v="0"/>
    <n v="139"/>
    <n v="1"/>
    <n v="86"/>
    <n v="0.61870503597122306"/>
    <n v="8"/>
    <n v="5.7553956834532377E-2"/>
    <n v="80"/>
    <n v="0.57553956834532372"/>
    <n v="64"/>
    <n v="0.46043165467625902"/>
    <n v="110"/>
    <n v="0.79136690647482011"/>
    <n v="87"/>
    <n v="0.62589928057553956"/>
    <n v="0.24131944444444445"/>
    <m/>
  </r>
  <r>
    <n v="180"/>
    <x v="4"/>
    <s v="SURBAN"/>
    <s v="CHAMARAJANAGAR"/>
    <d v="2017-03-27T00:00:00"/>
    <n v="6"/>
    <n v="4"/>
    <x v="1"/>
    <n v="11.975903000000001"/>
    <n v="1.5018739999999999"/>
    <n v="13.477777"/>
    <n v="4.9424209015770724E-4"/>
    <n v="12.761758"/>
    <n v="2.3899218048099147E-4"/>
    <n v="3550"/>
    <n v="1.2020781391424069E-3"/>
    <n v="151"/>
    <n v="59"/>
    <n v="11"/>
    <n v="3"/>
    <n v="0"/>
    <n v="224"/>
    <n v="229"/>
    <n v="-2.2321428571428603E-2"/>
    <n v="-5"/>
    <x v="0"/>
    <n v="229"/>
    <n v="1"/>
    <n v="58"/>
    <n v="0.25327510917030566"/>
    <n v="6"/>
    <n v="2.6200873362445413E-2"/>
    <n v="54"/>
    <n v="0.23580786026200873"/>
    <n v="19"/>
    <n v="8.296943231441048E-2"/>
    <n v="209"/>
    <n v="0.9126637554585153"/>
    <n v="60"/>
    <n v="0.26200873362445415"/>
    <n v="0.39756944444444442"/>
    <m/>
  </r>
  <r>
    <n v="181"/>
    <x v="1"/>
    <s v="SURBAN"/>
    <s v="DANDELI, KARNATAKA"/>
    <d v="1966-12-30T00:00:00"/>
    <n v="56"/>
    <n v="6"/>
    <x v="0"/>
    <n v="17.324938"/>
    <n v="1.6725289999999999"/>
    <n v="18.997467"/>
    <n v="6.9665404003806184E-4"/>
    <n v="37.850969999999997"/>
    <n v="7.0884323724212548E-4"/>
    <n v="2906"/>
    <n v="9.8401100629516461E-4"/>
    <n v="77"/>
    <n v="219"/>
    <n v="10"/>
    <n v="27"/>
    <n v="0"/>
    <n v="333"/>
    <n v="323"/>
    <n v="3.0030030030030019E-2"/>
    <n v="10"/>
    <x v="1"/>
    <n v="323"/>
    <n v="1"/>
    <n v="62"/>
    <n v="0.19195046439628483"/>
    <n v="17"/>
    <n v="5.2631578947368418E-2"/>
    <n v="136"/>
    <n v="0.42105263157894735"/>
    <n v="22"/>
    <n v="6.8111455108359129E-2"/>
    <n v="246"/>
    <n v="0.76160990712074306"/>
    <n v="63"/>
    <n v="0.19504643962848298"/>
    <n v="0.56076388888888884"/>
    <m/>
  </r>
  <r>
    <n v="182"/>
    <x v="2"/>
    <s v="URBAN"/>
    <s v="DAVANAGERE MAIN"/>
    <d v="1966-12-29T00:00:00"/>
    <n v="56"/>
    <n v="10"/>
    <x v="2"/>
    <n v="28.744764"/>
    <n v="3.359111"/>
    <n v="32.103875000000002"/>
    <n v="1.1772776981071704E-3"/>
    <n v="51.622714000000002"/>
    <n v="9.6674964226767235E-4"/>
    <n v="4634"/>
    <n v="1.5691352385312433E-3"/>
    <n v="194"/>
    <n v="159"/>
    <n v="9"/>
    <n v="4"/>
    <n v="0"/>
    <n v="366"/>
    <n v="381"/>
    <n v="-4.0983606557376984E-2"/>
    <n v="-15"/>
    <x v="1"/>
    <n v="381"/>
    <n v="1"/>
    <n v="92"/>
    <n v="0.24146981627296588"/>
    <n v="22"/>
    <n v="5.774278215223097E-2"/>
    <n v="82"/>
    <n v="0.21522309711286089"/>
    <n v="29"/>
    <n v="7.6115485564304461E-2"/>
    <n v="319"/>
    <n v="0.83727034120734911"/>
    <n v="91"/>
    <n v="0.23884514435695539"/>
    <n v="0.66145833333333337"/>
    <m/>
  </r>
  <r>
    <n v="183"/>
    <x v="6"/>
    <s v="URBAN"/>
    <s v="DHARWAD - MAIN BRANCH"/>
    <d v="1966-12-30T00:00:00"/>
    <n v="56"/>
    <n v="11"/>
    <x v="2"/>
    <n v="32.067143000000002"/>
    <n v="6.8753789999999997"/>
    <n v="38.942522000000004"/>
    <n v="1.4280569762574718E-3"/>
    <n v="102.07818399999999"/>
    <n v="1.911640055680405E-3"/>
    <n v="3496"/>
    <n v="1.1837930068850295E-3"/>
    <n v="116"/>
    <n v="328"/>
    <n v="22"/>
    <n v="33"/>
    <n v="0"/>
    <n v="499"/>
    <n v="508"/>
    <n v="-1.8036072144288484E-2"/>
    <n v="-9"/>
    <x v="2"/>
    <n v="508"/>
    <n v="1"/>
    <n v="228"/>
    <n v="0.44881889763779526"/>
    <n v="28"/>
    <n v="5.5118110236220472E-2"/>
    <n v="218"/>
    <n v="0.42913385826771655"/>
    <n v="95"/>
    <n v="0.18700787401574803"/>
    <n v="403"/>
    <n v="0.79330708661417326"/>
    <n v="199"/>
    <n v="0.39173228346456695"/>
    <n v="0.88194444444444442"/>
    <m/>
  </r>
  <r>
    <n v="184"/>
    <x v="4"/>
    <s v="RURAL"/>
    <s v="DUDDA"/>
    <d v="1972-12-23T00:00:00"/>
    <n v="50"/>
    <n v="4"/>
    <x v="1"/>
    <n v="15.913173"/>
    <n v="0.30776100000000001"/>
    <n v="16.220934"/>
    <n v="5.9483610127027771E-4"/>
    <n v="16.911636000000001"/>
    <n v="3.1670783626682413E-4"/>
    <n v="1406"/>
    <n v="4.760906658124575E-4"/>
    <n v="131"/>
    <n v="79"/>
    <n v="4"/>
    <n v="7"/>
    <n v="0"/>
    <n v="221"/>
    <n v="221"/>
    <n v="0"/>
    <n v="0"/>
    <x v="0"/>
    <n v="221"/>
    <n v="1"/>
    <n v="25"/>
    <n v="0.11312217194570136"/>
    <n v="4"/>
    <n v="1.8099547511312219E-2"/>
    <n v="19"/>
    <n v="8.5972850678733032E-2"/>
    <n v="5"/>
    <n v="2.2624434389140271E-2"/>
    <n v="182"/>
    <n v="0.82352941176470584"/>
    <n v="25"/>
    <n v="0.11312217194570136"/>
    <n v="0.38368055555555558"/>
    <m/>
  </r>
  <r>
    <n v="185"/>
    <x v="0"/>
    <s v="URBAN"/>
    <s v="DEREBAIL, MANGALURU"/>
    <d v="1976-11-26T00:00:00"/>
    <n v="46"/>
    <n v="7"/>
    <x v="0"/>
    <n v="41.375186999999997"/>
    <n v="4.7399509999999996"/>
    <n v="46.115137999999995"/>
    <n v="1.6910831951761117E-3"/>
    <n v="110.886725"/>
    <n v="2.0765994931220347E-3"/>
    <n v="3423"/>
    <n v="1.1590742169815377E-3"/>
    <n v="94"/>
    <n v="511"/>
    <n v="13"/>
    <n v="33"/>
    <n v="2"/>
    <n v="653"/>
    <n v="642"/>
    <n v="1.6845329249617125E-2"/>
    <n v="11"/>
    <x v="2"/>
    <n v="642"/>
    <n v="1"/>
    <n v="231"/>
    <n v="0.35981308411214952"/>
    <n v="34"/>
    <n v="5.2959501557632398E-2"/>
    <n v="301"/>
    <n v="0.46884735202492211"/>
    <n v="109"/>
    <n v="0.16978193146417445"/>
    <n v="471"/>
    <n v="0.73364485981308414"/>
    <n v="228"/>
    <n v="0.35514018691588783"/>
    <n v="1.1145833333333333"/>
    <m/>
  </r>
  <r>
    <n v="186"/>
    <x v="1"/>
    <s v="RURAL"/>
    <s v="DHARESHWAR, KARNATAKA"/>
    <d v="1976-11-22T00:00:00"/>
    <n v="46"/>
    <n v="4"/>
    <x v="1"/>
    <n v="16.316627"/>
    <n v="0.69404500000000002"/>
    <n v="17.010672"/>
    <n v="6.2379649732052897E-4"/>
    <n v="39.574902000000002"/>
    <n v="7.4112768172704348E-4"/>
    <n v="1081"/>
    <n v="3.6604125870787099E-4"/>
    <n v="33"/>
    <n v="180"/>
    <n v="4"/>
    <n v="30"/>
    <n v="0"/>
    <n v="247"/>
    <n v="235"/>
    <n v="4.8582995951417018E-2"/>
    <n v="12"/>
    <x v="0"/>
    <n v="234"/>
    <n v="0.99574468085106382"/>
    <n v="43"/>
    <n v="0.18297872340425531"/>
    <n v="10"/>
    <n v="4.2735042735042736E-2"/>
    <n v="77"/>
    <n v="0.32905982905982906"/>
    <n v="15"/>
    <n v="6.4102564102564097E-2"/>
    <n v="158"/>
    <n v="0.67521367521367526"/>
    <n v="41"/>
    <n v="0.1752136752136752"/>
    <n v="0.40625"/>
    <m/>
  </r>
  <r>
    <n v="187"/>
    <x v="11"/>
    <s v="RURAL"/>
    <s v="DOMMATHAMARY"/>
    <d v="1979-11-21T00:00:00"/>
    <n v="43"/>
    <n v="4"/>
    <x v="1"/>
    <n v="11.640119"/>
    <n v="1.129982"/>
    <n v="12.770101"/>
    <n v="4.6829098075780803E-4"/>
    <n v="11.44327"/>
    <n v="2.1430057278415055E-4"/>
    <n v="1546"/>
    <n v="5.2349656425751021E-4"/>
    <n v="107"/>
    <n v="70"/>
    <n v="2"/>
    <n v="12"/>
    <n v="0"/>
    <n v="191"/>
    <n v="194"/>
    <n v="-1.5706806282722585E-2"/>
    <n v="-3"/>
    <x v="0"/>
    <n v="192"/>
    <n v="0.98969072164948457"/>
    <n v="32"/>
    <n v="0.16494845360824742"/>
    <n v="4"/>
    <n v="2.0833333333333332E-2"/>
    <n v="30"/>
    <n v="0.15625"/>
    <n v="9"/>
    <n v="4.6875E-2"/>
    <n v="164"/>
    <n v="0.85416666666666663"/>
    <n v="31"/>
    <n v="0.16145833333333334"/>
    <n v="0.33333333333333331"/>
    <m/>
  </r>
  <r>
    <n v="188"/>
    <x v="3"/>
    <s v="SURBAN"/>
    <s v="DUBALGUNDI, KARNATAKA"/>
    <d v="1980-06-22T00:00:00"/>
    <n v="43"/>
    <n v="6"/>
    <x v="0"/>
    <n v="10.974641"/>
    <n v="0.14272099999999999"/>
    <n v="11.117362"/>
    <n v="4.0768356917612371E-4"/>
    <n v="6.4344859999999997"/>
    <n v="1.2050000003247302E-4"/>
    <n v="1191"/>
    <n v="4.0328875034326947E-4"/>
    <n v="122"/>
    <n v="13"/>
    <n v="2"/>
    <n v="6"/>
    <n v="0"/>
    <n v="143"/>
    <n v="146"/>
    <n v="-2.0979020979021046E-2"/>
    <n v="-3"/>
    <x v="0"/>
    <n v="146"/>
    <n v="1"/>
    <n v="12"/>
    <n v="8.2191780821917804E-2"/>
    <n v="1"/>
    <n v="6.8493150684931503E-3"/>
    <n v="8"/>
    <n v="5.4794520547945202E-2"/>
    <n v="6"/>
    <n v="4.1095890410958902E-2"/>
    <n v="134"/>
    <n v="0.9178082191780822"/>
    <n v="17"/>
    <n v="0.11643835616438356"/>
    <n v="0.25347222222222221"/>
    <m/>
  </r>
  <r>
    <n v="189"/>
    <x v="8"/>
    <s v="METRO"/>
    <s v="CHANDNI CHOWK, NEW DELHI"/>
    <d v="1984-05-16T00:00:00"/>
    <n v="39"/>
    <n v="5"/>
    <x v="0"/>
    <n v="23.32321"/>
    <n v="4.9274889999999996"/>
    <n v="28.250698999999997"/>
    <n v="1.0359783013308686E-3"/>
    <n v="59.735711000000002"/>
    <n v="1.1186834779716359E-3"/>
    <n v="2633"/>
    <n v="8.9156950432731194E-4"/>
    <n v="38"/>
    <n v="126"/>
    <n v="3"/>
    <n v="15"/>
    <n v="0"/>
    <n v="182"/>
    <n v="208"/>
    <n v="-0.14285714285714279"/>
    <n v="-26"/>
    <x v="0"/>
    <n v="207"/>
    <n v="0.99519230769230771"/>
    <n v="73"/>
    <n v="0.35096153846153844"/>
    <n v="21"/>
    <n v="0.10144927536231885"/>
    <n v="100"/>
    <n v="0.48309178743961351"/>
    <n v="40"/>
    <n v="0.19323671497584541"/>
    <n v="163"/>
    <n v="0.7874396135265701"/>
    <n v="69"/>
    <n v="0.33333333333333331"/>
    <n v="0.359375"/>
    <m/>
  </r>
  <r>
    <n v="190"/>
    <x v="2"/>
    <s v="URBAN"/>
    <s v="DAVANGERE K.B.EXTN BRANCH"/>
    <d v="1984-12-11T00:00:00"/>
    <n v="38"/>
    <n v="10"/>
    <x v="2"/>
    <n v="39.336398000000003"/>
    <n v="4.9430740000000002"/>
    <n v="44.279472000000005"/>
    <n v="1.6237676875318293E-3"/>
    <n v="77.209095000000005"/>
    <n v="1.4459112895742121E-3"/>
    <n v="6236"/>
    <n v="2.1115941621667744E-3"/>
    <n v="273"/>
    <n v="315"/>
    <n v="21"/>
    <n v="28"/>
    <n v="0"/>
    <n v="637"/>
    <n v="639"/>
    <n v="-3.1397174254317317E-3"/>
    <n v="-2"/>
    <x v="2"/>
    <n v="639"/>
    <n v="1"/>
    <n v="184"/>
    <n v="0.28794992175273865"/>
    <n v="22"/>
    <n v="3.4428794992175271E-2"/>
    <n v="234"/>
    <n v="0.36619718309859156"/>
    <n v="80"/>
    <n v="0.12519561815336464"/>
    <n v="538"/>
    <n v="0.8419405320813772"/>
    <n v="171"/>
    <n v="0.26760563380281688"/>
    <n v="1.109375"/>
    <m/>
  </r>
  <r>
    <n v="191"/>
    <x v="6"/>
    <s v="URBAN"/>
    <s v="SHIVANANDNAGAR, DHARWAD"/>
    <d v="1984-12-17T00:00:00"/>
    <n v="38"/>
    <n v="7"/>
    <x v="0"/>
    <n v="39.264422000000003"/>
    <n v="5.6002260000000001"/>
    <n v="44.864648000000003"/>
    <n v="1.6452266127945138E-3"/>
    <n v="109.390728"/>
    <n v="2.0485836362923544E-3"/>
    <n v="4235"/>
    <n v="1.4340284279628433E-3"/>
    <n v="154"/>
    <n v="354"/>
    <n v="17"/>
    <n v="32"/>
    <n v="2"/>
    <n v="559"/>
    <n v="564"/>
    <n v="-8.9445438282647061E-3"/>
    <n v="-5"/>
    <x v="2"/>
    <n v="563"/>
    <n v="0.99822695035460995"/>
    <n v="280"/>
    <n v="0.49645390070921985"/>
    <n v="22"/>
    <n v="3.9076376554174071E-2"/>
    <n v="215"/>
    <n v="0.38188277087033745"/>
    <n v="92"/>
    <n v="0.16341030195381884"/>
    <n v="451"/>
    <n v="0.80106571936056836"/>
    <n v="222"/>
    <n v="0.39431616341030196"/>
    <n v="0.97743055555555558"/>
    <m/>
  </r>
  <r>
    <n v="192"/>
    <x v="6"/>
    <s v="URBAN"/>
    <s v="K U D CIRCLE, DHARWAD"/>
    <d v="1997-03-16T00:00:00"/>
    <n v="26"/>
    <n v="6"/>
    <x v="0"/>
    <n v="57.481758999999997"/>
    <n v="3.6660849999999998"/>
    <n v="61.147843999999999"/>
    <n v="2.2423459170750055E-3"/>
    <n v="164.14132799999999"/>
    <n v="3.0739098708630597E-3"/>
    <n v="3146"/>
    <n v="1.0652782607723978E-3"/>
    <n v="213"/>
    <n v="459"/>
    <n v="26"/>
    <n v="30"/>
    <n v="2"/>
    <n v="730"/>
    <n v="727"/>
    <n v="4.109589041095929E-3"/>
    <n v="3"/>
    <x v="2"/>
    <n v="726"/>
    <n v="0.99862448418156813"/>
    <n v="249"/>
    <n v="0.34250343878954609"/>
    <n v="42"/>
    <n v="5.7851239669421489E-2"/>
    <n v="236"/>
    <n v="0.32506887052341599"/>
    <n v="125"/>
    <n v="0.17217630853994489"/>
    <n v="567"/>
    <n v="0.78099173553719003"/>
    <n v="247"/>
    <n v="0.34022038567493113"/>
    <n v="1.2604166666666667"/>
    <m/>
  </r>
  <r>
    <n v="193"/>
    <x v="9"/>
    <s v="METRO"/>
    <s v="DOMBIVLI, MUMBAI"/>
    <d v="1999-01-17T00:00:00"/>
    <n v="24"/>
    <n v="7"/>
    <x v="0"/>
    <n v="31.903934"/>
    <n v="13.389341"/>
    <n v="45.293275000000001"/>
    <n v="1.660944746755183E-3"/>
    <n v="53.597740000000002"/>
    <n v="1.003736377970281E-3"/>
    <n v="6153"/>
    <n v="2.0834892366600648E-3"/>
    <n v="68"/>
    <n v="269"/>
    <n v="16"/>
    <n v="21"/>
    <n v="0"/>
    <n v="374"/>
    <n v="384"/>
    <n v="-2.673796791443861E-2"/>
    <n v="-10"/>
    <x v="1"/>
    <n v="384"/>
    <n v="1"/>
    <n v="236"/>
    <n v="0.61458333333333337"/>
    <n v="15"/>
    <n v="3.90625E-2"/>
    <n v="214"/>
    <n v="0.55729166666666663"/>
    <n v="81"/>
    <n v="0.2109375"/>
    <n v="290"/>
    <n v="0.75520833333333337"/>
    <n v="183"/>
    <n v="0.4765625"/>
    <n v="0.66666666666666663"/>
    <m/>
  </r>
  <r>
    <n v="194"/>
    <x v="8"/>
    <s v="METRO"/>
    <s v="LAXMI NAGAR, NEW DELHI"/>
    <d v="1999-12-01T00:00:00"/>
    <n v="23"/>
    <n v="8"/>
    <x v="0"/>
    <n v="59.978118000000002"/>
    <n v="12.531663999999999"/>
    <n v="72.509782000000001"/>
    <n v="2.6589983060678109E-3"/>
    <n v="105.55822999999999"/>
    <n v="1.9768116238698466E-3"/>
    <n v="4040"/>
    <n v="1.3679987837000914E-3"/>
    <n v="270"/>
    <n v="375"/>
    <n v="45"/>
    <n v="39"/>
    <n v="2"/>
    <n v="731"/>
    <n v="739"/>
    <n v="-1.0943912448700521E-2"/>
    <n v="-8"/>
    <x v="2"/>
    <n v="738"/>
    <n v="0.99864682002706362"/>
    <n v="444"/>
    <n v="0.60081190798376183"/>
    <n v="60"/>
    <n v="8.1300813008130079E-2"/>
    <n v="228"/>
    <n v="0.30894308943089432"/>
    <n v="208"/>
    <n v="0.28184281842818426"/>
    <n v="599"/>
    <n v="0.81165311653116534"/>
    <n v="418"/>
    <n v="0.56639566395663954"/>
    <n v="1.28125"/>
    <m/>
  </r>
  <r>
    <n v="195"/>
    <x v="6"/>
    <s v="URBAN"/>
    <s v="SDM EXTENSION COUNTER, DHARWAD"/>
    <d v="1998-03-10T00:00:00"/>
    <n v="25"/>
    <n v="0"/>
    <x v="1"/>
    <n v="12.929206000000001"/>
    <n v="0.143175"/>
    <n v="13.072381"/>
    <n v="4.7937585766390846E-4"/>
    <n v="20.618794000000001"/>
    <n v="3.8613257961390464E-4"/>
    <n v="2310"/>
    <n v="7.821973243433691E-4"/>
    <n v="56"/>
    <n v="154"/>
    <n v="2"/>
    <n v="6"/>
    <n v="0"/>
    <n v="218"/>
    <n v="218"/>
    <n v="0"/>
    <n v="0"/>
    <x v="0"/>
    <n v="218"/>
    <n v="1"/>
    <n v="150"/>
    <n v="0.68807339449541283"/>
    <n v="38"/>
    <n v="0.1743119266055046"/>
    <n v="115"/>
    <n v="0.52752293577981646"/>
    <n v="76"/>
    <n v="0.34862385321100919"/>
    <n v="203"/>
    <n v="0.93119266055045868"/>
    <n v="139"/>
    <n v="0.63761467889908252"/>
    <n v="0.37847222222222221"/>
    <m/>
  </r>
  <r>
    <n v="196"/>
    <x v="8"/>
    <s v="URBAN"/>
    <s v="DEHRADUN,UTTRANCHAL"/>
    <d v="2005-02-02T00:00:00"/>
    <n v="18"/>
    <n v="8"/>
    <x v="0"/>
    <n v="24.438600999999998"/>
    <n v="8.3316560000000006"/>
    <n v="32.770257000000001"/>
    <n v="1.2017145197375826E-3"/>
    <n v="61.712595"/>
    <n v="1.1557050088389336E-3"/>
    <n v="1992"/>
    <n v="6.7451821216103509E-4"/>
    <n v="70"/>
    <n v="158"/>
    <n v="27"/>
    <n v="13"/>
    <n v="0"/>
    <n v="268"/>
    <n v="273"/>
    <n v="-1.8656716417910557E-2"/>
    <n v="-5"/>
    <x v="1"/>
    <n v="273"/>
    <n v="1"/>
    <n v="150"/>
    <n v="0.5494505494505495"/>
    <n v="25"/>
    <n v="9.1575091575091569E-2"/>
    <n v="102"/>
    <n v="0.37362637362637363"/>
    <n v="50"/>
    <n v="0.18315018315018314"/>
    <n v="198"/>
    <n v="0.72527472527472525"/>
    <n v="129"/>
    <n v="0.47252747252747251"/>
    <n v="0.47395833333333331"/>
    <m/>
  </r>
  <r>
    <n v="197"/>
    <x v="11"/>
    <s v="SURBAN"/>
    <s v="DEVANAHALLI,BENGALURU"/>
    <d v="2008-02-09T00:00:00"/>
    <n v="15"/>
    <n v="7"/>
    <x v="0"/>
    <n v="46.502017000000002"/>
    <n v="6.1469670000000001"/>
    <n v="52.648983999999999"/>
    <n v="1.9306851491043134E-3"/>
    <n v="61.265669000000003"/>
    <n v="1.1473353297356591E-3"/>
    <n v="3983"/>
    <n v="1.3486978107617484E-3"/>
    <n v="218"/>
    <n v="191"/>
    <n v="17"/>
    <n v="12"/>
    <n v="0"/>
    <n v="438"/>
    <n v="458"/>
    <n v="-4.5662100456621113E-2"/>
    <n v="-20"/>
    <x v="1"/>
    <n v="458"/>
    <n v="1"/>
    <n v="89"/>
    <n v="0.1943231441048035"/>
    <n v="20"/>
    <n v="4.3668122270742356E-2"/>
    <n v="103"/>
    <n v="0.22489082969432314"/>
    <n v="34"/>
    <n v="7.4235807860262015E-2"/>
    <n v="383"/>
    <n v="0.83624454148471616"/>
    <n v="92"/>
    <n v="0.20087336244541484"/>
    <n v="0.79513888888888884"/>
    <m/>
  </r>
  <r>
    <n v="198"/>
    <x v="11"/>
    <s v="SURBAN"/>
    <s v="DODDABALLAPURA, KARNATAKA"/>
    <d v="2009-03-28T00:00:00"/>
    <n v="14"/>
    <n v="7"/>
    <x v="0"/>
    <n v="35.980283"/>
    <n v="3.3813879999999998"/>
    <n v="39.361671000000001"/>
    <n v="1.4434275435140388E-3"/>
    <n v="42.066921000000001"/>
    <n v="7.8779625627688687E-4"/>
    <n v="6364"/>
    <n v="2.1549366978879658E-3"/>
    <n v="257"/>
    <n v="169"/>
    <n v="22"/>
    <n v="8"/>
    <n v="0"/>
    <n v="456"/>
    <n v="455"/>
    <n v="2.1929824561403022E-3"/>
    <n v="1"/>
    <x v="1"/>
    <n v="454"/>
    <n v="0.99780219780219781"/>
    <n v="98"/>
    <n v="0.2153846153846154"/>
    <n v="15"/>
    <n v="3.3039647577092511E-2"/>
    <n v="122"/>
    <n v="0.2687224669603524"/>
    <n v="37"/>
    <n v="8.1497797356828189E-2"/>
    <n v="394"/>
    <n v="0.86784140969162993"/>
    <n v="91"/>
    <n v="0.20044052863436124"/>
    <n v="0.78819444444444442"/>
    <m/>
  </r>
  <r>
    <n v="199"/>
    <x v="10"/>
    <s v="METRO"/>
    <s v="DHANBAD,JHARKHAND"/>
    <d v="2009-08-26T00:00:00"/>
    <n v="14"/>
    <n v="8"/>
    <x v="0"/>
    <n v="12.383794"/>
    <n v="10.563069"/>
    <n v="22.946863"/>
    <n v="8.4148190993830487E-4"/>
    <n v="20.137460999999998"/>
    <n v="3.7711855323858408E-4"/>
    <n v="2598"/>
    <n v="8.7971802971604878E-4"/>
    <n v="38"/>
    <n v="81"/>
    <n v="15"/>
    <n v="8"/>
    <n v="0"/>
    <n v="142"/>
    <n v="148"/>
    <n v="-4.2253521126760507E-2"/>
    <n v="-6"/>
    <x v="0"/>
    <n v="148"/>
    <n v="1"/>
    <n v="74"/>
    <n v="0.5"/>
    <n v="13"/>
    <n v="8.7837837837837843E-2"/>
    <n v="85"/>
    <n v="0.57432432432432434"/>
    <n v="30"/>
    <n v="0.20270270270270271"/>
    <n v="132"/>
    <n v="0.89189189189189189"/>
    <n v="71"/>
    <n v="0.47972972972972971"/>
    <n v="0.25694444444444442"/>
    <m/>
  </r>
  <r>
    <n v="201"/>
    <x v="0"/>
    <s v="URBAN"/>
    <s v="ERNAKULAM, KERALA"/>
    <d v="1976-01-21T00:00:00"/>
    <n v="47"/>
    <n v="8"/>
    <x v="0"/>
    <n v="14.704625999999999"/>
    <n v="3.9674"/>
    <n v="18.672025999999999"/>
    <n v="6.8471982862745493E-4"/>
    <n v="65.548878999999999"/>
    <n v="1.2275479224958404E-3"/>
    <n v="2127"/>
    <n v="7.2023104280447882E-4"/>
    <n v="5"/>
    <n v="121"/>
    <n v="1"/>
    <n v="8"/>
    <n v="0"/>
    <n v="135"/>
    <n v="136"/>
    <n v="-7.4074074074073071E-3"/>
    <n v="-1"/>
    <x v="0"/>
    <n v="136"/>
    <n v="1"/>
    <n v="77"/>
    <n v="0.56617647058823528"/>
    <n v="11"/>
    <n v="8.0882352941176475E-2"/>
    <n v="85"/>
    <n v="0.625"/>
    <n v="25"/>
    <n v="0.18382352941176472"/>
    <n v="85"/>
    <n v="0.625"/>
    <n v="46"/>
    <n v="0.33823529411764708"/>
    <n v="0.2361111111111111"/>
    <m/>
  </r>
  <r>
    <n v="202"/>
    <x v="13"/>
    <s v="URBAN"/>
    <s v="ERODE MAIN, TAMILNADU"/>
    <d v="1988-09-22T00:00:00"/>
    <n v="35"/>
    <n v="6"/>
    <x v="0"/>
    <n v="18.357237000000001"/>
    <n v="4.8084129999999998"/>
    <n v="23.165649999999999"/>
    <n v="8.4950502414915248E-4"/>
    <n v="36.822696999999998"/>
    <n v="6.8958654812455015E-4"/>
    <n v="3504"/>
    <n v="1.1865019153676039E-3"/>
    <n v="28"/>
    <n v="141"/>
    <n v="26"/>
    <n v="10"/>
    <n v="0"/>
    <n v="205"/>
    <n v="198"/>
    <n v="3.4146341463414664E-2"/>
    <n v="7"/>
    <x v="0"/>
    <n v="198"/>
    <n v="1"/>
    <n v="88"/>
    <n v="0.44444444444444442"/>
    <n v="8"/>
    <n v="4.0404040404040407E-2"/>
    <n v="116"/>
    <n v="0.58585858585858586"/>
    <n v="50"/>
    <n v="0.25252525252525254"/>
    <n v="151"/>
    <n v="0.76262626262626265"/>
    <n v="86"/>
    <n v="0.43434343434343436"/>
    <n v="0.34375"/>
    <m/>
  </r>
  <r>
    <n v="203"/>
    <x v="13"/>
    <s v="URBAN"/>
    <s v="TEACHERS COLONY, ERODE,TN"/>
    <d v="1999-05-24T00:00:00"/>
    <n v="24"/>
    <n v="9"/>
    <x v="0"/>
    <n v="20.260936999999998"/>
    <n v="5.9845119999999996"/>
    <n v="26.245448999999997"/>
    <n v="9.6244399732148018E-4"/>
    <n v="50.842975000000003"/>
    <n v="9.5214730269846349E-4"/>
    <n v="3322"/>
    <n v="1.1248742473890356E-3"/>
    <n v="73"/>
    <n v="179"/>
    <n v="33"/>
    <n v="21"/>
    <n v="0"/>
    <n v="306"/>
    <n v="303"/>
    <n v="9.8039215686274161E-3"/>
    <n v="3"/>
    <x v="1"/>
    <n v="302"/>
    <n v="0.99669966996699666"/>
    <n v="121"/>
    <n v="0.39933993399339934"/>
    <n v="19"/>
    <n v="6.2913907284768214E-2"/>
    <n v="113"/>
    <n v="0.3741721854304636"/>
    <n v="91"/>
    <n v="0.30132450331125826"/>
    <n v="226"/>
    <n v="0.7483443708609272"/>
    <n v="133"/>
    <n v="0.44039735099337746"/>
    <n v="0.52430555555555558"/>
    <m/>
  </r>
  <r>
    <n v="204"/>
    <x v="10"/>
    <s v="URBAN"/>
    <s v="DURG,CHHATTISGARH"/>
    <d v="2010-02-09T00:00:00"/>
    <n v="13"/>
    <n v="8"/>
    <x v="0"/>
    <n v="16.540084"/>
    <n v="4.5743770000000001"/>
    <n v="21.114460999999999"/>
    <n v="7.7428609608197203E-4"/>
    <n v="46.339193999999999"/>
    <n v="8.678040294912094E-4"/>
    <n v="2542"/>
    <n v="8.6075567033802776E-4"/>
    <n v="63"/>
    <n v="122"/>
    <n v="25"/>
    <n v="7"/>
    <n v="0"/>
    <n v="217"/>
    <n v="222"/>
    <n v="-2.3041474654377891E-2"/>
    <n v="-5"/>
    <x v="0"/>
    <n v="222"/>
    <n v="1"/>
    <n v="107"/>
    <n v="0.481981981981982"/>
    <n v="14"/>
    <n v="6.3063063063063057E-2"/>
    <n v="109"/>
    <n v="0.49099099099099097"/>
    <n v="48"/>
    <n v="0.21621621621621623"/>
    <n v="190"/>
    <n v="0.85585585585585588"/>
    <n v="108"/>
    <n v="0.48648648648648651"/>
    <n v="0.38541666666666669"/>
    <m/>
  </r>
  <r>
    <n v="205"/>
    <x v="3"/>
    <s v="SURBAN"/>
    <s v="DEVARAHIPPARAGI"/>
    <d v="2013-04-19T00:00:00"/>
    <n v="10"/>
    <n v="6"/>
    <x v="0"/>
    <n v="23.200856999999999"/>
    <n v="1.5402279999999999"/>
    <n v="24.741084999999998"/>
    <n v="9.0727762917946326E-4"/>
    <n v="16.878326000000001"/>
    <n v="3.1608403274917225E-4"/>
    <n v="3510"/>
    <n v="1.1885335967295348E-3"/>
    <n v="184"/>
    <n v="58"/>
    <n v="18"/>
    <n v="7"/>
    <n v="0"/>
    <n v="267"/>
    <n v="267"/>
    <n v="0"/>
    <n v="0"/>
    <x v="1"/>
    <n v="267"/>
    <n v="1"/>
    <n v="76"/>
    <n v="0.28464419475655428"/>
    <n v="3"/>
    <n v="1.1235955056179775E-2"/>
    <n v="51"/>
    <n v="0.19101123595505617"/>
    <n v="20"/>
    <n v="7.4906367041198504E-2"/>
    <n v="245"/>
    <n v="0.91760299625468167"/>
    <n v="81"/>
    <n v="0.30337078651685395"/>
    <n v="0.46354166666666669"/>
    <m/>
  </r>
  <r>
    <n v="206"/>
    <x v="0"/>
    <s v="URBAN"/>
    <s v="ERNAKULAM-PALARIVATTOM"/>
    <d v="2014-03-31T00:00:00"/>
    <n v="9"/>
    <n v="5"/>
    <x v="0"/>
    <n v="4.2235610000000001"/>
    <n v="0.406947"/>
    <n v="4.6305079999999998"/>
    <n v="1.6980485375384864E-4"/>
    <n v="18.385999999999999"/>
    <n v="3.4431856726349999E-4"/>
    <n v="2048"/>
    <n v="6.9348057153905622E-4"/>
    <n v="6"/>
    <n v="55"/>
    <n v="1"/>
    <n v="2"/>
    <n v="0"/>
    <n v="64"/>
    <n v="65"/>
    <n v="-1.5625E-2"/>
    <n v="-1"/>
    <x v="3"/>
    <n v="65"/>
    <n v="1"/>
    <n v="50"/>
    <n v="0.76923076923076927"/>
    <n v="12"/>
    <n v="0.18461538461538463"/>
    <n v="52"/>
    <n v="0.8"/>
    <n v="23"/>
    <n v="0.35384615384615387"/>
    <n v="53"/>
    <n v="0.81538461538461537"/>
    <n v="40"/>
    <n v="0.61538461538461542"/>
    <n v="0.11284722222222222"/>
    <m/>
  </r>
  <r>
    <n v="207"/>
    <x v="10"/>
    <s v="URBAN"/>
    <s v="DISPUR"/>
    <d v="2014-03-31T00:00:00"/>
    <n v="9"/>
    <n v="4"/>
    <x v="1"/>
    <n v="10.203053000000001"/>
    <n v="5.2205360000000001"/>
    <n v="15.423589"/>
    <n v="5.655967497528281E-4"/>
    <n v="66.988032000000004"/>
    <n v="1.2544992495399484E-3"/>
    <n v="2196"/>
    <n v="7.4359537846668334E-4"/>
    <n v="40"/>
    <n v="51"/>
    <n v="17"/>
    <n v="5"/>
    <n v="0"/>
    <n v="113"/>
    <n v="119"/>
    <n v="-5.3097345132743445E-2"/>
    <n v="-6"/>
    <x v="0"/>
    <n v="119"/>
    <n v="1"/>
    <n v="55"/>
    <n v="0.46218487394957986"/>
    <n v="9"/>
    <n v="7.5630252100840331E-2"/>
    <n v="49"/>
    <n v="0.41176470588235292"/>
    <n v="24"/>
    <n v="0.20168067226890757"/>
    <n v="105"/>
    <n v="0.88235294117647056"/>
    <n v="55"/>
    <n v="0.46218487394957986"/>
    <n v="0.20659722222222221"/>
    <m/>
  </r>
  <r>
    <n v="208"/>
    <x v="5"/>
    <s v="URBAN"/>
    <s v="ELURU"/>
    <d v="2014-03-27T00:00:00"/>
    <n v="9"/>
    <n v="3"/>
    <x v="1"/>
    <n v="4.8416940000000004"/>
    <n v="1.2196990000000001"/>
    <n v="6.0613930000000007"/>
    <n v="2.2227668150224595E-4"/>
    <n v="7.1427310000000004"/>
    <n v="1.3376345612251642E-4"/>
    <n v="2765"/>
    <n v="9.3626649428979025E-4"/>
    <n v="25"/>
    <n v="29"/>
    <n v="8"/>
    <n v="0"/>
    <n v="0"/>
    <n v="62"/>
    <n v="64"/>
    <n v="-3.2258064516129004E-2"/>
    <n v="-2"/>
    <x v="3"/>
    <n v="64"/>
    <n v="1"/>
    <n v="24"/>
    <n v="0.375"/>
    <n v="1"/>
    <n v="1.5625E-2"/>
    <n v="30"/>
    <n v="0.46875"/>
    <n v="15"/>
    <n v="0.234375"/>
    <n v="55"/>
    <n v="0.859375"/>
    <n v="25"/>
    <n v="0.390625"/>
    <n v="0.1111111111111111"/>
    <m/>
  </r>
  <r>
    <n v="209"/>
    <x v="2"/>
    <s v="URBAN"/>
    <s v="DAVANGERE-SHAMANUR ROAD"/>
    <d v="2014-11-26T00:00:00"/>
    <n v="8"/>
    <n v="6"/>
    <x v="0"/>
    <n v="25.25657"/>
    <n v="5.5161230000000003"/>
    <n v="30.772693"/>
    <n v="1.128462068195775E-3"/>
    <n v="28.783956"/>
    <n v="5.3904332046642142E-4"/>
    <n v="5379"/>
    <n v="1.8214023409709879E-3"/>
    <n v="84"/>
    <n v="167"/>
    <n v="18"/>
    <n v="7"/>
    <n v="0"/>
    <n v="276"/>
    <n v="285"/>
    <n v="-3.2608695652173836E-2"/>
    <n v="-9"/>
    <x v="1"/>
    <n v="285"/>
    <n v="1"/>
    <n v="131"/>
    <n v="0.45964912280701753"/>
    <n v="10"/>
    <n v="3.5087719298245612E-2"/>
    <n v="166"/>
    <n v="0.58245614035087723"/>
    <n v="54"/>
    <n v="0.18947368421052632"/>
    <n v="242"/>
    <n v="0.84912280701754383"/>
    <n v="120"/>
    <n v="0.42105263157894735"/>
    <n v="0.49479166666666669"/>
    <m/>
  </r>
  <r>
    <n v="211"/>
    <x v="10"/>
    <s v="URBAN"/>
    <s v="DURGAPUR"/>
    <d v="2015-02-11T00:00:00"/>
    <n v="8"/>
    <n v="3"/>
    <x v="1"/>
    <n v="3.554189"/>
    <n v="2.8668559999999998"/>
    <n v="6.4210449999999994"/>
    <n v="2.3546544076198138E-4"/>
    <n v="7.1663600000000001"/>
    <n v="1.342059614758216E-4"/>
    <n v="1871"/>
    <n v="6.3354597136209678E-4"/>
    <n v="9"/>
    <n v="34"/>
    <n v="8"/>
    <n v="0"/>
    <n v="0"/>
    <n v="51"/>
    <n v="55"/>
    <n v="-7.8431372549019551E-2"/>
    <n v="-4"/>
    <x v="3"/>
    <n v="55"/>
    <n v="1"/>
    <n v="32"/>
    <n v="0.58181818181818179"/>
    <n v="4"/>
    <n v="7.2727272727272724E-2"/>
    <n v="33"/>
    <n v="0.6"/>
    <n v="10"/>
    <n v="0.18181818181818182"/>
    <n v="47"/>
    <n v="0.8545454545454545"/>
    <n v="31"/>
    <n v="0.5636363636363636"/>
    <n v="9.5486111111111105E-2"/>
    <m/>
  </r>
  <r>
    <n v="212"/>
    <x v="12"/>
    <s v="RURAL"/>
    <s v="DODDAGUBBI G.P"/>
    <d v="2015-03-09T00:00:00"/>
    <n v="8"/>
    <n v="9"/>
    <x v="0"/>
    <n v="19.115881000000002"/>
    <n v="7.335318"/>
    <n v="26.451199000000003"/>
    <n v="9.6998903312745552E-4"/>
    <n v="21.110486999999999"/>
    <n v="3.9534061993227142E-4"/>
    <n v="2040"/>
    <n v="6.9077166305648175E-4"/>
    <n v="161"/>
    <n v="111"/>
    <n v="10"/>
    <n v="9"/>
    <n v="0"/>
    <n v="291"/>
    <n v="291"/>
    <n v="0"/>
    <n v="0"/>
    <x v="1"/>
    <n v="291"/>
    <n v="1"/>
    <n v="104"/>
    <n v="0.35738831615120276"/>
    <n v="14"/>
    <n v="4.8109965635738834E-2"/>
    <n v="78"/>
    <n v="0.26804123711340205"/>
    <n v="42"/>
    <n v="0.14432989690721648"/>
    <n v="260"/>
    <n v="0.89347079037800692"/>
    <n v="105"/>
    <n v="0.36082474226804123"/>
    <n v="0.50520833333333337"/>
    <m/>
  </r>
  <r>
    <n v="213"/>
    <x v="11"/>
    <s v="RURAL"/>
    <s v="DEVALAPURA-DEVANAGUNDI GP"/>
    <d v="2015-08-05T00:00:00"/>
    <n v="8"/>
    <n v="5"/>
    <x v="0"/>
    <n v="27.585058"/>
    <n v="1.6328450000000001"/>
    <n v="29.217903"/>
    <n v="1.0714465337084257E-3"/>
    <n v="13.93113"/>
    <n v="2.6089126084855664E-4"/>
    <n v="4434"/>
    <n v="1.5014125264668824E-3"/>
    <n v="187"/>
    <n v="77"/>
    <n v="3"/>
    <n v="3"/>
    <n v="0"/>
    <n v="270"/>
    <n v="282"/>
    <n v="-4.4444444444444509E-2"/>
    <n v="-12"/>
    <x v="1"/>
    <n v="282"/>
    <n v="1"/>
    <n v="74"/>
    <n v="0.26241134751773049"/>
    <n v="15"/>
    <n v="5.3191489361702128E-2"/>
    <n v="62"/>
    <n v="0.21985815602836881"/>
    <n v="17"/>
    <n v="6.0283687943262408E-2"/>
    <n v="258"/>
    <n v="0.91489361702127658"/>
    <n v="73"/>
    <n v="0.25886524822695034"/>
    <n v="0.48958333333333331"/>
    <m/>
  </r>
  <r>
    <n v="214"/>
    <x v="2"/>
    <s v="URBAN"/>
    <s v="DAVANGERE - P B ROAD"/>
    <d v="2016-06-01T00:00:00"/>
    <n v="7"/>
    <n v="5"/>
    <x v="0"/>
    <n v="14.997887"/>
    <n v="4.0629419999999996"/>
    <n v="19.060828999999998"/>
    <n v="6.989775810282839E-4"/>
    <n v="9.9754550000000002"/>
    <n v="1.8681248631575751E-4"/>
    <n v="5047"/>
    <n v="1.7089826389441488E-3"/>
    <n v="125"/>
    <n v="59"/>
    <n v="15"/>
    <n v="3"/>
    <n v="0"/>
    <n v="202"/>
    <n v="222"/>
    <n v="-9.9009900990099098E-2"/>
    <n v="-20"/>
    <x v="0"/>
    <n v="222"/>
    <n v="1"/>
    <n v="86"/>
    <n v="0.38738738738738737"/>
    <n v="5"/>
    <n v="2.2522522522522521E-2"/>
    <n v="67"/>
    <n v="0.30180180180180183"/>
    <n v="28"/>
    <n v="0.12612612612612611"/>
    <n v="194"/>
    <n v="0.87387387387387383"/>
    <n v="87"/>
    <n v="0.39189189189189189"/>
    <n v="0.38541666666666669"/>
    <m/>
  </r>
  <r>
    <n v="215"/>
    <x v="3"/>
    <s v="SURBAN"/>
    <s v="DEVADURGA"/>
    <d v="2016-06-09T00:00:00"/>
    <n v="7"/>
    <n v="5"/>
    <x v="0"/>
    <n v="16.38"/>
    <n v="1.9475709999999999"/>
    <n v="18.327570999999999"/>
    <n v="6.7208835689697057E-4"/>
    <n v="4.5672119999999996"/>
    <n v="8.5531159155262935E-5"/>
    <n v="2936"/>
    <n v="9.9416941310481884E-4"/>
    <n v="182"/>
    <n v="23"/>
    <n v="20"/>
    <n v="1"/>
    <n v="0"/>
    <n v="226"/>
    <n v="234"/>
    <n v="-3.539823008849563E-2"/>
    <n v="-8"/>
    <x v="0"/>
    <n v="234"/>
    <n v="1"/>
    <n v="34"/>
    <n v="0.14529914529914531"/>
    <n v="1"/>
    <n v="4.2735042735042739E-3"/>
    <n v="36"/>
    <n v="0.15384615384615385"/>
    <n v="11"/>
    <n v="4.7008547008547008E-2"/>
    <n v="219"/>
    <n v="0.9358974358974359"/>
    <n v="35"/>
    <n v="0.14957264957264957"/>
    <n v="0.40625"/>
    <m/>
  </r>
  <r>
    <n v="216"/>
    <x v="6"/>
    <s v="SURBAN"/>
    <s v="CHIKKODI"/>
    <d v="2017-03-14T00:00:00"/>
    <n v="6"/>
    <n v="5"/>
    <x v="0"/>
    <n v="6.9572409999999998"/>
    <n v="4.084632"/>
    <n v="11.041872999999999"/>
    <n v="4.0491532029176273E-4"/>
    <n v="13.191979999999999"/>
    <n v="2.4704904019192574E-4"/>
    <n v="1756"/>
    <n v="5.946054119250892E-4"/>
    <n v="64"/>
    <n v="80"/>
    <n v="44"/>
    <n v="5"/>
    <n v="0"/>
    <n v="193"/>
    <n v="189"/>
    <n v="2.0725388601036232E-2"/>
    <n v="4"/>
    <x v="0"/>
    <n v="189"/>
    <n v="1"/>
    <n v="53"/>
    <n v="0.28042328042328041"/>
    <n v="9"/>
    <n v="4.7619047619047616E-2"/>
    <n v="90"/>
    <n v="0.47619047619047616"/>
    <n v="28"/>
    <n v="0.14814814814814814"/>
    <n v="169"/>
    <n v="0.89417989417989419"/>
    <n v="54"/>
    <n v="0.2857142857142857"/>
    <n v="0.328125"/>
    <m/>
  </r>
  <r>
    <n v="217"/>
    <x v="6"/>
    <s v="URBAN"/>
    <s v="DHARWAD-VIDYAGIRI"/>
    <d v="2017-12-21T00:00:00"/>
    <n v="5"/>
    <n v="5"/>
    <x v="0"/>
    <n v="16.717578"/>
    <n v="0.39013199999999998"/>
    <n v="17.107710000000001"/>
    <n v="6.2735496723323968E-4"/>
    <n v="52.057194000000003"/>
    <n v="9.7488624245828728E-4"/>
    <n v="2355"/>
    <n v="7.9743493455785024E-4"/>
    <n v="58"/>
    <n v="173"/>
    <n v="5"/>
    <n v="3"/>
    <n v="0"/>
    <n v="239"/>
    <n v="236"/>
    <n v="1.2552301255230103E-2"/>
    <n v="3"/>
    <x v="0"/>
    <n v="236"/>
    <n v="1"/>
    <n v="82"/>
    <n v="0.34745762711864409"/>
    <n v="16"/>
    <n v="6.7796610169491525E-2"/>
    <n v="135"/>
    <n v="0.57203389830508478"/>
    <n v="37"/>
    <n v="0.15677966101694915"/>
    <n v="200"/>
    <n v="0.84745762711864403"/>
    <n v="77"/>
    <n v="0.32627118644067798"/>
    <n v="0.40972222222222221"/>
    <m/>
  </r>
  <r>
    <n v="218"/>
    <x v="0"/>
    <s v="RURAL"/>
    <s v="ELIMALE, MANGALORE"/>
    <d v="2017-12-28T00:00:00"/>
    <n v="5"/>
    <n v="3"/>
    <x v="1"/>
    <n v="5.1973089999999997"/>
    <n v="0.20055700000000001"/>
    <n v="5.3978659999999996"/>
    <n v="1.9794455526539893E-4"/>
    <n v="4.3845229999999997"/>
    <n v="8.2109903050900832E-5"/>
    <n v="778"/>
    <n v="2.6344134993036415E-4"/>
    <n v="16"/>
    <n v="43"/>
    <n v="0"/>
    <n v="2"/>
    <n v="0"/>
    <n v="61"/>
    <n v="62"/>
    <n v="-1.6393442622950838E-2"/>
    <n v="-1"/>
    <x v="3"/>
    <n v="62"/>
    <n v="1"/>
    <n v="27"/>
    <n v="0.43548387096774194"/>
    <n v="4"/>
    <n v="6.4516129032258063E-2"/>
    <n v="30"/>
    <n v="0.4838709677419355"/>
    <n v="6"/>
    <n v="9.6774193548387094E-2"/>
    <n v="51"/>
    <n v="0.82258064516129037"/>
    <n v="24"/>
    <n v="0.38709677419354838"/>
    <n v="0.1076388888888889"/>
    <m/>
  </r>
  <r>
    <n v="219"/>
    <x v="11"/>
    <s v="RURAL"/>
    <s v="CHIKKAJAJUR"/>
    <d v="2018-06-29T00:00:00"/>
    <n v="5"/>
    <n v="3"/>
    <x v="1"/>
    <n v="4.3332670000000002"/>
    <n v="0.67033500000000001"/>
    <n v="5.0036019999999999"/>
    <n v="1.8348654312927751E-4"/>
    <n v="4.5949530000000003"/>
    <n v="8.6050670814920109E-5"/>
    <n v="1382"/>
    <n v="4.6796394036473422E-4"/>
    <n v="46"/>
    <n v="20"/>
    <n v="0"/>
    <n v="0"/>
    <n v="0"/>
    <n v="66"/>
    <n v="68"/>
    <n v="-3.0303030303030276E-2"/>
    <n v="-2"/>
    <x v="3"/>
    <n v="68"/>
    <n v="1"/>
    <n v="13"/>
    <n v="0.19117647058823528"/>
    <n v="1"/>
    <n v="1.4705882352941176E-2"/>
    <n v="14"/>
    <n v="0.20588235294117646"/>
    <n v="4"/>
    <n v="5.8823529411764705E-2"/>
    <n v="60"/>
    <n v="0.88235294117647056"/>
    <n v="13"/>
    <n v="0.19117647058823528"/>
    <n v="0.11805555555555555"/>
    <m/>
  </r>
  <r>
    <n v="220"/>
    <x v="5"/>
    <s v="URBAN"/>
    <s v="CHITTOOR"/>
    <d v="2018-05-24T00:00:00"/>
    <n v="5"/>
    <n v="6"/>
    <x v="0"/>
    <n v="4.84809"/>
    <n v="3.0784500000000001"/>
    <n v="7.9265400000000001"/>
    <n v="2.9067328368162444E-4"/>
    <n v="11.924731"/>
    <n v="2.233169962429372E-4"/>
    <n v="2613"/>
    <n v="8.8479723312087589E-4"/>
    <n v="3"/>
    <n v="51"/>
    <n v="2"/>
    <n v="2"/>
    <n v="0"/>
    <n v="58"/>
    <n v="63"/>
    <n v="-8.6206896551724199E-2"/>
    <n v="-5"/>
    <x v="3"/>
    <n v="63"/>
    <n v="1"/>
    <n v="23"/>
    <n v="0.36507936507936506"/>
    <n v="4"/>
    <n v="6.3492063492063489E-2"/>
    <n v="58"/>
    <n v="0.92063492063492058"/>
    <n v="7"/>
    <n v="0.1111111111111111"/>
    <n v="58"/>
    <n v="0.92063492063492058"/>
    <n v="24"/>
    <n v="0.38095238095238093"/>
    <n v="0.109375"/>
    <m/>
  </r>
  <r>
    <n v="221"/>
    <x v="6"/>
    <s v="URBAN"/>
    <s v="DHARWAD-SANMATHI NAGAR"/>
    <d v="2018-06-29T00:00:00"/>
    <n v="5"/>
    <n v="5"/>
    <x v="0"/>
    <n v="10.984113000000001"/>
    <n v="1.4794290000000001"/>
    <n v="12.463542"/>
    <n v="4.5704918910947787E-4"/>
    <n v="35.833440000000003"/>
    <n v="6.7106052001101885E-4"/>
    <n v="1312"/>
    <n v="4.4426099114220789E-4"/>
    <n v="43"/>
    <n v="144"/>
    <n v="10"/>
    <n v="9"/>
    <n v="0"/>
    <n v="206"/>
    <n v="201"/>
    <n v="2.4271844660194164E-2"/>
    <n v="5"/>
    <x v="0"/>
    <n v="201"/>
    <n v="1"/>
    <n v="83"/>
    <n v="0.41293532338308458"/>
    <n v="6"/>
    <n v="2.9850746268656716E-2"/>
    <n v="95"/>
    <n v="0.47263681592039802"/>
    <n v="30"/>
    <n v="0.14925373134328357"/>
    <n v="147"/>
    <n v="0.73134328358208955"/>
    <n v="69"/>
    <n v="0.34328358208955223"/>
    <n v="0.34895833333333331"/>
    <m/>
  </r>
  <r>
    <n v="222"/>
    <x v="12"/>
    <s v="RURAL"/>
    <s v="DODDA AALADA MARA"/>
    <d v="2018-12-27T00:00:00"/>
    <n v="4"/>
    <n v="5"/>
    <x v="0"/>
    <n v="20.237380000000002"/>
    <n v="1.4495070000000001"/>
    <n v="21.686887000000002"/>
    <n v="7.9527746748547714E-4"/>
    <n v="10.877169"/>
    <n v="2.0369907788333281E-4"/>
    <n v="2225"/>
    <n v="7.5341517171601566E-4"/>
    <n v="165"/>
    <n v="69"/>
    <n v="2"/>
    <n v="5"/>
    <n v="0"/>
    <n v="241"/>
    <n v="246"/>
    <n v="-2.0746887966804906E-2"/>
    <n v="-5"/>
    <x v="0"/>
    <n v="246"/>
    <n v="1"/>
    <n v="47"/>
    <n v="0.1910569105691057"/>
    <n v="7"/>
    <n v="2.8455284552845527E-2"/>
    <n v="48"/>
    <n v="0.1951219512195122"/>
    <n v="9"/>
    <n v="3.6585365853658534E-2"/>
    <n v="227"/>
    <n v="0.92276422764227639"/>
    <n v="47"/>
    <n v="0.1910569105691057"/>
    <n v="0.42708333333333331"/>
    <m/>
  </r>
  <r>
    <n v="224"/>
    <x v="11"/>
    <s v="RURAL"/>
    <s v="KANTANAKUNTE"/>
    <d v="2020-05-27T00:00:00"/>
    <n v="3"/>
    <n v="3"/>
    <x v="1"/>
    <n v="5.4596710000000002"/>
    <n v="0.12517700000000001"/>
    <n v="5.584848"/>
    <n v="2.0480135179066185E-4"/>
    <n v="4.944477"/>
    <n v="9.2596281763696758E-5"/>
    <n v="1426"/>
    <n v="4.828629370188936E-4"/>
    <n v="26"/>
    <n v="35"/>
    <n v="0"/>
    <n v="0"/>
    <n v="0"/>
    <n v="61"/>
    <n v="62"/>
    <n v="-1.6393442622950838E-2"/>
    <n v="-1"/>
    <x v="3"/>
    <n v="62"/>
    <n v="1"/>
    <n v="7"/>
    <n v="0.11290322580645161"/>
    <n v="4"/>
    <n v="6.4516129032258063E-2"/>
    <n v="19"/>
    <n v="0.30645161290322581"/>
    <n v="1"/>
    <n v="1.6129032258064516E-2"/>
    <n v="54"/>
    <n v="0.87096774193548387"/>
    <n v="7"/>
    <n v="0.11290322580645161"/>
    <n v="0.1076388888888889"/>
    <m/>
  </r>
  <r>
    <n v="225"/>
    <x v="8"/>
    <s v="METRO"/>
    <s v="FARIDABAD,HARYANA"/>
    <d v="2004-03-17T00:00:00"/>
    <n v="19"/>
    <n v="10"/>
    <x v="2"/>
    <n v="60.811033000000002"/>
    <n v="12.561757999999999"/>
    <n v="73.372791000000007"/>
    <n v="2.6906456149663714E-3"/>
    <n v="102.845589"/>
    <n v="1.9260114137849874E-3"/>
    <n v="3185"/>
    <n v="1.0784841896249483E-3"/>
    <n v="307"/>
    <n v="304"/>
    <n v="16"/>
    <n v="18"/>
    <n v="0"/>
    <n v="645"/>
    <n v="655"/>
    <n v="-1.5503875968992276E-2"/>
    <n v="-10"/>
    <x v="2"/>
    <n v="654"/>
    <n v="0.99847328244274813"/>
    <n v="270"/>
    <n v="0.41221374045801529"/>
    <n v="56"/>
    <n v="8.5626911314984705E-2"/>
    <n v="172"/>
    <n v="0.26299694189602446"/>
    <n v="159"/>
    <n v="0.24311926605504589"/>
    <n v="551"/>
    <n v="0.84250764525993882"/>
    <n v="270"/>
    <n v="0.41284403669724773"/>
    <n v="1.1354166666666667"/>
    <m/>
  </r>
  <r>
    <n v="226"/>
    <x v="12"/>
    <s v="METRO"/>
    <s v="BENGALURU-RAMAMURTHY NAGAR"/>
    <d v="2020-05-27T00:00:00"/>
    <n v="3"/>
    <n v="4"/>
    <x v="1"/>
    <n v="11.127057000000001"/>
    <n v="3.1837749999999998"/>
    <n v="14.310832000000001"/>
    <n v="5.2479095918976865E-4"/>
    <n v="16.362321999999999"/>
    <n v="3.0642071511715685E-4"/>
    <n v="3264"/>
    <n v="1.1052346608903707E-3"/>
    <n v="53"/>
    <n v="114"/>
    <n v="3"/>
    <n v="3"/>
    <n v="0"/>
    <n v="173"/>
    <n v="179"/>
    <n v="-3.4682080924855585E-2"/>
    <n v="-6"/>
    <x v="0"/>
    <n v="179"/>
    <n v="1"/>
    <n v="92"/>
    <n v="0.51396648044692739"/>
    <n v="12"/>
    <n v="6.7039106145251395E-2"/>
    <n v="94"/>
    <n v="0.52513966480446927"/>
    <n v="42"/>
    <n v="0.23463687150837989"/>
    <n v="139"/>
    <n v="0.77653631284916202"/>
    <n v="91"/>
    <n v="0.50837988826815639"/>
    <n v="0.3107638888888889"/>
    <m/>
  </r>
  <r>
    <n v="227"/>
    <x v="12"/>
    <s v="METRO"/>
    <s v="BENGALURU-HBR LAYOUT"/>
    <d v="2020-03-06T00:00:00"/>
    <n v="3"/>
    <n v="5"/>
    <x v="0"/>
    <n v="16.563303999999999"/>
    <n v="2.2712639999999999"/>
    <n v="18.834567999999997"/>
    <n v="6.9068038857872979E-4"/>
    <n v="22.448734000000002"/>
    <n v="4.204022586619939E-4"/>
    <n v="4843"/>
    <n v="1.6399054726385005E-3"/>
    <n v="17"/>
    <n v="77"/>
    <n v="8"/>
    <n v="3"/>
    <n v="0"/>
    <n v="105"/>
    <n v="112"/>
    <n v="-6.6666666666666652E-2"/>
    <n v="-7"/>
    <x v="0"/>
    <n v="112"/>
    <n v="1"/>
    <n v="54"/>
    <n v="0.48214285714285715"/>
    <n v="6"/>
    <n v="5.3571428571428568E-2"/>
    <n v="73"/>
    <n v="0.6517857142857143"/>
    <n v="35"/>
    <n v="0.3125"/>
    <n v="84"/>
    <n v="0.75"/>
    <n v="48"/>
    <n v="0.42857142857142855"/>
    <n v="0.19444444444444445"/>
    <m/>
  </r>
  <r>
    <n v="228"/>
    <x v="12"/>
    <s v="METRO"/>
    <s v="BENGALURU-NTI LAYOUT"/>
    <d v="2020-03-19T00:00:00"/>
    <n v="3"/>
    <n v="5"/>
    <x v="0"/>
    <n v="9.6651380000000007"/>
    <n v="1.7548539999999999"/>
    <n v="11.419992000000001"/>
    <n v="4.1878128089404475E-4"/>
    <n v="18.488135"/>
    <n v="3.4623127132460396E-4"/>
    <n v="1458"/>
    <n v="4.9369857094919134E-4"/>
    <n v="5"/>
    <n v="60"/>
    <n v="3"/>
    <n v="4"/>
    <n v="0"/>
    <n v="72"/>
    <n v="79"/>
    <n v="-9.7222222222222321E-2"/>
    <n v="-7"/>
    <x v="3"/>
    <n v="79"/>
    <n v="1"/>
    <n v="44"/>
    <n v="0.55696202531645567"/>
    <n v="11"/>
    <n v="0.13924050632911392"/>
    <n v="54"/>
    <n v="0.68354430379746833"/>
    <n v="21"/>
    <n v="0.26582278481012656"/>
    <n v="52"/>
    <n v="0.65822784810126578"/>
    <n v="35"/>
    <n v="0.44303797468354428"/>
    <n v="0.13715277777777779"/>
    <m/>
  </r>
  <r>
    <n v="229"/>
    <x v="12"/>
    <s v="METRO"/>
    <s v="BENGALURU-BOMMANAHALLI"/>
    <d v="2020-06-03T00:00:00"/>
    <n v="3"/>
    <n v="4"/>
    <x v="1"/>
    <n v="8.7569750000000006"/>
    <n v="1.453457"/>
    <n v="10.210432000000001"/>
    <n v="3.7442563807763994E-4"/>
    <n v="8.2109100000000002"/>
    <n v="1.5376747346511176E-4"/>
    <n v="3373"/>
    <n v="1.1421435389654476E-3"/>
    <n v="36"/>
    <n v="45"/>
    <n v="3"/>
    <n v="2"/>
    <n v="0"/>
    <n v="86"/>
    <n v="87"/>
    <n v="-1.1627906976744207E-2"/>
    <n v="-1"/>
    <x v="3"/>
    <n v="87"/>
    <n v="1"/>
    <n v="42"/>
    <n v="0.48275862068965519"/>
    <n v="6"/>
    <n v="6.8965517241379309E-2"/>
    <n v="34"/>
    <n v="0.39080459770114945"/>
    <n v="8"/>
    <n v="9.1954022988505746E-2"/>
    <n v="75"/>
    <n v="0.86206896551724133"/>
    <n v="39"/>
    <n v="0.44827586206896552"/>
    <n v="0.15104166666666666"/>
    <m/>
  </r>
  <r>
    <n v="231"/>
    <x v="12"/>
    <s v="METRO"/>
    <s v="BENGALURU-KONANAKUNTE"/>
    <d v="2020-08-17T00:00:00"/>
    <n v="3"/>
    <n v="4"/>
    <x v="1"/>
    <n v="15.935570999999999"/>
    <n v="1.305922"/>
    <n v="17.241492999999998"/>
    <n v="6.3226090903266007E-4"/>
    <n v="44.546241000000002"/>
    <n v="8.3422701392878184E-4"/>
    <n v="2586"/>
    <n v="8.7565466699218719E-4"/>
    <n v="15"/>
    <n v="179"/>
    <n v="8"/>
    <n v="9"/>
    <n v="0"/>
    <n v="211"/>
    <n v="216"/>
    <n v="-2.3696682464454888E-2"/>
    <n v="-5"/>
    <x v="0"/>
    <n v="216"/>
    <n v="1"/>
    <n v="171"/>
    <n v="0.79166666666666663"/>
    <n v="16"/>
    <n v="7.407407407407407E-2"/>
    <n v="148"/>
    <n v="0.68518518518518523"/>
    <n v="63"/>
    <n v="0.29166666666666669"/>
    <n v="151"/>
    <n v="0.69907407407407407"/>
    <n v="129"/>
    <n v="0.59722222222222221"/>
    <n v="0.375"/>
    <m/>
  </r>
  <r>
    <n v="232"/>
    <x v="12"/>
    <s v="RURAL"/>
    <s v="ADAKAMARANAHALLI"/>
    <d v="2020-08-06T00:00:00"/>
    <n v="3"/>
    <n v="4"/>
    <x v="1"/>
    <n v="5.4794090000000004"/>
    <n v="1.019185"/>
    <n v="6.4985940000000006"/>
    <n v="2.3830923168162939E-4"/>
    <n v="3.0032299999999998"/>
    <n v="5.6242132642377951E-5"/>
    <n v="1814"/>
    <n v="6.1424499842375384E-4"/>
    <n v="22"/>
    <n v="40"/>
    <n v="1"/>
    <n v="1"/>
    <n v="0"/>
    <n v="64"/>
    <n v="67"/>
    <n v="-4.6875E-2"/>
    <n v="-3"/>
    <x v="3"/>
    <n v="67"/>
    <n v="1"/>
    <n v="27"/>
    <n v="0.40298507462686567"/>
    <n v="6"/>
    <n v="8.9552238805970144E-2"/>
    <n v="34"/>
    <n v="0.5074626865671642"/>
    <n v="7"/>
    <n v="0.1044776119402985"/>
    <n v="56"/>
    <n v="0.83582089552238803"/>
    <n v="28"/>
    <n v="0.41791044776119401"/>
    <n v="0.11631944444444445"/>
    <m/>
  </r>
  <r>
    <n v="233"/>
    <x v="12"/>
    <s v="METRO"/>
    <s v="BENGALURU-VASANTHAPURA"/>
    <d v="2020-09-23T00:00:00"/>
    <n v="2"/>
    <n v="4"/>
    <x v="1"/>
    <n v="12.123215"/>
    <n v="2.5610789999999999"/>
    <n v="14.684294"/>
    <n v="5.3848614345305458E-4"/>
    <n v="29.750298999999998"/>
    <n v="5.5714023318507219E-4"/>
    <n v="2798"/>
    <n v="9.474407417804098E-4"/>
    <n v="41"/>
    <n v="111"/>
    <n v="7"/>
    <n v="1"/>
    <n v="0"/>
    <n v="160"/>
    <n v="169"/>
    <n v="-5.6249999999999911E-2"/>
    <n v="-9"/>
    <x v="0"/>
    <n v="169"/>
    <n v="1"/>
    <n v="85"/>
    <n v="0.50295857988165682"/>
    <n v="9"/>
    <n v="5.3254437869822487E-2"/>
    <n v="92"/>
    <n v="0.54437869822485208"/>
    <n v="36"/>
    <n v="0.21301775147928995"/>
    <n v="127"/>
    <n v="0.75147928994082835"/>
    <n v="78"/>
    <n v="0.46153846153846156"/>
    <n v="0.29340277777777779"/>
    <m/>
  </r>
  <r>
    <n v="234"/>
    <x v="12"/>
    <s v="METRO"/>
    <s v="BENGALURU-JUDICIAL LAYOUT"/>
    <d v="2021-03-19T00:00:00"/>
    <n v="2"/>
    <n v="5"/>
    <x v="0"/>
    <n v="9.2433820000000004"/>
    <n v="0.74122200000000005"/>
    <n v="9.9846040000000009"/>
    <n v="3.6614432412385254E-4"/>
    <n v="36.206670000000003"/>
    <n v="6.7805007830862329E-4"/>
    <n v="1918"/>
    <n v="6.4946080869722153E-4"/>
    <n v="10"/>
    <n v="114"/>
    <n v="2"/>
    <n v="2"/>
    <n v="0"/>
    <n v="128"/>
    <n v="130"/>
    <n v="-1.5625E-2"/>
    <n v="-2"/>
    <x v="0"/>
    <n v="130"/>
    <n v="1"/>
    <n v="65"/>
    <n v="0.5"/>
    <n v="10"/>
    <n v="7.6923076923076927E-2"/>
    <n v="91"/>
    <n v="0.7"/>
    <n v="36"/>
    <n v="0.27692307692307694"/>
    <n v="95"/>
    <n v="0.73076923076923073"/>
    <n v="57"/>
    <n v="0.43846153846153846"/>
    <n v="0.22569444444444445"/>
    <m/>
  </r>
  <r>
    <n v="235"/>
    <x v="0"/>
    <s v="RURAL"/>
    <s v="ALIYOOR"/>
    <d v="2021-10-08T00:00:00"/>
    <n v="1"/>
    <n v="2"/>
    <x v="1"/>
    <n v="2.0449959999999998"/>
    <n v="3.5261000000000001E-2"/>
    <n v="2.080257"/>
    <n v="7.6284877524327769E-5"/>
    <n v="1.9381740000000001"/>
    <n v="3.6296600390915199E-5"/>
    <n v="565"/>
    <n v="1.9131666158181971E-4"/>
    <n v="0"/>
    <n v="28"/>
    <n v="0"/>
    <n v="1"/>
    <n v="0"/>
    <n v="29"/>
    <n v="29"/>
    <n v="0"/>
    <n v="0"/>
    <x v="4"/>
    <n v="29"/>
    <n v="1"/>
    <n v="18"/>
    <n v="0.62068965517241381"/>
    <n v="4"/>
    <n v="0.13793103448275862"/>
    <n v="27"/>
    <n v="0.93103448275862066"/>
    <n v="2"/>
    <n v="6.8965517241379309E-2"/>
    <n v="26"/>
    <n v="0.89655172413793105"/>
    <n v="16"/>
    <n v="0.55172413793103448"/>
    <n v="5.0347222222222224E-2"/>
    <m/>
  </r>
  <r>
    <n v="236"/>
    <x v="4"/>
    <s v="RURAL"/>
    <s v="BHUGATHAGALLI"/>
    <d v="2022-02-04T00:00:00"/>
    <n v="1"/>
    <n v="3"/>
    <x v="1"/>
    <n v="2.0500910000000001"/>
    <n v="0.23241500000000001"/>
    <n v="2.2825060000000001"/>
    <n v="8.3701528541205855E-5"/>
    <n v="1.1341509999999999"/>
    <n v="2.1239489142851397E-5"/>
    <n v="405"/>
    <n v="1.3713849193033094E-4"/>
    <n v="16"/>
    <n v="7"/>
    <n v="2"/>
    <n v="0"/>
    <n v="0"/>
    <n v="25"/>
    <n v="24"/>
    <n v="4.0000000000000036E-2"/>
    <n v="1"/>
    <x v="4"/>
    <n v="24"/>
    <n v="1"/>
    <n v="10"/>
    <n v="0.41666666666666669"/>
    <n v="3"/>
    <n v="0.125"/>
    <n v="3"/>
    <n v="0.125"/>
    <n v="1"/>
    <n v="4.1666666666666664E-2"/>
    <n v="19"/>
    <n v="0.79166666666666663"/>
    <n v="9"/>
    <n v="0.375"/>
    <n v="4.1666666666666664E-2"/>
    <m/>
  </r>
  <r>
    <n v="237"/>
    <x v="11"/>
    <s v="RURAL"/>
    <s v="AMMERAHALLI"/>
    <d v="2022-02-15T00:00:00"/>
    <n v="1"/>
    <n v="3"/>
    <x v="1"/>
    <n v="1.205209"/>
    <n v="0.192163"/>
    <n v="1.3973720000000001"/>
    <n v="5.1242876181128073E-5"/>
    <n v="1.4955290000000001"/>
    <n v="2.8007092493256552E-5"/>
    <n v="320"/>
    <n v="1.0835633930297754E-4"/>
    <n v="2"/>
    <n v="5"/>
    <n v="0"/>
    <n v="0"/>
    <n v="0"/>
    <n v="7"/>
    <n v="7"/>
    <n v="0"/>
    <n v="0"/>
    <x v="4"/>
    <n v="7"/>
    <n v="1"/>
    <n v="3"/>
    <n v="0.42857142857142855"/>
    <n v="0"/>
    <n v="0"/>
    <n v="4"/>
    <n v="0.5714285714285714"/>
    <n v="1"/>
    <n v="0.14285714285714285"/>
    <n v="7"/>
    <n v="1"/>
    <n v="3"/>
    <n v="0.42857142857142855"/>
    <n v="1.2152777777777778E-2"/>
    <m/>
  </r>
  <r>
    <n v="238"/>
    <x v="11"/>
    <s v="RURAL"/>
    <s v="DABASPET"/>
    <d v="2021-12-08T00:00:00"/>
    <n v="1"/>
    <n v="3"/>
    <x v="1"/>
    <n v="5.1172899999999997"/>
    <n v="0.95487900000000003"/>
    <n v="6.0721689999999997"/>
    <n v="2.2267184702275716E-4"/>
    <n v="9.8076740000000004"/>
    <n v="1.8367041552635051E-4"/>
    <n v="1134"/>
    <n v="3.8398777740492664E-4"/>
    <n v="2"/>
    <n v="12"/>
    <n v="0"/>
    <n v="1"/>
    <n v="0"/>
    <n v="15"/>
    <n v="18"/>
    <n v="-0.19999999999999996"/>
    <n v="-3"/>
    <x v="4"/>
    <n v="18"/>
    <n v="1"/>
    <n v="13"/>
    <n v="0.72222222222222221"/>
    <n v="0"/>
    <n v="0"/>
    <n v="15"/>
    <n v="0.83333333333333337"/>
    <n v="0"/>
    <n v="0"/>
    <n v="15"/>
    <n v="0.83333333333333337"/>
    <n v="10"/>
    <n v="0.55555555555555558"/>
    <n v="3.125E-2"/>
    <m/>
  </r>
  <r>
    <n v="239"/>
    <x v="12"/>
    <s v="METRO"/>
    <s v="BENGALURU-JEEVAN BIMA NAGAR"/>
    <d v="2022-01-17T00:00:00"/>
    <n v="1"/>
    <n v="4"/>
    <x v="1"/>
    <n v="5.0377739999999998"/>
    <n v="1.2549090000000001"/>
    <n v="6.2926830000000002"/>
    <n v="2.3075829186221676E-4"/>
    <n v="23.234603"/>
    <n v="4.3511939605657667E-4"/>
    <n v="826"/>
    <n v="2.7969480082581076E-4"/>
    <n v="2"/>
    <n v="73"/>
    <n v="4"/>
    <n v="3"/>
    <n v="0"/>
    <n v="82"/>
    <n v="84"/>
    <n v="-2.4390243902439046E-2"/>
    <n v="-2"/>
    <x v="3"/>
    <n v="84"/>
    <n v="1"/>
    <n v="52"/>
    <n v="0.61904761904761907"/>
    <n v="9"/>
    <n v="0.10714285714285714"/>
    <n v="51"/>
    <n v="0.6071428571428571"/>
    <n v="20"/>
    <n v="0.23809523809523808"/>
    <n v="42"/>
    <n v="0.5"/>
    <n v="37"/>
    <n v="0.44047619047619047"/>
    <n v="0.14583333333333334"/>
    <m/>
  </r>
  <r>
    <n v="244"/>
    <x v="12"/>
    <s v="METRO"/>
    <s v="BENGALURU-SINGAPURA"/>
    <d v="2022-03-24T00:00:00"/>
    <n v="1"/>
    <n v="3"/>
    <x v="1"/>
    <n v="5.191675"/>
    <n v="0.83682800000000002"/>
    <n v="6.0285029999999997"/>
    <n v="2.2107057590001739E-4"/>
    <n v="18.062017000000001"/>
    <n v="3.3825126810230508E-4"/>
    <n v="703"/>
    <n v="2.3804533290622875E-4"/>
    <n v="10"/>
    <n v="58"/>
    <n v="1"/>
    <n v="2"/>
    <n v="0"/>
    <n v="71"/>
    <n v="68"/>
    <n v="4.2253521126760618E-2"/>
    <n v="3"/>
    <x v="3"/>
    <n v="68"/>
    <n v="1"/>
    <n v="39"/>
    <n v="0.57352941176470584"/>
    <n v="4"/>
    <n v="5.8823529411764705E-2"/>
    <n v="48"/>
    <n v="0.70588235294117652"/>
    <n v="14"/>
    <n v="0.20588235294117646"/>
    <n v="51"/>
    <n v="0.75"/>
    <n v="35"/>
    <n v="0.51470588235294112"/>
    <n v="0.11805555555555555"/>
    <m/>
  </r>
  <r>
    <n v="245"/>
    <x v="6"/>
    <s v="SURBAN"/>
    <s v="BYADAGI"/>
    <d v="2022-02-16T00:00:00"/>
    <n v="1"/>
    <n v="4"/>
    <x v="1"/>
    <n v="1.7552099999999999"/>
    <n v="0.63920500000000002"/>
    <n v="2.394415"/>
    <n v="8.7805331272728925E-5"/>
    <n v="13.506582"/>
    <n v="2.5294065935314798E-4"/>
    <n v="488"/>
    <n v="1.6524341743704072E-4"/>
    <n v="13"/>
    <n v="12"/>
    <n v="12"/>
    <n v="0"/>
    <n v="0"/>
    <n v="37"/>
    <n v="37"/>
    <n v="0"/>
    <n v="0"/>
    <x v="4"/>
    <n v="37"/>
    <n v="1"/>
    <n v="21"/>
    <n v="0.56756756756756754"/>
    <n v="1"/>
    <n v="2.7027027027027029E-2"/>
    <n v="13"/>
    <n v="0.35135135135135137"/>
    <n v="4"/>
    <n v="0.10810810810810811"/>
    <n v="26"/>
    <n v="0.70270270270270274"/>
    <n v="21"/>
    <n v="0.56756756756756754"/>
    <n v="6.4236111111111105E-2"/>
    <m/>
  </r>
  <r>
    <n v="246"/>
    <x v="11"/>
    <s v="SURBAN"/>
    <s v="MULBAGAL"/>
    <d v="2022-03-10T00:00:00"/>
    <n v="1"/>
    <n v="3"/>
    <x v="1"/>
    <n v="2.524257"/>
    <n v="0.66780300000000004"/>
    <n v="3.1920600000000001"/>
    <n v="1.1705568405745332E-4"/>
    <n v="13.337407000000001"/>
    <n v="2.4977248282661679E-4"/>
    <n v="921"/>
    <n v="3.1186308905638223E-4"/>
    <n v="13"/>
    <n v="13"/>
    <n v="8"/>
    <n v="0"/>
    <n v="0"/>
    <n v="34"/>
    <n v="33"/>
    <n v="2.9411764705882359E-2"/>
    <n v="1"/>
    <x v="4"/>
    <n v="33"/>
    <n v="1"/>
    <n v="20"/>
    <n v="0.60606060606060608"/>
    <n v="0"/>
    <n v="0"/>
    <n v="14"/>
    <n v="0.42424242424242425"/>
    <n v="8"/>
    <n v="0.24242424242424243"/>
    <n v="24"/>
    <n v="0.72727272727272729"/>
    <n v="20"/>
    <n v="0.60606060606060608"/>
    <n v="5.7291666666666664E-2"/>
    <m/>
  </r>
  <r>
    <n v="247"/>
    <x v="2"/>
    <s v="RURAL"/>
    <s v="KELAKOPPA"/>
    <d v="2022-03-18T00:00:00"/>
    <n v="1"/>
    <n v="2"/>
    <x v="1"/>
    <n v="1.1278809999999999"/>
    <n v="5.3371000000000002E-2"/>
    <n v="1.181252"/>
    <n v="4.3317563236353592E-5"/>
    <n v="12.813043"/>
    <n v="2.3995260568071458E-4"/>
    <n v="138"/>
    <n v="4.6728671324409058E-5"/>
    <n v="1"/>
    <n v="23"/>
    <n v="3"/>
    <n v="0"/>
    <n v="0"/>
    <n v="27"/>
    <n v="27"/>
    <n v="0"/>
    <n v="0"/>
    <x v="4"/>
    <n v="27"/>
    <n v="1"/>
    <n v="6"/>
    <n v="0.22222222222222221"/>
    <n v="0"/>
    <n v="0"/>
    <n v="12"/>
    <n v="0.44444444444444442"/>
    <n v="3"/>
    <n v="0.1111111111111111"/>
    <n v="17"/>
    <n v="0.62962962962962965"/>
    <n v="7"/>
    <n v="0.25925925925925924"/>
    <n v="4.6875E-2"/>
    <m/>
  </r>
  <r>
    <n v="248"/>
    <x v="12"/>
    <s v="RURAL"/>
    <s v="SINGANAYAKANAHALLI"/>
    <d v="2022-03-03T00:00:00"/>
    <n v="1"/>
    <n v="3"/>
    <x v="1"/>
    <n v="5.7512129999999999"/>
    <n v="0.24"/>
    <n v="5.9912130000000001"/>
    <n v="2.1970311837775827E-4"/>
    <n v="8.1815949999999997"/>
    <n v="1.5321848516970603E-4"/>
    <n v="428"/>
    <n v="1.4492660381773244E-4"/>
    <n v="10"/>
    <n v="30"/>
    <n v="0"/>
    <n v="0"/>
    <n v="0"/>
    <n v="40"/>
    <n v="40"/>
    <n v="0"/>
    <n v="0"/>
    <x v="4"/>
    <n v="40"/>
    <n v="1"/>
    <n v="24"/>
    <n v="0.6"/>
    <n v="3"/>
    <n v="7.4999999999999997E-2"/>
    <n v="15"/>
    <n v="0.375"/>
    <n v="9"/>
    <n v="0.22500000000000001"/>
    <n v="27"/>
    <n v="0.67500000000000004"/>
    <n v="21"/>
    <n v="0.52500000000000002"/>
    <n v="6.9444444444444448E-2"/>
    <m/>
  </r>
  <r>
    <n v="249"/>
    <x v="12"/>
    <s v="METRO"/>
    <s v="BENGALURU - HIGH COURT"/>
    <d v="2022-03-23T00:00:00"/>
    <n v="1"/>
    <n v="4"/>
    <x v="1"/>
    <n v="3.7592759999999998"/>
    <n v="0.55922099999999997"/>
    <n v="4.3184969999999998"/>
    <n v="1.5836313240824419E-4"/>
    <n v="86.171262999999996"/>
    <n v="1.6137477328100863E-3"/>
    <n v="518"/>
    <n v="1.7540182424669487E-4"/>
    <n v="6"/>
    <n v="2"/>
    <n v="3"/>
    <n v="0"/>
    <n v="0"/>
    <n v="11"/>
    <n v="13"/>
    <n v="-0.18181818181818188"/>
    <n v="-2"/>
    <x v="4"/>
    <n v="12"/>
    <n v="0.92307692307692313"/>
    <n v="7"/>
    <n v="0.53846153846153844"/>
    <n v="1"/>
    <n v="8.3333333333333329E-2"/>
    <n v="6"/>
    <n v="0.5"/>
    <n v="3"/>
    <n v="0.25"/>
    <n v="11"/>
    <n v="0.91666666666666663"/>
    <n v="7"/>
    <n v="0.58333333333333337"/>
    <n v="2.0833333333333332E-2"/>
    <m/>
  </r>
  <r>
    <n v="251"/>
    <x v="6"/>
    <s v="URBAN"/>
    <s v="GADAG BRANCH, GADAG"/>
    <d v="1966-12-30T00:00:00"/>
    <n v="56"/>
    <n v="8"/>
    <x v="0"/>
    <n v="40.857472999999999"/>
    <n v="6.7614830000000001"/>
    <n v="47.618955999999997"/>
    <n v="1.7462295410116888E-3"/>
    <n v="90.465866000000005"/>
    <n v="1.6941736847259751E-3"/>
    <n v="5297"/>
    <n v="1.7936360290245999E-3"/>
    <n v="215"/>
    <n v="379"/>
    <n v="37"/>
    <n v="31"/>
    <n v="2"/>
    <n v="664"/>
    <n v="660"/>
    <n v="6.0240963855421326E-3"/>
    <n v="4"/>
    <x v="2"/>
    <n v="660"/>
    <n v="1"/>
    <n v="162"/>
    <n v="0.24545454545454545"/>
    <n v="33"/>
    <n v="0.05"/>
    <n v="261"/>
    <n v="0.39545454545454545"/>
    <n v="66"/>
    <n v="0.1"/>
    <n v="534"/>
    <n v="0.80909090909090908"/>
    <n v="151"/>
    <n v="0.22878787878787879"/>
    <n v="1.1458333333333333"/>
    <m/>
  </r>
  <r>
    <n v="252"/>
    <x v="1"/>
    <s v="SURBAN"/>
    <s v="GOKARNA"/>
    <d v="1972-03-17T00:00:00"/>
    <n v="51"/>
    <n v="5"/>
    <x v="0"/>
    <n v="24.412305"/>
    <n v="1.8294429999999999"/>
    <n v="26.241748000000001"/>
    <n v="9.6230827835420008E-4"/>
    <n v="68.451153000000005"/>
    <n v="1.2818994304631042E-3"/>
    <n v="1983"/>
    <n v="6.7147069011813893E-4"/>
    <n v="55"/>
    <n v="225"/>
    <n v="6"/>
    <n v="44"/>
    <n v="0"/>
    <n v="330"/>
    <n v="325"/>
    <n v="1.5151515151515138E-2"/>
    <n v="5"/>
    <x v="1"/>
    <n v="324"/>
    <n v="0.99692307692307691"/>
    <n v="70"/>
    <n v="0.2153846153846154"/>
    <n v="3"/>
    <n v="9.2592592592592587E-3"/>
    <n v="120"/>
    <n v="0.37037037037037035"/>
    <n v="27"/>
    <n v="8.3333333333333329E-2"/>
    <n v="223"/>
    <n v="0.68827160493827155"/>
    <n v="66"/>
    <n v="0.20370370370370369"/>
    <n v="0.5625"/>
    <m/>
  </r>
  <r>
    <n v="253"/>
    <x v="2"/>
    <s v="RURAL"/>
    <s v="GONIBEEDU"/>
    <d v="1971-12-30T00:00:00"/>
    <n v="51"/>
    <n v="4"/>
    <x v="1"/>
    <n v="30.574013000000001"/>
    <n v="1.1183879999999999"/>
    <n v="31.692401"/>
    <n v="1.162188579938384E-3"/>
    <n v="15.895136000000001"/>
    <n v="2.9767162264649627E-4"/>
    <n v="1266"/>
    <n v="4.2868476736740484E-4"/>
    <n v="78"/>
    <n v="81"/>
    <n v="4"/>
    <n v="6"/>
    <n v="0"/>
    <n v="169"/>
    <n v="175"/>
    <n v="-3.5502958579881616E-2"/>
    <n v="-6"/>
    <x v="0"/>
    <n v="175"/>
    <n v="1"/>
    <n v="22"/>
    <n v="0.12571428571428572"/>
    <n v="5"/>
    <n v="2.8571428571428571E-2"/>
    <n v="45"/>
    <n v="0.25714285714285712"/>
    <n v="6"/>
    <n v="3.4285714285714287E-2"/>
    <n v="141"/>
    <n v="0.80571428571428572"/>
    <n v="22"/>
    <n v="0.12571428571428572"/>
    <n v="0.30381944444444442"/>
    <m/>
  </r>
  <r>
    <n v="254"/>
    <x v="3"/>
    <s v="URBAN"/>
    <s v="KALABURGI"/>
    <d v="1969-03-06T00:00:00"/>
    <n v="54"/>
    <n v="9"/>
    <x v="0"/>
    <n v="47.460147999999997"/>
    <n v="7.956061"/>
    <n v="55.416208999999995"/>
    <n v="2.032161755219451E-3"/>
    <n v="59.997416999999999"/>
    <n v="1.1235845023904469E-3"/>
    <n v="4165"/>
    <n v="1.410325478740317E-3"/>
    <n v="243"/>
    <n v="192"/>
    <n v="43"/>
    <n v="21"/>
    <n v="0"/>
    <n v="499"/>
    <n v="514"/>
    <n v="-3.0060120240480881E-2"/>
    <n v="-15"/>
    <x v="2"/>
    <n v="514"/>
    <n v="1"/>
    <n v="146"/>
    <n v="0.28404669260700388"/>
    <n v="17"/>
    <n v="3.3073929961089495E-2"/>
    <n v="100"/>
    <n v="0.19455252918287938"/>
    <n v="77"/>
    <n v="0.14980544747081712"/>
    <n v="409"/>
    <n v="0.7957198443579766"/>
    <n v="155"/>
    <n v="0.30155642023346302"/>
    <n v="0.89236111111111116"/>
    <m/>
  </r>
  <r>
    <n v="255"/>
    <x v="5"/>
    <s v="URBAN"/>
    <s v="GUNTUR, A.P"/>
    <d v="1977-11-14T00:00:00"/>
    <n v="45"/>
    <n v="9"/>
    <x v="0"/>
    <n v="15.74"/>
    <n v="4.8394060000000003"/>
    <n v="20.579405999999999"/>
    <n v="7.546651525428905E-4"/>
    <n v="28.681564999999999"/>
    <n v="5.3712582223838508E-4"/>
    <n v="3481"/>
    <n v="1.1787138034802024E-3"/>
    <n v="44"/>
    <n v="69"/>
    <n v="18"/>
    <n v="9"/>
    <n v="0"/>
    <n v="140"/>
    <n v="146"/>
    <n v="-4.2857142857142927E-2"/>
    <n v="-6"/>
    <x v="0"/>
    <n v="146"/>
    <n v="1"/>
    <n v="45"/>
    <n v="0.30821917808219179"/>
    <n v="8"/>
    <n v="5.4794520547945202E-2"/>
    <n v="45"/>
    <n v="0.30821917808219179"/>
    <n v="29"/>
    <n v="0.19863013698630136"/>
    <n v="111"/>
    <n v="0.76027397260273977"/>
    <n v="52"/>
    <n v="0.35616438356164382"/>
    <n v="0.25347222222222221"/>
    <m/>
  </r>
  <r>
    <n v="256"/>
    <x v="2"/>
    <s v="RURAL"/>
    <s v="GAJANOOR,KARNATAKA"/>
    <d v="1978-10-26T00:00:00"/>
    <n v="44"/>
    <n v="5"/>
    <x v="0"/>
    <n v="16.915405"/>
    <n v="0.56636699999999995"/>
    <n v="17.481771999999999"/>
    <n v="6.4107215403107513E-4"/>
    <n v="29.750979000000001"/>
    <n v="5.5715296769098647E-4"/>
    <n v="1397"/>
    <n v="4.7304314376956128E-4"/>
    <n v="43"/>
    <n v="99"/>
    <n v="7"/>
    <n v="1"/>
    <n v="0"/>
    <n v="150"/>
    <n v="158"/>
    <n v="-5.3333333333333233E-2"/>
    <n v="-8"/>
    <x v="0"/>
    <n v="158"/>
    <n v="1"/>
    <n v="52"/>
    <n v="0.32911392405063289"/>
    <n v="2"/>
    <n v="1.2658227848101266E-2"/>
    <n v="67"/>
    <n v="0.42405063291139239"/>
    <n v="15"/>
    <n v="9.49367088607595E-2"/>
    <n v="123"/>
    <n v="0.77848101265822789"/>
    <n v="48"/>
    <n v="0.30379746835443039"/>
    <n v="0.27430555555555558"/>
    <m/>
  </r>
  <r>
    <n v="257"/>
    <x v="11"/>
    <s v="SURBAN"/>
    <s v="GUBBI,KARNATAKA"/>
    <d v="1979-06-18T00:00:00"/>
    <n v="44"/>
    <n v="7"/>
    <x v="0"/>
    <n v="37.412728000000001"/>
    <n v="2.2227640000000002"/>
    <n v="39.635491999999999"/>
    <n v="1.4534688035355598E-3"/>
    <n v="37.221339"/>
    <n v="6.9705200239905554E-4"/>
    <n v="5275"/>
    <n v="1.7861865306975202E-3"/>
    <n v="210"/>
    <n v="191"/>
    <n v="8"/>
    <n v="12"/>
    <n v="0"/>
    <n v="421"/>
    <n v="439"/>
    <n v="-4.2755344418052177E-2"/>
    <n v="-18"/>
    <x v="1"/>
    <n v="439"/>
    <n v="1"/>
    <n v="87"/>
    <n v="0.19817767653758542"/>
    <n v="16"/>
    <n v="3.644646924829157E-2"/>
    <n v="127"/>
    <n v="0.28929384965831434"/>
    <n v="36"/>
    <n v="8.2004555808656038E-2"/>
    <n v="371"/>
    <n v="0.84510250569476086"/>
    <n v="93"/>
    <n v="0.21184510250569477"/>
    <n v="0.76215277777777779"/>
    <m/>
  </r>
  <r>
    <n v="258"/>
    <x v="6"/>
    <s v="URBAN"/>
    <s v="GOPALAPURA BRANCH, DHARWAD"/>
    <d v="1983-10-21T00:00:00"/>
    <n v="39"/>
    <n v="8"/>
    <x v="0"/>
    <n v="55.060319999999997"/>
    <n v="7.4841379999999997"/>
    <n v="62.544457999999999"/>
    <n v="2.2935609967208192E-3"/>
    <n v="177.09572"/>
    <n v="3.3165095495974089E-3"/>
    <n v="3651"/>
    <n v="1.2362781087349093E-3"/>
    <n v="116"/>
    <n v="607"/>
    <n v="14"/>
    <n v="24"/>
    <n v="2"/>
    <n v="763"/>
    <n v="769"/>
    <n v="-7.8636959370903536E-3"/>
    <n v="-6"/>
    <x v="5"/>
    <n v="769"/>
    <n v="1"/>
    <n v="297"/>
    <n v="0.38621586475942782"/>
    <n v="42"/>
    <n v="5.4616384915474644E-2"/>
    <n v="341"/>
    <n v="0.44343302990897271"/>
    <n v="114"/>
    <n v="0.14824447334200261"/>
    <n v="548"/>
    <n v="0.71261378413524057"/>
    <n v="260"/>
    <n v="0.33810143042912871"/>
    <n v="1.3350694444444444"/>
    <m/>
  </r>
  <r>
    <n v="259"/>
    <x v="6"/>
    <s v="SURBAN"/>
    <s v="GOKAK , KARNATAKA"/>
    <d v="1995-02-01T00:00:00"/>
    <n v="28"/>
    <n v="7"/>
    <x v="0"/>
    <n v="33.492255999999998"/>
    <n v="6.8961670000000002"/>
    <n v="40.388422999999996"/>
    <n v="1.4810794541038643E-3"/>
    <n v="69.494803000000005"/>
    <n v="1.3014440879592724E-3"/>
    <n v="3425"/>
    <n v="1.1597514441021813E-3"/>
    <n v="241"/>
    <n v="205"/>
    <n v="82"/>
    <n v="20"/>
    <n v="0"/>
    <n v="548"/>
    <n v="537"/>
    <n v="2.007299270072993E-2"/>
    <n v="11"/>
    <x v="2"/>
    <n v="537"/>
    <n v="1"/>
    <n v="160"/>
    <n v="0.297951582867784"/>
    <n v="15"/>
    <n v="2.7932960893854747E-2"/>
    <n v="155"/>
    <n v="0.28864059590316571"/>
    <n v="61"/>
    <n v="0.11359404096834265"/>
    <n v="473"/>
    <n v="0.88081936685288642"/>
    <n v="165"/>
    <n v="0.30726256983240224"/>
    <n v="0.93229166666666663"/>
    <m/>
  </r>
  <r>
    <n v="260"/>
    <x v="4"/>
    <s v="RURAL"/>
    <s v="GONIKOPPAL"/>
    <d v="1997-03-06T00:00:00"/>
    <n v="26"/>
    <n v="7"/>
    <x v="0"/>
    <n v="28.68"/>
    <n v="4.0398540000000001"/>
    <n v="32.719853999999998"/>
    <n v="1.1998661968227414E-3"/>
    <n v="65.878551999999999"/>
    <n v="1.2337217795079943E-3"/>
    <n v="2134"/>
    <n v="7.2260133772673136E-4"/>
    <n v="92"/>
    <n v="173"/>
    <n v="5"/>
    <n v="16"/>
    <n v="0"/>
    <n v="286"/>
    <n v="294"/>
    <n v="-2.7972027972027913E-2"/>
    <n v="-8"/>
    <x v="1"/>
    <n v="294"/>
    <n v="1"/>
    <n v="80"/>
    <n v="0.27210884353741499"/>
    <n v="27"/>
    <n v="9.1836734693877556E-2"/>
    <n v="107"/>
    <n v="0.36394557823129253"/>
    <n v="38"/>
    <n v="0.12925170068027211"/>
    <n v="215"/>
    <n v="0.73129251700680276"/>
    <n v="79"/>
    <n v="0.2687074829931973"/>
    <n v="0.51041666666666663"/>
    <m/>
  </r>
  <r>
    <n v="261"/>
    <x v="8"/>
    <s v="URBAN"/>
    <s v="GURGAON, HARYANA"/>
    <d v="1997-05-19T00:00:00"/>
    <n v="26"/>
    <n v="11"/>
    <x v="2"/>
    <n v="56.731617"/>
    <n v="13.907469000000001"/>
    <n v="70.639086000000006"/>
    <n v="2.5903982171147392E-3"/>
    <n v="111.348032"/>
    <n v="2.0852384882981806E-3"/>
    <n v="7037"/>
    <n v="2.3828236239845403E-3"/>
    <n v="374"/>
    <n v="254"/>
    <n v="16"/>
    <n v="15"/>
    <n v="0"/>
    <n v="659"/>
    <n v="682"/>
    <n v="-3.4901365705614529E-2"/>
    <n v="-23"/>
    <x v="2"/>
    <n v="682"/>
    <n v="1"/>
    <n v="283"/>
    <n v="0.4149560117302053"/>
    <n v="102"/>
    <n v="0.14956011730205279"/>
    <n v="155"/>
    <n v="0.22727272727272727"/>
    <n v="171"/>
    <n v="0.25073313782991202"/>
    <n v="597"/>
    <n v="0.87536656891495601"/>
    <n v="281"/>
    <n v="0.41202346041055721"/>
    <n v="1.1840277777777777"/>
    <m/>
  </r>
  <r>
    <n v="262"/>
    <x v="3"/>
    <s v="URBAN"/>
    <s v="GANGAVATHI"/>
    <d v="2005-06-17T00:00:00"/>
    <n v="18"/>
    <n v="7"/>
    <x v="0"/>
    <n v="21.528037000000001"/>
    <n v="3.6467390000000002"/>
    <n v="25.174776000000001"/>
    <n v="9.2318146453173146E-4"/>
    <n v="26.749834"/>
    <n v="5.0094988129100728E-4"/>
    <n v="3539"/>
    <n v="1.1983533899788672E-3"/>
    <n v="229"/>
    <n v="124"/>
    <n v="37"/>
    <n v="12"/>
    <n v="0"/>
    <n v="402"/>
    <n v="401"/>
    <n v="2.4875621890547706E-3"/>
    <n v="1"/>
    <x v="1"/>
    <n v="400"/>
    <n v="0.99750623441396513"/>
    <n v="107"/>
    <n v="0.26683291770573564"/>
    <n v="13"/>
    <n v="3.2500000000000001E-2"/>
    <n v="92"/>
    <n v="0.23"/>
    <n v="26"/>
    <n v="6.5000000000000002E-2"/>
    <n v="359"/>
    <n v="0.89749999999999996"/>
    <n v="103"/>
    <n v="0.25750000000000001"/>
    <n v="0.69444444444444442"/>
    <m/>
  </r>
  <r>
    <n v="263"/>
    <x v="6"/>
    <s v="SURBAN"/>
    <s v="PONDA - GOA"/>
    <d v="2006-03-24T00:00:00"/>
    <n v="17"/>
    <n v="6"/>
    <x v="0"/>
    <n v="17.472013"/>
    <n v="3.6379790000000001"/>
    <n v="21.109992000000002"/>
    <n v="7.7412221387046845E-4"/>
    <n v="40.091138000000001"/>
    <n v="7.5079534407284136E-4"/>
    <n v="4970"/>
    <n v="1.6829093947993699E-3"/>
    <n v="59"/>
    <n v="166"/>
    <n v="30"/>
    <n v="13"/>
    <n v="0"/>
    <n v="268"/>
    <n v="266"/>
    <n v="7.4626865671642006E-3"/>
    <n v="2"/>
    <x v="1"/>
    <n v="266"/>
    <n v="1"/>
    <n v="117"/>
    <n v="0.43984962406015038"/>
    <n v="14"/>
    <n v="5.2631578947368418E-2"/>
    <n v="137"/>
    <n v="0.51503759398496241"/>
    <n v="45"/>
    <n v="0.16917293233082706"/>
    <n v="217"/>
    <n v="0.81578947368421051"/>
    <n v="104"/>
    <n v="0.39097744360902253"/>
    <n v="0.46180555555555558"/>
    <m/>
  </r>
  <r>
    <n v="264"/>
    <x v="10"/>
    <s v="URBAN"/>
    <s v="GUWAHATI"/>
    <d v="2006-06-26T00:00:00"/>
    <n v="17"/>
    <n v="9"/>
    <x v="0"/>
    <n v="18.881157000000002"/>
    <n v="14.741619"/>
    <n v="33.622776000000002"/>
    <n v="1.2329771509904338E-3"/>
    <n v="123.883644"/>
    <n v="2.3199955841108175E-3"/>
    <n v="3617"/>
    <n v="1.224765247683968E-3"/>
    <n v="54"/>
    <n v="143"/>
    <n v="24"/>
    <n v="10"/>
    <n v="0"/>
    <n v="231"/>
    <n v="240"/>
    <n v="-3.8961038961038863E-2"/>
    <n v="-9"/>
    <x v="0"/>
    <n v="240"/>
    <n v="1"/>
    <n v="98"/>
    <n v="0.40833333333333333"/>
    <n v="27"/>
    <n v="0.1125"/>
    <n v="126"/>
    <n v="0.52500000000000002"/>
    <n v="72"/>
    <n v="0.3"/>
    <n v="185"/>
    <n v="0.77083333333333337"/>
    <n v="101"/>
    <n v="0.42083333333333334"/>
    <n v="0.41666666666666669"/>
    <m/>
  </r>
  <r>
    <n v="265"/>
    <x v="4"/>
    <s v="SURBAN"/>
    <s v="GUNDLUPET"/>
    <d v="2009-09-07T00:00:00"/>
    <n v="14"/>
    <n v="6"/>
    <x v="0"/>
    <n v="26.255248999999999"/>
    <n v="4.0339999999999998"/>
    <n v="30.289248999999998"/>
    <n v="1.110733746007761E-3"/>
    <n v="19.395485999999998"/>
    <n v="3.6322342820076535E-4"/>
    <n v="2719"/>
    <n v="9.206902705149872E-4"/>
    <n v="251"/>
    <n v="122"/>
    <n v="15"/>
    <n v="6"/>
    <n v="0"/>
    <n v="394"/>
    <n v="399"/>
    <n v="-1.2690355329949332E-2"/>
    <n v="-5"/>
    <x v="1"/>
    <n v="399"/>
    <n v="1"/>
    <n v="72"/>
    <n v="0.18045112781954886"/>
    <n v="12"/>
    <n v="3.007518796992481E-2"/>
    <n v="61"/>
    <n v="0.15288220551378445"/>
    <n v="20"/>
    <n v="5.0125313283208017E-2"/>
    <n v="350"/>
    <n v="0.8771929824561403"/>
    <n v="65"/>
    <n v="0.16290726817042606"/>
    <n v="0.69270833333333337"/>
    <m/>
  </r>
  <r>
    <n v="266"/>
    <x v="8"/>
    <s v="METRO"/>
    <s v="GHAZIABAD-UP"/>
    <d v="2009-11-24T00:00:00"/>
    <n v="13"/>
    <n v="6"/>
    <x v="0"/>
    <n v="16.084119000000001"/>
    <n v="1.808095"/>
    <n v="17.892214000000003"/>
    <n v="6.5612342784043647E-4"/>
    <n v="31.022628999999998"/>
    <n v="5.8096743011134047E-4"/>
    <n v="3492"/>
    <n v="1.1824385526437422E-3"/>
    <n v="107"/>
    <n v="128"/>
    <n v="5"/>
    <n v="6"/>
    <n v="0"/>
    <n v="246"/>
    <n v="257"/>
    <n v="-4.471544715447151E-2"/>
    <n v="-11"/>
    <x v="1"/>
    <n v="257"/>
    <n v="1"/>
    <n v="142"/>
    <n v="0.55252918287937747"/>
    <n v="29"/>
    <n v="0.11284046692607004"/>
    <n v="85"/>
    <n v="0.33073929961089493"/>
    <n v="94"/>
    <n v="0.36575875486381321"/>
    <n v="215"/>
    <n v="0.83657587548638135"/>
    <n v="134"/>
    <n v="0.52140077821011677"/>
    <n v="0.44618055555555558"/>
    <m/>
  </r>
  <r>
    <n v="267"/>
    <x v="7"/>
    <s v="METRO"/>
    <s v="GWALIOR, MADHYA PRADESH"/>
    <d v="2011-12-28T00:00:00"/>
    <n v="11"/>
    <n v="6"/>
    <x v="0"/>
    <n v="11.641081"/>
    <n v="2.0996489999999999"/>
    <n v="13.740729999999999"/>
    <n v="5.0388481093675255E-4"/>
    <n v="20.294003"/>
    <n v="3.8005014886332921E-4"/>
    <n v="3131"/>
    <n v="1.0601990573675707E-3"/>
    <n v="102"/>
    <n v="122"/>
    <n v="17"/>
    <n v="6"/>
    <n v="0"/>
    <n v="247"/>
    <n v="245"/>
    <n v="8.0971659919027994E-3"/>
    <n v="2"/>
    <x v="0"/>
    <n v="245"/>
    <n v="1"/>
    <n v="78"/>
    <n v="0.3183673469387755"/>
    <n v="11"/>
    <n v="4.4897959183673466E-2"/>
    <n v="78"/>
    <n v="0.3183673469387755"/>
    <n v="48"/>
    <n v="0.19591836734693877"/>
    <n v="192"/>
    <n v="0.78367346938775506"/>
    <n v="83"/>
    <n v="0.33877551020408164"/>
    <n v="0.42534722222222221"/>
    <m/>
  </r>
  <r>
    <n v="268"/>
    <x v="6"/>
    <s v="SURBAN"/>
    <s v="GOA-MAPUSA"/>
    <d v="2012-12-12T00:00:00"/>
    <n v="10"/>
    <n v="5"/>
    <x v="0"/>
    <n v="10.068609"/>
    <n v="1.200604"/>
    <n v="11.269213000000001"/>
    <n v="4.1325208063261524E-4"/>
    <n v="12.365226"/>
    <n v="2.3156624062924938E-4"/>
    <n v="1830"/>
    <n v="6.1966281538890276E-4"/>
    <n v="39"/>
    <n v="83"/>
    <n v="13"/>
    <n v="4"/>
    <n v="0"/>
    <n v="139"/>
    <n v="140"/>
    <n v="-7.194244604316502E-3"/>
    <n v="-1"/>
    <x v="0"/>
    <n v="139"/>
    <n v="0.99285714285714288"/>
    <n v="39"/>
    <n v="0.27857142857142858"/>
    <n v="3"/>
    <n v="2.1582733812949641E-2"/>
    <n v="76"/>
    <n v="0.5467625899280576"/>
    <n v="13"/>
    <n v="9.3525179856115109E-2"/>
    <n v="117"/>
    <n v="0.84172661870503596"/>
    <n v="39"/>
    <n v="0.2805755395683453"/>
    <n v="0.24131944444444445"/>
    <m/>
  </r>
  <r>
    <n v="269"/>
    <x v="11"/>
    <s v="SURBAN"/>
    <s v="GAURIBIDANUR"/>
    <d v="2013-03-18T00:00:00"/>
    <n v="10"/>
    <n v="7"/>
    <x v="0"/>
    <n v="30.756339000000001"/>
    <n v="2.1233209999999998"/>
    <n v="32.879660000000001"/>
    <n v="1.2057264252164702E-3"/>
    <n v="36.777901"/>
    <n v="6.8874764382023516E-4"/>
    <n v="6243"/>
    <n v="2.1139644570890271E-3"/>
    <n v="295"/>
    <n v="218"/>
    <n v="8"/>
    <n v="13"/>
    <n v="0"/>
    <n v="534"/>
    <n v="540"/>
    <n v="-1.1235955056179803E-2"/>
    <n v="-6"/>
    <x v="2"/>
    <n v="540"/>
    <n v="1"/>
    <n v="137"/>
    <n v="0.25370370370370371"/>
    <n v="22"/>
    <n v="4.0740740740740744E-2"/>
    <n v="123"/>
    <n v="0.22777777777777777"/>
    <n v="33"/>
    <n v="6.1111111111111109E-2"/>
    <n v="465"/>
    <n v="0.86111111111111116"/>
    <n v="136"/>
    <n v="0.25185185185185183"/>
    <n v="0.9375"/>
    <m/>
  </r>
  <r>
    <n v="270"/>
    <x v="8"/>
    <s v="SURBAN"/>
    <s v="GANAUR"/>
    <d v="2013-01-30T00:00:00"/>
    <n v="10"/>
    <n v="5"/>
    <x v="0"/>
    <n v="15.358079"/>
    <n v="0.85390600000000005"/>
    <n v="16.211984999999999"/>
    <n v="5.9450793346746997E-4"/>
    <n v="16.990637"/>
    <n v="3.1818730494583984E-4"/>
    <n v="1858"/>
    <n v="6.2914399507791327E-4"/>
    <n v="139"/>
    <n v="119"/>
    <n v="3"/>
    <n v="6"/>
    <n v="0"/>
    <n v="267"/>
    <n v="270"/>
    <n v="-1.1235955056179803E-2"/>
    <n v="-3"/>
    <x v="1"/>
    <n v="270"/>
    <n v="1"/>
    <n v="49"/>
    <n v="0.18148148148148149"/>
    <n v="13"/>
    <n v="4.8148148148148148E-2"/>
    <n v="71"/>
    <n v="0.26296296296296295"/>
    <n v="23"/>
    <n v="8.5185185185185183E-2"/>
    <n v="239"/>
    <n v="0.88518518518518519"/>
    <n v="45"/>
    <n v="0.16666666666666666"/>
    <n v="0.46875"/>
    <m/>
  </r>
  <r>
    <n v="271"/>
    <x v="8"/>
    <s v="URBAN"/>
    <s v="GURGAON -SECTOR 31"/>
    <d v="2013-03-23T00:00:00"/>
    <n v="10"/>
    <n v="5"/>
    <x v="0"/>
    <n v="17.611336000000001"/>
    <n v="2.2696170000000002"/>
    <n v="19.880953000000002"/>
    <n v="7.2905225876991001E-4"/>
    <n v="55.750990999999999"/>
    <n v="1.0440607714913676E-3"/>
    <n v="3463"/>
    <n v="1.17261875939441E-3"/>
    <n v="143"/>
    <n v="104"/>
    <n v="18"/>
    <n v="10"/>
    <n v="0"/>
    <n v="275"/>
    <n v="286"/>
    <n v="-4.0000000000000036E-2"/>
    <n v="-11"/>
    <x v="1"/>
    <n v="286"/>
    <n v="1"/>
    <n v="105"/>
    <n v="0.36713286713286714"/>
    <n v="44"/>
    <n v="0.15384615384615385"/>
    <n v="89"/>
    <n v="0.3111888111888112"/>
    <n v="75"/>
    <n v="0.26223776223776224"/>
    <n v="242"/>
    <n v="0.84615384615384615"/>
    <n v="105"/>
    <n v="0.36713286713286714"/>
    <n v="0.49652777777777779"/>
    <m/>
  </r>
  <r>
    <n v="272"/>
    <x v="3"/>
    <s v="URBAN"/>
    <s v="KALABURAGI-NEHRU GUNJ"/>
    <d v="2014-03-27T00:00:00"/>
    <n v="9"/>
    <n v="6"/>
    <x v="0"/>
    <n v="23.170059999999999"/>
    <n v="7.4365620000000003"/>
    <n v="30.606622000000002"/>
    <n v="1.1223720966704574E-3"/>
    <n v="16.375474000000001"/>
    <n v="3.0666701544330988E-4"/>
    <n v="4007"/>
    <n v="1.3568245362094718E-3"/>
    <n v="170"/>
    <n v="60"/>
    <n v="28"/>
    <n v="1"/>
    <n v="0"/>
    <n v="259"/>
    <n v="270"/>
    <n v="-4.2471042471042386E-2"/>
    <n v="-11"/>
    <x v="1"/>
    <n v="270"/>
    <n v="1"/>
    <n v="68"/>
    <n v="0.25185185185185183"/>
    <n v="6"/>
    <n v="2.2222222222222223E-2"/>
    <n v="59"/>
    <n v="0.21851851851851853"/>
    <n v="19"/>
    <n v="7.0370370370370375E-2"/>
    <n v="243"/>
    <n v="0.9"/>
    <n v="67"/>
    <n v="0.24814814814814815"/>
    <n v="0.46875"/>
    <m/>
  </r>
  <r>
    <n v="273"/>
    <x v="6"/>
    <s v="RURAL"/>
    <s v="GUNDEWADI G.P"/>
    <d v="2014-03-20T00:00:00"/>
    <n v="9"/>
    <n v="3"/>
    <x v="1"/>
    <n v="7.316065"/>
    <n v="0.188028"/>
    <n v="7.5040930000000001"/>
    <n v="2.7518177582681625E-4"/>
    <n v="4.2824"/>
    <n v="8.0197423716371822E-5"/>
    <n v="422"/>
    <n v="1.4289492245580162E-4"/>
    <n v="43"/>
    <n v="14"/>
    <n v="0"/>
    <n v="5"/>
    <n v="0"/>
    <n v="62"/>
    <n v="65"/>
    <n v="-4.8387096774193505E-2"/>
    <n v="-3"/>
    <x v="3"/>
    <n v="65"/>
    <n v="1"/>
    <n v="5"/>
    <n v="7.6923076923076927E-2"/>
    <n v="0"/>
    <n v="0"/>
    <n v="6"/>
    <n v="9.2307692307692313E-2"/>
    <n v="3"/>
    <n v="4.6153846153846156E-2"/>
    <n v="56"/>
    <n v="0.86153846153846159"/>
    <n v="7"/>
    <n v="0.1076923076923077"/>
    <n v="0.11284722222222222"/>
    <m/>
  </r>
  <r>
    <n v="274"/>
    <x v="1"/>
    <s v="RURAL"/>
    <s v="GOLIANGADI - HILIYANA"/>
    <d v="2014-06-26T00:00:00"/>
    <n v="9"/>
    <n v="4"/>
    <x v="1"/>
    <n v="8.7757009999999998"/>
    <n v="0.64396299999999995"/>
    <n v="9.4196639999999991"/>
    <n v="3.4542747100974508E-4"/>
    <n v="8.3837170000000008"/>
    <n v="1.5700366723499668E-4"/>
    <n v="1602"/>
    <n v="5.4245892363553123E-4"/>
    <n v="24"/>
    <n v="53"/>
    <n v="5"/>
    <n v="1"/>
    <n v="0"/>
    <n v="83"/>
    <n v="84"/>
    <n v="-1.2048192771084265E-2"/>
    <n v="-1"/>
    <x v="3"/>
    <n v="84"/>
    <n v="1"/>
    <n v="24"/>
    <n v="0.2857142857142857"/>
    <n v="1"/>
    <n v="1.1904761904761904E-2"/>
    <n v="39"/>
    <n v="0.4642857142857143"/>
    <n v="6"/>
    <n v="7.1428571428571425E-2"/>
    <n v="68"/>
    <n v="0.80952380952380953"/>
    <n v="18"/>
    <n v="0.21428571428571427"/>
    <n v="0.14583333333333334"/>
    <m/>
  </r>
  <r>
    <n v="275"/>
    <x v="6"/>
    <s v="RURAL"/>
    <s v="GUDISAGARA G.P"/>
    <d v="2014-03-28T00:00:00"/>
    <n v="9"/>
    <n v="3"/>
    <x v="1"/>
    <n v="4.0793249999999999"/>
    <n v="1.6473000000000002E-2"/>
    <n v="4.0957980000000003"/>
    <n v="1.501965616721331E-4"/>
    <n v="1.7290700000000001"/>
    <n v="3.2380664913428697E-5"/>
    <n v="235"/>
    <n v="7.9574186675624131E-5"/>
    <n v="9"/>
    <n v="12"/>
    <n v="0"/>
    <n v="1"/>
    <n v="0"/>
    <n v="22"/>
    <n v="23"/>
    <n v="-4.5454545454545414E-2"/>
    <n v="-1"/>
    <x v="4"/>
    <n v="23"/>
    <n v="1"/>
    <n v="2"/>
    <n v="8.6956521739130432E-2"/>
    <n v="1"/>
    <n v="4.3478260869565216E-2"/>
    <n v="5"/>
    <n v="0.21739130434782608"/>
    <n v="0"/>
    <n v="0"/>
    <n v="16"/>
    <n v="0.69565217391304346"/>
    <n v="2"/>
    <n v="8.6956521739130432E-2"/>
    <n v="3.9930555555555552E-2"/>
    <m/>
  </r>
  <r>
    <n v="276"/>
    <x v="13"/>
    <s v="SURBAN"/>
    <s v="GERUGAMBAKKAM"/>
    <d v="2014-10-01T00:00:00"/>
    <n v="8"/>
    <n v="3"/>
    <x v="1"/>
    <n v="8.8491549999999997"/>
    <n v="3.802756"/>
    <n v="12.651911"/>
    <n v="4.6395684816044131E-4"/>
    <n v="6.9040609999999996"/>
    <n v="1.2929383181876466E-4"/>
    <n v="2252"/>
    <n v="7.6255773784470436E-4"/>
    <n v="43"/>
    <n v="58"/>
    <n v="7"/>
    <n v="4"/>
    <n v="0"/>
    <n v="112"/>
    <n v="117"/>
    <n v="-4.4642857142857206E-2"/>
    <n v="-5"/>
    <x v="0"/>
    <n v="117"/>
    <n v="1"/>
    <n v="50"/>
    <n v="0.42735042735042733"/>
    <n v="16"/>
    <n v="0.13675213675213677"/>
    <n v="50"/>
    <n v="0.42735042735042733"/>
    <n v="32"/>
    <n v="0.27350427350427353"/>
    <n v="98"/>
    <n v="0.83760683760683763"/>
    <n v="54"/>
    <n v="0.46153846153846156"/>
    <n v="0.203125"/>
    <m/>
  </r>
  <r>
    <n v="278"/>
    <x v="3"/>
    <s v="RURAL"/>
    <s v="GULGALA JAMBAGI"/>
    <d v="2015-02-16T00:00:00"/>
    <n v="8"/>
    <n v="2"/>
    <x v="1"/>
    <n v="4.2122950000000001"/>
    <n v="5.2136000000000002E-2"/>
    <n v="4.2644310000000001"/>
    <n v="1.5638048401997763E-4"/>
    <n v="1.512588"/>
    <n v="2.8326560046772707E-5"/>
    <n v="250"/>
    <n v="8.4653390080451194E-5"/>
    <n v="16"/>
    <n v="4"/>
    <n v="0"/>
    <n v="1"/>
    <n v="0"/>
    <n v="21"/>
    <n v="23"/>
    <n v="-9.5238095238095344E-2"/>
    <n v="-2"/>
    <x v="4"/>
    <n v="23"/>
    <n v="1"/>
    <n v="2"/>
    <n v="8.6956521739130432E-2"/>
    <n v="1"/>
    <n v="4.3478260869565216E-2"/>
    <n v="1"/>
    <n v="4.3478260869565216E-2"/>
    <n v="0"/>
    <n v="0"/>
    <n v="19"/>
    <n v="0.82608695652173914"/>
    <n v="2"/>
    <n v="8.6956521739130432E-2"/>
    <n v="3.9930555555555552E-2"/>
    <m/>
  </r>
  <r>
    <n v="279"/>
    <x v="5"/>
    <s v="URBAN"/>
    <s v="GUNTUR-AMARAVATHI ROAD"/>
    <d v="2015-02-23T00:00:00"/>
    <n v="8"/>
    <n v="4"/>
    <x v="1"/>
    <n v="5.7003789999999999"/>
    <n v="0.730074"/>
    <n v="6.430453"/>
    <n v="2.358104405037195E-4"/>
    <n v="6.6737590000000004"/>
    <n v="1.2498091684661638E-4"/>
    <n v="2311"/>
    <n v="7.825359379036908E-4"/>
    <n v="6"/>
    <n v="41"/>
    <n v="3"/>
    <n v="4"/>
    <n v="0"/>
    <n v="54"/>
    <n v="54"/>
    <n v="0"/>
    <n v="0"/>
    <x v="3"/>
    <n v="54"/>
    <n v="1"/>
    <n v="27"/>
    <n v="0.5"/>
    <n v="5"/>
    <n v="9.2592592592592587E-2"/>
    <n v="37"/>
    <n v="0.68518518518518523"/>
    <n v="9"/>
    <n v="0.16666666666666666"/>
    <n v="45"/>
    <n v="0.83333333333333337"/>
    <n v="23"/>
    <n v="0.42592592592592593"/>
    <n v="9.375E-2"/>
    <m/>
  </r>
  <r>
    <n v="281"/>
    <x v="7"/>
    <s v="SURBAN"/>
    <s v="GANDHIDHAM"/>
    <d v="2017-03-23T00:00:00"/>
    <n v="6"/>
    <n v="6"/>
    <x v="0"/>
    <n v="6.3065420000000003"/>
    <n v="8.3154500000000002"/>
    <n v="14.621992000000001"/>
    <n v="5.3620147360720352E-4"/>
    <n v="103.126242"/>
    <n v="1.9312672627384412E-3"/>
    <n v="3812"/>
    <n v="1.2907948919467199E-3"/>
    <n v="43"/>
    <n v="15"/>
    <n v="2"/>
    <n v="1"/>
    <n v="0"/>
    <n v="61"/>
    <n v="61"/>
    <n v="0"/>
    <n v="0"/>
    <x v="3"/>
    <n v="61"/>
    <n v="1"/>
    <n v="23"/>
    <n v="0.37704918032786883"/>
    <n v="3"/>
    <n v="4.9180327868852458E-2"/>
    <n v="17"/>
    <n v="0.27868852459016391"/>
    <n v="7"/>
    <n v="0.11475409836065574"/>
    <n v="56"/>
    <n v="0.91803278688524592"/>
    <n v="22"/>
    <n v="0.36065573770491804"/>
    <n v="0.10590277777777778"/>
    <m/>
  </r>
  <r>
    <n v="282"/>
    <x v="10"/>
    <s v="URBAN"/>
    <s v="GANGTOK"/>
    <d v="2017-05-18T00:00:00"/>
    <n v="6"/>
    <n v="4"/>
    <x v="1"/>
    <n v="5.9933649999999998"/>
    <n v="3.436607"/>
    <n v="9.4299719999999994"/>
    <n v="3.4580547455330765E-4"/>
    <n v="19.724281000000001"/>
    <n v="3.6938084271851822E-4"/>
    <n v="1741"/>
    <n v="5.8952620852026209E-4"/>
    <n v="16"/>
    <n v="54"/>
    <n v="12"/>
    <n v="0"/>
    <n v="0"/>
    <n v="82"/>
    <n v="79"/>
    <n v="3.6585365853658569E-2"/>
    <n v="3"/>
    <x v="3"/>
    <n v="79"/>
    <n v="1"/>
    <n v="54"/>
    <n v="0.68354430379746833"/>
    <n v="0"/>
    <n v="0"/>
    <n v="56"/>
    <n v="0.70886075949367089"/>
    <n v="20"/>
    <n v="0.25316455696202533"/>
    <n v="68"/>
    <n v="0.86075949367088611"/>
    <n v="44"/>
    <n v="0.55696202531645567"/>
    <n v="0.13715277777777779"/>
    <m/>
  </r>
  <r>
    <n v="283"/>
    <x v="0"/>
    <s v="RURAL"/>
    <s v="GOLTHAMAJALU"/>
    <d v="2017-03-30T00:00:00"/>
    <n v="6"/>
    <n v="4"/>
    <x v="1"/>
    <n v="10.073687"/>
    <n v="1.710941"/>
    <n v="11.784628"/>
    <n v="4.3215280787410577E-4"/>
    <n v="8.4577709999999993"/>
    <n v="1.5839049238348631E-4"/>
    <n v="2521"/>
    <n v="8.536447855712699E-4"/>
    <n v="28"/>
    <n v="48"/>
    <n v="6"/>
    <n v="4"/>
    <n v="0"/>
    <n v="86"/>
    <n v="86"/>
    <n v="0"/>
    <n v="0"/>
    <x v="3"/>
    <n v="86"/>
    <n v="1"/>
    <n v="16"/>
    <n v="0.18604651162790697"/>
    <n v="6"/>
    <n v="6.9767441860465115E-2"/>
    <n v="43"/>
    <n v="0.5"/>
    <n v="7"/>
    <n v="8.1395348837209308E-2"/>
    <n v="73"/>
    <n v="0.84883720930232553"/>
    <n v="13"/>
    <n v="0.15116279069767441"/>
    <n v="0.14930555555555555"/>
    <m/>
  </r>
  <r>
    <n v="284"/>
    <x v="3"/>
    <s v="RURAL"/>
    <s v="GANWAR VILLAGE"/>
    <d v="2019-01-02T00:00:00"/>
    <n v="4"/>
    <n v="3"/>
    <x v="1"/>
    <n v="5.5999319999999999"/>
    <n v="7.9416E-2"/>
    <n v="5.6793480000000001"/>
    <n v="2.082667509822276E-4"/>
    <n v="1.6587529999999999"/>
    <n v="3.1063823365823584E-5"/>
    <n v="676"/>
    <n v="2.2890276677754002E-4"/>
    <n v="32"/>
    <n v="4"/>
    <n v="0"/>
    <n v="1"/>
    <n v="0"/>
    <n v="37"/>
    <n v="40"/>
    <n v="-8.1081081081081141E-2"/>
    <n v="-3"/>
    <x v="4"/>
    <n v="40"/>
    <n v="1"/>
    <n v="6"/>
    <n v="0.15"/>
    <n v="0"/>
    <n v="0"/>
    <n v="4"/>
    <n v="0.1"/>
    <n v="2"/>
    <n v="0.05"/>
    <n v="37"/>
    <n v="0.92500000000000004"/>
    <n v="5"/>
    <n v="0.125"/>
    <n v="6.9444444444444448E-2"/>
    <m/>
  </r>
  <r>
    <n v="285"/>
    <x v="2"/>
    <s v="URBAN"/>
    <s v="DAVANGERE-VIDYANAGARA"/>
    <d v="2022-03-16T00:00:00"/>
    <n v="1"/>
    <n v="4"/>
    <x v="1"/>
    <n v="6.1286690000000004"/>
    <n v="0.71088499999999999"/>
    <n v="6.8395540000000006"/>
    <n v="2.5081253864836224E-4"/>
    <n v="12.231128999999999"/>
    <n v="2.2905497733574705E-4"/>
    <n v="999"/>
    <n v="3.3827494676148297E-4"/>
    <n v="3"/>
    <n v="57"/>
    <n v="5"/>
    <n v="1"/>
    <n v="0"/>
    <n v="66"/>
    <n v="68"/>
    <n v="-3.0303030303030276E-2"/>
    <n v="-2"/>
    <x v="3"/>
    <n v="68"/>
    <n v="1"/>
    <n v="40"/>
    <n v="0.58823529411764708"/>
    <n v="4"/>
    <n v="5.8823529411764705E-2"/>
    <n v="53"/>
    <n v="0.77941176470588236"/>
    <n v="16"/>
    <n v="0.23529411764705882"/>
    <n v="47"/>
    <n v="0.69117647058823528"/>
    <n v="32"/>
    <n v="0.47058823529411764"/>
    <n v="0.11805555555555555"/>
    <m/>
  </r>
  <r>
    <n v="286"/>
    <x v="3"/>
    <s v="URBAN"/>
    <s v="KALABURAGI-S B TEMPLE ROAD"/>
    <d v="2022-03-24T00:00:00"/>
    <n v="1"/>
    <n v="4"/>
    <x v="1"/>
    <n v="3.6851769999999999"/>
    <n v="1.400776"/>
    <n v="5.0859529999999999"/>
    <n v="1.8650642766710428E-4"/>
    <n v="6.5672410000000001"/>
    <n v="1.2298613140400931E-4"/>
    <n v="943"/>
    <n v="3.1931258738346189E-4"/>
    <n v="8"/>
    <n v="30"/>
    <n v="4"/>
    <n v="0"/>
    <n v="0"/>
    <n v="42"/>
    <n v="42"/>
    <n v="0"/>
    <n v="0"/>
    <x v="4"/>
    <n v="42"/>
    <n v="1"/>
    <n v="19"/>
    <n v="0.45238095238095238"/>
    <n v="2"/>
    <n v="4.7619047619047616E-2"/>
    <n v="27"/>
    <n v="0.6428571428571429"/>
    <n v="7"/>
    <n v="0.16666666666666666"/>
    <n v="29"/>
    <n v="0.69047619047619047"/>
    <n v="15"/>
    <n v="0.35714285714285715"/>
    <n v="7.2916666666666671E-2"/>
    <m/>
  </r>
  <r>
    <n v="287"/>
    <x v="2"/>
    <s v="RURAL"/>
    <s v="BASHRIKATTE"/>
    <d v="2022-03-31T00:00:00"/>
    <n v="1"/>
    <n v="2"/>
    <x v="1"/>
    <n v="2.3469540000000002"/>
    <n v="0.21198800000000001"/>
    <n v="2.558942"/>
    <n v="9.3838682942472179E-5"/>
    <n v="3.222073"/>
    <n v="6.034045246265676E-5"/>
    <n v="371"/>
    <n v="1.2562563087938959E-4"/>
    <n v="2"/>
    <n v="44"/>
    <n v="1"/>
    <n v="0"/>
    <n v="0"/>
    <n v="47"/>
    <n v="49"/>
    <n v="-4.2553191489361764E-2"/>
    <n v="-2"/>
    <x v="4"/>
    <n v="49"/>
    <n v="1"/>
    <n v="21"/>
    <n v="0.42857142857142855"/>
    <n v="3"/>
    <n v="6.1224489795918366E-2"/>
    <n v="31"/>
    <n v="0.63265306122448983"/>
    <n v="10"/>
    <n v="0.20408163265306123"/>
    <n v="34"/>
    <n v="0.69387755102040816"/>
    <n v="21"/>
    <n v="0.42857142857142855"/>
    <n v="8.5069444444444448E-2"/>
    <m/>
  </r>
  <r>
    <n v="288"/>
    <x v="3"/>
    <s v="SURBAN"/>
    <s v="HUNGUND"/>
    <d v="2018-02-08T00:00:00"/>
    <n v="5"/>
    <n v="4"/>
    <x v="1"/>
    <n v="8.5945669999999996"/>
    <n v="1.651081"/>
    <n v="10.245647999999999"/>
    <n v="3.7571704017213913E-4"/>
    <n v="4.8951289999999998"/>
    <n v="9.1672131178614682E-5"/>
    <n v="2026"/>
    <n v="6.8603107321197644E-4"/>
    <n v="69"/>
    <n v="39"/>
    <n v="16"/>
    <n v="2"/>
    <n v="0"/>
    <n v="126"/>
    <n v="124"/>
    <n v="1.5873015873015928E-2"/>
    <n v="2"/>
    <x v="0"/>
    <n v="124"/>
    <n v="1"/>
    <n v="23"/>
    <n v="0.18548387096774194"/>
    <n v="4"/>
    <n v="3.2258064516129031E-2"/>
    <n v="30"/>
    <n v="0.24193548387096775"/>
    <n v="10"/>
    <n v="8.0645161290322578E-2"/>
    <n v="114"/>
    <n v="0.91935483870967738"/>
    <n v="25"/>
    <n v="0.20161290322580644"/>
    <n v="0.21527777777777779"/>
    <m/>
  </r>
  <r>
    <n v="289"/>
    <x v="5"/>
    <s v="METRO"/>
    <s v="HYDERABAD-NARAYANAGUDA"/>
    <d v="2018-03-12T00:00:00"/>
    <n v="5"/>
    <n v="5"/>
    <x v="0"/>
    <n v="6.9511399999999997"/>
    <n v="0.70648299999999997"/>
    <n v="7.6576229999999992"/>
    <n v="2.8081185770915577E-4"/>
    <n v="25.244302999999999"/>
    <n v="4.7275547919752389E-4"/>
    <n v="4707"/>
    <n v="1.5938540284347351E-3"/>
    <n v="13"/>
    <n v="68"/>
    <n v="3"/>
    <n v="2"/>
    <n v="0"/>
    <n v="86"/>
    <n v="91"/>
    <n v="-5.8139534883721034E-2"/>
    <n v="-5"/>
    <x v="3"/>
    <n v="91"/>
    <n v="1"/>
    <n v="39"/>
    <n v="0.42857142857142855"/>
    <n v="7"/>
    <n v="7.6923076923076927E-2"/>
    <n v="56"/>
    <n v="0.61538461538461542"/>
    <n v="25"/>
    <n v="0.27472527472527475"/>
    <n v="66"/>
    <n v="0.72527472527472525"/>
    <n v="40"/>
    <n v="0.43956043956043955"/>
    <n v="0.1579861111111111"/>
    <m/>
  </r>
  <r>
    <n v="290"/>
    <x v="4"/>
    <s v="URBAN"/>
    <s v="HASSAN-VIJAYANAGAR"/>
    <d v="2018-02-08T00:00:00"/>
    <n v="5"/>
    <n v="5"/>
    <x v="0"/>
    <n v="8.7319669999999991"/>
    <n v="1.8923760000000001"/>
    <n v="10.624343"/>
    <n v="3.8960412320758876E-4"/>
    <n v="16.215688"/>
    <n v="3.0367466873446806E-4"/>
    <n v="2553"/>
    <n v="8.6448041950156764E-4"/>
    <n v="28"/>
    <n v="81"/>
    <n v="5"/>
    <n v="7"/>
    <n v="0"/>
    <n v="121"/>
    <n v="124"/>
    <n v="-2.4793388429751984E-2"/>
    <n v="-3"/>
    <x v="0"/>
    <n v="124"/>
    <n v="1"/>
    <n v="51"/>
    <n v="0.41129032258064518"/>
    <n v="5"/>
    <n v="4.0322580645161289E-2"/>
    <n v="71"/>
    <n v="0.57258064516129037"/>
    <n v="7"/>
    <n v="5.6451612903225805E-2"/>
    <n v="103"/>
    <n v="0.83064516129032262"/>
    <n v="46"/>
    <n v="0.37096774193548387"/>
    <n v="0.21527777777777779"/>
    <m/>
  </r>
  <r>
    <n v="291"/>
    <x v="1"/>
    <s v="SURBAN"/>
    <s v="HONAVAR"/>
    <d v="2017-03-23T00:00:00"/>
    <n v="6"/>
    <n v="4"/>
    <x v="1"/>
    <n v="10.733624000000001"/>
    <n v="2.6253289999999998"/>
    <n v="13.358953"/>
    <n v="4.8988470821549981E-4"/>
    <n v="22.364757999999998"/>
    <n v="4.1882962209044379E-4"/>
    <n v="2842"/>
    <n v="9.6233973843456923E-4"/>
    <n v="30"/>
    <n v="144"/>
    <n v="8"/>
    <n v="4"/>
    <n v="0"/>
    <n v="186"/>
    <n v="189"/>
    <n v="-1.6129032258064502E-2"/>
    <n v="-3"/>
    <x v="0"/>
    <n v="189"/>
    <n v="1"/>
    <n v="73"/>
    <n v="0.38624338624338622"/>
    <n v="7"/>
    <n v="3.7037037037037035E-2"/>
    <n v="119"/>
    <n v="0.62962962962962965"/>
    <n v="32"/>
    <n v="0.1693121693121693"/>
    <n v="147"/>
    <n v="0.77777777777777779"/>
    <n v="65"/>
    <n v="0.3439153439153439"/>
    <n v="0.328125"/>
    <m/>
  </r>
  <r>
    <n v="292"/>
    <x v="11"/>
    <s v="SURBAN"/>
    <s v="HAROHALLI"/>
    <d v="2016-03-21T00:00:00"/>
    <n v="7"/>
    <n v="6"/>
    <x v="0"/>
    <n v="14.158543999999999"/>
    <n v="2.4004080000000001"/>
    <n v="16.558951999999998"/>
    <n v="6.0723152247593541E-4"/>
    <n v="7.3782129999999997"/>
    <n v="1.3817337806618787E-4"/>
    <n v="4512"/>
    <n v="1.5278243841719832E-3"/>
    <n v="182"/>
    <n v="58"/>
    <n v="6"/>
    <n v="1"/>
    <n v="0"/>
    <n v="247"/>
    <n v="255"/>
    <n v="-3.238866396761142E-2"/>
    <n v="-8"/>
    <x v="1"/>
    <n v="255"/>
    <n v="1"/>
    <n v="67"/>
    <n v="0.2627450980392157"/>
    <n v="12"/>
    <n v="4.7058823529411764E-2"/>
    <n v="51"/>
    <n v="0.2"/>
    <n v="20"/>
    <n v="7.8431372549019607E-2"/>
    <n v="235"/>
    <n v="0.92156862745098034"/>
    <n v="71"/>
    <n v="0.27843137254901962"/>
    <n v="0.44270833333333331"/>
    <m/>
  </r>
  <r>
    <n v="293"/>
    <x v="12"/>
    <s v="RURAL"/>
    <s v="HURALI CHIKKANAHALLI"/>
    <d v="2016-03-08T00:00:00"/>
    <n v="7"/>
    <n v="4"/>
    <x v="1"/>
    <n v="17.159171000000001"/>
    <n v="1.9299459999999999"/>
    <n v="19.089117000000002"/>
    <n v="7.0001492719051685E-4"/>
    <n v="16.080676"/>
    <n v="3.0114627003962528E-4"/>
    <n v="3373"/>
    <n v="1.1421435389654476E-3"/>
    <n v="64"/>
    <n v="91"/>
    <n v="2"/>
    <n v="1"/>
    <n v="0"/>
    <n v="158"/>
    <n v="166"/>
    <n v="-5.0632911392405111E-2"/>
    <n v="-8"/>
    <x v="0"/>
    <n v="166"/>
    <n v="1"/>
    <n v="58"/>
    <n v="0.3493975903614458"/>
    <n v="10"/>
    <n v="6.0240963855421686E-2"/>
    <n v="73"/>
    <n v="0.43975903614457829"/>
    <n v="17"/>
    <n v="0.10240963855421686"/>
    <n v="139"/>
    <n v="0.83734939759036142"/>
    <n v="49"/>
    <n v="0.29518072289156627"/>
    <n v="0.28819444444444442"/>
    <m/>
  </r>
  <r>
    <n v="294"/>
    <x v="10"/>
    <s v="METRO"/>
    <s v="HOWRAH"/>
    <d v="2015-12-30T00:00:00"/>
    <n v="7"/>
    <n v="3"/>
    <x v="1"/>
    <n v="7.7502469999999999"/>
    <n v="3.3200129999999999"/>
    <n v="11.070259999999999"/>
    <n v="4.0595629687219638E-4"/>
    <n v="10.523716"/>
    <n v="1.9707988770847228E-4"/>
    <n v="4180"/>
    <n v="1.4154046821451441E-3"/>
    <n v="10"/>
    <n v="62"/>
    <n v="9"/>
    <n v="4"/>
    <n v="0"/>
    <n v="85"/>
    <n v="89"/>
    <n v="-4.705882352941182E-2"/>
    <n v="-4"/>
    <x v="3"/>
    <n v="89"/>
    <n v="1"/>
    <n v="52"/>
    <n v="0.5842696629213483"/>
    <n v="2"/>
    <n v="2.247191011235955E-2"/>
    <n v="70"/>
    <n v="0.7865168539325843"/>
    <n v="35"/>
    <n v="0.39325842696629215"/>
    <n v="77"/>
    <n v="0.8651685393258427"/>
    <n v="54"/>
    <n v="0.6067415730337079"/>
    <n v="0.1545138888888889"/>
    <m/>
  </r>
  <r>
    <n v="295"/>
    <x v="11"/>
    <s v="SURBAN"/>
    <s v="HALAGUR"/>
    <d v="2015-12-14T00:00:00"/>
    <n v="7"/>
    <n v="5"/>
    <x v="0"/>
    <n v="13.885343000000001"/>
    <n v="2.3230469999999999"/>
    <n v="16.208390000000001"/>
    <n v="5.9437610161462695E-4"/>
    <n v="6.3181419999999999"/>
    <n v="1.1832120097940522E-4"/>
    <n v="3542"/>
    <n v="1.1993692306598326E-3"/>
    <n v="158"/>
    <n v="47"/>
    <n v="4"/>
    <n v="1"/>
    <n v="0"/>
    <n v="210"/>
    <n v="216"/>
    <n v="-2.857142857142847E-2"/>
    <n v="-6"/>
    <x v="0"/>
    <n v="216"/>
    <n v="1"/>
    <n v="42"/>
    <n v="0.19444444444444445"/>
    <n v="5"/>
    <n v="2.3148148148148147E-2"/>
    <n v="38"/>
    <n v="0.17592592592592593"/>
    <n v="15"/>
    <n v="6.9444444444444448E-2"/>
    <n v="195"/>
    <n v="0.90277777777777779"/>
    <n v="43"/>
    <n v="0.19907407407407407"/>
    <n v="0.375"/>
    <m/>
  </r>
  <r>
    <n v="296"/>
    <x v="4"/>
    <s v="URBAN"/>
    <s v="HASSAN VIDYANAGAR"/>
    <d v="2015-09-30T00:00:00"/>
    <n v="7"/>
    <n v="5"/>
    <x v="0"/>
    <n v="18.597525000000001"/>
    <n v="2.5305330000000001"/>
    <n v="21.128058000000003"/>
    <n v="7.7478471018575757E-4"/>
    <n v="35.205030999999998"/>
    <n v="6.5929216982416527E-4"/>
    <n v="3059"/>
    <n v="1.0358188810244008E-3"/>
    <n v="70"/>
    <n v="175"/>
    <n v="15"/>
    <n v="3"/>
    <n v="0"/>
    <n v="263"/>
    <n v="265"/>
    <n v="-7.6045627376426506E-3"/>
    <n v="-2"/>
    <x v="1"/>
    <n v="265"/>
    <n v="1"/>
    <n v="94"/>
    <n v="0.35471698113207545"/>
    <n v="8"/>
    <n v="3.0188679245283019E-2"/>
    <n v="121"/>
    <n v="0.45660377358490567"/>
    <n v="28"/>
    <n v="0.10566037735849057"/>
    <n v="216"/>
    <n v="0.81509433962264155"/>
    <n v="87"/>
    <n v="0.32830188679245281"/>
    <n v="0.46006944444444442"/>
    <m/>
  </r>
  <r>
    <n v="297"/>
    <x v="3"/>
    <s v="RURAL"/>
    <s v="HAGARIBOMMANAHALLI"/>
    <d v="2015-09-07T00:00:00"/>
    <n v="8"/>
    <n v="5"/>
    <x v="0"/>
    <n v="17.788741999999999"/>
    <n v="3.7215509999999998"/>
    <n v="21.510292999999997"/>
    <n v="7.8880160817504982E-4"/>
    <n v="10.016242999999999"/>
    <n v="1.875763319440368E-4"/>
    <n v="2245"/>
    <n v="7.601874429224517E-4"/>
    <n v="210"/>
    <n v="46"/>
    <n v="21"/>
    <n v="3"/>
    <n v="0"/>
    <n v="280"/>
    <n v="281"/>
    <n v="-3.5714285714285587E-3"/>
    <n v="-1"/>
    <x v="1"/>
    <n v="281"/>
    <n v="1"/>
    <n v="66"/>
    <n v="0.23487544483985764"/>
    <n v="3"/>
    <n v="1.0676156583629894E-2"/>
    <n v="37"/>
    <n v="0.13167259786476868"/>
    <n v="18"/>
    <n v="6.4056939501779361E-2"/>
    <n v="263"/>
    <n v="0.93594306049822062"/>
    <n v="70"/>
    <n v="0.24911032028469751"/>
    <n v="0.48784722222222221"/>
    <m/>
  </r>
  <r>
    <n v="298"/>
    <x v="1"/>
    <s v="RURAL"/>
    <s v="HATTIANGADI GP"/>
    <d v="2015-02-05T00:00:00"/>
    <n v="8"/>
    <n v="4"/>
    <x v="1"/>
    <n v="8.0942360000000004"/>
    <n v="0.35525099999999998"/>
    <n v="8.4494870000000013"/>
    <n v="3.0985021607349462E-4"/>
    <n v="12.167878999999999"/>
    <n v="2.2787048101357711E-4"/>
    <n v="862"/>
    <n v="2.9188488899739573E-4"/>
    <n v="16"/>
    <n v="59"/>
    <n v="0"/>
    <n v="0"/>
    <n v="0"/>
    <n v="75"/>
    <n v="75"/>
    <n v="0"/>
    <n v="0"/>
    <x v="3"/>
    <n v="75"/>
    <n v="1"/>
    <n v="16"/>
    <n v="0.21333333333333335"/>
    <n v="6"/>
    <n v="0.08"/>
    <n v="34"/>
    <n v="0.45333333333333331"/>
    <n v="7"/>
    <n v="9.3333333333333338E-2"/>
    <n v="58"/>
    <n v="0.77333333333333332"/>
    <n v="13"/>
    <n v="0.17333333333333334"/>
    <n v="0.13020833333333334"/>
    <m/>
  </r>
  <r>
    <n v="301"/>
    <x v="4"/>
    <s v="RURAL"/>
    <s v="HANBAL"/>
    <d v="1969-12-15T00:00:00"/>
    <n v="53"/>
    <n v="5"/>
    <x v="0"/>
    <n v="31.276268999999999"/>
    <n v="1.5131760000000001"/>
    <n v="32.789445000000001"/>
    <n v="1.2024181607924796E-3"/>
    <n v="30.347605999999999"/>
    <n v="5.6832612954406587E-4"/>
    <n v="1609"/>
    <n v="5.4482921855778389E-4"/>
    <n v="67"/>
    <n v="102"/>
    <n v="5"/>
    <n v="13"/>
    <n v="0"/>
    <n v="187"/>
    <n v="189"/>
    <n v="-1.0695187165775444E-2"/>
    <n v="-2"/>
    <x v="0"/>
    <n v="189"/>
    <n v="1"/>
    <n v="42"/>
    <n v="0.22222222222222221"/>
    <n v="8"/>
    <n v="4.2328042328042326E-2"/>
    <n v="55"/>
    <n v="0.29100529100529099"/>
    <n v="10"/>
    <n v="5.2910052910052907E-2"/>
    <n v="150"/>
    <n v="0.79365079365079361"/>
    <n v="41"/>
    <n v="0.21693121693121692"/>
    <n v="0.328125"/>
    <m/>
  </r>
  <r>
    <n v="302"/>
    <x v="6"/>
    <s v="SURBAN"/>
    <s v="HANGAL"/>
    <d v="1969-12-08T00:00:00"/>
    <n v="53"/>
    <n v="6"/>
    <x v="0"/>
    <n v="40.795589999999997"/>
    <n v="5.2548849999999998"/>
    <n v="46.050474999999999"/>
    <n v="1.6887119453568081E-3"/>
    <n v="57.164147"/>
    <n v="1.0705252471380454E-3"/>
    <n v="3436"/>
    <n v="1.1634761932657212E-3"/>
    <n v="182"/>
    <n v="309"/>
    <n v="38"/>
    <n v="22"/>
    <n v="0"/>
    <n v="551"/>
    <n v="538"/>
    <n v="2.3593466424682408E-2"/>
    <n v="13"/>
    <x v="2"/>
    <n v="538"/>
    <n v="1"/>
    <n v="114"/>
    <n v="0.21189591078066913"/>
    <n v="12"/>
    <n v="2.2304832713754646E-2"/>
    <n v="165"/>
    <n v="0.30669144981412638"/>
    <n v="39"/>
    <n v="7.24907063197026E-2"/>
    <n v="438"/>
    <n v="0.81412639405204457"/>
    <n v="110"/>
    <n v="0.20446096654275092"/>
    <n v="0.93402777777777779"/>
    <m/>
  </r>
  <r>
    <n v="303"/>
    <x v="2"/>
    <s v="SURBAN"/>
    <s v="HARIHARA, KARNATAKA"/>
    <d v="1964-06-22T00:00:00"/>
    <n v="59"/>
    <n v="8"/>
    <x v="0"/>
    <n v="38.362164"/>
    <n v="3.6352989999999998"/>
    <n v="41.997462999999996"/>
    <n v="1.5400843844234084E-3"/>
    <n v="74.120270000000005"/>
    <n v="1.3880662009998794E-3"/>
    <n v="5131"/>
    <n v="1.7374261780111803E-3"/>
    <n v="212"/>
    <n v="420"/>
    <n v="16"/>
    <n v="18"/>
    <n v="2"/>
    <n v="668"/>
    <n v="666"/>
    <n v="2.9940119760478723E-3"/>
    <n v="2"/>
    <x v="2"/>
    <n v="666"/>
    <n v="1"/>
    <n v="223"/>
    <n v="0.33483483483483484"/>
    <n v="26"/>
    <n v="3.903903903903904E-2"/>
    <n v="232"/>
    <n v="0.34834834834834832"/>
    <n v="67"/>
    <n v="0.1006006006006006"/>
    <n v="539"/>
    <n v="0.80930930930930933"/>
    <n v="184"/>
    <n v="0.27627627627627627"/>
    <n v="1.15625"/>
    <m/>
  </r>
  <r>
    <n v="304"/>
    <x v="4"/>
    <s v="URBAN"/>
    <s v="HASSAN"/>
    <d v="1960-08-29T00:00:00"/>
    <n v="63"/>
    <n v="12"/>
    <x v="2"/>
    <n v="59.717413000000001"/>
    <n v="4.1700549999999996"/>
    <n v="63.887467999999998"/>
    <n v="2.3428103699299698E-3"/>
    <n v="140.449906"/>
    <n v="2.6302355273693707E-3"/>
    <n v="4073"/>
    <n v="1.3791730311907109E-3"/>
    <n v="285"/>
    <n v="492"/>
    <n v="8"/>
    <n v="26"/>
    <n v="2"/>
    <n v="813"/>
    <n v="838"/>
    <n v="-3.0750307503075058E-2"/>
    <n v="-25"/>
    <x v="5"/>
    <n v="838"/>
    <n v="1"/>
    <n v="197"/>
    <n v="0.2350835322195704"/>
    <n v="38"/>
    <n v="4.5346062052505964E-2"/>
    <n v="198"/>
    <n v="0.23627684964200477"/>
    <n v="71"/>
    <n v="8.4725536992840092E-2"/>
    <n v="600"/>
    <n v="0.71599045346062051"/>
    <n v="181"/>
    <n v="0.21599045346062051"/>
    <n v="1.4548611111111112"/>
    <m/>
  </r>
  <r>
    <n v="305"/>
    <x v="6"/>
    <s v="SURBAN"/>
    <s v="HAVERI, KARNATAKA"/>
    <d v="1970-05-25T00:00:00"/>
    <n v="53"/>
    <n v="7"/>
    <x v="0"/>
    <n v="37.316844000000003"/>
    <n v="6.2117880000000003"/>
    <n v="43.528632000000002"/>
    <n v="1.5962337157964302E-3"/>
    <n v="79.310387000000006"/>
    <n v="1.485262635752949E-3"/>
    <n v="3512"/>
    <n v="1.1892108238501784E-3"/>
    <n v="120"/>
    <n v="271"/>
    <n v="42"/>
    <n v="11"/>
    <n v="0"/>
    <n v="444"/>
    <n v="452"/>
    <n v="-1.8018018018018056E-2"/>
    <n v="-8"/>
    <x v="1"/>
    <n v="452"/>
    <n v="1"/>
    <n v="138"/>
    <n v="0.30530973451327431"/>
    <n v="23"/>
    <n v="5.0884955752212392E-2"/>
    <n v="142"/>
    <n v="0.31415929203539822"/>
    <n v="45"/>
    <n v="9.9557522123893807E-2"/>
    <n v="345"/>
    <n v="0.76327433628318586"/>
    <n v="131"/>
    <n v="0.28982300884955753"/>
    <n v="0.78472222222222221"/>
    <m/>
  </r>
  <r>
    <n v="306"/>
    <x v="2"/>
    <s v="RURAL"/>
    <s v="HEGGODU"/>
    <d v="1971-12-08T00:00:00"/>
    <n v="51"/>
    <n v="5"/>
    <x v="0"/>
    <n v="21.964254"/>
    <n v="1.295207"/>
    <n v="23.259461000000002"/>
    <n v="8.5294515709687709E-4"/>
    <n v="44.443635999999998"/>
    <n v="8.3230550807682528E-4"/>
    <n v="1496"/>
    <n v="5.0656588624141993E-4"/>
    <n v="63"/>
    <n v="242"/>
    <n v="7"/>
    <n v="25"/>
    <n v="0"/>
    <n v="337"/>
    <n v="338"/>
    <n v="-2.9673590504450953E-3"/>
    <n v="-1"/>
    <x v="1"/>
    <n v="338"/>
    <n v="1"/>
    <n v="66"/>
    <n v="0.19526627218934911"/>
    <n v="16"/>
    <n v="4.7337278106508875E-2"/>
    <n v="109"/>
    <n v="0.3224852071005917"/>
    <n v="44"/>
    <n v="0.13017751479289941"/>
    <n v="246"/>
    <n v="0.72781065088757402"/>
    <n v="72"/>
    <n v="0.21301775147928995"/>
    <n v="0.58680555555555558"/>
    <m/>
  </r>
  <r>
    <n v="307"/>
    <x v="11"/>
    <s v="SURBAN"/>
    <s v="HIRIYUR, KARNATAKA"/>
    <d v="1975-08-21T00:00:00"/>
    <n v="48"/>
    <n v="7"/>
    <x v="0"/>
    <n v="48.499631000000001"/>
    <n v="5.4396170000000001"/>
    <n v="53.939247999999999"/>
    <n v="1.9780002795012062E-3"/>
    <n v="60.295994"/>
    <n v="1.1291760179380286E-3"/>
    <n v="4925"/>
    <n v="1.6676717845848885E-3"/>
    <n v="363"/>
    <n v="299"/>
    <n v="16"/>
    <n v="10"/>
    <n v="0"/>
    <n v="688"/>
    <n v="704"/>
    <n v="-2.3255813953488413E-2"/>
    <n v="-16"/>
    <x v="2"/>
    <n v="704"/>
    <n v="1"/>
    <n v="165"/>
    <n v="0.234375"/>
    <n v="25"/>
    <n v="3.551136363636364E-2"/>
    <n v="118"/>
    <n v="0.16761363636363635"/>
    <n v="58"/>
    <n v="8.2386363636363633E-2"/>
    <n v="587"/>
    <n v="0.83380681818181823"/>
    <n v="163"/>
    <n v="0.23153409090909091"/>
    <n v="1.2222222222222223"/>
    <m/>
  </r>
  <r>
    <n v="308"/>
    <x v="2"/>
    <s v="RURAL"/>
    <s v="HOLEHONNUR,KARNATAKA"/>
    <d v="1970-04-24T00:00:00"/>
    <n v="53"/>
    <n v="6"/>
    <x v="0"/>
    <n v="22.326779999999999"/>
    <n v="0.45652300000000001"/>
    <n v="22.783303"/>
    <n v="8.3548401902007745E-4"/>
    <n v="29.698862999999999"/>
    <n v="5.5617698017594748E-4"/>
    <n v="1841"/>
    <n v="6.2338756455244265E-4"/>
    <n v="123"/>
    <n v="146"/>
    <n v="1"/>
    <n v="16"/>
    <n v="0"/>
    <n v="286"/>
    <n v="294"/>
    <n v="-2.7972027972027913E-2"/>
    <n v="-8"/>
    <x v="1"/>
    <n v="294"/>
    <n v="1"/>
    <n v="36"/>
    <n v="0.12244897959183673"/>
    <n v="7"/>
    <n v="2.3809523809523808E-2"/>
    <n v="48"/>
    <n v="0.16326530612244897"/>
    <n v="12"/>
    <n v="4.0816326530612242E-2"/>
    <n v="235"/>
    <n v="0.79931972789115646"/>
    <n v="36"/>
    <n v="0.12244897959183673"/>
    <n v="0.51041666666666663"/>
    <m/>
  </r>
  <r>
    <n v="309"/>
    <x v="4"/>
    <s v="SURBAN"/>
    <s v="HOLENARASIPUR"/>
    <d v="1959-04-14T00:00:00"/>
    <n v="64"/>
    <n v="8"/>
    <x v="0"/>
    <n v="47.534554999999997"/>
    <n v="3.9994999999999998"/>
    <n v="51.534054999999995"/>
    <n v="1.8897997093661842E-3"/>
    <n v="69.710614000000007"/>
    <n v="1.3054856268649455E-3"/>
    <n v="4167"/>
    <n v="1.4110027058609606E-3"/>
    <n v="377"/>
    <n v="255"/>
    <n v="12"/>
    <n v="20"/>
    <n v="0"/>
    <n v="664"/>
    <n v="679"/>
    <n v="-2.2590361445783191E-2"/>
    <n v="-15"/>
    <x v="2"/>
    <n v="679"/>
    <n v="1"/>
    <n v="176"/>
    <n v="0.25920471281296026"/>
    <n v="23"/>
    <n v="3.3873343151693665E-2"/>
    <n v="109"/>
    <n v="0.16053019145802652"/>
    <n v="36"/>
    <n v="5.3019145802650956E-2"/>
    <n v="578"/>
    <n v="0.85125184094256257"/>
    <n v="143"/>
    <n v="0.21060382916053019"/>
    <n v="1.1788194444444444"/>
    <m/>
  </r>
  <r>
    <n v="310"/>
    <x v="2"/>
    <s v="SURBAN"/>
    <s v="HONNALI"/>
    <d v="1959-04-08T00:00:00"/>
    <n v="64"/>
    <n v="9"/>
    <x v="0"/>
    <n v="45.123395000000002"/>
    <n v="4.3857780000000002"/>
    <n v="49.509173000000004"/>
    <n v="1.8155454824263326E-3"/>
    <n v="40.462645000000002"/>
    <n v="7.5775263537972495E-4"/>
    <n v="6672"/>
    <n v="2.2592296744670813E-3"/>
    <n v="175"/>
    <n v="274"/>
    <n v="10"/>
    <n v="18"/>
    <n v="0"/>
    <n v="477"/>
    <n v="476"/>
    <n v="2.0964360587002462E-3"/>
    <n v="1"/>
    <x v="1"/>
    <n v="476"/>
    <n v="1"/>
    <n v="90"/>
    <n v="0.18907563025210083"/>
    <n v="27"/>
    <n v="5.6722689075630252E-2"/>
    <n v="147"/>
    <n v="0.30882352941176472"/>
    <n v="29"/>
    <n v="6.0924369747899158E-2"/>
    <n v="373"/>
    <n v="0.78361344537815125"/>
    <n v="85"/>
    <n v="0.17857142857142858"/>
    <n v="0.82638888888888884"/>
    <m/>
  </r>
  <r>
    <n v="311"/>
    <x v="11"/>
    <s v="RURAL"/>
    <s v="HONNAVALLI,KARNATAKA"/>
    <d v="1972-12-07T00:00:00"/>
    <n v="50"/>
    <n v="4"/>
    <x v="1"/>
    <n v="15.99844"/>
    <n v="0.47051799999999999"/>
    <n v="16.468958000000001"/>
    <n v="6.0393136231883752E-4"/>
    <n v="11.107054"/>
    <n v="2.0800418360700134E-4"/>
    <n v="1387"/>
    <n v="4.6965700816634326E-4"/>
    <n v="140"/>
    <n v="72"/>
    <n v="2"/>
    <n v="5"/>
    <n v="0"/>
    <n v="219"/>
    <n v="218"/>
    <n v="4.5662100456621557E-3"/>
    <n v="1"/>
    <x v="0"/>
    <n v="218"/>
    <n v="1"/>
    <n v="35"/>
    <n v="0.16055045871559634"/>
    <n v="0"/>
    <n v="0"/>
    <n v="26"/>
    <n v="0.11926605504587157"/>
    <n v="9"/>
    <n v="4.1284403669724773E-2"/>
    <n v="188"/>
    <n v="0.86238532110091748"/>
    <n v="35"/>
    <n v="0.16055045871559634"/>
    <n v="0.37847222222222221"/>
    <m/>
  </r>
  <r>
    <n v="312"/>
    <x v="11"/>
    <s v="SURBAN"/>
    <s v="HOSADURGA"/>
    <d v="1960-05-27T00:00:00"/>
    <n v="63"/>
    <n v="7"/>
    <x v="0"/>
    <n v="43.196558000000003"/>
    <n v="6.0373460000000003"/>
    <n v="49.233904000000003"/>
    <n v="1.8054511229547651E-3"/>
    <n v="37.579189999999997"/>
    <n v="7.0375355486363789E-4"/>
    <n v="4527"/>
    <n v="1.5329035875768103E-3"/>
    <n v="394"/>
    <n v="209"/>
    <n v="15"/>
    <n v="16"/>
    <n v="0"/>
    <n v="634"/>
    <n v="635"/>
    <n v="-1.577287066246047E-3"/>
    <n v="-1"/>
    <x v="2"/>
    <n v="635"/>
    <n v="1"/>
    <n v="98"/>
    <n v="0.15433070866141732"/>
    <n v="13"/>
    <n v="2.0472440944881889E-2"/>
    <n v="101"/>
    <n v="0.15905511811023623"/>
    <n v="42"/>
    <n v="6.6141732283464566E-2"/>
    <n v="569"/>
    <n v="0.89606299212598428"/>
    <n v="111"/>
    <n v="0.17480314960629922"/>
    <n v="1.1024305555555556"/>
    <m/>
  </r>
  <r>
    <n v="313"/>
    <x v="2"/>
    <s v="RURAL"/>
    <s v="HOSANAGAR"/>
    <d v="1959-02-02T00:00:00"/>
    <n v="64"/>
    <n v="7"/>
    <x v="0"/>
    <n v="26.792953000000001"/>
    <n v="2.6166999999999998"/>
    <n v="29.409652999999999"/>
    <n v="1.0784781770415764E-3"/>
    <n v="47.250939000000002"/>
    <n v="8.8487847374823429E-4"/>
    <n v="2836"/>
    <n v="9.6030805707263839E-4"/>
    <n v="139"/>
    <n v="235"/>
    <n v="6"/>
    <n v="11"/>
    <n v="0"/>
    <n v="391"/>
    <n v="398"/>
    <n v="-1.7902813299232712E-2"/>
    <n v="-7"/>
    <x v="1"/>
    <n v="398"/>
    <n v="1"/>
    <n v="108"/>
    <n v="0.271356783919598"/>
    <n v="11"/>
    <n v="2.7638190954773871E-2"/>
    <n v="96"/>
    <n v="0.24120603015075376"/>
    <n v="35"/>
    <n v="8.7939698492462318E-2"/>
    <n v="294"/>
    <n v="0.7386934673366834"/>
    <n v="101"/>
    <n v="0.25376884422110552"/>
    <n v="0.69097222222222221"/>
    <m/>
  </r>
  <r>
    <n v="314"/>
    <x v="3"/>
    <s v="URBAN"/>
    <s v="HOSAPETE"/>
    <d v="1972-03-29T00:00:00"/>
    <n v="51"/>
    <n v="8"/>
    <x v="0"/>
    <n v="37.431348999999997"/>
    <n v="7.3629150000000001"/>
    <n v="44.794263999999998"/>
    <n v="1.642645568808279E-3"/>
    <n v="199.12162699999999"/>
    <n v="3.7289934363002857E-3"/>
    <n v="7380"/>
    <n v="2.4989680751749191E-3"/>
    <n v="227"/>
    <n v="321"/>
    <n v="24"/>
    <n v="28"/>
    <n v="0"/>
    <n v="600"/>
    <n v="603"/>
    <n v="-4.9999999999998934E-3"/>
    <n v="-3"/>
    <x v="2"/>
    <n v="603"/>
    <n v="1"/>
    <n v="229"/>
    <n v="0.37976782752902155"/>
    <n v="31"/>
    <n v="5.140961857379768E-2"/>
    <n v="217"/>
    <n v="0.35986733001658378"/>
    <n v="75"/>
    <n v="0.12437810945273632"/>
    <n v="493"/>
    <n v="0.81757877280265345"/>
    <n v="193"/>
    <n v="0.32006633499170811"/>
    <n v="1.046875"/>
    <m/>
  </r>
  <r>
    <n v="315"/>
    <x v="6"/>
    <s v="URBAN"/>
    <s v="DURGAD BAIL, HUBBALLI"/>
    <d v="1966-12-30T00:00:00"/>
    <n v="56"/>
    <n v="10"/>
    <x v="2"/>
    <n v="41.980952000000002"/>
    <n v="11.599309"/>
    <n v="53.580261"/>
    <n v="1.96483590638393E-3"/>
    <n v="75.184651000000002"/>
    <n v="1.4079990923815007E-3"/>
    <n v="4452"/>
    <n v="1.5075075705526749E-3"/>
    <n v="260"/>
    <n v="326"/>
    <n v="19"/>
    <n v="50"/>
    <n v="0"/>
    <n v="655"/>
    <n v="652"/>
    <n v="4.5801526717557106E-3"/>
    <n v="3"/>
    <x v="2"/>
    <n v="651"/>
    <n v="0.99846625766871167"/>
    <n v="250"/>
    <n v="0.3834355828220859"/>
    <n v="26"/>
    <n v="3.9938556067588324E-2"/>
    <n v="193"/>
    <n v="0.2964669738863287"/>
    <n v="73"/>
    <n v="0.11213517665130568"/>
    <n v="530"/>
    <n v="0.81413210445468509"/>
    <n v="220"/>
    <n v="0.33794162826420893"/>
    <n v="1.1302083333333333"/>
    <m/>
  </r>
  <r>
    <n v="316"/>
    <x v="6"/>
    <s v="URBAN"/>
    <s v="NEW COTTON MARKET, HUBBALLI"/>
    <d v="1966-12-30T00:00:00"/>
    <n v="56"/>
    <n v="9"/>
    <x v="0"/>
    <n v="37.882119000000003"/>
    <n v="12.334820000000001"/>
    <n v="50.216939000000004"/>
    <n v="1.8414998922064141E-3"/>
    <n v="131.143315"/>
    <n v="2.4559490007062912E-3"/>
    <n v="5505"/>
    <n v="1.8640676495715353E-3"/>
    <n v="51"/>
    <n v="409"/>
    <n v="26"/>
    <n v="24"/>
    <n v="2"/>
    <n v="512"/>
    <n v="516"/>
    <n v="-7.8125E-3"/>
    <n v="-4"/>
    <x v="2"/>
    <n v="516"/>
    <n v="1"/>
    <n v="190"/>
    <n v="0.36821705426356588"/>
    <n v="48"/>
    <n v="9.3023255813953487E-2"/>
    <n v="307"/>
    <n v="0.59496124031007747"/>
    <n v="111"/>
    <n v="0.21511627906976744"/>
    <n v="372"/>
    <n v="0.72093023255813948"/>
    <n v="186"/>
    <n v="0.36046511627906974"/>
    <n v="0.89583333333333337"/>
    <m/>
  </r>
  <r>
    <n v="317"/>
    <x v="6"/>
    <s v="URBAN"/>
    <s v="OLD HUBBALLI"/>
    <d v="1972-02-03T00:00:00"/>
    <n v="51"/>
    <n v="9"/>
    <x v="0"/>
    <n v="48.482883999999999"/>
    <n v="4.9959499999999997"/>
    <n v="53.478833999999999"/>
    <n v="1.9611164879309887E-3"/>
    <n v="221.37307799999999"/>
    <n v="4.1457011338883404E-3"/>
    <n v="6612"/>
    <n v="2.2389128608477733E-3"/>
    <n v="246"/>
    <n v="276"/>
    <n v="11"/>
    <n v="40"/>
    <n v="0"/>
    <n v="573"/>
    <n v="574"/>
    <n v="-1.7452006980802626E-3"/>
    <n v="-1"/>
    <x v="2"/>
    <n v="574"/>
    <n v="1"/>
    <n v="243"/>
    <n v="0.42334494773519166"/>
    <n v="22"/>
    <n v="3.8327526132404179E-2"/>
    <n v="159"/>
    <n v="0.27700348432055749"/>
    <n v="63"/>
    <n v="0.10975609756097561"/>
    <n v="497"/>
    <n v="0.86585365853658536"/>
    <n v="232"/>
    <n v="0.40418118466898956"/>
    <n v="0.99652777777777779"/>
    <m/>
  </r>
  <r>
    <n v="318"/>
    <x v="2"/>
    <s v="RURAL"/>
    <s v="HUMCHA"/>
    <d v="1973-12-20T00:00:00"/>
    <n v="49"/>
    <n v="5"/>
    <x v="0"/>
    <n v="24.685127000000001"/>
    <n v="0.43254500000000001"/>
    <n v="25.117672000000002"/>
    <n v="9.2108740997686193E-4"/>
    <n v="40.160679000000002"/>
    <n v="7.5209765330193259E-4"/>
    <n v="1981"/>
    <n v="6.7079346299749531E-4"/>
    <n v="71"/>
    <n v="168"/>
    <n v="7"/>
    <n v="26"/>
    <n v="0"/>
    <n v="272"/>
    <n v="270"/>
    <n v="7.3529411764705621E-3"/>
    <n v="2"/>
    <x v="1"/>
    <n v="270"/>
    <n v="1"/>
    <n v="52"/>
    <n v="0.19259259259259259"/>
    <n v="3"/>
    <n v="1.1111111111111112E-2"/>
    <n v="91"/>
    <n v="0.33703703703703702"/>
    <n v="26"/>
    <n v="9.6296296296296297E-2"/>
    <n v="214"/>
    <n v="0.79259259259259263"/>
    <n v="52"/>
    <n v="0.19259259259259259"/>
    <n v="0.46875"/>
    <m/>
  </r>
  <r>
    <n v="319"/>
    <x v="4"/>
    <s v="SURBAN"/>
    <s v="HUNSUR ,KARNATAKA"/>
    <d v="1957-12-30T00:00:00"/>
    <n v="65"/>
    <n v="7"/>
    <x v="0"/>
    <n v="39.787509"/>
    <n v="2.9389609999999999"/>
    <n v="42.726469999999999"/>
    <n v="1.5668177205974379E-3"/>
    <n v="46.782038"/>
    <n v="8.7609726410456943E-4"/>
    <n v="4541"/>
    <n v="1.5376441774213156E-3"/>
    <n v="224"/>
    <n v="227"/>
    <n v="10"/>
    <n v="16"/>
    <n v="0"/>
    <n v="477"/>
    <n v="491"/>
    <n v="-2.9350104821803003E-2"/>
    <n v="-14"/>
    <x v="1"/>
    <n v="490"/>
    <n v="0.99796334012219956"/>
    <n v="107"/>
    <n v="0.21792260692464357"/>
    <n v="19"/>
    <n v="3.8775510204081633E-2"/>
    <n v="143"/>
    <n v="0.29183673469387755"/>
    <n v="43"/>
    <n v="8.7755102040816324E-2"/>
    <n v="396"/>
    <n v="0.80816326530612248"/>
    <n v="105"/>
    <n v="0.21428571428571427"/>
    <n v="0.85069444444444442"/>
    <m/>
  </r>
  <r>
    <n v="320"/>
    <x v="5"/>
    <s v="METRO"/>
    <s v="HYDERABAD-MAIN, NAMPALLY"/>
    <d v="1973-06-04T00:00:00"/>
    <n v="50"/>
    <n v="9"/>
    <x v="0"/>
    <n v="30.749801000000001"/>
    <n v="4.0844680000000002"/>
    <n v="34.834268999999999"/>
    <n v="1.2774036786389793E-3"/>
    <n v="69.246419000000003"/>
    <n v="1.2967925474930929E-3"/>
    <n v="7132"/>
    <n v="2.4149919122151116E-3"/>
    <n v="154"/>
    <n v="68"/>
    <n v="10"/>
    <n v="7"/>
    <n v="0"/>
    <n v="239"/>
    <n v="248"/>
    <n v="-3.7656903765690419E-2"/>
    <n v="-9"/>
    <x v="0"/>
    <n v="248"/>
    <n v="1"/>
    <n v="68"/>
    <n v="0.27419354838709675"/>
    <n v="34"/>
    <n v="0.13709677419354838"/>
    <n v="60"/>
    <n v="0.24193548387096775"/>
    <n v="49"/>
    <n v="0.19758064516129031"/>
    <n v="225"/>
    <n v="0.907258064516129"/>
    <n v="78"/>
    <n v="0.31451612903225806"/>
    <n v="0.43055555555555558"/>
    <m/>
  </r>
  <r>
    <n v="321"/>
    <x v="1"/>
    <s v="RURAL"/>
    <s v="HANGLUR,KARNATAKA"/>
    <d v="1976-12-03T00:00:00"/>
    <n v="46"/>
    <n v="6"/>
    <x v="0"/>
    <n v="24.51"/>
    <n v="2.5852719999999998"/>
    <n v="27.095272000000001"/>
    <n v="9.9360776385242172E-4"/>
    <n v="64.268822"/>
    <n v="1.2035760203825143E-3"/>
    <n v="2339"/>
    <n v="7.9201711759270142E-4"/>
    <n v="54"/>
    <n v="336"/>
    <n v="1"/>
    <n v="26"/>
    <n v="2"/>
    <n v="419"/>
    <n v="420"/>
    <n v="-2.3866348448686736E-3"/>
    <n v="-1"/>
    <x v="1"/>
    <n v="419"/>
    <n v="0.99761904761904763"/>
    <n v="133"/>
    <n v="0.31666666666666665"/>
    <n v="12"/>
    <n v="2.8639618138424822E-2"/>
    <n v="181"/>
    <n v="0.43198090692124103"/>
    <n v="75"/>
    <n v="0.17899761336515513"/>
    <n v="302"/>
    <n v="0.72076372315035797"/>
    <n v="118"/>
    <n v="0.28162291169451076"/>
    <n v="0.72743055555555558"/>
    <m/>
  </r>
  <r>
    <n v="322"/>
    <x v="2"/>
    <s v="RURAL"/>
    <s v="HARIHARAPURA(HOSAKOPPA)"/>
    <d v="1977-06-17T00:00:00"/>
    <n v="46"/>
    <n v="5"/>
    <x v="0"/>
    <n v="23.408519999999999"/>
    <n v="1.577995"/>
    <n v="24.986515000000001"/>
    <n v="9.1627776593698686E-4"/>
    <n v="48.369163"/>
    <n v="9.0581969454447378E-4"/>
    <n v="1284"/>
    <n v="4.3477981145319733E-4"/>
    <n v="31"/>
    <n v="245"/>
    <n v="10"/>
    <n v="16"/>
    <n v="0"/>
    <n v="302"/>
    <n v="303"/>
    <n v="-3.3112582781456013E-3"/>
    <n v="-1"/>
    <x v="1"/>
    <n v="303"/>
    <n v="1"/>
    <n v="57"/>
    <n v="0.18811881188118812"/>
    <n v="11"/>
    <n v="3.6303630363036306E-2"/>
    <n v="111"/>
    <n v="0.36633663366336633"/>
    <n v="25"/>
    <n v="8.2508250825082508E-2"/>
    <n v="199"/>
    <n v="0.65676567656765672"/>
    <n v="57"/>
    <n v="0.18811881188118812"/>
    <n v="0.52604166666666663"/>
    <m/>
  </r>
  <r>
    <n v="323"/>
    <x v="1"/>
    <s v="RURAL"/>
    <s v="HOSAKULI, KARNATAKA"/>
    <d v="1977-10-15T00:00:00"/>
    <n v="45"/>
    <n v="5"/>
    <x v="0"/>
    <n v="19.524335000000001"/>
    <n v="0.98175900000000005"/>
    <n v="20.506094000000001"/>
    <n v="7.5197673618805389E-4"/>
    <n v="38.226913000000003"/>
    <n v="7.1588360247288501E-4"/>
    <n v="806"/>
    <n v="2.7292252961937466E-4"/>
    <n v="50"/>
    <n v="159"/>
    <n v="6"/>
    <n v="36"/>
    <n v="0"/>
    <n v="251"/>
    <n v="244"/>
    <n v="2.7888446215139417E-2"/>
    <n v="7"/>
    <x v="0"/>
    <n v="244"/>
    <n v="1"/>
    <n v="52"/>
    <n v="0.21311475409836064"/>
    <n v="2"/>
    <n v="8.1967213114754103E-3"/>
    <n v="64"/>
    <n v="0.26229508196721313"/>
    <n v="25"/>
    <n v="0.10245901639344263"/>
    <n v="167"/>
    <n v="0.68442622950819676"/>
    <n v="48"/>
    <n v="0.19672131147540983"/>
    <n v="0.4236111111111111"/>
    <m/>
  </r>
  <r>
    <n v="324"/>
    <x v="3"/>
    <s v="SURBAN"/>
    <s v="HUNSAGI"/>
    <d v="1977-10-17T00:00:00"/>
    <n v="45"/>
    <n v="7"/>
    <x v="0"/>
    <n v="49.114102000000003"/>
    <n v="29.650316"/>
    <n v="78.764418000000006"/>
    <n v="2.888361380543345E-3"/>
    <n v="31.605449"/>
    <n v="5.9188202531271726E-4"/>
    <n v="3407"/>
    <n v="1.1536564000163888E-3"/>
    <n v="331"/>
    <n v="88"/>
    <n v="51"/>
    <n v="6"/>
    <n v="0"/>
    <n v="476"/>
    <n v="483"/>
    <n v="-1.4705882352941124E-2"/>
    <n v="-7"/>
    <x v="1"/>
    <n v="483"/>
    <n v="1"/>
    <n v="108"/>
    <n v="0.2236024844720497"/>
    <n v="7"/>
    <n v="1.4492753623188406E-2"/>
    <n v="84"/>
    <n v="0.17391304347826086"/>
    <n v="32"/>
    <n v="6.6252587991718431E-2"/>
    <n v="447"/>
    <n v="0.92546583850931674"/>
    <n v="106"/>
    <n v="0.21946169772256729"/>
    <n v="0.83854166666666663"/>
    <m/>
  </r>
  <r>
    <n v="325"/>
    <x v="12"/>
    <s v="SURBAN"/>
    <s v="HUNASEMARANAHALLI, BLORE"/>
    <d v="1978-05-26T00:00:00"/>
    <n v="45"/>
    <n v="8"/>
    <x v="0"/>
    <n v="67.046942000000001"/>
    <n v="9.8726789999999998"/>
    <n v="76.919621000000006"/>
    <n v="2.8207110309941079E-3"/>
    <n v="92.745828000000003"/>
    <n v="1.736871022333678E-3"/>
    <n v="4600"/>
    <n v="1.5576223774803021E-3"/>
    <n v="258"/>
    <n v="317"/>
    <n v="27"/>
    <n v="15"/>
    <n v="0"/>
    <n v="617"/>
    <n v="631"/>
    <n v="-2.2690437601296631E-2"/>
    <n v="-14"/>
    <x v="2"/>
    <n v="631"/>
    <n v="1"/>
    <n v="205"/>
    <n v="0.32488114104595878"/>
    <n v="31"/>
    <n v="4.9128367670364499E-2"/>
    <n v="216"/>
    <n v="0.34231378763866877"/>
    <n v="78"/>
    <n v="0.12361331220285261"/>
    <n v="535"/>
    <n v="0.84786053882725831"/>
    <n v="214"/>
    <n v="0.33914421553090335"/>
    <n v="1.0954861111111112"/>
    <m/>
  </r>
  <r>
    <n v="326"/>
    <x v="4"/>
    <s v="RURAL"/>
    <s v="ALUR,KARNATAKA"/>
    <d v="1989-02-23T00:00:00"/>
    <n v="34"/>
    <n v="6"/>
    <x v="0"/>
    <n v="24.885068"/>
    <n v="0.71740000000000004"/>
    <n v="25.602468000000002"/>
    <n v="9.3886531120939429E-4"/>
    <n v="22.907520999999999"/>
    <n v="4.2899406125739903E-4"/>
    <n v="2009"/>
    <n v="6.8027464268650582E-4"/>
    <n v="144"/>
    <n v="129"/>
    <n v="6"/>
    <n v="10"/>
    <n v="0"/>
    <n v="289"/>
    <n v="292"/>
    <n v="-1.0380622837370179E-2"/>
    <n v="-3"/>
    <x v="1"/>
    <n v="292"/>
    <n v="1"/>
    <n v="46"/>
    <n v="0.15753424657534246"/>
    <n v="9"/>
    <n v="3.0821917808219176E-2"/>
    <n v="61"/>
    <n v="0.2089041095890411"/>
    <n v="8"/>
    <n v="2.7397260273972601E-2"/>
    <n v="241"/>
    <n v="0.82534246575342463"/>
    <n v="40"/>
    <n v="0.13698630136986301"/>
    <n v="0.50694444444444442"/>
    <m/>
  </r>
  <r>
    <n v="327"/>
    <x v="5"/>
    <s v="URBAN"/>
    <s v="HINDUPUR, A.P"/>
    <d v="1994-03-25T00:00:00"/>
    <n v="29"/>
    <n v="9"/>
    <x v="0"/>
    <n v="23.242716000000001"/>
    <n v="4.2847309999999998"/>
    <n v="27.527447000000002"/>
    <n v="1.0094560061340613E-3"/>
    <n v="43.903632999999999"/>
    <n v="8.2219275602211017E-4"/>
    <n v="6068"/>
    <n v="2.0547070840327116E-3"/>
    <n v="102"/>
    <n v="165"/>
    <n v="14"/>
    <n v="9"/>
    <n v="0"/>
    <n v="290"/>
    <n v="303"/>
    <n v="-4.482758620689653E-2"/>
    <n v="-13"/>
    <x v="1"/>
    <n v="303"/>
    <n v="1"/>
    <n v="78"/>
    <n v="0.25742574257425743"/>
    <n v="10"/>
    <n v="3.3003300330033E-2"/>
    <n v="104"/>
    <n v="0.34323432343234322"/>
    <n v="33"/>
    <n v="0.10891089108910891"/>
    <n v="231"/>
    <n v="0.76237623762376239"/>
    <n v="71"/>
    <n v="0.23432343234323433"/>
    <n v="0.52604166666666663"/>
    <m/>
  </r>
  <r>
    <n v="328"/>
    <x v="6"/>
    <s v="URBAN"/>
    <s v="AMARGOL, NAVNAGAR HUBBALLI"/>
    <d v="1995-02-02T00:00:00"/>
    <n v="28"/>
    <n v="8"/>
    <x v="0"/>
    <n v="40.259233000000002"/>
    <n v="4.3932969999999996"/>
    <n v="44.652529999999999"/>
    <n v="1.6374480567551851E-3"/>
    <n v="127.558712"/>
    <n v="2.3888193711420333E-3"/>
    <n v="3423"/>
    <n v="1.1590742169815377E-3"/>
    <n v="163"/>
    <n v="488"/>
    <n v="22"/>
    <n v="32"/>
    <n v="2"/>
    <n v="707"/>
    <n v="698"/>
    <n v="1.2729844413012725E-2"/>
    <n v="9"/>
    <x v="2"/>
    <n v="697"/>
    <n v="0.99856733524355301"/>
    <n v="404"/>
    <n v="0.57879656160458448"/>
    <n v="39"/>
    <n v="5.5954088952654232E-2"/>
    <n v="263"/>
    <n v="0.37733142037302725"/>
    <n v="85"/>
    <n v="0.12195121951219512"/>
    <n v="517"/>
    <n v="0.74175035868005734"/>
    <n v="301"/>
    <n v="0.43185078909612623"/>
    <n v="1.2100694444444444"/>
    <m/>
  </r>
  <r>
    <n v="329"/>
    <x v="5"/>
    <s v="METRO"/>
    <s v="BANJARA HILLS, HYDERABAD"/>
    <d v="1997-10-20T00:00:00"/>
    <n v="25"/>
    <n v="13"/>
    <x v="2"/>
    <n v="42.498387999999998"/>
    <n v="27.3"/>
    <n v="69.798388000000003"/>
    <n v="2.5595690724634066E-3"/>
    <n v="362.36158799999998"/>
    <n v="6.7860232139392296E-3"/>
    <n v="4078"/>
    <n v="1.3808660989923199E-3"/>
    <n v="37"/>
    <n v="171"/>
    <n v="15"/>
    <n v="17"/>
    <n v="0"/>
    <n v="240"/>
    <n v="260"/>
    <n v="-8.3333333333333259E-2"/>
    <n v="-20"/>
    <x v="1"/>
    <n v="260"/>
    <n v="1"/>
    <n v="151"/>
    <n v="0.58076923076923082"/>
    <n v="31"/>
    <n v="0.11923076923076924"/>
    <n v="145"/>
    <n v="0.55769230769230771"/>
    <n v="125"/>
    <n v="0.48076923076923078"/>
    <n v="180"/>
    <n v="0.69230769230769229"/>
    <n v="162"/>
    <n v="0.62307692307692308"/>
    <n v="0.4513888888888889"/>
    <m/>
  </r>
  <r>
    <n v="330"/>
    <x v="6"/>
    <s v="URBAN"/>
    <s v="GOKUL ROAD, HUBBALLI"/>
    <d v="1997-12-19T00:00:00"/>
    <n v="25"/>
    <n v="7"/>
    <x v="0"/>
    <n v="37.296716000000004"/>
    <n v="5.1996089999999997"/>
    <n v="42.496325000000006"/>
    <n v="1.5583780984075662E-3"/>
    <n v="107.105273"/>
    <n v="2.005783430094965E-3"/>
    <n v="5163"/>
    <n v="1.7482618119414781E-3"/>
    <n v="111"/>
    <n v="475"/>
    <n v="16"/>
    <n v="32"/>
    <n v="2"/>
    <n v="636"/>
    <n v="632"/>
    <n v="6.2893081761006275E-3"/>
    <n v="4"/>
    <x v="2"/>
    <n v="632"/>
    <n v="1"/>
    <n v="480"/>
    <n v="0.759493670886076"/>
    <n v="28"/>
    <n v="4.4303797468354431E-2"/>
    <n v="342"/>
    <n v="0.54113924050632911"/>
    <n v="110"/>
    <n v="0.17405063291139242"/>
    <n v="490"/>
    <n v="0.77531645569620256"/>
    <n v="355"/>
    <n v="0.56170886075949367"/>
    <n v="1.0972222222222223"/>
    <m/>
  </r>
  <r>
    <n v="331"/>
    <x v="5"/>
    <s v="METRO"/>
    <s v="DILSUKHNAGAR, HYDERABAD"/>
    <d v="1997-05-16T00:00:00"/>
    <n v="26"/>
    <n v="8"/>
    <x v="0"/>
    <n v="21.227383"/>
    <n v="4.3566969999999996"/>
    <n v="25.58408"/>
    <n v="9.381910068672301E-4"/>
    <n v="44.817340000000002"/>
    <n v="8.393039430741406E-4"/>
    <n v="3601"/>
    <n v="1.2193474307188191E-3"/>
    <n v="75"/>
    <n v="111"/>
    <n v="6"/>
    <n v="4"/>
    <n v="0"/>
    <n v="196"/>
    <n v="204"/>
    <n v="-4.081632653061229E-2"/>
    <n v="-8"/>
    <x v="0"/>
    <n v="204"/>
    <n v="1"/>
    <n v="104"/>
    <n v="0.50980392156862742"/>
    <n v="21"/>
    <n v="0.10294117647058823"/>
    <n v="86"/>
    <n v="0.42156862745098039"/>
    <n v="58"/>
    <n v="0.28431372549019607"/>
    <n v="169"/>
    <n v="0.82843137254901966"/>
    <n v="109"/>
    <n v="0.53431372549019607"/>
    <n v="0.35416666666666669"/>
    <m/>
  </r>
  <r>
    <n v="332"/>
    <x v="6"/>
    <s v="URBAN"/>
    <s v="MADHURA ESTATE, HUBBALLI"/>
    <d v="1999-02-04T00:00:00"/>
    <n v="24"/>
    <n v="9"/>
    <x v="0"/>
    <n v="42.780174000000002"/>
    <n v="5.4090040000000004"/>
    <n v="48.189178000000005"/>
    <n v="1.7671400897716148E-3"/>
    <n v="143.622445"/>
    <n v="2.6896483459850338E-3"/>
    <n v="5428"/>
    <n v="1.8379944054267563E-3"/>
    <n v="44"/>
    <n v="560"/>
    <n v="9"/>
    <n v="39"/>
    <n v="2"/>
    <n v="654"/>
    <n v="658"/>
    <n v="-6.1162079510703737E-3"/>
    <n v="-4"/>
    <x v="2"/>
    <n v="658"/>
    <n v="1"/>
    <n v="243"/>
    <n v="0.36930091185410335"/>
    <n v="20"/>
    <n v="3.0395136778115502E-2"/>
    <n v="418"/>
    <n v="0.63525835866261393"/>
    <n v="96"/>
    <n v="0.1458966565349544"/>
    <n v="458"/>
    <n v="0.69604863221884494"/>
    <n v="208"/>
    <n v="0.3161094224924012"/>
    <n v="1.1423611111111112"/>
    <m/>
  </r>
  <r>
    <n v="333"/>
    <x v="5"/>
    <s v="METRO"/>
    <s v="UMA NAGAR,HYDERABAD"/>
    <d v="2004-03-30T00:00:00"/>
    <n v="19"/>
    <n v="9"/>
    <x v="0"/>
    <n v="36.526893000000001"/>
    <n v="5.5788520000000004"/>
    <n v="42.105744999999999"/>
    <n v="1.5440551818335791E-3"/>
    <n v="86.885244"/>
    <n v="1.6271186082029592E-3"/>
    <n v="5469"/>
    <n v="1.8518775613999504E-3"/>
    <n v="98"/>
    <n v="211"/>
    <n v="9"/>
    <n v="14"/>
    <n v="0"/>
    <n v="332"/>
    <n v="332"/>
    <n v="0"/>
    <n v="0"/>
    <x v="1"/>
    <n v="332"/>
    <n v="1"/>
    <n v="161"/>
    <n v="0.48493975903614456"/>
    <n v="42"/>
    <n v="0.12650602409638553"/>
    <n v="161"/>
    <n v="0.48493975903614456"/>
    <n v="104"/>
    <n v="0.31325301204819278"/>
    <n v="260"/>
    <n v="0.7831325301204819"/>
    <n v="162"/>
    <n v="0.48795180722891568"/>
    <n v="0.57638888888888884"/>
    <m/>
  </r>
  <r>
    <n v="334"/>
    <x v="5"/>
    <s v="METRO"/>
    <s v="RAJBHAVAN ROAD, HYDERABAD"/>
    <d v="2004-03-30T00:00:00"/>
    <n v="19"/>
    <n v="8"/>
    <x v="0"/>
    <n v="17.901171999999999"/>
    <n v="4.2814129999999997"/>
    <n v="22.182585"/>
    <n v="8.1345515477077599E-4"/>
    <n v="66.336438999999999"/>
    <n v="1.2422967276102775E-3"/>
    <n v="5957"/>
    <n v="2.0171209788369909E-3"/>
    <n v="51"/>
    <n v="66"/>
    <n v="6"/>
    <n v="3"/>
    <n v="0"/>
    <n v="126"/>
    <n v="138"/>
    <n v="-9.5238095238095344E-2"/>
    <n v="-12"/>
    <x v="0"/>
    <n v="137"/>
    <n v="0.99275362318840576"/>
    <n v="54"/>
    <n v="0.39130434782608697"/>
    <n v="14"/>
    <n v="0.10218978102189781"/>
    <n v="65"/>
    <n v="0.47445255474452552"/>
    <n v="46"/>
    <n v="0.33576642335766421"/>
    <n v="115"/>
    <n v="0.83941605839416056"/>
    <n v="61"/>
    <n v="0.44525547445255476"/>
    <n v="0.23784722222222221"/>
    <m/>
  </r>
  <r>
    <n v="335"/>
    <x v="8"/>
    <s v="URBAN"/>
    <s v="HARIDWAR"/>
    <d v="2008-01-14T00:00:00"/>
    <n v="15"/>
    <n v="6"/>
    <x v="0"/>
    <n v="26.106097999999999"/>
    <n v="3.0742859999999999"/>
    <n v="29.180384"/>
    <n v="1.070070678552147E-3"/>
    <n v="65.050540999999996"/>
    <n v="1.2182154398365911E-3"/>
    <n v="3116"/>
    <n v="1.0551198539627436E-3"/>
    <n v="108"/>
    <n v="264"/>
    <n v="21"/>
    <n v="13"/>
    <n v="0"/>
    <n v="406"/>
    <n v="416"/>
    <n v="-2.4630541871921263E-2"/>
    <n v="-10"/>
    <x v="1"/>
    <n v="416"/>
    <n v="1"/>
    <n v="197"/>
    <n v="0.47355769230769229"/>
    <n v="21"/>
    <n v="5.0480769230769232E-2"/>
    <n v="124"/>
    <n v="0.29807692307692307"/>
    <n v="80"/>
    <n v="0.19230769230769232"/>
    <n v="284"/>
    <n v="0.68269230769230771"/>
    <n v="139"/>
    <n v="0.33413461538461536"/>
    <n v="0.72222222222222221"/>
    <m/>
  </r>
  <r>
    <n v="336"/>
    <x v="5"/>
    <s v="METRO"/>
    <s v="KUKATPALLY, HYDERABAD"/>
    <d v="2008-03-28T00:00:00"/>
    <n v="15"/>
    <n v="8"/>
    <x v="0"/>
    <n v="18.120501000000001"/>
    <n v="4.8028969999999997"/>
    <n v="22.923397999999999"/>
    <n v="8.4062142748296E-4"/>
    <n v="44.343653000000003"/>
    <n v="8.3043310498149702E-4"/>
    <n v="4539"/>
    <n v="1.536966950300672E-3"/>
    <n v="15"/>
    <n v="142"/>
    <n v="6"/>
    <n v="11"/>
    <n v="0"/>
    <n v="174"/>
    <n v="180"/>
    <n v="-3.4482758620689724E-2"/>
    <n v="-6"/>
    <x v="0"/>
    <n v="180"/>
    <n v="1"/>
    <n v="85"/>
    <n v="0.47222222222222221"/>
    <n v="25"/>
    <n v="0.1388888888888889"/>
    <n v="122"/>
    <n v="0.67777777777777781"/>
    <n v="81"/>
    <n v="0.45"/>
    <n v="135"/>
    <n v="0.75"/>
    <n v="107"/>
    <n v="0.59444444444444444"/>
    <n v="0.3125"/>
    <m/>
  </r>
  <r>
    <n v="337"/>
    <x v="11"/>
    <s v="SURBAN"/>
    <s v="HOSKOTE, KARNATAKA"/>
    <d v="2009-03-31T00:00:00"/>
    <n v="14"/>
    <n v="8"/>
    <x v="0"/>
    <n v="50.74"/>
    <n v="8.9693760000000005"/>
    <n v="59.709376000000006"/>
    <n v="2.1895960139607924E-3"/>
    <n v="56.953561000000001"/>
    <n v="1.0665815579285517E-3"/>
    <n v="9855"/>
    <n v="3.337036636971386E-3"/>
    <n v="187"/>
    <n v="203"/>
    <n v="15"/>
    <n v="8"/>
    <n v="0"/>
    <n v="413"/>
    <n v="431"/>
    <n v="-4.3583535108958849E-2"/>
    <n v="-18"/>
    <x v="1"/>
    <n v="431"/>
    <n v="1"/>
    <n v="106"/>
    <n v="0.24593967517401391"/>
    <n v="36"/>
    <n v="8.3526682134570762E-2"/>
    <n v="187"/>
    <n v="0.43387470997679817"/>
    <n v="54"/>
    <n v="0.12529002320185614"/>
    <n v="375"/>
    <n v="0.87006960556844548"/>
    <n v="117"/>
    <n v="0.27146171693735499"/>
    <n v="0.74826388888888884"/>
    <m/>
  </r>
  <r>
    <n v="338"/>
    <x v="2"/>
    <s v="RURAL"/>
    <s v="HORANADU"/>
    <d v="2012-03-12T00:00:00"/>
    <n v="11"/>
    <n v="4"/>
    <x v="1"/>
    <n v="6.7005559999999997"/>
    <n v="0.56682100000000002"/>
    <n v="7.2673769999999998"/>
    <n v="2.6650118921273499E-4"/>
    <n v="10.191542999999999"/>
    <n v="1.9085921265986905E-4"/>
    <n v="469"/>
    <n v="1.5880975979092645E-4"/>
    <n v="26"/>
    <n v="111"/>
    <n v="5"/>
    <n v="11"/>
    <n v="0"/>
    <n v="153"/>
    <n v="145"/>
    <n v="5.2287581699346442E-2"/>
    <n v="8"/>
    <x v="0"/>
    <n v="145"/>
    <n v="1"/>
    <n v="18"/>
    <n v="0.12413793103448276"/>
    <n v="22"/>
    <n v="0.15172413793103448"/>
    <n v="58"/>
    <n v="0.4"/>
    <n v="15"/>
    <n v="0.10344827586206896"/>
    <n v="123"/>
    <n v="0.84827586206896555"/>
    <n v="22"/>
    <n v="0.15172413793103448"/>
    <n v="0.2517361111111111"/>
    <m/>
  </r>
  <r>
    <n v="339"/>
    <x v="6"/>
    <s v="URBAN"/>
    <s v="HUBBALLI-VIDYANAGAR"/>
    <d v="2012-09-28T00:00:00"/>
    <n v="10"/>
    <n v="8"/>
    <x v="0"/>
    <n v="33.885902000000002"/>
    <n v="6.7282729999999997"/>
    <n v="40.614175000000003"/>
    <n v="1.4893579810699423E-3"/>
    <n v="98.461422999999996"/>
    <n v="1.8439081963496913E-3"/>
    <n v="4054"/>
    <n v="1.3727393735445965E-3"/>
    <n v="194"/>
    <n v="374"/>
    <n v="19"/>
    <n v="23"/>
    <n v="2"/>
    <n v="612"/>
    <n v="611"/>
    <n v="1.6339869281045694E-3"/>
    <n v="1"/>
    <x v="2"/>
    <n v="611"/>
    <n v="1"/>
    <n v="303"/>
    <n v="0.49590834697217678"/>
    <n v="40"/>
    <n v="6.5466448445171854E-2"/>
    <n v="242"/>
    <n v="0.39607201309328971"/>
    <n v="124"/>
    <n v="0.20294599018003273"/>
    <n v="512"/>
    <n v="0.83797054009819971"/>
    <n v="270"/>
    <n v="0.44189852700491"/>
    <n v="1.0607638888888888"/>
    <m/>
  </r>
  <r>
    <n v="340"/>
    <x v="3"/>
    <s v="RURAL"/>
    <s v="HOTHPET"/>
    <d v="2013-01-30T00:00:00"/>
    <n v="10"/>
    <n v="3"/>
    <x v="1"/>
    <n v="6.0701939999999999"/>
    <n v="6.5336000000000005E-2"/>
    <n v="6.1355300000000002"/>
    <n v="2.2499535134208837E-4"/>
    <n v="1.754799"/>
    <n v="3.2862497417351386E-5"/>
    <n v="624"/>
    <n v="2.1129486164080618E-4"/>
    <n v="50"/>
    <n v="8"/>
    <n v="4"/>
    <n v="2"/>
    <n v="0"/>
    <n v="64"/>
    <n v="65"/>
    <n v="-1.5625E-2"/>
    <n v="-1"/>
    <x v="3"/>
    <n v="65"/>
    <n v="1"/>
    <n v="17"/>
    <n v="0.26153846153846155"/>
    <n v="2"/>
    <n v="3.0769230769230771E-2"/>
    <n v="10"/>
    <n v="0.15384615384615385"/>
    <n v="2"/>
    <n v="3.0769230769230771E-2"/>
    <n v="63"/>
    <n v="0.96923076923076923"/>
    <n v="14"/>
    <n v="0.2153846153846154"/>
    <n v="0.11284722222222222"/>
    <m/>
  </r>
  <r>
    <n v="341"/>
    <x v="3"/>
    <s v="SURBAN"/>
    <s v="HARAPANAHALLI"/>
    <d v="2013-02-26T00:00:00"/>
    <n v="10"/>
    <n v="7"/>
    <x v="0"/>
    <n v="29.050339999999998"/>
    <n v="4.0138249999999998"/>
    <n v="33.064164999999996"/>
    <n v="1.2124923879449339E-3"/>
    <n v="19.440466000000001"/>
    <n v="3.6406577831256311E-4"/>
    <n v="3304"/>
    <n v="1.118779203303243E-3"/>
    <n v="253"/>
    <n v="109"/>
    <n v="22"/>
    <n v="2"/>
    <n v="0"/>
    <n v="386"/>
    <n v="391"/>
    <n v="-1.2953367875647714E-2"/>
    <n v="-5"/>
    <x v="1"/>
    <n v="391"/>
    <n v="1"/>
    <n v="74"/>
    <n v="0.18925831202046037"/>
    <n v="9"/>
    <n v="2.3017902813299233E-2"/>
    <n v="79"/>
    <n v="0.20204603580562661"/>
    <n v="23"/>
    <n v="5.8823529411764705E-2"/>
    <n v="346"/>
    <n v="0.88491048593350385"/>
    <n v="68"/>
    <n v="0.17391304347826086"/>
    <n v="0.67881944444444442"/>
    <m/>
  </r>
  <r>
    <n v="342"/>
    <x v="3"/>
    <s v="SURBAN"/>
    <s v="HOOVINAHADAGALI"/>
    <d v="2013-03-28T00:00:00"/>
    <n v="10"/>
    <n v="6"/>
    <x v="0"/>
    <n v="28.613271000000001"/>
    <n v="2.8453179999999998"/>
    <n v="31.458589"/>
    <n v="1.1536144855915228E-3"/>
    <n v="16.387091000000002"/>
    <n v="3.0688456949508298E-4"/>
    <n v="3446"/>
    <n v="1.1668623288689393E-3"/>
    <n v="272"/>
    <n v="96"/>
    <n v="33"/>
    <n v="11"/>
    <n v="0"/>
    <n v="412"/>
    <n v="416"/>
    <n v="-9.7087378640776656E-3"/>
    <n v="-4"/>
    <x v="1"/>
    <n v="416"/>
    <n v="1"/>
    <n v="84"/>
    <n v="0.20192307692307693"/>
    <n v="5"/>
    <n v="1.201923076923077E-2"/>
    <n v="68"/>
    <n v="0.16346153846153846"/>
    <n v="27"/>
    <n v="6.4903846153846159E-2"/>
    <n v="373"/>
    <n v="0.89663461538461542"/>
    <n v="85"/>
    <n v="0.20432692307692307"/>
    <n v="0.72222222222222221"/>
    <m/>
  </r>
  <r>
    <n v="343"/>
    <x v="4"/>
    <s v="RURAL"/>
    <s v="HARADANAHALLI G.P"/>
    <d v="2013-03-12T00:00:00"/>
    <n v="10"/>
    <n v="3"/>
    <x v="1"/>
    <n v="6.7857560000000001"/>
    <n v="0.97795399999999999"/>
    <n v="7.7637099999999997"/>
    <n v="2.847021625137657E-4"/>
    <n v="3.1139960000000002"/>
    <n v="5.8316471292519851E-5"/>
    <n v="993"/>
    <n v="3.3624326539955217E-4"/>
    <n v="54"/>
    <n v="20"/>
    <n v="2"/>
    <n v="1"/>
    <n v="0"/>
    <n v="77"/>
    <n v="79"/>
    <n v="-2.5974025974025983E-2"/>
    <n v="-2"/>
    <x v="3"/>
    <n v="79"/>
    <n v="1"/>
    <n v="20"/>
    <n v="0.25316455696202533"/>
    <n v="0"/>
    <n v="0"/>
    <n v="11"/>
    <n v="0.13924050632911392"/>
    <n v="5"/>
    <n v="6.3291139240506333E-2"/>
    <n v="70"/>
    <n v="0.88607594936708856"/>
    <n v="16"/>
    <n v="0.20253164556962025"/>
    <n v="0.13715277777777779"/>
    <m/>
  </r>
  <r>
    <n v="344"/>
    <x v="4"/>
    <s v="URBAN"/>
    <s v="HOOTAGALLY"/>
    <d v="2014-01-16T00:00:00"/>
    <n v="9"/>
    <n v="6"/>
    <x v="0"/>
    <n v="35.754815000000001"/>
    <n v="2.1661079999999999"/>
    <n v="37.920923000000002"/>
    <n v="1.3905940307685368E-3"/>
    <n v="25.479340000000001"/>
    <n v="4.771570675307074E-4"/>
    <n v="5377"/>
    <n v="1.8207251138503443E-3"/>
    <n v="122"/>
    <n v="182"/>
    <n v="6"/>
    <n v="9"/>
    <n v="0"/>
    <n v="319"/>
    <n v="329"/>
    <n v="-3.1347962382445083E-2"/>
    <n v="-10"/>
    <x v="1"/>
    <n v="329"/>
    <n v="1"/>
    <n v="145"/>
    <n v="0.44072948328267475"/>
    <n v="17"/>
    <n v="5.1671732522796353E-2"/>
    <n v="151"/>
    <n v="0.45896656534954405"/>
    <n v="45"/>
    <n v="0.13677811550151975"/>
    <n v="285"/>
    <n v="0.86626139817629177"/>
    <n v="134"/>
    <n v="0.40729483282674772"/>
    <n v="0.57118055555555558"/>
    <m/>
  </r>
  <r>
    <n v="345"/>
    <x v="4"/>
    <s v="URBAN"/>
    <s v="HASSAN-KUVEMPU NAGAR"/>
    <d v="2014-03-27T00:00:00"/>
    <n v="9"/>
    <n v="7"/>
    <x v="0"/>
    <n v="21.074254"/>
    <n v="2.1845910000000002"/>
    <n v="23.258845000000001"/>
    <n v="8.5292256782807275E-4"/>
    <n v="67.240784000000005"/>
    <n v="1.2592325904794124E-3"/>
    <n v="3138"/>
    <n v="1.0625693522898234E-3"/>
    <n v="69"/>
    <n v="223"/>
    <n v="20"/>
    <n v="6"/>
    <n v="0"/>
    <n v="318"/>
    <n v="333"/>
    <n v="-4.7169811320754818E-2"/>
    <n v="-15"/>
    <x v="1"/>
    <n v="333"/>
    <n v="1"/>
    <n v="174"/>
    <n v="0.52252252252252251"/>
    <n v="21"/>
    <n v="6.3063063063063057E-2"/>
    <n v="186"/>
    <n v="0.55855855855855852"/>
    <n v="67"/>
    <n v="0.20120120120120119"/>
    <n v="268"/>
    <n v="0.80480480480480476"/>
    <n v="144"/>
    <n v="0.43243243243243246"/>
    <n v="0.578125"/>
    <m/>
  </r>
  <r>
    <n v="346"/>
    <x v="4"/>
    <s v="SURBAN"/>
    <s v="HEGGADADEVANAKOTE"/>
    <d v="2014-03-29T00:00:00"/>
    <n v="9"/>
    <n v="5"/>
    <x v="0"/>
    <n v="13.591305"/>
    <n v="1.918201"/>
    <n v="15.509506"/>
    <n v="5.6874740268766152E-4"/>
    <n v="9.0015219999999996"/>
    <n v="1.6857343403844637E-4"/>
    <n v="2605"/>
    <n v="8.8208832463830143E-4"/>
    <n v="158"/>
    <n v="61"/>
    <n v="11"/>
    <n v="2"/>
    <n v="0"/>
    <n v="232"/>
    <n v="234"/>
    <n v="-8.6206896551723755E-3"/>
    <n v="-2"/>
    <x v="0"/>
    <n v="234"/>
    <n v="1"/>
    <n v="39"/>
    <n v="0.16666666666666666"/>
    <n v="5"/>
    <n v="2.1367521367521368E-2"/>
    <n v="37"/>
    <n v="0.15811965811965811"/>
    <n v="13"/>
    <n v="5.5555555555555552E-2"/>
    <n v="207"/>
    <n v="0.88461538461538458"/>
    <n v="43"/>
    <n v="0.18376068376068377"/>
    <n v="0.40625"/>
    <m/>
  </r>
  <r>
    <n v="347"/>
    <x v="11"/>
    <s v="SURBAN"/>
    <s v="HOLALKERE"/>
    <d v="2014-03-27T00:00:00"/>
    <n v="9"/>
    <n v="4"/>
    <x v="1"/>
    <n v="17.642993000000001"/>
    <n v="1.158401"/>
    <n v="18.801394000000002"/>
    <n v="6.8946386844348127E-4"/>
    <n v="14.939140999999999"/>
    <n v="2.7976849914431693E-4"/>
    <n v="3352"/>
    <n v="1.1350326541986896E-3"/>
    <n v="157"/>
    <n v="88"/>
    <n v="9"/>
    <n v="4"/>
    <n v="0"/>
    <n v="258"/>
    <n v="262"/>
    <n v="-1.5503875968992276E-2"/>
    <n v="-4"/>
    <x v="1"/>
    <n v="262"/>
    <n v="1"/>
    <n v="53"/>
    <n v="0.20229007633587787"/>
    <n v="7"/>
    <n v="2.6717557251908396E-2"/>
    <n v="47"/>
    <n v="0.17938931297709923"/>
    <n v="21"/>
    <n v="8.0152671755725186E-2"/>
    <n v="225"/>
    <n v="0.85877862595419852"/>
    <n v="50"/>
    <n v="0.19083969465648856"/>
    <n v="0.4548611111111111"/>
    <m/>
  </r>
  <r>
    <n v="348"/>
    <x v="13"/>
    <s v="URBAN"/>
    <s v="HOSUR"/>
    <d v="2014-08-21T00:00:00"/>
    <n v="9"/>
    <n v="6"/>
    <x v="0"/>
    <n v="16.742664000000001"/>
    <n v="6.8819619999999997"/>
    <n v="23.624625999999999"/>
    <n v="8.6633608297823257E-4"/>
    <n v="11.822158"/>
    <n v="2.2139608966184732E-4"/>
    <n v="5346"/>
    <n v="1.8102280934803683E-3"/>
    <n v="155"/>
    <n v="77"/>
    <n v="7"/>
    <n v="8"/>
    <n v="0"/>
    <n v="247"/>
    <n v="248"/>
    <n v="-4.0485829959513442E-3"/>
    <n v="-1"/>
    <x v="0"/>
    <n v="248"/>
    <n v="1"/>
    <n v="77"/>
    <n v="0.31048387096774194"/>
    <n v="10"/>
    <n v="4.0322580645161289E-2"/>
    <n v="79"/>
    <n v="0.31854838709677419"/>
    <n v="25"/>
    <n v="0.10080645161290322"/>
    <n v="223"/>
    <n v="0.89919354838709675"/>
    <n v="87"/>
    <n v="0.35080645161290325"/>
    <n v="0.43055555555555558"/>
    <m/>
  </r>
  <r>
    <n v="349"/>
    <x v="6"/>
    <s v="URBAN"/>
    <s v="HUBBALLI BHAVANI NAGAR"/>
    <d v="2015-03-18T00:00:00"/>
    <n v="8"/>
    <n v="5"/>
    <x v="0"/>
    <n v="23.330676"/>
    <n v="2.404026"/>
    <n v="25.734701999999999"/>
    <n v="9.4371444979878569E-4"/>
    <n v="52.005519999999997"/>
    <n v="9.7391853237209253E-4"/>
    <n v="3264"/>
    <n v="1.1052346608903707E-3"/>
    <n v="27"/>
    <n v="342"/>
    <n v="7"/>
    <n v="16"/>
    <n v="2"/>
    <n v="394"/>
    <n v="393"/>
    <n v="2.5380710659897998E-3"/>
    <n v="1"/>
    <x v="1"/>
    <n v="392"/>
    <n v="0.99745547073791352"/>
    <n v="210"/>
    <n v="0.53435114503816794"/>
    <n v="29"/>
    <n v="7.3979591836734693E-2"/>
    <n v="256"/>
    <n v="0.65306122448979587"/>
    <n v="79"/>
    <n v="0.20153061224489796"/>
    <n v="298"/>
    <n v="0.76020408163265307"/>
    <n v="169"/>
    <n v="0.43112244897959184"/>
    <n v="0.68055555555555558"/>
    <m/>
  </r>
  <r>
    <n v="351"/>
    <x v="0"/>
    <s v="URBAN"/>
    <s v="SURATHKAL-IDDYA"/>
    <d v="1976-12-16T00:00:00"/>
    <n v="46"/>
    <n v="7"/>
    <x v="0"/>
    <n v="38.245010000000001"/>
    <n v="1.290754"/>
    <n v="39.535764"/>
    <n v="1.449811688926285E-3"/>
    <n v="118.60553400000001"/>
    <n v="2.221151285565231E-3"/>
    <n v="2210"/>
    <n v="7.4833596831118854E-4"/>
    <n v="94"/>
    <n v="534"/>
    <n v="5"/>
    <n v="26"/>
    <n v="2"/>
    <n v="661"/>
    <n v="656"/>
    <n v="7.5642965204235635E-3"/>
    <n v="5"/>
    <x v="2"/>
    <n v="656"/>
    <n v="1"/>
    <n v="234"/>
    <n v="0.35670731707317072"/>
    <n v="43"/>
    <n v="6.5548780487804881E-2"/>
    <n v="275"/>
    <n v="0.41920731707317072"/>
    <n v="103"/>
    <n v="0.15701219512195122"/>
    <n v="451"/>
    <n v="0.6875"/>
    <n v="204"/>
    <n v="0.31097560975609756"/>
    <n v="1.1388888888888888"/>
    <m/>
  </r>
  <r>
    <n v="352"/>
    <x v="7"/>
    <s v="METRO"/>
    <s v="INDORE, MADHYAPRADESH"/>
    <d v="2003-09-29T00:00:00"/>
    <n v="19"/>
    <n v="7"/>
    <x v="0"/>
    <n v="16.045145999999999"/>
    <n v="3.3055629999999998"/>
    <n v="19.350708999999998"/>
    <n v="7.0960773888702536E-4"/>
    <n v="32.329864000000001"/>
    <n v="6.054483004625154E-4"/>
    <n v="3023"/>
    <n v="1.0236287928528159E-3"/>
    <n v="108"/>
    <n v="122"/>
    <n v="15"/>
    <n v="4"/>
    <n v="0"/>
    <n v="249"/>
    <n v="256"/>
    <n v="-2.8112449799196693E-2"/>
    <n v="-7"/>
    <x v="1"/>
    <n v="255"/>
    <n v="0.99609375"/>
    <n v="108"/>
    <n v="0.421875"/>
    <n v="26"/>
    <n v="0.10196078431372549"/>
    <n v="86"/>
    <n v="0.33725490196078434"/>
    <n v="56"/>
    <n v="0.2196078431372549"/>
    <n v="221"/>
    <n v="0.8666666666666667"/>
    <n v="112"/>
    <n v="0.4392156862745098"/>
    <n v="0.44270833333333331"/>
    <m/>
  </r>
  <r>
    <n v="353"/>
    <x v="3"/>
    <s v="SURBAN"/>
    <s v="INDI"/>
    <d v="2012-03-29T00:00:00"/>
    <n v="11"/>
    <n v="7"/>
    <x v="0"/>
    <n v="36.818049999999999"/>
    <n v="3.728084"/>
    <n v="40.546134000000002"/>
    <n v="1.4868628569811239E-3"/>
    <n v="15.431746"/>
    <n v="2.8899361868238048E-4"/>
    <n v="3786"/>
    <n v="1.2819909393783529E-3"/>
    <n v="291"/>
    <n v="86"/>
    <n v="22"/>
    <n v="4"/>
    <n v="0"/>
    <n v="403"/>
    <n v="415"/>
    <n v="-2.977667493796532E-2"/>
    <n v="-12"/>
    <x v="1"/>
    <n v="415"/>
    <n v="1"/>
    <n v="85"/>
    <n v="0.20481927710843373"/>
    <n v="9"/>
    <n v="2.1686746987951807E-2"/>
    <n v="65"/>
    <n v="0.15662650602409639"/>
    <n v="30"/>
    <n v="7.2289156626506021E-2"/>
    <n v="382"/>
    <n v="0.92048192771084336"/>
    <n v="84"/>
    <n v="0.20240963855421687"/>
    <n v="0.72048611111111116"/>
    <m/>
  </r>
  <r>
    <n v="354"/>
    <x v="3"/>
    <s v="SURBAN"/>
    <s v="ILKAL"/>
    <d v="2014-10-17T00:00:00"/>
    <n v="8"/>
    <n v="5"/>
    <x v="0"/>
    <n v="13.421778"/>
    <n v="1.9232689999999999"/>
    <n v="15.345046999999999"/>
    <n v="5.6271654463850053E-4"/>
    <n v="13.435897000000001"/>
    <n v="2.5161692619057749E-4"/>
    <n v="4220"/>
    <n v="1.4289492245580162E-3"/>
    <n v="180"/>
    <n v="50"/>
    <n v="11"/>
    <n v="1"/>
    <n v="0"/>
    <n v="242"/>
    <n v="250"/>
    <n v="-3.3057851239669311E-2"/>
    <n v="-8"/>
    <x v="1"/>
    <n v="250"/>
    <n v="1"/>
    <n v="68"/>
    <n v="0.27200000000000002"/>
    <n v="3"/>
    <n v="1.2E-2"/>
    <n v="49"/>
    <n v="0.19600000000000001"/>
    <n v="14"/>
    <n v="5.6000000000000001E-2"/>
    <n v="236"/>
    <n v="0.94399999999999995"/>
    <n v="67"/>
    <n v="0.26800000000000002"/>
    <n v="0.43402777777777779"/>
    <m/>
  </r>
  <r>
    <n v="355"/>
    <x v="7"/>
    <s v="METRO"/>
    <s v="INDORE-VIJAYNAGAR"/>
    <d v="2015-03-03T00:00:00"/>
    <n v="8"/>
    <n v="3"/>
    <x v="1"/>
    <n v="9.3682379999999998"/>
    <n v="1.387202"/>
    <n v="10.75544"/>
    <n v="3.9441156699400882E-4"/>
    <n v="7.7554379999999998"/>
    <n v="1.4523775158603851E-4"/>
    <n v="3783"/>
    <n v="1.2809750986973875E-3"/>
    <n v="102"/>
    <n v="63"/>
    <n v="5"/>
    <n v="3"/>
    <n v="0"/>
    <n v="173"/>
    <n v="171"/>
    <n v="1.1560693641618491E-2"/>
    <n v="2"/>
    <x v="0"/>
    <n v="171"/>
    <n v="1"/>
    <n v="18"/>
    <n v="0.10526315789473684"/>
    <n v="7"/>
    <n v="4.0935672514619881E-2"/>
    <n v="35"/>
    <n v="0.2046783625730994"/>
    <n v="12"/>
    <n v="7.0175438596491224E-2"/>
    <n v="147"/>
    <n v="0.85964912280701755"/>
    <n v="16"/>
    <n v="9.3567251461988299E-2"/>
    <n v="0.296875"/>
    <m/>
  </r>
  <r>
    <n v="356"/>
    <x v="0"/>
    <s v="RURAL"/>
    <s v="IRA G P"/>
    <d v="2017-03-04T00:00:00"/>
    <n v="6"/>
    <n v="3"/>
    <x v="1"/>
    <n v="3.5458880000000002"/>
    <n v="0.351078"/>
    <n v="3.8969659999999999"/>
    <n v="1.4290521508951513E-4"/>
    <n v="2.7917179999999999"/>
    <n v="5.2281102032183385E-5"/>
    <n v="769"/>
    <n v="2.6039382788746788E-4"/>
    <n v="17"/>
    <n v="23"/>
    <n v="1"/>
    <n v="3"/>
    <n v="0"/>
    <n v="44"/>
    <n v="44"/>
    <n v="0"/>
    <n v="0"/>
    <x v="4"/>
    <n v="44"/>
    <n v="1"/>
    <n v="5"/>
    <n v="0.11363636363636363"/>
    <n v="2"/>
    <n v="4.5454545454545456E-2"/>
    <n v="13"/>
    <n v="0.29545454545454547"/>
    <n v="1"/>
    <n v="2.2727272727272728E-2"/>
    <n v="35"/>
    <n v="0.79545454545454541"/>
    <n v="5"/>
    <n v="0.11363636363636363"/>
    <n v="7.6388888888888895E-2"/>
    <m/>
  </r>
  <r>
    <n v="357"/>
    <x v="0"/>
    <s v="RURAL"/>
    <s v="KEYYUR VILLAGE"/>
    <d v="2018-02-08T00:00:00"/>
    <n v="5"/>
    <n v="3"/>
    <x v="1"/>
    <n v="5.8816550000000003"/>
    <n v="0.147287"/>
    <n v="6.0289420000000007"/>
    <n v="2.2108667442112957E-4"/>
    <n v="7.8738210000000004"/>
    <n v="1.4745473542963444E-4"/>
    <n v="1173"/>
    <n v="3.9719370625747698E-4"/>
    <n v="8"/>
    <n v="58"/>
    <n v="0"/>
    <n v="4"/>
    <n v="0"/>
    <n v="70"/>
    <n v="69"/>
    <n v="1.4285714285714235E-2"/>
    <n v="1"/>
    <x v="3"/>
    <n v="69"/>
    <n v="1"/>
    <n v="27"/>
    <n v="0.39130434782608697"/>
    <n v="3"/>
    <n v="4.3478260869565216E-2"/>
    <n v="41"/>
    <n v="0.59420289855072461"/>
    <n v="7"/>
    <n v="0.10144927536231885"/>
    <n v="55"/>
    <n v="0.79710144927536231"/>
    <n v="20"/>
    <n v="0.28985507246376813"/>
    <n v="0.11979166666666667"/>
    <m/>
  </r>
  <r>
    <n v="358"/>
    <x v="3"/>
    <s v="SURBAN"/>
    <s v="KUDLIGI"/>
    <d v="2018-02-22T00:00:00"/>
    <n v="5"/>
    <n v="4"/>
    <x v="1"/>
    <n v="9.9843969999999995"/>
    <n v="2.7121879999999998"/>
    <n v="12.696584999999999"/>
    <n v="4.6559508354122441E-4"/>
    <n v="5.0973199999999999"/>
    <n v="9.5458605421711292E-5"/>
    <n v="3400"/>
    <n v="1.1512861050941364E-3"/>
    <n v="129"/>
    <n v="41"/>
    <n v="17"/>
    <n v="3"/>
    <n v="0"/>
    <n v="190"/>
    <n v="193"/>
    <n v="-1.5789473684210575E-2"/>
    <n v="-3"/>
    <x v="0"/>
    <n v="193"/>
    <n v="1"/>
    <n v="50"/>
    <n v="0.25906735751295334"/>
    <n v="3"/>
    <n v="1.5544041450777202E-2"/>
    <n v="40"/>
    <n v="0.20725388601036268"/>
    <n v="11"/>
    <n v="5.6994818652849742E-2"/>
    <n v="174"/>
    <n v="0.9015544041450777"/>
    <n v="55"/>
    <n v="0.28497409326424872"/>
    <n v="0.33506944444444442"/>
    <m/>
  </r>
  <r>
    <n v="359"/>
    <x v="0"/>
    <s v="RURAL"/>
    <s v="KUDTHAMOGER"/>
    <d v="2017-12-07T00:00:00"/>
    <n v="5"/>
    <n v="3"/>
    <x v="1"/>
    <n v="7.6640379999999997"/>
    <n v="0.16422999999999999"/>
    <n v="7.8282679999999996"/>
    <n v="2.8706956188952339E-4"/>
    <n v="6.2341790000000001"/>
    <n v="1.1674880786164469E-4"/>
    <n v="1073"/>
    <n v="3.6333235022529653E-4"/>
    <n v="39"/>
    <n v="45"/>
    <n v="6"/>
    <n v="3"/>
    <n v="0"/>
    <n v="93"/>
    <n v="89"/>
    <n v="4.3010752688172005E-2"/>
    <n v="4"/>
    <x v="3"/>
    <n v="89"/>
    <n v="1"/>
    <n v="16"/>
    <n v="0.1797752808988764"/>
    <n v="4"/>
    <n v="4.49438202247191E-2"/>
    <n v="34"/>
    <n v="0.38202247191011235"/>
    <n v="6"/>
    <n v="6.741573033707865E-2"/>
    <n v="75"/>
    <n v="0.84269662921348309"/>
    <n v="14"/>
    <n v="0.15730337078651685"/>
    <n v="0.1545138888888889"/>
    <m/>
  </r>
  <r>
    <n v="360"/>
    <x v="5"/>
    <s v="SURBAN"/>
    <s v="KADIRI"/>
    <d v="2018-01-29T00:00:00"/>
    <n v="5"/>
    <n v="5"/>
    <x v="0"/>
    <n v="6.7133010000000004"/>
    <n v="0.567218"/>
    <n v="7.280519"/>
    <n v="2.6698311806115361E-4"/>
    <n v="4.4981289999999996"/>
    <n v="8.4237426990449251E-5"/>
    <n v="5316"/>
    <n v="1.8000696866707143E-3"/>
    <n v="8"/>
    <n v="21"/>
    <n v="3"/>
    <n v="0"/>
    <n v="0"/>
    <n v="32"/>
    <n v="35"/>
    <n v="-9.375E-2"/>
    <n v="-3"/>
    <x v="4"/>
    <n v="35"/>
    <n v="1"/>
    <n v="8"/>
    <n v="0.22857142857142856"/>
    <n v="1"/>
    <n v="2.8571428571428571E-2"/>
    <n v="24"/>
    <n v="0.68571428571428572"/>
    <n v="6"/>
    <n v="0.17142857142857143"/>
    <n v="29"/>
    <n v="0.82857142857142863"/>
    <n v="12"/>
    <n v="0.34285714285714286"/>
    <n v="6.0763888888888888E-2"/>
    <m/>
  </r>
  <r>
    <n v="361"/>
    <x v="3"/>
    <s v="SURBAN"/>
    <s v="JAMKHANDI"/>
    <d v="1966-12-30T00:00:00"/>
    <n v="56"/>
    <n v="5"/>
    <x v="0"/>
    <n v="23.164448"/>
    <n v="6.4003959999999998"/>
    <n v="29.564844000000001"/>
    <n v="1.0841691692737275E-3"/>
    <n v="52.285668000000001"/>
    <n v="9.7916492408218364E-4"/>
    <n v="3241"/>
    <n v="1.0974465490029694E-3"/>
    <n v="168"/>
    <n v="141"/>
    <n v="24"/>
    <n v="19"/>
    <n v="0"/>
    <n v="352"/>
    <n v="353"/>
    <n v="-2.8409090909091717E-3"/>
    <n v="-1"/>
    <x v="1"/>
    <n v="353"/>
    <n v="1"/>
    <n v="73"/>
    <n v="0.20679886685552407"/>
    <n v="12"/>
    <n v="3.39943342776204E-2"/>
    <n v="90"/>
    <n v="0.25495750708215298"/>
    <n v="34"/>
    <n v="9.6317280453257784E-2"/>
    <n v="280"/>
    <n v="0.79320113314447593"/>
    <n v="75"/>
    <n v="0.21246458923512748"/>
    <n v="0.61284722222222221"/>
    <m/>
  </r>
  <r>
    <n v="362"/>
    <x v="2"/>
    <s v="RURAL"/>
    <s v="JAYAPURA,KARNATAKA"/>
    <d v="1960-04-01T00:00:00"/>
    <n v="63"/>
    <n v="7"/>
    <x v="0"/>
    <n v="31.696118999999999"/>
    <n v="0.73464399999999996"/>
    <n v="32.430762999999999"/>
    <n v="1.1892649722969326E-3"/>
    <n v="49.582701999999998"/>
    <n v="9.2854589979838328E-4"/>
    <n v="1794"/>
    <n v="6.0747272721731779E-4"/>
    <n v="38"/>
    <n v="206"/>
    <n v="4"/>
    <n v="19"/>
    <n v="0"/>
    <n v="267"/>
    <n v="271"/>
    <n v="-1.4981273408239737E-2"/>
    <n v="-4"/>
    <x v="1"/>
    <n v="271"/>
    <n v="1"/>
    <n v="63"/>
    <n v="0.23247232472324722"/>
    <n v="13"/>
    <n v="4.797047970479705E-2"/>
    <n v="86"/>
    <n v="0.31734317343173429"/>
    <n v="27"/>
    <n v="9.9630996309963096E-2"/>
    <n v="192"/>
    <n v="0.70848708487084866"/>
    <n v="58"/>
    <n v="0.2140221402214022"/>
    <n v="0.4704861111111111"/>
    <m/>
  </r>
  <r>
    <n v="363"/>
    <x v="2"/>
    <s v="RURAL"/>
    <s v="MUDIGERE,KA"/>
    <d v="1985-03-12T00:00:00"/>
    <n v="38"/>
    <n v="8"/>
    <x v="0"/>
    <n v="40.619740999999998"/>
    <n v="2.693864"/>
    <n v="43.313604999999995"/>
    <n v="1.5883484841354267E-3"/>
    <n v="42.184634000000003"/>
    <n v="7.9000069288671438E-4"/>
    <n v="2816"/>
    <n v="9.5353578586620223E-4"/>
    <n v="152"/>
    <n v="205"/>
    <n v="11"/>
    <n v="15"/>
    <n v="0"/>
    <n v="383"/>
    <n v="386"/>
    <n v="-7.8328981723236879E-3"/>
    <n v="-3"/>
    <x v="1"/>
    <n v="386"/>
    <n v="1"/>
    <n v="104"/>
    <n v="0.26943005181347152"/>
    <n v="14"/>
    <n v="3.6269430051813469E-2"/>
    <n v="121"/>
    <n v="0.31347150259067358"/>
    <n v="30"/>
    <n v="7.7720207253886009E-2"/>
    <n v="310"/>
    <n v="0.80310880829015541"/>
    <n v="105"/>
    <n v="0.27202072538860106"/>
    <n v="0.67013888888888884"/>
    <m/>
  </r>
  <r>
    <n v="364"/>
    <x v="7"/>
    <s v="METRO"/>
    <s v="JAIPUR, RAJASTHAN"/>
    <d v="1996-03-25T00:00:00"/>
    <n v="27"/>
    <n v="9"/>
    <x v="0"/>
    <n v="23.621786"/>
    <n v="6.6301430000000003"/>
    <n v="30.251929000000001"/>
    <n v="1.1093651883587745E-3"/>
    <n v="83.626740999999996"/>
    <n v="1.5660959233131618E-3"/>
    <n v="2623"/>
    <n v="8.8818336872409397E-4"/>
    <n v="100"/>
    <n v="139"/>
    <n v="32"/>
    <n v="3"/>
    <n v="0"/>
    <n v="274"/>
    <n v="284"/>
    <n v="-3.649635036496357E-2"/>
    <n v="-10"/>
    <x v="1"/>
    <n v="284"/>
    <n v="1"/>
    <n v="138"/>
    <n v="0.4859154929577465"/>
    <n v="30"/>
    <n v="0.10563380281690141"/>
    <n v="83"/>
    <n v="0.29225352112676056"/>
    <n v="82"/>
    <n v="0.28873239436619719"/>
    <n v="232"/>
    <n v="0.81690140845070425"/>
    <n v="140"/>
    <n v="0.49295774647887325"/>
    <n v="0.49305555555555558"/>
    <m/>
  </r>
  <r>
    <n v="365"/>
    <x v="8"/>
    <s v="URBAN"/>
    <s v="JALANDHAR, PUNJAB"/>
    <d v="1999-09-24T00:00:00"/>
    <n v="23"/>
    <n v="5"/>
    <x v="0"/>
    <n v="11.814181"/>
    <n v="1.114762"/>
    <n v="12.928943"/>
    <n v="4.7411585841269363E-4"/>
    <n v="45.584238999999997"/>
    <n v="8.5366582520814529E-4"/>
    <n v="1867"/>
    <n v="6.3219151712080954E-4"/>
    <n v="19"/>
    <n v="85"/>
    <n v="8"/>
    <n v="3"/>
    <n v="0"/>
    <n v="115"/>
    <n v="144"/>
    <n v="-0.25217391304347836"/>
    <n v="-29"/>
    <x v="0"/>
    <n v="144"/>
    <n v="1"/>
    <n v="64"/>
    <n v="0.44444444444444442"/>
    <n v="7"/>
    <n v="4.8611111111111112E-2"/>
    <n v="60"/>
    <n v="0.41666666666666669"/>
    <n v="26"/>
    <n v="0.18055555555555555"/>
    <n v="107"/>
    <n v="0.74305555555555558"/>
    <n v="54"/>
    <n v="0.375"/>
    <n v="0.25"/>
    <m/>
  </r>
  <r>
    <n v="366"/>
    <x v="7"/>
    <s v="METRO"/>
    <s v="JODHPUR, RAJASTHAN"/>
    <d v="2007-03-21T00:00:00"/>
    <n v="16"/>
    <n v="6"/>
    <x v="0"/>
    <n v="11.814041"/>
    <n v="1.1613290000000001"/>
    <n v="12.97537"/>
    <n v="4.7581837786525257E-4"/>
    <n v="20.77694"/>
    <n v="3.8909421369083563E-4"/>
    <n v="2646"/>
    <n v="8.9597148061149544E-4"/>
    <n v="49"/>
    <n v="89"/>
    <n v="12"/>
    <n v="8"/>
    <n v="0"/>
    <n v="158"/>
    <n v="166"/>
    <n v="-5.0632911392405111E-2"/>
    <n v="-8"/>
    <x v="0"/>
    <n v="166"/>
    <n v="1"/>
    <n v="74"/>
    <n v="0.44578313253012047"/>
    <n v="8"/>
    <n v="4.8192771084337352E-2"/>
    <n v="73"/>
    <n v="0.43975903614457829"/>
    <n v="31"/>
    <n v="0.18674698795180722"/>
    <n v="132"/>
    <n v="0.79518072289156627"/>
    <n v="65"/>
    <n v="0.39156626506024095"/>
    <n v="0.28819444444444442"/>
    <m/>
  </r>
  <r>
    <n v="367"/>
    <x v="10"/>
    <s v="SURBAN"/>
    <s v="JAJPUR ROAD,ORISSA"/>
    <d v="2011-02-10T00:00:00"/>
    <n v="12"/>
    <n v="5"/>
    <x v="0"/>
    <n v="10.67318"/>
    <n v="2.0321929999999999"/>
    <n v="12.705373"/>
    <n v="4.6591734733059462E-4"/>
    <n v="21.961261"/>
    <n v="4.1127324718915367E-4"/>
    <n v="2779"/>
    <n v="9.4100708413429545E-4"/>
    <n v="115"/>
    <n v="72"/>
    <n v="13"/>
    <n v="2"/>
    <n v="0"/>
    <n v="202"/>
    <n v="197"/>
    <n v="2.4752475247524774E-2"/>
    <n v="5"/>
    <x v="0"/>
    <n v="197"/>
    <n v="1"/>
    <n v="33"/>
    <n v="0.16751269035532995"/>
    <n v="16"/>
    <n v="8.1218274111675121E-2"/>
    <n v="49"/>
    <n v="0.24873096446700507"/>
    <n v="27"/>
    <n v="0.13705583756345177"/>
    <n v="182"/>
    <n v="0.92385786802030456"/>
    <n v="44"/>
    <n v="0.2233502538071066"/>
    <n v="0.3420138888888889"/>
    <m/>
  </r>
  <r>
    <n v="368"/>
    <x v="10"/>
    <s v="URBAN"/>
    <s v="JAMSHEDPUR"/>
    <d v="2013-02-22T00:00:00"/>
    <n v="10"/>
    <n v="4"/>
    <x v="1"/>
    <n v="7.4007160000000001"/>
    <n v="1.480008"/>
    <n v="8.8807240000000007"/>
    <n v="3.2566406105945478E-4"/>
    <n v="9.4703160000000004"/>
    <n v="1.7735263987015123E-4"/>
    <n v="2199"/>
    <n v="7.4461121914764876E-4"/>
    <n v="18"/>
    <n v="39"/>
    <n v="2"/>
    <n v="1"/>
    <n v="0"/>
    <n v="60"/>
    <n v="72"/>
    <n v="-0.19999999999999996"/>
    <n v="-12"/>
    <x v="3"/>
    <n v="72"/>
    <n v="1"/>
    <n v="35"/>
    <n v="0.4861111111111111"/>
    <n v="9"/>
    <n v="0.125"/>
    <n v="41"/>
    <n v="0.56944444444444442"/>
    <n v="8"/>
    <n v="0.1111111111111111"/>
    <n v="60"/>
    <n v="0.83333333333333337"/>
    <n v="31"/>
    <n v="0.43055555555555558"/>
    <n v="0.125"/>
    <m/>
  </r>
  <r>
    <n v="369"/>
    <x v="7"/>
    <s v="METRO"/>
    <s v="JABALPUR"/>
    <d v="2013-03-21T00:00:00"/>
    <n v="10"/>
    <n v="4"/>
    <x v="1"/>
    <n v="7.7080830000000002"/>
    <n v="1.1745810000000001"/>
    <n v="8.8826640000000001"/>
    <n v="3.2573520258783188E-4"/>
    <n v="16.043870999999999"/>
    <n v="3.0045701490701715E-4"/>
    <n v="4629"/>
    <n v="1.5674421707296343E-3"/>
    <n v="17"/>
    <n v="57"/>
    <n v="7"/>
    <n v="5"/>
    <n v="0"/>
    <n v="86"/>
    <n v="93"/>
    <n v="-8.1395348837209225E-2"/>
    <n v="-7"/>
    <x v="3"/>
    <n v="93"/>
    <n v="1"/>
    <n v="37"/>
    <n v="0.39784946236559138"/>
    <n v="4"/>
    <n v="4.3010752688172046E-2"/>
    <n v="72"/>
    <n v="0.77419354838709675"/>
    <n v="18"/>
    <n v="0.19354838709677419"/>
    <n v="86"/>
    <n v="0.92473118279569888"/>
    <n v="40"/>
    <n v="0.43010752688172044"/>
    <n v="0.16145833333333334"/>
    <m/>
  </r>
  <r>
    <n v="370"/>
    <x v="4"/>
    <s v="RURAL"/>
    <s v="JAJUR G.P"/>
    <d v="2013-03-26T00:00:00"/>
    <n v="10"/>
    <n v="3"/>
    <x v="1"/>
    <n v="6.7941830000000003"/>
    <n v="0.21401300000000001"/>
    <n v="7.0081959999999999"/>
    <n v="2.5699679103422494E-4"/>
    <n v="14.793018"/>
    <n v="2.7703202236827837E-4"/>
    <n v="1183"/>
    <n v="4.0057984186069506E-4"/>
    <n v="47"/>
    <n v="52"/>
    <n v="4"/>
    <n v="5"/>
    <n v="0"/>
    <n v="108"/>
    <n v="108"/>
    <n v="0"/>
    <n v="0"/>
    <x v="0"/>
    <n v="108"/>
    <n v="1"/>
    <n v="31"/>
    <n v="0.28703703703703703"/>
    <n v="0"/>
    <n v="0"/>
    <n v="34"/>
    <n v="0.31481481481481483"/>
    <n v="3"/>
    <n v="2.7777777777777776E-2"/>
    <n v="95"/>
    <n v="0.87962962962962965"/>
    <n v="26"/>
    <n v="0.24074074074074073"/>
    <n v="0.1875"/>
    <m/>
  </r>
  <r>
    <n v="371"/>
    <x v="7"/>
    <s v="METRO"/>
    <s v="VAISHALI NAGAR-JAIPUR"/>
    <d v="2014-10-27T00:00:00"/>
    <n v="8"/>
    <n v="3"/>
    <x v="1"/>
    <n v="8.2801290000000005"/>
    <n v="2.441808"/>
    <n v="10.721937"/>
    <n v="3.9318298213564875E-4"/>
    <n v="19.803163999999999"/>
    <n v="3.7085810158621351E-4"/>
    <n v="1776"/>
    <n v="6.0137768313152525E-4"/>
    <n v="53"/>
    <n v="54"/>
    <n v="7"/>
    <n v="6"/>
    <n v="0"/>
    <n v="120"/>
    <n v="124"/>
    <n v="-3.3333333333333437E-2"/>
    <n v="-4"/>
    <x v="0"/>
    <n v="124"/>
    <n v="1"/>
    <n v="42"/>
    <n v="0.33870967741935482"/>
    <n v="17"/>
    <n v="0.13709677419354838"/>
    <n v="28"/>
    <n v="0.22580645161290322"/>
    <n v="21"/>
    <n v="0.16935483870967741"/>
    <n v="102"/>
    <n v="0.82258064516129037"/>
    <n v="45"/>
    <n v="0.36290322580645162"/>
    <n v="0.21527777777777779"/>
    <m/>
  </r>
  <r>
    <n v="372"/>
    <x v="7"/>
    <s v="URBAN"/>
    <s v="JAMNAGAR"/>
    <d v="2014-03-31T00:00:00"/>
    <n v="9"/>
    <n v="3"/>
    <x v="1"/>
    <n v="5.76"/>
    <n v="0.63439800000000002"/>
    <n v="6.3943979999999998"/>
    <n v="2.3448827153174168E-4"/>
    <n v="5.6954950000000002"/>
    <n v="1.066607570029603E-4"/>
    <n v="1399"/>
    <n v="4.737203708902049E-4"/>
    <n v="18"/>
    <n v="47"/>
    <n v="4"/>
    <n v="4"/>
    <n v="0"/>
    <n v="73"/>
    <n v="74"/>
    <n v="-1.3698630136986356E-2"/>
    <n v="-1"/>
    <x v="3"/>
    <n v="74"/>
    <n v="1"/>
    <n v="23"/>
    <n v="0.3108108108108108"/>
    <n v="4"/>
    <n v="5.4054054054054057E-2"/>
    <n v="35"/>
    <n v="0.47297297297297297"/>
    <n v="14"/>
    <n v="0.1891891891891892"/>
    <n v="61"/>
    <n v="0.82432432432432434"/>
    <n v="22"/>
    <n v="0.29729729729729731"/>
    <n v="0.12847222222222221"/>
    <m/>
  </r>
  <r>
    <n v="373"/>
    <x v="3"/>
    <s v="SURBAN"/>
    <s v="JEVARGI"/>
    <d v="2015-03-04T00:00:00"/>
    <n v="8"/>
    <n v="7"/>
    <x v="0"/>
    <n v="20.823509000000001"/>
    <n v="2.851807"/>
    <n v="23.675316000000002"/>
    <n v="8.6819493043876681E-4"/>
    <n v="13.086778000000001"/>
    <n v="2.4507889976370568E-4"/>
    <n v="3097"/>
    <n v="1.0486861963166295E-3"/>
    <n v="235"/>
    <n v="45"/>
    <n v="21"/>
    <n v="1"/>
    <n v="0"/>
    <n v="302"/>
    <n v="305"/>
    <n v="-9.9337748344370258E-3"/>
    <n v="-3"/>
    <x v="1"/>
    <n v="305"/>
    <n v="1"/>
    <n v="60"/>
    <n v="0.19672131147540983"/>
    <n v="5"/>
    <n v="1.6393442622950821E-2"/>
    <n v="28"/>
    <n v="9.1803278688524587E-2"/>
    <n v="13"/>
    <n v="4.2622950819672129E-2"/>
    <n v="272"/>
    <n v="0.8918032786885246"/>
    <n v="64"/>
    <n v="0.20983606557377049"/>
    <n v="0.52951388888888884"/>
    <m/>
  </r>
  <r>
    <n v="374"/>
    <x v="2"/>
    <s v="RURAL"/>
    <s v="JIGALI GP"/>
    <d v="2015-03-18T00:00:00"/>
    <n v="8"/>
    <n v="2"/>
    <x v="1"/>
    <n v="3.5797850000000002"/>
    <n v="9.4793000000000002E-2"/>
    <n v="3.6745780000000003"/>
    <n v="1.3475004900047894E-4"/>
    <n v="2.3176320000000001"/>
    <n v="4.3402791780922445E-5"/>
    <n v="760"/>
    <n v="2.5734630584457166E-4"/>
    <n v="25"/>
    <n v="25"/>
    <n v="1"/>
    <n v="3"/>
    <n v="0"/>
    <n v="54"/>
    <n v="55"/>
    <n v="-1.8518518518518601E-2"/>
    <n v="-1"/>
    <x v="3"/>
    <n v="55"/>
    <n v="1"/>
    <n v="3"/>
    <n v="5.4545454545454543E-2"/>
    <n v="0"/>
    <n v="0"/>
    <n v="13"/>
    <n v="0.23636363636363636"/>
    <n v="1"/>
    <n v="1.8181818181818181E-2"/>
    <n v="47"/>
    <n v="0.8545454545454545"/>
    <n v="3"/>
    <n v="5.4545454545454543E-2"/>
    <n v="9.5486111111111105E-2"/>
    <m/>
  </r>
  <r>
    <n v="375"/>
    <x v="12"/>
    <s v="SURBAN"/>
    <s v="JIGANI"/>
    <d v="2015-03-17T00:00:00"/>
    <n v="8"/>
    <n v="5"/>
    <x v="0"/>
    <n v="15.99579"/>
    <n v="4.4550099999999997"/>
    <n v="20.450800000000001"/>
    <n v="7.4994905594574237E-4"/>
    <n v="25.940428000000001"/>
    <n v="4.8579196144686061E-4"/>
    <n v="4011"/>
    <n v="1.358178990450759E-3"/>
    <n v="133"/>
    <n v="88"/>
    <n v="11"/>
    <n v="4"/>
    <n v="0"/>
    <n v="236"/>
    <n v="242"/>
    <n v="-2.5423728813559254E-2"/>
    <n v="-6"/>
    <x v="0"/>
    <n v="242"/>
    <n v="1"/>
    <n v="123"/>
    <n v="0.50826446280991733"/>
    <n v="24"/>
    <n v="9.9173553719008267E-2"/>
    <n v="80"/>
    <n v="0.33057851239669422"/>
    <n v="34"/>
    <n v="0.14049586776859505"/>
    <n v="216"/>
    <n v="0.8925619834710744"/>
    <n v="114"/>
    <n v="0.47107438016528924"/>
    <n v="0.4201388888888889"/>
    <m/>
  </r>
  <r>
    <n v="376"/>
    <x v="2"/>
    <s v="RURAL"/>
    <s v="JARIKATTE VILLAGE"/>
    <d v="2015-12-18T00:00:00"/>
    <n v="7"/>
    <n v="3"/>
    <x v="1"/>
    <n v="4.3738219999999997"/>
    <n v="0.234929"/>
    <n v="4.6087509999999998"/>
    <n v="1.6900700518018835E-4"/>
    <n v="2.1254330000000001"/>
    <n v="3.9803439865906812E-5"/>
    <n v="873"/>
    <n v="2.9560963816093556E-4"/>
    <n v="41"/>
    <n v="16"/>
    <n v="1"/>
    <n v="1"/>
    <n v="0"/>
    <n v="59"/>
    <n v="61"/>
    <n v="-3.3898305084745672E-2"/>
    <n v="-2"/>
    <x v="3"/>
    <n v="61"/>
    <n v="1"/>
    <n v="7"/>
    <n v="0.11475409836065574"/>
    <n v="1"/>
    <n v="1.6393442622950821E-2"/>
    <n v="15"/>
    <n v="0.24590163934426229"/>
    <n v="3"/>
    <n v="4.9180327868852458E-2"/>
    <n v="57"/>
    <n v="0.93442622950819676"/>
    <n v="5"/>
    <n v="8.1967213114754092E-2"/>
    <n v="0.10590277777777778"/>
    <m/>
  </r>
  <r>
    <n v="377"/>
    <x v="0"/>
    <s v="RURAL"/>
    <s v="KARAYA-THANNIRUPANTHA GP"/>
    <d v="2018-02-22T00:00:00"/>
    <n v="5"/>
    <n v="3"/>
    <x v="1"/>
    <n v="5.6737789999999997"/>
    <n v="0.49650100000000003"/>
    <n v="6.17028"/>
    <n v="2.2626966480142075E-4"/>
    <n v="4.3164340000000001"/>
    <n v="8.0834785737379436E-5"/>
    <n v="1236"/>
    <n v="4.1852636055775071E-4"/>
    <n v="31"/>
    <n v="28"/>
    <n v="4"/>
    <n v="3"/>
    <n v="0"/>
    <n v="66"/>
    <n v="65"/>
    <n v="1.5151515151515138E-2"/>
    <n v="1"/>
    <x v="3"/>
    <n v="65"/>
    <n v="1"/>
    <n v="14"/>
    <n v="0.2153846153846154"/>
    <n v="0"/>
    <n v="0"/>
    <n v="20"/>
    <n v="0.30769230769230771"/>
    <n v="9"/>
    <n v="0.13846153846153847"/>
    <n v="52"/>
    <n v="0.8"/>
    <n v="15"/>
    <n v="0.23076923076923078"/>
    <n v="0.11284722222222222"/>
    <m/>
  </r>
  <r>
    <n v="378"/>
    <x v="0"/>
    <s v="RURAL"/>
    <s v="KAYARTHADKA G P"/>
    <d v="2017-03-23T00:00:00"/>
    <n v="6"/>
    <n v="3"/>
    <x v="1"/>
    <n v="7.0505589999999998"/>
    <n v="0.403333"/>
    <n v="7.4538919999999997"/>
    <n v="2.7334086043194012E-4"/>
    <n v="2.3775729999999999"/>
    <n v="4.4525319750047943E-5"/>
    <n v="1261"/>
    <n v="4.2699169956579585E-4"/>
    <n v="11"/>
    <n v="21"/>
    <n v="0"/>
    <n v="3"/>
    <n v="0"/>
    <n v="35"/>
    <n v="37"/>
    <n v="-5.7142857142857162E-2"/>
    <n v="-2"/>
    <x v="4"/>
    <n v="37"/>
    <n v="1"/>
    <n v="8"/>
    <n v="0.21621621621621623"/>
    <n v="0"/>
    <n v="0"/>
    <n v="13"/>
    <n v="0.35135135135135137"/>
    <n v="2"/>
    <n v="5.4054054054054057E-2"/>
    <n v="28"/>
    <n v="0.7567567567567568"/>
    <n v="8"/>
    <n v="0.21621621621621623"/>
    <n v="6.4236111111111105E-2"/>
    <m/>
  </r>
  <r>
    <n v="379"/>
    <x v="0"/>
    <s v="SURBAN"/>
    <s v="KOTTAYAM"/>
    <d v="2017-05-02T00:00:00"/>
    <n v="6"/>
    <n v="4"/>
    <x v="1"/>
    <n v="1.5006170000000001"/>
    <n v="0.26623799999999997"/>
    <n v="1.7668550000000001"/>
    <n v="6.479214696945913E-5"/>
    <n v="9.9328529999999997"/>
    <n v="1.8601466952023049E-4"/>
    <n v="1278"/>
    <n v="4.3274813009126653E-4"/>
    <n v="5"/>
    <n v="28"/>
    <n v="1"/>
    <n v="0"/>
    <n v="0"/>
    <n v="34"/>
    <n v="36"/>
    <n v="-5.8823529411764719E-2"/>
    <n v="-2"/>
    <x v="4"/>
    <n v="36"/>
    <n v="1"/>
    <n v="23"/>
    <n v="0.63888888888888884"/>
    <n v="0"/>
    <n v="0"/>
    <n v="24"/>
    <n v="0.66666666666666663"/>
    <n v="14"/>
    <n v="0.3888888888888889"/>
    <n v="31"/>
    <n v="0.86111111111111116"/>
    <n v="21"/>
    <n v="0.58333333333333337"/>
    <n v="6.25E-2"/>
    <m/>
  </r>
  <r>
    <n v="380"/>
    <x v="10"/>
    <s v="METRO"/>
    <s v="KOLKATA-A J C BOSE ROAD"/>
    <d v="2017-05-19T00:00:00"/>
    <n v="6"/>
    <n v="8"/>
    <x v="0"/>
    <n v="4.6754480000000003"/>
    <n v="1.6481950000000001"/>
    <n v="6.3236430000000006"/>
    <n v="2.3189362264497735E-4"/>
    <n v="12.749281"/>
    <n v="2.3875852102467977E-4"/>
    <n v="2367"/>
    <n v="8.0149829728171193E-4"/>
    <n v="2"/>
    <n v="42"/>
    <n v="5"/>
    <n v="0"/>
    <n v="0"/>
    <n v="49"/>
    <n v="51"/>
    <n v="-4.081632653061229E-2"/>
    <n v="-2"/>
    <x v="3"/>
    <n v="51"/>
    <n v="1"/>
    <n v="33"/>
    <n v="0.6470588235294118"/>
    <n v="4"/>
    <n v="7.8431372549019607E-2"/>
    <n v="38"/>
    <n v="0.74509803921568629"/>
    <n v="16"/>
    <n v="0.31372549019607843"/>
    <n v="39"/>
    <n v="0.76470588235294112"/>
    <n v="31"/>
    <n v="0.60784313725490191"/>
    <n v="8.8541666666666671E-2"/>
    <m/>
  </r>
  <r>
    <n v="381"/>
    <x v="0"/>
    <s v="RURAL"/>
    <s v="KEPU G P"/>
    <d v="2017-03-14T00:00:00"/>
    <n v="6"/>
    <n v="3"/>
    <x v="1"/>
    <n v="4.7168989999999997"/>
    <n v="0.163719"/>
    <n v="4.8806180000000001"/>
    <n v="1.7897661028085931E-4"/>
    <n v="5.5176410000000002"/>
    <n v="1.0333004698109134E-4"/>
    <n v="673"/>
    <n v="2.2788692609657462E-4"/>
    <n v="12"/>
    <n v="60"/>
    <n v="2"/>
    <n v="4"/>
    <n v="0"/>
    <n v="78"/>
    <n v="77"/>
    <n v="1.2820512820512775E-2"/>
    <n v="1"/>
    <x v="3"/>
    <n v="77"/>
    <n v="1"/>
    <n v="21"/>
    <n v="0.27272727272727271"/>
    <n v="2"/>
    <n v="2.5974025974025976E-2"/>
    <n v="33"/>
    <n v="0.42857142857142855"/>
    <n v="3"/>
    <n v="3.896103896103896E-2"/>
    <n v="57"/>
    <n v="0.74025974025974028"/>
    <n v="14"/>
    <n v="0.18181818181818182"/>
    <n v="0.13368055555555555"/>
    <m/>
  </r>
  <r>
    <n v="382"/>
    <x v="0"/>
    <s v="RURAL"/>
    <s v="KOILA G P"/>
    <d v="2017-03-21T00:00:00"/>
    <n v="6"/>
    <n v="3"/>
    <x v="1"/>
    <n v="6.31"/>
    <n v="0.14999000000000001"/>
    <n v="6.4599899999999995"/>
    <n v="2.3689358860870654E-4"/>
    <n v="4.223211"/>
    <n v="7.9088978612610312E-5"/>
    <n v="928"/>
    <n v="3.1423338397863483E-4"/>
    <n v="42"/>
    <n v="34"/>
    <n v="0"/>
    <n v="2"/>
    <n v="0"/>
    <n v="78"/>
    <n v="78"/>
    <n v="0"/>
    <n v="0"/>
    <x v="3"/>
    <n v="78"/>
    <n v="1"/>
    <n v="18"/>
    <n v="0.23076923076923078"/>
    <n v="2"/>
    <n v="2.564102564102564E-2"/>
    <n v="14"/>
    <n v="0.17948717948717949"/>
    <n v="4"/>
    <n v="5.128205128205128E-2"/>
    <n v="59"/>
    <n v="0.75641025641025639"/>
    <n v="15"/>
    <n v="0.19230769230769232"/>
    <n v="0.13541666666666666"/>
    <m/>
  </r>
  <r>
    <n v="383"/>
    <x v="10"/>
    <s v="METRO"/>
    <s v="KOLKATA-GIRISH PARK"/>
    <d v="2016-05-06T00:00:00"/>
    <n v="7"/>
    <n v="4"/>
    <x v="1"/>
    <n v="4.218648"/>
    <n v="1.8224199999999999"/>
    <n v="6.0410680000000001"/>
    <n v="2.2153134564437745E-4"/>
    <n v="8.8063760000000002"/>
    <n v="1.6491889302206418E-4"/>
    <n v="2229"/>
    <n v="7.5476962595730289E-4"/>
    <n v="5"/>
    <n v="76"/>
    <n v="7"/>
    <n v="4"/>
    <n v="0"/>
    <n v="92"/>
    <n v="93"/>
    <n v="-1.0869565217391353E-2"/>
    <n v="-1"/>
    <x v="3"/>
    <n v="93"/>
    <n v="1"/>
    <n v="51"/>
    <n v="0.54838709677419351"/>
    <n v="6"/>
    <n v="6.4516129032258063E-2"/>
    <n v="74"/>
    <n v="0.79569892473118276"/>
    <n v="15"/>
    <n v="0.16129032258064516"/>
    <n v="77"/>
    <n v="0.82795698924731187"/>
    <n v="44"/>
    <n v="0.4731182795698925"/>
    <n v="0.16145833333333334"/>
    <m/>
  </r>
  <r>
    <n v="384"/>
    <x v="1"/>
    <s v="RURAL"/>
    <s v="KONI GP"/>
    <d v="2016-05-04T00:00:00"/>
    <n v="7"/>
    <n v="3"/>
    <x v="1"/>
    <n v="6.38"/>
    <n v="0.86104800000000004"/>
    <n v="7.2410480000000002"/>
    <n v="2.655356813258066E-4"/>
    <n v="10.649063"/>
    <n v="1.9942728787440168E-4"/>
    <n v="1527"/>
    <n v="5.1706290661139586E-4"/>
    <n v="27"/>
    <n v="88"/>
    <n v="6"/>
    <n v="5"/>
    <n v="0"/>
    <n v="126"/>
    <n v="126"/>
    <n v="0"/>
    <n v="0"/>
    <x v="0"/>
    <n v="126"/>
    <n v="1"/>
    <n v="45"/>
    <n v="0.35714285714285715"/>
    <n v="1"/>
    <n v="7.9365079365079361E-3"/>
    <n v="53"/>
    <n v="0.42063492063492064"/>
    <n v="10"/>
    <n v="7.9365079365079361E-2"/>
    <n v="98"/>
    <n v="0.77777777777777779"/>
    <n v="36"/>
    <n v="0.2857142857142857"/>
    <n v="0.21875"/>
    <m/>
  </r>
  <r>
    <n v="385"/>
    <x v="3"/>
    <s v="URBAN"/>
    <s v="RAM MANDIR CIRCLE"/>
    <d v="2016-02-23T00:00:00"/>
    <n v="7"/>
    <n v="6"/>
    <x v="0"/>
    <n v="22.651532"/>
    <n v="5.4299679999999997"/>
    <n v="28.081499999999998"/>
    <n v="1.0297736232587657E-3"/>
    <n v="30.886241999999999"/>
    <n v="5.7841328149645045E-4"/>
    <n v="3202"/>
    <n v="1.0842406201504189E-3"/>
    <n v="113"/>
    <n v="133"/>
    <n v="20"/>
    <n v="18"/>
    <n v="0"/>
    <n v="284"/>
    <n v="298"/>
    <n v="-4.9295774647887258E-2"/>
    <n v="-14"/>
    <x v="1"/>
    <n v="298"/>
    <n v="1"/>
    <n v="120"/>
    <n v="0.40268456375838924"/>
    <n v="8"/>
    <n v="2.6845637583892617E-2"/>
    <n v="105"/>
    <n v="0.3523489932885906"/>
    <n v="44"/>
    <n v="0.1476510067114094"/>
    <n v="232"/>
    <n v="0.77852348993288589"/>
    <n v="104"/>
    <n v="0.34899328859060402"/>
    <n v="0.51736111111111116"/>
    <m/>
  </r>
  <r>
    <n v="386"/>
    <x v="4"/>
    <s v="SURBAN"/>
    <s v="KUSHALNAGAR"/>
    <d v="2016-05-13T00:00:00"/>
    <n v="7"/>
    <n v="5"/>
    <x v="0"/>
    <n v="12.844386999999999"/>
    <n v="1.967417"/>
    <n v="14.811803999999999"/>
    <n v="5.4316204875375876E-4"/>
    <n v="19.761915999999999"/>
    <n v="3.700856414392275E-4"/>
    <n v="2500"/>
    <n v="8.4653390080451194E-4"/>
    <n v="107"/>
    <n v="109"/>
    <n v="7"/>
    <n v="3"/>
    <n v="0"/>
    <n v="226"/>
    <n v="227"/>
    <n v="-4.4247787610618428E-3"/>
    <n v="-1"/>
    <x v="0"/>
    <n v="227"/>
    <n v="1"/>
    <n v="55"/>
    <n v="0.24229074889867841"/>
    <n v="8"/>
    <n v="3.5242290748898682E-2"/>
    <n v="76"/>
    <n v="0.33480176211453744"/>
    <n v="27"/>
    <n v="0.11894273127753303"/>
    <n v="183"/>
    <n v="0.80616740088105732"/>
    <n v="52"/>
    <n v="0.22907488986784141"/>
    <n v="0.39409722222222221"/>
    <m/>
  </r>
  <r>
    <n v="387"/>
    <x v="3"/>
    <s v="SURBAN"/>
    <s v="KARATAGI"/>
    <d v="2015-12-30T00:00:00"/>
    <n v="7"/>
    <n v="3"/>
    <x v="1"/>
    <n v="13.098947000000001"/>
    <n v="0.62620200000000004"/>
    <n v="13.725149"/>
    <n v="5.0331344178538987E-4"/>
    <n v="2.5688970000000002"/>
    <n v="4.8108285352306292E-5"/>
    <n v="2242"/>
    <n v="7.5917160224148628E-4"/>
    <n v="101"/>
    <n v="21"/>
    <n v="9"/>
    <n v="5"/>
    <n v="0"/>
    <n v="136"/>
    <n v="140"/>
    <n v="-2.9411764705882248E-2"/>
    <n v="-4"/>
    <x v="0"/>
    <n v="140"/>
    <n v="1"/>
    <n v="35"/>
    <n v="0.25"/>
    <n v="2"/>
    <n v="1.4285714285714285E-2"/>
    <n v="23"/>
    <n v="0.16428571428571428"/>
    <n v="5"/>
    <n v="3.5714285714285712E-2"/>
    <n v="124"/>
    <n v="0.88571428571428568"/>
    <n v="30"/>
    <n v="0.21428571428571427"/>
    <n v="0.24305555555555555"/>
    <m/>
  </r>
  <r>
    <n v="388"/>
    <x v="4"/>
    <s v="RURAL"/>
    <s v="KALENAHALLI GP"/>
    <d v="2015-12-18T00:00:00"/>
    <n v="7"/>
    <n v="4"/>
    <x v="1"/>
    <n v="6.254569"/>
    <n v="0.37003799999999998"/>
    <n v="6.6246070000000001"/>
    <n v="2.4293024065863227E-4"/>
    <n v="20.840526000000001"/>
    <n v="3.9028500235710435E-4"/>
    <n v="827"/>
    <n v="2.8003341438613257E-4"/>
    <n v="61"/>
    <n v="41"/>
    <n v="9"/>
    <n v="3"/>
    <n v="0"/>
    <n v="114"/>
    <n v="114"/>
    <n v="0"/>
    <n v="0"/>
    <x v="0"/>
    <n v="114"/>
    <n v="1"/>
    <n v="16"/>
    <n v="0.14035087719298245"/>
    <n v="1"/>
    <n v="8.771929824561403E-3"/>
    <n v="18"/>
    <n v="0.15789473684210525"/>
    <n v="8"/>
    <n v="7.0175438596491224E-2"/>
    <n v="87"/>
    <n v="0.76315789473684215"/>
    <n v="18"/>
    <n v="0.15789473684210525"/>
    <n v="0.19791666666666666"/>
    <m/>
  </r>
  <r>
    <n v="389"/>
    <x v="1"/>
    <s v="RURAL"/>
    <s v="KULANJE SHANKARNARAYANA GP"/>
    <d v="2015-12-14T00:00:00"/>
    <n v="7"/>
    <n v="4"/>
    <x v="1"/>
    <n v="12.042058000000001"/>
    <n v="0.93384500000000004"/>
    <n v="12.975903000000001"/>
    <n v="4.7583792345011082E-4"/>
    <n v="27.143633999999999"/>
    <n v="5.0832465839251737E-4"/>
    <n v="1377"/>
    <n v="4.6627087256312518E-4"/>
    <n v="53"/>
    <n v="117"/>
    <n v="5"/>
    <n v="7"/>
    <n v="0"/>
    <n v="182"/>
    <n v="172"/>
    <n v="5.4945054945054972E-2"/>
    <n v="10"/>
    <x v="0"/>
    <n v="172"/>
    <n v="1"/>
    <n v="49"/>
    <n v="0.28488372093023256"/>
    <n v="5"/>
    <n v="2.9069767441860465E-2"/>
    <n v="59"/>
    <n v="0.34302325581395349"/>
    <n v="14"/>
    <n v="8.1395348837209308E-2"/>
    <n v="131"/>
    <n v="0.76162790697674421"/>
    <n v="41"/>
    <n v="0.23837209302325582"/>
    <n v="0.2986111111111111"/>
    <m/>
  </r>
  <r>
    <n v="390"/>
    <x v="8"/>
    <s v="SURBAN"/>
    <s v="KUNDLI"/>
    <d v="2015-03-13T00:00:00"/>
    <n v="8"/>
    <n v="4"/>
    <x v="1"/>
    <n v="4.1586970000000001"/>
    <n v="1.59995"/>
    <n v="5.7586469999999998"/>
    <n v="2.1117471596097861E-4"/>
    <n v="3.3118639999999999"/>
    <n v="6.2021987786988145E-5"/>
    <n v="2186"/>
    <n v="7.4020924286346526E-4"/>
    <n v="60"/>
    <n v="18"/>
    <n v="3"/>
    <n v="0"/>
    <n v="0"/>
    <n v="81"/>
    <n v="81"/>
    <n v="0"/>
    <n v="0"/>
    <x v="3"/>
    <n v="81"/>
    <n v="1"/>
    <n v="18"/>
    <n v="0.22222222222222221"/>
    <n v="7"/>
    <n v="8.6419753086419748E-2"/>
    <n v="17"/>
    <n v="0.20987654320987653"/>
    <n v="10"/>
    <n v="0.12345679012345678"/>
    <n v="77"/>
    <n v="0.95061728395061729"/>
    <n v="20"/>
    <n v="0.24691358024691357"/>
    <n v="0.140625"/>
    <m/>
  </r>
  <r>
    <n v="391"/>
    <x v="13"/>
    <s v="URBAN"/>
    <s v="KUMBAKONAM"/>
    <d v="2015-12-16T00:00:00"/>
    <n v="7"/>
    <n v="5"/>
    <x v="0"/>
    <n v="4.3301699999999999"/>
    <n v="5.7458090000000004"/>
    <n v="10.075979"/>
    <n v="3.6949512678130563E-4"/>
    <n v="7.7547499999999996"/>
    <n v="1.4522486726240762E-4"/>
    <n v="2847"/>
    <n v="9.6403280623617827E-4"/>
    <n v="16"/>
    <n v="24"/>
    <n v="3"/>
    <n v="3"/>
    <n v="0"/>
    <n v="46"/>
    <n v="50"/>
    <n v="-8.6956521739130377E-2"/>
    <n v="-4"/>
    <x v="3"/>
    <n v="50"/>
    <n v="1"/>
    <n v="21"/>
    <n v="0.42"/>
    <n v="0"/>
    <n v="0"/>
    <n v="29"/>
    <n v="0.57999999999999996"/>
    <n v="17"/>
    <n v="0.34"/>
    <n v="43"/>
    <n v="0.86"/>
    <n v="24"/>
    <n v="0.48"/>
    <n v="8.6805555555555552E-2"/>
    <m/>
  </r>
  <r>
    <n v="392"/>
    <x v="2"/>
    <s v="RURAL"/>
    <s v="KUDLI GP"/>
    <d v="2015-03-18T00:00:00"/>
    <n v="8"/>
    <n v="3"/>
    <x v="1"/>
    <n v="3.9293010000000002"/>
    <n v="4.5490000000000001E-3"/>
    <n v="3.9338500000000001"/>
    <n v="1.4425778423006233E-4"/>
    <n v="5.5126920000000004"/>
    <n v="1.0323736599613611E-4"/>
    <n v="1317"/>
    <n v="4.4595405894381687E-4"/>
    <n v="3"/>
    <n v="43"/>
    <n v="0"/>
    <n v="0"/>
    <n v="0"/>
    <n v="46"/>
    <n v="47"/>
    <n v="-2.1739130434782705E-2"/>
    <n v="-1"/>
    <x v="4"/>
    <n v="47"/>
    <n v="1"/>
    <n v="13"/>
    <n v="0.27659574468085107"/>
    <n v="1"/>
    <n v="2.1276595744680851E-2"/>
    <n v="28"/>
    <n v="0.5957446808510638"/>
    <n v="2"/>
    <n v="4.2553191489361701E-2"/>
    <n v="34"/>
    <n v="0.72340425531914898"/>
    <n v="10"/>
    <n v="0.21276595744680851"/>
    <n v="8.1597222222222224E-2"/>
    <m/>
  </r>
  <r>
    <n v="393"/>
    <x v="3"/>
    <s v="SURBAN"/>
    <s v="KEMBHAVI"/>
    <d v="2014-12-26T00:00:00"/>
    <n v="8"/>
    <n v="6"/>
    <x v="0"/>
    <n v="33.353554000000003"/>
    <n v="6.4942070000000003"/>
    <n v="39.847761000000006"/>
    <n v="1.4612528968794168E-3"/>
    <n v="7.0908949999999997"/>
    <n v="1.3279271222755987E-4"/>
    <n v="2987"/>
    <n v="1.0114387046812308E-3"/>
    <n v="178"/>
    <n v="46"/>
    <n v="40"/>
    <n v="1"/>
    <n v="0"/>
    <n v="265"/>
    <n v="270"/>
    <n v="-1.8867924528301883E-2"/>
    <n v="-5"/>
    <x v="1"/>
    <n v="270"/>
    <n v="1"/>
    <n v="57"/>
    <n v="0.21111111111111111"/>
    <n v="1"/>
    <n v="3.7037037037037038E-3"/>
    <n v="58"/>
    <n v="0.21481481481481482"/>
    <n v="21"/>
    <n v="7.7777777777777779E-2"/>
    <n v="249"/>
    <n v="0.92222222222222228"/>
    <n v="66"/>
    <n v="0.24444444444444444"/>
    <n v="0.46875"/>
    <m/>
  </r>
  <r>
    <n v="394"/>
    <x v="1"/>
    <s v="RURAL"/>
    <s v="KAKKUNJE"/>
    <d v="2014-11-05T00:00:00"/>
    <n v="8"/>
    <n v="3"/>
    <x v="1"/>
    <n v="3.9465919999999999"/>
    <n v="6.234E-3"/>
    <n v="3.952826"/>
    <n v="1.4495365105608509E-4"/>
    <n v="5.2947199999999999"/>
    <n v="9.915535757975626E-5"/>
    <n v="511"/>
    <n v="1.7303152932444225E-4"/>
    <n v="9"/>
    <n v="39"/>
    <n v="0"/>
    <n v="4"/>
    <n v="0"/>
    <n v="52"/>
    <n v="50"/>
    <n v="3.8461538461538436E-2"/>
    <n v="2"/>
    <x v="3"/>
    <n v="50"/>
    <n v="1"/>
    <n v="8"/>
    <n v="0.16"/>
    <n v="1"/>
    <n v="0.02"/>
    <n v="22"/>
    <n v="0.44"/>
    <n v="3"/>
    <n v="0.06"/>
    <n v="40"/>
    <n v="0.8"/>
    <n v="7"/>
    <n v="0.14000000000000001"/>
    <n v="8.6805555555555552E-2"/>
    <m/>
  </r>
  <r>
    <n v="395"/>
    <x v="4"/>
    <s v="SURBAN"/>
    <s v="KOLLEGALA"/>
    <d v="2015-12-14T00:00:00"/>
    <n v="7"/>
    <n v="5"/>
    <x v="0"/>
    <n v="9.8453909999999993"/>
    <n v="0.71771499999999999"/>
    <n v="10.563105999999999"/>
    <n v="3.8735850786056326E-4"/>
    <n v="14.224337"/>
    <n v="2.6638221125384489E-4"/>
    <n v="2705"/>
    <n v="9.1594968067048189E-4"/>
    <n v="149"/>
    <n v="73"/>
    <n v="6"/>
    <n v="3"/>
    <n v="0"/>
    <n v="231"/>
    <n v="238"/>
    <n v="-3.0303030303030276E-2"/>
    <n v="-7"/>
    <x v="0"/>
    <n v="238"/>
    <n v="1"/>
    <n v="44"/>
    <n v="0.18487394957983194"/>
    <n v="2"/>
    <n v="8.4033613445378148E-3"/>
    <n v="47"/>
    <n v="0.19747899159663865"/>
    <n v="11"/>
    <n v="4.6218487394957986E-2"/>
    <n v="206"/>
    <n v="0.86554621848739499"/>
    <n v="42"/>
    <n v="0.17647058823529413"/>
    <n v="0.41319444444444442"/>
    <m/>
  </r>
  <r>
    <n v="396"/>
    <x v="3"/>
    <s v="SURBAN"/>
    <s v="KOTTUR,BALLARY"/>
    <d v="2014-08-19T00:00:00"/>
    <n v="9"/>
    <n v="6"/>
    <x v="0"/>
    <n v="26.306259000000001"/>
    <n v="5.413958"/>
    <n v="31.720217000000002"/>
    <n v="1.1632086174401045E-3"/>
    <n v="22.241866000000002"/>
    <n v="4.1652819723630774E-4"/>
    <n v="6407"/>
    <n v="2.1694970809818031E-3"/>
    <n v="170"/>
    <n v="97"/>
    <n v="18"/>
    <n v="3"/>
    <n v="0"/>
    <n v="288"/>
    <n v="293"/>
    <n v="-1.736111111111116E-2"/>
    <n v="-5"/>
    <x v="1"/>
    <n v="293"/>
    <n v="1"/>
    <n v="114"/>
    <n v="0.38907849829351537"/>
    <n v="9"/>
    <n v="3.0716723549488054E-2"/>
    <n v="89"/>
    <n v="0.30375426621160412"/>
    <n v="20"/>
    <n v="6.8259385665529013E-2"/>
    <n v="262"/>
    <n v="0.89419795221843001"/>
    <n v="111"/>
    <n v="0.37883959044368598"/>
    <n v="0.50868055555555558"/>
    <m/>
  </r>
  <r>
    <n v="397"/>
    <x v="11"/>
    <s v="RURAL"/>
    <s v="KADANUR G.P"/>
    <d v="2014-03-21T00:00:00"/>
    <n v="9"/>
    <n v="3"/>
    <x v="1"/>
    <n v="10.262962999999999"/>
    <n v="0.199047"/>
    <n v="10.462009999999999"/>
    <n v="3.8365122747251531E-4"/>
    <n v="8.7072319999999994"/>
    <n v="1.6306220205976828E-4"/>
    <n v="1128"/>
    <n v="3.819560960429958E-4"/>
    <n v="42"/>
    <n v="66"/>
    <n v="0"/>
    <n v="5"/>
    <n v="0"/>
    <n v="113"/>
    <n v="108"/>
    <n v="4.4247787610619427E-2"/>
    <n v="5"/>
    <x v="0"/>
    <n v="108"/>
    <n v="1"/>
    <n v="20"/>
    <n v="0.18518518518518517"/>
    <n v="3"/>
    <n v="2.7777777777777776E-2"/>
    <n v="22"/>
    <n v="0.20370370370370369"/>
    <n v="6"/>
    <n v="5.5555555555555552E-2"/>
    <n v="81"/>
    <n v="0.75"/>
    <n v="18"/>
    <n v="0.16666666666666666"/>
    <n v="0.1875"/>
    <m/>
  </r>
  <r>
    <n v="398"/>
    <x v="4"/>
    <s v="RURAL"/>
    <s v="KOTHEGALA G.P"/>
    <d v="2014-03-19T00:00:00"/>
    <n v="9"/>
    <n v="3"/>
    <x v="1"/>
    <n v="3.9615179999999999"/>
    <n v="8.4326999999999999E-2"/>
    <n v="4.0458449999999999"/>
    <n v="1.4836474065820418E-4"/>
    <n v="1.910102"/>
    <n v="3.5770890023232128E-5"/>
    <n v="620"/>
    <n v="2.0994040739951897E-4"/>
    <n v="21"/>
    <n v="15"/>
    <n v="0"/>
    <n v="0"/>
    <n v="0"/>
    <n v="36"/>
    <n v="36"/>
    <n v="0"/>
    <n v="0"/>
    <x v="4"/>
    <n v="34"/>
    <n v="0.94444444444444442"/>
    <n v="5"/>
    <n v="0.1388888888888889"/>
    <n v="0"/>
    <n v="0"/>
    <n v="4"/>
    <n v="0.11764705882352941"/>
    <n v="1"/>
    <n v="2.9411764705882353E-2"/>
    <n v="30"/>
    <n v="0.88235294117647056"/>
    <n v="3"/>
    <n v="8.8235294117647065E-2"/>
    <n v="5.9027777777777776E-2"/>
    <m/>
  </r>
  <r>
    <n v="399"/>
    <x v="1"/>
    <s v="RURAL"/>
    <s v="KARJE G.P"/>
    <d v="2014-03-26T00:00:00"/>
    <n v="9"/>
    <n v="4"/>
    <x v="1"/>
    <n v="7.113213"/>
    <n v="1.0278290000000001"/>
    <n v="8.1410420000000006"/>
    <n v="2.9853926312489677E-4"/>
    <n v="9.060632"/>
    <n v="1.6968039969225609E-4"/>
    <n v="794"/>
    <n v="2.6885916689551302E-4"/>
    <n v="33"/>
    <n v="66"/>
    <n v="3"/>
    <n v="1"/>
    <n v="0"/>
    <n v="103"/>
    <n v="101"/>
    <n v="1.9417475728155331E-2"/>
    <n v="2"/>
    <x v="0"/>
    <n v="101"/>
    <n v="1"/>
    <n v="29"/>
    <n v="0.28712871287128711"/>
    <n v="2"/>
    <n v="1.9801980198019802E-2"/>
    <n v="29"/>
    <n v="0.28712871287128711"/>
    <n v="5"/>
    <n v="4.9504950495049507E-2"/>
    <n v="80"/>
    <n v="0.79207920792079212"/>
    <n v="20"/>
    <n v="0.19801980198019803"/>
    <n v="0.17534722222222221"/>
    <m/>
  </r>
  <r>
    <n v="401"/>
    <x v="0"/>
    <s v="RURAL"/>
    <s v="KABAKA"/>
    <d v="1972-05-18T00:00:00"/>
    <n v="51"/>
    <n v="6"/>
    <x v="0"/>
    <n v="20.289138000000001"/>
    <n v="0.51169500000000001"/>
    <n v="20.800833000000001"/>
    <n v="7.6278507790575648E-4"/>
    <n v="41.911532999999999"/>
    <n v="7.8488627185776681E-4"/>
    <n v="2705"/>
    <n v="9.1594968067048189E-4"/>
    <n v="73"/>
    <n v="137"/>
    <n v="4"/>
    <n v="12"/>
    <n v="0"/>
    <n v="226"/>
    <n v="230"/>
    <n v="-1.7699115044247815E-2"/>
    <n v="-4"/>
    <x v="0"/>
    <n v="230"/>
    <n v="1"/>
    <n v="67"/>
    <n v="0.29130434782608694"/>
    <n v="5"/>
    <n v="2.1739130434782608E-2"/>
    <n v="82"/>
    <n v="0.35652173913043478"/>
    <n v="21"/>
    <n v="9.1304347826086957E-2"/>
    <n v="179"/>
    <n v="0.77826086956521734"/>
    <n v="59"/>
    <n v="0.2565217391304348"/>
    <n v="0.39930555555555558"/>
    <m/>
  </r>
  <r>
    <n v="402"/>
    <x v="2"/>
    <s v="SURBAN"/>
    <s v="KALASA"/>
    <d v="1960-04-01T00:00:00"/>
    <n v="63"/>
    <n v="7"/>
    <x v="0"/>
    <n v="40.118763999999999"/>
    <n v="3.2317140000000002"/>
    <n v="43.350477999999995"/>
    <n v="1.5897006498961739E-3"/>
    <n v="82.886893000000001"/>
    <n v="1.5522406310607543E-3"/>
    <n v="2542"/>
    <n v="8.6075567033802776E-4"/>
    <n v="70"/>
    <n v="264"/>
    <n v="20"/>
    <n v="40"/>
    <n v="0"/>
    <n v="394"/>
    <n v="390"/>
    <n v="1.0152284263959421E-2"/>
    <n v="4"/>
    <x v="1"/>
    <n v="390"/>
    <n v="1"/>
    <n v="99"/>
    <n v="0.25384615384615383"/>
    <n v="15"/>
    <n v="3.8461538461538464E-2"/>
    <n v="153"/>
    <n v="0.3923076923076923"/>
    <n v="41"/>
    <n v="0.10512820512820513"/>
    <n v="274"/>
    <n v="0.70256410256410251"/>
    <n v="92"/>
    <n v="0.23589743589743589"/>
    <n v="0.67708333333333337"/>
    <m/>
  </r>
  <r>
    <n v="403"/>
    <x v="2"/>
    <s v="RURAL"/>
    <s v="KAMMARDI"/>
    <d v="1960-08-19T00:00:00"/>
    <n v="63"/>
    <n v="5"/>
    <x v="0"/>
    <n v="20.319521999999999"/>
    <n v="0.32713300000000001"/>
    <n v="20.646654999999999"/>
    <n v="7.571312332861033E-4"/>
    <n v="37.252144000000001"/>
    <n v="6.9762889424418515E-4"/>
    <n v="1327"/>
    <n v="4.4934019454703495E-4"/>
    <n v="56"/>
    <n v="240"/>
    <n v="4"/>
    <n v="15"/>
    <n v="0"/>
    <n v="315"/>
    <n v="314"/>
    <n v="3.1746031746031633E-3"/>
    <n v="1"/>
    <x v="1"/>
    <n v="314"/>
    <n v="1"/>
    <n v="62"/>
    <n v="0.19745222929936307"/>
    <n v="9"/>
    <n v="2.8662420382165606E-2"/>
    <n v="96"/>
    <n v="0.30573248407643311"/>
    <n v="28"/>
    <n v="8.9171974522292988E-2"/>
    <n v="205"/>
    <n v="0.65286624203821653"/>
    <n v="51"/>
    <n v="0.16242038216560509"/>
    <n v="0.54513888888888884"/>
    <m/>
  </r>
  <r>
    <n v="404"/>
    <x v="1"/>
    <s v="SURBAN"/>
    <s v="KARKALA"/>
    <d v="1944-05-24T00:00:00"/>
    <n v="79"/>
    <n v="7"/>
    <x v="0"/>
    <n v="47.696914"/>
    <n v="2.5116100000000001"/>
    <n v="50.208523999999997"/>
    <n v="1.8411913066593555E-3"/>
    <n v="112.71634299999999"/>
    <n v="2.1108631420070291E-3"/>
    <n v="3337"/>
    <n v="1.1299534507938625E-3"/>
    <n v="83"/>
    <n v="408"/>
    <n v="11"/>
    <n v="41"/>
    <n v="2"/>
    <n v="545"/>
    <n v="535"/>
    <n v="1.834862385321101E-2"/>
    <n v="10"/>
    <x v="2"/>
    <n v="535"/>
    <n v="1"/>
    <n v="182"/>
    <n v="0.34018691588785049"/>
    <n v="16"/>
    <n v="2.9906542056074768E-2"/>
    <n v="216"/>
    <n v="0.40373831775700936"/>
    <n v="76"/>
    <n v="0.14205607476635515"/>
    <n v="378"/>
    <n v="0.70654205607476639"/>
    <n v="164"/>
    <n v="0.30654205607476637"/>
    <n v="0.92881944444444442"/>
    <m/>
  </r>
  <r>
    <n v="405"/>
    <x v="1"/>
    <s v="RURAL"/>
    <s v="KARKI"/>
    <d v="1972-01-29T00:00:00"/>
    <n v="51"/>
    <n v="5"/>
    <x v="0"/>
    <n v="21.662398"/>
    <n v="1.586103"/>
    <n v="23.248501000000001"/>
    <n v="8.5254324413243723E-4"/>
    <n v="53.08858"/>
    <n v="9.9420122939484937E-4"/>
    <n v="1404"/>
    <n v="4.7541343869181394E-4"/>
    <n v="59"/>
    <n v="216"/>
    <n v="9"/>
    <n v="23"/>
    <n v="0"/>
    <n v="307"/>
    <n v="300"/>
    <n v="2.2801302931596101E-2"/>
    <n v="7"/>
    <x v="1"/>
    <n v="300"/>
    <n v="1"/>
    <n v="102"/>
    <n v="0.34"/>
    <n v="8"/>
    <n v="2.6666666666666668E-2"/>
    <n v="94"/>
    <n v="0.31333333333333335"/>
    <n v="40"/>
    <n v="0.13333333333333333"/>
    <n v="195"/>
    <n v="0.65"/>
    <n v="85"/>
    <n v="0.28333333333333333"/>
    <n v="0.52083333333333337"/>
    <m/>
  </r>
  <r>
    <n v="406"/>
    <x v="0"/>
    <s v="SURBAN"/>
    <s v="KASARGOD, KERALA"/>
    <d v="1971-12-30T00:00:00"/>
    <n v="51"/>
    <n v="7"/>
    <x v="0"/>
    <n v="32.422778999999998"/>
    <n v="0.64874399999999999"/>
    <n v="33.071522999999999"/>
    <n v="1.2127622123602943E-3"/>
    <n v="57.765684999999998"/>
    <n v="1.0817903783419262E-3"/>
    <n v="2867"/>
    <n v="9.7080507744261432E-4"/>
    <n v="29"/>
    <n v="250"/>
    <n v="4"/>
    <n v="22"/>
    <n v="0"/>
    <n v="305"/>
    <n v="305"/>
    <n v="0"/>
    <n v="0"/>
    <x v="1"/>
    <n v="305"/>
    <n v="1"/>
    <n v="98"/>
    <n v="0.32131147540983607"/>
    <n v="14"/>
    <n v="4.5901639344262293E-2"/>
    <n v="148"/>
    <n v="0.48524590163934428"/>
    <n v="46"/>
    <n v="0.15081967213114755"/>
    <n v="198"/>
    <n v="0.64918032786885249"/>
    <n v="84"/>
    <n v="0.27540983606557379"/>
    <n v="0.52951388888888884"/>
    <m/>
  </r>
  <r>
    <n v="407"/>
    <x v="2"/>
    <s v="RURAL"/>
    <s v="KATTEHAKLU"/>
    <d v="1971-12-10T00:00:00"/>
    <n v="51"/>
    <n v="5"/>
    <x v="0"/>
    <n v="25.109594999999999"/>
    <n v="1.0876889999999999"/>
    <n v="26.197284"/>
    <n v="9.6067774386050916E-4"/>
    <n v="30.989652"/>
    <n v="5.8034986275614362E-4"/>
    <n v="965"/>
    <n v="3.2676208571054161E-4"/>
    <n v="50"/>
    <n v="119"/>
    <n v="2"/>
    <n v="8"/>
    <n v="0"/>
    <n v="179"/>
    <n v="185"/>
    <n v="-3.3519553072625774E-2"/>
    <n v="-6"/>
    <x v="0"/>
    <n v="185"/>
    <n v="1"/>
    <n v="34"/>
    <n v="0.18378378378378379"/>
    <n v="6"/>
    <n v="3.2432432432432434E-2"/>
    <n v="42"/>
    <n v="0.22702702702702704"/>
    <n v="15"/>
    <n v="8.1081081081081086E-2"/>
    <n v="129"/>
    <n v="0.69729729729729728"/>
    <n v="31"/>
    <n v="0.16756756756756758"/>
    <n v="0.32118055555555558"/>
    <m/>
  </r>
  <r>
    <n v="409"/>
    <x v="4"/>
    <s v="RURAL"/>
    <s v="KODLIPET"/>
    <d v="1969-06-11T00:00:00"/>
    <n v="54"/>
    <n v="5"/>
    <x v="0"/>
    <n v="23.950317999999999"/>
    <n v="0.96885200000000005"/>
    <n v="24.919170000000001"/>
    <n v="9.138081647882462E-4"/>
    <n v="22.74896"/>
    <n v="4.2602465538641744E-4"/>
    <n v="1990"/>
    <n v="6.7384098504039147E-4"/>
    <n v="75"/>
    <n v="110"/>
    <n v="5"/>
    <n v="12"/>
    <n v="0"/>
    <n v="202"/>
    <n v="211"/>
    <n v="-4.4554455445544594E-2"/>
    <n v="-9"/>
    <x v="0"/>
    <n v="211"/>
    <n v="1"/>
    <n v="40"/>
    <n v="0.1895734597156398"/>
    <n v="1"/>
    <n v="4.7393364928909956E-3"/>
    <n v="56"/>
    <n v="0.26540284360189575"/>
    <n v="18"/>
    <n v="8.5308056872037921E-2"/>
    <n v="160"/>
    <n v="0.75829383886255919"/>
    <n v="42"/>
    <n v="0.1990521327014218"/>
    <n v="0.36631944444444442"/>
    <m/>
  </r>
  <r>
    <n v="410"/>
    <x v="2"/>
    <s v="RURAL"/>
    <s v="KOPPA, KARNATAKA"/>
    <d v="1957-12-07T00:00:00"/>
    <n v="65"/>
    <n v="7"/>
    <x v="0"/>
    <n v="55.065581000000002"/>
    <n v="3.1874560000000001"/>
    <n v="58.253036999999999"/>
    <n v="2.1361907653550177E-3"/>
    <n v="111.793145"/>
    <n v="2.0935742149614223E-3"/>
    <n v="3507"/>
    <n v="1.1875177560485694E-3"/>
    <n v="78"/>
    <n v="476"/>
    <n v="6"/>
    <n v="32"/>
    <n v="2"/>
    <n v="594"/>
    <n v="599"/>
    <n v="-8.4175084175084347E-3"/>
    <n v="-5"/>
    <x v="2"/>
    <n v="597"/>
    <n v="0.996661101836394"/>
    <n v="175"/>
    <n v="0.29215358931552587"/>
    <n v="30"/>
    <n v="5.0251256281407038E-2"/>
    <n v="242"/>
    <n v="0.40536013400335008"/>
    <n v="90"/>
    <n v="0.15075376884422109"/>
    <n v="434"/>
    <n v="0.72696817420435511"/>
    <n v="170"/>
    <n v="0.28475711892797317"/>
    <n v="1.0364583333333333"/>
    <m/>
  </r>
  <r>
    <n v="411"/>
    <x v="11"/>
    <s v="SURBAN"/>
    <s v="KORATAGERE"/>
    <d v="1969-12-18T00:00:00"/>
    <n v="53"/>
    <n v="6"/>
    <x v="0"/>
    <n v="39.760182"/>
    <n v="1.9453940000000001"/>
    <n v="41.705576000000001"/>
    <n v="1.5293806280865987E-3"/>
    <n v="45.239519000000001"/>
    <n v="8.4721017979820989E-4"/>
    <n v="4457"/>
    <n v="1.509200638354284E-3"/>
    <n v="246"/>
    <n v="233"/>
    <n v="10"/>
    <n v="19"/>
    <n v="0"/>
    <n v="508"/>
    <n v="513"/>
    <n v="-9.8425196850393526E-3"/>
    <n v="-5"/>
    <x v="2"/>
    <n v="513"/>
    <n v="1"/>
    <n v="98"/>
    <n v="0.19103313840155944"/>
    <n v="12"/>
    <n v="2.3391812865497075E-2"/>
    <n v="139"/>
    <n v="0.27095516569200778"/>
    <n v="25"/>
    <n v="4.8732943469785572E-2"/>
    <n v="436"/>
    <n v="0.84990253411306038"/>
    <n v="97"/>
    <n v="0.18908382066276802"/>
    <n v="0.890625"/>
    <m/>
  </r>
  <r>
    <n v="412"/>
    <x v="1"/>
    <s v="RURAL"/>
    <s v="KOTA, KARNATAKA"/>
    <d v="1966-12-26T00:00:00"/>
    <n v="56"/>
    <n v="7"/>
    <x v="0"/>
    <n v="26.795679"/>
    <n v="1.566154"/>
    <n v="28.361833000000001"/>
    <n v="1.0400536841219318E-3"/>
    <n v="76.151109000000005"/>
    <n v="1.4260981587298283E-3"/>
    <n v="2099"/>
    <n v="7.107498631154682E-4"/>
    <n v="70"/>
    <n v="358"/>
    <n v="7"/>
    <n v="34"/>
    <n v="2"/>
    <n v="471"/>
    <n v="456"/>
    <n v="3.1847133757961776E-2"/>
    <n v="15"/>
    <x v="1"/>
    <n v="455"/>
    <n v="0.9978070175438597"/>
    <n v="125"/>
    <n v="0.27412280701754388"/>
    <n v="16"/>
    <n v="3.5164835164835165E-2"/>
    <n v="166"/>
    <n v="0.36483516483516482"/>
    <n v="62"/>
    <n v="0.13626373626373625"/>
    <n v="306"/>
    <n v="0.67252747252747258"/>
    <n v="123"/>
    <n v="0.27032967032967031"/>
    <n v="0.78993055555555558"/>
    <m/>
  </r>
  <r>
    <n v="413"/>
    <x v="4"/>
    <s v="SURBAN"/>
    <s v="K R NAGAR KARNATAKA"/>
    <d v="1971-04-12T00:00:00"/>
    <n v="52"/>
    <n v="8"/>
    <x v="0"/>
    <n v="39.111134999999997"/>
    <n v="3.0265279999999999"/>
    <n v="42.137662999999996"/>
    <n v="1.5452256433298372E-3"/>
    <n v="68.863968"/>
    <n v="1.2896303055498484E-3"/>
    <n v="3195"/>
    <n v="1.0818703252281662E-3"/>
    <n v="236"/>
    <n v="277"/>
    <n v="7"/>
    <n v="20"/>
    <n v="0"/>
    <n v="540"/>
    <n v="543"/>
    <n v="-5.5555555555555358E-3"/>
    <n v="-3"/>
    <x v="2"/>
    <n v="543"/>
    <n v="1"/>
    <n v="158"/>
    <n v="0.29097605893186002"/>
    <n v="16"/>
    <n v="2.9465930018416207E-2"/>
    <n v="111"/>
    <n v="0.20441988950276244"/>
    <n v="41"/>
    <n v="7.550644567219153E-2"/>
    <n v="423"/>
    <n v="0.77900552486187846"/>
    <n v="135"/>
    <n v="0.24861878453038674"/>
    <n v="0.94270833333333337"/>
    <m/>
  </r>
  <r>
    <n v="414"/>
    <x v="4"/>
    <s v="RURAL"/>
    <s v="KUDIGE,KARNATAKA"/>
    <d v="1970-05-28T00:00:00"/>
    <n v="53"/>
    <n v="5"/>
    <x v="0"/>
    <n v="16.225618999999998"/>
    <n v="1.9495499999999999"/>
    <n v="18.175168999999997"/>
    <n v="6.6649963977958421E-4"/>
    <n v="19.938824"/>
    <n v="3.7339863551610403E-4"/>
    <n v="2221"/>
    <n v="7.5206071747472843E-4"/>
    <n v="98"/>
    <n v="90"/>
    <n v="7"/>
    <n v="10"/>
    <n v="0"/>
    <n v="205"/>
    <n v="204"/>
    <n v="4.8780487804878092E-3"/>
    <n v="1"/>
    <x v="0"/>
    <n v="204"/>
    <n v="1"/>
    <n v="39"/>
    <n v="0.19117647058823528"/>
    <n v="6"/>
    <n v="2.9411764705882353E-2"/>
    <n v="65"/>
    <n v="0.31862745098039214"/>
    <n v="17"/>
    <n v="8.3333333333333329E-2"/>
    <n v="176"/>
    <n v="0.86274509803921573"/>
    <n v="40"/>
    <n v="0.19607843137254902"/>
    <n v="0.35416666666666669"/>
    <m/>
  </r>
  <r>
    <n v="415"/>
    <x v="1"/>
    <s v="RURAL"/>
    <s v="KUMBHASHI,KARNATAKA"/>
    <d v="1971-04-21T00:00:00"/>
    <n v="52"/>
    <n v="6"/>
    <x v="0"/>
    <n v="22.563677999999999"/>
    <n v="0.77598299999999998"/>
    <n v="23.339661"/>
    <n v="8.5588616254834342E-4"/>
    <n v="72.613684000000006"/>
    <n v="1.3598520416950146E-3"/>
    <n v="1700"/>
    <n v="5.7564305254706818E-4"/>
    <n v="68"/>
    <n v="353"/>
    <n v="3"/>
    <n v="24"/>
    <n v="2"/>
    <n v="450"/>
    <n v="435"/>
    <n v="3.3333333333333326E-2"/>
    <n v="15"/>
    <x v="1"/>
    <n v="435"/>
    <n v="1"/>
    <n v="163"/>
    <n v="0.37471264367816093"/>
    <n v="9"/>
    <n v="2.0689655172413793E-2"/>
    <n v="164"/>
    <n v="0.37701149425287356"/>
    <n v="53"/>
    <n v="0.12183908045977011"/>
    <n v="302"/>
    <n v="0.69425287356321841"/>
    <n v="124"/>
    <n v="0.28505747126436781"/>
    <n v="0.75520833333333337"/>
    <m/>
  </r>
  <r>
    <n v="416"/>
    <x v="1"/>
    <s v="SURBAN"/>
    <s v="KUMTA"/>
    <d v="1971-04-16T00:00:00"/>
    <n v="52"/>
    <n v="6"/>
    <x v="0"/>
    <n v="29.155581000000002"/>
    <n v="2.3324880000000001"/>
    <n v="31.488069000000003"/>
    <n v="1.1546955434557278E-3"/>
    <n v="122.87286899999999"/>
    <n v="2.3010665837939585E-3"/>
    <n v="3301"/>
    <n v="1.1177633626222776E-3"/>
    <n v="59"/>
    <n v="490"/>
    <n v="13"/>
    <n v="29"/>
    <n v="2"/>
    <n v="593"/>
    <n v="585"/>
    <n v="1.3490725126475533E-2"/>
    <n v="8"/>
    <x v="2"/>
    <n v="585"/>
    <n v="1"/>
    <n v="127"/>
    <n v="0.2170940170940171"/>
    <n v="17"/>
    <n v="2.9059829059829061E-2"/>
    <n v="212"/>
    <n v="0.36239316239316238"/>
    <n v="72"/>
    <n v="0.12307692307692308"/>
    <n v="358"/>
    <n v="0.61196581196581201"/>
    <n v="128"/>
    <n v="0.2188034188034188"/>
    <n v="1.015625"/>
    <m/>
  </r>
  <r>
    <n v="417"/>
    <x v="6"/>
    <s v="SURBAN"/>
    <s v="KUNDGOL,KARNATAKA"/>
    <d v="1966-12-30T00:00:00"/>
    <n v="56"/>
    <n v="5"/>
    <x v="0"/>
    <n v="17.586857999999999"/>
    <n v="1.473938"/>
    <n v="19.060796"/>
    <n v="6.9897637088888365E-4"/>
    <n v="24.713677000000001"/>
    <n v="4.6281833223392325E-4"/>
    <n v="2862"/>
    <n v="9.6911200964100528E-4"/>
    <n v="78"/>
    <n v="125"/>
    <n v="8"/>
    <n v="26"/>
    <n v="0"/>
    <n v="237"/>
    <n v="239"/>
    <n v="-8.4388185654007408E-3"/>
    <n v="-2"/>
    <x v="0"/>
    <n v="238"/>
    <n v="0.99581589958159"/>
    <n v="76"/>
    <n v="0.31799163179916318"/>
    <n v="9"/>
    <n v="3.7815126050420166E-2"/>
    <n v="63"/>
    <n v="0.26470588235294118"/>
    <n v="14"/>
    <n v="5.8823529411764705E-2"/>
    <n v="193"/>
    <n v="0.81092436974789917"/>
    <n v="59"/>
    <n v="0.24789915966386555"/>
    <n v="0.41319444444444442"/>
    <m/>
  </r>
  <r>
    <n v="418"/>
    <x v="0"/>
    <s v="RURAL"/>
    <s v="KURNAD-MUDIPU"/>
    <d v="1969-10-06T00:00:00"/>
    <n v="53"/>
    <n v="5"/>
    <x v="0"/>
    <n v="21.216889999999999"/>
    <n v="2.4410630000000002"/>
    <n v="23.657952999999999"/>
    <n v="8.6755821375979149E-4"/>
    <n v="37.695757999999998"/>
    <n v="7.0593654881277159E-4"/>
    <n v="2512"/>
    <n v="8.5059726352837363E-4"/>
    <n v="89"/>
    <n v="161"/>
    <n v="5"/>
    <n v="17"/>
    <n v="0"/>
    <n v="272"/>
    <n v="274"/>
    <n v="-7.3529411764705621E-3"/>
    <n v="-2"/>
    <x v="1"/>
    <n v="274"/>
    <n v="1"/>
    <n v="102"/>
    <n v="0.37226277372262773"/>
    <n v="10"/>
    <n v="3.6496350364963501E-2"/>
    <n v="94"/>
    <n v="0.34306569343065696"/>
    <n v="26"/>
    <n v="9.4890510948905105E-2"/>
    <n v="199"/>
    <n v="0.72627737226277367"/>
    <n v="84"/>
    <n v="0.30656934306569344"/>
    <n v="0.47569444444444442"/>
    <m/>
  </r>
  <r>
    <n v="419"/>
    <x v="1"/>
    <s v="SURBAN"/>
    <s v="KARWAR - MAIN"/>
    <d v="1976-12-09T00:00:00"/>
    <n v="46"/>
    <n v="8"/>
    <x v="0"/>
    <n v="54.711303999999998"/>
    <n v="3.0937130000000002"/>
    <n v="57.805016999999999"/>
    <n v="2.1197614728068141E-3"/>
    <n v="105.970896"/>
    <n v="1.9845397086016188E-3"/>
    <n v="4476"/>
    <n v="1.5156342960003983E-3"/>
    <n v="193"/>
    <n v="315"/>
    <n v="23"/>
    <n v="38"/>
    <n v="0"/>
    <n v="569"/>
    <n v="568"/>
    <n v="1.7574692442882123E-3"/>
    <n v="1"/>
    <x v="2"/>
    <n v="568"/>
    <n v="1"/>
    <n v="191"/>
    <n v="0.33626760563380281"/>
    <n v="28"/>
    <n v="4.9295774647887321E-2"/>
    <n v="153"/>
    <n v="0.26936619718309857"/>
    <n v="43"/>
    <n v="7.5704225352112672E-2"/>
    <n v="449"/>
    <n v="0.79049295774647887"/>
    <n v="148"/>
    <n v="0.26056338028169013"/>
    <n v="0.98611111111111116"/>
    <m/>
  </r>
  <r>
    <n v="420"/>
    <x v="2"/>
    <s v="RURAL"/>
    <s v="KUDREGUNDI, KARNATAKA"/>
    <d v="1976-11-25T00:00:00"/>
    <n v="46"/>
    <n v="5"/>
    <x v="0"/>
    <n v="21.428863"/>
    <n v="0.21777199999999999"/>
    <n v="21.646635"/>
    <n v="7.9380139078432462E-4"/>
    <n v="22.442157999999999"/>
    <n v="4.2027910849891734E-4"/>
    <n v="1247"/>
    <n v="4.2225110972129054E-4"/>
    <n v="42"/>
    <n v="109"/>
    <n v="2"/>
    <n v="9"/>
    <n v="0"/>
    <n v="162"/>
    <n v="166"/>
    <n v="-2.4691358024691468E-2"/>
    <n v="-4"/>
    <x v="0"/>
    <n v="166"/>
    <n v="1"/>
    <n v="15"/>
    <n v="9.036144578313253E-2"/>
    <n v="2"/>
    <n v="1.2048192771084338E-2"/>
    <n v="37"/>
    <n v="0.22289156626506024"/>
    <n v="12"/>
    <n v="7.2289156626506021E-2"/>
    <n v="102"/>
    <n v="0.61445783132530118"/>
    <n v="18"/>
    <n v="0.10843373493975904"/>
    <n v="0.28819444444444442"/>
    <m/>
  </r>
  <r>
    <n v="421"/>
    <x v="1"/>
    <s v="RURAL"/>
    <s v="KATTINGERI (MOODUBELLE)"/>
    <d v="1977-10-14T00:00:00"/>
    <n v="45"/>
    <n v="6"/>
    <x v="0"/>
    <n v="27.734449000000001"/>
    <n v="0.60345400000000005"/>
    <n v="28.337903000000001"/>
    <n v="1.039176149702311E-3"/>
    <n v="69.947817999999998"/>
    <n v="1.3099277970721232E-3"/>
    <n v="1534"/>
    <n v="5.1943320153364852E-4"/>
    <n v="29"/>
    <n v="280"/>
    <n v="3"/>
    <n v="13"/>
    <n v="0"/>
    <n v="325"/>
    <n v="334"/>
    <n v="-2.7692307692307683E-2"/>
    <n v="-9"/>
    <x v="1"/>
    <n v="334"/>
    <n v="1"/>
    <n v="140"/>
    <n v="0.41916167664670656"/>
    <n v="11"/>
    <n v="3.2934131736526949E-2"/>
    <n v="125"/>
    <n v="0.37425149700598803"/>
    <n v="32"/>
    <n v="9.580838323353294E-2"/>
    <n v="193"/>
    <n v="0.57784431137724546"/>
    <n v="104"/>
    <n v="0.31137724550898205"/>
    <n v="0.57986111111111116"/>
    <m/>
  </r>
  <r>
    <n v="422"/>
    <x v="1"/>
    <s v="RURAL"/>
    <s v="KIRIMANJESHWARA,KARNATAKA"/>
    <d v="1978-04-03T00:00:00"/>
    <n v="45"/>
    <n v="6"/>
    <x v="0"/>
    <n v="38.930740999999998"/>
    <n v="2.691084"/>
    <n v="41.621825000000001"/>
    <n v="1.5263094043014894E-3"/>
    <n v="44.385347000000003"/>
    <n v="8.3121391746618562E-4"/>
    <n v="3138"/>
    <n v="1.0625693522898234E-3"/>
    <n v="149"/>
    <n v="317"/>
    <n v="8"/>
    <n v="20"/>
    <n v="0"/>
    <n v="494"/>
    <n v="498"/>
    <n v="-8.0971659919029104E-3"/>
    <n v="-4"/>
    <x v="1"/>
    <n v="498"/>
    <n v="1"/>
    <n v="69"/>
    <n v="0.13855421686746988"/>
    <n v="8"/>
    <n v="1.6064257028112448E-2"/>
    <n v="120"/>
    <n v="0.24096385542168675"/>
    <n v="29"/>
    <n v="5.8232931726907633E-2"/>
    <n v="405"/>
    <n v="0.81325301204819278"/>
    <n v="70"/>
    <n v="0.14056224899598393"/>
    <n v="0.86458333333333337"/>
    <m/>
  </r>
  <r>
    <n v="423"/>
    <x v="9"/>
    <s v="URBAN"/>
    <s v="KOLHAPUR, MAHARASTRA"/>
    <d v="1978-05-26T00:00:00"/>
    <n v="45"/>
    <n v="8"/>
    <x v="0"/>
    <n v="23.390833000000001"/>
    <n v="4.7754570000000003"/>
    <n v="28.16629"/>
    <n v="1.0328829480995368E-3"/>
    <n v="103.849566"/>
    <n v="1.9448131064971326E-3"/>
    <n v="4626"/>
    <n v="1.5664263300486688E-3"/>
    <n v="12"/>
    <n v="123"/>
    <n v="7"/>
    <n v="11"/>
    <n v="0"/>
    <n v="153"/>
    <n v="155"/>
    <n v="-1.3071895424836555E-2"/>
    <n v="-2"/>
    <x v="0"/>
    <n v="154"/>
    <n v="0.99354838709677418"/>
    <n v="80"/>
    <n v="0.5161290322580645"/>
    <n v="18"/>
    <n v="0.11688311688311688"/>
    <n v="112"/>
    <n v="0.72727272727272729"/>
    <n v="35"/>
    <n v="0.22727272727272727"/>
    <n v="121"/>
    <n v="0.7857142857142857"/>
    <n v="75"/>
    <n v="0.48701298701298701"/>
    <n v="0.2673611111111111"/>
    <m/>
  </r>
  <r>
    <n v="424"/>
    <x v="11"/>
    <s v="URBAN"/>
    <s v="KOLAR"/>
    <d v="1978-11-25T00:00:00"/>
    <n v="44"/>
    <n v="9"/>
    <x v="0"/>
    <n v="69.479900999999998"/>
    <n v="12.330724"/>
    <n v="81.810625000000002"/>
    <n v="3.0000685051480213E-3"/>
    <n v="113.79252700000001"/>
    <n v="2.1310170707023357E-3"/>
    <n v="8566"/>
    <n v="2.9005637577165797E-3"/>
    <n v="462"/>
    <n v="350"/>
    <n v="103"/>
    <n v="30"/>
    <n v="2"/>
    <n v="947"/>
    <n v="950"/>
    <n v="-3.1678986272438703E-3"/>
    <n v="-3"/>
    <x v="5"/>
    <n v="950"/>
    <n v="1"/>
    <n v="262"/>
    <n v="0.27578947368421053"/>
    <n v="30"/>
    <n v="3.1578947368421054E-2"/>
    <n v="252"/>
    <n v="0.26526315789473687"/>
    <n v="115"/>
    <n v="0.12105263157894737"/>
    <n v="788"/>
    <n v="0.82947368421052636"/>
    <n v="266"/>
    <n v="0.28000000000000003"/>
    <n v="1.6493055555555556"/>
    <m/>
  </r>
  <r>
    <n v="425"/>
    <x v="4"/>
    <s v="RURAL"/>
    <s v="KOWSHIKA,KARNATAKA"/>
    <d v="1980-12-21T00:00:00"/>
    <n v="42"/>
    <n v="6"/>
    <x v="0"/>
    <n v="14.47833"/>
    <n v="0.30546299999999998"/>
    <n v="14.783792999999999"/>
    <n v="5.4213486042830965E-4"/>
    <n v="23.190339000000002"/>
    <n v="4.3429045463041815E-4"/>
    <n v="1218"/>
    <n v="4.1243131647195823E-4"/>
    <n v="86"/>
    <n v="124"/>
    <n v="3"/>
    <n v="6"/>
    <n v="0"/>
    <n v="219"/>
    <n v="222"/>
    <n v="-1.3698630136986356E-2"/>
    <n v="-3"/>
    <x v="0"/>
    <n v="222"/>
    <n v="1"/>
    <n v="27"/>
    <n v="0.12162162162162163"/>
    <n v="4"/>
    <n v="1.8018018018018018E-2"/>
    <n v="38"/>
    <n v="0.17117117117117117"/>
    <n v="5"/>
    <n v="2.2522522522522521E-2"/>
    <n v="166"/>
    <n v="0.74774774774774777"/>
    <n v="19"/>
    <n v="8.5585585585585586E-2"/>
    <n v="0.38541666666666669"/>
    <m/>
  </r>
  <r>
    <n v="426"/>
    <x v="2"/>
    <s v="RURAL"/>
    <s v="KUNDUR, KARNATAKA"/>
    <d v="1980-12-28T00:00:00"/>
    <n v="42"/>
    <n v="5"/>
    <x v="0"/>
    <n v="13.578109"/>
    <n v="0.91611900000000002"/>
    <n v="14.494228"/>
    <n v="5.3151625390020663E-4"/>
    <n v="10.580945"/>
    <n v="1.9815162747165746E-4"/>
    <n v="2264"/>
    <n v="7.6662110056856605E-4"/>
    <n v="99"/>
    <n v="53"/>
    <n v="9"/>
    <n v="2"/>
    <n v="0"/>
    <n v="163"/>
    <n v="163"/>
    <n v="0"/>
    <n v="0"/>
    <x v="0"/>
    <n v="163"/>
    <n v="1"/>
    <n v="23"/>
    <n v="0.1411042944785276"/>
    <n v="4"/>
    <n v="2.4539877300613498E-2"/>
    <n v="32"/>
    <n v="0.19631901840490798"/>
    <n v="7"/>
    <n v="4.2944785276073622E-2"/>
    <n v="145"/>
    <n v="0.88957055214723924"/>
    <n v="23"/>
    <n v="0.1411042944785276"/>
    <n v="0.2829861111111111"/>
    <m/>
  </r>
  <r>
    <n v="427"/>
    <x v="9"/>
    <s v="METRO"/>
    <s v="KALYAN, MUMBAI"/>
    <d v="1993-05-24T00:00:00"/>
    <n v="30"/>
    <n v="8"/>
    <x v="0"/>
    <n v="38.014234000000002"/>
    <n v="12.208133"/>
    <n v="50.222367000000006"/>
    <n v="1.8416989418023064E-3"/>
    <n v="52.122332"/>
    <n v="9.761060957615838E-4"/>
    <n v="7000"/>
    <n v="2.3702949222526334E-3"/>
    <n v="48"/>
    <n v="235"/>
    <n v="28"/>
    <n v="13"/>
    <n v="0"/>
    <n v="324"/>
    <n v="338"/>
    <n v="-4.3209876543209846E-2"/>
    <n v="-14"/>
    <x v="1"/>
    <n v="338"/>
    <n v="1"/>
    <n v="162"/>
    <n v="0.47928994082840237"/>
    <n v="12"/>
    <n v="3.5502958579881658E-2"/>
    <n v="212"/>
    <n v="0.62721893491124259"/>
    <n v="74"/>
    <n v="0.21893491124260356"/>
    <n v="267"/>
    <n v="0.7899408284023669"/>
    <n v="144"/>
    <n v="0.42603550295857989"/>
    <n v="0.58680555555555558"/>
    <m/>
  </r>
  <r>
    <n v="428"/>
    <x v="5"/>
    <s v="URBAN"/>
    <s v="KURNOOL,AP"/>
    <d v="1995-03-17T00:00:00"/>
    <n v="28"/>
    <n v="11"/>
    <x v="2"/>
    <n v="32.950865"/>
    <n v="10.32"/>
    <n v="43.270865000000001"/>
    <n v="1.5867811702576754E-3"/>
    <n v="91.474171999999996"/>
    <n v="1.7130564475500362E-3"/>
    <n v="8442"/>
    <n v="2.8585756762366759E-3"/>
    <n v="25"/>
    <n v="152"/>
    <n v="29"/>
    <n v="17"/>
    <n v="0"/>
    <n v="223"/>
    <n v="238"/>
    <n v="-6.7264573991031362E-2"/>
    <n v="-15"/>
    <x v="0"/>
    <n v="238"/>
    <n v="1"/>
    <n v="102"/>
    <n v="0.42857142857142855"/>
    <n v="15"/>
    <n v="6.3025210084033612E-2"/>
    <n v="161"/>
    <n v="0.67647058823529416"/>
    <n v="55"/>
    <n v="0.23109243697478993"/>
    <n v="179"/>
    <n v="0.75210084033613445"/>
    <n v="98"/>
    <n v="0.41176470588235292"/>
    <n v="0.41319444444444442"/>
    <m/>
  </r>
  <r>
    <n v="429"/>
    <x v="5"/>
    <s v="URBAN"/>
    <s v="KAKINADA,AP"/>
    <d v="1996-03-15T00:00:00"/>
    <n v="27"/>
    <n v="5"/>
    <x v="0"/>
    <n v="8.9332639999999994"/>
    <n v="2.767261"/>
    <n v="11.700524999999999"/>
    <n v="4.2906867593539403E-4"/>
    <n v="15.896647"/>
    <n v="2.9769991946772631E-4"/>
    <n v="2406"/>
    <n v="8.1470422613426233E-4"/>
    <n v="20"/>
    <n v="65"/>
    <n v="5"/>
    <n v="8"/>
    <n v="0"/>
    <n v="98"/>
    <n v="101"/>
    <n v="-3.0612244897959107E-2"/>
    <n v="-3"/>
    <x v="0"/>
    <n v="101"/>
    <n v="1"/>
    <n v="43"/>
    <n v="0.42574257425742573"/>
    <n v="2"/>
    <n v="1.9801980198019802E-2"/>
    <n v="54"/>
    <n v="0.53465346534653468"/>
    <n v="17"/>
    <n v="0.16831683168316833"/>
    <n v="74"/>
    <n v="0.73267326732673266"/>
    <n v="39"/>
    <n v="0.38613861386138615"/>
    <n v="0.17534722222222221"/>
    <m/>
  </r>
  <r>
    <n v="430"/>
    <x v="13"/>
    <s v="SURBAN"/>
    <s v="KARUR, TN"/>
    <d v="1996-09-25T00:00:00"/>
    <n v="26"/>
    <n v="8"/>
    <x v="0"/>
    <n v="8.872992"/>
    <n v="5.4120619999999997"/>
    <n v="14.285053999999999"/>
    <n v="5.2384565696373493E-4"/>
    <n v="19.450016000000002"/>
    <n v="3.6424462321179982E-4"/>
    <n v="4490"/>
    <n v="1.5203748858449034E-3"/>
    <n v="14"/>
    <n v="76"/>
    <n v="13"/>
    <n v="5"/>
    <n v="0"/>
    <n v="108"/>
    <n v="111"/>
    <n v="-2.7777777777777679E-2"/>
    <n v="-3"/>
    <x v="0"/>
    <n v="111"/>
    <n v="1"/>
    <n v="45"/>
    <n v="0.40540540540540543"/>
    <n v="7"/>
    <n v="6.3063063063063057E-2"/>
    <n v="67"/>
    <n v="0.60360360360360366"/>
    <n v="45"/>
    <n v="0.40540540540540543"/>
    <n v="80"/>
    <n v="0.72072072072072069"/>
    <n v="55"/>
    <n v="0.49549549549549549"/>
    <n v="0.19270833333333334"/>
    <m/>
  </r>
  <r>
    <n v="431"/>
    <x v="5"/>
    <s v="URBAN"/>
    <s v="KHAMMAM A.P"/>
    <d v="1997-03-12T00:00:00"/>
    <n v="26"/>
    <n v="9"/>
    <x v="0"/>
    <n v="15.161908"/>
    <n v="14.319061"/>
    <n v="29.480969000000002"/>
    <n v="1.0810933982981447E-3"/>
    <n v="24.777197999999999"/>
    <n v="4.6400790363124427E-4"/>
    <n v="4724"/>
    <n v="1.5996104589602058E-3"/>
    <n v="82"/>
    <n v="56"/>
    <n v="13"/>
    <n v="5"/>
    <n v="0"/>
    <n v="156"/>
    <n v="171"/>
    <n v="-9.6153846153846256E-2"/>
    <n v="-15"/>
    <x v="0"/>
    <n v="171"/>
    <n v="1"/>
    <n v="43"/>
    <n v="0.25146198830409355"/>
    <n v="5"/>
    <n v="2.9239766081871343E-2"/>
    <n v="59"/>
    <n v="0.34502923976608185"/>
    <n v="25"/>
    <n v="0.14619883040935672"/>
    <n v="151"/>
    <n v="0.88304093567251463"/>
    <n v="48"/>
    <n v="0.2807017543859649"/>
    <n v="0.296875"/>
    <m/>
  </r>
  <r>
    <n v="432"/>
    <x v="0"/>
    <s v="URBAN"/>
    <s v="KANHANGAD (KERALA)"/>
    <d v="1999-03-19T00:00:00"/>
    <n v="24"/>
    <n v="6"/>
    <x v="0"/>
    <n v="16.842172000000001"/>
    <n v="3.2570869999999998"/>
    <n v="20.099259"/>
    <n v="7.3705773428222687E-4"/>
    <n v="23.319673000000002"/>
    <n v="4.3671252020087707E-4"/>
    <n v="2727"/>
    <n v="9.2339917899756166E-4"/>
    <n v="54"/>
    <n v="135"/>
    <n v="2"/>
    <n v="10"/>
    <n v="0"/>
    <n v="201"/>
    <n v="202"/>
    <n v="-4.9751243781095411E-3"/>
    <n v="-1"/>
    <x v="0"/>
    <n v="201"/>
    <n v="0.99504950495049505"/>
    <n v="80"/>
    <n v="0.39603960396039606"/>
    <n v="13"/>
    <n v="6.4676616915422883E-2"/>
    <n v="91"/>
    <n v="0.45273631840796019"/>
    <n v="27"/>
    <n v="0.13432835820895522"/>
    <n v="146"/>
    <n v="0.72636815920398012"/>
    <n v="63"/>
    <n v="0.31343283582089554"/>
    <n v="0.34895833333333331"/>
    <m/>
  </r>
  <r>
    <n v="433"/>
    <x v="9"/>
    <s v="URBAN"/>
    <s v="KOLHAPUR-SIBER CAMPUS"/>
    <d v="2007-03-26T00:00:00"/>
    <n v="16"/>
    <n v="6"/>
    <x v="0"/>
    <n v="11.291301000000001"/>
    <n v="3.3815569999999999"/>
    <n v="14.672858000000002"/>
    <n v="5.3806677514453886E-4"/>
    <n v="37.565733999999999"/>
    <n v="7.0350156146425263E-4"/>
    <n v="3326"/>
    <n v="1.1262287016303228E-3"/>
    <n v="25"/>
    <n v="150"/>
    <n v="15"/>
    <n v="11"/>
    <n v="0"/>
    <n v="201"/>
    <n v="200"/>
    <n v="4.9751243781094301E-3"/>
    <n v="1"/>
    <x v="0"/>
    <n v="200"/>
    <n v="1"/>
    <n v="120"/>
    <n v="0.6"/>
    <n v="22"/>
    <n v="0.11"/>
    <n v="140"/>
    <n v="0.7"/>
    <n v="45"/>
    <n v="0.22500000000000001"/>
    <n v="175"/>
    <n v="0.875"/>
    <n v="107"/>
    <n v="0.53500000000000003"/>
    <n v="0.34722222222222221"/>
    <m/>
  </r>
  <r>
    <n v="434"/>
    <x v="10"/>
    <s v="METRO"/>
    <s v="CENTRAL AVENUE, KOLKATA"/>
    <d v="2001-02-19T00:00:00"/>
    <n v="22"/>
    <n v="7"/>
    <x v="0"/>
    <n v="25.278243"/>
    <n v="11.500595000000001"/>
    <n v="36.778838"/>
    <n v="1.3487127563166915E-3"/>
    <n v="127.27926600000001"/>
    <n v="2.3835861259365772E-3"/>
    <n v="2787"/>
    <n v="9.4371599261686991E-4"/>
    <n v="85"/>
    <n v="256"/>
    <n v="22"/>
    <n v="20"/>
    <n v="0"/>
    <n v="383"/>
    <n v="386"/>
    <n v="-7.8328981723236879E-3"/>
    <n v="-3"/>
    <x v="1"/>
    <n v="386"/>
    <n v="1"/>
    <n v="206"/>
    <n v="0.53367875647668395"/>
    <n v="25"/>
    <n v="6.4766839378238336E-2"/>
    <n v="153"/>
    <n v="0.39637305699481867"/>
    <n v="133"/>
    <n v="0.34455958549222798"/>
    <n v="304"/>
    <n v="0.78756476683937826"/>
    <n v="216"/>
    <n v="0.55958549222797926"/>
    <n v="0.67013888888888884"/>
    <m/>
  </r>
  <r>
    <n v="435"/>
    <x v="10"/>
    <s v="URBAN"/>
    <s v="SALT LAKE, KOLKATA"/>
    <d v="2005-04-20T00:00:00"/>
    <n v="18"/>
    <n v="6"/>
    <x v="0"/>
    <n v="21.805371999999998"/>
    <n v="3.697476"/>
    <n v="25.502848"/>
    <n v="9.3521215705633836E-4"/>
    <n v="73.998687000000004"/>
    <n v="1.3857892900696282E-3"/>
    <n v="4426"/>
    <n v="1.4987036179843079E-3"/>
    <n v="14"/>
    <n v="188"/>
    <n v="9"/>
    <n v="17"/>
    <n v="0"/>
    <n v="228"/>
    <n v="231"/>
    <n v="-1.3157894736842035E-2"/>
    <n v="-3"/>
    <x v="0"/>
    <n v="231"/>
    <n v="1"/>
    <n v="140"/>
    <n v="0.60606060606060608"/>
    <n v="21"/>
    <n v="9.0909090909090912E-2"/>
    <n v="150"/>
    <n v="0.64935064935064934"/>
    <n v="56"/>
    <n v="0.24242424242424243"/>
    <n v="161"/>
    <n v="0.69696969696969702"/>
    <n v="97"/>
    <n v="0.41991341991341991"/>
    <n v="0.40104166666666669"/>
    <m/>
  </r>
  <r>
    <n v="436"/>
    <x v="10"/>
    <s v="METRO"/>
    <s v="RASH BEHARI AVENUE, KOLKATA"/>
    <d v="2006-06-27T00:00:00"/>
    <n v="17"/>
    <n v="6"/>
    <x v="0"/>
    <n v="17.907253999999998"/>
    <n v="12.652932"/>
    <n v="30.560185999999998"/>
    <n v="1.12066924717988E-3"/>
    <n v="93.299852000000001"/>
    <n v="1.7472463486640159E-3"/>
    <n v="3155"/>
    <n v="1.0683257828152941E-3"/>
    <n v="28"/>
    <n v="241"/>
    <n v="13"/>
    <n v="18"/>
    <n v="0"/>
    <n v="300"/>
    <n v="299"/>
    <n v="3.3333333333332993E-3"/>
    <n v="1"/>
    <x v="1"/>
    <n v="299"/>
    <n v="1"/>
    <n v="143"/>
    <n v="0.47826086956521741"/>
    <n v="17"/>
    <n v="5.6856187290969896E-2"/>
    <n v="153"/>
    <n v="0.51170568561872909"/>
    <n v="100"/>
    <n v="0.33444816053511706"/>
    <n v="207"/>
    <n v="0.69230769230769229"/>
    <n v="147"/>
    <n v="0.49163879598662208"/>
    <n v="0.51909722222222221"/>
    <m/>
  </r>
  <r>
    <n v="437"/>
    <x v="8"/>
    <s v="METRO"/>
    <s v="KANPUR"/>
    <d v="2007-03-06T00:00:00"/>
    <n v="16"/>
    <n v="6"/>
    <x v="0"/>
    <n v="19.686087000000001"/>
    <n v="6.5585519999999997"/>
    <n v="26.244638999999999"/>
    <n v="9.6241429389983825E-4"/>
    <n v="90.193629999999999"/>
    <n v="1.689075462737639E-3"/>
    <n v="2752"/>
    <n v="9.3186451800560675E-4"/>
    <n v="67"/>
    <n v="169"/>
    <n v="17"/>
    <n v="5"/>
    <n v="0"/>
    <n v="258"/>
    <n v="267"/>
    <n v="-3.488372093023262E-2"/>
    <n v="-9"/>
    <x v="1"/>
    <n v="267"/>
    <n v="1"/>
    <n v="104"/>
    <n v="0.38951310861423222"/>
    <n v="8"/>
    <n v="2.9962546816479401E-2"/>
    <n v="108"/>
    <n v="0.4044943820224719"/>
    <n v="42"/>
    <n v="0.15730337078651685"/>
    <n v="201"/>
    <n v="0.7528089887640449"/>
    <n v="94"/>
    <n v="0.35205992509363299"/>
    <n v="0.46354166666666669"/>
    <m/>
  </r>
  <r>
    <n v="438"/>
    <x v="10"/>
    <s v="METRO"/>
    <s v="BELIAGHATA, KOLKATA"/>
    <d v="2008-03-31T00:00:00"/>
    <n v="15"/>
    <n v="7"/>
    <x v="0"/>
    <n v="34.479999999999997"/>
    <n v="6.1859149999999996"/>
    <n v="40.665914999999998"/>
    <n v="1.4912553329659379E-3"/>
    <n v="116.89840599999999"/>
    <n v="2.1891815331941114E-3"/>
    <n v="4121"/>
    <n v="1.3954264820861574E-3"/>
    <n v="103"/>
    <n v="546"/>
    <n v="9"/>
    <n v="31"/>
    <n v="2"/>
    <n v="691"/>
    <n v="686"/>
    <n v="7.2358900144717797E-3"/>
    <n v="5"/>
    <x v="2"/>
    <n v="686"/>
    <n v="1"/>
    <n v="222"/>
    <n v="0.32361516034985421"/>
    <n v="43"/>
    <n v="6.2682215743440239E-2"/>
    <n v="295"/>
    <n v="0.43002915451895046"/>
    <n v="120"/>
    <n v="0.1749271137026239"/>
    <n v="506"/>
    <n v="0.73760932944606417"/>
    <n v="221"/>
    <n v="0.32215743440233235"/>
    <n v="1.1909722222222223"/>
    <m/>
  </r>
  <r>
    <n v="439"/>
    <x v="10"/>
    <s v="METRO"/>
    <s v="BHOWANIPORE,KOLKATA"/>
    <d v="2009-08-27T00:00:00"/>
    <n v="14"/>
    <n v="7"/>
    <x v="0"/>
    <n v="21.942810999999999"/>
    <n v="6.7021059999999997"/>
    <n v="28.644917"/>
    <n v="1.050434626606008E-3"/>
    <n v="48.263381000000003"/>
    <n v="9.0383869233179748E-4"/>
    <n v="3666"/>
    <n v="1.2413573121397364E-3"/>
    <n v="65"/>
    <n v="236"/>
    <n v="27"/>
    <n v="23"/>
    <n v="0"/>
    <n v="351"/>
    <n v="352"/>
    <n v="-2.8490028490029129E-3"/>
    <n v="-1"/>
    <x v="1"/>
    <n v="352"/>
    <n v="1"/>
    <n v="130"/>
    <n v="0.36931818181818182"/>
    <n v="17"/>
    <n v="4.8295454545454544E-2"/>
    <n v="179"/>
    <n v="0.50852272727272729"/>
    <n v="76"/>
    <n v="0.21590909090909091"/>
    <n v="276"/>
    <n v="0.78409090909090906"/>
    <n v="132"/>
    <n v="0.375"/>
    <n v="0.61111111111111116"/>
    <m/>
  </r>
  <r>
    <n v="440"/>
    <x v="11"/>
    <s v="SURBAN"/>
    <s v="KANAKAPURA"/>
    <d v="2009-07-09T00:00:00"/>
    <n v="14"/>
    <n v="7"/>
    <x v="0"/>
    <n v="34.519224999999999"/>
    <n v="1.1766479999999999"/>
    <n v="35.695872999999999"/>
    <n v="1.3089994649358027E-3"/>
    <n v="34.261417999999999"/>
    <n v="6.4162092669291248E-4"/>
    <n v="4968"/>
    <n v="1.6822321676787262E-3"/>
    <n v="452"/>
    <n v="175"/>
    <n v="14"/>
    <n v="11"/>
    <n v="0"/>
    <n v="652"/>
    <n v="659"/>
    <n v="-1.0736196319018454E-2"/>
    <n v="-7"/>
    <x v="2"/>
    <n v="659"/>
    <n v="1"/>
    <n v="147"/>
    <n v="0.22306525037936267"/>
    <n v="21"/>
    <n v="3.1866464339908952E-2"/>
    <n v="92"/>
    <n v="0.13960546282245828"/>
    <n v="44"/>
    <n v="6.6767830045523516E-2"/>
    <n v="600"/>
    <n v="0.91047040971168436"/>
    <n v="152"/>
    <n v="0.2306525037936267"/>
    <n v="1.1440972222222223"/>
    <m/>
  </r>
  <r>
    <n v="441"/>
    <x v="13"/>
    <s v="URBAN"/>
    <s v="KANCHEEPURAM,TAMILNADU"/>
    <d v="2009-12-14T00:00:00"/>
    <n v="13"/>
    <n v="5"/>
    <x v="0"/>
    <n v="8.6244409999999991"/>
    <n v="3.2568299999999999"/>
    <n v="11.881270999999998"/>
    <n v="4.3569679278490452E-4"/>
    <n v="15.398755"/>
    <n v="2.883757891461795E-4"/>
    <n v="2216"/>
    <n v="7.5036764967311939E-4"/>
    <n v="41"/>
    <n v="70"/>
    <n v="17"/>
    <n v="4"/>
    <n v="0"/>
    <n v="132"/>
    <n v="133"/>
    <n v="-7.575757575757569E-3"/>
    <n v="-1"/>
    <x v="0"/>
    <n v="133"/>
    <n v="1"/>
    <n v="65"/>
    <n v="0.48872180451127817"/>
    <n v="13"/>
    <n v="9.7744360902255634E-2"/>
    <n v="61"/>
    <n v="0.45864661654135336"/>
    <n v="37"/>
    <n v="0.2781954887218045"/>
    <n v="116"/>
    <n v="0.8721804511278195"/>
    <n v="60"/>
    <n v="0.45112781954887216"/>
    <n v="0.23090277777777779"/>
    <m/>
  </r>
  <r>
    <n v="442"/>
    <x v="2"/>
    <s v="SURBAN"/>
    <s v="KADUR"/>
    <d v="2011-03-07T00:00:00"/>
    <n v="12"/>
    <n v="7"/>
    <x v="0"/>
    <n v="28.472176000000001"/>
    <n v="2.3366169999999999"/>
    <n v="30.808793000000001"/>
    <n v="1.129785887357844E-3"/>
    <n v="33.077368"/>
    <n v="6.1944696826974558E-4"/>
    <n v="4210"/>
    <n v="1.4255630889547981E-3"/>
    <n v="257"/>
    <n v="127"/>
    <n v="10"/>
    <n v="6"/>
    <n v="0"/>
    <n v="400"/>
    <n v="407"/>
    <n v="-1.7500000000000071E-2"/>
    <n v="-7"/>
    <x v="1"/>
    <n v="407"/>
    <n v="1"/>
    <n v="56"/>
    <n v="0.13759213759213759"/>
    <n v="4"/>
    <n v="9.8280098280098278E-3"/>
    <n v="67"/>
    <n v="0.16461916461916462"/>
    <n v="25"/>
    <n v="6.1425061425061427E-2"/>
    <n v="361"/>
    <n v="0.88697788697788693"/>
    <n v="55"/>
    <n v="0.13513513513513514"/>
    <n v="0.70659722222222221"/>
    <m/>
  </r>
  <r>
    <n v="443"/>
    <x v="5"/>
    <s v="URBAN"/>
    <s v="KARIMNAGAR"/>
    <d v="2011-10-24T00:00:00"/>
    <n v="11"/>
    <n v="5"/>
    <x v="0"/>
    <n v="7.8383469999999997"/>
    <n v="3.0803259999999999"/>
    <n v="10.918673"/>
    <n v="4.0039746653090672E-4"/>
    <n v="54.565241"/>
    <n v="1.0218549768034151E-3"/>
    <n v="3198"/>
    <n v="1.0828861659091316E-3"/>
    <n v="28"/>
    <n v="31"/>
    <n v="11"/>
    <n v="1"/>
    <n v="0"/>
    <n v="71"/>
    <n v="73"/>
    <n v="-2.8169014084507005E-2"/>
    <n v="-2"/>
    <x v="3"/>
    <n v="73"/>
    <n v="1"/>
    <n v="36"/>
    <n v="0.49315068493150682"/>
    <n v="5"/>
    <n v="6.8493150684931503E-2"/>
    <n v="30"/>
    <n v="0.41095890410958902"/>
    <n v="22"/>
    <n v="0.30136986301369861"/>
    <n v="60"/>
    <n v="0.82191780821917804"/>
    <n v="39"/>
    <n v="0.53424657534246578"/>
    <n v="0.1267361111111111"/>
    <m/>
  </r>
  <r>
    <n v="444"/>
    <x v="11"/>
    <s v="SURBAN"/>
    <s v="KUNIGAL"/>
    <d v="2012-02-08T00:00:00"/>
    <n v="11"/>
    <n v="7"/>
    <x v="0"/>
    <n v="25.196663000000001"/>
    <n v="3.1945039999999998"/>
    <n v="28.391166999999999"/>
    <n v="1.0411293880360629E-3"/>
    <n v="29.855139999999999"/>
    <n v="5.5910361308882898E-4"/>
    <n v="8257"/>
    <n v="2.7959321675771419E-3"/>
    <n v="47"/>
    <n v="153"/>
    <n v="25"/>
    <n v="4"/>
    <n v="0"/>
    <n v="229"/>
    <n v="244"/>
    <n v="-6.5502183406113579E-2"/>
    <n v="-15"/>
    <x v="0"/>
    <n v="244"/>
    <n v="1"/>
    <n v="87"/>
    <n v="0.35655737704918034"/>
    <n v="6"/>
    <n v="2.4590163934426229E-2"/>
    <n v="152"/>
    <n v="0.62295081967213117"/>
    <n v="39"/>
    <n v="0.1598360655737705"/>
    <n v="186"/>
    <n v="0.76229508196721307"/>
    <n v="91"/>
    <n v="0.37295081967213117"/>
    <n v="0.4236111111111111"/>
    <m/>
  </r>
  <r>
    <n v="445"/>
    <x v="3"/>
    <s v="SURBAN"/>
    <s v="KAMPLI"/>
    <d v="2012-03-19T00:00:00"/>
    <n v="11"/>
    <n v="5"/>
    <x v="0"/>
    <n v="15.49136"/>
    <n v="1.217279"/>
    <n v="16.708639000000002"/>
    <n v="6.1272067812448482E-4"/>
    <n v="8.5307759999999995"/>
    <n v="1.5975767268388183E-4"/>
    <n v="6086"/>
    <n v="2.0608021281185041E-3"/>
    <n v="90"/>
    <n v="54"/>
    <n v="9"/>
    <n v="4"/>
    <n v="0"/>
    <n v="157"/>
    <n v="160"/>
    <n v="-1.9108280254777066E-2"/>
    <n v="-3"/>
    <x v="0"/>
    <n v="160"/>
    <n v="1"/>
    <n v="23"/>
    <n v="0.14374999999999999"/>
    <n v="2"/>
    <n v="1.2500000000000001E-2"/>
    <n v="45"/>
    <n v="0.28125"/>
    <n v="14"/>
    <n v="8.7499999999999994E-2"/>
    <n v="141"/>
    <n v="0.88124999999999998"/>
    <n v="26"/>
    <n v="0.16250000000000001"/>
    <n v="0.27777777777777779"/>
    <m/>
  </r>
  <r>
    <n v="446"/>
    <x v="0"/>
    <s v="RURAL"/>
    <s v="KAIRANGALA"/>
    <d v="2012-03-07T00:00:00"/>
    <n v="11"/>
    <n v="3"/>
    <x v="1"/>
    <n v="5.2700990000000001"/>
    <n v="4.5655000000000001E-2"/>
    <n v="5.3157540000000001"/>
    <n v="1.9493343507050111E-4"/>
    <n v="5.1744950000000003"/>
    <n v="9.6903878206904418E-5"/>
    <n v="783"/>
    <n v="2.6513441773197313E-4"/>
    <n v="7"/>
    <n v="38"/>
    <n v="0"/>
    <n v="6"/>
    <n v="0"/>
    <n v="51"/>
    <n v="51"/>
    <n v="0"/>
    <n v="0"/>
    <x v="3"/>
    <n v="50"/>
    <n v="0.98039215686274506"/>
    <n v="20"/>
    <n v="0.39215686274509803"/>
    <n v="1"/>
    <n v="0.02"/>
    <n v="26"/>
    <n v="0.52"/>
    <n v="5"/>
    <n v="0.1"/>
    <n v="37"/>
    <n v="0.74"/>
    <n v="17"/>
    <n v="0.34"/>
    <n v="8.6805555555555552E-2"/>
    <m/>
  </r>
  <r>
    <n v="447"/>
    <x v="11"/>
    <s v="SURBAN"/>
    <s v="KRISHNARAJAPET"/>
    <d v="2013-02-14T00:00:00"/>
    <n v="10"/>
    <n v="8"/>
    <x v="0"/>
    <n v="22.786504000000001"/>
    <n v="5.7559870000000002"/>
    <n v="28.542491000000002"/>
    <n v="1.0466785739330418E-3"/>
    <n v="31.220109999999998"/>
    <n v="5.8466569917376636E-4"/>
    <n v="4218"/>
    <n v="1.4282719974373726E-3"/>
    <n v="342"/>
    <n v="118"/>
    <n v="23"/>
    <n v="13"/>
    <n v="0"/>
    <n v="496"/>
    <n v="496"/>
    <n v="0"/>
    <n v="0"/>
    <x v="1"/>
    <n v="496"/>
    <n v="1"/>
    <n v="112"/>
    <n v="0.22580645161290322"/>
    <n v="8"/>
    <n v="1.6129032258064516E-2"/>
    <n v="95"/>
    <n v="0.19153225806451613"/>
    <n v="37"/>
    <n v="7.459677419354839E-2"/>
    <n v="452"/>
    <n v="0.91129032258064513"/>
    <n v="122"/>
    <n v="0.24596774193548387"/>
    <n v="0.86111111111111116"/>
    <m/>
  </r>
  <r>
    <n v="448"/>
    <x v="3"/>
    <s v="SURBAN"/>
    <s v="KOPPAL"/>
    <d v="2013-03-30T00:00:00"/>
    <n v="10"/>
    <n v="4"/>
    <x v="1"/>
    <n v="12.310382000000001"/>
    <n v="1.305385"/>
    <n v="13.615767"/>
    <n v="4.9930230639521158E-4"/>
    <n v="17.367664000000001"/>
    <n v="3.2524797047720372E-4"/>
    <n v="2568"/>
    <n v="8.6955962290639465E-4"/>
    <n v="136"/>
    <n v="67"/>
    <n v="4"/>
    <n v="3"/>
    <n v="0"/>
    <n v="210"/>
    <n v="215"/>
    <n v="-2.3809523809523725E-2"/>
    <n v="-5"/>
    <x v="0"/>
    <n v="215"/>
    <n v="1"/>
    <n v="58"/>
    <n v="0.26976744186046514"/>
    <n v="5"/>
    <n v="2.3255813953488372E-2"/>
    <n v="41"/>
    <n v="0.19069767441860466"/>
    <n v="12"/>
    <n v="5.5813953488372092E-2"/>
    <n v="196"/>
    <n v="0.91162790697674423"/>
    <n v="52"/>
    <n v="0.24186046511627907"/>
    <n v="0.3732638888888889"/>
    <m/>
  </r>
  <r>
    <n v="449"/>
    <x v="3"/>
    <s v="RURAL"/>
    <s v="KADAPATTI G.P"/>
    <d v="2014-03-28T00:00:00"/>
    <n v="9"/>
    <n v="3"/>
    <x v="1"/>
    <n v="11.156359999999999"/>
    <n v="0.8"/>
    <n v="11.95636"/>
    <n v="4.384503733128991E-4"/>
    <n v="5.3472730000000004"/>
    <n v="1.001395288875665E-4"/>
    <n v="2007"/>
    <n v="6.795974155658622E-4"/>
    <n v="124"/>
    <n v="46"/>
    <n v="7"/>
    <n v="1"/>
    <n v="0"/>
    <n v="178"/>
    <n v="176"/>
    <n v="1.1235955056179803E-2"/>
    <n v="2"/>
    <x v="0"/>
    <n v="175"/>
    <n v="0.99431818181818177"/>
    <n v="68"/>
    <n v="0.38636363636363635"/>
    <n v="6"/>
    <n v="3.4285714285714287E-2"/>
    <n v="34"/>
    <n v="0.19428571428571428"/>
    <n v="19"/>
    <n v="0.10857142857142857"/>
    <n v="158"/>
    <n v="0.9028571428571428"/>
    <n v="65"/>
    <n v="0.37142857142857144"/>
    <n v="0.30381944444444442"/>
    <m/>
  </r>
  <r>
    <n v="451"/>
    <x v="0"/>
    <s v="SURBAN"/>
    <s v="UJIRE, KARNATAKA"/>
    <d v="1978-10-06T00:00:00"/>
    <n v="44"/>
    <n v="7"/>
    <x v="0"/>
    <n v="26.717095"/>
    <n v="2.1856840000000002"/>
    <n v="28.902779000000002"/>
    <n v="1.0598906558793998E-3"/>
    <n v="79.768000999999998"/>
    <n v="1.493832471325652E-3"/>
    <n v="2051"/>
    <n v="6.9449641222002164E-4"/>
    <n v="48"/>
    <n v="161"/>
    <n v="1"/>
    <n v="25"/>
    <n v="0"/>
    <n v="235"/>
    <n v="232"/>
    <n v="1.2765957446808529E-2"/>
    <n v="3"/>
    <x v="0"/>
    <n v="232"/>
    <n v="1"/>
    <n v="49"/>
    <n v="0.21120689655172414"/>
    <n v="15"/>
    <n v="6.4655172413793108E-2"/>
    <n v="94"/>
    <n v="0.40517241379310343"/>
    <n v="23"/>
    <n v="9.9137931034482762E-2"/>
    <n v="163"/>
    <n v="0.70258620689655171"/>
    <n v="44"/>
    <n v="0.18965517241379309"/>
    <n v="0.40277777777777779"/>
    <m/>
  </r>
  <r>
    <n v="452"/>
    <x v="8"/>
    <s v="METRO"/>
    <s v="LUDHIANA, PUNJAB"/>
    <d v="1997-11-07T00:00:00"/>
    <n v="25"/>
    <n v="13"/>
    <x v="2"/>
    <n v="27.014123999999999"/>
    <n v="9.2091700000000003"/>
    <n v="36.223293999999996"/>
    <n v="1.3283404628936311E-3"/>
    <n v="88.931961999999999"/>
    <n v="1.6654479353732201E-3"/>
    <n v="2953"/>
    <n v="9.9992584363028957E-4"/>
    <n v="125"/>
    <n v="151"/>
    <n v="17"/>
    <n v="8"/>
    <n v="0"/>
    <n v="301"/>
    <n v="315"/>
    <n v="-4.6511627906976827E-2"/>
    <n v="-14"/>
    <x v="1"/>
    <n v="315"/>
    <n v="1"/>
    <n v="95"/>
    <n v="0.30158730158730157"/>
    <n v="34"/>
    <n v="0.10793650793650794"/>
    <n v="61"/>
    <n v="0.19365079365079366"/>
    <n v="59"/>
    <n v="0.1873015873015873"/>
    <n v="246"/>
    <n v="0.78095238095238095"/>
    <n v="96"/>
    <n v="0.30476190476190479"/>
    <n v="0.546875"/>
    <m/>
  </r>
  <r>
    <n v="453"/>
    <x v="8"/>
    <s v="METRO"/>
    <s v="LUCKNOW, UP"/>
    <d v="2003-03-27T00:00:00"/>
    <n v="20"/>
    <n v="6"/>
    <x v="0"/>
    <n v="18.565873"/>
    <n v="5.4238090000000003"/>
    <n v="23.989682000000002"/>
    <n v="8.7972301173247849E-4"/>
    <n v="43.778827999999997"/>
    <n v="8.19855506006483E-4"/>
    <n v="2355"/>
    <n v="7.9743493455785024E-4"/>
    <n v="106"/>
    <n v="113"/>
    <n v="10"/>
    <n v="7"/>
    <n v="0"/>
    <n v="236"/>
    <n v="239"/>
    <n v="-1.2711864406779627E-2"/>
    <n v="-3"/>
    <x v="0"/>
    <n v="239"/>
    <n v="1"/>
    <n v="102"/>
    <n v="0.42677824267782427"/>
    <n v="25"/>
    <n v="0.10460251046025104"/>
    <n v="75"/>
    <n v="0.31380753138075312"/>
    <n v="59"/>
    <n v="0.24686192468619247"/>
    <n v="211"/>
    <n v="0.88284518828451886"/>
    <n v="103"/>
    <n v="0.43096234309623432"/>
    <n v="0.41493055555555558"/>
    <m/>
  </r>
  <r>
    <n v="454"/>
    <x v="5"/>
    <s v="METRO"/>
    <s v="L.B.NAGAR"/>
    <d v="2011-09-19T00:00:00"/>
    <n v="11"/>
    <n v="7"/>
    <x v="0"/>
    <n v="10.701371999999999"/>
    <n v="4.0739460000000003"/>
    <n v="14.775317999999999"/>
    <n v="5.4182407462779613E-4"/>
    <n v="11.62214"/>
    <n v="2.1765030965603251E-4"/>
    <n v="4625"/>
    <n v="1.566087716488347E-3"/>
    <n v="10"/>
    <n v="62"/>
    <n v="17"/>
    <n v="1"/>
    <n v="0"/>
    <n v="90"/>
    <n v="96"/>
    <n v="-6.6666666666666652E-2"/>
    <n v="-6"/>
    <x v="3"/>
    <n v="96"/>
    <n v="1"/>
    <n v="47"/>
    <n v="0.48958333333333331"/>
    <n v="5"/>
    <n v="5.2083333333333336E-2"/>
    <n v="70"/>
    <n v="0.72916666666666663"/>
    <n v="25"/>
    <n v="0.26041666666666669"/>
    <n v="78"/>
    <n v="0.8125"/>
    <n v="45"/>
    <n v="0.46875"/>
    <n v="0.16666666666666666"/>
    <m/>
  </r>
  <r>
    <n v="455"/>
    <x v="3"/>
    <s v="SURBAN"/>
    <s v="LINGASUGUR"/>
    <d v="2013-04-19T00:00:00"/>
    <n v="10"/>
    <n v="6"/>
    <x v="0"/>
    <n v="20.386564"/>
    <n v="3.1681360000000001"/>
    <n v="23.5547"/>
    <n v="8.6377183426003762E-4"/>
    <n v="35.162534000000001"/>
    <n v="6.5849631938616916E-4"/>
    <n v="4670"/>
    <n v="1.5813253267028284E-3"/>
    <n v="282"/>
    <n v="56"/>
    <n v="36"/>
    <n v="7"/>
    <n v="0"/>
    <n v="381"/>
    <n v="385"/>
    <n v="-1.049868766404205E-2"/>
    <n v="-4"/>
    <x v="1"/>
    <n v="385"/>
    <n v="1"/>
    <n v="59"/>
    <n v="0.15324675324675324"/>
    <n v="3"/>
    <n v="7.7922077922077922E-3"/>
    <n v="81"/>
    <n v="0.21038961038961038"/>
    <n v="43"/>
    <n v="0.11168831168831168"/>
    <n v="374"/>
    <n v="0.97142857142857142"/>
    <n v="67"/>
    <n v="0.17402597402597403"/>
    <n v="0.66840277777777779"/>
    <m/>
  </r>
  <r>
    <n v="456"/>
    <x v="11"/>
    <s v="RURAL"/>
    <s v="KODIGEHALLI G.P"/>
    <d v="2013-03-26T00:00:00"/>
    <n v="10"/>
    <n v="4"/>
    <x v="1"/>
    <n v="28.923994"/>
    <n v="1.027207"/>
    <n v="29.951201000000001"/>
    <n v="1.0983372246753758E-3"/>
    <n v="18.016732000000001"/>
    <n v="3.3740320619006053E-4"/>
    <n v="1472"/>
    <n v="4.9843916079369665E-4"/>
    <n v="67"/>
    <n v="65"/>
    <n v="1"/>
    <n v="2"/>
    <n v="0"/>
    <n v="135"/>
    <n v="140"/>
    <n v="-3.7037037037036979E-2"/>
    <n v="-5"/>
    <x v="0"/>
    <n v="140"/>
    <n v="1"/>
    <n v="22"/>
    <n v="0.15714285714285714"/>
    <n v="9"/>
    <n v="6.4285714285714279E-2"/>
    <n v="20"/>
    <n v="0.14285714285714285"/>
    <n v="5"/>
    <n v="3.5714285714285712E-2"/>
    <n v="100"/>
    <n v="0.7142857142857143"/>
    <n v="23"/>
    <n v="0.16428571428571428"/>
    <n v="0.24305555555555555"/>
    <m/>
  </r>
  <r>
    <n v="457"/>
    <x v="1"/>
    <s v="URBAN"/>
    <s v="KANNARPADY-KADEKAR"/>
    <d v="2014-03-20T00:00:00"/>
    <n v="9"/>
    <n v="6"/>
    <x v="0"/>
    <n v="14.368952999999999"/>
    <n v="2.5382060000000002"/>
    <n v="16.907159"/>
    <n v="6.2000058338913691E-4"/>
    <n v="56.423076000000002"/>
    <n v="1.0566470515022068E-3"/>
    <n v="2800"/>
    <n v="9.4811796890105341E-4"/>
    <n v="14"/>
    <n v="226"/>
    <n v="4"/>
    <n v="15"/>
    <n v="0"/>
    <n v="259"/>
    <n v="251"/>
    <n v="3.0888030888030937E-2"/>
    <n v="8"/>
    <x v="1"/>
    <n v="251"/>
    <n v="1"/>
    <n v="118"/>
    <n v="0.47011952191235062"/>
    <n v="14"/>
    <n v="5.5776892430278883E-2"/>
    <n v="161"/>
    <n v="0.64143426294820716"/>
    <n v="43"/>
    <n v="0.17131474103585656"/>
    <n v="162"/>
    <n v="0.64541832669322707"/>
    <n v="96"/>
    <n v="0.38247011952191234"/>
    <n v="0.4357638888888889"/>
    <m/>
  </r>
  <r>
    <n v="458"/>
    <x v="2"/>
    <s v="RURAL"/>
    <s v="KYASINAKERE G.P"/>
    <d v="2014-03-11T00:00:00"/>
    <n v="9"/>
    <n v="3"/>
    <x v="1"/>
    <n v="4.5810820000000003"/>
    <n v="0.10437299999999999"/>
    <n v="4.6854550000000001"/>
    <n v="1.7181980919701227E-4"/>
    <n v="2.3667229999999999"/>
    <n v="4.4322129471857525E-5"/>
    <n v="614"/>
    <n v="2.0790872603758813E-4"/>
    <n v="26"/>
    <n v="15"/>
    <n v="1"/>
    <n v="2"/>
    <n v="0"/>
    <n v="44"/>
    <n v="45"/>
    <n v="-2.2727272727272707E-2"/>
    <n v="-1"/>
    <x v="4"/>
    <n v="45"/>
    <n v="1"/>
    <n v="6"/>
    <n v="0.13333333333333333"/>
    <n v="0"/>
    <n v="0"/>
    <n v="6"/>
    <n v="0.13333333333333333"/>
    <n v="1"/>
    <n v="2.2222222222222223E-2"/>
    <n v="31"/>
    <n v="0.68888888888888888"/>
    <n v="3"/>
    <n v="6.6666666666666666E-2"/>
    <n v="7.8125E-2"/>
    <m/>
  </r>
  <r>
    <n v="459"/>
    <x v="7"/>
    <s v="METRO"/>
    <s v="KOTA"/>
    <d v="2014-03-29T00:00:00"/>
    <n v="9"/>
    <n v="4"/>
    <x v="1"/>
    <n v="6.96"/>
    <n v="1.3292489999999999"/>
    <n v="8.2892489999999999"/>
    <n v="3.0397414585489022E-4"/>
    <n v="9.5240570000000009"/>
    <n v="1.7835905910888221E-4"/>
    <n v="3873"/>
    <n v="1.3114503191263499E-3"/>
    <n v="49"/>
    <n v="78"/>
    <n v="10"/>
    <n v="10"/>
    <n v="0"/>
    <n v="147"/>
    <n v="153"/>
    <n v="-4.081632653061229E-2"/>
    <n v="-6"/>
    <x v="0"/>
    <n v="153"/>
    <n v="1"/>
    <n v="47"/>
    <n v="0.30718954248366015"/>
    <n v="5"/>
    <n v="3.2679738562091505E-2"/>
    <n v="74"/>
    <n v="0.48366013071895425"/>
    <n v="32"/>
    <n v="0.20915032679738563"/>
    <n v="136"/>
    <n v="0.88888888888888884"/>
    <n v="59"/>
    <n v="0.38562091503267976"/>
    <n v="0.265625"/>
    <m/>
  </r>
  <r>
    <n v="460"/>
    <x v="10"/>
    <s v="URBAN"/>
    <s v="KHARAGPUR"/>
    <d v="2014-03-29T00:00:00"/>
    <n v="9"/>
    <n v="5"/>
    <x v="0"/>
    <n v="6.9483740000000003"/>
    <n v="4.2354839999999996"/>
    <n v="11.183858000000001"/>
    <n v="4.101220367384767E-4"/>
    <n v="13.067691"/>
    <n v="2.4472145341902172E-4"/>
    <n v="2628"/>
    <n v="8.8987643652570301E-4"/>
    <n v="59"/>
    <n v="64"/>
    <n v="13"/>
    <n v="8"/>
    <n v="0"/>
    <n v="144"/>
    <n v="139"/>
    <n v="3.472222222222221E-2"/>
    <n v="5"/>
    <x v="0"/>
    <n v="139"/>
    <n v="1"/>
    <n v="48"/>
    <n v="0.34532374100719426"/>
    <n v="2"/>
    <n v="1.4388489208633094E-2"/>
    <n v="54"/>
    <n v="0.38848920863309355"/>
    <n v="19"/>
    <n v="0.1366906474820144"/>
    <n v="123"/>
    <n v="0.8848920863309353"/>
    <n v="44"/>
    <n v="0.31654676258992803"/>
    <n v="0.24131944444444445"/>
    <m/>
  </r>
  <r>
    <n v="461"/>
    <x v="11"/>
    <s v="SURBAN"/>
    <s v="MADHUGIRI"/>
    <d v="1970-04-09T00:00:00"/>
    <n v="53"/>
    <n v="7"/>
    <x v="0"/>
    <n v="49.186447000000001"/>
    <n v="2.9492699999999998"/>
    <n v="52.135717"/>
    <n v="1.9118631909365107E-3"/>
    <n v="51.540714999999999"/>
    <n v="9.6521402939934639E-4"/>
    <n v="4992"/>
    <n v="1.6903588931264494E-3"/>
    <n v="364"/>
    <n v="272"/>
    <n v="9"/>
    <n v="29"/>
    <n v="0"/>
    <n v="674"/>
    <n v="689"/>
    <n v="-2.2255192878338326E-2"/>
    <n v="-15"/>
    <x v="2"/>
    <n v="688"/>
    <n v="0.99854862119013066"/>
    <n v="141"/>
    <n v="0.204644412191582"/>
    <n v="22"/>
    <n v="3.1976744186046513E-2"/>
    <n v="112"/>
    <n v="0.16279069767441862"/>
    <n v="35"/>
    <n v="5.0872093023255814E-2"/>
    <n v="578"/>
    <n v="0.84011627906976749"/>
    <n v="136"/>
    <n v="0.19767441860465115"/>
    <n v="1.1944444444444444"/>
    <m/>
  </r>
  <r>
    <n v="462"/>
    <x v="13"/>
    <s v="METRO"/>
    <s v="GT CHENNAI,TC STREET"/>
    <d v="1930-03-24T00:00:00"/>
    <n v="93"/>
    <n v="12"/>
    <x v="2"/>
    <n v="26.69191"/>
    <n v="8.2772170000000003"/>
    <n v="34.969127"/>
    <n v="1.2823490416461346E-3"/>
    <n v="101.211862"/>
    <n v="1.8954162576912366E-3"/>
    <n v="1936"/>
    <n v="6.5555585278301407E-4"/>
    <n v="62"/>
    <n v="133"/>
    <n v="10"/>
    <n v="7"/>
    <n v="0"/>
    <n v="212"/>
    <n v="215"/>
    <n v="-1.4150943396226356E-2"/>
    <n v="-3"/>
    <x v="0"/>
    <n v="215"/>
    <n v="1"/>
    <n v="111"/>
    <n v="0.51627906976744187"/>
    <n v="24"/>
    <n v="0.11162790697674418"/>
    <n v="67"/>
    <n v="0.3116279069767442"/>
    <n v="73"/>
    <n v="0.33953488372093021"/>
    <n v="160"/>
    <n v="0.7441860465116279"/>
    <n v="107"/>
    <n v="0.49767441860465117"/>
    <n v="0.3732638888888889"/>
    <m/>
  </r>
  <r>
    <n v="463"/>
    <x v="13"/>
    <s v="METRO"/>
    <s v="MOUNT ROAD, CHENNAI"/>
    <d v="1972-12-29T00:00:00"/>
    <n v="50"/>
    <n v="6"/>
    <x v="0"/>
    <n v="19.537946999999999"/>
    <n v="5.5337329999999998"/>
    <n v="25.071680000000001"/>
    <n v="9.194008423618514E-4"/>
    <n v="57.196449999999999"/>
    <n v="1.0711301923506155E-3"/>
    <n v="1838"/>
    <n v="6.2237172387147723E-4"/>
    <n v="21"/>
    <n v="96"/>
    <n v="19"/>
    <n v="5"/>
    <n v="0"/>
    <n v="141"/>
    <n v="153"/>
    <n v="-8.5106382978723305E-2"/>
    <n v="-12"/>
    <x v="0"/>
    <n v="152"/>
    <n v="0.99346405228758172"/>
    <n v="100"/>
    <n v="0.65359477124183007"/>
    <n v="10"/>
    <n v="6.5789473684210523E-2"/>
    <n v="78"/>
    <n v="0.51315789473684215"/>
    <n v="76"/>
    <n v="0.5"/>
    <n v="108"/>
    <n v="0.71052631578947367"/>
    <n v="89"/>
    <n v="0.58552631578947367"/>
    <n v="0.2638888888888889"/>
    <m/>
  </r>
  <r>
    <n v="464"/>
    <x v="13"/>
    <s v="METRO"/>
    <s v="CATHEDRAL, CHENNAI"/>
    <d v="1972-12-28T00:00:00"/>
    <n v="50"/>
    <n v="7"/>
    <x v="0"/>
    <n v="40.945497000000003"/>
    <n v="5.5800010000000002"/>
    <n v="46.525498000000006"/>
    <n v="1.7061314619724183E-3"/>
    <n v="177.35731100000001"/>
    <n v="3.3214084203865438E-3"/>
    <n v="2261"/>
    <n v="7.6560525988760063E-4"/>
    <n v="65"/>
    <n v="234"/>
    <n v="20"/>
    <n v="10"/>
    <n v="0"/>
    <n v="329"/>
    <n v="336"/>
    <n v="-2.1276595744680771E-2"/>
    <n v="-7"/>
    <x v="1"/>
    <n v="336"/>
    <n v="1"/>
    <n v="237"/>
    <n v="0.7053571428571429"/>
    <n v="34"/>
    <n v="0.10119047619047619"/>
    <n v="147"/>
    <n v="0.4375"/>
    <n v="126"/>
    <n v="0.375"/>
    <n v="237"/>
    <n v="0.7053571428571429"/>
    <n v="200"/>
    <n v="0.59523809523809523"/>
    <n v="0.58333333333333337"/>
    <m/>
  </r>
  <r>
    <n v="465"/>
    <x v="0"/>
    <s v="RURAL"/>
    <s v="MANCHI"/>
    <d v="1969-12-30T00:00:00"/>
    <n v="53"/>
    <n v="5"/>
    <x v="0"/>
    <n v="24.028058000000001"/>
    <n v="1.8269359999999999"/>
    <n v="25.854994000000001"/>
    <n v="9.4812566460885804E-4"/>
    <n v="32.693685000000002"/>
    <n v="6.1226165439813888E-4"/>
    <n v="2200"/>
    <n v="7.4494983270797057E-4"/>
    <n v="82"/>
    <n v="127"/>
    <n v="10"/>
    <n v="12"/>
    <n v="0"/>
    <n v="231"/>
    <n v="234"/>
    <n v="-1.298701298701288E-2"/>
    <n v="-3"/>
    <x v="0"/>
    <n v="234"/>
    <n v="1"/>
    <n v="39"/>
    <n v="0.16666666666666666"/>
    <n v="7"/>
    <n v="2.9914529914529916E-2"/>
    <n v="60"/>
    <n v="0.25641025641025639"/>
    <n v="19"/>
    <n v="8.11965811965812E-2"/>
    <n v="187"/>
    <n v="0.79914529914529919"/>
    <n v="36"/>
    <n v="0.15384615384615385"/>
    <n v="0.40625"/>
    <m/>
  </r>
  <r>
    <n v="466"/>
    <x v="11"/>
    <s v="URBAN"/>
    <s v="MANDYA"/>
    <d v="1971-12-20T00:00:00"/>
    <n v="51"/>
    <n v="7"/>
    <x v="0"/>
    <n v="31.398954"/>
    <n v="3.614404"/>
    <n v="35.013357999999997"/>
    <n v="1.283971031822242E-3"/>
    <n v="75.962756999999996"/>
    <n v="1.4225708504093009E-3"/>
    <n v="6544"/>
    <n v="2.2158871387458904E-3"/>
    <n v="139"/>
    <n v="292"/>
    <n v="27"/>
    <n v="19"/>
    <n v="0"/>
    <n v="477"/>
    <n v="495"/>
    <n v="-3.7735849056603765E-2"/>
    <n v="-18"/>
    <x v="1"/>
    <n v="495"/>
    <n v="1"/>
    <n v="119"/>
    <n v="0.2404040404040404"/>
    <n v="21"/>
    <n v="4.2424242424242427E-2"/>
    <n v="203"/>
    <n v="0.41010101010101008"/>
    <n v="45"/>
    <n v="9.0909090909090912E-2"/>
    <n v="390"/>
    <n v="0.78787878787878785"/>
    <n v="108"/>
    <n v="0.21818181818181817"/>
    <n v="0.859375"/>
    <m/>
  </r>
  <r>
    <n v="467"/>
    <x v="0"/>
    <s v="SURBAN"/>
    <s v="MANGALPADY,KERALA"/>
    <d v="1971-12-27T00:00:00"/>
    <n v="51"/>
    <n v="5"/>
    <x v="0"/>
    <n v="27.243435999999999"/>
    <n v="0.88067600000000001"/>
    <n v="28.124112"/>
    <n v="1.0313362432624799E-3"/>
    <n v="19.224308000000001"/>
    <n v="3.6001774106343096E-4"/>
    <n v="2922"/>
    <n v="9.8942882326031353E-4"/>
    <n v="69"/>
    <n v="128"/>
    <n v="5"/>
    <n v="8"/>
    <n v="0"/>
    <n v="210"/>
    <n v="219"/>
    <n v="-4.2857142857142927E-2"/>
    <n v="-9"/>
    <x v="0"/>
    <n v="219"/>
    <n v="1"/>
    <n v="55"/>
    <n v="0.25114155251141551"/>
    <n v="5"/>
    <n v="2.2831050228310501E-2"/>
    <n v="80"/>
    <n v="0.36529680365296802"/>
    <n v="23"/>
    <n v="0.1050228310502283"/>
    <n v="160"/>
    <n v="0.73059360730593603"/>
    <n v="56"/>
    <n v="0.25570776255707761"/>
    <n v="0.38020833333333331"/>
    <m/>
  </r>
  <r>
    <n v="468"/>
    <x v="4"/>
    <s v="RURAL"/>
    <s v="MAGGE,KARNATAKA"/>
    <d v="1969-12-29T00:00:00"/>
    <n v="53"/>
    <n v="5"/>
    <x v="0"/>
    <n v="31.531815000000002"/>
    <n v="0.95302500000000001"/>
    <n v="32.484839999999998"/>
    <n v="1.1912480240649993E-3"/>
    <n v="28.811525"/>
    <n v="5.3955961104517084E-4"/>
    <n v="1786"/>
    <n v="6.0476381873474333E-4"/>
    <n v="134"/>
    <n v="164"/>
    <n v="4"/>
    <n v="9"/>
    <n v="0"/>
    <n v="311"/>
    <n v="319"/>
    <n v="-2.5723472668810254E-2"/>
    <n v="-8"/>
    <x v="1"/>
    <n v="319"/>
    <n v="1"/>
    <n v="35"/>
    <n v="0.109717868338558"/>
    <n v="8"/>
    <n v="2.5078369905956112E-2"/>
    <n v="46"/>
    <n v="0.14420062695924765"/>
    <n v="12"/>
    <n v="3.7617554858934171E-2"/>
    <n v="219"/>
    <n v="0.68652037617554862"/>
    <n v="33"/>
    <n v="0.10344827586206896"/>
    <n v="0.55381944444444442"/>
    <m/>
  </r>
  <r>
    <n v="469"/>
    <x v="3"/>
    <s v="SURBAN"/>
    <s v="MAHALINGPUR"/>
    <d v="1966-12-30T00:00:00"/>
    <n v="56"/>
    <n v="8"/>
    <x v="0"/>
    <n v="38.370001000000002"/>
    <n v="6.6014850000000003"/>
    <n v="44.971485999999999"/>
    <n v="1.6491444574382014E-3"/>
    <n v="41.405009999999997"/>
    <n v="7.7540050694718202E-4"/>
    <n v="3526"/>
    <n v="1.1939514136946837E-3"/>
    <n v="215"/>
    <n v="176"/>
    <n v="14"/>
    <n v="17"/>
    <n v="0"/>
    <n v="422"/>
    <n v="522"/>
    <n v="-0.23696682464454977"/>
    <n v="-100"/>
    <x v="2"/>
    <n v="522"/>
    <n v="1"/>
    <n v="130"/>
    <n v="0.24904214559386972"/>
    <n v="9"/>
    <n v="1.7241379310344827E-2"/>
    <n v="90"/>
    <n v="0.17241379310344829"/>
    <n v="30"/>
    <n v="5.7471264367816091E-2"/>
    <n v="428"/>
    <n v="0.81992337164750961"/>
    <n v="125"/>
    <n v="0.23946360153256704"/>
    <n v="0.90625"/>
    <m/>
  </r>
  <r>
    <n v="470"/>
    <x v="2"/>
    <s v="SURBAN"/>
    <s v="MALEBENNUR"/>
    <d v="1971-04-10T00:00:00"/>
    <n v="52"/>
    <n v="7"/>
    <x v="0"/>
    <n v="18.173642000000001"/>
    <n v="1.702034"/>
    <n v="19.875676000000002"/>
    <n v="7.2885874647854606E-4"/>
    <n v="23.244177000000001"/>
    <n v="4.3529869040896332E-4"/>
    <n v="2896"/>
    <n v="9.8062487069194675E-4"/>
    <n v="100"/>
    <n v="167"/>
    <n v="11"/>
    <n v="3"/>
    <n v="0"/>
    <n v="281"/>
    <n v="287"/>
    <n v="-2.1352313167259718E-2"/>
    <n v="-6"/>
    <x v="1"/>
    <n v="287"/>
    <n v="1"/>
    <n v="94"/>
    <n v="0.32752613240418116"/>
    <n v="5"/>
    <n v="1.7421602787456445E-2"/>
    <n v="90"/>
    <n v="0.31358885017421601"/>
    <n v="19"/>
    <n v="6.6202090592334492E-2"/>
    <n v="229"/>
    <n v="0.79790940766550522"/>
    <n v="75"/>
    <n v="0.26132404181184671"/>
    <n v="0.4982638888888889"/>
    <m/>
  </r>
  <r>
    <n v="471"/>
    <x v="0"/>
    <s v="URBAN"/>
    <s v="HAMPANKATTA, MANGALURU"/>
    <d v="1946-08-02T00:00:00"/>
    <n v="77"/>
    <n v="9"/>
    <x v="0"/>
    <n v="32.783428000000001"/>
    <n v="5.7961919999999996"/>
    <n v="38.579619999999998"/>
    <n v="1.4147490366022591E-3"/>
    <n v="86.840633999999994"/>
    <n v="1.626283187160556E-3"/>
    <n v="3295"/>
    <n v="1.1157316812603468E-3"/>
    <n v="125"/>
    <n v="238"/>
    <n v="22"/>
    <n v="21"/>
    <n v="0"/>
    <n v="406"/>
    <n v="409"/>
    <n v="-7.3891625615762901E-3"/>
    <n v="-3"/>
    <x v="1"/>
    <n v="409"/>
    <n v="1"/>
    <n v="149"/>
    <n v="0.36430317848410759"/>
    <n v="34"/>
    <n v="8.3129584352078234E-2"/>
    <n v="133"/>
    <n v="0.32518337408312958"/>
    <n v="57"/>
    <n v="0.13936430317848411"/>
    <n v="294"/>
    <n v="0.71882640586797064"/>
    <n v="136"/>
    <n v="0.33251833740831294"/>
    <n v="0.71006944444444442"/>
    <m/>
  </r>
  <r>
    <n v="472"/>
    <x v="0"/>
    <s v="URBAN"/>
    <s v="BUNDER, MANGALURU"/>
    <d v="1974-12-30T00:00:00"/>
    <n v="48"/>
    <n v="7"/>
    <x v="0"/>
    <n v="15.734377"/>
    <n v="6.731865"/>
    <n v="22.466242000000001"/>
    <n v="8.2385710967534703E-4"/>
    <n v="39.240927999999997"/>
    <n v="7.3487327896498201E-4"/>
    <n v="2094"/>
    <n v="7.0905679531385927E-4"/>
    <n v="52"/>
    <n v="102"/>
    <n v="12"/>
    <n v="2"/>
    <n v="0"/>
    <n v="168"/>
    <n v="170"/>
    <n v="-1.1904761904761862E-2"/>
    <n v="-2"/>
    <x v="0"/>
    <n v="170"/>
    <n v="1"/>
    <n v="74"/>
    <n v="0.43529411764705883"/>
    <n v="11"/>
    <n v="6.4705882352941183E-2"/>
    <n v="74"/>
    <n v="0.43529411764705883"/>
    <n v="25"/>
    <n v="0.14705882352941177"/>
    <n v="139"/>
    <n v="0.81764705882352939"/>
    <n v="72"/>
    <n v="0.42352941176470588"/>
    <n v="0.2951388888888889"/>
    <m/>
  </r>
  <r>
    <n v="473"/>
    <x v="0"/>
    <s v="URBAN"/>
    <s v="BOLAR, MANGALURU"/>
    <d v="1970-06-19T00:00:00"/>
    <n v="53"/>
    <n v="8"/>
    <x v="0"/>
    <n v="40.727719999999998"/>
    <n v="4.252669"/>
    <n v="44.980388999999995"/>
    <n v="1.6494709383800268E-3"/>
    <n v="90.421422000000007"/>
    <n v="1.6933413724011922E-3"/>
    <n v="2904"/>
    <n v="9.8333377917452099E-4"/>
    <n v="143"/>
    <n v="394"/>
    <n v="12"/>
    <n v="40"/>
    <n v="2"/>
    <n v="591"/>
    <n v="582"/>
    <n v="1.5228426395939132E-2"/>
    <n v="9"/>
    <x v="2"/>
    <n v="582"/>
    <n v="1"/>
    <n v="179"/>
    <n v="0.30756013745704469"/>
    <n v="25"/>
    <n v="4.29553264604811E-2"/>
    <n v="171"/>
    <n v="0.29381443298969073"/>
    <n v="65"/>
    <n v="0.11168384879725086"/>
    <n v="411"/>
    <n v="0.70618556701030932"/>
    <n v="155"/>
    <n v="0.26632302405498282"/>
    <n v="1.0104166666666667"/>
    <m/>
  </r>
  <r>
    <n v="474"/>
    <x v="0"/>
    <s v="URBAN"/>
    <s v="KANKANADY NAGORI, MLORE"/>
    <d v="1972-03-02T00:00:00"/>
    <n v="51"/>
    <n v="7"/>
    <x v="0"/>
    <n v="38.862146000000003"/>
    <n v="3.8448440000000002"/>
    <n v="42.706990000000005"/>
    <n v="1.5661033716423936E-3"/>
    <n v="76.205629000000002"/>
    <n v="1.4271191664687168E-3"/>
    <n v="2642"/>
    <n v="8.9461702637020821E-4"/>
    <n v="57"/>
    <n v="430"/>
    <n v="8"/>
    <n v="26"/>
    <n v="2"/>
    <n v="523"/>
    <n v="522"/>
    <n v="1.9120458891013214E-3"/>
    <n v="1"/>
    <x v="2"/>
    <n v="522"/>
    <n v="1"/>
    <n v="197"/>
    <n v="0.37739463601532569"/>
    <n v="21"/>
    <n v="4.0229885057471264E-2"/>
    <n v="249"/>
    <n v="0.47701149425287354"/>
    <n v="84"/>
    <n v="0.16091954022988506"/>
    <n v="362"/>
    <n v="0.69348659003831414"/>
    <n v="180"/>
    <n v="0.34482758620689657"/>
    <n v="0.90625"/>
    <m/>
  </r>
  <r>
    <n v="475"/>
    <x v="0"/>
    <s v="URBAN"/>
    <s v="MLORE-FOUNDERS BR(DONGERKERY)"/>
    <d v="1924-05-23T00:00:00"/>
    <n v="99"/>
    <n v="9"/>
    <x v="0"/>
    <n v="37.430177"/>
    <n v="33.478729000000001"/>
    <n v="70.908906000000002"/>
    <n v="2.6002927569017051E-3"/>
    <n v="157.67995400000001"/>
    <n v="2.9529063334849661E-3"/>
    <n v="1878"/>
    <n v="6.3591626628434943E-4"/>
    <n v="98"/>
    <n v="345"/>
    <n v="10"/>
    <n v="26"/>
    <n v="2"/>
    <n v="481"/>
    <n v="463"/>
    <n v="3.7422037422037424E-2"/>
    <n v="18"/>
    <x v="1"/>
    <n v="462"/>
    <n v="0.99784017278617709"/>
    <n v="189"/>
    <n v="0.40820734341252701"/>
    <n v="34"/>
    <n v="7.3593073593073599E-2"/>
    <n v="168"/>
    <n v="0.36363636363636365"/>
    <n v="80"/>
    <n v="0.17316017316017315"/>
    <n v="324"/>
    <n v="0.70129870129870131"/>
    <n v="177"/>
    <n v="0.38311688311688313"/>
    <n v="0.80208333333333337"/>
    <m/>
  </r>
  <r>
    <n v="476"/>
    <x v="0"/>
    <s v="URBAN"/>
    <s v="KODIALBAIL, MANGALURU"/>
    <d v="1972-02-18T00:00:00"/>
    <n v="51"/>
    <n v="15"/>
    <x v="3"/>
    <n v="91.720982000000006"/>
    <n v="12.579402999999999"/>
    <n v="104.30038500000001"/>
    <n v="3.8247880408359318E-3"/>
    <n v="279.468614"/>
    <n v="5.2336687026866158E-3"/>
    <n v="3430"/>
    <n v="1.1614445119037904E-3"/>
    <n v="145"/>
    <n v="618"/>
    <n v="12"/>
    <n v="42"/>
    <n v="2"/>
    <n v="819"/>
    <n v="817"/>
    <n v="2.4420024420024333E-3"/>
    <n v="2"/>
    <x v="5"/>
    <n v="816"/>
    <n v="0.99877600979192172"/>
    <n v="464"/>
    <n v="0.56793145654834765"/>
    <n v="98"/>
    <n v="0.12009803921568628"/>
    <n v="328"/>
    <n v="0.40196078431372551"/>
    <n v="206"/>
    <n v="0.25245098039215685"/>
    <n v="598"/>
    <n v="0.73284313725490191"/>
    <n v="406"/>
    <n v="0.49754901960784315"/>
    <n v="1.4166666666666667"/>
    <m/>
  </r>
  <r>
    <n v="478"/>
    <x v="0"/>
    <s v="URBAN"/>
    <s v="BEJAI, MANGALURU"/>
    <d v="1970-06-18T00:00:00"/>
    <n v="53"/>
    <n v="10"/>
    <x v="2"/>
    <n v="71.219772000000006"/>
    <n v="6.6690860000000001"/>
    <n v="77.888857999999999"/>
    <n v="2.8562538152928974E-3"/>
    <n v="270.90601199999998"/>
    <n v="5.073315017671518E-3"/>
    <n v="3317"/>
    <n v="1.1231811795874265E-3"/>
    <n v="88"/>
    <n v="800"/>
    <n v="13"/>
    <n v="62"/>
    <n v="4"/>
    <n v="967"/>
    <n v="967"/>
    <n v="0"/>
    <n v="0"/>
    <x v="5"/>
    <n v="967"/>
    <n v="1"/>
    <n v="492"/>
    <n v="0.50879007238883145"/>
    <n v="39"/>
    <n v="4.0330920372285417E-2"/>
    <n v="400"/>
    <n v="0.41365046535677352"/>
    <n v="228"/>
    <n v="0.23578076525336092"/>
    <n v="602"/>
    <n v="0.62254395036194421"/>
    <n v="400"/>
    <n v="0.41365046535677352"/>
    <n v="1.6788194444444444"/>
    <m/>
  </r>
  <r>
    <n v="479"/>
    <x v="0"/>
    <s v="URBAN"/>
    <s v="MANNAGUDDA,MANGALURU"/>
    <d v="1974-10-01T00:00:00"/>
    <n v="48"/>
    <n v="10"/>
    <x v="2"/>
    <n v="67.497388999999998"/>
    <n v="6.9532350000000003"/>
    <n v="74.450624000000005"/>
    <n v="2.730170711335079E-3"/>
    <n v="212.459476"/>
    <n v="3.9787741965557465E-3"/>
    <n v="3496"/>
    <n v="1.1837930068850295E-3"/>
    <n v="175"/>
    <n v="669"/>
    <n v="18"/>
    <n v="36"/>
    <n v="4"/>
    <n v="902"/>
    <n v="898"/>
    <n v="4.4345898004434225E-3"/>
    <n v="4"/>
    <x v="5"/>
    <n v="898"/>
    <n v="1"/>
    <n v="373"/>
    <n v="0.41536748329621381"/>
    <n v="36"/>
    <n v="4.0089086859688199E-2"/>
    <n v="303"/>
    <n v="0.33741648106904232"/>
    <n v="154"/>
    <n v="0.17149220489977729"/>
    <n v="606"/>
    <n v="0.67483296213808464"/>
    <n v="309"/>
    <n v="0.34409799554565701"/>
    <n v="1.5590277777777777"/>
    <m/>
  </r>
  <r>
    <n v="480"/>
    <x v="2"/>
    <s v="RURAL"/>
    <s v="MELPAL,KARNATAKA"/>
    <d v="1971-12-06T00:00:00"/>
    <n v="51"/>
    <n v="4"/>
    <x v="1"/>
    <n v="7.7004929999999998"/>
    <n v="5.5627000000000003E-2"/>
    <n v="7.7561200000000001"/>
    <n v="2.8442383045171294E-4"/>
    <n v="9.7568269999999995"/>
    <n v="1.8271819284661333E-4"/>
    <n v="666"/>
    <n v="2.25516631174322E-4"/>
    <n v="24"/>
    <n v="58"/>
    <n v="1"/>
    <n v="6"/>
    <n v="0"/>
    <n v="89"/>
    <n v="88"/>
    <n v="1.1235955056179803E-2"/>
    <n v="1"/>
    <x v="3"/>
    <n v="88"/>
    <n v="1"/>
    <n v="12"/>
    <n v="0.13636363636363635"/>
    <n v="1"/>
    <n v="1.1363636363636364E-2"/>
    <n v="40"/>
    <n v="0.45454545454545453"/>
    <n v="5"/>
    <n v="5.6818181818181816E-2"/>
    <n v="71"/>
    <n v="0.80681818181818177"/>
    <n v="9"/>
    <n v="0.10227272727272728"/>
    <n v="0.15277777777777779"/>
    <m/>
  </r>
  <r>
    <n v="481"/>
    <x v="4"/>
    <s v="SURBAN"/>
    <s v="MADIKERI"/>
    <d v="1970-05-29T00:00:00"/>
    <n v="53"/>
    <n v="7"/>
    <x v="0"/>
    <n v="41.151575999999999"/>
    <n v="4.2007180000000002"/>
    <n v="45.352294000000001"/>
    <n v="1.6631090260661567E-3"/>
    <n v="94.506756999999993"/>
    <n v="1.7698483175764032E-3"/>
    <n v="3366"/>
    <n v="1.1397732440431949E-3"/>
    <n v="149"/>
    <n v="288"/>
    <n v="12"/>
    <n v="25"/>
    <n v="0"/>
    <n v="474"/>
    <n v="473"/>
    <n v="2.1097046413501852E-3"/>
    <n v="1"/>
    <x v="1"/>
    <n v="473"/>
    <n v="1"/>
    <n v="135"/>
    <n v="0.28541226215644822"/>
    <n v="36"/>
    <n v="7.6109936575052856E-2"/>
    <n v="169"/>
    <n v="0.35729386892177589"/>
    <n v="49"/>
    <n v="0.10359408033826638"/>
    <n v="361"/>
    <n v="0.7632135306553911"/>
    <n v="122"/>
    <n v="0.25792811839323465"/>
    <n v="0.82118055555555558"/>
    <m/>
  </r>
  <r>
    <n v="482"/>
    <x v="0"/>
    <s v="SURBAN"/>
    <s v="MOODBIDRI, KARNATAKA"/>
    <d v="1975-09-15T00:00:00"/>
    <n v="48"/>
    <n v="6"/>
    <x v="0"/>
    <n v="34.265199000000003"/>
    <n v="1.0656559999999999"/>
    <n v="35.330855"/>
    <n v="1.2956139296754119E-3"/>
    <n v="60.249012999999998"/>
    <n v="1.1282961946698566E-3"/>
    <n v="2971"/>
    <n v="1.0060208877160821E-3"/>
    <n v="93"/>
    <n v="276"/>
    <n v="5"/>
    <n v="25"/>
    <n v="0"/>
    <n v="399"/>
    <n v="404"/>
    <n v="-1.2531328320801949E-2"/>
    <n v="-5"/>
    <x v="1"/>
    <n v="404"/>
    <n v="1"/>
    <n v="140"/>
    <n v="0.34653465346534651"/>
    <n v="17"/>
    <n v="4.2079207920792082E-2"/>
    <n v="142"/>
    <n v="0.35148514851485146"/>
    <n v="46"/>
    <n v="0.11386138613861387"/>
    <n v="293"/>
    <n v="0.72524752475247523"/>
    <n v="122"/>
    <n v="0.30198019801980197"/>
    <n v="0.70138888888888884"/>
    <m/>
  </r>
  <r>
    <n v="483"/>
    <x v="6"/>
    <s v="SURBAN"/>
    <s v="MULGUND,KARNATAKA"/>
    <d v="1968-12-24T00:00:00"/>
    <n v="54"/>
    <n v="5"/>
    <x v="0"/>
    <n v="20.797134"/>
    <n v="3.7817759999999998"/>
    <n v="24.57891"/>
    <n v="9.013305274451546E-4"/>
    <n v="25.895683999999999"/>
    <n v="4.8495403095770375E-4"/>
    <n v="1600"/>
    <n v="5.4178169651488762E-4"/>
    <n v="137"/>
    <n v="129"/>
    <n v="8"/>
    <n v="12"/>
    <n v="0"/>
    <n v="286"/>
    <n v="281"/>
    <n v="1.7482517482517501E-2"/>
    <n v="5"/>
    <x v="1"/>
    <n v="281"/>
    <n v="1"/>
    <n v="51"/>
    <n v="0.18149466192170818"/>
    <n v="7"/>
    <n v="2.491103202846975E-2"/>
    <n v="72"/>
    <n v="0.25622775800711745"/>
    <n v="11"/>
    <n v="3.9145907473309607E-2"/>
    <n v="243"/>
    <n v="0.86476868327402134"/>
    <n v="43"/>
    <n v="0.15302491103202848"/>
    <n v="0.48784722222222221"/>
    <m/>
  </r>
  <r>
    <n v="484"/>
    <x v="4"/>
    <s v="URBAN"/>
    <s v="DEVARAJ URS ROAD, MYSURU"/>
    <d v="1966-09-08T00:00:00"/>
    <n v="57"/>
    <n v="9"/>
    <x v="0"/>
    <n v="46.308343000000001"/>
    <n v="7.0378759999999998"/>
    <n v="53.346218999999998"/>
    <n v="1.9562533777321583E-3"/>
    <n v="111.964611"/>
    <n v="2.0967852955365556E-3"/>
    <n v="5115"/>
    <n v="1.7320083610460316E-3"/>
    <n v="336"/>
    <n v="290"/>
    <n v="8"/>
    <n v="25"/>
    <n v="0"/>
    <n v="659"/>
    <n v="659"/>
    <n v="0"/>
    <n v="0"/>
    <x v="2"/>
    <n v="659"/>
    <n v="1"/>
    <n v="228"/>
    <n v="0.34597875569044007"/>
    <n v="37"/>
    <n v="5.614567526555387E-2"/>
    <n v="151"/>
    <n v="0.2291350531107739"/>
    <n v="102"/>
    <n v="0.15477996965098634"/>
    <n v="531"/>
    <n v="0.80576631259484066"/>
    <n v="212"/>
    <n v="0.32169954476479512"/>
    <n v="1.1440972222222223"/>
    <m/>
  </r>
  <r>
    <n v="485"/>
    <x v="4"/>
    <s v="URBAN"/>
    <s v="CHAMUNDIPURAM, MYSURU"/>
    <d v="1971-02-17T00:00:00"/>
    <n v="52"/>
    <n v="7"/>
    <x v="0"/>
    <n v="78.291233000000005"/>
    <n v="4.9567610000000002"/>
    <n v="83.247994000000006"/>
    <n v="3.0527781069531182E-3"/>
    <n v="200.24478999999999"/>
    <n v="3.750027150809335E-3"/>
    <n v="5965"/>
    <n v="2.0198298873195654E-3"/>
    <n v="339"/>
    <n v="863"/>
    <n v="13"/>
    <n v="62"/>
    <n v="4"/>
    <n v="1281"/>
    <n v="1296"/>
    <n v="-1.1709601873536313E-2"/>
    <n v="-15"/>
    <x v="6"/>
    <n v="1296"/>
    <n v="1"/>
    <n v="495"/>
    <n v="0.38194444444444442"/>
    <n v="50"/>
    <n v="3.8580246913580245E-2"/>
    <n v="399"/>
    <n v="0.30787037037037035"/>
    <n v="196"/>
    <n v="0.15123456790123457"/>
    <n v="918"/>
    <n v="0.70833333333333337"/>
    <n v="440"/>
    <n v="0.33950617283950618"/>
    <n v="2.25"/>
    <m/>
  </r>
  <r>
    <n v="486"/>
    <x v="13"/>
    <s v="METRO"/>
    <s v="MADURAI, TN"/>
    <d v="1975-12-12T00:00:00"/>
    <n v="47"/>
    <n v="5"/>
    <x v="0"/>
    <n v="14.297299000000001"/>
    <n v="1.8357220000000001"/>
    <n v="16.133020999999999"/>
    <n v="5.9161225323717584E-4"/>
    <n v="39.059550999999999"/>
    <n v="7.3147659296614862E-4"/>
    <n v="2728"/>
    <n v="9.2373779255788347E-4"/>
    <n v="18"/>
    <n v="132"/>
    <n v="5"/>
    <n v="10"/>
    <n v="0"/>
    <n v="165"/>
    <n v="168"/>
    <n v="-1.8181818181818077E-2"/>
    <n v="-3"/>
    <x v="0"/>
    <n v="168"/>
    <n v="1"/>
    <n v="73"/>
    <n v="0.43452380952380953"/>
    <n v="14"/>
    <n v="8.3333333333333329E-2"/>
    <n v="108"/>
    <n v="0.6428571428571429"/>
    <n v="46"/>
    <n v="0.27380952380952384"/>
    <n v="121"/>
    <n v="0.72023809523809523"/>
    <n v="67"/>
    <n v="0.39880952380952384"/>
    <n v="0.29166666666666669"/>
    <m/>
  </r>
  <r>
    <n v="487"/>
    <x v="0"/>
    <s v="URBAN"/>
    <s v="URVA MARKET,MANGALURU"/>
    <d v="1976-05-10T00:00:00"/>
    <n v="47"/>
    <n v="8"/>
    <x v="0"/>
    <n v="34.512011000000001"/>
    <n v="3.943136"/>
    <n v="38.455147000000004"/>
    <n v="1.410184500797267E-3"/>
    <n v="123.470968"/>
    <n v="2.3122673121068996E-3"/>
    <n v="2142"/>
    <n v="7.2531024620930582E-4"/>
    <n v="85"/>
    <n v="528"/>
    <n v="9"/>
    <n v="26"/>
    <n v="2"/>
    <n v="650"/>
    <n v="632"/>
    <n v="2.7692307692307683E-2"/>
    <n v="18"/>
    <x v="2"/>
    <n v="631"/>
    <n v="0.99841772151898733"/>
    <n v="216"/>
    <n v="0.34177215189873417"/>
    <n v="38"/>
    <n v="6.0221870047543584E-2"/>
    <n v="250"/>
    <n v="0.39619651347068147"/>
    <n v="111"/>
    <n v="0.17591125198098256"/>
    <n v="424"/>
    <n v="0.67194928684627575"/>
    <n v="188"/>
    <n v="0.29793977812995248"/>
    <n v="1.0954861111111112"/>
    <m/>
  </r>
  <r>
    <n v="488"/>
    <x v="13"/>
    <s v="METRO"/>
    <s v="TRIPLICANE, CHENNAI"/>
    <d v="1976-06-07T00:00:00"/>
    <n v="47"/>
    <n v="8"/>
    <x v="0"/>
    <n v="26.580252000000002"/>
    <n v="5.7823279999999997"/>
    <n v="32.362580000000001"/>
    <n v="1.1867646409416044E-3"/>
    <n v="65.237369999999999"/>
    <n v="1.2217142266093134E-3"/>
    <n v="1852"/>
    <n v="6.2711231371598243E-4"/>
    <n v="84"/>
    <n v="201"/>
    <n v="17"/>
    <n v="16"/>
    <n v="0"/>
    <n v="318"/>
    <n v="330"/>
    <n v="-3.7735849056603765E-2"/>
    <n v="-12"/>
    <x v="1"/>
    <n v="330"/>
    <n v="1"/>
    <n v="170"/>
    <n v="0.51515151515151514"/>
    <n v="27"/>
    <n v="8.1818181818181818E-2"/>
    <n v="111"/>
    <n v="0.33636363636363636"/>
    <n v="95"/>
    <n v="0.2878787878787879"/>
    <n v="236"/>
    <n v="0.7151515151515152"/>
    <n v="161"/>
    <n v="0.48787878787878786"/>
    <n v="0.57291666666666663"/>
    <m/>
  </r>
  <r>
    <n v="489"/>
    <x v="5"/>
    <s v="SURBAN"/>
    <s v="MADAKASIRA, A.P"/>
    <d v="1976-12-05T00:00:00"/>
    <n v="46"/>
    <n v="9"/>
    <x v="0"/>
    <n v="32.329416999999999"/>
    <n v="3.9759519999999999"/>
    <n v="36.305368999999999"/>
    <n v="1.3313502262655651E-3"/>
    <n v="45.888910000000003"/>
    <n v="8.5937146440137602E-4"/>
    <n v="6785"/>
    <n v="2.2974930067834456E-3"/>
    <n v="222"/>
    <n v="238"/>
    <n v="19"/>
    <n v="21"/>
    <n v="0"/>
    <n v="500"/>
    <n v="504"/>
    <n v="-8.0000000000000071E-3"/>
    <n v="-4"/>
    <x v="2"/>
    <n v="503"/>
    <n v="0.99801587301587302"/>
    <n v="57"/>
    <n v="0.1130952380952381"/>
    <n v="5"/>
    <n v="9.9403578528827041E-3"/>
    <n v="134"/>
    <n v="0.26640159045725648"/>
    <n v="27"/>
    <n v="5.3677932405566599E-2"/>
    <n v="407"/>
    <n v="0.80914512922465209"/>
    <n v="64"/>
    <n v="0.1272365805168986"/>
    <n v="0.87326388888888884"/>
    <m/>
  </r>
  <r>
    <n v="490"/>
    <x v="6"/>
    <s v="SURBAN"/>
    <s v="MARGAO, GOA"/>
    <d v="1976-12-30T00:00:00"/>
    <n v="46"/>
    <n v="8"/>
    <x v="0"/>
    <n v="59.399845999999997"/>
    <n v="5.3324699999999998"/>
    <n v="64.732315999999997"/>
    <n v="2.3737916987786041E-3"/>
    <n v="163.19714300000001"/>
    <n v="3.0562279157650674E-3"/>
    <n v="2166"/>
    <n v="7.3343697165702921E-4"/>
    <n v="89"/>
    <n v="334"/>
    <n v="12"/>
    <n v="56"/>
    <n v="2"/>
    <n v="493"/>
    <n v="497"/>
    <n v="-8.113590263691739E-3"/>
    <n v="-4"/>
    <x v="1"/>
    <n v="497"/>
    <n v="1"/>
    <n v="241"/>
    <n v="0.48490945674044267"/>
    <n v="22"/>
    <n v="4.4265593561368208E-2"/>
    <n v="161"/>
    <n v="0.323943661971831"/>
    <n v="89"/>
    <n v="0.17907444668008049"/>
    <n v="334"/>
    <n v="0.67203219315895368"/>
    <n v="183"/>
    <n v="0.36820925553319922"/>
    <n v="0.86284722222222221"/>
    <m/>
  </r>
  <r>
    <n v="491"/>
    <x v="13"/>
    <s v="METRO"/>
    <s v="ANNA NAGAR, CHENNAI"/>
    <d v="1976-12-27T00:00:00"/>
    <n v="46"/>
    <n v="9"/>
    <x v="0"/>
    <n v="47.633417000000001"/>
    <n v="17.027615000000001"/>
    <n v="64.661032000000006"/>
    <n v="2.3711776509905452E-3"/>
    <n v="134.241051"/>
    <n v="2.5139609674897441E-3"/>
    <n v="3867"/>
    <n v="1.3094186377644191E-3"/>
    <n v="77"/>
    <n v="233"/>
    <n v="20"/>
    <n v="10"/>
    <n v="0"/>
    <n v="340"/>
    <n v="356"/>
    <n v="-4.705882352941182E-2"/>
    <n v="-16"/>
    <x v="1"/>
    <n v="356"/>
    <n v="1"/>
    <n v="177"/>
    <n v="0.49719101123595505"/>
    <n v="33"/>
    <n v="9.269662921348315E-2"/>
    <n v="145"/>
    <n v="0.40730337078651685"/>
    <n v="144"/>
    <n v="0.4044943820224719"/>
    <n v="248"/>
    <n v="0.6966292134831461"/>
    <n v="183"/>
    <n v="0.5140449438202247"/>
    <n v="0.61805555555555558"/>
    <m/>
  </r>
  <r>
    <n v="492"/>
    <x v="0"/>
    <s v="URBAN"/>
    <s v="BALMATTA ROAD, MANGALURU"/>
    <d v="1977-06-27T00:00:00"/>
    <n v="46"/>
    <n v="7"/>
    <x v="0"/>
    <n v="42.727635999999997"/>
    <n v="4.0232489999999999"/>
    <n v="46.750884999999997"/>
    <n v="1.7143966040633113E-3"/>
    <n v="112.44846099999999"/>
    <n v="2.1058464583109731E-3"/>
    <n v="2773"/>
    <n v="9.3897540277236471E-4"/>
    <n v="29"/>
    <n v="307"/>
    <n v="7"/>
    <n v="16"/>
    <n v="0"/>
    <n v="359"/>
    <n v="374"/>
    <n v="-4.1782729805013963E-2"/>
    <n v="-15"/>
    <x v="1"/>
    <n v="373"/>
    <n v="0.99732620320855614"/>
    <n v="160"/>
    <n v="0.42780748663101603"/>
    <n v="22"/>
    <n v="5.8981233243967826E-2"/>
    <n v="186"/>
    <n v="0.49865951742627346"/>
    <n v="81"/>
    <n v="0.21715817694369974"/>
    <n v="219"/>
    <n v="0.58713136729222515"/>
    <n v="143"/>
    <n v="0.38337801608579086"/>
    <n v="0.64756944444444442"/>
    <m/>
  </r>
  <r>
    <n v="493"/>
    <x v="1"/>
    <s v="RURAL"/>
    <s v="MUROOR"/>
    <d v="1977-10-03T00:00:00"/>
    <n v="45"/>
    <n v="4"/>
    <x v="1"/>
    <n v="21.849259"/>
    <n v="0.69694100000000003"/>
    <n v="22.546199999999999"/>
    <n v="8.2678924077121164E-4"/>
    <n v="40.330052000000002"/>
    <n v="7.5526953781695062E-4"/>
    <n v="621"/>
    <n v="2.1027902095984078E-4"/>
    <n v="31"/>
    <n v="182"/>
    <n v="3"/>
    <n v="38"/>
    <n v="0"/>
    <n v="254"/>
    <n v="242"/>
    <n v="4.7244094488189003E-2"/>
    <n v="12"/>
    <x v="0"/>
    <n v="242"/>
    <n v="1"/>
    <n v="71"/>
    <n v="0.29338842975206614"/>
    <n v="10"/>
    <n v="4.1322314049586778E-2"/>
    <n v="58"/>
    <n v="0.23966942148760331"/>
    <n v="32"/>
    <n v="0.13223140495867769"/>
    <n v="157"/>
    <n v="0.64876033057851235"/>
    <n v="65"/>
    <n v="0.26859504132231404"/>
    <n v="0.4201388888888889"/>
    <m/>
  </r>
  <r>
    <n v="494"/>
    <x v="13"/>
    <s v="METRO"/>
    <s v="MINT STREET, CHENNAI"/>
    <d v="1977-12-10T00:00:00"/>
    <n v="45"/>
    <n v="5"/>
    <x v="0"/>
    <n v="31.639168999999999"/>
    <n v="9.3034429999999997"/>
    <n v="40.942611999999997"/>
    <n v="1.5014020584697332E-3"/>
    <n v="42.185121000000002"/>
    <n v="7.9000981304021473E-4"/>
    <n v="3006"/>
    <n v="1.0178723623273452E-3"/>
    <n v="38"/>
    <n v="129"/>
    <n v="25"/>
    <n v="7"/>
    <n v="0"/>
    <n v="199"/>
    <n v="216"/>
    <n v="-8.5427135678391997E-2"/>
    <n v="-17"/>
    <x v="0"/>
    <n v="216"/>
    <n v="1"/>
    <n v="162"/>
    <n v="0.75"/>
    <n v="3"/>
    <n v="1.3888888888888888E-2"/>
    <n v="116"/>
    <n v="0.53703703703703709"/>
    <n v="94"/>
    <n v="0.43518518518518517"/>
    <n v="164"/>
    <n v="0.7592592592592593"/>
    <n v="147"/>
    <n v="0.68055555555555558"/>
    <n v="0.375"/>
    <m/>
  </r>
  <r>
    <n v="495"/>
    <x v="0"/>
    <s v="URBAN"/>
    <s v="PM RAO ROAD, MLORE"/>
    <d v="1978-12-20T00:00:00"/>
    <n v="44"/>
    <n v="9"/>
    <x v="0"/>
    <n v="21.500259"/>
    <n v="2.5381149999999999"/>
    <n v="24.038374000000001"/>
    <n v="8.815085907529622E-4"/>
    <n v="67.307570999999996"/>
    <n v="1.2604833249595508E-3"/>
    <n v="2676"/>
    <n v="9.0612988742114957E-4"/>
    <n v="45"/>
    <n v="205"/>
    <n v="10"/>
    <n v="19"/>
    <n v="0"/>
    <n v="279"/>
    <n v="286"/>
    <n v="-2.5089605734766929E-2"/>
    <n v="-7"/>
    <x v="1"/>
    <n v="286"/>
    <n v="1"/>
    <n v="111"/>
    <n v="0.38811188811188813"/>
    <n v="17"/>
    <n v="5.944055944055944E-2"/>
    <n v="145"/>
    <n v="0.50699300699300698"/>
    <n v="39"/>
    <n v="0.13636363636363635"/>
    <n v="202"/>
    <n v="0.70629370629370625"/>
    <n v="100"/>
    <n v="0.34965034965034963"/>
    <n v="0.49652777777777779"/>
    <m/>
  </r>
  <r>
    <n v="496"/>
    <x v="13"/>
    <s v="METRO"/>
    <s v="KODAMBAKKAM, CHENNAI"/>
    <d v="1979-04-10T00:00:00"/>
    <n v="44"/>
    <n v="12"/>
    <x v="2"/>
    <n v="48.570335999999998"/>
    <n v="12.168143000000001"/>
    <n v="60.738478999999998"/>
    <n v="2.2273341378151613E-3"/>
    <n v="392.89913100000001"/>
    <n v="7.3579063344389323E-3"/>
    <n v="3406"/>
    <n v="1.153317786456067E-3"/>
    <n v="57"/>
    <n v="344"/>
    <n v="16"/>
    <n v="26"/>
    <n v="2"/>
    <n v="445"/>
    <n v="442"/>
    <n v="6.741573033707815E-3"/>
    <n v="3"/>
    <x v="1"/>
    <n v="442"/>
    <n v="1"/>
    <n v="262"/>
    <n v="0.59276018099547512"/>
    <n v="34"/>
    <n v="7.6923076923076927E-2"/>
    <n v="181"/>
    <n v="0.4095022624434389"/>
    <n v="169"/>
    <n v="0.38235294117647056"/>
    <n v="259"/>
    <n v="0.58597285067873306"/>
    <n v="236"/>
    <n v="0.5339366515837104"/>
    <n v="0.76736111111111116"/>
    <m/>
  </r>
  <r>
    <n v="497"/>
    <x v="11"/>
    <s v="RURAL"/>
    <s v="MEDIGESHI"/>
    <d v="1979-12-13T00:00:00"/>
    <n v="43"/>
    <n v="5"/>
    <x v="0"/>
    <n v="21.527493"/>
    <n v="0.78424199999999999"/>
    <n v="22.311734999999999"/>
    <n v="8.1819120033258246E-4"/>
    <n v="20.969356999999999"/>
    <n v="3.9269764813862964E-4"/>
    <n v="3137"/>
    <n v="1.0622307387295016E-3"/>
    <n v="151"/>
    <n v="139"/>
    <n v="3"/>
    <n v="12"/>
    <n v="0"/>
    <n v="305"/>
    <n v="301"/>
    <n v="1.3114754098360604E-2"/>
    <n v="4"/>
    <x v="1"/>
    <n v="301"/>
    <n v="1"/>
    <n v="66"/>
    <n v="0.21926910299003322"/>
    <n v="1"/>
    <n v="3.3222591362126247E-3"/>
    <n v="48"/>
    <n v="0.15946843853820597"/>
    <n v="9"/>
    <n v="2.9900332225913623E-2"/>
    <n v="248"/>
    <n v="0.82392026578073085"/>
    <n v="48"/>
    <n v="0.15946843853820597"/>
    <n v="0.52256944444444442"/>
    <m/>
  </r>
  <r>
    <n v="498"/>
    <x v="3"/>
    <s v="SURBAN"/>
    <s v="MATALA, KARNATAKA"/>
    <d v="1979-12-17T00:00:00"/>
    <n v="43"/>
    <n v="4"/>
    <x v="1"/>
    <n v="11.682001"/>
    <n v="0.65849599999999997"/>
    <n v="12.340496999999999"/>
    <n v="4.5253701933671374E-4"/>
    <n v="7.7967420000000001"/>
    <n v="1.4601126045704098E-4"/>
    <n v="1814"/>
    <n v="6.1424499842375384E-4"/>
    <n v="125"/>
    <n v="39"/>
    <n v="6"/>
    <n v="3"/>
    <n v="0"/>
    <n v="173"/>
    <n v="168"/>
    <n v="2.8901734104046284E-2"/>
    <n v="5"/>
    <x v="0"/>
    <n v="168"/>
    <n v="1"/>
    <n v="29"/>
    <n v="0.17261904761904762"/>
    <n v="3"/>
    <n v="1.7857142857142856E-2"/>
    <n v="22"/>
    <n v="0.13095238095238096"/>
    <n v="8"/>
    <n v="4.7619047619047616E-2"/>
    <n v="154"/>
    <n v="0.91666666666666663"/>
    <n v="27"/>
    <n v="0.16071428571428573"/>
    <n v="0.29166666666666669"/>
    <m/>
  </r>
  <r>
    <n v="499"/>
    <x v="4"/>
    <s v="URBAN"/>
    <s v="SARASWATHIPURAM, MYSURU"/>
    <d v="1979-12-12T00:00:00"/>
    <n v="43"/>
    <n v="9"/>
    <x v="0"/>
    <n v="84.896208000000001"/>
    <n v="8.1365999999999996"/>
    <n v="93.032808000000003"/>
    <n v="3.411595953780855E-3"/>
    <n v="253.564888"/>
    <n v="4.7485640674692613E-3"/>
    <n v="7071"/>
    <n v="2.3943364850354818E-3"/>
    <n v="328"/>
    <n v="853"/>
    <n v="25"/>
    <n v="54"/>
    <n v="4"/>
    <n v="1264"/>
    <n v="1277"/>
    <n v="-1.0284810126582222E-2"/>
    <n v="-13"/>
    <x v="6"/>
    <n v="1276"/>
    <n v="0.99921691464369611"/>
    <n v="502"/>
    <n v="0.39310884886452624"/>
    <n v="63"/>
    <n v="4.9373040752351098E-2"/>
    <n v="460"/>
    <n v="0.36050156739811912"/>
    <n v="233"/>
    <n v="0.18260188087774296"/>
    <n v="945"/>
    <n v="0.74059561128526641"/>
    <n v="479"/>
    <n v="0.37539184952978055"/>
    <n v="2.2152777777777777"/>
    <m/>
  </r>
  <r>
    <n v="501"/>
    <x v="6"/>
    <s v="URBAN"/>
    <s v="KOPPADAKERE, DHARWAD"/>
    <d v="1984-08-10T00:00:00"/>
    <n v="39"/>
    <n v="7"/>
    <x v="0"/>
    <n v="85.951666000000003"/>
    <n v="3.2654160000000001"/>
    <n v="89.217082000000005"/>
    <n v="3.2716698818693593E-3"/>
    <n v="87.893371999999999"/>
    <n v="1.6459980375828254E-3"/>
    <n v="3363"/>
    <n v="1.1387574033622295E-3"/>
    <n v="174"/>
    <n v="364"/>
    <n v="18"/>
    <n v="20"/>
    <n v="2"/>
    <n v="578"/>
    <n v="574"/>
    <n v="6.9204152249134898E-3"/>
    <n v="4"/>
    <x v="2"/>
    <n v="574"/>
    <n v="1"/>
    <n v="122"/>
    <n v="0.21254355400696864"/>
    <n v="32"/>
    <n v="5.5749128919860627E-2"/>
    <n v="186"/>
    <n v="0.3240418118466899"/>
    <n v="66"/>
    <n v="0.11498257839721254"/>
    <n v="454"/>
    <n v="0.7909407665505227"/>
    <n v="126"/>
    <n v="0.21951219512195122"/>
    <n v="0.99652777777777779"/>
    <m/>
  </r>
  <r>
    <n v="502"/>
    <x v="0"/>
    <s v="RURAL"/>
    <s v="MANILA KARNATAKA"/>
    <d v="1984-09-10T00:00:00"/>
    <n v="39"/>
    <n v="3"/>
    <x v="1"/>
    <n v="8.7320489999999999"/>
    <n v="0.19045999999999999"/>
    <n v="8.9225089999999998"/>
    <n v="3.2719635423638147E-4"/>
    <n v="12.679259"/>
    <n v="2.3744720400537572E-4"/>
    <n v="544"/>
    <n v="1.842057768150618E-4"/>
    <n v="14"/>
    <n v="52"/>
    <n v="2"/>
    <n v="12"/>
    <n v="0"/>
    <n v="80"/>
    <n v="77"/>
    <n v="3.7499999999999978E-2"/>
    <n v="3"/>
    <x v="3"/>
    <n v="77"/>
    <n v="1"/>
    <n v="29"/>
    <n v="0.37662337662337664"/>
    <n v="0"/>
    <n v="0"/>
    <n v="28"/>
    <n v="0.36363636363636365"/>
    <n v="6"/>
    <n v="7.792207792207792E-2"/>
    <n v="53"/>
    <n v="0.68831168831168832"/>
    <n v="22"/>
    <n v="0.2857142857142857"/>
    <n v="0.13368055555555555"/>
    <m/>
  </r>
  <r>
    <n v="503"/>
    <x v="8"/>
    <s v="URBAN"/>
    <s v="MOHALI, PUNJAB"/>
    <d v="1998-03-30T00:00:00"/>
    <n v="25"/>
    <n v="7"/>
    <x v="0"/>
    <n v="35.514335000000003"/>
    <n v="2.9747569999999999"/>
    <n v="38.489091999999999"/>
    <n v="1.4114292941894118E-3"/>
    <n v="74.124791999999999"/>
    <n v="1.388150885464209E-3"/>
    <n v="4538"/>
    <n v="1.5366283367403502E-3"/>
    <n v="58"/>
    <n v="190"/>
    <n v="13"/>
    <n v="10"/>
    <n v="0"/>
    <n v="271"/>
    <n v="283"/>
    <n v="-4.4280442804428111E-2"/>
    <n v="-12"/>
    <x v="1"/>
    <n v="283"/>
    <n v="1"/>
    <n v="140"/>
    <n v="0.49469964664310956"/>
    <n v="29"/>
    <n v="0.10247349823321555"/>
    <n v="107"/>
    <n v="0.37809187279151946"/>
    <n v="73"/>
    <n v="0.25795053003533569"/>
    <n v="193"/>
    <n v="0.6819787985865724"/>
    <n v="108"/>
    <n v="0.38162544169611307"/>
    <n v="0.49131944444444442"/>
    <m/>
  </r>
  <r>
    <n v="504"/>
    <x v="4"/>
    <s v="URBAN"/>
    <s v="KUVEMPUNAGAR, MYSURU"/>
    <d v="1998-09-23T00:00:00"/>
    <n v="24"/>
    <n v="9"/>
    <x v="0"/>
    <n v="77.048462000000001"/>
    <n v="6.0726760000000004"/>
    <n v="83.121138000000002"/>
    <n v="3.048126184415073E-3"/>
    <n v="290.61950000000002"/>
    <n v="5.442493737563078E-3"/>
    <n v="6534"/>
    <n v="2.2125010031426723E-3"/>
    <n v="197"/>
    <n v="933"/>
    <n v="13"/>
    <n v="65"/>
    <n v="4"/>
    <n v="1212"/>
    <n v="1226"/>
    <n v="-1.1551155115511635E-2"/>
    <n v="-14"/>
    <x v="6"/>
    <n v="1224"/>
    <n v="0.99836867862969003"/>
    <n v="566"/>
    <n v="0.46166394779771613"/>
    <n v="74"/>
    <n v="6.0457516339869281E-2"/>
    <n v="504"/>
    <n v="0.41176470588235292"/>
    <n v="294"/>
    <n v="0.24019607843137256"/>
    <n v="802"/>
    <n v="0.65522875816993464"/>
    <n v="505"/>
    <n v="0.41258169934640521"/>
    <n v="2.125"/>
    <m/>
  </r>
  <r>
    <n v="505"/>
    <x v="4"/>
    <s v="URBAN"/>
    <s v="V V MOHALLA, MYSURU"/>
    <d v="1998-12-09T00:00:00"/>
    <n v="24"/>
    <n v="8"/>
    <x v="0"/>
    <n v="46.336917"/>
    <n v="5.1005000000000003"/>
    <n v="51.437416999999996"/>
    <n v="1.88625590780984E-3"/>
    <n v="213.51437899999999"/>
    <n v="3.9985295913975809E-3"/>
    <n v="3983"/>
    <n v="1.3486978107617484E-3"/>
    <n v="179"/>
    <n v="560"/>
    <n v="16"/>
    <n v="22"/>
    <n v="2"/>
    <n v="779"/>
    <n v="792"/>
    <n v="-1.6688061617458283E-2"/>
    <n v="-13"/>
    <x v="5"/>
    <n v="789"/>
    <n v="0.99621212121212122"/>
    <n v="303"/>
    <n v="0.38257575757575757"/>
    <n v="33"/>
    <n v="4.1825095057034217E-2"/>
    <n v="258"/>
    <n v="0.3269961977186312"/>
    <n v="172"/>
    <n v="0.21799746514575413"/>
    <n v="515"/>
    <n v="0.65272496831432192"/>
    <n v="281"/>
    <n v="0.3561470215462611"/>
    <n v="1.3697916666666667"/>
    <m/>
  </r>
  <r>
    <n v="506"/>
    <x v="0"/>
    <s v="URBAN"/>
    <s v="KADRI ROAD,  MANGALURU"/>
    <d v="1998-12-03T00:00:00"/>
    <n v="24"/>
    <n v="8"/>
    <x v="0"/>
    <n v="37.559168"/>
    <n v="4.289669"/>
    <n v="41.848837000000003"/>
    <n v="1.5346341365901214E-3"/>
    <n v="151.79288600000001"/>
    <n v="2.8426579478033173E-3"/>
    <n v="1924"/>
    <n v="6.5149249005915237E-4"/>
    <n v="100"/>
    <n v="441"/>
    <n v="12"/>
    <n v="29"/>
    <n v="2"/>
    <n v="584"/>
    <n v="579"/>
    <n v="8.5616438356164171E-3"/>
    <n v="5"/>
    <x v="2"/>
    <n v="578"/>
    <n v="0.99827288428324701"/>
    <n v="334"/>
    <n v="0.57685664939550951"/>
    <n v="42"/>
    <n v="7.2664359861591699E-2"/>
    <n v="198"/>
    <n v="0.34256055363321797"/>
    <n v="128"/>
    <n v="0.22145328719723184"/>
    <n v="371"/>
    <n v="0.6418685121107266"/>
    <n v="248"/>
    <n v="0.4290657439446367"/>
    <n v="1.0034722222222223"/>
    <m/>
  </r>
  <r>
    <n v="507"/>
    <x v="4"/>
    <s v="URBAN"/>
    <s v="SIDHARTHNAGAR, MYSURU"/>
    <d v="1999-03-12T00:00:00"/>
    <n v="24"/>
    <n v="8"/>
    <x v="0"/>
    <n v="56.459839000000002"/>
    <n v="6.6090720000000003"/>
    <n v="63.068911"/>
    <n v="2.312793155474409E-3"/>
    <n v="116.077684"/>
    <n v="2.1738116961897802E-3"/>
    <n v="5065"/>
    <n v="1.7150776830299412E-3"/>
    <n v="382"/>
    <n v="448"/>
    <n v="17"/>
    <n v="29"/>
    <n v="2"/>
    <n v="878"/>
    <n v="887"/>
    <n v="-1.0250569476081939E-2"/>
    <n v="-9"/>
    <x v="5"/>
    <n v="887"/>
    <n v="1"/>
    <n v="426"/>
    <n v="0.48027057497181513"/>
    <n v="46"/>
    <n v="5.1860202931228859E-2"/>
    <n v="219"/>
    <n v="0.24689966178128522"/>
    <n v="139"/>
    <n v="0.15670800450958286"/>
    <n v="686"/>
    <n v="0.77339346110484786"/>
    <n v="350"/>
    <n v="0.39458850056369787"/>
    <n v="1.5399305555555556"/>
    <m/>
  </r>
  <r>
    <n v="508"/>
    <x v="4"/>
    <s v="URBAN"/>
    <s v="VIVEKANANDA NAGAR, MYSURU"/>
    <d v="2000-09-08T00:00:00"/>
    <n v="23"/>
    <n v="8"/>
    <x v="0"/>
    <n v="54.159680000000002"/>
    <n v="1.193948"/>
    <n v="55.353628"/>
    <n v="2.0298668541950345E-3"/>
    <n v="159.878758"/>
    <n v="2.9940838078118047E-3"/>
    <n v="4658"/>
    <n v="1.5772619639789667E-3"/>
    <n v="246"/>
    <n v="764"/>
    <n v="11"/>
    <n v="25"/>
    <n v="4"/>
    <n v="1050"/>
    <n v="1060"/>
    <n v="-9.52380952380949E-3"/>
    <n v="-10"/>
    <x v="6"/>
    <n v="1060"/>
    <n v="1"/>
    <n v="481"/>
    <n v="0.45377358490566039"/>
    <n v="36"/>
    <n v="3.3962264150943396E-2"/>
    <n v="361"/>
    <n v="0.34056603773584904"/>
    <n v="168"/>
    <n v="0.15849056603773584"/>
    <n v="733"/>
    <n v="0.69150943396226416"/>
    <n v="363"/>
    <n v="0.34245283018867922"/>
    <n v="1.8402777777777777"/>
    <m/>
  </r>
  <r>
    <n v="509"/>
    <x v="9"/>
    <s v="METRO"/>
    <s v="MUMBAI-VAZIRA NAKA, BORIVLI(W)"/>
    <d v="2006-06-09T00:00:00"/>
    <n v="17"/>
    <n v="8"/>
    <x v="0"/>
    <n v="44.481945000000003"/>
    <n v="7.1115130000000004"/>
    <n v="51.593458000000005"/>
    <n v="1.8919780702992702E-3"/>
    <n v="114.225447"/>
    <n v="2.1391244564382059E-3"/>
    <n v="4489"/>
    <n v="1.5200362722845816E-3"/>
    <n v="85"/>
    <n v="454"/>
    <n v="8"/>
    <n v="40"/>
    <n v="2"/>
    <n v="589"/>
    <n v="581"/>
    <n v="1.358234295415961E-2"/>
    <n v="8"/>
    <x v="2"/>
    <n v="579"/>
    <n v="0.99655765920826167"/>
    <n v="352"/>
    <n v="0.60585197934595525"/>
    <n v="33"/>
    <n v="5.6994818652849742E-2"/>
    <n v="250"/>
    <n v="0.43177892918825561"/>
    <n v="148"/>
    <n v="0.25561312607944731"/>
    <n v="396"/>
    <n v="0.68393782383419688"/>
    <n v="265"/>
    <n v="0.45768566493955093"/>
    <n v="1.0052083333333333"/>
    <m/>
  </r>
  <r>
    <n v="510"/>
    <x v="9"/>
    <s v="METRO"/>
    <s v="KANDIVLI EAST,MUMBAI"/>
    <d v="2001-01-14T00:00:00"/>
    <n v="22"/>
    <n v="7"/>
    <x v="0"/>
    <n v="57.721592000000001"/>
    <n v="11.890725"/>
    <n v="69.612317000000004"/>
    <n v="2.5527456831197681E-3"/>
    <n v="126.71949499999999"/>
    <n v="2.3731031743040492E-3"/>
    <n v="6764"/>
    <n v="2.2903821220166876E-3"/>
    <n v="252"/>
    <n v="572"/>
    <n v="18"/>
    <n v="35"/>
    <n v="2"/>
    <n v="879"/>
    <n v="876"/>
    <n v="3.4129692832765013E-3"/>
    <n v="3"/>
    <x v="5"/>
    <n v="876"/>
    <n v="1"/>
    <n v="567"/>
    <n v="0.64726027397260277"/>
    <n v="31"/>
    <n v="3.5388127853881277E-2"/>
    <n v="377"/>
    <n v="0.43036529680365299"/>
    <n v="233"/>
    <n v="0.26598173515981738"/>
    <n v="687"/>
    <n v="0.78424657534246578"/>
    <n v="480"/>
    <n v="0.54794520547945202"/>
    <n v="1.5208333333333333"/>
    <m/>
  </r>
  <r>
    <n v="511"/>
    <x v="4"/>
    <s v="URBAN"/>
    <s v="VIJAYANAGAR II STG, MYSURU"/>
    <d v="2002-02-15T00:00:00"/>
    <n v="21"/>
    <n v="8"/>
    <x v="0"/>
    <n v="40.118639000000002"/>
    <n v="3.0872549999999999"/>
    <n v="43.205894000000001"/>
    <n v="1.5843986258039693E-3"/>
    <n v="143.44338300000001"/>
    <n v="2.6862950134879525E-3"/>
    <n v="7522"/>
    <n v="2.5470512007406154E-3"/>
    <n v="192"/>
    <n v="447"/>
    <n v="20"/>
    <n v="34"/>
    <n v="2"/>
    <n v="695"/>
    <n v="713"/>
    <n v="-2.5899280575539585E-2"/>
    <n v="-18"/>
    <x v="2"/>
    <n v="713"/>
    <n v="1"/>
    <n v="317"/>
    <n v="0.44460028050490885"/>
    <n v="30"/>
    <n v="4.2075736325385693E-2"/>
    <n v="321"/>
    <n v="0.45021037868162694"/>
    <n v="146"/>
    <n v="0.20476858345021037"/>
    <n v="537"/>
    <n v="0.75315568022440393"/>
    <n v="288"/>
    <n v="0.40392706872370265"/>
    <n v="1.2378472222222223"/>
    <m/>
  </r>
  <r>
    <n v="512"/>
    <x v="9"/>
    <s v="METRO"/>
    <s v="POWAI, MUMBAI"/>
    <d v="2002-09-08T00:00:00"/>
    <n v="21"/>
    <n v="8"/>
    <x v="0"/>
    <n v="36.043250999999998"/>
    <n v="10.817342999999999"/>
    <n v="46.860593999999999"/>
    <n v="1.7184197308348192E-3"/>
    <n v="64.651195999999999"/>
    <n v="1.2107368203302363E-3"/>
    <n v="5146"/>
    <n v="1.7425053814160074E-3"/>
    <n v="94"/>
    <n v="191"/>
    <n v="18"/>
    <n v="16"/>
    <n v="0"/>
    <n v="319"/>
    <n v="330"/>
    <n v="-3.4482758620689724E-2"/>
    <n v="-11"/>
    <x v="1"/>
    <n v="330"/>
    <n v="1"/>
    <n v="161"/>
    <n v="0.48787878787878786"/>
    <n v="26"/>
    <n v="7.8787878787878782E-2"/>
    <n v="150"/>
    <n v="0.45454545454545453"/>
    <n v="83"/>
    <n v="0.25151515151515152"/>
    <n v="260"/>
    <n v="0.78787878787878785"/>
    <n v="146"/>
    <n v="0.44242424242424244"/>
    <n v="0.57291666666666663"/>
    <m/>
  </r>
  <r>
    <n v="513"/>
    <x v="0"/>
    <s v="URBAN"/>
    <s v="HO COMPLEX BRANCH, MLORE"/>
    <d v="2003-07-12T00:00:00"/>
    <n v="20"/>
    <n v="11"/>
    <x v="2"/>
    <n v="54.678570000000001"/>
    <n v="18.050955999999999"/>
    <n v="72.729525999999993"/>
    <n v="2.6670565143212645E-3"/>
    <n v="113.17066"/>
    <n v="2.1193712339532627E-3"/>
    <n v="3741"/>
    <n v="1.2667533291638717E-3"/>
    <n v="78"/>
    <n v="389"/>
    <n v="9"/>
    <n v="21"/>
    <n v="2"/>
    <n v="499"/>
    <n v="514"/>
    <n v="-3.0060120240480881E-2"/>
    <n v="-15"/>
    <x v="2"/>
    <n v="513"/>
    <n v="0.99805447470817121"/>
    <n v="348"/>
    <n v="0.67704280155642027"/>
    <n v="27"/>
    <n v="5.2631578947368418E-2"/>
    <n v="285"/>
    <n v="0.55555555555555558"/>
    <n v="145"/>
    <n v="0.28265107212475632"/>
    <n v="386"/>
    <n v="0.75243664717348924"/>
    <n v="290"/>
    <n v="0.56530214424951264"/>
    <n v="0.890625"/>
    <m/>
  </r>
  <r>
    <n v="514"/>
    <x v="9"/>
    <s v="METRO"/>
    <s v="OSHIWARA,MUMBAI"/>
    <d v="2003-11-13T00:00:00"/>
    <n v="19"/>
    <n v="6"/>
    <x v="0"/>
    <n v="42.483744000000002"/>
    <n v="7.0192059999999996"/>
    <n v="49.502949999999998"/>
    <n v="1.8153172794721619E-3"/>
    <n v="85.471872000000005"/>
    <n v="1.6006500874779324E-3"/>
    <n v="5837"/>
    <n v="1.9764873515983744E-3"/>
    <n v="72"/>
    <n v="201"/>
    <n v="6"/>
    <n v="8"/>
    <n v="0"/>
    <n v="287"/>
    <n v="302"/>
    <n v="-5.2264808362369353E-2"/>
    <n v="-15"/>
    <x v="1"/>
    <n v="302"/>
    <n v="1"/>
    <n v="162"/>
    <n v="0.53642384105960261"/>
    <n v="16"/>
    <n v="5.2980132450331126E-2"/>
    <n v="161"/>
    <n v="0.5331125827814569"/>
    <n v="59"/>
    <n v="0.19536423841059603"/>
    <n v="226"/>
    <n v="0.7483443708609272"/>
    <n v="132"/>
    <n v="0.4370860927152318"/>
    <n v="0.52430555555555558"/>
    <m/>
  </r>
  <r>
    <n v="515"/>
    <x v="9"/>
    <s v="METRO"/>
    <s v="KOPAR - KHAIRANE ,NAVI MUMBAI"/>
    <d v="2004-09-15T00:00:00"/>
    <n v="19"/>
    <n v="7"/>
    <x v="0"/>
    <n v="33.646588000000001"/>
    <n v="10.253412000000001"/>
    <n v="43.900000000000006"/>
    <n v="1.6098521112141381E-3"/>
    <n v="70.615041000000005"/>
    <n v="1.3224230253656756E-3"/>
    <n v="7010"/>
    <n v="2.3736810578558515E-3"/>
    <n v="81"/>
    <n v="226"/>
    <n v="26"/>
    <n v="11"/>
    <n v="0"/>
    <n v="344"/>
    <n v="351"/>
    <n v="-2.0348837209302362E-2"/>
    <n v="-7"/>
    <x v="1"/>
    <n v="348"/>
    <n v="0.99145299145299148"/>
    <n v="189"/>
    <n v="0.53846153846153844"/>
    <n v="24"/>
    <n v="6.8965517241379309E-2"/>
    <n v="215"/>
    <n v="0.61781609195402298"/>
    <n v="81"/>
    <n v="0.23275862068965517"/>
    <n v="290"/>
    <n v="0.83333333333333337"/>
    <n v="168"/>
    <n v="0.48275862068965519"/>
    <n v="0.60416666666666663"/>
    <m/>
  </r>
  <r>
    <n v="516"/>
    <x v="9"/>
    <s v="METRO"/>
    <s v="THAKUR VILLAGE,KANDIVILI EAST"/>
    <d v="2004-12-10T00:00:00"/>
    <n v="18"/>
    <n v="9"/>
    <x v="0"/>
    <n v="42.931296000000003"/>
    <n v="5.5895000000000001"/>
    <n v="48.520796000000004"/>
    <n v="1.77930081727541E-3"/>
    <n v="113.462743"/>
    <n v="2.1248411349693635E-3"/>
    <n v="6607"/>
    <n v="2.2372197930461643E-3"/>
    <n v="149"/>
    <n v="385"/>
    <n v="14"/>
    <n v="15"/>
    <n v="2"/>
    <n v="565"/>
    <n v="575"/>
    <n v="-1.7699115044247815E-2"/>
    <n v="-10"/>
    <x v="2"/>
    <n v="574"/>
    <n v="0.99826086956521742"/>
    <n v="315"/>
    <n v="0.54782608695652169"/>
    <n v="50"/>
    <n v="8.7108013937282236E-2"/>
    <n v="273"/>
    <n v="0.47560975609756095"/>
    <n v="157"/>
    <n v="0.27351916376306618"/>
    <n v="462"/>
    <n v="0.80487804878048785"/>
    <n v="272"/>
    <n v="0.47386759581881532"/>
    <n v="0.99652777777777779"/>
    <m/>
  </r>
  <r>
    <n v="517"/>
    <x v="9"/>
    <s v="METRO"/>
    <s v="SEA WOODS,NERUL,NAVI MUMBAI"/>
    <d v="2005-02-01T00:00:00"/>
    <n v="18"/>
    <n v="7"/>
    <x v="0"/>
    <n v="41.184637000000002"/>
    <n v="6.8321699999999996"/>
    <n v="48.016807"/>
    <n v="1.7608190916335261E-3"/>
    <n v="95.577748"/>
    <n v="1.7899049958463968E-3"/>
    <n v="4387"/>
    <n v="1.4854976891317576E-3"/>
    <n v="100"/>
    <n v="251"/>
    <n v="8"/>
    <n v="19"/>
    <n v="0"/>
    <n v="378"/>
    <n v="385"/>
    <n v="-1.8518518518518601E-2"/>
    <n v="-7"/>
    <x v="1"/>
    <n v="384"/>
    <n v="0.9974025974025974"/>
    <n v="252"/>
    <n v="0.65454545454545454"/>
    <n v="26"/>
    <n v="6.7708333333333329E-2"/>
    <n v="189"/>
    <n v="0.4921875"/>
    <n v="108"/>
    <n v="0.28125"/>
    <n v="292"/>
    <n v="0.76041666666666663"/>
    <n v="213"/>
    <n v="0.5546875"/>
    <n v="0.66666666666666663"/>
    <m/>
  </r>
  <r>
    <n v="518"/>
    <x v="9"/>
    <s v="METRO"/>
    <s v="SANTACRUZ, MUMBAI"/>
    <d v="2005-03-04T00:00:00"/>
    <n v="18"/>
    <n v="7"/>
    <x v="0"/>
    <n v="24.701129000000002"/>
    <n v="11.715325"/>
    <n v="36.416454000000002"/>
    <n v="1.3354238121829735E-3"/>
    <n v="88.911043000000006"/>
    <n v="1.6650561807714263E-3"/>
    <n v="3944"/>
    <n v="1.3354918819091981E-3"/>
    <n v="116"/>
    <n v="141"/>
    <n v="19"/>
    <n v="7"/>
    <n v="0"/>
    <n v="283"/>
    <n v="284"/>
    <n v="-3.5335689045936647E-3"/>
    <n v="-1"/>
    <x v="1"/>
    <n v="282"/>
    <n v="0.99295774647887325"/>
    <n v="111"/>
    <n v="0.39084507042253519"/>
    <n v="19"/>
    <n v="6.7375886524822695E-2"/>
    <n v="87"/>
    <n v="0.30851063829787234"/>
    <n v="59"/>
    <n v="0.20921985815602837"/>
    <n v="233"/>
    <n v="0.82624113475177308"/>
    <n v="107"/>
    <n v="0.37943262411347517"/>
    <n v="0.48958333333333331"/>
    <m/>
  </r>
  <r>
    <n v="519"/>
    <x v="4"/>
    <s v="URBAN"/>
    <s v="BOGADI, MYSURU"/>
    <d v="2005-03-31T00:00:00"/>
    <n v="18"/>
    <n v="8"/>
    <x v="0"/>
    <n v="52.335031000000001"/>
    <n v="3.1572209999999998"/>
    <n v="55.492252000000001"/>
    <n v="2.0349503197773797E-3"/>
    <n v="94.876447999999996"/>
    <n v="1.7767716002616099E-3"/>
    <n v="3875"/>
    <n v="1.3121275462469936E-3"/>
    <n v="395"/>
    <n v="467"/>
    <n v="12"/>
    <n v="24"/>
    <n v="2"/>
    <n v="900"/>
    <n v="915"/>
    <n v="-1.6666666666666607E-2"/>
    <n v="-15"/>
    <x v="5"/>
    <n v="911"/>
    <n v="0.99562841530054647"/>
    <n v="251"/>
    <n v="0.27431693989071038"/>
    <n v="33"/>
    <n v="3.6223929747530186E-2"/>
    <n v="225"/>
    <n v="0.24698133918770582"/>
    <n v="115"/>
    <n v="0.12623490669593854"/>
    <n v="728"/>
    <n v="0.79912184412733256"/>
    <n v="241"/>
    <n v="0.2645444566410538"/>
    <n v="1.5815972222222223"/>
    <m/>
  </r>
  <r>
    <n v="520"/>
    <x v="9"/>
    <s v="METRO"/>
    <s v="MULUND(WEST), MUMBAI"/>
    <d v="2006-03-16T00:00:00"/>
    <n v="17"/>
    <n v="9"/>
    <x v="0"/>
    <n v="40.829957"/>
    <n v="7.5393559999999997"/>
    <n v="48.369312999999998"/>
    <n v="1.7737458007067754E-3"/>
    <n v="83.650150999999994"/>
    <n v="1.566534327406474E-3"/>
    <n v="6634"/>
    <n v="2.2463623591748531E-3"/>
    <n v="42"/>
    <n v="332"/>
    <n v="17"/>
    <n v="21"/>
    <n v="0"/>
    <n v="412"/>
    <n v="426"/>
    <n v="-3.398058252427183E-2"/>
    <n v="-14"/>
    <x v="1"/>
    <n v="425"/>
    <n v="0.99765258215962438"/>
    <n v="214"/>
    <n v="0.50234741784037562"/>
    <n v="22"/>
    <n v="5.1764705882352942E-2"/>
    <n v="256"/>
    <n v="0.60235294117647054"/>
    <n v="121"/>
    <n v="0.2847058823529412"/>
    <n v="289"/>
    <n v="0.68"/>
    <n v="182"/>
    <n v="0.42823529411764705"/>
    <n v="0.73784722222222221"/>
    <m/>
  </r>
  <r>
    <n v="522"/>
    <x v="9"/>
    <s v="METRO"/>
    <s v="BELAPUR, NAVI MUMBAI"/>
    <d v="2008-03-28T00:00:00"/>
    <n v="15"/>
    <n v="5"/>
    <x v="0"/>
    <n v="16.458106000000001"/>
    <n v="19.362895000000002"/>
    <n v="35.821001000000003"/>
    <n v="1.3135880201743451E-3"/>
    <n v="33.387788"/>
    <n v="6.2526027021959528E-4"/>
    <n v="4079"/>
    <n v="1.3812047125526417E-3"/>
    <n v="94"/>
    <n v="121"/>
    <n v="21"/>
    <n v="4"/>
    <n v="0"/>
    <n v="240"/>
    <n v="239"/>
    <n v="4.1666666666666519E-3"/>
    <n v="1"/>
    <x v="0"/>
    <n v="239"/>
    <n v="1"/>
    <n v="110"/>
    <n v="0.46025104602510458"/>
    <n v="13"/>
    <n v="5.4393305439330547E-2"/>
    <n v="100"/>
    <n v="0.41841004184100417"/>
    <n v="50"/>
    <n v="0.20920502092050208"/>
    <n v="201"/>
    <n v="0.84100418410041844"/>
    <n v="114"/>
    <n v="0.47698744769874479"/>
    <n v="0.41493055555555558"/>
    <m/>
  </r>
  <r>
    <n v="523"/>
    <x v="9"/>
    <s v="URBAN"/>
    <s v="MIRA ROAD (EAST) , MUMBAI"/>
    <d v="2008-03-30T00:00:00"/>
    <n v="15"/>
    <n v="7"/>
    <x v="0"/>
    <n v="30.478529999999999"/>
    <n v="4.7396919999999998"/>
    <n v="35.218221999999997"/>
    <n v="1.2914835772188653E-3"/>
    <n v="48.380591000000003"/>
    <n v="9.0603370915269142E-4"/>
    <n v="4707"/>
    <n v="1.5938540284347351E-3"/>
    <n v="194"/>
    <n v="352"/>
    <n v="8"/>
    <n v="20"/>
    <n v="2"/>
    <n v="576"/>
    <n v="570"/>
    <n v="1.041666666666663E-2"/>
    <n v="6"/>
    <x v="2"/>
    <n v="570"/>
    <n v="1"/>
    <n v="291"/>
    <n v="0.51052631578947372"/>
    <n v="31"/>
    <n v="5.4385964912280704E-2"/>
    <n v="258"/>
    <n v="0.45263157894736844"/>
    <n v="107"/>
    <n v="0.18771929824561404"/>
    <n v="485"/>
    <n v="0.85087719298245612"/>
    <n v="263"/>
    <n v="0.46140350877192982"/>
    <n v="0.98958333333333337"/>
    <m/>
  </r>
  <r>
    <n v="524"/>
    <x v="8"/>
    <s v="URBAN"/>
    <s v="MORADABAD,UTTAR PRADESH"/>
    <d v="2008-06-05T00:00:00"/>
    <n v="15"/>
    <n v="5"/>
    <x v="0"/>
    <n v="18.843527000000002"/>
    <n v="1.2389479999999999"/>
    <n v="20.082475000000002"/>
    <n v="7.3644225004909213E-4"/>
    <n v="22.924113999999999"/>
    <n v="4.2930480192892104E-4"/>
    <n v="2200"/>
    <n v="7.4494983270797057E-4"/>
    <n v="101"/>
    <n v="130"/>
    <n v="9"/>
    <n v="13"/>
    <n v="0"/>
    <n v="253"/>
    <n v="250"/>
    <n v="1.1857707509881465E-2"/>
    <n v="3"/>
    <x v="1"/>
    <n v="250"/>
    <n v="1"/>
    <n v="99"/>
    <n v="0.39600000000000002"/>
    <n v="17"/>
    <n v="6.8000000000000005E-2"/>
    <n v="93"/>
    <n v="0.372"/>
    <n v="41"/>
    <n v="0.16400000000000001"/>
    <n v="217"/>
    <n v="0.86799999999999999"/>
    <n v="88"/>
    <n v="0.35199999999999998"/>
    <n v="0.43402777777777779"/>
    <m/>
  </r>
  <r>
    <n v="525"/>
    <x v="9"/>
    <s v="METRO"/>
    <s v="VILLE PARLE (EAST), MUMBAI"/>
    <d v="2008-10-20T00:00:00"/>
    <n v="14"/>
    <n v="5"/>
    <x v="0"/>
    <n v="20.327226"/>
    <n v="6.9936619999999996"/>
    <n v="27.320888"/>
    <n v="1.001881303577335E-3"/>
    <n v="46.485722000000003"/>
    <n v="8.7054809078915274E-4"/>
    <n v="4989"/>
    <n v="1.689343052445484E-3"/>
    <n v="43"/>
    <n v="146"/>
    <n v="12"/>
    <n v="11"/>
    <n v="0"/>
    <n v="212"/>
    <n v="211"/>
    <n v="4.7169811320755262E-3"/>
    <n v="1"/>
    <x v="0"/>
    <n v="211"/>
    <n v="1"/>
    <n v="105"/>
    <n v="0.49763033175355448"/>
    <n v="23"/>
    <n v="0.10900473933649289"/>
    <n v="112"/>
    <n v="0.53080568720379151"/>
    <n v="65"/>
    <n v="0.30805687203791471"/>
    <n v="156"/>
    <n v="0.73933649289099523"/>
    <n v="101"/>
    <n v="0.47867298578199052"/>
    <n v="0.36631944444444442"/>
    <m/>
  </r>
  <r>
    <n v="526"/>
    <x v="4"/>
    <s v="URBAN"/>
    <s v="J P NAGAR, MYSURU"/>
    <d v="2009-03-25T00:00:00"/>
    <n v="14"/>
    <n v="6"/>
    <x v="0"/>
    <n v="50.968183000000003"/>
    <n v="2.9019819999999998"/>
    <n v="53.870165"/>
    <n v="1.9754669443440539E-3"/>
    <n v="124.62714099999999"/>
    <n v="2.3339192119692263E-3"/>
    <n v="5100"/>
    <n v="1.7269291576412044E-3"/>
    <n v="235"/>
    <n v="582"/>
    <n v="13"/>
    <n v="26"/>
    <n v="2"/>
    <n v="858"/>
    <n v="871"/>
    <n v="-1.5151515151515138E-2"/>
    <n v="-13"/>
    <x v="5"/>
    <n v="871"/>
    <n v="1"/>
    <n v="356"/>
    <n v="0.4087256027554535"/>
    <n v="49"/>
    <n v="5.6257175660160738E-2"/>
    <n v="318"/>
    <n v="0.36509758897818601"/>
    <n v="165"/>
    <n v="0.1894374282433984"/>
    <n v="629"/>
    <n v="0.72215843857634898"/>
    <n v="318"/>
    <n v="0.36509758897818601"/>
    <n v="1.5121527777777777"/>
    <m/>
  </r>
  <r>
    <n v="528"/>
    <x v="3"/>
    <s v="SURBAN"/>
    <s v="MUDHOL"/>
    <d v="2011-03-25T00:00:00"/>
    <n v="12"/>
    <n v="7"/>
    <x v="0"/>
    <n v="22.050986999999999"/>
    <n v="3.0863800000000001"/>
    <n v="25.137366999999998"/>
    <n v="9.2180964317345319E-4"/>
    <n v="31.486920999999999"/>
    <n v="5.8966232602300722E-4"/>
    <n v="2715"/>
    <n v="9.1933581627369997E-4"/>
    <n v="141"/>
    <n v="98"/>
    <n v="26"/>
    <n v="12"/>
    <n v="0"/>
    <n v="277"/>
    <n v="281"/>
    <n v="-1.4440433212996373E-2"/>
    <n v="-4"/>
    <x v="1"/>
    <n v="281"/>
    <n v="1"/>
    <n v="61"/>
    <n v="0.21708185053380782"/>
    <n v="6"/>
    <n v="2.1352313167259787E-2"/>
    <n v="80"/>
    <n v="0.28469750889679718"/>
    <n v="24"/>
    <n v="8.5409252669039148E-2"/>
    <n v="250"/>
    <n v="0.88967971530249113"/>
    <n v="55"/>
    <n v="0.19572953736654805"/>
    <n v="0.48784722222222221"/>
    <m/>
  </r>
  <r>
    <n v="529"/>
    <x v="4"/>
    <s v="RURAL"/>
    <s v="SIDDALINGAPURA"/>
    <d v="2011-06-06T00:00:00"/>
    <n v="12"/>
    <n v="5"/>
    <x v="0"/>
    <n v="12.064068000000001"/>
    <n v="0.57915899999999998"/>
    <n v="12.643227000000001"/>
    <n v="4.6363839814372648E-4"/>
    <n v="16.782367000000001"/>
    <n v="3.142869879653129E-4"/>
    <n v="2786"/>
    <n v="9.433773790565481E-4"/>
    <n v="79"/>
    <n v="67"/>
    <n v="1"/>
    <n v="3"/>
    <n v="0"/>
    <n v="150"/>
    <n v="153"/>
    <n v="-2.0000000000000018E-2"/>
    <n v="-3"/>
    <x v="0"/>
    <n v="153"/>
    <n v="1"/>
    <n v="39"/>
    <n v="0.25490196078431371"/>
    <n v="6"/>
    <n v="3.9215686274509803E-2"/>
    <n v="37"/>
    <n v="0.24183006535947713"/>
    <n v="7"/>
    <n v="4.5751633986928102E-2"/>
    <n v="132"/>
    <n v="0.86274509803921573"/>
    <n v="34"/>
    <n v="0.22222222222222221"/>
    <n v="0.265625"/>
    <m/>
  </r>
  <r>
    <n v="530"/>
    <x v="10"/>
    <s v="SURBAN"/>
    <s v="MEMARI"/>
    <d v="2012-03-28T00:00:00"/>
    <n v="11"/>
    <n v="5"/>
    <x v="0"/>
    <n v="7.928776"/>
    <n v="0.43887900000000002"/>
    <n v="8.3676549999999992"/>
    <n v="3.068493637280532E-4"/>
    <n v="12.28037"/>
    <n v="2.2997712410886912E-4"/>
    <n v="1660"/>
    <n v="5.6209851013419598E-4"/>
    <n v="70"/>
    <n v="77"/>
    <n v="2"/>
    <n v="3"/>
    <n v="0"/>
    <n v="152"/>
    <n v="150"/>
    <n v="1.3157894736842146E-2"/>
    <n v="2"/>
    <x v="0"/>
    <n v="150"/>
    <n v="1"/>
    <n v="38"/>
    <n v="0.25333333333333335"/>
    <n v="2"/>
    <n v="1.3333333333333334E-2"/>
    <n v="20"/>
    <n v="0.13333333333333333"/>
    <n v="14"/>
    <n v="9.3333333333333338E-2"/>
    <n v="129"/>
    <n v="0.86"/>
    <n v="31"/>
    <n v="0.20666666666666667"/>
    <n v="0.26041666666666669"/>
    <m/>
  </r>
  <r>
    <n v="531"/>
    <x v="6"/>
    <s v="SURBAN"/>
    <s v="NAVALGUND"/>
    <d v="1966-12-30T00:00:00"/>
    <n v="56"/>
    <n v="5"/>
    <x v="0"/>
    <n v="21.572372999999999"/>
    <n v="1.0058959999999999"/>
    <n v="22.578268999999999"/>
    <n v="8.2796523957199815E-4"/>
    <n v="23.827611000000001"/>
    <n v="4.462247841200921E-4"/>
    <n v="1546"/>
    <n v="5.2349656425751021E-4"/>
    <n v="125"/>
    <n v="128"/>
    <n v="3"/>
    <n v="11"/>
    <n v="0"/>
    <n v="267"/>
    <n v="261"/>
    <n v="2.2471910112359605E-2"/>
    <n v="6"/>
    <x v="1"/>
    <n v="261"/>
    <n v="1"/>
    <n v="45"/>
    <n v="0.17241379310344829"/>
    <n v="8"/>
    <n v="3.0651340996168581E-2"/>
    <n v="49"/>
    <n v="0.18773946360153257"/>
    <n v="15"/>
    <n v="5.7471264367816091E-2"/>
    <n v="211"/>
    <n v="0.80842911877394641"/>
    <n v="37"/>
    <n v="0.1417624521072797"/>
    <n v="0.453125"/>
    <m/>
  </r>
  <r>
    <n v="532"/>
    <x v="0"/>
    <s v="SURBAN"/>
    <s v="NEERCHAL, KERALA"/>
    <d v="1971-04-03T00:00:00"/>
    <n v="52"/>
    <n v="6"/>
    <x v="0"/>
    <n v="34.203018999999998"/>
    <n v="1.745088"/>
    <n v="35.948107"/>
    <n v="1.318249110435119E-3"/>
    <n v="46.367660999999998"/>
    <n v="8.6833713710865142E-4"/>
    <n v="1820"/>
    <n v="6.1627667978568469E-4"/>
    <n v="61"/>
    <n v="237"/>
    <n v="5"/>
    <n v="41"/>
    <n v="0"/>
    <n v="344"/>
    <n v="328"/>
    <n v="4.6511627906976716E-2"/>
    <n v="16"/>
    <x v="1"/>
    <n v="328"/>
    <n v="1"/>
    <n v="91"/>
    <n v="0.27743902439024393"/>
    <n v="13"/>
    <n v="3.9634146341463415E-2"/>
    <n v="104"/>
    <n v="0.31707317073170732"/>
    <n v="37"/>
    <n v="0.11280487804878049"/>
    <n v="231"/>
    <n v="0.70426829268292679"/>
    <n v="86"/>
    <n v="0.26219512195121952"/>
    <n v="0.56944444444444442"/>
    <m/>
  </r>
  <r>
    <n v="533"/>
    <x v="11"/>
    <s v="RURAL"/>
    <s v="NONAVINAKERE"/>
    <d v="1972-12-06T00:00:00"/>
    <n v="50"/>
    <n v="7"/>
    <x v="0"/>
    <n v="27.570550000000001"/>
    <n v="1.4405060000000001"/>
    <n v="29.011056"/>
    <n v="1.0638612699351156E-3"/>
    <n v="25.591238000000001"/>
    <n v="4.792526053877536E-4"/>
    <n v="2323"/>
    <n v="7.865993006275525E-4"/>
    <n v="235"/>
    <n v="119"/>
    <n v="9"/>
    <n v="12"/>
    <n v="0"/>
    <n v="375"/>
    <n v="370"/>
    <n v="1.3333333333333308E-2"/>
    <n v="5"/>
    <x v="1"/>
    <n v="370"/>
    <n v="1"/>
    <n v="76"/>
    <n v="0.20540540540540542"/>
    <n v="7"/>
    <n v="1.891891891891892E-2"/>
    <n v="49"/>
    <n v="0.13243243243243244"/>
    <n v="17"/>
    <n v="4.5945945945945948E-2"/>
    <n v="315"/>
    <n v="0.85135135135135132"/>
    <n v="80"/>
    <n v="0.21621621621621623"/>
    <n v="0.64236111111111116"/>
    <m/>
  </r>
  <r>
    <n v="534"/>
    <x v="2"/>
    <s v="RURAL"/>
    <s v="NYAMATHI"/>
    <d v="1968-04-04T00:00:00"/>
    <n v="55"/>
    <n v="7"/>
    <x v="0"/>
    <n v="24.79"/>
    <n v="0.74689300000000003"/>
    <n v="25.536892999999999"/>
    <n v="9.3646061753757486E-4"/>
    <n v="27.504218000000002"/>
    <n v="5.1507739233454632E-4"/>
    <n v="1809"/>
    <n v="6.125519306221448E-4"/>
    <n v="119"/>
    <n v="137"/>
    <n v="3"/>
    <n v="17"/>
    <n v="0"/>
    <n v="276"/>
    <n v="273"/>
    <n v="1.0869565217391353E-2"/>
    <n v="3"/>
    <x v="1"/>
    <n v="273"/>
    <n v="1"/>
    <n v="33"/>
    <n v="0.12087912087912088"/>
    <n v="3"/>
    <n v="1.098901098901099E-2"/>
    <n v="51"/>
    <n v="0.18681318681318682"/>
    <n v="9"/>
    <n v="3.2967032967032968E-2"/>
    <n v="217"/>
    <n v="0.79487179487179482"/>
    <n v="31"/>
    <n v="0.11355311355311355"/>
    <n v="0.47395833333333331"/>
    <m/>
  </r>
  <r>
    <n v="535"/>
    <x v="5"/>
    <s v="URBAN"/>
    <s v="NELLORE, A.P"/>
    <d v="1976-12-26T00:00:00"/>
    <n v="46"/>
    <n v="9"/>
    <x v="0"/>
    <n v="23.767016999999999"/>
    <n v="10.060508"/>
    <n v="33.827525000000001"/>
    <n v="1.240485479234602E-3"/>
    <n v="207.455499"/>
    <n v="3.8850636455245546E-3"/>
    <n v="5581"/>
    <n v="1.8898022801559925E-3"/>
    <n v="27"/>
    <n v="166"/>
    <n v="37"/>
    <n v="11"/>
    <n v="0"/>
    <n v="241"/>
    <n v="247"/>
    <n v="-2.4896265560165887E-2"/>
    <n v="-6"/>
    <x v="0"/>
    <n v="247"/>
    <n v="1"/>
    <n v="110"/>
    <n v="0.44534412955465585"/>
    <n v="19"/>
    <n v="7.6923076923076927E-2"/>
    <n v="140"/>
    <n v="0.5668016194331984"/>
    <n v="81"/>
    <n v="0.32793522267206476"/>
    <n v="173"/>
    <n v="0.70040485829959509"/>
    <n v="104"/>
    <n v="0.42105263157894735"/>
    <n v="0.42881944444444442"/>
    <m/>
  </r>
  <r>
    <n v="536"/>
    <x v="2"/>
    <s v="RURAL"/>
    <s v="NARVE, KARNATAKA"/>
    <d v="1977-10-24T00:00:00"/>
    <n v="45"/>
    <n v="4"/>
    <x v="1"/>
    <n v="9.8432309999999994"/>
    <n v="0.108627"/>
    <n v="9.9518579999999996"/>
    <n v="3.649434991299159E-4"/>
    <n v="17.721522"/>
    <n v="3.3187474517396904E-4"/>
    <n v="847"/>
    <n v="2.8680568559256867E-4"/>
    <n v="15"/>
    <n v="101"/>
    <n v="1"/>
    <n v="7"/>
    <n v="0"/>
    <n v="124"/>
    <n v="126"/>
    <n v="-1.6129032258064502E-2"/>
    <n v="-2"/>
    <x v="0"/>
    <n v="125"/>
    <n v="0.99206349206349209"/>
    <n v="15"/>
    <n v="0.11904761904761904"/>
    <n v="6"/>
    <n v="4.8000000000000001E-2"/>
    <n v="57"/>
    <n v="0.45600000000000002"/>
    <n v="11"/>
    <n v="8.7999999999999995E-2"/>
    <n v="92"/>
    <n v="0.73599999999999999"/>
    <n v="17"/>
    <n v="0.13600000000000001"/>
    <n v="0.2170138888888889"/>
    <m/>
  </r>
  <r>
    <n v="537"/>
    <x v="8"/>
    <s v="METRO"/>
    <s v="CORP.FIN.BRANCH-DELHI"/>
    <d v="1978-05-29T00:00:00"/>
    <n v="45"/>
    <n v="12"/>
    <x v="2"/>
    <n v="26.997864"/>
    <n v="14.144463"/>
    <n v="41.142327000000002"/>
    <n v="1.5087257854490303E-3"/>
    <n v="148.01296099999999"/>
    <n v="2.7718704812329108E-3"/>
    <n v="3653"/>
    <n v="1.2369553358555529E-3"/>
    <n v="63"/>
    <n v="122"/>
    <n v="12"/>
    <n v="10"/>
    <n v="0"/>
    <n v="207"/>
    <n v="211"/>
    <n v="-1.9323671497584627E-2"/>
    <n v="-4"/>
    <x v="0"/>
    <n v="211"/>
    <n v="1"/>
    <n v="125"/>
    <n v="0.59241706161137442"/>
    <n v="29"/>
    <n v="0.13744075829383887"/>
    <n v="79"/>
    <n v="0.37440758293838861"/>
    <n v="54"/>
    <n v="0.25592417061611372"/>
    <n v="162"/>
    <n v="0.76777251184834128"/>
    <n v="107"/>
    <n v="0.50710900473933651"/>
    <n v="0.36631944444444442"/>
    <m/>
  </r>
  <r>
    <n v="538"/>
    <x v="2"/>
    <s v="RURAL"/>
    <s v="NIDUVALE"/>
    <d v="1978-11-08T00:00:00"/>
    <n v="44"/>
    <n v="4"/>
    <x v="1"/>
    <n v="21.325399000000001"/>
    <n v="0.49799900000000002"/>
    <n v="21.823398000000001"/>
    <n v="8.0028344747531651E-4"/>
    <n v="23.519537"/>
    <n v="4.404554162156465E-4"/>
    <n v="1069"/>
    <n v="3.619778959840093E-4"/>
    <n v="17"/>
    <n v="87"/>
    <n v="7"/>
    <n v="8"/>
    <n v="0"/>
    <n v="119"/>
    <n v="120"/>
    <n v="-8.4033613445377853E-3"/>
    <n v="-1"/>
    <x v="0"/>
    <n v="120"/>
    <n v="1"/>
    <n v="36"/>
    <n v="0.3"/>
    <n v="14"/>
    <n v="0.11666666666666667"/>
    <n v="60"/>
    <n v="0.5"/>
    <n v="15"/>
    <n v="0.125"/>
    <n v="91"/>
    <n v="0.7583333333333333"/>
    <n v="30"/>
    <n v="0.25"/>
    <n v="0.20833333333333334"/>
    <m/>
  </r>
  <r>
    <n v="539"/>
    <x v="1"/>
    <s v="RURAL"/>
    <s v="NAVILGON, KARNATAKA"/>
    <d v="1985-03-31T00:00:00"/>
    <n v="38"/>
    <n v="4"/>
    <x v="1"/>
    <n v="9.4538010000000003"/>
    <n v="0.34116999999999997"/>
    <n v="9.7949710000000003"/>
    <n v="3.5919031306677119E-4"/>
    <n v="22.421431999999999"/>
    <n v="4.1989096824953721E-4"/>
    <n v="392"/>
    <n v="1.3273651564614747E-4"/>
    <n v="14"/>
    <n v="85"/>
    <n v="0"/>
    <n v="8"/>
    <n v="0"/>
    <n v="107"/>
    <n v="108"/>
    <n v="-9.3457943925232545E-3"/>
    <n v="-1"/>
    <x v="0"/>
    <n v="108"/>
    <n v="1"/>
    <n v="24"/>
    <n v="0.22222222222222221"/>
    <n v="5"/>
    <n v="4.6296296296296294E-2"/>
    <n v="30"/>
    <n v="0.27777777777777779"/>
    <n v="10"/>
    <n v="9.2592592592592587E-2"/>
    <n v="63"/>
    <n v="0.58333333333333337"/>
    <n v="22"/>
    <n v="0.20370370370370369"/>
    <n v="0.1875"/>
    <m/>
  </r>
  <r>
    <n v="540"/>
    <x v="11"/>
    <s v="RURAL"/>
    <s v="KIBBANAHALLY CROSS(NELLEKERE)"/>
    <d v="1989-06-21T00:00:00"/>
    <n v="34"/>
    <n v="5"/>
    <x v="0"/>
    <n v="20.873902999999999"/>
    <n v="1.245301"/>
    <n v="22.119204"/>
    <n v="8.1113091703362652E-4"/>
    <n v="20.69144"/>
    <n v="3.8749303684426601E-4"/>
    <n v="1624"/>
    <n v="5.4990842196261101E-4"/>
    <n v="98"/>
    <n v="75"/>
    <n v="5"/>
    <n v="3"/>
    <n v="0"/>
    <n v="181"/>
    <n v="189"/>
    <n v="-4.4198895027624419E-2"/>
    <n v="-8"/>
    <x v="0"/>
    <n v="189"/>
    <n v="1"/>
    <n v="48"/>
    <n v="0.25396825396825395"/>
    <n v="11"/>
    <n v="5.8201058201058198E-2"/>
    <n v="22"/>
    <n v="0.1164021164021164"/>
    <n v="9"/>
    <n v="4.7619047619047616E-2"/>
    <n v="151"/>
    <n v="0.79894179894179895"/>
    <n v="49"/>
    <n v="0.25925925925925924"/>
    <n v="0.328125"/>
    <m/>
  </r>
  <r>
    <n v="541"/>
    <x v="9"/>
    <s v="METRO"/>
    <s v="NAGPUR, MAHARASTRA"/>
    <d v="1990-03-09T00:00:00"/>
    <n v="33"/>
    <n v="8"/>
    <x v="0"/>
    <n v="19.602497"/>
    <n v="18.155282"/>
    <n v="37.757778999999999"/>
    <n v="1.3846113949409302E-3"/>
    <n v="105.474429"/>
    <n v="1.9752422645608484E-3"/>
    <n v="4248"/>
    <n v="1.4384304042470268E-3"/>
    <n v="11"/>
    <n v="191"/>
    <n v="23"/>
    <n v="17"/>
    <n v="0"/>
    <n v="242"/>
    <n v="243"/>
    <n v="-4.1322314049587749E-3"/>
    <n v="-1"/>
    <x v="0"/>
    <n v="243"/>
    <n v="1"/>
    <n v="133"/>
    <n v="0.54732510288065839"/>
    <n v="16"/>
    <n v="6.584362139917696E-2"/>
    <n v="151"/>
    <n v="0.62139917695473246"/>
    <n v="75"/>
    <n v="0.30864197530864196"/>
    <n v="168"/>
    <n v="0.69135802469135799"/>
    <n v="116"/>
    <n v="0.47736625514403291"/>
    <n v="0.421875"/>
    <m/>
  </r>
  <r>
    <n v="542"/>
    <x v="8"/>
    <s v="METRO"/>
    <s v="OVERSEAS, NEW DELHI"/>
    <d v="1996-10-16T00:00:00"/>
    <n v="26"/>
    <n v="19"/>
    <x v="3"/>
    <n v="18.974720000000001"/>
    <n v="28.5"/>
    <n v="47.474720000000005"/>
    <n v="1.7409402783895231E-3"/>
    <n v="167.159841"/>
    <n v="3.1304382115258603E-3"/>
    <n v="1657"/>
    <n v="5.6108266945323055E-4"/>
    <n v="54"/>
    <n v="79"/>
    <n v="9"/>
    <n v="4"/>
    <n v="0"/>
    <n v="146"/>
    <n v="147"/>
    <n v="-6.8493150684931781E-3"/>
    <n v="-1"/>
    <x v="0"/>
    <n v="147"/>
    <n v="1"/>
    <n v="94"/>
    <n v="0.63945578231292521"/>
    <n v="19"/>
    <n v="0.12925170068027211"/>
    <n v="44"/>
    <n v="0.29931972789115646"/>
    <n v="52"/>
    <n v="0.35374149659863946"/>
    <n v="125"/>
    <n v="0.85034013605442171"/>
    <n v="91"/>
    <n v="0.61904761904761907"/>
    <n v="0.25520833333333331"/>
    <m/>
  </r>
  <r>
    <n v="543"/>
    <x v="5"/>
    <s v="URBAN"/>
    <s v="NANDYAL.A.P"/>
    <d v="1998-03-09T00:00:00"/>
    <n v="25"/>
    <n v="8"/>
    <x v="0"/>
    <n v="15.081770000000001"/>
    <n v="1.2349330000000001"/>
    <n v="16.316703"/>
    <n v="5.9834803582241585E-4"/>
    <n v="46.938724000000001"/>
    <n v="8.7903155644821396E-4"/>
    <n v="4198"/>
    <n v="1.4214997262309364E-3"/>
    <n v="18"/>
    <n v="102"/>
    <n v="11"/>
    <n v="6"/>
    <n v="0"/>
    <n v="137"/>
    <n v="144"/>
    <n v="-5.1094890510948954E-2"/>
    <n v="-7"/>
    <x v="0"/>
    <n v="144"/>
    <n v="1"/>
    <n v="58"/>
    <n v="0.40277777777777779"/>
    <n v="5"/>
    <n v="3.4722222222222224E-2"/>
    <n v="83"/>
    <n v="0.57638888888888884"/>
    <n v="30"/>
    <n v="0.20833333333333334"/>
    <n v="104"/>
    <n v="0.72222222222222221"/>
    <n v="52"/>
    <n v="0.3611111111111111"/>
    <n v="0.25"/>
    <m/>
  </r>
  <r>
    <n v="544"/>
    <x v="8"/>
    <s v="METRO"/>
    <s v="SAVITHA VIHAR, NEW DELHI"/>
    <d v="1998-10-14T00:00:00"/>
    <n v="24"/>
    <n v="7"/>
    <x v="0"/>
    <n v="38.050927000000001"/>
    <n v="5.6940049999999998"/>
    <n v="43.744931999999999"/>
    <n v="1.6041656295015694E-3"/>
    <n v="134.61053799999999"/>
    <n v="2.5208804298231763E-3"/>
    <n v="2640"/>
    <n v="8.939397992495646E-4"/>
    <n v="92"/>
    <n v="341"/>
    <n v="13"/>
    <n v="19"/>
    <n v="2"/>
    <n v="467"/>
    <n v="467"/>
    <n v="0"/>
    <n v="0"/>
    <x v="1"/>
    <n v="467"/>
    <n v="1"/>
    <n v="233"/>
    <n v="0.49892933618843682"/>
    <n v="39"/>
    <n v="8.3511777301927201E-2"/>
    <n v="148"/>
    <n v="0.31691648822269808"/>
    <n v="104"/>
    <n v="0.22269807280513917"/>
    <n v="315"/>
    <n v="0.67451820128479656"/>
    <n v="194"/>
    <n v="0.41541755888650966"/>
    <n v="0.81076388888888884"/>
    <m/>
  </r>
  <r>
    <n v="545"/>
    <x v="8"/>
    <s v="URBAN"/>
    <s v="NOIDA, UTTAR PRADESH"/>
    <d v="1998-12-28T00:00:00"/>
    <n v="24"/>
    <n v="12"/>
    <x v="2"/>
    <n v="37.070332000000001"/>
    <n v="13.088884"/>
    <n v="50.159216000000001"/>
    <n v="1.8393831383700676E-3"/>
    <n v="201.685112"/>
    <n v="3.7770003699672868E-3"/>
    <n v="3237"/>
    <n v="1.0960920947616821E-3"/>
    <n v="241"/>
    <n v="191"/>
    <n v="13"/>
    <n v="9"/>
    <n v="0"/>
    <n v="454"/>
    <n v="461"/>
    <n v="-1.5418502202643181E-2"/>
    <n v="-7"/>
    <x v="1"/>
    <n v="460"/>
    <n v="0.99783080260303691"/>
    <n v="201"/>
    <n v="0.43600867678958788"/>
    <n v="73"/>
    <n v="0.15869565217391304"/>
    <n v="111"/>
    <n v="0.24130434782608695"/>
    <n v="136"/>
    <n v="0.29565217391304349"/>
    <n v="394"/>
    <n v="0.85652173913043483"/>
    <n v="206"/>
    <n v="0.44782608695652176"/>
    <n v="0.79861111111111116"/>
    <m/>
  </r>
  <r>
    <n v="546"/>
    <x v="8"/>
    <s v="METRO"/>
    <s v="WEST PATEL NAGAR, NEW DELHI"/>
    <d v="2000-05-26T00:00:00"/>
    <n v="23"/>
    <n v="8"/>
    <x v="0"/>
    <n v="55.859346000000002"/>
    <n v="12.741486999999999"/>
    <n v="68.600832999999994"/>
    <n v="2.5156536636924483E-3"/>
    <n v="160.44826599999999"/>
    <n v="3.0047491063326954E-3"/>
    <n v="2640"/>
    <n v="8.939397992495646E-4"/>
    <n v="286"/>
    <n v="403"/>
    <n v="31"/>
    <n v="26"/>
    <n v="2"/>
    <n v="748"/>
    <n v="751"/>
    <n v="-4.0106951871656804E-3"/>
    <n v="-3"/>
    <x v="5"/>
    <n v="749"/>
    <n v="0.99733688415446076"/>
    <n v="282"/>
    <n v="0.37549933422103859"/>
    <n v="55"/>
    <n v="7.3431241655540727E-2"/>
    <n v="156"/>
    <n v="0.20827770360480641"/>
    <n v="144"/>
    <n v="0.19225634178905207"/>
    <n v="564"/>
    <n v="0.75300400534045397"/>
    <n v="283"/>
    <n v="0.37783711615487314"/>
    <n v="1.3003472222222223"/>
    <m/>
  </r>
  <r>
    <n v="547"/>
    <x v="8"/>
    <s v="METRO"/>
    <s v="LAJPAT NAGAR, NEW DELHI"/>
    <d v="2001-06-01T00:00:00"/>
    <n v="22"/>
    <n v="8"/>
    <x v="0"/>
    <n v="66.859577999999999"/>
    <n v="9.3422940000000008"/>
    <n v="76.201871999999995"/>
    <n v="2.794390535710011E-3"/>
    <n v="143.928743"/>
    <n v="2.6953844543563857E-3"/>
    <n v="4212"/>
    <n v="1.4262403160754417E-3"/>
    <n v="265"/>
    <n v="505"/>
    <n v="17"/>
    <n v="30"/>
    <n v="2"/>
    <n v="819"/>
    <n v="822"/>
    <n v="-3.66300366300365E-3"/>
    <n v="-3"/>
    <x v="5"/>
    <n v="819"/>
    <n v="0.9963503649635036"/>
    <n v="444"/>
    <n v="0.54014598540145986"/>
    <n v="73"/>
    <n v="8.9133089133089136E-2"/>
    <n v="290"/>
    <n v="0.35409035409035411"/>
    <n v="192"/>
    <n v="0.23443223443223443"/>
    <n v="634"/>
    <n v="0.77411477411477414"/>
    <n v="366"/>
    <n v="0.44688644688644691"/>
    <n v="1.421875"/>
    <m/>
  </r>
  <r>
    <n v="548"/>
    <x v="8"/>
    <s v="METRO"/>
    <s v="SHALIMAR BAGH, NEW DELHI"/>
    <d v="2002-04-26T00:00:00"/>
    <n v="21"/>
    <n v="7"/>
    <x v="0"/>
    <n v="36.766764999999999"/>
    <n v="4.0853739999999998"/>
    <n v="40.852139000000001"/>
    <n v="1.4980843329558866E-3"/>
    <n v="104.447423"/>
    <n v="1.9560093028241454E-3"/>
    <n v="2700"/>
    <n v="9.1425661286887296E-4"/>
    <n v="144"/>
    <n v="321"/>
    <n v="20"/>
    <n v="23"/>
    <n v="0"/>
    <n v="508"/>
    <n v="521"/>
    <n v="-2.5590551181102317E-2"/>
    <n v="-13"/>
    <x v="2"/>
    <n v="521"/>
    <n v="1"/>
    <n v="161"/>
    <n v="0.30902111324376197"/>
    <n v="42"/>
    <n v="8.0614203454894437E-2"/>
    <n v="165"/>
    <n v="0.31669865642994244"/>
    <n v="95"/>
    <n v="0.18234165067178504"/>
    <n v="383"/>
    <n v="0.73512476007677541"/>
    <n v="157"/>
    <n v="0.30134357005758156"/>
    <n v="0.90451388888888884"/>
    <m/>
  </r>
  <r>
    <n v="549"/>
    <x v="8"/>
    <s v="METRO"/>
    <s v="ROHINI,NEW DELHI"/>
    <d v="2004-03-17T00:00:00"/>
    <n v="19"/>
    <n v="8"/>
    <x v="0"/>
    <n v="40.43882"/>
    <n v="9.4274799999999992"/>
    <n v="49.866299999999995"/>
    <n v="1.8286416476865047E-3"/>
    <n v="136.84931"/>
    <n v="2.562806393462339E-3"/>
    <n v="4446"/>
    <n v="1.5054758891907441E-3"/>
    <n v="95"/>
    <n v="402"/>
    <n v="19"/>
    <n v="24"/>
    <n v="2"/>
    <n v="542"/>
    <n v="557"/>
    <n v="-2.7675276752767486E-2"/>
    <n v="-15"/>
    <x v="2"/>
    <n v="556"/>
    <n v="0.99820466786355477"/>
    <n v="275"/>
    <n v="0.49371633752244165"/>
    <n v="41"/>
    <n v="7.3741007194244604E-2"/>
    <n v="218"/>
    <n v="0.3920863309352518"/>
    <n v="163"/>
    <n v="0.29316546762589929"/>
    <n v="390"/>
    <n v="0.70143884892086328"/>
    <n v="251"/>
    <n v="0.45143884892086333"/>
    <n v="0.96527777777777779"/>
    <m/>
  </r>
  <r>
    <n v="550"/>
    <x v="8"/>
    <s v="METRO"/>
    <s v="R K PURAM , NEW DELHI"/>
    <d v="2005-03-03T00:00:00"/>
    <n v="18"/>
    <n v="8"/>
    <x v="0"/>
    <n v="40.67"/>
    <n v="7.2711269999999999"/>
    <n v="47.941127000000002"/>
    <n v="1.7580438386090003E-3"/>
    <n v="122.83328899999999"/>
    <n v="2.3003253606408915E-3"/>
    <n v="3169"/>
    <n v="1.0730663726597994E-3"/>
    <n v="128"/>
    <n v="186"/>
    <n v="20"/>
    <n v="15"/>
    <n v="0"/>
    <n v="349"/>
    <n v="355"/>
    <n v="-1.7191977077363862E-2"/>
    <n v="-6"/>
    <x v="1"/>
    <n v="355"/>
    <n v="1"/>
    <n v="192"/>
    <n v="0.54084507042253516"/>
    <n v="43"/>
    <n v="0.12112676056338029"/>
    <n v="128"/>
    <n v="0.36056338028169016"/>
    <n v="90"/>
    <n v="0.25352112676056338"/>
    <n v="295"/>
    <n v="0.83098591549295775"/>
    <n v="170"/>
    <n v="0.47887323943661969"/>
    <n v="0.61631944444444442"/>
    <m/>
  </r>
  <r>
    <n v="551"/>
    <x v="8"/>
    <s v="METRO"/>
    <s v="DWARAKA , NEWDELHI"/>
    <d v="2005-03-03T00:00:00"/>
    <n v="18"/>
    <n v="6"/>
    <x v="0"/>
    <n v="26.010593"/>
    <n v="3.446501"/>
    <n v="29.457094000000001"/>
    <n v="1.0802178807775243E-3"/>
    <n v="59.280906999999999"/>
    <n v="1.1101662658719019E-3"/>
    <n v="2190"/>
    <n v="7.4156369710475249E-4"/>
    <n v="131"/>
    <n v="193"/>
    <n v="14"/>
    <n v="18"/>
    <n v="0"/>
    <n v="356"/>
    <n v="360"/>
    <n v="-1.1235955056179803E-2"/>
    <n v="-4"/>
    <x v="1"/>
    <n v="360"/>
    <n v="1"/>
    <n v="162"/>
    <n v="0.45"/>
    <n v="28"/>
    <n v="7.7777777777777779E-2"/>
    <n v="118"/>
    <n v="0.32777777777777778"/>
    <n v="105"/>
    <n v="0.29166666666666669"/>
    <n v="282"/>
    <n v="0.78333333333333333"/>
    <n v="164"/>
    <n v="0.45555555555555555"/>
    <n v="0.625"/>
    <m/>
  </r>
  <r>
    <n v="552"/>
    <x v="9"/>
    <s v="METRO"/>
    <s v="NASHIK"/>
    <d v="2005-01-31T00:00:00"/>
    <n v="18"/>
    <n v="8"/>
    <x v="0"/>
    <n v="17.353345999999998"/>
    <n v="12.292918"/>
    <n v="29.646263999999999"/>
    <n v="1.0871549132121113E-3"/>
    <n v="73.040948"/>
    <n v="1.3678535063052217E-3"/>
    <n v="6281"/>
    <n v="2.1268317723812558E-3"/>
    <n v="57"/>
    <n v="113"/>
    <n v="27"/>
    <n v="9"/>
    <n v="0"/>
    <n v="206"/>
    <n v="208"/>
    <n v="-9.7087378640776656E-3"/>
    <n v="-2"/>
    <x v="0"/>
    <n v="208"/>
    <n v="1"/>
    <n v="107"/>
    <n v="0.51442307692307687"/>
    <n v="17"/>
    <n v="8.1730769230769232E-2"/>
    <n v="109"/>
    <n v="0.52403846153846156"/>
    <n v="56"/>
    <n v="0.26923076923076922"/>
    <n v="172"/>
    <n v="0.82692307692307687"/>
    <n v="97"/>
    <n v="0.46634615384615385"/>
    <n v="0.3611111111111111"/>
    <m/>
  </r>
  <r>
    <n v="553"/>
    <x v="8"/>
    <s v="METRO"/>
    <s v="G T KARNAL ROAD , NEWDELHI"/>
    <d v="2006-03-28T00:00:00"/>
    <n v="17"/>
    <n v="5"/>
    <x v="0"/>
    <n v="27.411999000000002"/>
    <n v="3.6494390000000001"/>
    <n v="31.061438000000003"/>
    <n v="1.139050604593327E-3"/>
    <n v="77.109626000000006"/>
    <n v="1.4440485122671778E-3"/>
    <n v="3282"/>
    <n v="1.1113297049761633E-3"/>
    <n v="77"/>
    <n v="311"/>
    <n v="16"/>
    <n v="23"/>
    <n v="0"/>
    <n v="427"/>
    <n v="435"/>
    <n v="-1.87353629976581E-2"/>
    <n v="-8"/>
    <x v="1"/>
    <n v="434"/>
    <n v="0.99770114942528731"/>
    <n v="185"/>
    <n v="0.42528735632183906"/>
    <n v="16"/>
    <n v="3.6866359447004608E-2"/>
    <n v="218"/>
    <n v="0.50230414746543783"/>
    <n v="115"/>
    <n v="0.26497695852534564"/>
    <n v="312"/>
    <n v="0.71889400921658986"/>
    <n v="174"/>
    <n v="0.4009216589861751"/>
    <n v="0.75347222222222221"/>
    <m/>
  </r>
  <r>
    <n v="554"/>
    <x v="8"/>
    <s v="METRO"/>
    <s v="PASCHIM VIHAR, NEWDELHI"/>
    <d v="2006-03-28T00:00:00"/>
    <n v="17"/>
    <n v="6"/>
    <x v="0"/>
    <n v="31.893234"/>
    <n v="5.3319739999999998"/>
    <n v="37.225208000000002"/>
    <n v="1.3650815418948842E-3"/>
    <n v="96.491314000000003"/>
    <n v="1.8070135423611715E-3"/>
    <n v="2358"/>
    <n v="7.9845077523881566E-4"/>
    <n v="97"/>
    <n v="304"/>
    <n v="13"/>
    <n v="25"/>
    <n v="0"/>
    <n v="439"/>
    <n v="439"/>
    <n v="0"/>
    <n v="0"/>
    <x v="1"/>
    <n v="438"/>
    <n v="0.99772209567198178"/>
    <n v="170"/>
    <n v="0.38724373576309795"/>
    <n v="37"/>
    <n v="8.4474885844748854E-2"/>
    <n v="148"/>
    <n v="0.33789954337899542"/>
    <n v="78"/>
    <n v="0.17808219178082191"/>
    <n v="304"/>
    <n v="0.69406392694063923"/>
    <n v="152"/>
    <n v="0.34703196347031962"/>
    <n v="0.76041666666666663"/>
    <m/>
  </r>
  <r>
    <n v="556"/>
    <x v="8"/>
    <s v="METRO"/>
    <s v="JANAKPURI , NEW DELHI"/>
    <d v="2008-01-15T00:00:00"/>
    <n v="15"/>
    <n v="7"/>
    <x v="0"/>
    <n v="50.956460999999997"/>
    <n v="6.0622619999999996"/>
    <n v="57.018722999999994"/>
    <n v="2.0909273713048773E-3"/>
    <n v="111.90677100000001"/>
    <n v="2.0957021134452624E-3"/>
    <n v="4068"/>
    <n v="1.3774799633891018E-3"/>
    <n v="207"/>
    <n v="433"/>
    <n v="28"/>
    <n v="24"/>
    <n v="2"/>
    <n v="694"/>
    <n v="690"/>
    <n v="5.7636887608069065E-3"/>
    <n v="4"/>
    <x v="2"/>
    <n v="690"/>
    <n v="1"/>
    <n v="418"/>
    <n v="0.60579710144927534"/>
    <n v="32"/>
    <n v="4.6376811594202899E-2"/>
    <n v="240"/>
    <n v="0.34782608695652173"/>
    <n v="166"/>
    <n v="0.24057971014492754"/>
    <n v="516"/>
    <n v="0.74782608695652175"/>
    <n v="362"/>
    <n v="0.52463768115942033"/>
    <n v="1.1979166666666667"/>
    <m/>
  </r>
  <r>
    <n v="557"/>
    <x v="11"/>
    <s v="SURBAN"/>
    <s v="NELAMANGALA,BENGALURU"/>
    <d v="2008-01-24T00:00:00"/>
    <n v="15"/>
    <n v="8"/>
    <x v="0"/>
    <n v="46.81"/>
    <n v="10.873238000000001"/>
    <n v="57.683238000000003"/>
    <n v="2.1152957283819495E-3"/>
    <n v="56.591956000000003"/>
    <n v="1.059809703500437E-3"/>
    <n v="6076"/>
    <n v="2.057415992515286E-3"/>
    <n v="400"/>
    <n v="242"/>
    <n v="15"/>
    <n v="14"/>
    <n v="0"/>
    <n v="671"/>
    <n v="682"/>
    <n v="-1.6393442622950838E-2"/>
    <n v="-11"/>
    <x v="2"/>
    <n v="682"/>
    <n v="1"/>
    <n v="241"/>
    <n v="0.35337243401759533"/>
    <n v="60"/>
    <n v="8.797653958944282E-2"/>
    <n v="154"/>
    <n v="0.22580645161290322"/>
    <n v="74"/>
    <n v="0.10850439882697947"/>
    <n v="605"/>
    <n v="0.88709677419354838"/>
    <n v="237"/>
    <n v="0.34750733137829914"/>
    <n v="1.1840277777777777"/>
    <m/>
  </r>
  <r>
    <n v="558"/>
    <x v="8"/>
    <s v="METRO"/>
    <s v="NEW DELHI-KAROLBAGH"/>
    <d v="2008-06-05T00:00:00"/>
    <n v="15"/>
    <n v="8"/>
    <x v="0"/>
    <n v="33.861916000000001"/>
    <n v="4.3783779999999997"/>
    <n v="38.240293999999999"/>
    <n v="1.402305649871283E-3"/>
    <n v="50.584246"/>
    <n v="9.4730202919745632E-4"/>
    <n v="3043"/>
    <n v="1.0304010640592521E-3"/>
    <n v="170"/>
    <n v="189"/>
    <n v="16"/>
    <n v="14"/>
    <n v="0"/>
    <n v="389"/>
    <n v="389"/>
    <n v="0"/>
    <n v="0"/>
    <x v="1"/>
    <n v="388"/>
    <n v="0.99742930591259638"/>
    <n v="164"/>
    <n v="0.42159383033419023"/>
    <n v="20"/>
    <n v="5.1546391752577317E-2"/>
    <n v="122"/>
    <n v="0.31443298969072164"/>
    <n v="58"/>
    <n v="0.14948453608247422"/>
    <n v="339"/>
    <n v="0.87371134020618557"/>
    <n v="144"/>
    <n v="0.37113402061855671"/>
    <n v="0.67361111111111116"/>
    <m/>
  </r>
  <r>
    <n v="559"/>
    <x v="12"/>
    <s v="METRO"/>
    <s v="NAGANATHAPURA-BENGALURU"/>
    <d v="2009-09-03T00:00:00"/>
    <n v="14"/>
    <n v="6"/>
    <x v="0"/>
    <n v="83.661393000000004"/>
    <n v="8.8818000000000001"/>
    <n v="92.543193000000002"/>
    <n v="3.3936413355249982E-3"/>
    <n v="58.231110000000001"/>
    <n v="1.0905064921877118E-3"/>
    <n v="8309"/>
    <n v="2.8135400727138759E-3"/>
    <n v="682"/>
    <n v="349"/>
    <n v="13"/>
    <n v="13"/>
    <n v="2"/>
    <n v="1059"/>
    <n v="1077"/>
    <n v="-1.6997167138810276E-2"/>
    <n v="-18"/>
    <x v="6"/>
    <n v="1077"/>
    <n v="1"/>
    <n v="368"/>
    <n v="0.34168987929433614"/>
    <n v="139"/>
    <n v="0.12906220984215414"/>
    <n v="231"/>
    <n v="0.21448467966573817"/>
    <n v="161"/>
    <n v="0.14948932219127206"/>
    <n v="980"/>
    <n v="0.90993500464252552"/>
    <n v="386"/>
    <n v="0.35840297121634168"/>
    <n v="1.8697916666666667"/>
    <m/>
  </r>
  <r>
    <n v="560"/>
    <x v="8"/>
    <s v="METRO"/>
    <s v="EAST OF KAILASH, NEW DELHI"/>
    <d v="2009-03-27T00:00:00"/>
    <n v="14"/>
    <n v="8"/>
    <x v="0"/>
    <n v="36.132848000000003"/>
    <n v="4.4734160000000003"/>
    <n v="40.606264000000003"/>
    <n v="1.4890678776519053E-3"/>
    <n v="65.167011000000002"/>
    <n v="1.2203965985186961E-3"/>
    <n v="4401"/>
    <n v="1.4902382789762629E-3"/>
    <n v="163"/>
    <n v="220"/>
    <n v="13"/>
    <n v="14"/>
    <n v="0"/>
    <n v="410"/>
    <n v="407"/>
    <n v="7.3170731707317138E-3"/>
    <n v="3"/>
    <x v="1"/>
    <n v="407"/>
    <n v="1"/>
    <n v="168"/>
    <n v="0.41277641277641275"/>
    <n v="44"/>
    <n v="0.10810810810810811"/>
    <n v="133"/>
    <n v="0.32678132678132676"/>
    <n v="74"/>
    <n v="0.18181818181818182"/>
    <n v="347"/>
    <n v="0.85257985257985258"/>
    <n v="155"/>
    <n v="0.38083538083538082"/>
    <n v="0.70659722222222221"/>
    <m/>
  </r>
  <r>
    <n v="561"/>
    <x v="8"/>
    <s v="METRO"/>
    <s v="ASHOK VIHAR, NEW DELHI"/>
    <d v="2009-10-12T00:00:00"/>
    <n v="13"/>
    <n v="6"/>
    <x v="0"/>
    <n v="23.486360999999999"/>
    <n v="2.2297699999999998"/>
    <n v="25.716130999999997"/>
    <n v="9.4303343468358385E-4"/>
    <n v="41.227254000000002"/>
    <n v="7.7207163219234203E-4"/>
    <n v="2857"/>
    <n v="9.6741894183939624E-4"/>
    <n v="131"/>
    <n v="128"/>
    <n v="11"/>
    <n v="16"/>
    <n v="0"/>
    <n v="286"/>
    <n v="289"/>
    <n v="-1.0489510489510412E-2"/>
    <n v="-3"/>
    <x v="1"/>
    <n v="289"/>
    <n v="1"/>
    <n v="125"/>
    <n v="0.43252595155709345"/>
    <n v="8"/>
    <n v="2.768166089965398E-2"/>
    <n v="99"/>
    <n v="0.34256055363321797"/>
    <n v="56"/>
    <n v="0.19377162629757785"/>
    <n v="240"/>
    <n v="0.83044982698961933"/>
    <n v="124"/>
    <n v="0.4290657439446367"/>
    <n v="0.50173611111111116"/>
    <m/>
  </r>
  <r>
    <n v="562"/>
    <x v="8"/>
    <s v="METRO"/>
    <s v="NEW DELHI - VIKASPURI"/>
    <d v="2011-03-24T00:00:00"/>
    <n v="12"/>
    <n v="6"/>
    <x v="0"/>
    <n v="36.078574000000003"/>
    <n v="3.7484199999999999"/>
    <n v="39.826994000000006"/>
    <n v="1.4604913524877633E-3"/>
    <n v="62.410662000000002"/>
    <n v="1.1687778593389843E-3"/>
    <n v="3850"/>
    <n v="1.3036622072389484E-3"/>
    <n v="206"/>
    <n v="236"/>
    <n v="7"/>
    <n v="13"/>
    <n v="0"/>
    <n v="462"/>
    <n v="465"/>
    <n v="-6.4935064935065512E-3"/>
    <n v="-3"/>
    <x v="1"/>
    <n v="465"/>
    <n v="1"/>
    <n v="209"/>
    <n v="0.44946236559139785"/>
    <n v="27"/>
    <n v="5.8064516129032261E-2"/>
    <n v="133"/>
    <n v="0.28602150537634408"/>
    <n v="97"/>
    <n v="0.2086021505376344"/>
    <n v="370"/>
    <n v="0.79569892473118276"/>
    <n v="192"/>
    <n v="0.41290322580645161"/>
    <n v="0.80729166666666663"/>
    <m/>
  </r>
  <r>
    <n v="563"/>
    <x v="6"/>
    <s v="SURBAN"/>
    <s v="NIPPANI"/>
    <d v="2012-03-30T00:00:00"/>
    <n v="11"/>
    <n v="5"/>
    <x v="0"/>
    <n v="7.9739129999999996"/>
    <n v="1.5169859999999999"/>
    <n v="9.4908989999999989"/>
    <n v="3.4803972192414917E-4"/>
    <n v="12.939916999999999"/>
    <n v="2.4232860230330723E-4"/>
    <n v="1938"/>
    <n v="6.5623307990365768E-4"/>
    <n v="79"/>
    <n v="94"/>
    <n v="7"/>
    <n v="9"/>
    <n v="0"/>
    <n v="189"/>
    <n v="191"/>
    <n v="-1.0582010582010692E-2"/>
    <n v="-2"/>
    <x v="0"/>
    <n v="191"/>
    <n v="1"/>
    <n v="58"/>
    <n v="0.30366492146596857"/>
    <n v="5"/>
    <n v="2.6178010471204188E-2"/>
    <n v="60"/>
    <n v="0.31413612565445026"/>
    <n v="17"/>
    <n v="8.9005235602094238E-2"/>
    <n v="161"/>
    <n v="0.84293193717277481"/>
    <n v="52"/>
    <n v="0.27225130890052357"/>
    <n v="0.33159722222222221"/>
    <m/>
  </r>
  <r>
    <n v="564"/>
    <x v="5"/>
    <s v="URBAN"/>
    <s v="MIRYALGUDA"/>
    <d v="2012-03-30T00:00:00"/>
    <n v="11"/>
    <n v="6"/>
    <x v="0"/>
    <n v="8.3545529999999992"/>
    <n v="1.5596179999999999"/>
    <n v="9.9141709999999996"/>
    <n v="3.6356148326396306E-4"/>
    <n v="4.6129389999999999"/>
    <n v="8.6387498496351699E-5"/>
    <n v="2279"/>
    <n v="7.7170030397339306E-4"/>
    <n v="109"/>
    <n v="24"/>
    <n v="4"/>
    <n v="3"/>
    <n v="0"/>
    <n v="140"/>
    <n v="145"/>
    <n v="-3.5714285714285809E-2"/>
    <n v="-5"/>
    <x v="0"/>
    <n v="145"/>
    <n v="1"/>
    <n v="32"/>
    <n v="0.22068965517241379"/>
    <n v="24"/>
    <n v="0.16551724137931034"/>
    <n v="22"/>
    <n v="0.15172413793103448"/>
    <n v="16"/>
    <n v="0.1103448275862069"/>
    <n v="136"/>
    <n v="0.93793103448275861"/>
    <n v="37"/>
    <n v="0.25517241379310346"/>
    <n v="0.2517361111111111"/>
    <m/>
  </r>
  <r>
    <n v="565"/>
    <x v="1"/>
    <s v="URBAN"/>
    <s v="MANIPAL"/>
    <d v="2012-12-10T00:00:00"/>
    <n v="10"/>
    <n v="5"/>
    <x v="0"/>
    <n v="20.124009999999998"/>
    <n v="2.6718090000000001"/>
    <n v="22.795818999999998"/>
    <n v="8.3594299189078251E-4"/>
    <n v="79.976163"/>
    <n v="1.4977307657670043E-3"/>
    <n v="2614"/>
    <n v="8.851358466811977E-4"/>
    <n v="58"/>
    <n v="243"/>
    <n v="11"/>
    <n v="18"/>
    <n v="0"/>
    <n v="330"/>
    <n v="325"/>
    <n v="1.5151515151515138E-2"/>
    <n v="5"/>
    <x v="1"/>
    <n v="325"/>
    <n v="1"/>
    <n v="159"/>
    <n v="0.48923076923076925"/>
    <n v="20"/>
    <n v="6.1538461538461542E-2"/>
    <n v="150"/>
    <n v="0.46153846153846156"/>
    <n v="82"/>
    <n v="0.25230769230769229"/>
    <n v="249"/>
    <n v="0.76615384615384619"/>
    <n v="144"/>
    <n v="0.44307692307692309"/>
    <n v="0.56423611111111116"/>
    <m/>
  </r>
  <r>
    <n v="566"/>
    <x v="0"/>
    <s v="URBAN"/>
    <s v="MANGALURU - KULSHEKAR"/>
    <d v="2012-11-05T00:00:00"/>
    <n v="10"/>
    <n v="6"/>
    <x v="0"/>
    <n v="21.158235000000001"/>
    <n v="3.5584600000000002"/>
    <n v="24.716695000000001"/>
    <n v="9.063832261500211E-4"/>
    <n v="49.736182999999997"/>
    <n v="9.3142017141929973E-4"/>
    <n v="2560"/>
    <n v="8.668507144238203E-4"/>
    <n v="37"/>
    <n v="238"/>
    <n v="4"/>
    <n v="10"/>
    <n v="0"/>
    <n v="289"/>
    <n v="294"/>
    <n v="-1.730103806228378E-2"/>
    <n v="-5"/>
    <x v="1"/>
    <n v="293"/>
    <n v="0.99659863945578231"/>
    <n v="154"/>
    <n v="0.52380952380952384"/>
    <n v="12"/>
    <n v="4.0955631399317405E-2"/>
    <n v="155"/>
    <n v="0.52901023890784982"/>
    <n v="61"/>
    <n v="0.20819112627986347"/>
    <n v="210"/>
    <n v="0.71672354948805461"/>
    <n v="119"/>
    <n v="0.4061433447098976"/>
    <n v="0.50868055555555558"/>
    <m/>
  </r>
  <r>
    <n v="567"/>
    <x v="8"/>
    <s v="METRO"/>
    <s v="NEW DELHI-MALVIA NAGAR"/>
    <d v="2013-01-30T00:00:00"/>
    <n v="10"/>
    <n v="4"/>
    <x v="1"/>
    <n v="18.943221000000001"/>
    <n v="14.452107"/>
    <n v="33.395327999999999"/>
    <n v="1.2246364301933624E-3"/>
    <n v="28.809629000000001"/>
    <n v="5.3952410424632771E-4"/>
    <n v="3673"/>
    <n v="1.243727607061989E-3"/>
    <n v="97"/>
    <n v="109"/>
    <n v="15"/>
    <n v="2"/>
    <n v="0"/>
    <n v="223"/>
    <n v="229"/>
    <n v="-2.6905829596412634E-2"/>
    <n v="-6"/>
    <x v="0"/>
    <n v="229"/>
    <n v="1"/>
    <n v="105"/>
    <n v="0.45851528384279477"/>
    <n v="18"/>
    <n v="7.8602620087336247E-2"/>
    <n v="75"/>
    <n v="0.32751091703056767"/>
    <n v="73"/>
    <n v="0.31877729257641924"/>
    <n v="195"/>
    <n v="0.85152838427947597"/>
    <n v="110"/>
    <n v="0.48034934497816595"/>
    <n v="0.39756944444444442"/>
    <m/>
  </r>
  <r>
    <n v="568"/>
    <x v="5"/>
    <s v="URBAN"/>
    <s v="NIZAMABAD"/>
    <d v="2013-03-23T00:00:00"/>
    <n v="10"/>
    <n v="4"/>
    <x v="1"/>
    <n v="10.043024000000001"/>
    <n v="0.66817000000000004"/>
    <n v="10.711194000000001"/>
    <n v="3.9278902675453776E-4"/>
    <n v="6.2849449999999996"/>
    <n v="1.1769951363700086E-4"/>
    <n v="4718"/>
    <n v="1.5975787775982749E-3"/>
    <n v="12"/>
    <n v="30"/>
    <n v="7"/>
    <n v="2"/>
    <n v="0"/>
    <n v="51"/>
    <n v="57"/>
    <n v="-0.11764705882352944"/>
    <n v="-6"/>
    <x v="3"/>
    <n v="57"/>
    <n v="1"/>
    <n v="27"/>
    <n v="0.47368421052631576"/>
    <n v="5"/>
    <n v="8.771929824561403E-2"/>
    <n v="39"/>
    <n v="0.68421052631578949"/>
    <n v="12"/>
    <n v="0.21052631578947367"/>
    <n v="49"/>
    <n v="0.85964912280701755"/>
    <n v="27"/>
    <n v="0.47368421052631576"/>
    <n v="9.8958333333333329E-2"/>
    <m/>
  </r>
  <r>
    <n v="569"/>
    <x v="3"/>
    <s v="SURBAN"/>
    <s v="MANVI"/>
    <d v="2013-03-30T00:00:00"/>
    <n v="10"/>
    <n v="4"/>
    <x v="1"/>
    <n v="10.859135999999999"/>
    <n v="1.1766110000000001"/>
    <n v="12.035746999999999"/>
    <n v="4.4136156533005065E-4"/>
    <n v="6.9458039999999999"/>
    <n v="1.3007556193696767E-4"/>
    <n v="3432"/>
    <n v="1.162121739024434E-3"/>
    <n v="176"/>
    <n v="29"/>
    <n v="5"/>
    <n v="1"/>
    <n v="0"/>
    <n v="211"/>
    <n v="211"/>
    <n v="0"/>
    <n v="0"/>
    <x v="0"/>
    <n v="211"/>
    <n v="1"/>
    <n v="38"/>
    <n v="0.18009478672985782"/>
    <n v="1"/>
    <n v="4.7393364928909956E-3"/>
    <n v="21"/>
    <n v="9.9526066350710901E-2"/>
    <n v="11"/>
    <n v="5.2132701421800945E-2"/>
    <n v="204"/>
    <n v="0.96682464454976302"/>
    <n v="42"/>
    <n v="0.1990521327014218"/>
    <n v="0.36631944444444442"/>
    <m/>
  </r>
  <r>
    <n v="570"/>
    <x v="13"/>
    <s v="SURBAN"/>
    <s v="NAMAKKAL"/>
    <d v="2013-03-11T00:00:00"/>
    <n v="10"/>
    <n v="8"/>
    <x v="0"/>
    <n v="7.811725"/>
    <n v="3.107888"/>
    <n v="10.919613"/>
    <n v="4.0043193716836779E-4"/>
    <n v="25.530221000000001"/>
    <n v="4.7810992693574029E-4"/>
    <n v="3586"/>
    <n v="1.214268227313992E-3"/>
    <n v="17"/>
    <n v="137"/>
    <n v="15"/>
    <n v="5"/>
    <n v="0"/>
    <n v="174"/>
    <n v="182"/>
    <n v="-4.5977011494252817E-2"/>
    <n v="-8"/>
    <x v="0"/>
    <n v="182"/>
    <n v="1"/>
    <n v="86"/>
    <n v="0.47252747252747251"/>
    <n v="13"/>
    <n v="7.1428571428571425E-2"/>
    <n v="111"/>
    <n v="0.60989010989010994"/>
    <n v="63"/>
    <n v="0.34615384615384615"/>
    <n v="126"/>
    <n v="0.69230769230769229"/>
    <n v="87"/>
    <n v="0.47802197802197804"/>
    <n v="0.31597222222222221"/>
    <m/>
  </r>
  <r>
    <n v="571"/>
    <x v="4"/>
    <s v="URBAN"/>
    <s v="MYSURU-NAZARBAD"/>
    <d v="2013-03-28T00:00:00"/>
    <n v="10"/>
    <n v="6"/>
    <x v="0"/>
    <n v="20.347902000000001"/>
    <n v="2.046459"/>
    <n v="22.394361"/>
    <n v="8.2122116936541114E-4"/>
    <n v="43.957945000000002"/>
    <n v="8.2320986850036634E-4"/>
    <n v="3803"/>
    <n v="1.2877473699038236E-3"/>
    <n v="140"/>
    <n v="156"/>
    <n v="6"/>
    <n v="13"/>
    <n v="0"/>
    <n v="315"/>
    <n v="323"/>
    <n v="-2.5396825396825307E-2"/>
    <n v="-8"/>
    <x v="1"/>
    <n v="323"/>
    <n v="1"/>
    <n v="111"/>
    <n v="0.34365325077399383"/>
    <n v="16"/>
    <n v="4.9535603715170282E-2"/>
    <n v="105"/>
    <n v="0.32507739938080493"/>
    <n v="48"/>
    <n v="0.14860681114551083"/>
    <n v="267"/>
    <n v="0.82662538699690402"/>
    <n v="112"/>
    <n v="0.34674922600619196"/>
    <n v="0.56076388888888884"/>
    <m/>
  </r>
  <r>
    <n v="572"/>
    <x v="3"/>
    <s v="SURBAN"/>
    <s v="MUDDEBIHAL"/>
    <d v="2014-10-17T00:00:00"/>
    <n v="8"/>
    <n v="6"/>
    <x v="0"/>
    <n v="24.307110000000002"/>
    <n v="7.1681679999999997"/>
    <n v="31.475278000000003"/>
    <n v="1.1542264860900208E-3"/>
    <n v="37.742305000000002"/>
    <n v="7.0680824446981577E-4"/>
    <n v="4505"/>
    <n v="1.5254540892497305E-3"/>
    <n v="212"/>
    <n v="72"/>
    <n v="62"/>
    <n v="11"/>
    <n v="0"/>
    <n v="357"/>
    <n v="354"/>
    <n v="8.4033613445377853E-3"/>
    <n v="3"/>
    <x v="1"/>
    <n v="354"/>
    <n v="1"/>
    <n v="122"/>
    <n v="0.34463276836158191"/>
    <n v="8"/>
    <n v="2.2598870056497175E-2"/>
    <n v="91"/>
    <n v="0.25706214689265539"/>
    <n v="46"/>
    <n v="0.12994350282485875"/>
    <n v="314"/>
    <n v="0.88700564971751417"/>
    <n v="131"/>
    <n v="0.37005649717514122"/>
    <n v="0.61458333333333337"/>
    <m/>
  </r>
  <r>
    <n v="573"/>
    <x v="4"/>
    <s v="RURAL"/>
    <s v="NARWEYPETE G.P"/>
    <d v="2014-03-10T00:00:00"/>
    <n v="9"/>
    <n v="3"/>
    <x v="1"/>
    <n v="6.4594680000000002"/>
    <n v="7.5675000000000006E-2"/>
    <n v="6.5351430000000006"/>
    <n v="2.3964951607371971E-4"/>
    <n v="6.311331"/>
    <n v="1.1819364992090247E-4"/>
    <n v="1025"/>
    <n v="3.4707889932984992E-4"/>
    <n v="16"/>
    <n v="40"/>
    <n v="3"/>
    <n v="0"/>
    <n v="0"/>
    <n v="59"/>
    <n v="59"/>
    <n v="0"/>
    <n v="0"/>
    <x v="3"/>
    <n v="59"/>
    <n v="1"/>
    <n v="20"/>
    <n v="0.33898305084745761"/>
    <n v="1"/>
    <n v="1.6949152542372881E-2"/>
    <n v="23"/>
    <n v="0.38983050847457629"/>
    <n v="7"/>
    <n v="0.11864406779661017"/>
    <n v="38"/>
    <n v="0.64406779661016944"/>
    <n v="13"/>
    <n v="0.22033898305084745"/>
    <n v="0.10243055555555555"/>
    <m/>
  </r>
  <r>
    <n v="574"/>
    <x v="8"/>
    <s v="METRO"/>
    <s v="NEW DELHI-KIRTI NAGAR"/>
    <d v="2014-07-18T00:00:00"/>
    <n v="9"/>
    <n v="5"/>
    <x v="0"/>
    <n v="15.070523"/>
    <n v="2.3861180000000002"/>
    <n v="17.456641000000001"/>
    <n v="6.4015057787146425E-4"/>
    <n v="26.908453000000002"/>
    <n v="5.0392037334043456E-4"/>
    <n v="2565"/>
    <n v="8.6854378222542923E-4"/>
    <n v="112"/>
    <n v="135"/>
    <n v="6"/>
    <n v="4"/>
    <n v="0"/>
    <n v="257"/>
    <n v="270"/>
    <n v="-5.058365758754868E-2"/>
    <n v="-13"/>
    <x v="1"/>
    <n v="270"/>
    <n v="1"/>
    <n v="109"/>
    <n v="0.40370370370370373"/>
    <n v="15"/>
    <n v="5.5555555555555552E-2"/>
    <n v="104"/>
    <n v="0.38518518518518519"/>
    <n v="45"/>
    <n v="0.16666666666666666"/>
    <n v="230"/>
    <n v="0.85185185185185186"/>
    <n v="109"/>
    <n v="0.40370370370370373"/>
    <n v="0.46875"/>
    <m/>
  </r>
  <r>
    <n v="575"/>
    <x v="8"/>
    <s v="METRO"/>
    <s v="NEWDELHI-CHITTARANJAN PARK"/>
    <d v="2017-11-24T00:00:00"/>
    <n v="5"/>
    <n v="5"/>
    <x v="0"/>
    <n v="16.589146"/>
    <n v="1.735379"/>
    <n v="18.324525000000001"/>
    <n v="6.7197665736324036E-4"/>
    <n v="20.440456999999999"/>
    <n v="3.8279282434739364E-4"/>
    <n v="3339"/>
    <n v="1.1306306779145061E-3"/>
    <n v="59"/>
    <n v="83"/>
    <n v="2"/>
    <n v="7"/>
    <n v="0"/>
    <n v="151"/>
    <n v="150"/>
    <n v="6.6225165562914245E-3"/>
    <n v="1"/>
    <x v="0"/>
    <n v="150"/>
    <n v="1"/>
    <n v="75"/>
    <n v="0.5"/>
    <n v="20"/>
    <n v="0.13333333333333333"/>
    <n v="61"/>
    <n v="0.40666666666666668"/>
    <n v="38"/>
    <n v="0.25333333333333335"/>
    <n v="129"/>
    <n v="0.86"/>
    <n v="71"/>
    <n v="0.47333333333333333"/>
    <n v="0.26041666666666669"/>
    <m/>
  </r>
  <r>
    <n v="576"/>
    <x v="4"/>
    <s v="SURBAN"/>
    <s v="NANJANGUD"/>
    <d v="2014-03-29T00:00:00"/>
    <n v="9"/>
    <n v="6"/>
    <x v="0"/>
    <n v="18.186278000000001"/>
    <n v="1.7005189999999999"/>
    <n v="19.886797000000001"/>
    <n v="7.2926656345642334E-4"/>
    <n v="21.785926"/>
    <n v="4.0798971102081112E-4"/>
    <n v="3468"/>
    <n v="1.1743118271960191E-3"/>
    <n v="252"/>
    <n v="149"/>
    <n v="14"/>
    <n v="8"/>
    <n v="0"/>
    <n v="423"/>
    <n v="426"/>
    <n v="-7.0921985815601829E-3"/>
    <n v="-3"/>
    <x v="1"/>
    <n v="426"/>
    <n v="1"/>
    <n v="126"/>
    <n v="0.29577464788732394"/>
    <n v="11"/>
    <n v="2.5821596244131457E-2"/>
    <n v="91"/>
    <n v="0.21361502347417841"/>
    <n v="26"/>
    <n v="6.1032863849765258E-2"/>
    <n v="367"/>
    <n v="0.86150234741784038"/>
    <n v="114"/>
    <n v="0.26760563380281688"/>
    <n v="0.73958333333333337"/>
    <m/>
  </r>
  <r>
    <n v="577"/>
    <x v="11"/>
    <s v="RURAL"/>
    <s v="SHETTIHALLI G.P"/>
    <d v="2014-03-21T00:00:00"/>
    <n v="9"/>
    <n v="4"/>
    <x v="1"/>
    <n v="7.9490740000000004"/>
    <n v="0.14730499999999999"/>
    <n v="8.0963790000000007"/>
    <n v="2.9690143112391372E-4"/>
    <n v="5.8583119999999997"/>
    <n v="1.0970986589919336E-4"/>
    <n v="1216"/>
    <n v="4.1175408935131461E-4"/>
    <n v="90"/>
    <n v="27"/>
    <n v="2"/>
    <n v="4"/>
    <n v="0"/>
    <n v="123"/>
    <n v="123"/>
    <n v="0"/>
    <n v="0"/>
    <x v="0"/>
    <n v="123"/>
    <n v="1"/>
    <n v="27"/>
    <n v="0.21951219512195122"/>
    <n v="1"/>
    <n v="8.130081300813009E-3"/>
    <n v="19"/>
    <n v="0.15447154471544716"/>
    <n v="7"/>
    <n v="5.6910569105691054E-2"/>
    <n v="112"/>
    <n v="0.91056910569105687"/>
    <n v="29"/>
    <n v="0.23577235772357724"/>
    <n v="0.21354166666666666"/>
    <m/>
  </r>
  <r>
    <n v="578"/>
    <x v="5"/>
    <s v="URBAN"/>
    <s v="MACHILIPATNAM"/>
    <d v="2014-03-27T00:00:00"/>
    <n v="9"/>
    <n v="5"/>
    <x v="0"/>
    <n v="8.4147759999999998"/>
    <n v="2.1028929999999999"/>
    <n v="10.517669"/>
    <n v="3.8569229259001117E-4"/>
    <n v="9.1748949999999994"/>
    <n v="1.7182022741178341E-4"/>
    <n v="3533"/>
    <n v="1.1963217086169364E-3"/>
    <n v="31"/>
    <n v="33"/>
    <n v="6"/>
    <n v="6"/>
    <n v="0"/>
    <n v="76"/>
    <n v="77"/>
    <n v="-1.3157894736842035E-2"/>
    <n v="-1"/>
    <x v="3"/>
    <n v="77"/>
    <n v="1"/>
    <n v="36"/>
    <n v="0.46753246753246752"/>
    <n v="0"/>
    <n v="0"/>
    <n v="35"/>
    <n v="0.45454545454545453"/>
    <n v="13"/>
    <n v="0.16883116883116883"/>
    <n v="63"/>
    <n v="0.81818181818181823"/>
    <n v="31"/>
    <n v="0.40259740259740262"/>
    <n v="0.13368055555555555"/>
    <m/>
  </r>
  <r>
    <n v="579"/>
    <x v="9"/>
    <s v="URBAN"/>
    <s v="NANDED"/>
    <d v="2014-09-09T00:00:00"/>
    <n v="9"/>
    <n v="4"/>
    <x v="1"/>
    <n v="16.445243999999999"/>
    <n v="5.3596870000000001"/>
    <n v="21.804931"/>
    <n v="7.9960624613277E-4"/>
    <n v="14.878838999999999"/>
    <n v="2.786392106507281E-4"/>
    <n v="3932"/>
    <n v="1.3314285191853364E-3"/>
    <n v="127"/>
    <n v="46"/>
    <n v="39"/>
    <n v="5"/>
    <n v="0"/>
    <n v="217"/>
    <n v="224"/>
    <n v="-3.2258064516129004E-2"/>
    <n v="-7"/>
    <x v="0"/>
    <n v="224"/>
    <n v="1"/>
    <n v="89"/>
    <n v="0.39732142857142855"/>
    <n v="7"/>
    <n v="3.125E-2"/>
    <n v="59"/>
    <n v="0.26339285714285715"/>
    <n v="49"/>
    <n v="0.21875"/>
    <n v="195"/>
    <n v="0.8705357142857143"/>
    <n v="89"/>
    <n v="0.39732142857142855"/>
    <n v="0.3888888888888889"/>
    <m/>
  </r>
  <r>
    <n v="580"/>
    <x v="1"/>
    <s v="RURAL"/>
    <s v="MAVINAKATTE-KENCHANOOR G.P"/>
    <d v="2014-03-20T00:00:00"/>
    <n v="9"/>
    <n v="3"/>
    <x v="1"/>
    <n v="4.6910740000000004"/>
    <n v="0.470945"/>
    <n v="5.1620190000000008"/>
    <n v="1.8929583565552378E-4"/>
    <n v="6.1363130000000004"/>
    <n v="1.1491605027958172E-4"/>
    <n v="1245"/>
    <n v="4.2157388260064693E-4"/>
    <n v="17"/>
    <n v="38"/>
    <n v="2"/>
    <n v="2"/>
    <n v="0"/>
    <n v="59"/>
    <n v="61"/>
    <n v="-3.3898305084745672E-2"/>
    <n v="-2"/>
    <x v="3"/>
    <n v="61"/>
    <n v="1"/>
    <n v="14"/>
    <n v="0.22950819672131148"/>
    <n v="1"/>
    <n v="1.6393442622950821E-2"/>
    <n v="26"/>
    <n v="0.42622950819672129"/>
    <n v="4"/>
    <n v="6.5573770491803282E-2"/>
    <n v="50"/>
    <n v="0.81967213114754101"/>
    <n v="13"/>
    <n v="0.21311475409836064"/>
    <n v="0.10590277777777778"/>
    <m/>
  </r>
  <r>
    <n v="581"/>
    <x v="11"/>
    <s v="SURBAN"/>
    <s v="MAGADI,KARNATAKA"/>
    <d v="2014-06-11T00:00:00"/>
    <n v="9"/>
    <n v="5"/>
    <x v="0"/>
    <n v="24.008669000000001"/>
    <n v="1.7258560000000001"/>
    <n v="25.734525000000001"/>
    <n v="9.4370795905109365E-4"/>
    <n v="20.202584999999999"/>
    <n v="3.7833814436087653E-4"/>
    <n v="3622"/>
    <n v="1.2264583154855768E-3"/>
    <n v="189"/>
    <n v="130"/>
    <n v="22"/>
    <n v="9"/>
    <n v="0"/>
    <n v="350"/>
    <n v="356"/>
    <n v="-1.7142857142857126E-2"/>
    <n v="-6"/>
    <x v="1"/>
    <n v="356"/>
    <n v="1"/>
    <n v="81"/>
    <n v="0.22752808988764045"/>
    <n v="11"/>
    <n v="3.0898876404494381E-2"/>
    <n v="88"/>
    <n v="0.24719101123595505"/>
    <n v="30"/>
    <n v="8.4269662921348312E-2"/>
    <n v="295"/>
    <n v="0.8286516853932584"/>
    <n v="82"/>
    <n v="0.2303370786516854"/>
    <n v="0.61805555555555558"/>
    <m/>
  </r>
  <r>
    <n v="582"/>
    <x v="13"/>
    <s v="URBAN"/>
    <s v="NAGERCOIL"/>
    <d v="2014-08-22T00:00:00"/>
    <n v="9"/>
    <n v="5"/>
    <x v="0"/>
    <n v="8.6213479999999993"/>
    <n v="0.87986900000000001"/>
    <n v="9.5012169999999987"/>
    <n v="3.4841809217662085E-4"/>
    <n v="9.1254980000000003"/>
    <n v="1.7089515919318694E-4"/>
    <n v="2874"/>
    <n v="9.7317537236486697E-4"/>
    <n v="23"/>
    <n v="53"/>
    <n v="5"/>
    <n v="2"/>
    <n v="0"/>
    <n v="83"/>
    <n v="86"/>
    <n v="-3.6144578313253017E-2"/>
    <n v="-3"/>
    <x v="3"/>
    <n v="86"/>
    <n v="1"/>
    <n v="39"/>
    <n v="0.45348837209302323"/>
    <n v="7"/>
    <n v="8.1395348837209308E-2"/>
    <n v="46"/>
    <n v="0.53488372093023251"/>
    <n v="21"/>
    <n v="0.2441860465116279"/>
    <n v="69"/>
    <n v="0.80232558139534882"/>
    <n v="39"/>
    <n v="0.45348837209302323"/>
    <n v="0.14930555555555555"/>
    <m/>
  </r>
  <r>
    <n v="583"/>
    <x v="2"/>
    <s v="RURAL"/>
    <s v="NARASIMHARAJAPURA"/>
    <d v="2014-08-28T00:00:00"/>
    <n v="9"/>
    <n v="5"/>
    <x v="0"/>
    <n v="19.675695999999999"/>
    <n v="1.522354"/>
    <n v="21.198049999999999"/>
    <n v="7.7735137918275292E-4"/>
    <n v="25.771401999999998"/>
    <n v="4.8262657527530173E-4"/>
    <n v="1948"/>
    <n v="6.5961921550687576E-4"/>
    <n v="68"/>
    <n v="136"/>
    <n v="6"/>
    <n v="5"/>
    <n v="0"/>
    <n v="215"/>
    <n v="226"/>
    <n v="-5.1162790697674376E-2"/>
    <n v="-11"/>
    <x v="0"/>
    <n v="226"/>
    <n v="1"/>
    <n v="54"/>
    <n v="0.23893805309734514"/>
    <n v="13"/>
    <n v="5.7522123893805309E-2"/>
    <n v="73"/>
    <n v="0.32300884955752213"/>
    <n v="14"/>
    <n v="6.1946902654867256E-2"/>
    <n v="175"/>
    <n v="0.77433628318584069"/>
    <n v="51"/>
    <n v="0.22566371681415928"/>
    <n v="0.3923611111111111"/>
    <m/>
  </r>
  <r>
    <n v="584"/>
    <x v="1"/>
    <s v="RURAL"/>
    <s v="MOLAHALLI G.P"/>
    <d v="2014-07-15T00:00:00"/>
    <n v="9"/>
    <n v="3"/>
    <x v="1"/>
    <n v="6.4118079999999997"/>
    <n v="0.59126299999999998"/>
    <n v="7.0030709999999994"/>
    <n v="2.5680885271828023E-4"/>
    <n v="8.2633849999999995"/>
    <n v="1.5475018405018475E-4"/>
    <n v="1006"/>
    <n v="3.4064524168373562E-4"/>
    <n v="30"/>
    <n v="45"/>
    <n v="2"/>
    <n v="2"/>
    <n v="0"/>
    <n v="79"/>
    <n v="79"/>
    <n v="0"/>
    <n v="0"/>
    <x v="3"/>
    <n v="79"/>
    <n v="1"/>
    <n v="22"/>
    <n v="0.27848101265822783"/>
    <n v="1"/>
    <n v="1.2658227848101266E-2"/>
    <n v="24"/>
    <n v="0.30379746835443039"/>
    <n v="6"/>
    <n v="7.5949367088607597E-2"/>
    <n v="61"/>
    <n v="0.77215189873417722"/>
    <n v="21"/>
    <n v="0.26582278481012656"/>
    <n v="0.13715277777777779"/>
    <m/>
  </r>
  <r>
    <n v="585"/>
    <x v="2"/>
    <s v="RURAL"/>
    <s v="MANDAGATTA GP"/>
    <d v="2015-02-11T00:00:00"/>
    <n v="8"/>
    <n v="2"/>
    <x v="1"/>
    <n v="4.1200559999999999"/>
    <n v="4.0564000000000003E-2"/>
    <n v="4.1606199999999998"/>
    <n v="1.5257364216309262E-4"/>
    <n v="2.2797749999999999"/>
    <n v="4.2693835618576401E-5"/>
    <n v="392"/>
    <n v="1.3273651564614747E-4"/>
    <n v="12"/>
    <n v="22"/>
    <n v="0"/>
    <n v="2"/>
    <n v="0"/>
    <n v="36"/>
    <n v="38"/>
    <n v="-5.555555555555558E-2"/>
    <n v="-2"/>
    <x v="4"/>
    <n v="38"/>
    <n v="1"/>
    <n v="5"/>
    <n v="0.13157894736842105"/>
    <n v="1"/>
    <n v="2.6315789473684209E-2"/>
    <n v="12"/>
    <n v="0.31578947368421051"/>
    <n v="2"/>
    <n v="5.2631578947368418E-2"/>
    <n v="26"/>
    <n v="0.68421052631578949"/>
    <n v="5"/>
    <n v="0.13157894736842105"/>
    <n v="6.5972222222222224E-2"/>
    <m/>
  </r>
  <r>
    <n v="586"/>
    <x v="11"/>
    <s v="SURBAN"/>
    <s v="MADDUR"/>
    <d v="2015-01-14T00:00:00"/>
    <n v="8"/>
    <n v="5"/>
    <x v="0"/>
    <n v="14.848513000000001"/>
    <n v="1.3022419999999999"/>
    <n v="16.150755"/>
    <n v="5.9226257481668099E-4"/>
    <n v="13.458278"/>
    <n v="2.5203605998008716E-4"/>
    <n v="4257"/>
    <n v="1.4414779262899231E-3"/>
    <n v="165"/>
    <n v="89"/>
    <n v="4"/>
    <n v="3"/>
    <n v="0"/>
    <n v="261"/>
    <n v="270"/>
    <n v="-3.4482758620689724E-2"/>
    <n v="-9"/>
    <x v="1"/>
    <n v="270"/>
    <n v="1"/>
    <n v="111"/>
    <n v="0.41111111111111109"/>
    <n v="4"/>
    <n v="1.4814814814814815E-2"/>
    <n v="78"/>
    <n v="0.28888888888888886"/>
    <n v="16"/>
    <n v="5.9259259259259262E-2"/>
    <n v="249"/>
    <n v="0.92222222222222228"/>
    <n v="98"/>
    <n v="0.36296296296296299"/>
    <n v="0.46875"/>
    <m/>
  </r>
  <r>
    <n v="587"/>
    <x v="4"/>
    <s v="RURAL"/>
    <s v="LAKKUR GP"/>
    <d v="2015-03-05T00:00:00"/>
    <n v="8"/>
    <n v="3"/>
    <x v="1"/>
    <n v="3.1904210000000002"/>
    <n v="6.4380000000000001E-3"/>
    <n v="3.1968590000000003"/>
    <n v="1.1723166766295941E-4"/>
    <n v="2.9578790000000001"/>
    <n v="5.5392834733971182E-5"/>
    <n v="472"/>
    <n v="1.5982560047189185E-4"/>
    <n v="18"/>
    <n v="24"/>
    <n v="1"/>
    <n v="1"/>
    <n v="0"/>
    <n v="44"/>
    <n v="47"/>
    <n v="-6.8181818181818121E-2"/>
    <n v="-3"/>
    <x v="4"/>
    <n v="47"/>
    <n v="1"/>
    <n v="8"/>
    <n v="0.1702127659574468"/>
    <n v="1"/>
    <n v="2.1276595744680851E-2"/>
    <n v="5"/>
    <n v="0.10638297872340426"/>
    <n v="1"/>
    <n v="2.1276595744680851E-2"/>
    <n v="33"/>
    <n v="0.7021276595744681"/>
    <n v="9"/>
    <n v="0.19148936170212766"/>
    <n v="8.1597222222222224E-2"/>
    <m/>
  </r>
  <r>
    <n v="588"/>
    <x v="4"/>
    <s v="RURAL"/>
    <s v="KESAGODU GP"/>
    <d v="2015-03-20T00:00:00"/>
    <n v="8"/>
    <n v="3"/>
    <x v="1"/>
    <n v="4.8604810000000001"/>
    <n v="6.9384000000000001E-2"/>
    <n v="4.9298650000000004"/>
    <n v="1.807825416458015E-4"/>
    <n v="4.085172"/>
    <n v="7.6503892639234579E-5"/>
    <n v="386"/>
    <n v="1.3070483428421665E-4"/>
    <n v="9"/>
    <n v="36"/>
    <n v="0"/>
    <n v="0"/>
    <n v="0"/>
    <n v="45"/>
    <n v="47"/>
    <n v="-4.4444444444444509E-2"/>
    <n v="-2"/>
    <x v="4"/>
    <n v="47"/>
    <n v="1"/>
    <n v="10"/>
    <n v="0.21276595744680851"/>
    <n v="1"/>
    <n v="2.1276595744680851E-2"/>
    <n v="15"/>
    <n v="0.31914893617021278"/>
    <n v="3"/>
    <n v="6.3829787234042548E-2"/>
    <n v="34"/>
    <n v="0.72340425531914898"/>
    <n v="8"/>
    <n v="0.1702127659574468"/>
    <n v="8.1597222222222224E-2"/>
    <m/>
  </r>
  <r>
    <n v="589"/>
    <x v="9"/>
    <s v="URBAN"/>
    <s v="KHARGHAR,NAVI MUMBAI"/>
    <d v="2015-02-03T00:00:00"/>
    <n v="8"/>
    <n v="4"/>
    <x v="1"/>
    <n v="13.403389000000001"/>
    <n v="2.9986139999999999"/>
    <n v="16.402003000000001"/>
    <n v="6.014760628175541E-4"/>
    <n v="19.251842"/>
    <n v="3.6053337618967008E-4"/>
    <n v="4270"/>
    <n v="1.4458799025741063E-3"/>
    <n v="22"/>
    <n v="109"/>
    <n v="11"/>
    <n v="6"/>
    <n v="0"/>
    <n v="148"/>
    <n v="149"/>
    <n v="-6.7567567567567988E-3"/>
    <n v="-1"/>
    <x v="0"/>
    <n v="149"/>
    <n v="1"/>
    <n v="91"/>
    <n v="0.61073825503355705"/>
    <n v="13"/>
    <n v="8.7248322147651006E-2"/>
    <n v="107"/>
    <n v="0.71812080536912748"/>
    <n v="44"/>
    <n v="0.29530201342281881"/>
    <n v="125"/>
    <n v="0.83892617449664431"/>
    <n v="80"/>
    <n v="0.53691275167785235"/>
    <n v="0.25868055555555558"/>
    <m/>
  </r>
  <r>
    <n v="590"/>
    <x v="5"/>
    <s v="URBAN"/>
    <s v="ONGOLE"/>
    <d v="2013-02-25T00:00:00"/>
    <n v="10"/>
    <n v="5"/>
    <x v="0"/>
    <n v="5.6120559999999999"/>
    <n v="2.7861859999999998"/>
    <n v="8.3982419999999998"/>
    <n v="3.079710162685021E-4"/>
    <n v="6.480448"/>
    <n v="1.2136074026898804E-4"/>
    <n v="3922"/>
    <n v="1.3280423835821183E-3"/>
    <n v="42"/>
    <n v="24"/>
    <n v="10"/>
    <n v="5"/>
    <n v="0"/>
    <n v="81"/>
    <n v="82"/>
    <n v="-1.2345679012345734E-2"/>
    <n v="-1"/>
    <x v="3"/>
    <n v="82"/>
    <n v="1"/>
    <n v="40"/>
    <n v="0.48780487804878048"/>
    <n v="5"/>
    <n v="6.097560975609756E-2"/>
    <n v="25"/>
    <n v="0.3048780487804878"/>
    <n v="19"/>
    <n v="0.23170731707317074"/>
    <n v="70"/>
    <n v="0.85365853658536583"/>
    <n v="40"/>
    <n v="0.48780487804878048"/>
    <n v="0.1423611111111111"/>
    <m/>
  </r>
  <r>
    <n v="591"/>
    <x v="4"/>
    <s v="URBAN"/>
    <s v="RAJIV NAGAR,MYSURU"/>
    <d v="2015-02-02T00:00:00"/>
    <n v="8"/>
    <n v="5"/>
    <x v="0"/>
    <n v="15.589174"/>
    <n v="2.726801"/>
    <n v="18.315975000000002"/>
    <n v="6.7166312124590825E-4"/>
    <n v="9.7696559999999995"/>
    <n v="1.8295844428245709E-4"/>
    <n v="4317"/>
    <n v="1.4617947399092313E-3"/>
    <n v="123"/>
    <n v="45"/>
    <n v="3"/>
    <n v="1"/>
    <n v="0"/>
    <n v="172"/>
    <n v="182"/>
    <n v="-5.8139534883721034E-2"/>
    <n v="-10"/>
    <x v="0"/>
    <n v="182"/>
    <n v="1"/>
    <n v="37"/>
    <n v="0.2032967032967033"/>
    <n v="9"/>
    <n v="4.9450549450549448E-2"/>
    <n v="49"/>
    <n v="0.26923076923076922"/>
    <n v="19"/>
    <n v="0.1043956043956044"/>
    <n v="169"/>
    <n v="0.9285714285714286"/>
    <n v="42"/>
    <n v="0.23076923076923078"/>
    <n v="0.31597222222222221"/>
    <m/>
  </r>
  <r>
    <n v="592"/>
    <x v="0"/>
    <s v="RURAL"/>
    <s v="NERIA GP"/>
    <d v="2015-04-06T00:00:00"/>
    <n v="8"/>
    <n v="3"/>
    <x v="1"/>
    <n v="6.8940130000000002"/>
    <n v="0.19803000000000001"/>
    <n v="7.0920430000000003"/>
    <n v="2.6007153522486216E-4"/>
    <n v="3.1025589999999998"/>
    <n v="5.8102288139371114E-5"/>
    <n v="1394"/>
    <n v="4.7202730308859586E-4"/>
    <n v="26"/>
    <n v="28"/>
    <n v="0"/>
    <n v="1"/>
    <n v="0"/>
    <n v="55"/>
    <n v="56"/>
    <n v="-1.8181818181818077E-2"/>
    <n v="-1"/>
    <x v="3"/>
    <n v="56"/>
    <n v="1"/>
    <n v="16"/>
    <n v="0.2857142857142857"/>
    <n v="5"/>
    <n v="8.9285714285714288E-2"/>
    <n v="23"/>
    <n v="0.4107142857142857"/>
    <n v="7"/>
    <n v="0.125"/>
    <n v="51"/>
    <n v="0.9107142857142857"/>
    <n v="16"/>
    <n v="0.2857142857142857"/>
    <n v="9.7222222222222224E-2"/>
    <m/>
  </r>
  <r>
    <n v="593"/>
    <x v="0"/>
    <s v="URBAN"/>
    <s v="MANGALURU KRISHNAPURA"/>
    <d v="2015-04-08T00:00:00"/>
    <n v="8"/>
    <n v="6"/>
    <x v="0"/>
    <n v="22.908154"/>
    <n v="1.3310390000000001"/>
    <n v="24.239193"/>
    <n v="8.888728023958303E-4"/>
    <n v="31.805862999999999"/>
    <n v="5.9563522129550553E-4"/>
    <n v="3467"/>
    <n v="1.1739732136356973E-3"/>
    <n v="105"/>
    <n v="171"/>
    <n v="8"/>
    <n v="8"/>
    <n v="0"/>
    <n v="292"/>
    <n v="295"/>
    <n v="-1.0273972602739656E-2"/>
    <n v="-3"/>
    <x v="1"/>
    <n v="294"/>
    <n v="0.99661016949152548"/>
    <n v="87"/>
    <n v="0.29491525423728815"/>
    <n v="14"/>
    <n v="4.7619047619047616E-2"/>
    <n v="123"/>
    <n v="0.41836734693877553"/>
    <n v="32"/>
    <n v="0.10884353741496598"/>
    <n v="250"/>
    <n v="0.85034013605442171"/>
    <n v="81"/>
    <n v="0.27551020408163263"/>
    <n v="0.51041666666666663"/>
    <m/>
  </r>
  <r>
    <n v="594"/>
    <x v="8"/>
    <s v="METRO"/>
    <s v="GOMTI NAGAR-LUCKNOW"/>
    <d v="2016-03-10T00:00:00"/>
    <n v="7"/>
    <n v="5"/>
    <x v="0"/>
    <n v="3.843404"/>
    <n v="2.9736120000000001"/>
    <n v="6.8170160000000006"/>
    <n v="2.4998605010889653E-4"/>
    <n v="10.225"/>
    <n v="1.9148576907806415E-4"/>
    <n v="1584"/>
    <n v="5.363638795497388E-4"/>
    <n v="22"/>
    <n v="49"/>
    <n v="8"/>
    <n v="2"/>
    <n v="0"/>
    <n v="81"/>
    <n v="78"/>
    <n v="3.703703703703709E-2"/>
    <n v="3"/>
    <x v="3"/>
    <n v="78"/>
    <n v="1"/>
    <n v="54"/>
    <n v="0.69230769230769229"/>
    <n v="5"/>
    <n v="6.4102564102564097E-2"/>
    <n v="49"/>
    <n v="0.62820512820512819"/>
    <n v="17"/>
    <n v="0.21794871794871795"/>
    <n v="72"/>
    <n v="0.92307692307692313"/>
    <n v="47"/>
    <n v="0.60256410256410253"/>
    <n v="0.13541666666666666"/>
    <m/>
  </r>
  <r>
    <n v="595"/>
    <x v="5"/>
    <s v="URBAN"/>
    <s v="MAHABUBNAGAR"/>
    <d v="2015-02-04T00:00:00"/>
    <n v="8"/>
    <n v="6"/>
    <x v="0"/>
    <n v="15.36547"/>
    <n v="2.797771"/>
    <n v="18.163240999999999"/>
    <n v="6.660622293927378E-4"/>
    <n v="11.819580999999999"/>
    <n v="2.2134782962987526E-4"/>
    <n v="3762"/>
    <n v="1.2738642139306295E-3"/>
    <n v="128"/>
    <n v="26"/>
    <n v="11"/>
    <n v="2"/>
    <n v="0"/>
    <n v="167"/>
    <n v="167"/>
    <n v="0"/>
    <n v="0"/>
    <x v="0"/>
    <n v="167"/>
    <n v="1"/>
    <n v="32"/>
    <n v="0.19161676646706588"/>
    <n v="6"/>
    <n v="3.5928143712574849E-2"/>
    <n v="32"/>
    <n v="0.19161676646706588"/>
    <n v="13"/>
    <n v="7.7844311377245512E-2"/>
    <n v="157"/>
    <n v="0.94011976047904189"/>
    <n v="34"/>
    <n v="0.20359281437125748"/>
    <n v="0.28993055555555558"/>
    <m/>
  </r>
  <r>
    <n v="596"/>
    <x v="9"/>
    <s v="URBAN"/>
    <s v="NAVIMUMBAI-KAMOTHE"/>
    <d v="2015-03-16T00:00:00"/>
    <n v="8"/>
    <n v="5"/>
    <x v="0"/>
    <n v="8.3380980000000005"/>
    <n v="2.6677949999999999"/>
    <n v="11.005893"/>
    <n v="4.0359590163660368E-4"/>
    <n v="9.1988620000000001"/>
    <n v="1.7226906256361657E-4"/>
    <n v="4027"/>
    <n v="1.3635968074159079E-3"/>
    <n v="35"/>
    <n v="73"/>
    <n v="9"/>
    <n v="2"/>
    <n v="0"/>
    <n v="119"/>
    <n v="120"/>
    <n v="-8.4033613445377853E-3"/>
    <n v="-1"/>
    <x v="0"/>
    <n v="120"/>
    <n v="1"/>
    <n v="41"/>
    <n v="0.34166666666666667"/>
    <n v="2"/>
    <n v="1.6666666666666666E-2"/>
    <n v="79"/>
    <n v="0.65833333333333333"/>
    <n v="19"/>
    <n v="0.15833333333333333"/>
    <n v="105"/>
    <n v="0.875"/>
    <n v="45"/>
    <n v="0.375"/>
    <n v="0.20833333333333334"/>
    <m/>
  </r>
  <r>
    <n v="597"/>
    <x v="4"/>
    <s v="RURAL"/>
    <s v="MALLAPPANNAHALLY GP"/>
    <d v="2015-03-20T00:00:00"/>
    <n v="8"/>
    <n v="3"/>
    <x v="1"/>
    <n v="4.3395900000000003"/>
    <n v="5.7778000000000003E-2"/>
    <n v="4.3973680000000002"/>
    <n v="1.6125540224568317E-4"/>
    <n v="2.492381"/>
    <n v="4.6675353801521232E-5"/>
    <n v="602"/>
    <n v="2.0384536331372649E-4"/>
    <n v="34"/>
    <n v="25"/>
    <n v="0"/>
    <n v="0"/>
    <n v="0"/>
    <n v="59"/>
    <n v="59"/>
    <n v="0"/>
    <n v="0"/>
    <x v="3"/>
    <n v="59"/>
    <n v="1"/>
    <n v="3"/>
    <n v="5.0847457627118647E-2"/>
    <n v="3"/>
    <n v="5.0847457627118647E-2"/>
    <n v="12"/>
    <n v="0.20338983050847459"/>
    <n v="0"/>
    <n v="0"/>
    <n v="51"/>
    <n v="0.86440677966101698"/>
    <n v="3"/>
    <n v="5.0847457627118647E-2"/>
    <n v="0.10243055555555555"/>
    <m/>
  </r>
  <r>
    <n v="598"/>
    <x v="10"/>
    <s v="URBAN"/>
    <s v="NARENDRAPUR,KOLKATA"/>
    <d v="2015-03-14T00:00:00"/>
    <n v="8"/>
    <n v="4"/>
    <x v="1"/>
    <n v="4.4722289999999996"/>
    <n v="1.1198220000000001"/>
    <n v="5.5920509999999997"/>
    <n v="2.0506549221793009E-4"/>
    <n v="10.143245"/>
    <n v="1.8995472565009575E-4"/>
    <n v="2153"/>
    <n v="7.2903499537284571E-4"/>
    <n v="17"/>
    <n v="66"/>
    <n v="5"/>
    <n v="0"/>
    <n v="0"/>
    <n v="88"/>
    <n v="91"/>
    <n v="-3.4090909090909172E-2"/>
    <n v="-3"/>
    <x v="3"/>
    <n v="91"/>
    <n v="1"/>
    <n v="40"/>
    <n v="0.43956043956043955"/>
    <n v="8"/>
    <n v="8.7912087912087919E-2"/>
    <n v="52"/>
    <n v="0.5714285714285714"/>
    <n v="21"/>
    <n v="0.23076923076923078"/>
    <n v="79"/>
    <n v="0.86813186813186816"/>
    <n v="44"/>
    <n v="0.48351648351648352"/>
    <n v="0.1579861111111111"/>
    <m/>
  </r>
  <r>
    <n v="599"/>
    <x v="3"/>
    <s v="RURAL"/>
    <s v="MIRJI"/>
    <d v="2015-03-05T00:00:00"/>
    <n v="8"/>
    <n v="3"/>
    <x v="1"/>
    <n v="6.7172749999999999"/>
    <n v="8.3196000000000006E-2"/>
    <n v="6.8004709999999999"/>
    <n v="2.4937933021869065E-4"/>
    <n v="3.9415640000000001"/>
    <n v="7.3814514807864139E-5"/>
    <n v="502"/>
    <n v="1.69984007281546E-4"/>
    <n v="19"/>
    <n v="23"/>
    <n v="1"/>
    <n v="2"/>
    <n v="0"/>
    <n v="45"/>
    <n v="48"/>
    <n v="-6.6666666666666652E-2"/>
    <n v="-3"/>
    <x v="4"/>
    <n v="48"/>
    <n v="1"/>
    <n v="3"/>
    <n v="6.25E-2"/>
    <n v="1"/>
    <n v="2.0833333333333332E-2"/>
    <n v="11"/>
    <n v="0.22916666666666666"/>
    <n v="1"/>
    <n v="2.0833333333333332E-2"/>
    <n v="36"/>
    <n v="0.75"/>
    <n v="4"/>
    <n v="8.3333333333333329E-2"/>
    <n v="8.3333333333333329E-2"/>
    <m/>
  </r>
  <r>
    <n v="601"/>
    <x v="6"/>
    <s v="SURBAN"/>
    <s v="PANJIM, GOA"/>
    <d v="1975-10-09T00:00:00"/>
    <n v="47"/>
    <n v="9"/>
    <x v="0"/>
    <n v="40.36"/>
    <n v="10.601376"/>
    <n v="50.961376000000001"/>
    <n v="1.8687990602272778E-3"/>
    <n v="136.31164899999999"/>
    <n v="2.5527375005441693E-3"/>
    <n v="2799"/>
    <n v="9.477793553407316E-4"/>
    <n v="68"/>
    <n v="289"/>
    <n v="21"/>
    <n v="24"/>
    <n v="0"/>
    <n v="402"/>
    <n v="398"/>
    <n v="9.9502487562188602E-3"/>
    <n v="4"/>
    <x v="1"/>
    <n v="398"/>
    <n v="1"/>
    <n v="138"/>
    <n v="0.34673366834170855"/>
    <n v="32"/>
    <n v="8.0402010050251257E-2"/>
    <n v="162"/>
    <n v="0.40703517587939697"/>
    <n v="63"/>
    <n v="0.15829145728643215"/>
    <n v="299"/>
    <n v="0.75125628140703515"/>
    <n v="128"/>
    <n v="0.32160804020100503"/>
    <n v="0.69097222222222221"/>
    <m/>
  </r>
  <r>
    <n v="602"/>
    <x v="0"/>
    <s v="URBAN"/>
    <s v="PANAMBUR, MLORE"/>
    <d v="1964-04-06T00:00:00"/>
    <n v="59"/>
    <n v="6"/>
    <x v="0"/>
    <n v="14.865847"/>
    <n v="1.430013"/>
    <n v="16.295860000000001"/>
    <n v="5.9758370444305288E-4"/>
    <n v="58.726235000000003"/>
    <n v="1.0997788043065164E-3"/>
    <n v="1413"/>
    <n v="4.7846096073471015E-4"/>
    <n v="30"/>
    <n v="218"/>
    <n v="6"/>
    <n v="9"/>
    <n v="0"/>
    <n v="263"/>
    <n v="269"/>
    <n v="-2.281368821292773E-2"/>
    <n v="-6"/>
    <x v="1"/>
    <n v="269"/>
    <n v="1"/>
    <n v="99"/>
    <n v="0.36802973977695169"/>
    <n v="11"/>
    <n v="4.0892193308550186E-2"/>
    <n v="98"/>
    <n v="0.36431226765799257"/>
    <n v="40"/>
    <n v="0.14869888475836432"/>
    <n v="168"/>
    <n v="0.62453531598513012"/>
    <n v="73"/>
    <n v="0.27137546468401486"/>
    <n v="0.4670138888888889"/>
    <m/>
  </r>
  <r>
    <n v="603"/>
    <x v="11"/>
    <s v="SURBAN"/>
    <s v="PAVAGADA"/>
    <d v="1975-08-13T00:00:00"/>
    <n v="48"/>
    <n v="6"/>
    <x v="0"/>
    <n v="49.524355999999997"/>
    <n v="5.2214109999999998"/>
    <n v="54.745767000000001"/>
    <n v="2.0075760497719197E-3"/>
    <n v="59.790461000000001"/>
    <n v="1.1197087929698778E-3"/>
    <n v="4744"/>
    <n v="1.6063827301666419E-3"/>
    <n v="343"/>
    <n v="261"/>
    <n v="27"/>
    <n v="17"/>
    <n v="0"/>
    <n v="648"/>
    <n v="647"/>
    <n v="1.5432098765432167E-3"/>
    <n v="1"/>
    <x v="2"/>
    <n v="646"/>
    <n v="0.99845440494590421"/>
    <n v="159"/>
    <n v="0.24574961360123648"/>
    <n v="29"/>
    <n v="4.4891640866873063E-2"/>
    <n v="134"/>
    <n v="0.20743034055727555"/>
    <n v="48"/>
    <n v="7.4303405572755415E-2"/>
    <n v="555"/>
    <n v="0.85913312693498456"/>
    <n v="146"/>
    <n v="0.2260061919504644"/>
    <n v="1.1215277777777777"/>
    <m/>
  </r>
  <r>
    <n v="604"/>
    <x v="0"/>
    <s v="SURBAN"/>
    <s v="PUTTUR, D.K"/>
    <d v="1944-01-10T00:00:00"/>
    <n v="79"/>
    <n v="8"/>
    <x v="0"/>
    <n v="69.000196000000003"/>
    <n v="4.0181230000000001"/>
    <n v="73.018319000000005"/>
    <n v="2.6776468109215809E-3"/>
    <n v="184.31506999999999"/>
    <n v="3.451707866173812E-3"/>
    <n v="3923"/>
    <n v="1.3283809971424401E-3"/>
    <n v="189"/>
    <n v="718"/>
    <n v="18"/>
    <n v="78"/>
    <n v="4"/>
    <n v="1007"/>
    <n v="978"/>
    <n v="2.8798411122144985E-2"/>
    <n v="29"/>
    <x v="5"/>
    <n v="978"/>
    <n v="1"/>
    <n v="351"/>
    <n v="0.35889570552147237"/>
    <n v="36"/>
    <n v="3.6809815950920248E-2"/>
    <n v="340"/>
    <n v="0.34764826175869118"/>
    <n v="140"/>
    <n v="0.14314928425357873"/>
    <n v="659"/>
    <n v="0.67382413087934556"/>
    <n v="315"/>
    <n v="0.32208588957055212"/>
    <n v="1.6979166666666667"/>
    <m/>
  </r>
  <r>
    <n v="605"/>
    <x v="0"/>
    <s v="URBAN"/>
    <s v="PACHANADY, MANGALURU"/>
    <d v="1977-06-29T00:00:00"/>
    <n v="46"/>
    <n v="8"/>
    <x v="0"/>
    <n v="49.372394999999997"/>
    <n v="4.6542389999999996"/>
    <n v="54.026633999999994"/>
    <n v="1.9812048019747955E-3"/>
    <n v="103.683127"/>
    <n v="1.9416961676296917E-3"/>
    <n v="4239"/>
    <n v="1.4353828822041305E-3"/>
    <n v="147"/>
    <n v="507"/>
    <n v="6"/>
    <n v="34"/>
    <n v="2"/>
    <n v="696"/>
    <n v="693"/>
    <n v="4.3103448275861878E-3"/>
    <n v="3"/>
    <x v="2"/>
    <n v="693"/>
    <n v="1"/>
    <n v="267"/>
    <n v="0.38528138528138528"/>
    <n v="54"/>
    <n v="7.792207792207792E-2"/>
    <n v="275"/>
    <n v="0.3968253968253968"/>
    <n v="109"/>
    <n v="0.15728715728715728"/>
    <n v="500"/>
    <n v="0.72150072150072153"/>
    <n v="262"/>
    <n v="0.37806637806637805"/>
    <n v="1.203125"/>
    <m/>
  </r>
  <r>
    <n v="606"/>
    <x v="13"/>
    <s v="URBAN"/>
    <s v="PONDICHERRY"/>
    <d v="1977-08-10T00:00:00"/>
    <n v="46"/>
    <n v="6"/>
    <x v="0"/>
    <n v="41.109304000000002"/>
    <n v="4.0368810000000002"/>
    <n v="45.146185000000003"/>
    <n v="1.6555508254103427E-3"/>
    <n v="88.900740999999996"/>
    <n v="1.6648632530068253E-3"/>
    <n v="3982"/>
    <n v="1.3483591972014266E-3"/>
    <n v="76"/>
    <n v="259"/>
    <n v="23"/>
    <n v="20"/>
    <n v="0"/>
    <n v="378"/>
    <n v="381"/>
    <n v="-7.9365079365079083E-3"/>
    <n v="-3"/>
    <x v="1"/>
    <n v="379"/>
    <n v="0.99475065616797897"/>
    <n v="165"/>
    <n v="0.43307086614173229"/>
    <n v="35"/>
    <n v="9.2348284960422161E-2"/>
    <n v="139"/>
    <n v="0.36675461741424803"/>
    <n v="94"/>
    <n v="0.24802110817941952"/>
    <n v="269"/>
    <n v="0.70976253298153036"/>
    <n v="151"/>
    <n v="0.39841688654353563"/>
    <n v="0.65798611111111116"/>
    <m/>
  </r>
  <r>
    <n v="607"/>
    <x v="9"/>
    <s v="METRO"/>
    <s v="PUNE MAIN"/>
    <d v="1979-11-22T00:00:00"/>
    <n v="43"/>
    <n v="11"/>
    <x v="2"/>
    <n v="15.755473"/>
    <n v="19.911981000000001"/>
    <n v="35.667453999999999"/>
    <n v="1.3079573148868599E-3"/>
    <n v="303.466722"/>
    <n v="5.6830864207109135E-3"/>
    <n v="3456"/>
    <n v="1.1702484644721574E-3"/>
    <n v="19"/>
    <n v="122"/>
    <n v="14"/>
    <n v="17"/>
    <n v="0"/>
    <n v="172"/>
    <n v="176"/>
    <n v="-2.3255813953488413E-2"/>
    <n v="-4"/>
    <x v="0"/>
    <n v="176"/>
    <n v="1"/>
    <n v="99"/>
    <n v="0.5625"/>
    <n v="15"/>
    <n v="8.5227272727272721E-2"/>
    <n v="133"/>
    <n v="0.75568181818181823"/>
    <n v="53"/>
    <n v="0.30113636363636365"/>
    <n v="145"/>
    <n v="0.82386363636363635"/>
    <n v="92"/>
    <n v="0.52272727272727271"/>
    <n v="0.30555555555555558"/>
    <m/>
  </r>
  <r>
    <n v="608"/>
    <x v="8"/>
    <s v="URBAN"/>
    <s v="PANCHKULA, HARYANA"/>
    <d v="1997-11-08T00:00:00"/>
    <n v="25"/>
    <n v="7"/>
    <x v="0"/>
    <n v="42.056685000000002"/>
    <n v="4.6090049999999998"/>
    <n v="46.665689999999998"/>
    <n v="1.7112724275117194E-3"/>
    <n v="189.98335700000001"/>
    <n v="3.5578590931224867E-3"/>
    <n v="2722"/>
    <n v="9.2170611119595262E-4"/>
    <n v="84"/>
    <n v="393"/>
    <n v="19"/>
    <n v="15"/>
    <n v="2"/>
    <n v="513"/>
    <n v="541"/>
    <n v="-5.4580896686159841E-2"/>
    <n v="-28"/>
    <x v="2"/>
    <n v="539"/>
    <n v="0.99630314232902029"/>
    <n v="267"/>
    <n v="0.49353049907578556"/>
    <n v="52"/>
    <n v="9.6474953617810763E-2"/>
    <n v="191"/>
    <n v="0.35435992578849723"/>
    <n v="137"/>
    <n v="0.25417439703153988"/>
    <n v="357"/>
    <n v="0.66233766233766234"/>
    <n v="235"/>
    <n v="0.4359925788497217"/>
    <n v="0.93576388888888884"/>
    <m/>
  </r>
  <r>
    <n v="609"/>
    <x v="9"/>
    <s v="METRO"/>
    <s v="HADAPSAR, PUNE"/>
    <d v="2001-02-28T00:00:00"/>
    <n v="22"/>
    <n v="8"/>
    <x v="0"/>
    <n v="29.168275999999999"/>
    <n v="8.212332"/>
    <n v="37.380607999999995"/>
    <n v="1.3707801983432366E-3"/>
    <n v="44.627372999999999"/>
    <n v="8.3574639030206698E-4"/>
    <n v="5949"/>
    <n v="2.0144120703544165E-3"/>
    <n v="75"/>
    <n v="196"/>
    <n v="26"/>
    <n v="11"/>
    <n v="0"/>
    <n v="308"/>
    <n v="319"/>
    <n v="-3.5714285714285809E-2"/>
    <n v="-11"/>
    <x v="1"/>
    <n v="319"/>
    <n v="1"/>
    <n v="185"/>
    <n v="0.57993730407523514"/>
    <n v="28"/>
    <n v="8.7774294670846395E-2"/>
    <n v="198"/>
    <n v="0.62068965517241381"/>
    <n v="84"/>
    <n v="0.26332288401253917"/>
    <n v="266"/>
    <n v="0.83385579937304077"/>
    <n v="171"/>
    <n v="0.53605015673981193"/>
    <n v="0.55381944444444442"/>
    <m/>
  </r>
  <r>
    <n v="610"/>
    <x v="1"/>
    <s v="SURBAN"/>
    <s v="PADUBIDRI"/>
    <d v="2005-06-15T00:00:00"/>
    <n v="18"/>
    <n v="6"/>
    <x v="0"/>
    <n v="14.466336"/>
    <n v="1.074341"/>
    <n v="15.540677000000001"/>
    <n v="5.6989047102840539E-4"/>
    <n v="46.816617999999998"/>
    <n v="8.7674485118473754E-4"/>
    <n v="2453"/>
    <n v="8.3061906346938719E-4"/>
    <n v="13"/>
    <n v="231"/>
    <n v="1"/>
    <n v="12"/>
    <n v="0"/>
    <n v="257"/>
    <n v="262"/>
    <n v="-1.9455252918287869E-2"/>
    <n v="-5"/>
    <x v="1"/>
    <n v="262"/>
    <n v="1"/>
    <n v="95"/>
    <n v="0.36259541984732824"/>
    <n v="7"/>
    <n v="2.6717557251908396E-2"/>
    <n v="148"/>
    <n v="0.56488549618320616"/>
    <n v="43"/>
    <n v="0.16412213740458015"/>
    <n v="166"/>
    <n v="0.63358778625954193"/>
    <n v="80"/>
    <n v="0.30534351145038169"/>
    <n v="0.4548611111111111"/>
    <m/>
  </r>
  <r>
    <n v="611"/>
    <x v="8"/>
    <s v="URBAN"/>
    <s v="PANIPAT"/>
    <d v="2007-02-20T00:00:00"/>
    <n v="16"/>
    <n v="9"/>
    <x v="0"/>
    <n v="11.579582"/>
    <n v="3.61043"/>
    <n v="15.190011999999999"/>
    <n v="5.5703127306533232E-4"/>
    <n v="16.944535999999999"/>
    <n v="3.1732396162649826E-4"/>
    <n v="1731"/>
    <n v="5.8614007291704412E-4"/>
    <n v="94"/>
    <n v="46"/>
    <n v="8"/>
    <n v="7"/>
    <n v="0"/>
    <n v="155"/>
    <n v="160"/>
    <n v="-3.2258064516129004E-2"/>
    <n v="-5"/>
    <x v="0"/>
    <n v="160"/>
    <n v="1"/>
    <n v="45"/>
    <n v="0.28125"/>
    <n v="11"/>
    <n v="6.8750000000000006E-2"/>
    <n v="34"/>
    <n v="0.21249999999999999"/>
    <n v="24"/>
    <n v="0.15"/>
    <n v="142"/>
    <n v="0.88749999999999996"/>
    <n v="44"/>
    <n v="0.27500000000000002"/>
    <n v="0.27777777777777779"/>
    <m/>
  </r>
  <r>
    <n v="612"/>
    <x v="9"/>
    <s v="METRO"/>
    <s v="DHANKAWADI, PUNE"/>
    <d v="2009-03-28T00:00:00"/>
    <n v="14"/>
    <n v="8"/>
    <x v="0"/>
    <n v="16.883552999999999"/>
    <n v="5.5887209999999996"/>
    <n v="22.472273999999999"/>
    <n v="8.2407830848935256E-4"/>
    <n v="48.329743999999998"/>
    <n v="9.0508148647295411E-4"/>
    <n v="4610"/>
    <n v="1.5610085130835201E-3"/>
    <n v="36"/>
    <n v="177"/>
    <n v="11"/>
    <n v="14"/>
    <n v="0"/>
    <n v="238"/>
    <n v="251"/>
    <n v="-5.4621848739495826E-2"/>
    <n v="-13"/>
    <x v="1"/>
    <n v="251"/>
    <n v="1"/>
    <n v="118"/>
    <n v="0.47011952191235062"/>
    <n v="9"/>
    <n v="3.5856573705179286E-2"/>
    <n v="176"/>
    <n v="0.70119521912350602"/>
    <n v="57"/>
    <n v="0.22709163346613545"/>
    <n v="200"/>
    <n v="0.79681274900398402"/>
    <n v="107"/>
    <n v="0.42629482071713148"/>
    <n v="0.4357638888888889"/>
    <m/>
  </r>
  <r>
    <n v="613"/>
    <x v="10"/>
    <s v="METRO"/>
    <s v="PATNA,BIHAR"/>
    <d v="2009-07-07T00:00:00"/>
    <n v="14"/>
    <n v="5"/>
    <x v="0"/>
    <n v="9.8102260000000001"/>
    <n v="1.7473700000000001"/>
    <n v="11.557596"/>
    <n v="4.2382734216765548E-4"/>
    <n v="15.435673"/>
    <n v="2.8906716045403515E-4"/>
    <n v="2906"/>
    <n v="9.8401100629516461E-4"/>
    <n v="19"/>
    <n v="67"/>
    <n v="8"/>
    <n v="8"/>
    <n v="0"/>
    <n v="102"/>
    <n v="107"/>
    <n v="-4.9019607843137303E-2"/>
    <n v="-5"/>
    <x v="0"/>
    <n v="107"/>
    <n v="1"/>
    <n v="63"/>
    <n v="0.58878504672897192"/>
    <n v="10"/>
    <n v="9.3457943925233641E-2"/>
    <n v="74"/>
    <n v="0.69158878504672894"/>
    <n v="27"/>
    <n v="0.25233644859813081"/>
    <n v="90"/>
    <n v="0.84112149532710279"/>
    <n v="60"/>
    <n v="0.56074766355140182"/>
    <n v="0.1857638888888889"/>
    <m/>
  </r>
  <r>
    <n v="614"/>
    <x v="9"/>
    <s v="METRO"/>
    <s v="PIMPRI-CHINCHWAD"/>
    <d v="2013-03-22T00:00:00"/>
    <n v="10"/>
    <n v="6"/>
    <x v="0"/>
    <n v="10.252001"/>
    <n v="3.0785830000000001"/>
    <n v="13.330584"/>
    <n v="4.8884439171110268E-4"/>
    <n v="19.037939999999999"/>
    <n v="3.565275875366299E-4"/>
    <n v="4377"/>
    <n v="1.4821115535285396E-3"/>
    <n v="40"/>
    <n v="98"/>
    <n v="3"/>
    <n v="4"/>
    <n v="0"/>
    <n v="145"/>
    <n v="142"/>
    <n v="2.0689655172413834E-2"/>
    <n v="3"/>
    <x v="0"/>
    <n v="142"/>
    <n v="1"/>
    <n v="103"/>
    <n v="0.72535211267605637"/>
    <n v="13"/>
    <n v="9.154929577464789E-2"/>
    <n v="90"/>
    <n v="0.63380281690140849"/>
    <n v="38"/>
    <n v="0.26760563380281688"/>
    <n v="123"/>
    <n v="0.86619718309859151"/>
    <n v="91"/>
    <n v="0.64084507042253525"/>
    <n v="0.24652777777777779"/>
    <m/>
  </r>
  <r>
    <n v="615"/>
    <x v="9"/>
    <s v="URBAN"/>
    <s v="PANVEL"/>
    <d v="2014-03-29T00:00:00"/>
    <n v="9"/>
    <n v="6"/>
    <x v="0"/>
    <n v="8.5769369999999991"/>
    <n v="4.7041120000000003"/>
    <n v="13.281048999999999"/>
    <n v="4.8702789912957663E-4"/>
    <n v="7.8990850000000004"/>
    <n v="1.4792785977877756E-4"/>
    <n v="5448"/>
    <n v="1.8447666766331925E-3"/>
    <n v="69"/>
    <n v="48"/>
    <n v="13"/>
    <n v="1"/>
    <n v="0"/>
    <n v="131"/>
    <n v="133"/>
    <n v="-1.5267175572519109E-2"/>
    <n v="-2"/>
    <x v="0"/>
    <n v="133"/>
    <n v="1"/>
    <n v="50"/>
    <n v="0.37593984962406013"/>
    <n v="6"/>
    <n v="4.5112781954887216E-2"/>
    <n v="49"/>
    <n v="0.36842105263157893"/>
    <n v="21"/>
    <n v="0.15789473684210525"/>
    <n v="121"/>
    <n v="0.90977443609022557"/>
    <n v="49"/>
    <n v="0.36842105263157893"/>
    <n v="0.23090277777777779"/>
    <m/>
  </r>
  <r>
    <n v="616"/>
    <x v="1"/>
    <s v="RURAL"/>
    <s v="PANIYOOR"/>
    <d v="2015-02-05T00:00:00"/>
    <n v="8"/>
    <n v="3"/>
    <x v="1"/>
    <n v="7.0241239999999996"/>
    <n v="0.63258000000000003"/>
    <n v="7.6567039999999995"/>
    <n v="2.8077815716040397E-4"/>
    <n v="8.6932419999999997"/>
    <n v="1.6280020832779742E-4"/>
    <n v="1558"/>
    <n v="5.275599269813718E-4"/>
    <n v="13"/>
    <n v="77"/>
    <n v="5"/>
    <n v="5"/>
    <n v="0"/>
    <n v="100"/>
    <n v="98"/>
    <n v="2.0000000000000018E-2"/>
    <n v="2"/>
    <x v="3"/>
    <n v="98"/>
    <n v="1"/>
    <n v="23"/>
    <n v="0.23469387755102042"/>
    <n v="3"/>
    <n v="3.0612244897959183E-2"/>
    <n v="45"/>
    <n v="0.45918367346938777"/>
    <n v="9"/>
    <n v="9.1836734693877556E-2"/>
    <n v="68"/>
    <n v="0.69387755102040816"/>
    <n v="21"/>
    <n v="0.21428571428571427"/>
    <n v="0.1701388888888889"/>
    <m/>
  </r>
  <r>
    <n v="617"/>
    <x v="8"/>
    <s v="URBAN"/>
    <s v="PATIALA"/>
    <d v="2015-03-13T00:00:00"/>
    <n v="8"/>
    <n v="4"/>
    <x v="1"/>
    <n v="5.145937"/>
    <n v="1.22"/>
    <n v="6.3659369999999997"/>
    <n v="2.3344458130538029E-4"/>
    <n v="10.280620000000001"/>
    <n v="1.9252737675299052E-4"/>
    <n v="1643"/>
    <n v="5.5634207960872525E-4"/>
    <n v="11"/>
    <n v="50"/>
    <n v="4"/>
    <n v="0"/>
    <n v="0"/>
    <n v="65"/>
    <n v="73"/>
    <n v="-0.12307692307692308"/>
    <n v="-8"/>
    <x v="3"/>
    <n v="73"/>
    <n v="1"/>
    <n v="31"/>
    <n v="0.42465753424657532"/>
    <n v="5"/>
    <n v="6.8493150684931503E-2"/>
    <n v="42"/>
    <n v="0.57534246575342463"/>
    <n v="19"/>
    <n v="0.26027397260273971"/>
    <n v="60"/>
    <n v="0.82191780821917804"/>
    <n v="30"/>
    <n v="0.41095890410958902"/>
    <n v="0.1267361111111111"/>
    <m/>
  </r>
  <r>
    <n v="618"/>
    <x v="5"/>
    <s v="URBAN"/>
    <s v="PRODDATUR (AP)"/>
    <d v="2015-03-02T00:00:00"/>
    <n v="8"/>
    <n v="7"/>
    <x v="0"/>
    <n v="11.658466000000001"/>
    <n v="1.473841"/>
    <n v="13.132307000000001"/>
    <n v="4.8157339747294313E-4"/>
    <n v="9.2464560000000002"/>
    <n v="1.7316036561432576E-4"/>
    <n v="4970"/>
    <n v="1.6829093947993699E-3"/>
    <n v="43"/>
    <n v="73"/>
    <n v="1"/>
    <n v="4"/>
    <n v="0"/>
    <n v="121"/>
    <n v="129"/>
    <n v="-6.6115702479338845E-2"/>
    <n v="-8"/>
    <x v="0"/>
    <n v="129"/>
    <n v="1"/>
    <n v="43"/>
    <n v="0.33333333333333331"/>
    <n v="4"/>
    <n v="3.1007751937984496E-2"/>
    <n v="63"/>
    <n v="0.48837209302325579"/>
    <n v="28"/>
    <n v="0.21705426356589147"/>
    <n v="106"/>
    <n v="0.82170542635658916"/>
    <n v="44"/>
    <n v="0.34108527131782945"/>
    <n v="0.22395833333333334"/>
    <m/>
  </r>
  <r>
    <n v="619"/>
    <x v="4"/>
    <s v="SURBAN"/>
    <s v="PERIYAPATNA"/>
    <d v="2015-05-09T00:00:00"/>
    <n v="8"/>
    <n v="5"/>
    <x v="0"/>
    <n v="8.181362"/>
    <n v="0.89"/>
    <n v="9.0713620000000006"/>
    <n v="3.3265492636190672E-4"/>
    <n v="8.5677649999999996"/>
    <n v="1.6045037362397263E-4"/>
    <n v="1658"/>
    <n v="5.6142128301355236E-4"/>
    <n v="63"/>
    <n v="56"/>
    <n v="6"/>
    <n v="2"/>
    <n v="0"/>
    <n v="127"/>
    <n v="128"/>
    <n v="-7.8740157480314821E-3"/>
    <n v="-1"/>
    <x v="0"/>
    <n v="128"/>
    <n v="1"/>
    <n v="32"/>
    <n v="0.25"/>
    <n v="2"/>
    <n v="1.5625E-2"/>
    <n v="38"/>
    <n v="0.296875"/>
    <n v="2"/>
    <n v="1.5625E-2"/>
    <n v="112"/>
    <n v="0.875"/>
    <n v="26"/>
    <n v="0.203125"/>
    <n v="0.22222222222222221"/>
    <m/>
  </r>
  <r>
    <n v="620"/>
    <x v="6"/>
    <s v="RURAL"/>
    <s v="MALLUR GP"/>
    <d v="2015-03-05T00:00:00"/>
    <n v="8"/>
    <n v="3"/>
    <x v="1"/>
    <n v="9.2598950000000002"/>
    <n v="0.41368199999999999"/>
    <n v="9.6735769999999999"/>
    <n v="3.5473868693490946E-4"/>
    <n v="5.1135039999999998"/>
    <n v="9.576168666247015E-5"/>
    <n v="1690"/>
    <n v="5.722569169438501E-4"/>
    <n v="5"/>
    <n v="23"/>
    <n v="1"/>
    <n v="2"/>
    <n v="0"/>
    <n v="31"/>
    <n v="35"/>
    <n v="-0.12903225806451624"/>
    <n v="-4"/>
    <x v="4"/>
    <n v="35"/>
    <n v="1"/>
    <n v="4"/>
    <n v="0.11428571428571428"/>
    <n v="0"/>
    <n v="0"/>
    <n v="14"/>
    <n v="0.4"/>
    <n v="2"/>
    <n v="5.7142857142857141E-2"/>
    <n v="21"/>
    <n v="0.6"/>
    <n v="4"/>
    <n v="0.11428571428571428"/>
    <n v="6.0763888888888888E-2"/>
    <m/>
  </r>
  <r>
    <n v="621"/>
    <x v="11"/>
    <s v="SURBAN"/>
    <s v="MALAVALLI"/>
    <d v="2018-08-08T00:00:00"/>
    <n v="5"/>
    <n v="5"/>
    <x v="0"/>
    <n v="8.7149859999999997"/>
    <n v="0.72169899999999998"/>
    <n v="9.4366849999999989"/>
    <n v="3.4605164624402698E-4"/>
    <n v="7.8255439999999998"/>
    <n v="1.4655064169136729E-4"/>
    <n v="4519"/>
    <n v="1.5301946790942358E-3"/>
    <n v="125"/>
    <n v="45"/>
    <n v="9"/>
    <n v="1"/>
    <n v="0"/>
    <n v="180"/>
    <n v="186"/>
    <n v="-3.3333333333333437E-2"/>
    <n v="-6"/>
    <x v="0"/>
    <n v="186"/>
    <n v="1"/>
    <n v="43"/>
    <n v="0.23118279569892472"/>
    <n v="2"/>
    <n v="1.0752688172043012E-2"/>
    <n v="44"/>
    <n v="0.23655913978494625"/>
    <n v="8"/>
    <n v="4.3010752688172046E-2"/>
    <n v="172"/>
    <n v="0.92473118279569888"/>
    <n v="46"/>
    <n v="0.24731182795698925"/>
    <n v="0.32291666666666669"/>
    <m/>
  </r>
  <r>
    <n v="622"/>
    <x v="4"/>
    <s v="URBAN"/>
    <s v="MYSURU-SANKRANTHI CIRCLE HEBBAL"/>
    <d v="2015-08-28T00:00:00"/>
    <n v="8"/>
    <n v="7"/>
    <x v="0"/>
    <n v="35.736683999999997"/>
    <n v="4.04345"/>
    <n v="39.780133999999997"/>
    <n v="1.4587729545394374E-3"/>
    <n v="84.348189000000005"/>
    <n v="1.5796066348173019E-3"/>
    <n v="6835"/>
    <n v="2.3144236847995356E-3"/>
    <n v="19"/>
    <n v="228"/>
    <n v="12"/>
    <n v="10"/>
    <n v="0"/>
    <n v="269"/>
    <n v="269"/>
    <n v="0"/>
    <n v="0"/>
    <x v="1"/>
    <n v="269"/>
    <n v="1"/>
    <n v="119"/>
    <n v="0.44237918215613381"/>
    <n v="10"/>
    <n v="3.717472118959108E-2"/>
    <n v="195"/>
    <n v="0.72490706319702602"/>
    <n v="70"/>
    <n v="0.26022304832713755"/>
    <n v="206"/>
    <n v="0.76579925650557623"/>
    <n v="113"/>
    <n v="0.4200743494423792"/>
    <n v="0.4670138888888889"/>
    <m/>
  </r>
  <r>
    <n v="623"/>
    <x v="4"/>
    <s v="URBAN"/>
    <s v="MYSURU-KANAKADASA NAGAR"/>
    <d v="2016-02-10T00:00:00"/>
    <n v="7"/>
    <n v="6"/>
    <x v="0"/>
    <n v="21.953016999999999"/>
    <n v="2.9101499999999998"/>
    <n v="24.863166999999997"/>
    <n v="9.1175448488427506E-4"/>
    <n v="50.423174000000003"/>
    <n v="9.4428559929066495E-4"/>
    <n v="3866"/>
    <n v="1.3090800242040973E-3"/>
    <n v="93"/>
    <n v="286"/>
    <n v="9"/>
    <n v="11"/>
    <n v="0"/>
    <n v="399"/>
    <n v="399"/>
    <n v="0"/>
    <n v="0"/>
    <x v="1"/>
    <n v="399"/>
    <n v="1"/>
    <n v="170"/>
    <n v="0.42606516290726815"/>
    <n v="11"/>
    <n v="2.7568922305764409E-2"/>
    <n v="224"/>
    <n v="0.56140350877192979"/>
    <n v="71"/>
    <n v="0.17794486215538846"/>
    <n v="322"/>
    <n v="0.80701754385964908"/>
    <n v="155"/>
    <n v="0.38847117794486213"/>
    <n v="0.69270833333333337"/>
    <m/>
  </r>
  <r>
    <n v="624"/>
    <x v="5"/>
    <s v="URBAN"/>
    <s v="NARSARAOPET"/>
    <d v="2015-12-18T00:00:00"/>
    <n v="7"/>
    <n v="5"/>
    <x v="0"/>
    <n v="7.1229699999999996"/>
    <n v="1.929249"/>
    <n v="9.0522189999999991"/>
    <n v="3.319529354971009E-4"/>
    <n v="2.8136930000000002"/>
    <n v="5.2692632572573651E-5"/>
    <n v="3456"/>
    <n v="1.1702484644721574E-3"/>
    <n v="78"/>
    <n v="36"/>
    <n v="7"/>
    <n v="1"/>
    <n v="0"/>
    <n v="122"/>
    <n v="125"/>
    <n v="-2.4590163934426146E-2"/>
    <n v="-3"/>
    <x v="0"/>
    <n v="125"/>
    <n v="1"/>
    <n v="52"/>
    <n v="0.41599999999999998"/>
    <n v="7"/>
    <n v="5.6000000000000001E-2"/>
    <n v="38"/>
    <n v="0.30399999999999999"/>
    <n v="22"/>
    <n v="0.17599999999999999"/>
    <n v="116"/>
    <n v="0.92800000000000005"/>
    <n v="51"/>
    <n v="0.40799999999999997"/>
    <n v="0.2170138888888889"/>
    <m/>
  </r>
  <r>
    <n v="625"/>
    <x v="13"/>
    <s v="SURBAN"/>
    <s v="MARTHANDAM"/>
    <d v="2016-01-13T00:00:00"/>
    <n v="7"/>
    <n v="4"/>
    <x v="1"/>
    <n v="3.506977"/>
    <n v="0.43459300000000001"/>
    <n v="3.94157"/>
    <n v="1.4454088350793415E-4"/>
    <n v="1.828476"/>
    <n v="3.4242262405944489E-5"/>
    <n v="2654"/>
    <n v="8.9868038909406991E-4"/>
    <n v="4"/>
    <n v="22"/>
    <n v="5"/>
    <n v="0"/>
    <n v="0"/>
    <n v="31"/>
    <n v="29"/>
    <n v="6.4516129032258118E-2"/>
    <n v="2"/>
    <x v="4"/>
    <n v="29"/>
    <n v="1"/>
    <n v="11"/>
    <n v="0.37931034482758619"/>
    <n v="2"/>
    <n v="6.8965517241379309E-2"/>
    <n v="19"/>
    <n v="0.65517241379310343"/>
    <n v="8"/>
    <n v="0.27586206896551724"/>
    <n v="21"/>
    <n v="0.72413793103448276"/>
    <n v="13"/>
    <n v="0.44827586206896552"/>
    <n v="5.0347222222222224E-2"/>
    <m/>
  </r>
  <r>
    <n v="627"/>
    <x v="9"/>
    <s v="SURBAN"/>
    <s v="PALGHAR"/>
    <d v="2016-03-11T00:00:00"/>
    <n v="7"/>
    <n v="5"/>
    <x v="0"/>
    <n v="9.6137309999999996"/>
    <n v="3.0203329999999999"/>
    <n v="12.634063999999999"/>
    <n v="4.6330238277026271E-4"/>
    <n v="5.4914149999999999"/>
    <n v="1.0283890705152251E-4"/>
    <n v="4235"/>
    <n v="1.4340284279628433E-3"/>
    <n v="61"/>
    <n v="50"/>
    <n v="3"/>
    <n v="1"/>
    <n v="0"/>
    <n v="115"/>
    <n v="117"/>
    <n v="-1.7391304347825987E-2"/>
    <n v="-2"/>
    <x v="0"/>
    <n v="117"/>
    <n v="1"/>
    <n v="57"/>
    <n v="0.48717948717948717"/>
    <n v="15"/>
    <n v="0.12820512820512819"/>
    <n v="51"/>
    <n v="0.4358974358974359"/>
    <n v="29"/>
    <n v="0.24786324786324787"/>
    <n v="113"/>
    <n v="0.96581196581196582"/>
    <n v="54"/>
    <n v="0.46153846153846156"/>
    <n v="0.203125"/>
    <m/>
  </r>
  <r>
    <n v="628"/>
    <x v="9"/>
    <s v="METRO"/>
    <s v="PUNE-BANER"/>
    <d v="2016-02-29T00:00:00"/>
    <n v="7"/>
    <n v="5"/>
    <x v="0"/>
    <n v="9.6224989999999995"/>
    <n v="8.0755839999999992"/>
    <n v="17.698082999999997"/>
    <n v="6.4900447111601448E-4"/>
    <n v="22.721955999999999"/>
    <n v="4.2551894568390553E-4"/>
    <n v="4074"/>
    <n v="1.3795116447510327E-3"/>
    <n v="10"/>
    <n v="81"/>
    <n v="12"/>
    <n v="5"/>
    <n v="0"/>
    <n v="108"/>
    <n v="108"/>
    <n v="0"/>
    <n v="0"/>
    <x v="0"/>
    <n v="108"/>
    <n v="1"/>
    <n v="67"/>
    <n v="0.62037037037037035"/>
    <n v="3"/>
    <n v="2.7777777777777776E-2"/>
    <n v="77"/>
    <n v="0.71296296296296291"/>
    <n v="39"/>
    <n v="0.3611111111111111"/>
    <n v="83"/>
    <n v="0.76851851851851849"/>
    <n v="66"/>
    <n v="0.61111111111111116"/>
    <n v="0.1875"/>
    <m/>
  </r>
  <r>
    <n v="629"/>
    <x v="0"/>
    <s v="URBAN"/>
    <s v="PALAKKAD"/>
    <d v="2016-03-11T00:00:00"/>
    <n v="7"/>
    <n v="4"/>
    <x v="1"/>
    <n v="3.7403309999999999"/>
    <n v="0.69546799999999998"/>
    <n v="4.4357989999999994"/>
    <n v="1.6266470125447745E-4"/>
    <n v="7.450901"/>
    <n v="1.3953462183956158E-4"/>
    <n v="1820"/>
    <n v="6.1627667978568469E-4"/>
    <n v="6"/>
    <n v="52"/>
    <n v="4"/>
    <n v="4"/>
    <n v="0"/>
    <n v="66"/>
    <n v="66"/>
    <n v="0"/>
    <n v="0"/>
    <x v="3"/>
    <n v="66"/>
    <n v="1"/>
    <n v="31"/>
    <n v="0.46969696969696972"/>
    <n v="2"/>
    <n v="3.0303030303030304E-2"/>
    <n v="47"/>
    <n v="0.71212121212121215"/>
    <n v="22"/>
    <n v="0.33333333333333331"/>
    <n v="49"/>
    <n v="0.74242424242424243"/>
    <n v="33"/>
    <n v="0.5"/>
    <n v="0.11458333333333333"/>
    <m/>
  </r>
  <r>
    <n v="630"/>
    <x v="0"/>
    <s v="SURBAN"/>
    <s v="MULKI"/>
    <d v="2016-03-28T00:00:00"/>
    <n v="7"/>
    <n v="4"/>
    <x v="1"/>
    <n v="8.8641050000000003"/>
    <n v="0.66856199999999999"/>
    <n v="9.532667"/>
    <n v="3.4957139169593032E-4"/>
    <n v="31.230889000000001"/>
    <n v="5.848675598197217E-4"/>
    <n v="1452"/>
    <n v="4.916668895872605E-4"/>
    <n v="17"/>
    <n v="123"/>
    <n v="4"/>
    <n v="4"/>
    <n v="0"/>
    <n v="148"/>
    <n v="147"/>
    <n v="6.7567567567567988E-3"/>
    <n v="1"/>
    <x v="0"/>
    <n v="147"/>
    <n v="1"/>
    <n v="62"/>
    <n v="0.42176870748299322"/>
    <n v="7"/>
    <n v="4.7619047619047616E-2"/>
    <n v="75"/>
    <n v="0.51020408163265307"/>
    <n v="21"/>
    <n v="0.14285714285714285"/>
    <n v="103"/>
    <n v="0.70068027210884354"/>
    <n v="61"/>
    <n v="0.41496598639455784"/>
    <n v="0.25520833333333331"/>
    <m/>
  </r>
  <r>
    <n v="631"/>
    <x v="6"/>
    <s v="SURBAN"/>
    <s v="LAKSHMESHWAR"/>
    <d v="2016-09-12T00:00:00"/>
    <n v="7"/>
    <n v="4"/>
    <x v="1"/>
    <n v="8.5512630000000005"/>
    <n v="0.92488599999999999"/>
    <n v="9.4761490000000013"/>
    <n v="3.4749882628313768E-4"/>
    <n v="5.883534"/>
    <n v="1.1018220370532412E-4"/>
    <n v="2647"/>
    <n v="8.9631009417181725E-4"/>
    <n v="56"/>
    <n v="30"/>
    <n v="21"/>
    <n v="1"/>
    <n v="0"/>
    <n v="108"/>
    <n v="112"/>
    <n v="-3.7037037037036979E-2"/>
    <n v="-4"/>
    <x v="0"/>
    <n v="112"/>
    <n v="1"/>
    <n v="31"/>
    <n v="0.2767857142857143"/>
    <n v="1"/>
    <n v="8.9285714285714281E-3"/>
    <n v="34"/>
    <n v="0.30357142857142855"/>
    <n v="9"/>
    <n v="8.0357142857142863E-2"/>
    <n v="91"/>
    <n v="0.8125"/>
    <n v="26"/>
    <n v="0.23214285714285715"/>
    <n v="0.19444444444444445"/>
    <m/>
  </r>
  <r>
    <n v="632"/>
    <x v="5"/>
    <s v="URBAN"/>
    <s v="MADANAPALLE"/>
    <d v="2016-09-08T00:00:00"/>
    <n v="7"/>
    <n v="6"/>
    <x v="0"/>
    <n v="12.11064"/>
    <n v="1.0998019999999999"/>
    <n v="13.210442"/>
    <n v="4.8443867753466787E-4"/>
    <n v="12.450499000000001"/>
    <n v="2.3316316639810942E-4"/>
    <n v="4900"/>
    <n v="1.6592064455768435E-3"/>
    <n v="177"/>
    <n v="58"/>
    <n v="5"/>
    <n v="3"/>
    <n v="0"/>
    <n v="243"/>
    <n v="248"/>
    <n v="-2.0576131687242816E-2"/>
    <n v="-5"/>
    <x v="0"/>
    <n v="248"/>
    <n v="1"/>
    <n v="51"/>
    <n v="0.20564516129032259"/>
    <n v="7"/>
    <n v="2.8225806451612902E-2"/>
    <n v="50"/>
    <n v="0.20161290322580644"/>
    <n v="33"/>
    <n v="0.13306451612903225"/>
    <n v="226"/>
    <n v="0.91129032258064513"/>
    <n v="58"/>
    <n v="0.23387096774193547"/>
    <n v="0.43055555555555558"/>
    <m/>
  </r>
  <r>
    <n v="634"/>
    <x v="8"/>
    <s v="METRO"/>
    <s v="LUDHIANA - CHANDIGARH ROAD"/>
    <d v="2017-02-13T00:00:00"/>
    <n v="6"/>
    <n v="4"/>
    <x v="1"/>
    <n v="7.0740610000000004"/>
    <n v="1.364034"/>
    <n v="8.4380950000000006"/>
    <n v="3.094324612841791E-4"/>
    <n v="7.8300929999999997"/>
    <n v="1.4663583179049062E-4"/>
    <n v="2085"/>
    <n v="7.06009273270963E-4"/>
    <n v="55"/>
    <n v="48"/>
    <n v="11"/>
    <n v="1"/>
    <n v="0"/>
    <n v="115"/>
    <n v="118"/>
    <n v="-2.6086956521739202E-2"/>
    <n v="-3"/>
    <x v="0"/>
    <n v="118"/>
    <n v="1"/>
    <n v="38"/>
    <n v="0.32203389830508472"/>
    <n v="11"/>
    <n v="9.3220338983050849E-2"/>
    <n v="46"/>
    <n v="0.38983050847457629"/>
    <n v="24"/>
    <n v="0.20338983050847459"/>
    <n v="101"/>
    <n v="0.85593220338983056"/>
    <n v="43"/>
    <n v="0.36440677966101692"/>
    <n v="0.2048611111111111"/>
    <m/>
  </r>
  <r>
    <n v="635"/>
    <x v="9"/>
    <s v="METRO"/>
    <s v="NAVI MUMBAI-AIROLI"/>
    <d v="2017-03-02T00:00:00"/>
    <n v="6"/>
    <n v="4"/>
    <x v="1"/>
    <n v="6.0224250000000001"/>
    <n v="2.5655230000000002"/>
    <n v="8.5879480000000008"/>
    <n v="3.1492770430062038E-4"/>
    <n v="7.1516039999999998"/>
    <n v="1.3392962269748263E-4"/>
    <n v="3782"/>
    <n v="1.2806364851370656E-3"/>
    <n v="14"/>
    <n v="64"/>
    <n v="12"/>
    <n v="2"/>
    <n v="0"/>
    <n v="92"/>
    <n v="93"/>
    <n v="-1.0869565217391353E-2"/>
    <n v="-1"/>
    <x v="3"/>
    <n v="93"/>
    <n v="1"/>
    <n v="46"/>
    <n v="0.4946236559139785"/>
    <n v="7"/>
    <n v="7.5268817204301078E-2"/>
    <n v="69"/>
    <n v="0.74193548387096775"/>
    <n v="26"/>
    <n v="0.27956989247311825"/>
    <n v="78"/>
    <n v="0.83870967741935487"/>
    <n v="46"/>
    <n v="0.4946236559139785"/>
    <n v="0.16145833333333334"/>
    <m/>
  </r>
  <r>
    <n v="636"/>
    <x v="11"/>
    <s v="RURAL"/>
    <s v="MALEMACHANAHALLI G P"/>
    <d v="2017-02-27T00:00:00"/>
    <n v="6"/>
    <n v="3"/>
    <x v="1"/>
    <n v="8.2187420000000007"/>
    <n v="0.17355899999999999"/>
    <n v="8.3923009999999998"/>
    <n v="3.0775315450556992E-4"/>
    <n v="4.8423990000000003"/>
    <n v="9.0684645153823852E-5"/>
    <n v="1802"/>
    <n v="6.1018163569989225E-4"/>
    <n v="59"/>
    <n v="45"/>
    <n v="3"/>
    <n v="0"/>
    <n v="0"/>
    <n v="107"/>
    <n v="110"/>
    <n v="-2.8037383177569986E-2"/>
    <n v="-3"/>
    <x v="0"/>
    <n v="110"/>
    <n v="1"/>
    <n v="13"/>
    <n v="0.11818181818181818"/>
    <n v="0"/>
    <n v="0"/>
    <n v="24"/>
    <n v="0.21818181818181817"/>
    <n v="2"/>
    <n v="1.8181818181818181E-2"/>
    <n v="97"/>
    <n v="0.88181818181818183"/>
    <n v="13"/>
    <n v="0.11818181818181818"/>
    <n v="0.19097222222222221"/>
    <m/>
  </r>
  <r>
    <n v="637"/>
    <x v="9"/>
    <s v="METRO"/>
    <s v="NAVI MUMBAI-NERUL(EAST)"/>
    <d v="2017-10-25T00:00:00"/>
    <n v="5"/>
    <n v="3"/>
    <x v="1"/>
    <n v="4.0147279999999999"/>
    <n v="2.4369190000000001"/>
    <n v="6.4516469999999995"/>
    <n v="2.3658764336579403E-4"/>
    <n v="8.2865249999999993"/>
    <n v="1.5518353179556042E-4"/>
    <n v="2429"/>
    <n v="8.224923380216638E-4"/>
    <n v="12"/>
    <n v="44"/>
    <n v="5"/>
    <n v="5"/>
    <n v="0"/>
    <n v="66"/>
    <n v="64"/>
    <n v="3.0303030303030276E-2"/>
    <n v="2"/>
    <x v="3"/>
    <n v="64"/>
    <n v="1"/>
    <n v="32"/>
    <n v="0.5"/>
    <n v="7"/>
    <n v="0.109375"/>
    <n v="45"/>
    <n v="0.703125"/>
    <n v="12"/>
    <n v="0.1875"/>
    <n v="56"/>
    <n v="0.875"/>
    <n v="31"/>
    <n v="0.484375"/>
    <n v="0.1111111111111111"/>
    <m/>
  </r>
  <r>
    <n v="638"/>
    <x v="9"/>
    <s v="METRO"/>
    <s v="NAVI MUMBAI-KARANJADE"/>
    <d v="2017-03-30T00:00:00"/>
    <n v="6"/>
    <n v="4"/>
    <x v="1"/>
    <n v="9.1660129999999995"/>
    <n v="2.1807150000000002"/>
    <n v="11.346727999999999"/>
    <n v="4.1609462474197196E-4"/>
    <n v="4.2279450000000001"/>
    <n v="7.9177633246430896E-5"/>
    <n v="3593"/>
    <n v="1.2166385222362446E-3"/>
    <n v="18"/>
    <n v="57"/>
    <n v="7"/>
    <n v="1"/>
    <n v="0"/>
    <n v="83"/>
    <n v="83"/>
    <n v="0"/>
    <n v="0"/>
    <x v="3"/>
    <n v="83"/>
    <n v="1"/>
    <n v="53"/>
    <n v="0.63855421686746983"/>
    <n v="4"/>
    <n v="4.8192771084337352E-2"/>
    <n v="51"/>
    <n v="0.61445783132530118"/>
    <n v="18"/>
    <n v="0.21686746987951808"/>
    <n v="58"/>
    <n v="0.6987951807228916"/>
    <n v="46"/>
    <n v="0.55421686746987953"/>
    <n v="0.14409722222222221"/>
    <m/>
  </r>
  <r>
    <n v="640"/>
    <x v="0"/>
    <s v="SURBAN"/>
    <s v="PAYYANNUR"/>
    <d v="2017-03-29T00:00:00"/>
    <n v="6"/>
    <n v="4"/>
    <x v="1"/>
    <n v="5.595218"/>
    <n v="0.83756900000000001"/>
    <n v="6.4327870000000003"/>
    <n v="2.3589603036311754E-4"/>
    <n v="8.1739909999999991"/>
    <n v="1.5307608343004153E-4"/>
    <n v="2477"/>
    <n v="8.3874578891711047E-4"/>
    <n v="5"/>
    <n v="30"/>
    <n v="2"/>
    <n v="1"/>
    <n v="0"/>
    <n v="38"/>
    <n v="41"/>
    <n v="-7.8947368421052655E-2"/>
    <n v="-3"/>
    <x v="4"/>
    <n v="41"/>
    <n v="1"/>
    <n v="22"/>
    <n v="0.53658536585365857"/>
    <n v="4"/>
    <n v="9.7560975609756101E-2"/>
    <n v="32"/>
    <n v="0.78048780487804881"/>
    <n v="9"/>
    <n v="0.21951219512195122"/>
    <n v="36"/>
    <n v="0.87804878048780488"/>
    <n v="20"/>
    <n v="0.48780487804878048"/>
    <n v="7.1180555555555552E-2"/>
    <m/>
  </r>
  <r>
    <n v="641"/>
    <x v="0"/>
    <s v="URBAN"/>
    <s v="KOLLAM(QUILON),KERALA"/>
    <d v="1981-08-20T00:00:00"/>
    <n v="42"/>
    <n v="7"/>
    <x v="0"/>
    <n v="25.483609000000001"/>
    <n v="1.139081"/>
    <n v="26.622690000000002"/>
    <n v="9.7627776088153801E-4"/>
    <n v="16.846907999999999"/>
    <n v="3.1549566112150525E-4"/>
    <n v="1839"/>
    <n v="6.2271033743179903E-4"/>
    <n v="5"/>
    <n v="73"/>
    <n v="4"/>
    <n v="5"/>
    <n v="0"/>
    <n v="87"/>
    <n v="95"/>
    <n v="-9.1954022988505857E-2"/>
    <n v="-8"/>
    <x v="3"/>
    <n v="95"/>
    <n v="1"/>
    <n v="44"/>
    <n v="0.4631578947368421"/>
    <n v="5"/>
    <n v="5.2631578947368418E-2"/>
    <n v="61"/>
    <n v="0.64210526315789473"/>
    <n v="17"/>
    <n v="0.17894736842105263"/>
    <n v="65"/>
    <n v="0.68421052631578949"/>
    <n v="36"/>
    <n v="0.37894736842105264"/>
    <n v="0.16493055555555555"/>
    <m/>
  </r>
  <r>
    <n v="642"/>
    <x v="9"/>
    <s v="SURBAN"/>
    <s v="LONI KALBHOR"/>
    <d v="2017-03-29T00:00:00"/>
    <n v="6"/>
    <n v="5"/>
    <x v="0"/>
    <n v="8.6969159999999999"/>
    <n v="5.3479150000000004"/>
    <n v="14.044831"/>
    <n v="5.1503646553521115E-4"/>
    <n v="6.6046709999999997"/>
    <n v="1.2368709104572978E-4"/>
    <n v="2979"/>
    <n v="1.0087297961986564E-3"/>
    <n v="32"/>
    <n v="39"/>
    <n v="9"/>
    <n v="1"/>
    <n v="0"/>
    <n v="81"/>
    <n v="85"/>
    <n v="-4.9382716049382713E-2"/>
    <n v="-4"/>
    <x v="3"/>
    <n v="85"/>
    <n v="1"/>
    <n v="29"/>
    <n v="0.3411764705882353"/>
    <n v="4"/>
    <n v="4.7058823529411764E-2"/>
    <n v="42"/>
    <n v="0.49411764705882355"/>
    <n v="8"/>
    <n v="9.4117647058823528E-2"/>
    <n v="75"/>
    <n v="0.88235294117647056"/>
    <n v="26"/>
    <n v="0.30588235294117649"/>
    <n v="0.14756944444444445"/>
    <m/>
  </r>
  <r>
    <n v="644"/>
    <x v="0"/>
    <s v="RURAL"/>
    <s v="MIYAPADAVU G P"/>
    <d v="2017-03-30T00:00:00"/>
    <n v="6"/>
    <n v="4"/>
    <x v="1"/>
    <n v="9.2099930000000008"/>
    <n v="0.266706"/>
    <n v="9.476699"/>
    <n v="3.4751899527314141E-4"/>
    <n v="10.905663000000001"/>
    <n v="2.0423269113556855E-4"/>
    <n v="1951"/>
    <n v="6.6063505618784118E-4"/>
    <n v="6"/>
    <n v="85"/>
    <n v="6"/>
    <n v="0"/>
    <n v="0"/>
    <n v="97"/>
    <n v="101"/>
    <n v="-4.1237113402061931E-2"/>
    <n v="-4"/>
    <x v="0"/>
    <n v="101"/>
    <n v="1"/>
    <n v="40"/>
    <n v="0.39603960396039606"/>
    <n v="0"/>
    <n v="0"/>
    <n v="80"/>
    <n v="0.79207920792079212"/>
    <n v="11"/>
    <n v="0.10891089108910891"/>
    <n v="84"/>
    <n v="0.83168316831683164"/>
    <n v="32"/>
    <n v="0.31683168316831684"/>
    <n v="0.17534722222222221"/>
    <m/>
  </r>
  <r>
    <n v="645"/>
    <x v="11"/>
    <s v="RURAL"/>
    <s v="HUNASEHALLI-VAGATA GP"/>
    <d v="2017-09-18T00:00:00"/>
    <n v="5"/>
    <n v="3"/>
    <x v="1"/>
    <n v="8.02"/>
    <n v="5.8243000000000003E-2"/>
    <n v="8.0782429999999987"/>
    <n v="2.9623636784626036E-4"/>
    <n v="9.4011870000000002"/>
    <n v="1.7605804625346686E-4"/>
    <n v="2193"/>
    <n v="7.4257953778571791E-4"/>
    <n v="29"/>
    <n v="69"/>
    <n v="1"/>
    <n v="0"/>
    <n v="0"/>
    <n v="99"/>
    <n v="104"/>
    <n v="-5.0505050505050608E-2"/>
    <n v="-5"/>
    <x v="0"/>
    <n v="104"/>
    <n v="1"/>
    <n v="25"/>
    <n v="0.24038461538461539"/>
    <n v="6"/>
    <n v="5.7692307692307696E-2"/>
    <n v="44"/>
    <n v="0.42307692307692307"/>
    <n v="10"/>
    <n v="9.6153846153846159E-2"/>
    <n v="79"/>
    <n v="0.75961538461538458"/>
    <n v="22"/>
    <n v="0.21153846153846154"/>
    <n v="0.18055555555555555"/>
    <m/>
  </r>
  <r>
    <n v="646"/>
    <x v="9"/>
    <s v="METRO"/>
    <s v="MANISH NAGAR, NAGPUR"/>
    <d v="2017-09-29T00:00:00"/>
    <n v="5"/>
    <n v="3"/>
    <x v="1"/>
    <n v="5.0816489999999996"/>
    <n v="1.8223389999999999"/>
    <n v="6.903988"/>
    <n v="2.5317539083364633E-4"/>
    <n v="12.946092"/>
    <n v="2.4244424285333729E-4"/>
    <n v="3471"/>
    <n v="1.1753276678769845E-3"/>
    <n v="19"/>
    <n v="56"/>
    <n v="3"/>
    <n v="0"/>
    <n v="0"/>
    <n v="78"/>
    <n v="82"/>
    <n v="-5.1282051282051322E-2"/>
    <n v="-4"/>
    <x v="3"/>
    <n v="82"/>
    <n v="1"/>
    <n v="22"/>
    <n v="0.26829268292682928"/>
    <n v="2"/>
    <n v="2.4390243902439025E-2"/>
    <n v="51"/>
    <n v="0.62195121951219512"/>
    <n v="8"/>
    <n v="9.7560975609756101E-2"/>
    <n v="71"/>
    <n v="0.86585365853658536"/>
    <n v="21"/>
    <n v="0.25609756097560976"/>
    <n v="0.1423611111111111"/>
    <m/>
  </r>
  <r>
    <n v="647"/>
    <x v="0"/>
    <s v="RURAL"/>
    <s v="MALADI"/>
    <d v="2018-01-29T00:00:00"/>
    <n v="5"/>
    <n v="4"/>
    <x v="1"/>
    <n v="4.085801"/>
    <n v="1.126776"/>
    <n v="5.2125769999999996"/>
    <n v="1.9114984255845686E-4"/>
    <n v="5.5578760000000003"/>
    <n v="1.0408353645970806E-4"/>
    <n v="936"/>
    <n v="3.1694229246120929E-4"/>
    <n v="28"/>
    <n v="25"/>
    <n v="4"/>
    <n v="0"/>
    <n v="0"/>
    <n v="57"/>
    <n v="57"/>
    <n v="0"/>
    <n v="0"/>
    <x v="3"/>
    <n v="57"/>
    <n v="1"/>
    <n v="11"/>
    <n v="0.19298245614035087"/>
    <n v="1"/>
    <n v="1.7543859649122806E-2"/>
    <n v="16"/>
    <n v="0.2807017543859649"/>
    <n v="3"/>
    <n v="5.2631578947368418E-2"/>
    <n v="46"/>
    <n v="0.80701754385964908"/>
    <n v="11"/>
    <n v="0.19298245614035087"/>
    <n v="9.8958333333333329E-2"/>
    <m/>
  </r>
  <r>
    <n v="648"/>
    <x v="7"/>
    <s v="METRO"/>
    <s v="JAIPUR-MALVIYA NAGAR"/>
    <d v="2018-02-08T00:00:00"/>
    <n v="5"/>
    <n v="7"/>
    <x v="0"/>
    <n v="4.6717659999999999"/>
    <n v="1.9658150000000001"/>
    <n v="6.637581"/>
    <n v="2.4340600879737696E-4"/>
    <n v="46.617815999999998"/>
    <n v="8.7302184347185169E-4"/>
    <n v="3136"/>
    <n v="1.0618921251691798E-3"/>
    <n v="34"/>
    <n v="43"/>
    <n v="6"/>
    <n v="1"/>
    <n v="0"/>
    <n v="84"/>
    <n v="85"/>
    <n v="-1.1904761904761862E-2"/>
    <n v="-1"/>
    <x v="3"/>
    <n v="85"/>
    <n v="1"/>
    <n v="31"/>
    <n v="0.36470588235294116"/>
    <n v="9"/>
    <n v="0.10588235294117647"/>
    <n v="32"/>
    <n v="0.37647058823529411"/>
    <n v="14"/>
    <n v="0.16470588235294117"/>
    <n v="68"/>
    <n v="0.8"/>
    <n v="28"/>
    <n v="0.32941176470588235"/>
    <n v="0.14756944444444445"/>
    <m/>
  </r>
  <r>
    <n v="649"/>
    <x v="0"/>
    <s v="RURAL"/>
    <s v="MUDUSHEDDE GP"/>
    <d v="2018-05-24T00:00:00"/>
    <n v="5"/>
    <n v="4"/>
    <x v="1"/>
    <n v="6.2428860000000004"/>
    <n v="0.15137600000000001"/>
    <n v="6.3942620000000003"/>
    <n v="2.3448328429057712E-4"/>
    <n v="6.0869090000000003"/>
    <n v="1.1399085097048318E-4"/>
    <n v="1049"/>
    <n v="3.5520562477757319E-4"/>
    <n v="25"/>
    <n v="56"/>
    <n v="1"/>
    <n v="3"/>
    <n v="0"/>
    <n v="85"/>
    <n v="85"/>
    <n v="0"/>
    <n v="0"/>
    <x v="3"/>
    <n v="85"/>
    <n v="1"/>
    <n v="8"/>
    <n v="9.4117647058823528E-2"/>
    <n v="4"/>
    <n v="4.7058823529411764E-2"/>
    <n v="33"/>
    <n v="0.38823529411764707"/>
    <n v="2"/>
    <n v="2.3529411764705882E-2"/>
    <n v="71"/>
    <n v="0.83529411764705885"/>
    <n v="9"/>
    <n v="0.10588235294117647"/>
    <n v="0.14756944444444445"/>
    <m/>
  </r>
  <r>
    <n v="651"/>
    <x v="3"/>
    <s v="URBAN"/>
    <s v="RAICHUR"/>
    <d v="1972-03-23T00:00:00"/>
    <n v="51"/>
    <n v="7"/>
    <x v="0"/>
    <n v="24.582757999999998"/>
    <n v="6.4326590000000001"/>
    <n v="31.015416999999999"/>
    <n v="1.1373629735224797E-3"/>
    <n v="50.778323"/>
    <n v="9.5093655082145268E-4"/>
    <n v="3777"/>
    <n v="1.2789434173354566E-3"/>
    <n v="117"/>
    <n v="139"/>
    <n v="20"/>
    <n v="11"/>
    <n v="0"/>
    <n v="287"/>
    <n v="290"/>
    <n v="-1.0452961672473782E-2"/>
    <n v="-3"/>
    <x v="1"/>
    <n v="290"/>
    <n v="1"/>
    <n v="80"/>
    <n v="0.27586206896551724"/>
    <n v="8"/>
    <n v="2.7586206896551724E-2"/>
    <n v="101"/>
    <n v="0.34827586206896549"/>
    <n v="37"/>
    <n v="0.12758620689655173"/>
    <n v="248"/>
    <n v="0.85517241379310349"/>
    <n v="78"/>
    <n v="0.26896551724137929"/>
    <n v="0.50347222222222221"/>
    <m/>
  </r>
  <r>
    <n v="652"/>
    <x v="11"/>
    <s v="SURBAN"/>
    <s v="RAMANAGARAM"/>
    <d v="1959-05-04T00:00:00"/>
    <n v="64"/>
    <n v="9"/>
    <x v="0"/>
    <n v="53.399321"/>
    <n v="5.4658329999999999"/>
    <n v="58.865154000000004"/>
    <n v="2.1586376410898714E-3"/>
    <n v="82.061222999999998"/>
    <n v="1.5367781317986824E-3"/>
    <n v="4977"/>
    <n v="1.6852796897216225E-3"/>
    <n v="376"/>
    <n v="304"/>
    <n v="27"/>
    <n v="27"/>
    <n v="0"/>
    <n v="734"/>
    <n v="730"/>
    <n v="5.4495912806539204E-3"/>
    <n v="4"/>
    <x v="2"/>
    <n v="729"/>
    <n v="0.99863013698630132"/>
    <n v="122"/>
    <n v="0.16712328767123288"/>
    <n v="14"/>
    <n v="1.9204389574759947E-2"/>
    <n v="139"/>
    <n v="0.19067215363511661"/>
    <n v="60"/>
    <n v="8.2304526748971193E-2"/>
    <n v="596"/>
    <n v="0.8175582990397805"/>
    <n v="128"/>
    <n v="0.1755829903978052"/>
    <n v="1.265625"/>
    <m/>
  </r>
  <r>
    <n v="653"/>
    <x v="6"/>
    <s v="SURBAN"/>
    <s v="RATTIHALLI"/>
    <d v="1968-12-28T00:00:00"/>
    <n v="54"/>
    <n v="5"/>
    <x v="0"/>
    <n v="23.391451"/>
    <n v="2.2541169999999999"/>
    <n v="25.645568000000001"/>
    <n v="9.404458266078755E-4"/>
    <n v="18.762665999999999"/>
    <n v="3.5137247227040054E-4"/>
    <n v="3352"/>
    <n v="1.1350326541986896E-3"/>
    <n v="160"/>
    <n v="114"/>
    <n v="5"/>
    <n v="19"/>
    <n v="0"/>
    <n v="298"/>
    <n v="299"/>
    <n v="-3.3557046979866278E-3"/>
    <n v="-1"/>
    <x v="1"/>
    <n v="297"/>
    <n v="0.99331103678929766"/>
    <n v="47"/>
    <n v="0.15719063545150502"/>
    <n v="8"/>
    <n v="2.6936026936026935E-2"/>
    <n v="50"/>
    <n v="0.16835016835016836"/>
    <n v="12"/>
    <n v="4.0404040404040407E-2"/>
    <n v="253"/>
    <n v="0.85185185185185186"/>
    <n v="43"/>
    <n v="0.14478114478114479"/>
    <n v="0.515625"/>
    <m/>
  </r>
  <r>
    <n v="654"/>
    <x v="4"/>
    <s v="RURAL"/>
    <s v="RUDRAPATNA"/>
    <d v="1977-09-23T00:00:00"/>
    <n v="46"/>
    <n v="5"/>
    <x v="0"/>
    <n v="8.9558490000000006"/>
    <n v="0.109432"/>
    <n v="9.0652810000000006"/>
    <n v="3.3243193067424628E-4"/>
    <n v="10.91761"/>
    <n v="2.0445642516815296E-4"/>
    <n v="835"/>
    <n v="2.8274232286870697E-4"/>
    <n v="71"/>
    <n v="68"/>
    <n v="0"/>
    <n v="7"/>
    <n v="0"/>
    <n v="146"/>
    <n v="147"/>
    <n v="-6.8493150684931781E-3"/>
    <n v="-1"/>
    <x v="0"/>
    <n v="147"/>
    <n v="1"/>
    <n v="28"/>
    <n v="0.19047619047619047"/>
    <n v="0"/>
    <n v="0"/>
    <n v="23"/>
    <n v="0.15646258503401361"/>
    <n v="6"/>
    <n v="4.0816326530612242E-2"/>
    <n v="108"/>
    <n v="0.73469387755102045"/>
    <n v="21"/>
    <n v="0.14285714285714285"/>
    <n v="0.25520833333333331"/>
    <m/>
  </r>
  <r>
    <n v="655"/>
    <x v="2"/>
    <s v="RURAL"/>
    <s v="RAMAKRISHNAPURA"/>
    <d v="1988-12-15T00:00:00"/>
    <n v="34"/>
    <n v="4"/>
    <x v="1"/>
    <n v="10.364307999999999"/>
    <n v="0.115103"/>
    <n v="10.479410999999999"/>
    <n v="3.8428933764534528E-4"/>
    <n v="22.869167999999998"/>
    <n v="4.2827581639662141E-4"/>
    <n v="722"/>
    <n v="2.4447899055234307E-4"/>
    <n v="17"/>
    <n v="95"/>
    <n v="3"/>
    <n v="8"/>
    <n v="0"/>
    <n v="123"/>
    <n v="121"/>
    <n v="1.6260162601625994E-2"/>
    <n v="2"/>
    <x v="0"/>
    <n v="121"/>
    <n v="1"/>
    <n v="24"/>
    <n v="0.19834710743801653"/>
    <n v="2"/>
    <n v="1.6528925619834711E-2"/>
    <n v="45"/>
    <n v="0.37190082644628097"/>
    <n v="12"/>
    <n v="9.9173553719008267E-2"/>
    <n v="86"/>
    <n v="0.71074380165289253"/>
    <n v="18"/>
    <n v="0.1487603305785124"/>
    <n v="0.21006944444444445"/>
    <m/>
  </r>
  <r>
    <n v="656"/>
    <x v="6"/>
    <s v="URBAN"/>
    <s v="RANEBENNUR"/>
    <d v="1993-09-30T00:00:00"/>
    <n v="29"/>
    <n v="8"/>
    <x v="0"/>
    <n v="28.235713000000001"/>
    <n v="2.9356629999999999"/>
    <n v="31.171376000000002"/>
    <n v="1.1430821289988545E-3"/>
    <n v="49.480640999999999"/>
    <n v="9.2663458155115821E-4"/>
    <n v="5123"/>
    <n v="1.7347172695286058E-3"/>
    <n v="137"/>
    <n v="235"/>
    <n v="23"/>
    <n v="23"/>
    <n v="0"/>
    <n v="418"/>
    <n v="428"/>
    <n v="-2.3923444976076569E-2"/>
    <n v="-10"/>
    <x v="1"/>
    <n v="428"/>
    <n v="1"/>
    <n v="126"/>
    <n v="0.29439252336448596"/>
    <n v="16"/>
    <n v="3.7383177570093455E-2"/>
    <n v="160"/>
    <n v="0.37383177570093457"/>
    <n v="43"/>
    <n v="0.10046728971962617"/>
    <n v="350"/>
    <n v="0.81775700934579443"/>
    <n v="118"/>
    <n v="0.27570093457943923"/>
    <n v="0.74305555555555558"/>
    <m/>
  </r>
  <r>
    <n v="657"/>
    <x v="5"/>
    <s v="URBAN"/>
    <s v="RAJAMAHENDRAVARAM, A.P"/>
    <d v="1994-03-23T00:00:00"/>
    <n v="29"/>
    <n v="6"/>
    <x v="0"/>
    <n v="15.540571"/>
    <n v="3.9723139999999999"/>
    <n v="19.512885000000001"/>
    <n v="7.1555487729222517E-4"/>
    <n v="39.880603999999998"/>
    <n v="7.4685262867850574E-4"/>
    <n v="3583"/>
    <n v="1.2132523866330265E-3"/>
    <n v="56"/>
    <n v="119"/>
    <n v="11"/>
    <n v="9"/>
    <n v="0"/>
    <n v="195"/>
    <n v="202"/>
    <n v="-3.5897435897435992E-2"/>
    <n v="-7"/>
    <x v="0"/>
    <n v="202"/>
    <n v="1"/>
    <n v="126"/>
    <n v="0.62376237623762376"/>
    <n v="23"/>
    <n v="0.11386138613861387"/>
    <n v="95"/>
    <n v="0.47029702970297027"/>
    <n v="61"/>
    <n v="0.30198019801980197"/>
    <n v="153"/>
    <n v="0.75742574257425743"/>
    <n v="112"/>
    <n v="0.5544554455445545"/>
    <n v="0.35069444444444442"/>
    <m/>
  </r>
  <r>
    <n v="658"/>
    <x v="7"/>
    <s v="METRO"/>
    <s v="RAJKOT"/>
    <d v="1997-03-26T00:00:00"/>
    <n v="26"/>
    <n v="6"/>
    <x v="0"/>
    <n v="30.901852999999999"/>
    <n v="4.9118769999999996"/>
    <n v="35.81373"/>
    <n v="1.3133213861264944E-3"/>
    <n v="40.125526999999998"/>
    <n v="7.5143935425502474E-4"/>
    <n v="1797"/>
    <n v="6.0848856789828321E-4"/>
    <n v="32"/>
    <n v="200"/>
    <n v="14"/>
    <n v="13"/>
    <n v="0"/>
    <n v="259"/>
    <n v="270"/>
    <n v="-4.2471042471042386E-2"/>
    <n v="-11"/>
    <x v="1"/>
    <n v="270"/>
    <n v="1"/>
    <n v="133"/>
    <n v="0.49259259259259258"/>
    <n v="8"/>
    <n v="2.9629629629629631E-2"/>
    <n v="88"/>
    <n v="0.32592592592592595"/>
    <n v="47"/>
    <n v="0.17407407407407408"/>
    <n v="180"/>
    <n v="0.66666666666666663"/>
    <n v="112"/>
    <n v="0.4148148148148148"/>
    <n v="0.46875"/>
    <m/>
  </r>
  <r>
    <n v="659"/>
    <x v="10"/>
    <s v="METRO"/>
    <s v="RAIPUR, CHATTISGARH"/>
    <d v="2004-07-05T00:00:00"/>
    <n v="19"/>
    <n v="12"/>
    <x v="2"/>
    <n v="30.483039999999999"/>
    <n v="8.7252989999999997"/>
    <n v="39.208338999999995"/>
    <n v="1.4378047224681005E-3"/>
    <n v="83.023674999999997"/>
    <n v="1.5548021769254032E-3"/>
    <n v="3463"/>
    <n v="1.17261875939441E-3"/>
    <n v="106"/>
    <n v="151"/>
    <n v="30"/>
    <n v="10"/>
    <n v="0"/>
    <n v="297"/>
    <n v="302"/>
    <n v="-1.6835016835016869E-2"/>
    <n v="-5"/>
    <x v="1"/>
    <n v="302"/>
    <n v="1"/>
    <n v="134"/>
    <n v="0.44370860927152317"/>
    <n v="24"/>
    <n v="7.9470198675496692E-2"/>
    <n v="108"/>
    <n v="0.35761589403973509"/>
    <n v="77"/>
    <n v="0.25496688741721857"/>
    <n v="247"/>
    <n v="0.81788079470198671"/>
    <n v="127"/>
    <n v="0.42052980132450329"/>
    <n v="0.52430555555555558"/>
    <m/>
  </r>
  <r>
    <n v="660"/>
    <x v="10"/>
    <s v="METRO"/>
    <s v="RANCHI"/>
    <d v="2005-05-10T00:00:00"/>
    <n v="18"/>
    <n v="7"/>
    <x v="0"/>
    <n v="19.441569999999999"/>
    <n v="5.9440590000000002"/>
    <n v="25.385628999999998"/>
    <n v="9.3091363189405098E-4"/>
    <n v="47.518501000000001"/>
    <n v="8.8988916473562449E-4"/>
    <n v="3250"/>
    <n v="1.1004940710458656E-3"/>
    <n v="80"/>
    <n v="166"/>
    <n v="24"/>
    <n v="12"/>
    <n v="0"/>
    <n v="282"/>
    <n v="287"/>
    <n v="-1.7730496453900679E-2"/>
    <n v="-5"/>
    <x v="1"/>
    <n v="287"/>
    <n v="1"/>
    <n v="156"/>
    <n v="0.54355400696864109"/>
    <n v="27"/>
    <n v="9.4076655052264813E-2"/>
    <n v="146"/>
    <n v="0.50871080139372826"/>
    <n v="66"/>
    <n v="0.22996515679442509"/>
    <n v="243"/>
    <n v="0.84668989547038331"/>
    <n v="153"/>
    <n v="0.5331010452961672"/>
    <n v="0.4982638888888889"/>
    <m/>
  </r>
  <r>
    <n v="661"/>
    <x v="10"/>
    <s v="URBAN"/>
    <s v="RAIGARH,CHATTISGARH"/>
    <d v="2007-12-07T00:00:00"/>
    <n v="15"/>
    <n v="7"/>
    <x v="0"/>
    <n v="29.761901000000002"/>
    <n v="3.8031869999999999"/>
    <n v="33.565088000000003"/>
    <n v="1.2308616806352695E-3"/>
    <n v="58.832621000000003"/>
    <n v="1.101771117756799E-3"/>
    <n v="3406"/>
    <n v="1.153317786456067E-3"/>
    <n v="146"/>
    <n v="125"/>
    <n v="33"/>
    <n v="7"/>
    <n v="0"/>
    <n v="311"/>
    <n v="322"/>
    <n v="-3.5369774919614239E-2"/>
    <n v="-11"/>
    <x v="1"/>
    <n v="322"/>
    <n v="1"/>
    <n v="134"/>
    <n v="0.41614906832298137"/>
    <n v="20"/>
    <n v="6.2111801242236024E-2"/>
    <n v="115"/>
    <n v="0.35714285714285715"/>
    <n v="78"/>
    <n v="0.24223602484472051"/>
    <n v="288"/>
    <n v="0.89440993788819878"/>
    <n v="139"/>
    <n v="0.43167701863354035"/>
    <n v="0.55902777777777779"/>
    <m/>
  </r>
  <r>
    <n v="662"/>
    <x v="10"/>
    <s v="URBAN"/>
    <s v="RAJARHAT-KOLKATTA"/>
    <d v="2010-03-29T00:00:00"/>
    <n v="13"/>
    <n v="6"/>
    <x v="0"/>
    <n v="18.446497999999998"/>
    <n v="6.2055990000000003"/>
    <n v="24.652096999999998"/>
    <n v="9.0401435993862661E-4"/>
    <n v="26.665728000000001"/>
    <n v="4.9937481018156183E-4"/>
    <n v="4022"/>
    <n v="1.3619037396142989E-3"/>
    <n v="74"/>
    <n v="107"/>
    <n v="5"/>
    <n v="5"/>
    <n v="0"/>
    <n v="191"/>
    <n v="192"/>
    <n v="-5.2356020942407877E-3"/>
    <n v="-1"/>
    <x v="0"/>
    <n v="192"/>
    <n v="1"/>
    <n v="87"/>
    <n v="0.453125"/>
    <n v="7"/>
    <n v="3.6458333333333336E-2"/>
    <n v="87"/>
    <n v="0.453125"/>
    <n v="40"/>
    <n v="0.20833333333333334"/>
    <n v="163"/>
    <n v="0.84895833333333337"/>
    <n v="80"/>
    <n v="0.41666666666666669"/>
    <n v="0.33333333333333331"/>
    <m/>
  </r>
  <r>
    <n v="663"/>
    <x v="10"/>
    <s v="URBAN"/>
    <s v="ROURKELA"/>
    <d v="2012-03-30T00:00:00"/>
    <n v="11"/>
    <n v="4"/>
    <x v="1"/>
    <n v="6.2596639999999999"/>
    <n v="1.692771"/>
    <n v="7.9524349999999995"/>
    <n v="2.9162287640189524E-4"/>
    <n v="10.161569999999999"/>
    <n v="1.9029790185726985E-4"/>
    <n v="1825"/>
    <n v="6.1796974758729372E-4"/>
    <n v="33"/>
    <n v="35"/>
    <n v="6"/>
    <n v="3"/>
    <n v="0"/>
    <n v="77"/>
    <n v="74"/>
    <n v="3.8961038961038974E-2"/>
    <n v="3"/>
    <x v="3"/>
    <n v="74"/>
    <n v="1"/>
    <n v="27"/>
    <n v="0.36486486486486486"/>
    <n v="1"/>
    <n v="1.3513513513513514E-2"/>
    <n v="25"/>
    <n v="0.33783783783783783"/>
    <n v="22"/>
    <n v="0.29729729729729731"/>
    <n v="65"/>
    <n v="0.8783783783783784"/>
    <n v="30"/>
    <n v="0.40540540540540543"/>
    <n v="0.12847222222222221"/>
    <m/>
  </r>
  <r>
    <n v="664"/>
    <x v="5"/>
    <s v="METRO"/>
    <s v="RAJENDRANAGAR (A.P.)"/>
    <d v="2012-11-29T00:00:00"/>
    <n v="10"/>
    <n v="6"/>
    <x v="0"/>
    <n v="19.58079"/>
    <n v="3.6911520000000002"/>
    <n v="23.271941999999999"/>
    <n v="8.5340284648640014E-4"/>
    <n v="10.850949999999999"/>
    <n v="2.0320806904426601E-4"/>
    <n v="6470"/>
    <n v="2.190829735282077E-3"/>
    <n v="311"/>
    <n v="55"/>
    <n v="6"/>
    <n v="6"/>
    <n v="0"/>
    <n v="378"/>
    <n v="381"/>
    <n v="-7.9365079365079083E-3"/>
    <n v="-3"/>
    <x v="1"/>
    <n v="381"/>
    <n v="1"/>
    <n v="101"/>
    <n v="0.26509186351706038"/>
    <n v="7"/>
    <n v="1.8372703412073491E-2"/>
    <n v="52"/>
    <n v="0.13648293963254593"/>
    <n v="42"/>
    <n v="0.11023622047244094"/>
    <n v="357"/>
    <n v="0.93700787401574803"/>
    <n v="105"/>
    <n v="0.27559055118110237"/>
    <n v="0.66145833333333337"/>
    <m/>
  </r>
  <r>
    <n v="665"/>
    <x v="8"/>
    <s v="URBAN"/>
    <s v="ROHTAK"/>
    <d v="2013-03-23T00:00:00"/>
    <n v="10"/>
    <n v="5"/>
    <x v="0"/>
    <n v="10.411842"/>
    <n v="1.407016"/>
    <n v="11.818858000000001"/>
    <n v="4.3340805247016182E-4"/>
    <n v="23.96707"/>
    <n v="4.4883646273817106E-4"/>
    <n v="1987"/>
    <n v="6.7282514435942616E-4"/>
    <n v="57"/>
    <n v="83"/>
    <n v="1"/>
    <n v="3"/>
    <n v="0"/>
    <n v="144"/>
    <n v="150"/>
    <n v="-4.1666666666666741E-2"/>
    <n v="-6"/>
    <x v="0"/>
    <n v="150"/>
    <n v="1"/>
    <n v="63"/>
    <n v="0.42"/>
    <n v="16"/>
    <n v="0.10666666666666667"/>
    <n v="65"/>
    <n v="0.43333333333333335"/>
    <n v="29"/>
    <n v="0.19333333333333333"/>
    <n v="135"/>
    <n v="0.9"/>
    <n v="64"/>
    <n v="0.42666666666666669"/>
    <n v="0.26041666666666669"/>
    <m/>
  </r>
  <r>
    <n v="666"/>
    <x v="12"/>
    <s v="METRO"/>
    <s v="REVA GROUP OF EDUCATIONAL INST"/>
    <d v="2015-05-09T00:00:00"/>
    <n v="8"/>
    <n v="6"/>
    <x v="0"/>
    <n v="25.544663"/>
    <n v="5.0131069999999998"/>
    <n v="30.557769999999998"/>
    <n v="1.120580650307427E-3"/>
    <n v="33.577204999999999"/>
    <n v="6.2880752302365E-4"/>
    <n v="5072"/>
    <n v="1.7174479779521938E-3"/>
    <n v="146"/>
    <n v="147"/>
    <n v="4"/>
    <n v="5"/>
    <n v="0"/>
    <n v="302"/>
    <n v="311"/>
    <n v="-2.9801324503311299E-2"/>
    <n v="-9"/>
    <x v="1"/>
    <n v="311"/>
    <n v="1"/>
    <n v="241"/>
    <n v="0.77491961414791"/>
    <n v="46"/>
    <n v="0.14790996784565916"/>
    <n v="156"/>
    <n v="0.50160771704180063"/>
    <n v="153"/>
    <n v="0.49196141479099681"/>
    <n v="300"/>
    <n v="0.96463022508038587"/>
    <n v="234"/>
    <n v="0.752411575562701"/>
    <n v="0.53993055555555558"/>
    <m/>
  </r>
  <r>
    <n v="667"/>
    <x v="8"/>
    <s v="URBAN"/>
    <s v="ROORKEE"/>
    <d v="2014-03-12T00:00:00"/>
    <n v="9"/>
    <n v="7"/>
    <x v="0"/>
    <n v="16.759430999999999"/>
    <n v="6.8945309999999997"/>
    <n v="23.653962"/>
    <n v="8.6741186023414553E-4"/>
    <n v="19.999122"/>
    <n v="3.745278491008345E-4"/>
    <n v="3482"/>
    <n v="1.1790524170405242E-3"/>
    <n v="153"/>
    <n v="84"/>
    <n v="46"/>
    <n v="2"/>
    <n v="0"/>
    <n v="285"/>
    <n v="286"/>
    <n v="-3.5087719298245723E-3"/>
    <n v="-1"/>
    <x v="1"/>
    <n v="286"/>
    <n v="1"/>
    <n v="93"/>
    <n v="0.32517482517482516"/>
    <n v="15"/>
    <n v="5.2447552447552448E-2"/>
    <n v="81"/>
    <n v="0.28321678321678323"/>
    <n v="41"/>
    <n v="0.14335664335664336"/>
    <n v="250"/>
    <n v="0.87412587412587417"/>
    <n v="92"/>
    <n v="0.32167832167832167"/>
    <n v="0.49652777777777779"/>
    <m/>
  </r>
  <r>
    <n v="668"/>
    <x v="8"/>
    <s v="URBAN"/>
    <s v="RUDRAPUR"/>
    <d v="2014-10-20T00:00:00"/>
    <n v="8"/>
    <n v="5"/>
    <x v="0"/>
    <n v="6.6217969999999999"/>
    <n v="1.1947300000000001"/>
    <n v="7.8165269999999998"/>
    <n v="2.8663900895927813E-4"/>
    <n v="8.7808259999999994"/>
    <n v="1.6444041268955125E-4"/>
    <n v="2129"/>
    <n v="7.2090826992512243E-4"/>
    <n v="113"/>
    <n v="28"/>
    <n v="6"/>
    <n v="0"/>
    <n v="0"/>
    <n v="147"/>
    <n v="150"/>
    <n v="-2.0408163265306145E-2"/>
    <n v="-3"/>
    <x v="0"/>
    <n v="150"/>
    <n v="1"/>
    <n v="37"/>
    <n v="0.24666666666666667"/>
    <n v="10"/>
    <n v="6.6666666666666666E-2"/>
    <n v="19"/>
    <n v="0.12666666666666668"/>
    <n v="15"/>
    <n v="0.1"/>
    <n v="142"/>
    <n v="0.94666666666666666"/>
    <n v="41"/>
    <n v="0.27333333333333332"/>
    <n v="0.26041666666666669"/>
    <m/>
  </r>
  <r>
    <n v="669"/>
    <x v="10"/>
    <s v="METRO"/>
    <s v="RAIPUR-DEVAPURI"/>
    <d v="2016-02-11T00:00:00"/>
    <n v="7"/>
    <n v="4"/>
    <x v="1"/>
    <n v="4.3238139999999996"/>
    <n v="2.307776"/>
    <n v="6.6315899999999992"/>
    <n v="2.4318631348989894E-4"/>
    <n v="7.9541680000000001"/>
    <n v="1.4895941093947456E-4"/>
    <n v="2442"/>
    <n v="8.268943143058473E-4"/>
    <n v="21"/>
    <n v="13"/>
    <n v="10"/>
    <n v="0"/>
    <n v="0"/>
    <n v="44"/>
    <n v="47"/>
    <n v="-6.8181818181818121E-2"/>
    <n v="-3"/>
    <x v="4"/>
    <n v="47"/>
    <n v="1"/>
    <n v="22"/>
    <n v="0.46808510638297873"/>
    <n v="2"/>
    <n v="4.2553191489361701E-2"/>
    <n v="16"/>
    <n v="0.34042553191489361"/>
    <n v="9"/>
    <n v="0.19148936170212766"/>
    <n v="37"/>
    <n v="0.78723404255319152"/>
    <n v="21"/>
    <n v="0.44680851063829785"/>
    <n v="8.1597222222222224E-2"/>
    <m/>
  </r>
  <r>
    <n v="670"/>
    <x v="13"/>
    <s v="SURBAN"/>
    <s v="PALLADAM"/>
    <d v="2018-02-08T00:00:00"/>
    <n v="5"/>
    <n v="5"/>
    <x v="0"/>
    <n v="1.6496120000000001"/>
    <n v="1.418056"/>
    <n v="3.0676680000000003"/>
    <n v="1.1249411859462534E-4"/>
    <n v="5.8992149999999999"/>
    <n v="1.1047586515714936E-4"/>
    <n v="1555"/>
    <n v="5.2654408630040648E-4"/>
    <n v="17"/>
    <n v="21"/>
    <n v="7"/>
    <n v="3"/>
    <n v="0"/>
    <n v="48"/>
    <n v="48"/>
    <n v="0"/>
    <n v="0"/>
    <x v="4"/>
    <n v="48"/>
    <n v="1"/>
    <n v="11"/>
    <n v="0.22916666666666666"/>
    <n v="3"/>
    <n v="6.25E-2"/>
    <n v="22"/>
    <n v="0.45833333333333331"/>
    <n v="7"/>
    <n v="0.14583333333333334"/>
    <n v="38"/>
    <n v="0.79166666666666663"/>
    <n v="11"/>
    <n v="0.22916666666666666"/>
    <n v="8.3333333333333329E-2"/>
    <m/>
  </r>
  <r>
    <n v="671"/>
    <x v="5"/>
    <s v="SURBAN"/>
    <s v="MANTRALAYAM"/>
    <d v="2018-02-22T00:00:00"/>
    <n v="5"/>
    <n v="5"/>
    <x v="0"/>
    <n v="9.0540979999999998"/>
    <n v="0.56570200000000004"/>
    <n v="9.6197999999999997"/>
    <n v="3.5276663643411761E-4"/>
    <n v="42.065964000000001"/>
    <n v="7.8777833433253403E-4"/>
    <n v="1560"/>
    <n v="5.2823715410201541E-4"/>
    <n v="25"/>
    <n v="70"/>
    <n v="5"/>
    <n v="2"/>
    <n v="0"/>
    <n v="102"/>
    <n v="101"/>
    <n v="9.8039215686274161E-3"/>
    <n v="1"/>
    <x v="0"/>
    <n v="101"/>
    <n v="1"/>
    <n v="16"/>
    <n v="0.15841584158415842"/>
    <n v="1"/>
    <n v="9.9009900990099011E-3"/>
    <n v="50"/>
    <n v="0.49504950495049505"/>
    <n v="6"/>
    <n v="5.9405940594059403E-2"/>
    <n v="82"/>
    <n v="0.81188118811881194"/>
    <n v="19"/>
    <n v="0.18811881188118812"/>
    <n v="0.17534722222222221"/>
    <m/>
  </r>
  <r>
    <n v="672"/>
    <x v="2"/>
    <s v="RURAL"/>
    <s v="KENDALBAIL-HONNETHALU GP"/>
    <d v="2018-05-10T00:00:00"/>
    <n v="5"/>
    <n v="3"/>
    <x v="1"/>
    <n v="4.7720929999999999"/>
    <n v="0.39088499999999998"/>
    <n v="5.1629779999999998"/>
    <n v="1.8933100303991223E-4"/>
    <n v="4.1962320000000002"/>
    <n v="7.8583737090462914E-5"/>
    <n v="418"/>
    <n v="1.4154046821451439E-4"/>
    <n v="16"/>
    <n v="37"/>
    <n v="0"/>
    <n v="4"/>
    <n v="0"/>
    <n v="57"/>
    <n v="57"/>
    <n v="0"/>
    <n v="0"/>
    <x v="3"/>
    <n v="57"/>
    <n v="1"/>
    <n v="2"/>
    <n v="3.5087719298245612E-2"/>
    <n v="1"/>
    <n v="1.7543859649122806E-2"/>
    <n v="14"/>
    <n v="0.24561403508771928"/>
    <n v="1"/>
    <n v="1.7543859649122806E-2"/>
    <n v="40"/>
    <n v="0.70175438596491224"/>
    <n v="1"/>
    <n v="1.7543859649122806E-2"/>
    <n v="9.8958333333333329E-2"/>
    <m/>
  </r>
  <r>
    <n v="673"/>
    <x v="4"/>
    <s v="URBAN"/>
    <s v="MYSURU-RAJENDRANAGAR"/>
    <d v="2018-06-08T00:00:00"/>
    <n v="5"/>
    <n v="5"/>
    <x v="0"/>
    <n v="13.882481"/>
    <n v="1"/>
    <n v="14.882481"/>
    <n v="5.4575383731103177E-4"/>
    <n v="22.969642"/>
    <n v="4.3015741455430844E-4"/>
    <n v="5122"/>
    <n v="1.734378655968284E-3"/>
    <n v="122"/>
    <n v="172"/>
    <n v="4"/>
    <n v="2"/>
    <n v="0"/>
    <n v="300"/>
    <n v="306"/>
    <n v="-2.0000000000000018E-2"/>
    <n v="-6"/>
    <x v="1"/>
    <n v="306"/>
    <n v="1"/>
    <n v="56"/>
    <n v="0.18300653594771241"/>
    <n v="12"/>
    <n v="3.9215686274509803E-2"/>
    <n v="124"/>
    <n v="0.40522875816993464"/>
    <n v="13"/>
    <n v="4.2483660130718956E-2"/>
    <n v="256"/>
    <n v="0.83660130718954251"/>
    <n v="49"/>
    <n v="0.16013071895424835"/>
    <n v="0.53125"/>
    <m/>
  </r>
  <r>
    <n v="674"/>
    <x v="5"/>
    <s v="URBAN"/>
    <s v="KURNOOL-NANDYAL ROAD"/>
    <d v="2018-10-10T00:00:00"/>
    <n v="4"/>
    <n v="5"/>
    <x v="0"/>
    <n v="6.7398110000000004"/>
    <n v="1.4373819999999999"/>
    <n v="8.1771930000000008"/>
    <n v="2.9986495250240253E-4"/>
    <n v="17.380701999999999"/>
    <n v="3.2549213590089463E-4"/>
    <n v="2662"/>
    <n v="9.0138929757664437E-4"/>
    <n v="56"/>
    <n v="71"/>
    <n v="6"/>
    <n v="2"/>
    <n v="0"/>
    <n v="135"/>
    <n v="139"/>
    <n v="-2.9629629629629672E-2"/>
    <n v="-4"/>
    <x v="0"/>
    <n v="139"/>
    <n v="1"/>
    <n v="49"/>
    <n v="0.35251798561151076"/>
    <n v="7"/>
    <n v="5.0359712230215826E-2"/>
    <n v="56"/>
    <n v="0.40287769784172661"/>
    <n v="20"/>
    <n v="0.14388489208633093"/>
    <n v="118"/>
    <n v="0.84892086330935257"/>
    <n v="52"/>
    <n v="0.37410071942446044"/>
    <n v="0.24131944444444445"/>
    <m/>
  </r>
  <r>
    <n v="675"/>
    <x v="3"/>
    <s v="SURBAN"/>
    <s v="MASKI"/>
    <d v="2019-01-01T00:00:00"/>
    <n v="4"/>
    <n v="4"/>
    <x v="1"/>
    <n v="6.186121"/>
    <n v="1.9654609999999999"/>
    <n v="8.1515819999999994"/>
    <n v="2.9892577431515178E-4"/>
    <n v="7.79854"/>
    <n v="1.4604493198885541E-4"/>
    <n v="3402"/>
    <n v="1.15196333221478E-3"/>
    <n v="89"/>
    <n v="13"/>
    <n v="12"/>
    <n v="2"/>
    <n v="0"/>
    <n v="116"/>
    <n v="119"/>
    <n v="-2.5862068965517349E-2"/>
    <n v="-3"/>
    <x v="0"/>
    <n v="119"/>
    <n v="1"/>
    <n v="19"/>
    <n v="0.15966386554621848"/>
    <n v="1"/>
    <n v="8.4033613445378148E-3"/>
    <n v="19"/>
    <n v="0.15966386554621848"/>
    <n v="7"/>
    <n v="5.8823529411764705E-2"/>
    <n v="108"/>
    <n v="0.90756302521008403"/>
    <n v="20"/>
    <n v="0.16806722689075632"/>
    <n v="0.20659722222222221"/>
    <m/>
  </r>
  <r>
    <n v="676"/>
    <x v="12"/>
    <s v="RURAL"/>
    <s v="KADABAGERE"/>
    <d v="2018-11-28T00:00:00"/>
    <n v="4"/>
    <n v="4"/>
    <x v="1"/>
    <n v="20.959399000000001"/>
    <n v="3.431994"/>
    <n v="24.391393000000001"/>
    <n v="8.9445411199325163E-4"/>
    <n v="14.988189999999999"/>
    <n v="2.8068705029223962E-4"/>
    <n v="3946"/>
    <n v="1.3361691090298417E-3"/>
    <n v="135"/>
    <n v="118"/>
    <n v="8"/>
    <n v="8"/>
    <n v="0"/>
    <n v="269"/>
    <n v="270"/>
    <n v="-3.7174721189590088E-3"/>
    <n v="-1"/>
    <x v="1"/>
    <n v="270"/>
    <n v="1"/>
    <n v="43"/>
    <n v="0.15925925925925927"/>
    <n v="13"/>
    <n v="4.8148148148148148E-2"/>
    <n v="103"/>
    <n v="0.38148148148148148"/>
    <n v="22"/>
    <n v="8.1481481481481488E-2"/>
    <n v="233"/>
    <n v="0.86296296296296293"/>
    <n v="47"/>
    <n v="0.17407407407407408"/>
    <n v="0.46875"/>
    <m/>
  </r>
  <r>
    <n v="677"/>
    <x v="12"/>
    <s v="SURBAN"/>
    <s v="KAGGALIPURA"/>
    <d v="2018-12-28T00:00:00"/>
    <n v="4"/>
    <n v="5"/>
    <x v="0"/>
    <n v="18.292323"/>
    <n v="2.630223"/>
    <n v="20.922546000000001"/>
    <n v="7.6724840205182044E-4"/>
    <n v="19.917546000000002"/>
    <n v="3.7300015784427586E-4"/>
    <n v="3813"/>
    <n v="1.2911335055070417E-3"/>
    <n v="71"/>
    <n v="84"/>
    <n v="4"/>
    <n v="2"/>
    <n v="0"/>
    <n v="161"/>
    <n v="173"/>
    <n v="-7.4534161490683148E-2"/>
    <n v="-12"/>
    <x v="0"/>
    <n v="173"/>
    <n v="1"/>
    <n v="98"/>
    <n v="0.56647398843930641"/>
    <n v="11"/>
    <n v="6.358381502890173E-2"/>
    <n v="71"/>
    <n v="0.41040462427745666"/>
    <n v="21"/>
    <n v="0.12138728323699421"/>
    <n v="148"/>
    <n v="0.8554913294797688"/>
    <n v="90"/>
    <n v="0.52023121387283233"/>
    <n v="0.30034722222222221"/>
    <m/>
  </r>
  <r>
    <n v="678"/>
    <x v="0"/>
    <s v="URBAN"/>
    <s v="MANGALURU-KAVOOR"/>
    <d v="2018-11-28T00:00:00"/>
    <n v="4"/>
    <n v="5"/>
    <x v="0"/>
    <n v="11.080965000000001"/>
    <n v="0.86593399999999998"/>
    <n v="11.946899"/>
    <n v="4.3810343001394244E-4"/>
    <n v="27.615182999999998"/>
    <n v="5.1715545770038946E-4"/>
    <n v="2491"/>
    <n v="8.4348637876161567E-4"/>
    <n v="28"/>
    <n v="161"/>
    <n v="5"/>
    <n v="4"/>
    <n v="0"/>
    <n v="198"/>
    <n v="196"/>
    <n v="1.0101010101010055E-2"/>
    <n v="2"/>
    <x v="0"/>
    <n v="196"/>
    <n v="1"/>
    <n v="104"/>
    <n v="0.53061224489795922"/>
    <n v="5"/>
    <n v="2.5510204081632654E-2"/>
    <n v="121"/>
    <n v="0.61734693877551017"/>
    <n v="35"/>
    <n v="0.17857142857142858"/>
    <n v="151"/>
    <n v="0.77040816326530615"/>
    <n v="88"/>
    <n v="0.44897959183673469"/>
    <n v="0.34027777777777779"/>
    <m/>
  </r>
  <r>
    <n v="679"/>
    <x v="5"/>
    <s v="METRO"/>
    <s v="HYDERABAD-HAFEEZPET"/>
    <d v="2018-11-15T00:00:00"/>
    <n v="4"/>
    <n v="4"/>
    <x v="1"/>
    <n v="4.2515419999999997"/>
    <n v="0.639741"/>
    <n v="4.8912829999999996"/>
    <n v="1.7936770533247883E-4"/>
    <n v="8.0856490000000001"/>
    <n v="1.5142168383963623E-4"/>
    <n v="1822"/>
    <n v="6.169539069063283E-4"/>
    <n v="9"/>
    <n v="35"/>
    <n v="3"/>
    <n v="1"/>
    <n v="0"/>
    <n v="48"/>
    <n v="54"/>
    <n v="-0.125"/>
    <n v="-6"/>
    <x v="3"/>
    <n v="54"/>
    <n v="1"/>
    <n v="27"/>
    <n v="0.5"/>
    <n v="6"/>
    <n v="0.1111111111111111"/>
    <n v="42"/>
    <n v="0.77777777777777779"/>
    <n v="15"/>
    <n v="0.27777777777777779"/>
    <n v="50"/>
    <n v="0.92592592592592593"/>
    <n v="28"/>
    <n v="0.51851851851851849"/>
    <n v="9.375E-2"/>
    <m/>
  </r>
  <r>
    <n v="680"/>
    <x v="5"/>
    <s v="METRO"/>
    <s v="HYDERABAD-GACHIBOWLI"/>
    <d v="2018-11-14T00:00:00"/>
    <n v="4"/>
    <n v="4"/>
    <x v="1"/>
    <n v="3.2692040000000002"/>
    <n v="2.4373469999999999"/>
    <n v="5.7065510000000002"/>
    <n v="2.0926430922781663E-4"/>
    <n v="10.277003000000001"/>
    <n v="1.9245964041785551E-4"/>
    <n v="1864"/>
    <n v="6.3117567643984412E-4"/>
    <n v="7"/>
    <n v="35"/>
    <n v="2"/>
    <n v="2"/>
    <n v="0"/>
    <n v="46"/>
    <n v="47"/>
    <n v="-2.1739130434782705E-2"/>
    <n v="-1"/>
    <x v="4"/>
    <n v="47"/>
    <n v="1"/>
    <n v="33"/>
    <n v="0.7021276595744681"/>
    <n v="3"/>
    <n v="6.3829787234042548E-2"/>
    <n v="32"/>
    <n v="0.68085106382978722"/>
    <n v="16"/>
    <n v="0.34042553191489361"/>
    <n v="34"/>
    <n v="0.72340425531914898"/>
    <n v="25"/>
    <n v="0.53191489361702127"/>
    <n v="8.1597222222222224E-2"/>
    <m/>
  </r>
  <r>
    <n v="681"/>
    <x v="5"/>
    <s v="SURBAN"/>
    <s v="PENUGONDA"/>
    <d v="2018-11-16T00:00:00"/>
    <n v="4"/>
    <n v="4"/>
    <x v="1"/>
    <n v="2.1398030000000001"/>
    <n v="0.34227999999999997"/>
    <n v="2.4820830000000003"/>
    <n v="9.1020194937556297E-5"/>
    <n v="4.2429709999999998"/>
    <n v="7.9459028372706392E-5"/>
    <n v="2344"/>
    <n v="7.9371018539431046E-4"/>
    <n v="5"/>
    <n v="16"/>
    <n v="4"/>
    <n v="1"/>
    <n v="0"/>
    <n v="26"/>
    <n v="26"/>
    <n v="0"/>
    <n v="0"/>
    <x v="4"/>
    <n v="26"/>
    <n v="1"/>
    <n v="3"/>
    <n v="0.11538461538461539"/>
    <n v="0"/>
    <n v="0"/>
    <n v="14"/>
    <n v="0.53846153846153844"/>
    <n v="1"/>
    <n v="3.8461538461538464E-2"/>
    <n v="17"/>
    <n v="0.65384615384615385"/>
    <n v="4"/>
    <n v="0.15384615384615385"/>
    <n v="4.5138888888888888E-2"/>
    <m/>
  </r>
  <r>
    <n v="682"/>
    <x v="12"/>
    <s v="RURAL"/>
    <s v="RAMASANDRA"/>
    <d v="2018-12-28T00:00:00"/>
    <n v="4"/>
    <n v="4"/>
    <x v="1"/>
    <n v="8.6488209999999999"/>
    <n v="1.588033"/>
    <n v="10.236853999999999"/>
    <n v="3.7539455635742349E-4"/>
    <n v="21.741054999999999"/>
    <n v="4.0714940217540261E-4"/>
    <n v="3148"/>
    <n v="1.0659554878930414E-3"/>
    <n v="48"/>
    <n v="55"/>
    <n v="6"/>
    <n v="2"/>
    <n v="0"/>
    <n v="111"/>
    <n v="116"/>
    <n v="-4.5045045045045029E-2"/>
    <n v="-5"/>
    <x v="0"/>
    <n v="116"/>
    <n v="1"/>
    <n v="23"/>
    <n v="0.19827586206896552"/>
    <n v="8"/>
    <n v="6.8965517241379309E-2"/>
    <n v="51"/>
    <n v="0.43965517241379309"/>
    <n v="13"/>
    <n v="0.11206896551724138"/>
    <n v="101"/>
    <n v="0.87068965517241381"/>
    <n v="26"/>
    <n v="0.22413793103448276"/>
    <n v="0.2013888888888889"/>
    <m/>
  </r>
  <r>
    <n v="683"/>
    <x v="4"/>
    <s v="URBAN"/>
    <s v="MYSURU-RAMANUJA ROAD"/>
    <d v="2019-02-16T00:00:00"/>
    <n v="4"/>
    <n v="5"/>
    <x v="0"/>
    <n v="11.02"/>
    <n v="3.64866"/>
    <n v="14.668659999999999"/>
    <n v="5.3791283074447319E-4"/>
    <n v="63.066811999999999"/>
    <n v="1.1810657211854948E-3"/>
    <n v="2742"/>
    <n v="9.2847838240238867E-4"/>
    <n v="24"/>
    <n v="139"/>
    <n v="9"/>
    <n v="2"/>
    <n v="0"/>
    <n v="174"/>
    <n v="177"/>
    <n v="-1.7241379310344751E-2"/>
    <n v="-3"/>
    <x v="0"/>
    <n v="177"/>
    <n v="1"/>
    <n v="65"/>
    <n v="0.3672316384180791"/>
    <n v="11"/>
    <n v="6.2146892655367235E-2"/>
    <n v="110"/>
    <n v="0.62146892655367236"/>
    <n v="31"/>
    <n v="0.1751412429378531"/>
    <n v="141"/>
    <n v="0.79661016949152541"/>
    <n v="73"/>
    <n v="0.41242937853107342"/>
    <n v="0.30729166666666669"/>
    <m/>
  </r>
  <r>
    <n v="684"/>
    <x v="7"/>
    <s v="URBAN"/>
    <s v="MORBI"/>
    <d v="2019-02-07T00:00:00"/>
    <n v="4"/>
    <n v="4"/>
    <x v="1"/>
    <n v="1.720488"/>
    <n v="0.28965200000000002"/>
    <n v="2.0101399999999998"/>
    <n v="7.3713624665967814E-5"/>
    <n v="3.2320259999999998"/>
    <n v="6.0526844429369131E-5"/>
    <n v="761"/>
    <n v="2.5768491940489347E-4"/>
    <n v="15"/>
    <n v="9"/>
    <n v="0"/>
    <n v="0"/>
    <n v="0"/>
    <n v="24"/>
    <n v="26"/>
    <n v="-8.3333333333333259E-2"/>
    <n v="-2"/>
    <x v="4"/>
    <n v="26"/>
    <n v="1"/>
    <n v="8"/>
    <n v="0.30769230769230771"/>
    <n v="0"/>
    <n v="0"/>
    <n v="10"/>
    <n v="0.38461538461538464"/>
    <n v="4"/>
    <n v="0.15384615384615385"/>
    <n v="24"/>
    <n v="0.92307692307692313"/>
    <n v="9"/>
    <n v="0.34615384615384615"/>
    <n v="4.5138888888888888E-2"/>
    <m/>
  </r>
  <r>
    <n v="685"/>
    <x v="0"/>
    <s v="RURAL"/>
    <s v="NADUGODU-KATEEL"/>
    <d v="2019-03-20T00:00:00"/>
    <n v="4"/>
    <n v="2"/>
    <x v="1"/>
    <n v="1.3121290000000001"/>
    <n v="0.47377000000000002"/>
    <n v="1.7858990000000001"/>
    <n v="6.5490507416064188E-5"/>
    <n v="4.4330100000000003"/>
    <n v="8.3017929504229751E-5"/>
    <n v="309"/>
    <n v="1.0463159013943768E-4"/>
    <n v="3"/>
    <n v="39"/>
    <n v="0"/>
    <n v="2"/>
    <n v="0"/>
    <n v="44"/>
    <n v="44"/>
    <n v="0"/>
    <n v="0"/>
    <x v="4"/>
    <n v="44"/>
    <n v="1"/>
    <n v="16"/>
    <n v="0.36363636363636365"/>
    <n v="2"/>
    <n v="4.5454545454545456E-2"/>
    <n v="24"/>
    <n v="0.54545454545454541"/>
    <n v="3"/>
    <n v="6.8181818181818177E-2"/>
    <n v="30"/>
    <n v="0.68181818181818177"/>
    <n v="13"/>
    <n v="0.29545454545454547"/>
    <n v="7.6388888888888895E-2"/>
    <m/>
  </r>
  <r>
    <n v="686"/>
    <x v="1"/>
    <s v="RURAL"/>
    <s v="NANDALIKE"/>
    <d v="2019-05-30T00:00:00"/>
    <n v="4"/>
    <n v="3"/>
    <x v="1"/>
    <n v="2.8080910000000001"/>
    <n v="0.15807399999999999"/>
    <n v="2.9661650000000002"/>
    <n v="1.0877191315397456E-4"/>
    <n v="5.7359270000000002"/>
    <n v="1.0741793574284923E-4"/>
    <n v="834"/>
    <n v="2.8240370930838517E-4"/>
    <n v="8"/>
    <n v="60"/>
    <n v="2"/>
    <n v="1"/>
    <n v="0"/>
    <n v="71"/>
    <n v="71"/>
    <n v="0"/>
    <n v="0"/>
    <x v="3"/>
    <n v="71"/>
    <n v="1"/>
    <n v="21"/>
    <n v="0.29577464788732394"/>
    <n v="3"/>
    <n v="4.2253521126760563E-2"/>
    <n v="45"/>
    <n v="0.63380281690140849"/>
    <n v="10"/>
    <n v="0.14084507042253522"/>
    <n v="54"/>
    <n v="0.76056338028169013"/>
    <n v="20"/>
    <n v="0.28169014084507044"/>
    <n v="0.1232638888888889"/>
    <m/>
  </r>
  <r>
    <n v="687"/>
    <x v="5"/>
    <s v="SURBAN"/>
    <s v="NIDADAVOLU"/>
    <d v="2019-05-29T00:00:00"/>
    <n v="4"/>
    <n v="4"/>
    <x v="1"/>
    <n v="3.206747"/>
    <n v="1.0178480000000001"/>
    <n v="4.2245949999999999"/>
    <n v="1.5491966240944625E-4"/>
    <n v="3.0109490000000001"/>
    <n v="5.6386688011719142E-5"/>
    <n v="1479"/>
    <n v="5.0080945571594931E-4"/>
    <n v="13"/>
    <n v="20"/>
    <n v="5"/>
    <n v="0"/>
    <n v="0"/>
    <n v="38"/>
    <n v="38"/>
    <n v="0"/>
    <n v="0"/>
    <x v="4"/>
    <n v="38"/>
    <n v="1"/>
    <n v="12"/>
    <n v="0.31578947368421051"/>
    <n v="2"/>
    <n v="5.2631578947368418E-2"/>
    <n v="16"/>
    <n v="0.42105263157894735"/>
    <n v="6"/>
    <n v="0.15789473684210525"/>
    <n v="30"/>
    <n v="0.78947368421052633"/>
    <n v="10"/>
    <n v="0.26315789473684209"/>
    <n v="6.5972222222222224E-2"/>
    <m/>
  </r>
  <r>
    <n v="688"/>
    <x v="0"/>
    <s v="RURAL"/>
    <s v="PILIMOGARU"/>
    <d v="2023-03-27T00:00:00"/>
    <n v="0"/>
    <n v="3"/>
    <x v="1"/>
    <n v="0.19481200000000001"/>
    <n v="0"/>
    <n v="0.19481200000000001"/>
    <n v="7.1439296011355045E-6"/>
    <n v="0.25856299999999999"/>
    <n v="4.842164783386944E-6"/>
    <n v="78"/>
    <n v="2.6411857705100772E-5"/>
    <n v="1"/>
    <n v="7"/>
    <n v="0"/>
    <n v="0"/>
    <n v="0"/>
    <n v="8"/>
    <n v="8"/>
    <n v="0"/>
    <n v="0"/>
    <x v="4"/>
    <n v="8"/>
    <n v="1"/>
    <n v="1"/>
    <n v="0.125"/>
    <n v="0"/>
    <n v="0"/>
    <n v="3"/>
    <n v="0.375"/>
    <n v="0"/>
    <n v="0"/>
    <n v="3"/>
    <n v="0.375"/>
    <n v="1"/>
    <n v="0.125"/>
    <n v="1.3888888888888888E-2"/>
    <m/>
  </r>
  <r>
    <n v="689"/>
    <x v="1"/>
    <s v="RURAL"/>
    <s v="MULLADKA"/>
    <d v="2020-05-29T00:00:00"/>
    <n v="3"/>
    <n v="3"/>
    <x v="1"/>
    <n v="3.0659969999999999"/>
    <n v="7.2743000000000002E-2"/>
    <n v="3.1387399999999999"/>
    <n v="1.1510039215381008E-4"/>
    <n v="4.3043740000000001"/>
    <n v="8.0608935529547518E-5"/>
    <n v="1189"/>
    <n v="4.0261152322262591E-4"/>
    <n v="5"/>
    <n v="53"/>
    <n v="0"/>
    <n v="0"/>
    <n v="0"/>
    <n v="58"/>
    <n v="59"/>
    <n v="-1.7241379310344751E-2"/>
    <n v="-1"/>
    <x v="3"/>
    <n v="59"/>
    <n v="1"/>
    <n v="18"/>
    <n v="0.30508474576271188"/>
    <n v="7"/>
    <n v="0.11864406779661017"/>
    <n v="35"/>
    <n v="0.59322033898305082"/>
    <n v="9"/>
    <n v="0.15254237288135594"/>
    <n v="44"/>
    <n v="0.74576271186440679"/>
    <n v="15"/>
    <n v="0.25423728813559321"/>
    <n v="0.10243055555555555"/>
    <m/>
  </r>
  <r>
    <n v="690"/>
    <x v="9"/>
    <s v="METRO"/>
    <s v="NAGPUR-WARDHAMAN NAGAR"/>
    <d v="2020-03-06T00:00:00"/>
    <n v="3"/>
    <n v="4"/>
    <x v="1"/>
    <n v="2.3246709999999999"/>
    <n v="0.37978400000000001"/>
    <n v="2.7044549999999998"/>
    <n v="9.917477429233783E-5"/>
    <n v="2.2269730000000001"/>
    <n v="4.1705001234335823E-5"/>
    <n v="2106"/>
    <n v="7.1312015803772085E-4"/>
    <n v="11"/>
    <n v="34"/>
    <n v="1"/>
    <n v="1"/>
    <n v="0"/>
    <n v="47"/>
    <n v="48"/>
    <n v="-2.1276595744680771E-2"/>
    <n v="-1"/>
    <x v="4"/>
    <n v="48"/>
    <n v="1"/>
    <n v="11"/>
    <n v="0.22916666666666666"/>
    <n v="2"/>
    <n v="4.1666666666666664E-2"/>
    <n v="34"/>
    <n v="0.70833333333333337"/>
    <n v="6"/>
    <n v="0.125"/>
    <n v="42"/>
    <n v="0.875"/>
    <n v="11"/>
    <n v="0.22916666666666666"/>
    <n v="8.3333333333333329E-2"/>
    <m/>
  </r>
  <r>
    <n v="691"/>
    <x v="5"/>
    <s v="SURBAN"/>
    <s v="PENUKONDA"/>
    <d v="2019-12-30T00:00:00"/>
    <n v="3"/>
    <n v="5"/>
    <x v="0"/>
    <n v="6.090096"/>
    <n v="2.9529730000000001"/>
    <n v="9.0430689999999991"/>
    <n v="3.3161739684521915E-4"/>
    <n v="4.8508310000000003"/>
    <n v="9.0842553027160397E-5"/>
    <n v="3307"/>
    <n v="1.1197950439842085E-3"/>
    <n v="4"/>
    <n v="40"/>
    <n v="7"/>
    <n v="1"/>
    <n v="0"/>
    <n v="52"/>
    <n v="57"/>
    <n v="-9.6153846153846256E-2"/>
    <n v="-5"/>
    <x v="3"/>
    <n v="57"/>
    <n v="1"/>
    <n v="15"/>
    <n v="0.26315789473684209"/>
    <n v="4"/>
    <n v="7.0175438596491224E-2"/>
    <n v="50"/>
    <n v="0.8771929824561403"/>
    <n v="13"/>
    <n v="0.22807017543859648"/>
    <n v="47"/>
    <n v="0.82456140350877194"/>
    <n v="19"/>
    <n v="0.33333333333333331"/>
    <n v="9.8958333333333329E-2"/>
    <m/>
  </r>
  <r>
    <n v="692"/>
    <x v="1"/>
    <s v="RURAL"/>
    <s v="SENAPUR"/>
    <d v="2019-05-30T00:00:00"/>
    <n v="4"/>
    <n v="3"/>
    <x v="1"/>
    <n v="5.2728979999999996"/>
    <n v="0.31376100000000001"/>
    <n v="5.586659"/>
    <n v="2.0486776277411079E-4"/>
    <n v="6.456378"/>
    <n v="1.2090997621405317E-4"/>
    <n v="1710"/>
    <n v="5.7902918815028615E-4"/>
    <n v="19"/>
    <n v="65"/>
    <n v="8"/>
    <n v="1"/>
    <n v="0"/>
    <n v="93"/>
    <n v="90"/>
    <n v="3.2258064516129004E-2"/>
    <n v="3"/>
    <x v="3"/>
    <n v="90"/>
    <n v="1"/>
    <n v="22"/>
    <n v="0.24444444444444444"/>
    <n v="2"/>
    <n v="2.2222222222222223E-2"/>
    <n v="51"/>
    <n v="0.56666666666666665"/>
    <n v="4"/>
    <n v="4.4444444444444446E-2"/>
    <n v="72"/>
    <n v="0.8"/>
    <n v="18"/>
    <n v="0.2"/>
    <n v="0.15625"/>
    <m/>
  </r>
  <r>
    <n v="693"/>
    <x v="5"/>
    <s v="METRO"/>
    <s v="SECUNDERABAD-ALWAL"/>
    <d v="2018-02-08T00:00:00"/>
    <n v="5"/>
    <n v="5"/>
    <x v="0"/>
    <n v="4.5190989999999998"/>
    <n v="1.5008319999999999"/>
    <n v="6.0199309999999997"/>
    <n v="2.2075623302308511E-4"/>
    <n v="4.684482"/>
    <n v="8.7727299609031604E-5"/>
    <n v="3553"/>
    <n v="1.2030939798233723E-3"/>
    <n v="11"/>
    <n v="36"/>
    <n v="6"/>
    <n v="4"/>
    <n v="0"/>
    <n v="57"/>
    <n v="59"/>
    <n v="-3.5087719298245723E-2"/>
    <n v="-2"/>
    <x v="3"/>
    <n v="59"/>
    <n v="1"/>
    <n v="30"/>
    <n v="0.50847457627118642"/>
    <n v="1"/>
    <n v="1.6949152542372881E-2"/>
    <n v="35"/>
    <n v="0.59322033898305082"/>
    <n v="9"/>
    <n v="0.15254237288135594"/>
    <n v="49"/>
    <n v="0.83050847457627119"/>
    <n v="25"/>
    <n v="0.42372881355932202"/>
    <n v="0.10243055555555555"/>
    <m/>
  </r>
  <r>
    <n v="694"/>
    <x v="0"/>
    <s v="SURBAN"/>
    <s v="SREEKARYAM"/>
    <d v="2018-02-08T00:00:00"/>
    <n v="5"/>
    <n v="4"/>
    <x v="1"/>
    <n v="2.3898769999999998"/>
    <n v="0.15082000000000001"/>
    <n v="2.5406969999999998"/>
    <n v="9.3169622537709021E-5"/>
    <n v="8.6892829999999996"/>
    <n v="1.6272606728527615E-4"/>
    <n v="1919"/>
    <n v="6.4979942225754333E-4"/>
    <n v="2"/>
    <n v="25"/>
    <n v="0"/>
    <n v="2"/>
    <n v="0"/>
    <n v="29"/>
    <n v="32"/>
    <n v="-0.10344827586206895"/>
    <n v="-3"/>
    <x v="4"/>
    <n v="32"/>
    <n v="1"/>
    <n v="9"/>
    <n v="0.28125"/>
    <n v="4"/>
    <n v="0.125"/>
    <n v="25"/>
    <n v="0.78125"/>
    <n v="4"/>
    <n v="0.125"/>
    <n v="26"/>
    <n v="0.8125"/>
    <n v="9"/>
    <n v="0.28125"/>
    <n v="5.5555555555555552E-2"/>
    <m/>
  </r>
  <r>
    <n v="695"/>
    <x v="3"/>
    <s v="SURBAN"/>
    <s v="SIRWAR"/>
    <d v="2017-12-28T00:00:00"/>
    <n v="5"/>
    <n v="4"/>
    <x v="1"/>
    <n v="9.9803669999999993"/>
    <n v="2.0822699999999998"/>
    <n v="12.062636999999999"/>
    <n v="4.4234764558678298E-4"/>
    <n v="5.8801629999999996"/>
    <n v="1.1011907426497573E-4"/>
    <n v="2837"/>
    <n v="9.6064667063296019E-4"/>
    <n v="80"/>
    <n v="27"/>
    <n v="9"/>
    <n v="3"/>
    <n v="0"/>
    <n v="119"/>
    <n v="119"/>
    <n v="0"/>
    <n v="0"/>
    <x v="0"/>
    <n v="119"/>
    <n v="1"/>
    <n v="28"/>
    <n v="0.23529411764705882"/>
    <n v="1"/>
    <n v="8.4033613445378148E-3"/>
    <n v="23"/>
    <n v="0.19327731092436976"/>
    <n v="8"/>
    <n v="6.7226890756302518E-2"/>
    <n v="106"/>
    <n v="0.89075630252100846"/>
    <n v="30"/>
    <n v="0.25210084033613445"/>
    <n v="0.20659722222222221"/>
    <m/>
  </r>
  <r>
    <n v="696"/>
    <x v="7"/>
    <s v="METRO"/>
    <s v="SURAT-ADAJAN"/>
    <d v="2016-09-09T00:00:00"/>
    <n v="7"/>
    <n v="4"/>
    <x v="1"/>
    <n v="8.397672"/>
    <n v="1.703854"/>
    <n v="10.101526"/>
    <n v="3.7043195803153768E-4"/>
    <n v="5.2601990000000001"/>
    <n v="9.8508875405248317E-5"/>
    <n v="2706"/>
    <n v="9.162882942308037E-4"/>
    <n v="6"/>
    <n v="36"/>
    <n v="9"/>
    <n v="3"/>
    <n v="0"/>
    <n v="54"/>
    <n v="64"/>
    <n v="-0.18518518518518512"/>
    <n v="-10"/>
    <x v="3"/>
    <n v="64"/>
    <n v="1"/>
    <n v="37"/>
    <n v="0.578125"/>
    <n v="1"/>
    <n v="1.5625E-2"/>
    <n v="54"/>
    <n v="0.84375"/>
    <n v="19"/>
    <n v="0.296875"/>
    <n v="56"/>
    <n v="0.875"/>
    <n v="41"/>
    <n v="0.640625"/>
    <n v="0.1111111111111111"/>
    <m/>
  </r>
  <r>
    <n v="697"/>
    <x v="10"/>
    <s v="URBAN"/>
    <s v="SILIGURI-S.F.ROAD"/>
    <d v="2016-02-24T00:00:00"/>
    <n v="7"/>
    <n v="4"/>
    <x v="1"/>
    <n v="10.589848"/>
    <n v="2.500159"/>
    <n v="13.090007"/>
    <n v="4.8002221878719461E-4"/>
    <n v="8.9000800000000009"/>
    <n v="1.6667370793704619E-4"/>
    <n v="2625"/>
    <n v="8.8886059584473759E-4"/>
    <n v="30"/>
    <n v="38"/>
    <n v="6"/>
    <n v="2"/>
    <n v="0"/>
    <n v="76"/>
    <n v="79"/>
    <n v="-3.9473684210526327E-2"/>
    <n v="-3"/>
    <x v="3"/>
    <n v="79"/>
    <n v="1"/>
    <n v="41"/>
    <n v="0.51898734177215189"/>
    <n v="1"/>
    <n v="1.2658227848101266E-2"/>
    <n v="37"/>
    <n v="0.46835443037974683"/>
    <n v="20"/>
    <n v="0.25316455696202533"/>
    <n v="66"/>
    <n v="0.83544303797468356"/>
    <n v="41"/>
    <n v="0.51898734177215189"/>
    <n v="0.13715277777777779"/>
    <m/>
  </r>
  <r>
    <n v="698"/>
    <x v="2"/>
    <s v="SURBAN"/>
    <s v="SHIRALKOPPA"/>
    <d v="2016-01-28T00:00:00"/>
    <n v="7"/>
    <n v="3"/>
    <x v="1"/>
    <n v="13.659109000000001"/>
    <n v="0.93898599999999999"/>
    <n v="14.598095000000001"/>
    <n v="5.3532514932698298E-4"/>
    <n v="9.1022979999999993"/>
    <n v="1.7046068781493643E-4"/>
    <n v="2662"/>
    <n v="9.0138929757664437E-4"/>
    <n v="97"/>
    <n v="68"/>
    <n v="6"/>
    <n v="4"/>
    <n v="0"/>
    <n v="175"/>
    <n v="169"/>
    <n v="3.4285714285714253E-2"/>
    <n v="6"/>
    <x v="0"/>
    <n v="169"/>
    <n v="1"/>
    <n v="14"/>
    <n v="8.2840236686390539E-2"/>
    <n v="0"/>
    <n v="0"/>
    <n v="41"/>
    <n v="0.24260355029585798"/>
    <n v="4"/>
    <n v="2.3668639053254437E-2"/>
    <n v="145"/>
    <n v="0.85798816568047342"/>
    <n v="14"/>
    <n v="8.2840236686390539E-2"/>
    <n v="0.29340277777777779"/>
    <m/>
  </r>
  <r>
    <n v="699"/>
    <x v="0"/>
    <s v="SURBAN"/>
    <s v="SOMESHWARA-UCHILA"/>
    <d v="2015-04-08T00:00:00"/>
    <n v="8"/>
    <n v="5"/>
    <x v="0"/>
    <n v="17.576281999999999"/>
    <n v="2.900741"/>
    <n v="20.477022999999999"/>
    <n v="7.5091067671823367E-4"/>
    <n v="11.270794"/>
    <n v="2.1107057772229155E-4"/>
    <n v="3516"/>
    <n v="1.1905652780914656E-3"/>
    <n v="98"/>
    <n v="114"/>
    <n v="1"/>
    <n v="3"/>
    <n v="0"/>
    <n v="216"/>
    <n v="217"/>
    <n v="-4.6296296296295392E-3"/>
    <n v="-1"/>
    <x v="0"/>
    <n v="217"/>
    <n v="1"/>
    <n v="94"/>
    <n v="0.43317972350230416"/>
    <n v="14"/>
    <n v="6.4516129032258063E-2"/>
    <n v="92"/>
    <n v="0.42396313364055299"/>
    <n v="24"/>
    <n v="0.11059907834101383"/>
    <n v="192"/>
    <n v="0.88479262672811065"/>
    <n v="85"/>
    <n v="0.39170506912442399"/>
    <n v="0.3767361111111111"/>
    <m/>
  </r>
  <r>
    <n v="701"/>
    <x v="4"/>
    <s v="SURBAN"/>
    <s v="SALIGRAMA"/>
    <d v="1969-12-26T00:00:00"/>
    <n v="53"/>
    <n v="7"/>
    <x v="0"/>
    <n v="22.819039"/>
    <n v="0.91325900000000004"/>
    <n v="23.732298"/>
    <n v="8.7028451114494444E-4"/>
    <n v="22.614388000000002"/>
    <n v="4.2350449666598975E-4"/>
    <n v="3740"/>
    <n v="1.2664147156035499E-3"/>
    <n v="102"/>
    <n v="135"/>
    <n v="7"/>
    <n v="16"/>
    <n v="0"/>
    <n v="260"/>
    <n v="265"/>
    <n v="-1.9230769230769162E-2"/>
    <n v="-5"/>
    <x v="1"/>
    <n v="265"/>
    <n v="1"/>
    <n v="54"/>
    <n v="0.20377358490566039"/>
    <n v="3"/>
    <n v="1.1320754716981131E-2"/>
    <n v="68"/>
    <n v="0.25660377358490566"/>
    <n v="20"/>
    <n v="7.5471698113207544E-2"/>
    <n v="191"/>
    <n v="0.72075471698113203"/>
    <n v="44"/>
    <n v="0.16603773584905659"/>
    <n v="0.46006944444444442"/>
    <m/>
  </r>
  <r>
    <n v="702"/>
    <x v="11"/>
    <s v="RURAL"/>
    <s v="SATHANUR,KARNATAKA"/>
    <d v="1972-03-29T00:00:00"/>
    <n v="51"/>
    <n v="4"/>
    <x v="1"/>
    <n v="23.100852"/>
    <n v="2.0643660000000001"/>
    <n v="25.165217999999999"/>
    <n v="9.2283096415635591E-4"/>
    <n v="22.133344000000001"/>
    <n v="4.1449588245568282E-4"/>
    <n v="2294"/>
    <n v="7.7677950737822018E-4"/>
    <n v="167"/>
    <n v="117"/>
    <n v="3"/>
    <n v="10"/>
    <n v="0"/>
    <n v="297"/>
    <n v="297"/>
    <n v="0"/>
    <n v="0"/>
    <x v="1"/>
    <n v="296"/>
    <n v="0.99663299663299665"/>
    <n v="23"/>
    <n v="7.7441077441077436E-2"/>
    <n v="4"/>
    <n v="1.3513513513513514E-2"/>
    <n v="29"/>
    <n v="9.7972972972972971E-2"/>
    <n v="8"/>
    <n v="2.7027027027027029E-2"/>
    <n v="234"/>
    <n v="0.79054054054054057"/>
    <n v="25"/>
    <n v="8.4459459459459457E-2"/>
    <n v="0.51388888888888884"/>
    <m/>
  </r>
  <r>
    <n v="703"/>
    <x v="6"/>
    <s v="SURBAN"/>
    <s v="SAVANUR"/>
    <d v="1966-12-30T00:00:00"/>
    <n v="56"/>
    <n v="6"/>
    <x v="0"/>
    <n v="36.084356"/>
    <n v="6.012759"/>
    <n v="42.097115000000002"/>
    <n v="1.543738712044974E-3"/>
    <n v="35.273285000000001"/>
    <n v="6.605703771280924E-4"/>
    <n v="3255"/>
    <n v="1.1021871388474747E-3"/>
    <n v="125"/>
    <n v="192"/>
    <n v="28"/>
    <n v="12"/>
    <n v="0"/>
    <n v="357"/>
    <n v="352"/>
    <n v="1.4005602240896309E-2"/>
    <n v="5"/>
    <x v="1"/>
    <n v="352"/>
    <n v="1"/>
    <n v="137"/>
    <n v="0.38920454545454547"/>
    <n v="24"/>
    <n v="6.8181818181818177E-2"/>
    <n v="116"/>
    <n v="0.32954545454545453"/>
    <n v="30"/>
    <n v="8.5227272727272721E-2"/>
    <n v="301"/>
    <n v="0.85511363636363635"/>
    <n v="125"/>
    <n v="0.35511363636363635"/>
    <n v="0.61111111111111116"/>
    <m/>
  </r>
  <r>
    <n v="704"/>
    <x v="2"/>
    <s v="SURBAN"/>
    <s v="SHIKARIPUR,KARNATAKA"/>
    <d v="1959-03-06T00:00:00"/>
    <n v="64"/>
    <n v="6"/>
    <x v="0"/>
    <n v="36.431848000000002"/>
    <n v="0.93418699999999999"/>
    <n v="37.366035000000004"/>
    <n v="1.3702457934499173E-3"/>
    <n v="47.623804999999997"/>
    <n v="8.918612153397317E-4"/>
    <n v="4096"/>
    <n v="1.3869611430781124E-3"/>
    <n v="186"/>
    <n v="224"/>
    <n v="20"/>
    <n v="12"/>
    <n v="0"/>
    <n v="442"/>
    <n v="449"/>
    <n v="-1.5837104072398134E-2"/>
    <n v="-7"/>
    <x v="1"/>
    <n v="449"/>
    <n v="1"/>
    <n v="83"/>
    <n v="0.18485523385300667"/>
    <n v="7"/>
    <n v="1.5590200445434299E-2"/>
    <n v="122"/>
    <n v="0.27171492204899778"/>
    <n v="35"/>
    <n v="7.7951002227171495E-2"/>
    <n v="363"/>
    <n v="0.80846325167037858"/>
    <n v="88"/>
    <n v="0.19599109131403117"/>
    <n v="0.77951388888888884"/>
    <m/>
  </r>
  <r>
    <n v="705"/>
    <x v="2"/>
    <s v="URBAN"/>
    <s v="SHIVAMOGGA(MAIN)"/>
    <d v="1946-10-30T00:00:00"/>
    <n v="76"/>
    <n v="10"/>
    <x v="2"/>
    <n v="65.256118999999998"/>
    <n v="6.9115130000000002"/>
    <n v="72.167631999999998"/>
    <n v="2.6464513607408879E-3"/>
    <n v="191.06729000000001"/>
    <n v="3.5781581390035714E-3"/>
    <n v="6680"/>
    <n v="2.2619385829496558E-3"/>
    <n v="301"/>
    <n v="657"/>
    <n v="13"/>
    <n v="22"/>
    <n v="2"/>
    <n v="995"/>
    <n v="1005"/>
    <n v="-1.0050251256281451E-2"/>
    <n v="-10"/>
    <x v="6"/>
    <n v="1003"/>
    <n v="0.99800995024875627"/>
    <n v="339"/>
    <n v="0.33731343283582088"/>
    <n v="67"/>
    <n v="6.6799601196410763E-2"/>
    <n v="371"/>
    <n v="0.36989032901296109"/>
    <n v="124"/>
    <n v="0.12362911266201396"/>
    <n v="764"/>
    <n v="0.76171485543369888"/>
    <n v="293"/>
    <n v="0.29212362911266199"/>
    <n v="1.7413194444444444"/>
    <m/>
  </r>
  <r>
    <n v="706"/>
    <x v="1"/>
    <s v="RURAL"/>
    <s v="SIDDAPURA,KARNATAKA"/>
    <d v="1969-10-08T00:00:00"/>
    <n v="53"/>
    <n v="6"/>
    <x v="0"/>
    <n v="28.066402"/>
    <n v="1.5265610000000001"/>
    <n v="29.592963000000001"/>
    <n v="1.0852003180553955E-3"/>
    <n v="46.362712999999999"/>
    <n v="8.6824447485091077E-4"/>
    <n v="2557"/>
    <n v="8.6583487374285487E-4"/>
    <n v="117"/>
    <n v="275"/>
    <n v="9"/>
    <n v="23"/>
    <n v="0"/>
    <n v="424"/>
    <n v="425"/>
    <n v="-2.3584905660376521E-3"/>
    <n v="-1"/>
    <x v="1"/>
    <n v="425"/>
    <n v="1"/>
    <n v="210"/>
    <n v="0.49411764705882355"/>
    <n v="14"/>
    <n v="3.2941176470588238E-2"/>
    <n v="128"/>
    <n v="0.30117647058823527"/>
    <n v="42"/>
    <n v="9.8823529411764699E-2"/>
    <n v="332"/>
    <n v="0.78117647058823525"/>
    <n v="171"/>
    <n v="0.40235294117647058"/>
    <n v="0.73784722222222221"/>
    <m/>
  </r>
  <r>
    <n v="707"/>
    <x v="1"/>
    <s v="SURBAN"/>
    <s v="SIRSI, KARNATAKA"/>
    <d v="1971-04-14T00:00:00"/>
    <n v="52"/>
    <n v="9"/>
    <x v="0"/>
    <n v="46.688791000000002"/>
    <n v="4.5265630000000003"/>
    <n v="51.215354000000005"/>
    <n v="1.878112659760352E-3"/>
    <n v="159.68403499999999"/>
    <n v="2.9904371884071895E-3"/>
    <n v="3380"/>
    <n v="1.1445138338877002E-3"/>
    <n v="108"/>
    <n v="551"/>
    <n v="20"/>
    <n v="70"/>
    <n v="2"/>
    <n v="751"/>
    <n v="740"/>
    <n v="1.4647137150466061E-2"/>
    <n v="11"/>
    <x v="2"/>
    <n v="739"/>
    <n v="0.99864864864864866"/>
    <n v="220"/>
    <n v="0.29729729729729731"/>
    <n v="27"/>
    <n v="3.6535859269282815E-2"/>
    <n v="256"/>
    <n v="0.34641407307171856"/>
    <n v="103"/>
    <n v="0.13937753721244925"/>
    <n v="497"/>
    <n v="0.67253044654939109"/>
    <n v="209"/>
    <n v="0.28281461434370769"/>
    <n v="1.2829861111111112"/>
    <m/>
  </r>
  <r>
    <n v="708"/>
    <x v="2"/>
    <s v="RURAL"/>
    <s v="SRINGERI"/>
    <d v="1960-04-01T00:00:00"/>
    <n v="63"/>
    <n v="7"/>
    <x v="0"/>
    <n v="71.380217999999999"/>
    <n v="0.39"/>
    <n v="71.770218"/>
    <n v="2.6318778352983807E-3"/>
    <n v="205.92399900000001"/>
    <n v="3.8563829163956492E-3"/>
    <n v="2027"/>
    <n v="6.8636968677229825E-4"/>
    <n v="120"/>
    <n v="521"/>
    <n v="2"/>
    <n v="34"/>
    <n v="2"/>
    <n v="679"/>
    <n v="672"/>
    <n v="1.0309278350515427E-2"/>
    <n v="7"/>
    <x v="2"/>
    <n v="671"/>
    <n v="0.99851190476190477"/>
    <n v="88"/>
    <n v="0.13095238095238096"/>
    <n v="16"/>
    <n v="2.3845007451564829E-2"/>
    <n v="168"/>
    <n v="0.25037257824143072"/>
    <n v="47"/>
    <n v="7.0044709388971685E-2"/>
    <n v="443"/>
    <n v="0.66020864381520117"/>
    <n v="83"/>
    <n v="0.12369597615499255"/>
    <n v="1.1649305555555556"/>
    <m/>
  </r>
  <r>
    <n v="709"/>
    <x v="11"/>
    <s v="SURBAN"/>
    <s v="SRIRANGAPATNA,KARNATAKA"/>
    <d v="1963-09-02T00:00:00"/>
    <n v="60"/>
    <n v="6"/>
    <x v="0"/>
    <n v="20.986366"/>
    <n v="0.92849199999999998"/>
    <n v="21.914857999999999"/>
    <n v="8.0363736715849746E-4"/>
    <n v="37.033223"/>
    <n v="6.9352911370116916E-4"/>
    <n v="2816"/>
    <n v="9.5353578586620223E-4"/>
    <n v="133"/>
    <n v="263"/>
    <n v="7"/>
    <n v="18"/>
    <n v="0"/>
    <n v="421"/>
    <n v="420"/>
    <n v="2.3752969121140222E-3"/>
    <n v="1"/>
    <x v="1"/>
    <n v="420"/>
    <n v="1"/>
    <n v="67"/>
    <n v="0.15952380952380951"/>
    <n v="10"/>
    <n v="2.3809523809523808E-2"/>
    <n v="110"/>
    <n v="0.26190476190476192"/>
    <n v="31"/>
    <n v="7.3809523809523811E-2"/>
    <n v="298"/>
    <n v="0.70952380952380956"/>
    <n v="66"/>
    <n v="0.15714285714285714"/>
    <n v="0.72916666666666663"/>
    <m/>
  </r>
  <r>
    <n v="710"/>
    <x v="11"/>
    <s v="RURAL"/>
    <s v="SULIBELE"/>
    <d v="1972-03-27T00:00:00"/>
    <n v="51"/>
    <n v="8"/>
    <x v="0"/>
    <n v="35.050072999999998"/>
    <n v="1.7973600000000001"/>
    <n v="36.847432999999995"/>
    <n v="1.3512281960790771E-3"/>
    <n v="31.935167"/>
    <n v="5.9805672504952717E-4"/>
    <n v="2896"/>
    <n v="9.8062487069194675E-4"/>
    <n v="292"/>
    <n v="98"/>
    <n v="7"/>
    <n v="12"/>
    <n v="0"/>
    <n v="409"/>
    <n v="415"/>
    <n v="-1.4669926650366705E-2"/>
    <n v="-6"/>
    <x v="1"/>
    <n v="415"/>
    <n v="1"/>
    <n v="58"/>
    <n v="0.13975903614457832"/>
    <n v="9"/>
    <n v="2.1686746987951807E-2"/>
    <n v="65"/>
    <n v="0.15662650602409639"/>
    <n v="13"/>
    <n v="3.1325301204819279E-2"/>
    <n v="369"/>
    <n v="0.88915662650602412"/>
    <n v="59"/>
    <n v="0.14216867469879518"/>
    <n v="0.72048611111111116"/>
    <m/>
  </r>
  <r>
    <n v="711"/>
    <x v="4"/>
    <s v="RURAL"/>
    <s v="SUNTIKOPPA"/>
    <d v="1958-05-09T00:00:00"/>
    <n v="65"/>
    <n v="6"/>
    <x v="0"/>
    <n v="38.64"/>
    <n v="1.3599650000000001"/>
    <n v="39.999965000000003"/>
    <n v="1.4668343531604015E-3"/>
    <n v="61.143289000000003"/>
    <n v="1.1450434932153879E-3"/>
    <n v="2494"/>
    <n v="8.4450221944258109E-4"/>
    <n v="169"/>
    <n v="213"/>
    <n v="20"/>
    <n v="20"/>
    <n v="0"/>
    <n v="422"/>
    <n v="410"/>
    <n v="2.8436018957345932E-2"/>
    <n v="12"/>
    <x v="1"/>
    <n v="410"/>
    <n v="1"/>
    <n v="99"/>
    <n v="0.24146341463414633"/>
    <n v="29"/>
    <n v="7.0731707317073164E-2"/>
    <n v="82"/>
    <n v="0.2"/>
    <n v="36"/>
    <n v="8.7804878048780483E-2"/>
    <n v="305"/>
    <n v="0.74390243902439024"/>
    <n v="92"/>
    <n v="0.22439024390243903"/>
    <n v="0.71180555555555558"/>
    <m/>
  </r>
  <r>
    <n v="712"/>
    <x v="2"/>
    <s v="SURBAN"/>
    <s v="SAGAR, KARNATAKA"/>
    <d v="1976-12-01T00:00:00"/>
    <n v="46"/>
    <n v="10"/>
    <x v="2"/>
    <n v="69.834017000000003"/>
    <n v="7.1038430000000004"/>
    <n v="76.937860000000001"/>
    <n v="2.8213798713735256E-3"/>
    <n v="154.59380999999999"/>
    <n v="2.8951114525729215E-3"/>
    <n v="6229"/>
    <n v="2.1092238672445222E-3"/>
    <n v="246"/>
    <n v="682"/>
    <n v="27"/>
    <n v="72"/>
    <n v="4"/>
    <n v="1031"/>
    <n v="1013"/>
    <n v="1.745877788554806E-2"/>
    <n v="18"/>
    <x v="6"/>
    <n v="1012"/>
    <n v="0.99901283316880551"/>
    <n v="330"/>
    <n v="0.32576505429417574"/>
    <n v="29"/>
    <n v="2.865612648221344E-2"/>
    <n v="376"/>
    <n v="0.3715415019762846"/>
    <n v="148"/>
    <n v="0.14624505928853754"/>
    <n v="728"/>
    <n v="0.71936758893280628"/>
    <n v="310"/>
    <n v="0.30632411067193677"/>
    <n v="1.7569444444444444"/>
    <m/>
  </r>
  <r>
    <n v="713"/>
    <x v="3"/>
    <s v="SURBAN"/>
    <s v="SHORAPUR"/>
    <d v="1976-12-17T00:00:00"/>
    <n v="46"/>
    <n v="7"/>
    <x v="0"/>
    <n v="35.340991000000002"/>
    <n v="6.139481"/>
    <n v="41.480472000000006"/>
    <n v="1.5211258638578346E-3"/>
    <n v="55.651465999999999"/>
    <n v="1.0421969454603168E-3"/>
    <n v="5921"/>
    <n v="2.0049308906654063E-3"/>
    <n v="321"/>
    <n v="106"/>
    <n v="33"/>
    <n v="12"/>
    <n v="0"/>
    <n v="472"/>
    <n v="478"/>
    <n v="-1.2711864406779627E-2"/>
    <n v="-6"/>
    <x v="1"/>
    <n v="478"/>
    <n v="1"/>
    <n v="78"/>
    <n v="0.16317991631799164"/>
    <n v="4"/>
    <n v="8.368200836820083E-3"/>
    <n v="99"/>
    <n v="0.20711297071129708"/>
    <n v="31"/>
    <n v="6.4853556485355651E-2"/>
    <n v="424"/>
    <n v="0.88702928870292885"/>
    <n v="84"/>
    <n v="0.17573221757322174"/>
    <n v="0.82986111111111116"/>
    <m/>
  </r>
  <r>
    <n v="714"/>
    <x v="0"/>
    <s v="SURBAN"/>
    <s v="SULLIA-MAIN"/>
    <d v="1976-12-17T00:00:00"/>
    <n v="46"/>
    <n v="7"/>
    <x v="0"/>
    <n v="26.905707"/>
    <n v="1.0287379999999999"/>
    <n v="27.934445"/>
    <n v="1.0243809853951074E-3"/>
    <n v="69.793340999999998"/>
    <n v="1.3070348731454853E-3"/>
    <n v="2833"/>
    <n v="9.5929221639167296E-4"/>
    <n v="65"/>
    <n v="169"/>
    <n v="0"/>
    <n v="15"/>
    <n v="0"/>
    <n v="249"/>
    <n v="257"/>
    <n v="-3.2128514056224855E-2"/>
    <n v="-8"/>
    <x v="1"/>
    <n v="257"/>
    <n v="1"/>
    <n v="137"/>
    <n v="0.53307392996108949"/>
    <n v="18"/>
    <n v="7.0038910505836577E-2"/>
    <n v="116"/>
    <n v="0.45136186770428016"/>
    <n v="32"/>
    <n v="0.1245136186770428"/>
    <n v="200"/>
    <n v="0.77821011673151752"/>
    <n v="104"/>
    <n v="0.40466926070038911"/>
    <n v="0.44618055555555558"/>
    <m/>
  </r>
  <r>
    <n v="715"/>
    <x v="9"/>
    <s v="URBAN"/>
    <s v="SOLAPUR, MAHARASHTRA"/>
    <d v="1977-01-24T00:00:00"/>
    <n v="46"/>
    <n v="8"/>
    <x v="0"/>
    <n v="16.952611000000001"/>
    <n v="4.1070010000000003"/>
    <n v="21.059612000000001"/>
    <n v="7.7227473438611831E-4"/>
    <n v="35.278930000000003"/>
    <n v="6.6067609225439511E-4"/>
    <n v="3952"/>
    <n v="1.3382007903917725E-3"/>
    <n v="43"/>
    <n v="137"/>
    <n v="18"/>
    <n v="7"/>
    <n v="0"/>
    <n v="205"/>
    <n v="205"/>
    <n v="0"/>
    <n v="0"/>
    <x v="0"/>
    <n v="205"/>
    <n v="1"/>
    <n v="72"/>
    <n v="0.35121951219512193"/>
    <n v="7"/>
    <n v="3.4146341463414637E-2"/>
    <n v="102"/>
    <n v="0.4975609756097561"/>
    <n v="31"/>
    <n v="0.15121951219512195"/>
    <n v="156"/>
    <n v="0.76097560975609757"/>
    <n v="63"/>
    <n v="0.3073170731707317"/>
    <n v="0.35590277777777779"/>
    <m/>
  </r>
  <r>
    <n v="716"/>
    <x v="13"/>
    <s v="URBAN"/>
    <s v="SALEM FORT MAIN,TAMILNADU"/>
    <d v="1976-12-13T00:00:00"/>
    <n v="46"/>
    <n v="11"/>
    <x v="2"/>
    <n v="28.327045999999999"/>
    <n v="5.3925049999999999"/>
    <n v="33.719550999999996"/>
    <n v="1.2365259764588333E-3"/>
    <n v="49.424000999999997"/>
    <n v="9.2557387211736049E-4"/>
    <n v="5137"/>
    <n v="1.7394578593731111E-3"/>
    <n v="83"/>
    <n v="147"/>
    <n v="10"/>
    <n v="12"/>
    <n v="0"/>
    <n v="252"/>
    <n v="261"/>
    <n v="-3.5714285714285809E-2"/>
    <n v="-9"/>
    <x v="1"/>
    <n v="261"/>
    <n v="1"/>
    <n v="178"/>
    <n v="0.68199233716475094"/>
    <n v="26"/>
    <n v="9.9616858237547887E-2"/>
    <n v="92"/>
    <n v="0.35249042145593867"/>
    <n v="105"/>
    <n v="0.40229885057471265"/>
    <n v="217"/>
    <n v="0.83141762452107282"/>
    <n v="167"/>
    <n v="0.63984674329501912"/>
    <n v="0.453125"/>
    <m/>
  </r>
  <r>
    <n v="717"/>
    <x v="1"/>
    <s v="RURAL"/>
    <s v="UPPINAKOTE,KARNATAKA"/>
    <d v="1977-09-26T00:00:00"/>
    <n v="45"/>
    <n v="5"/>
    <x v="0"/>
    <n v="19.844207999999998"/>
    <n v="0.55235000000000001"/>
    <n v="20.396557999999999"/>
    <n v="7.4795995348067449E-4"/>
    <n v="47.705711999999998"/>
    <n v="8.9339510530431622E-4"/>
    <n v="2103"/>
    <n v="7.1210431735675543E-4"/>
    <n v="59"/>
    <n v="236"/>
    <n v="7"/>
    <n v="15"/>
    <n v="0"/>
    <n v="317"/>
    <n v="316"/>
    <n v="3.154574132492094E-3"/>
    <n v="1"/>
    <x v="1"/>
    <n v="316"/>
    <n v="1"/>
    <n v="103"/>
    <n v="0.32594936708860761"/>
    <n v="19"/>
    <n v="6.0126582278481014E-2"/>
    <n v="127"/>
    <n v="0.40189873417721517"/>
    <n v="41"/>
    <n v="0.12974683544303797"/>
    <n v="229"/>
    <n v="0.72468354430379744"/>
    <n v="87"/>
    <n v="0.27531645569620256"/>
    <n v="0.54861111111111116"/>
    <m/>
  </r>
  <r>
    <n v="718"/>
    <x v="6"/>
    <s v="RURAL"/>
    <s v="SANGUEM, GOA"/>
    <d v="1977-09-05T00:00:00"/>
    <n v="46"/>
    <n v="7"/>
    <x v="0"/>
    <n v="41.076197999999998"/>
    <n v="2.901513"/>
    <n v="43.977710999999999"/>
    <n v="1.6127018428181141E-3"/>
    <n v="45.260497999999998"/>
    <n v="8.4760305803287868E-4"/>
    <n v="1588"/>
    <n v="5.3771833379102603E-4"/>
    <n v="57"/>
    <n v="191"/>
    <n v="13"/>
    <n v="35"/>
    <n v="0"/>
    <n v="296"/>
    <n v="290"/>
    <n v="2.0270270270270285E-2"/>
    <n v="6"/>
    <x v="1"/>
    <n v="290"/>
    <n v="1"/>
    <n v="82"/>
    <n v="0.28275862068965518"/>
    <n v="7"/>
    <n v="2.4137931034482758E-2"/>
    <n v="80"/>
    <n v="0.27586206896551724"/>
    <n v="26"/>
    <n v="8.9655172413793102E-2"/>
    <n v="219"/>
    <n v="0.7551724137931034"/>
    <n v="80"/>
    <n v="0.27586206896551724"/>
    <n v="0.50347222222222221"/>
    <m/>
  </r>
  <r>
    <n v="719"/>
    <x v="2"/>
    <s v="RURAL"/>
    <s v="SASVEHALLI"/>
    <d v="1977-12-28T00:00:00"/>
    <n v="45"/>
    <n v="7"/>
    <x v="0"/>
    <n v="23.183133000000002"/>
    <n v="1.3199270000000001"/>
    <n v="24.503060000000001"/>
    <n v="8.9854904036917296E-4"/>
    <n v="17.839794999999999"/>
    <n v="3.3408966902396121E-4"/>
    <n v="2510"/>
    <n v="8.4992003640773001E-4"/>
    <n v="119"/>
    <n v="84"/>
    <n v="3"/>
    <n v="15"/>
    <n v="0"/>
    <n v="221"/>
    <n v="223"/>
    <n v="-9.0497737556560764E-3"/>
    <n v="-2"/>
    <x v="0"/>
    <n v="223"/>
    <n v="1"/>
    <n v="40"/>
    <n v="0.17937219730941703"/>
    <n v="3"/>
    <n v="1.3452914798206279E-2"/>
    <n v="50"/>
    <n v="0.22421524663677131"/>
    <n v="16"/>
    <n v="7.1748878923766815E-2"/>
    <n v="187"/>
    <n v="0.83856502242152464"/>
    <n v="45"/>
    <n v="0.20179372197309417"/>
    <n v="0.38715277777777779"/>
    <m/>
  </r>
  <r>
    <n v="720"/>
    <x v="9"/>
    <s v="URBAN"/>
    <s v="SATARA, MAHARASHTRA"/>
    <d v="1978-05-19T00:00:00"/>
    <n v="45"/>
    <n v="8"/>
    <x v="0"/>
    <n v="18.002780999999999"/>
    <n v="41.728490999999998"/>
    <n v="59.731271999999997"/>
    <n v="2.1903989597882897E-3"/>
    <n v="83.839575999999994"/>
    <n v="1.5700817300282454E-3"/>
    <n v="5635"/>
    <n v="1.9080874124133699E-3"/>
    <n v="21"/>
    <n v="217"/>
    <n v="56"/>
    <n v="11"/>
    <n v="0"/>
    <n v="305"/>
    <n v="295"/>
    <n v="3.2786885245901676E-2"/>
    <n v="10"/>
    <x v="1"/>
    <n v="295"/>
    <n v="1"/>
    <n v="170"/>
    <n v="0.57627118644067798"/>
    <n v="13"/>
    <n v="4.4067796610169491E-2"/>
    <n v="218"/>
    <n v="0.73898305084745763"/>
    <n v="66"/>
    <n v="0.22372881355932203"/>
    <n v="239"/>
    <n v="0.81016949152542372"/>
    <n v="158"/>
    <n v="0.53559322033898304"/>
    <n v="0.51215277777777779"/>
    <m/>
  </r>
  <r>
    <n v="721"/>
    <x v="5"/>
    <s v="METRO"/>
    <s v="SECUNDERABAD"/>
    <d v="1978-06-29T00:00:00"/>
    <n v="45"/>
    <n v="10"/>
    <x v="2"/>
    <n v="26.104987999999999"/>
    <n v="8.9009540000000005"/>
    <n v="35.005941999999997"/>
    <n v="1.2836990804952085E-3"/>
    <n v="85.585628"/>
    <n v="1.6027804204996677E-3"/>
    <n v="3571"/>
    <n v="1.2091890239091648E-3"/>
    <n v="145"/>
    <n v="104"/>
    <n v="10"/>
    <n v="14"/>
    <n v="0"/>
    <n v="273"/>
    <n v="278"/>
    <n v="-1.831501831501825E-2"/>
    <n v="-5"/>
    <x v="1"/>
    <n v="278"/>
    <n v="1"/>
    <n v="127"/>
    <n v="0.45683453237410071"/>
    <n v="41"/>
    <n v="0.14748201438848921"/>
    <n v="57"/>
    <n v="0.20503597122302158"/>
    <n v="61"/>
    <n v="0.21942446043165467"/>
    <n v="236"/>
    <n v="0.84892086330935257"/>
    <n v="108"/>
    <n v="0.38848920863309355"/>
    <n v="0.4826388888888889"/>
    <m/>
  </r>
  <r>
    <n v="722"/>
    <x v="2"/>
    <s v="RURAL"/>
    <s v="SHIRVASE"/>
    <d v="1979-04-18T00:00:00"/>
    <n v="44"/>
    <n v="3"/>
    <x v="1"/>
    <n v="12.659103999999999"/>
    <n v="0.164656"/>
    <n v="12.82376"/>
    <n v="4.7025870409347182E-4"/>
    <n v="7.3162390000000004"/>
    <n v="1.3701277766982171E-4"/>
    <n v="504"/>
    <n v="1.7066123440218962E-4"/>
    <n v="24"/>
    <n v="29"/>
    <n v="4"/>
    <n v="5"/>
    <n v="0"/>
    <n v="62"/>
    <n v="63"/>
    <n v="-1.6129032258064502E-2"/>
    <n v="-1"/>
    <x v="3"/>
    <n v="63"/>
    <n v="1"/>
    <n v="10"/>
    <n v="0.15873015873015872"/>
    <n v="0"/>
    <n v="0"/>
    <n v="17"/>
    <n v="0.26984126984126983"/>
    <n v="7"/>
    <n v="0.1111111111111111"/>
    <n v="51"/>
    <n v="0.80952380952380953"/>
    <n v="10"/>
    <n v="0.15873015873015872"/>
    <n v="0.109375"/>
    <m/>
  </r>
  <r>
    <n v="723"/>
    <x v="1"/>
    <s v="RURAL"/>
    <s v="SHIRLAL,KARNATAKA"/>
    <d v="1983-09-22T00:00:00"/>
    <n v="40"/>
    <n v="5"/>
    <x v="0"/>
    <n v="16.277718"/>
    <n v="0.36174200000000001"/>
    <n v="16.63946"/>
    <n v="6.1018382256180408E-4"/>
    <n v="28.308441999999999"/>
    <n v="5.3013826775274054E-4"/>
    <n v="951"/>
    <n v="3.2202149586603635E-4"/>
    <n v="45"/>
    <n v="116"/>
    <n v="0"/>
    <n v="17"/>
    <n v="0"/>
    <n v="178"/>
    <n v="175"/>
    <n v="1.6853932584269704E-2"/>
    <n v="3"/>
    <x v="0"/>
    <n v="175"/>
    <n v="1"/>
    <n v="32"/>
    <n v="0.18285714285714286"/>
    <n v="6"/>
    <n v="3.4285714285714287E-2"/>
    <n v="36"/>
    <n v="0.20571428571428571"/>
    <n v="12"/>
    <n v="6.8571428571428575E-2"/>
    <n v="120"/>
    <n v="0.68571428571428572"/>
    <n v="29"/>
    <n v="0.1657142857142857"/>
    <n v="0.30381944444444442"/>
    <m/>
  </r>
  <r>
    <n v="724"/>
    <x v="2"/>
    <s v="URBAN"/>
    <s v="SHIVAMOGGA APMC YARD"/>
    <d v="1983-12-22T00:00:00"/>
    <n v="39"/>
    <n v="9"/>
    <x v="0"/>
    <n v="48.205638999999998"/>
    <n v="12.206728999999999"/>
    <n v="60.412368000000001"/>
    <n v="2.2153753569076405E-3"/>
    <n v="108.229164"/>
    <n v="2.0268307780162281E-3"/>
    <n v="2897"/>
    <n v="9.8096348425226855E-4"/>
    <n v="20"/>
    <n v="202"/>
    <n v="10"/>
    <n v="8"/>
    <n v="0"/>
    <n v="240"/>
    <n v="250"/>
    <n v="-4.1666666666666741E-2"/>
    <n v="-10"/>
    <x v="1"/>
    <n v="247"/>
    <n v="0.98799999999999999"/>
    <n v="97"/>
    <n v="0.38800000000000001"/>
    <n v="7"/>
    <n v="2.8340080971659919E-2"/>
    <n v="140"/>
    <n v="0.5668016194331984"/>
    <n v="28"/>
    <n v="0.11336032388663968"/>
    <n v="169"/>
    <n v="0.68421052631578949"/>
    <n v="75"/>
    <n v="0.30364372469635625"/>
    <n v="0.42881944444444442"/>
    <m/>
  </r>
  <r>
    <n v="726"/>
    <x v="7"/>
    <s v="METRO"/>
    <s v="SURAT, GUJARAT"/>
    <d v="1990-01-25T00:00:00"/>
    <n v="33"/>
    <n v="6"/>
    <x v="0"/>
    <n v="20.486888"/>
    <n v="6.8554449999999996"/>
    <n v="27.342333"/>
    <n v="1.0026677108330294E-3"/>
    <n v="26.956060999999998"/>
    <n v="5.0481193857214771E-4"/>
    <n v="2950"/>
    <n v="9.9891000294932415E-4"/>
    <n v="59"/>
    <n v="118"/>
    <n v="14"/>
    <n v="8"/>
    <n v="0"/>
    <n v="199"/>
    <n v="202"/>
    <n v="-1.5075376884422065E-2"/>
    <n v="-3"/>
    <x v="0"/>
    <n v="202"/>
    <n v="1"/>
    <n v="93"/>
    <n v="0.46039603960396042"/>
    <n v="6"/>
    <n v="2.9702970297029702E-2"/>
    <n v="81"/>
    <n v="0.40099009900990101"/>
    <n v="35"/>
    <n v="0.17326732673267325"/>
    <n v="166"/>
    <n v="0.82178217821782173"/>
    <n v="84"/>
    <n v="0.41584158415841582"/>
    <n v="0.35069444444444442"/>
    <m/>
  </r>
  <r>
    <n v="727"/>
    <x v="3"/>
    <s v="SURBAN"/>
    <s v="SHAHAPUR,KARNATAKA"/>
    <d v="1996-03-07T00:00:00"/>
    <n v="27"/>
    <n v="8"/>
    <x v="0"/>
    <n v="37.443969000000003"/>
    <n v="5.6034680000000003"/>
    <n v="43.047437000000002"/>
    <n v="1.5785878664420865E-3"/>
    <n v="37.083796999999997"/>
    <n v="6.944762238513259E-4"/>
    <n v="3273"/>
    <n v="1.108282182933267E-3"/>
    <n v="288"/>
    <n v="123"/>
    <n v="58"/>
    <n v="11"/>
    <n v="0"/>
    <n v="480"/>
    <n v="489"/>
    <n v="-1.8750000000000044E-2"/>
    <n v="-9"/>
    <x v="1"/>
    <n v="489"/>
    <n v="1"/>
    <n v="97"/>
    <n v="0.19836400817995911"/>
    <n v="10"/>
    <n v="2.0449897750511249E-2"/>
    <n v="114"/>
    <n v="0.23312883435582821"/>
    <n v="48"/>
    <n v="9.815950920245399E-2"/>
    <n v="429"/>
    <n v="0.87730061349693256"/>
    <n v="105"/>
    <n v="0.21472392638036811"/>
    <n v="0.84895833333333337"/>
    <m/>
  </r>
  <r>
    <n v="728"/>
    <x v="4"/>
    <s v="SURBAN"/>
    <s v="SAKALESHPUR,KARNATAKA"/>
    <d v="1996-03-30T00:00:00"/>
    <n v="27"/>
    <n v="5"/>
    <x v="0"/>
    <n v="42.633882999999997"/>
    <n v="3.6527500000000002"/>
    <n v="46.286632999999995"/>
    <n v="1.6973720696137581E-3"/>
    <n v="53.455368"/>
    <n v="1.0010701469761311E-3"/>
    <n v="2562"/>
    <n v="8.675279415444638E-4"/>
    <n v="169"/>
    <n v="191"/>
    <n v="3"/>
    <n v="12"/>
    <n v="0"/>
    <n v="375"/>
    <n v="378"/>
    <n v="-8.0000000000000071E-3"/>
    <n v="-3"/>
    <x v="1"/>
    <n v="377"/>
    <n v="0.99735449735449733"/>
    <n v="79"/>
    <n v="0.20899470899470898"/>
    <n v="7"/>
    <n v="1.8567639257294429E-2"/>
    <n v="81"/>
    <n v="0.21485411140583555"/>
    <n v="37"/>
    <n v="9.8143236074270557E-2"/>
    <n v="293"/>
    <n v="0.77718832891246681"/>
    <n v="77"/>
    <n v="0.20424403183023873"/>
    <n v="0.65451388888888884"/>
    <m/>
  </r>
  <r>
    <n v="729"/>
    <x v="9"/>
    <s v="URBAN"/>
    <s v="SANGLI"/>
    <d v="1998-03-23T00:00:00"/>
    <n v="25"/>
    <n v="7"/>
    <x v="0"/>
    <n v="12.519707"/>
    <n v="3.9486729999999999"/>
    <n v="16.46838"/>
    <n v="6.0391016654388798E-4"/>
    <n v="30.309149000000001"/>
    <n v="5.6760593705297211E-4"/>
    <n v="3732"/>
    <n v="1.2637058071209755E-3"/>
    <n v="52"/>
    <n v="175"/>
    <n v="15"/>
    <n v="19"/>
    <n v="0"/>
    <n v="261"/>
    <n v="262"/>
    <n v="-3.8314176245211051E-3"/>
    <n v="-1"/>
    <x v="1"/>
    <n v="262"/>
    <n v="1"/>
    <n v="104"/>
    <n v="0.39694656488549618"/>
    <n v="18"/>
    <n v="6.8702290076335881E-2"/>
    <n v="141"/>
    <n v="0.53816793893129766"/>
    <n v="38"/>
    <n v="0.14503816793893129"/>
    <n v="205"/>
    <n v="0.78244274809160308"/>
    <n v="98"/>
    <n v="0.37404580152671757"/>
    <n v="0.4548611111111111"/>
    <m/>
  </r>
  <r>
    <n v="730"/>
    <x v="13"/>
    <s v="URBAN"/>
    <s v="SALEM - FAIRLANDS"/>
    <d v="1999-01-21T00:00:00"/>
    <n v="24"/>
    <n v="7"/>
    <x v="0"/>
    <n v="32.189644999999999"/>
    <n v="4.8041330000000002"/>
    <n v="36.993777999999999"/>
    <n v="1.356594797610185E-3"/>
    <n v="68.252590999999995"/>
    <n v="1.2781809172817172E-3"/>
    <n v="3606"/>
    <n v="1.2210404985204281E-3"/>
    <n v="92"/>
    <n v="207"/>
    <n v="15"/>
    <n v="29"/>
    <n v="0"/>
    <n v="343"/>
    <n v="336"/>
    <n v="2.0408163265306145E-2"/>
    <n v="7"/>
    <x v="1"/>
    <n v="336"/>
    <n v="1"/>
    <n v="226"/>
    <n v="0.67261904761904767"/>
    <n v="45"/>
    <n v="0.13392857142857142"/>
    <n v="117"/>
    <n v="0.3482142857142857"/>
    <n v="101"/>
    <n v="0.30059523809523808"/>
    <n v="251"/>
    <n v="0.74702380952380953"/>
    <n v="197"/>
    <n v="0.58630952380952384"/>
    <n v="0.58333333333333337"/>
    <m/>
  </r>
  <r>
    <n v="731"/>
    <x v="0"/>
    <s v="SURBAN"/>
    <s v="SULLIA EXT COUNTER"/>
    <d v="2017-12-28T00:00:00"/>
    <n v="5"/>
    <n v="4"/>
    <x v="1"/>
    <n v="13.451577"/>
    <n v="0.47040799999999999"/>
    <n v="13.921985000000001"/>
    <n v="5.1053159326973937E-4"/>
    <n v="56.876365"/>
    <n v="1.0651358918718525E-3"/>
    <n v="1774"/>
    <n v="6.0070045601088163E-4"/>
    <n v="22"/>
    <n v="55"/>
    <n v="5"/>
    <n v="2"/>
    <n v="0"/>
    <n v="84"/>
    <n v="81"/>
    <n v="3.5714285714285698E-2"/>
    <n v="3"/>
    <x v="3"/>
    <n v="81"/>
    <n v="1"/>
    <n v="36"/>
    <n v="0.44444444444444442"/>
    <n v="9"/>
    <n v="0.1111111111111111"/>
    <n v="40"/>
    <n v="0.49382716049382713"/>
    <n v="11"/>
    <n v="0.13580246913580246"/>
    <n v="64"/>
    <n v="0.79012345679012341"/>
    <n v="31"/>
    <n v="0.38271604938271603"/>
    <n v="0.140625"/>
    <m/>
  </r>
  <r>
    <n v="732"/>
    <x v="2"/>
    <s v="URBAN"/>
    <s v="SAVALANGA ROAD, SHIVAMOGGA"/>
    <d v="2000-11-10T00:00:00"/>
    <n v="22"/>
    <n v="8"/>
    <x v="0"/>
    <n v="61.983307000000003"/>
    <n v="4.2471569999999996"/>
    <n v="66.230463999999998"/>
    <n v="2.4287301206626869E-3"/>
    <n v="160.18395799999999"/>
    <n v="2.9997993537015477E-3"/>
    <n v="6545"/>
    <n v="2.2162257523062122E-3"/>
    <n v="254"/>
    <n v="692"/>
    <n v="20"/>
    <n v="29"/>
    <n v="4"/>
    <n v="999"/>
    <n v="1011"/>
    <n v="-1.2012012012011963E-2"/>
    <n v="-12"/>
    <x v="6"/>
    <n v="1011"/>
    <n v="1"/>
    <n v="598"/>
    <n v="0.59149357072205733"/>
    <n v="38"/>
    <n v="3.7586547972304651E-2"/>
    <n v="407"/>
    <n v="0.40257171117705243"/>
    <n v="168"/>
    <n v="0.16617210682492581"/>
    <n v="754"/>
    <n v="0.74579624134520273"/>
    <n v="441"/>
    <n v="0.43620178041543028"/>
    <n v="1.7552083333333333"/>
    <m/>
  </r>
  <r>
    <n v="733"/>
    <x v="5"/>
    <s v="METRO"/>
    <s v="A.S.RAO NAGAR,SECUNDRABAD"/>
    <d v="2004-03-30T00:00:00"/>
    <n v="19"/>
    <n v="7"/>
    <x v="0"/>
    <n v="20.344144"/>
    <n v="5.4270259999999997"/>
    <n v="25.771169999999998"/>
    <n v="9.4505176384871185E-4"/>
    <n v="38.468679999999999"/>
    <n v="7.2041122496019024E-4"/>
    <n v="3915"/>
    <n v="1.3256720886598657E-3"/>
    <n v="31"/>
    <n v="116"/>
    <n v="21"/>
    <n v="9"/>
    <n v="0"/>
    <n v="177"/>
    <n v="178"/>
    <n v="-5.6497175141243527E-3"/>
    <n v="-1"/>
    <x v="0"/>
    <n v="178"/>
    <n v="1"/>
    <n v="63"/>
    <n v="0.3539325842696629"/>
    <n v="15"/>
    <n v="8.4269662921348312E-2"/>
    <n v="94"/>
    <n v="0.5280898876404494"/>
    <n v="53"/>
    <n v="0.29775280898876405"/>
    <n v="130"/>
    <n v="0.7303370786516854"/>
    <n v="72"/>
    <n v="0.4044943820224719"/>
    <n v="0.30902777777777779"/>
    <m/>
  </r>
  <r>
    <n v="734"/>
    <x v="0"/>
    <s v="RURAL"/>
    <s v="SAJIPAMUDA, KARNATAKA"/>
    <d v="2007-01-31T00:00:00"/>
    <n v="16"/>
    <n v="5"/>
    <x v="0"/>
    <n v="16.367625"/>
    <n v="1.1153470000000001"/>
    <n v="17.482972"/>
    <n v="6.411161591001745E-4"/>
    <n v="17.088077999999999"/>
    <n v="3.2001210346170643E-4"/>
    <n v="1915"/>
    <n v="6.4844496801625621E-4"/>
    <n v="79"/>
    <n v="93"/>
    <n v="6"/>
    <n v="7"/>
    <n v="0"/>
    <n v="185"/>
    <n v="184"/>
    <n v="5.4054054054053502E-3"/>
    <n v="1"/>
    <x v="0"/>
    <n v="184"/>
    <n v="1"/>
    <n v="32"/>
    <n v="0.17391304347826086"/>
    <n v="7"/>
    <n v="3.8043478260869568E-2"/>
    <n v="47"/>
    <n v="0.25543478260869568"/>
    <n v="12"/>
    <n v="6.5217391304347824E-2"/>
    <n v="145"/>
    <n v="0.78804347826086951"/>
    <n v="25"/>
    <n v="0.1358695652173913"/>
    <n v="0.31944444444444442"/>
    <m/>
  </r>
  <r>
    <n v="735"/>
    <x v="10"/>
    <s v="URBAN"/>
    <s v="SILIGURI"/>
    <d v="2007-03-09T00:00:00"/>
    <n v="16"/>
    <n v="8"/>
    <x v="0"/>
    <n v="19.829847999999998"/>
    <n v="5.04"/>
    <n v="24.869847999999998"/>
    <n v="9.1199948310648519E-4"/>
    <n v="47.697693999999998"/>
    <n v="8.9324495049781572E-4"/>
    <n v="2993"/>
    <n v="1.0134703860431617E-3"/>
    <n v="82"/>
    <n v="131"/>
    <n v="4"/>
    <n v="10"/>
    <n v="0"/>
    <n v="227"/>
    <n v="242"/>
    <n v="-6.6079295154185091E-2"/>
    <n v="-15"/>
    <x v="0"/>
    <n v="242"/>
    <n v="1"/>
    <n v="137"/>
    <n v="0.56611570247933884"/>
    <n v="10"/>
    <n v="4.1322314049586778E-2"/>
    <n v="90"/>
    <n v="0.37190082644628097"/>
    <n v="54"/>
    <n v="0.2231404958677686"/>
    <n v="199"/>
    <n v="0.8223140495867769"/>
    <n v="124"/>
    <n v="0.51239669421487599"/>
    <n v="0.4201388888888889"/>
    <m/>
  </r>
  <r>
    <n v="736"/>
    <x v="5"/>
    <s v="METRO"/>
    <s v="SERILINGAMPALLY, HYDERABAD"/>
    <d v="2010-01-25T00:00:00"/>
    <n v="13"/>
    <n v="7"/>
    <x v="0"/>
    <n v="11.244101000000001"/>
    <n v="22.804226"/>
    <n v="34.048327"/>
    <n v="1.2485824852906454E-3"/>
    <n v="42.097220999999998"/>
    <n v="7.8836369087865359E-4"/>
    <n v="5017"/>
    <n v="1.6988242321344946E-3"/>
    <n v="12"/>
    <n v="40"/>
    <n v="15"/>
    <n v="6"/>
    <n v="0"/>
    <n v="73"/>
    <n v="89"/>
    <n v="-0.21917808219178081"/>
    <n v="-16"/>
    <x v="3"/>
    <n v="89"/>
    <n v="1"/>
    <n v="61"/>
    <n v="0.6853932584269663"/>
    <n v="3"/>
    <n v="3.3707865168539325E-2"/>
    <n v="54"/>
    <n v="0.6067415730337079"/>
    <n v="37"/>
    <n v="0.4157303370786517"/>
    <n v="65"/>
    <n v="0.7303370786516854"/>
    <n v="58"/>
    <n v="0.651685393258427"/>
    <n v="0.1545138888888889"/>
    <m/>
  </r>
  <r>
    <n v="737"/>
    <x v="3"/>
    <s v="SURBAN"/>
    <s v="SINDAGI"/>
    <d v="2011-03-24T00:00:00"/>
    <n v="12"/>
    <n v="8"/>
    <x v="0"/>
    <n v="51.321879000000003"/>
    <n v="5.9417010000000001"/>
    <n v="57.263580000000005"/>
    <n v="2.0999064956419063E-3"/>
    <n v="45.898823"/>
    <n v="8.595571072795051E-4"/>
    <n v="5539"/>
    <n v="1.8755805106224768E-3"/>
    <n v="440"/>
    <n v="87"/>
    <n v="43"/>
    <n v="15"/>
    <n v="0"/>
    <n v="585"/>
    <n v="598"/>
    <n v="-2.2222222222222143E-2"/>
    <n v="-13"/>
    <x v="2"/>
    <n v="598"/>
    <n v="1"/>
    <n v="149"/>
    <n v="0.24916387959866221"/>
    <n v="8"/>
    <n v="1.3377926421404682E-2"/>
    <n v="90"/>
    <n v="0.15050167224080269"/>
    <n v="44"/>
    <n v="7.3578595317725759E-2"/>
    <n v="563"/>
    <n v="0.94147157190635455"/>
    <n v="148"/>
    <n v="0.24749163879598662"/>
    <n v="1.0381944444444444"/>
    <m/>
  </r>
  <r>
    <n v="738"/>
    <x v="3"/>
    <s v="SURBAN"/>
    <s v="SIRUGUPPA"/>
    <d v="2011-12-05T00:00:00"/>
    <n v="11"/>
    <n v="6"/>
    <x v="0"/>
    <n v="10.981877000000001"/>
    <n v="1.4021790000000001"/>
    <n v="12.384056000000001"/>
    <n v="4.5413436667412555E-4"/>
    <n v="6.7880929999999999"/>
    <n v="1.2712207419837885E-4"/>
    <n v="2030"/>
    <n v="6.8738552745326368E-4"/>
    <n v="166"/>
    <n v="32"/>
    <n v="11"/>
    <n v="4"/>
    <n v="0"/>
    <n v="213"/>
    <n v="215"/>
    <n v="-9.3896713615022609E-3"/>
    <n v="-2"/>
    <x v="0"/>
    <n v="215"/>
    <n v="1"/>
    <n v="61"/>
    <n v="0.28372093023255812"/>
    <n v="1"/>
    <n v="4.6511627906976744E-3"/>
    <n v="26"/>
    <n v="0.12093023255813953"/>
    <n v="12"/>
    <n v="5.5813953488372092E-2"/>
    <n v="197"/>
    <n v="0.91627906976744189"/>
    <n v="56"/>
    <n v="0.26046511627906976"/>
    <n v="0.3732638888888889"/>
    <m/>
  </r>
  <r>
    <n v="739"/>
    <x v="1"/>
    <s v="SURBAN"/>
    <s v="SHIRURU"/>
    <d v="2012-03-29T00:00:00"/>
    <n v="11"/>
    <n v="5"/>
    <x v="0"/>
    <n v="18.04937"/>
    <n v="0.73162000000000005"/>
    <n v="18.780989999999999"/>
    <n v="6.8871563558523029E-4"/>
    <n v="16.586839999999999"/>
    <n v="3.1062531188017579E-4"/>
    <n v="1976"/>
    <n v="6.6910039519588627E-4"/>
    <n v="75"/>
    <n v="83"/>
    <n v="5"/>
    <n v="8"/>
    <n v="0"/>
    <n v="171"/>
    <n v="179"/>
    <n v="-4.6783625730994149E-2"/>
    <n v="-8"/>
    <x v="0"/>
    <n v="179"/>
    <n v="1"/>
    <n v="52"/>
    <n v="0.29050279329608941"/>
    <n v="6"/>
    <n v="3.3519553072625698E-2"/>
    <n v="44"/>
    <n v="0.24581005586592178"/>
    <n v="13"/>
    <n v="7.2625698324022353E-2"/>
    <n v="150"/>
    <n v="0.83798882681564246"/>
    <n v="47"/>
    <n v="0.26256983240223464"/>
    <n v="0.3107638888888889"/>
    <m/>
  </r>
  <r>
    <n v="740"/>
    <x v="11"/>
    <s v="SURBAN"/>
    <s v="SIRA"/>
    <d v="2012-03-28T00:00:00"/>
    <n v="11"/>
    <n v="7"/>
    <x v="0"/>
    <n v="31.528344000000001"/>
    <n v="3.5913149999999998"/>
    <n v="35.119658999999999"/>
    <n v="1.2878691841975078E-3"/>
    <n v="15.461823000000001"/>
    <n v="2.8955687711529598E-4"/>
    <n v="4292"/>
    <n v="1.4533294009011861E-3"/>
    <n v="345"/>
    <n v="121"/>
    <n v="15"/>
    <n v="10"/>
    <n v="0"/>
    <n v="491"/>
    <n v="496"/>
    <n v="-1.0183299389002087E-2"/>
    <n v="-5"/>
    <x v="1"/>
    <n v="496"/>
    <n v="1"/>
    <n v="88"/>
    <n v="0.17741935483870969"/>
    <n v="26"/>
    <n v="5.2419354838709679E-2"/>
    <n v="65"/>
    <n v="0.13104838709677419"/>
    <n v="23"/>
    <n v="4.6370967741935484E-2"/>
    <n v="455"/>
    <n v="0.91733870967741937"/>
    <n v="92"/>
    <n v="0.18548387096774194"/>
    <n v="0.86111111111111116"/>
    <m/>
  </r>
  <r>
    <n v="741"/>
    <x v="2"/>
    <s v="URBAN"/>
    <s v="SHIVAMOGGA-VINOBA NAGAR"/>
    <d v="2012-07-23T00:00:00"/>
    <n v="11"/>
    <n v="7"/>
    <x v="0"/>
    <n v="33.063464000000003"/>
    <n v="2.74546"/>
    <n v="35.808924000000005"/>
    <n v="1.3131451458247522E-3"/>
    <n v="112.503525"/>
    <n v="2.1068776536545932E-3"/>
    <n v="5547"/>
    <n v="1.8782894191050512E-3"/>
    <n v="89"/>
    <n v="481"/>
    <n v="18"/>
    <n v="20"/>
    <n v="2"/>
    <n v="610"/>
    <n v="620"/>
    <n v="-1.6393442622950838E-2"/>
    <n v="-10"/>
    <x v="2"/>
    <n v="620"/>
    <n v="1"/>
    <n v="283"/>
    <n v="0.45645161290322583"/>
    <n v="22"/>
    <n v="3.5483870967741936E-2"/>
    <n v="309"/>
    <n v="0.49838709677419357"/>
    <n v="89"/>
    <n v="0.1435483870967742"/>
    <n v="430"/>
    <n v="0.69354838709677424"/>
    <n v="217"/>
    <n v="0.35"/>
    <n v="1.0763888888888888"/>
    <m/>
  </r>
  <r>
    <n v="742"/>
    <x v="11"/>
    <s v="SURBAN"/>
    <s v="SRINIVASAPURA"/>
    <d v="2012-12-27T00:00:00"/>
    <n v="10"/>
    <n v="6"/>
    <x v="0"/>
    <n v="30.130673999999999"/>
    <n v="6.623227"/>
    <n v="36.753900999999999"/>
    <n v="1.3477982943099183E-3"/>
    <n v="20.676138000000002"/>
    <n v="3.8720647300676653E-4"/>
    <n v="5595"/>
    <n v="1.8945428700004978E-3"/>
    <n v="408"/>
    <n v="141"/>
    <n v="41"/>
    <n v="5"/>
    <n v="0"/>
    <n v="595"/>
    <n v="599"/>
    <n v="-6.7226890756302282E-3"/>
    <n v="-4"/>
    <x v="2"/>
    <n v="599"/>
    <n v="1"/>
    <n v="112"/>
    <n v="0.18697829716193656"/>
    <n v="10"/>
    <n v="1.6694490818030049E-2"/>
    <n v="108"/>
    <n v="0.18030050083472454"/>
    <n v="37"/>
    <n v="6.1769616026711188E-2"/>
    <n v="559"/>
    <n v="0.93322203672787984"/>
    <n v="119"/>
    <n v="0.19866444073455761"/>
    <n v="1.0399305555555556"/>
    <m/>
  </r>
  <r>
    <n v="743"/>
    <x v="1"/>
    <s v="SURBAN"/>
    <s v="SHIRVA"/>
    <d v="2013-09-18T00:00:00"/>
    <n v="9"/>
    <n v="6"/>
    <x v="0"/>
    <n v="12.895921"/>
    <n v="0.76514000000000004"/>
    <n v="13.661061"/>
    <n v="5.0096327772836265E-4"/>
    <n v="20.356227000000001"/>
    <n v="3.8121543106334031E-4"/>
    <n v="1708"/>
    <n v="5.7835196102964254E-4"/>
    <n v="13"/>
    <n v="117"/>
    <n v="3"/>
    <n v="6"/>
    <n v="0"/>
    <n v="139"/>
    <n v="141"/>
    <n v="-1.4388489208633004E-2"/>
    <n v="-2"/>
    <x v="0"/>
    <n v="141"/>
    <n v="1"/>
    <n v="62"/>
    <n v="0.43971631205673761"/>
    <n v="4"/>
    <n v="2.8368794326241134E-2"/>
    <n v="73"/>
    <n v="0.51773049645390068"/>
    <n v="12"/>
    <n v="8.5106382978723402E-2"/>
    <n v="92"/>
    <n v="0.65248226950354615"/>
    <n v="43"/>
    <n v="0.30496453900709219"/>
    <n v="0.24479166666666666"/>
    <m/>
  </r>
  <r>
    <n v="744"/>
    <x v="2"/>
    <s v="SURBAN"/>
    <s v="SORABA"/>
    <d v="2014-01-29T00:00:00"/>
    <n v="9"/>
    <n v="5"/>
    <x v="0"/>
    <n v="15.404655999999999"/>
    <n v="1.1968259999999999"/>
    <n v="16.601482000000001"/>
    <n v="6.0879113546659478E-4"/>
    <n v="22.280463000000001"/>
    <n v="4.1725101153744282E-4"/>
    <n v="3158"/>
    <n v="1.0693416234962595E-3"/>
    <n v="83"/>
    <n v="102"/>
    <n v="7"/>
    <n v="13"/>
    <n v="0"/>
    <n v="205"/>
    <n v="205"/>
    <n v="0"/>
    <n v="0"/>
    <x v="0"/>
    <n v="205"/>
    <n v="1"/>
    <n v="76"/>
    <n v="0.37073170731707317"/>
    <n v="4"/>
    <n v="1.9512195121951219E-2"/>
    <n v="79"/>
    <n v="0.38536585365853659"/>
    <n v="27"/>
    <n v="0.13170731707317074"/>
    <n v="171"/>
    <n v="0.8341463414634146"/>
    <n v="68"/>
    <n v="0.33170731707317075"/>
    <n v="0.35590277777777779"/>
    <m/>
  </r>
  <r>
    <n v="745"/>
    <x v="2"/>
    <s v="URBAN"/>
    <s v="SHIVAMOGGA-SHANKAR MUTT CIRCLE"/>
    <d v="2014-03-10T00:00:00"/>
    <n v="9"/>
    <n v="7"/>
    <x v="0"/>
    <n v="21.803705000000001"/>
    <n v="3.4151600000000002"/>
    <n v="25.218865000000001"/>
    <n v="9.2479824744132872E-4"/>
    <n v="64.599995000000007"/>
    <n v="1.209777968216538E-3"/>
    <n v="3979"/>
    <n v="1.3473433565204611E-3"/>
    <n v="92"/>
    <n v="314"/>
    <n v="14"/>
    <n v="15"/>
    <n v="0"/>
    <n v="435"/>
    <n v="439"/>
    <n v="-9.1954022988505191E-3"/>
    <n v="-4"/>
    <x v="1"/>
    <n v="438"/>
    <n v="0.99772209567198178"/>
    <n v="123"/>
    <n v="0.28018223234624146"/>
    <n v="17"/>
    <n v="3.8812785388127852E-2"/>
    <n v="203"/>
    <n v="0.4634703196347032"/>
    <n v="58"/>
    <n v="0.13242009132420091"/>
    <n v="339"/>
    <n v="0.77397260273972601"/>
    <n v="122"/>
    <n v="0.27853881278538811"/>
    <n v="0.76041666666666663"/>
    <m/>
  </r>
  <r>
    <n v="746"/>
    <x v="3"/>
    <s v="SURBAN"/>
    <s v="SINDHANUR,KARNATAKA"/>
    <d v="2014-06-11T00:00:00"/>
    <n v="9"/>
    <n v="5"/>
    <x v="0"/>
    <n v="16.212482999999999"/>
    <n v="1.23"/>
    <n v="17.442482999999999"/>
    <n v="6.3963139139787493E-4"/>
    <n v="5.6092029999999999"/>
    <n v="1.0504474820244349E-4"/>
    <n v="3659"/>
    <n v="1.2389870172174837E-3"/>
    <n v="284"/>
    <n v="32"/>
    <n v="15"/>
    <n v="4"/>
    <n v="0"/>
    <n v="335"/>
    <n v="340"/>
    <n v="-1.4925373134328401E-2"/>
    <n v="-5"/>
    <x v="1"/>
    <n v="340"/>
    <n v="1"/>
    <n v="65"/>
    <n v="0.19117647058823528"/>
    <n v="3"/>
    <n v="8.8235294117647058E-3"/>
    <n v="28"/>
    <n v="8.2352941176470587E-2"/>
    <n v="16"/>
    <n v="4.7058823529411764E-2"/>
    <n v="325"/>
    <n v="0.95588235294117652"/>
    <n v="65"/>
    <n v="0.19117647058823528"/>
    <n v="0.59027777777777779"/>
    <m/>
  </r>
  <r>
    <n v="747"/>
    <x v="10"/>
    <s v="URBAN"/>
    <s v="SAMBALPUR"/>
    <d v="2014-09-10T00:00:00"/>
    <n v="9"/>
    <n v="5"/>
    <x v="0"/>
    <n v="4.3624689999999999"/>
    <n v="22.152988000000001"/>
    <n v="26.515457000000001"/>
    <n v="9.7234543123593834E-4"/>
    <n v="12.166921"/>
    <n v="2.2785254034200973E-4"/>
    <n v="3551"/>
    <n v="1.2024167527027287E-3"/>
    <n v="14"/>
    <n v="33"/>
    <n v="11"/>
    <n v="0"/>
    <n v="0"/>
    <n v="58"/>
    <n v="62"/>
    <n v="-6.8965517241379226E-2"/>
    <n v="-4"/>
    <x v="3"/>
    <n v="62"/>
    <n v="1"/>
    <n v="33"/>
    <n v="0.532258064516129"/>
    <n v="6"/>
    <n v="9.6774193548387094E-2"/>
    <n v="42"/>
    <n v="0.67741935483870963"/>
    <n v="21"/>
    <n v="0.33870967741935482"/>
    <n v="56"/>
    <n v="0.90322580645161288"/>
    <n v="32"/>
    <n v="0.5161290322580645"/>
    <n v="0.1076388888888889"/>
    <m/>
  </r>
  <r>
    <n v="748"/>
    <x v="2"/>
    <s v="RURAL"/>
    <s v="SAKHARAYAPATNA"/>
    <d v="2014-03-27T00:00:00"/>
    <n v="9"/>
    <n v="5"/>
    <x v="0"/>
    <n v="12.411019"/>
    <n v="0.49351800000000001"/>
    <n v="12.904536999999999"/>
    <n v="4.732208686489967E-4"/>
    <n v="10.011621999999999"/>
    <n v="1.8748979348546374E-4"/>
    <n v="1984"/>
    <n v="6.7180930367846073E-4"/>
    <n v="81"/>
    <n v="82"/>
    <n v="3"/>
    <n v="5"/>
    <n v="0"/>
    <n v="171"/>
    <n v="179"/>
    <n v="-4.6783625730994149E-2"/>
    <n v="-8"/>
    <x v="0"/>
    <n v="179"/>
    <n v="1"/>
    <n v="33"/>
    <n v="0.18435754189944134"/>
    <n v="2"/>
    <n v="1.11731843575419E-2"/>
    <n v="47"/>
    <n v="0.26256983240223464"/>
    <n v="14"/>
    <n v="7.8212290502793297E-2"/>
    <n v="147"/>
    <n v="0.82122905027932958"/>
    <n v="35"/>
    <n v="0.19553072625698323"/>
    <n v="0.3107638888888889"/>
    <m/>
  </r>
  <r>
    <n v="749"/>
    <x v="2"/>
    <s v="URBAN"/>
    <s v="GOPALA EXTENSION-SHIVAMOGGA"/>
    <d v="2015-02-11T00:00:00"/>
    <n v="8"/>
    <n v="7"/>
    <x v="0"/>
    <n v="20.496338999999999"/>
    <n v="1.3284929999999999"/>
    <n v="21.824832000000001"/>
    <n v="8.0033603353289013E-4"/>
    <n v="50.481932999999998"/>
    <n v="9.4538599169215708E-4"/>
    <n v="3697"/>
    <n v="1.2518543325097122E-3"/>
    <n v="33"/>
    <n v="258"/>
    <n v="10"/>
    <n v="14"/>
    <n v="0"/>
    <n v="315"/>
    <n v="315"/>
    <n v="0"/>
    <n v="0"/>
    <x v="1"/>
    <n v="315"/>
    <n v="1"/>
    <n v="144"/>
    <n v="0.45714285714285713"/>
    <n v="11"/>
    <n v="3.4920634920634921E-2"/>
    <n v="198"/>
    <n v="0.62857142857142856"/>
    <n v="54"/>
    <n v="0.17142857142857143"/>
    <n v="227"/>
    <n v="0.72063492063492063"/>
    <n v="105"/>
    <n v="0.33333333333333331"/>
    <n v="0.546875"/>
    <m/>
  </r>
  <r>
    <n v="750"/>
    <x v="5"/>
    <s v="URBAN"/>
    <s v="SRIKAKULAM"/>
    <d v="2015-02-07T00:00:00"/>
    <n v="8"/>
    <n v="4"/>
    <x v="1"/>
    <n v="4.90029"/>
    <n v="0.540076"/>
    <n v="5.440366"/>
    <n v="1.9950306812933062E-4"/>
    <n v="8.7669420000000002"/>
    <n v="1.6418040404232587E-4"/>
    <n v="3521"/>
    <n v="1.1922583458930747E-3"/>
    <n v="53"/>
    <n v="45"/>
    <n v="3"/>
    <n v="2"/>
    <n v="0"/>
    <n v="103"/>
    <n v="106"/>
    <n v="-2.9126213592232997E-2"/>
    <n v="-3"/>
    <x v="0"/>
    <n v="106"/>
    <n v="1"/>
    <n v="20"/>
    <n v="0.18867924528301888"/>
    <n v="6"/>
    <n v="5.6603773584905662E-2"/>
    <n v="36"/>
    <n v="0.33962264150943394"/>
    <n v="15"/>
    <n v="0.14150943396226415"/>
    <n v="92"/>
    <n v="0.86792452830188682"/>
    <n v="21"/>
    <n v="0.19811320754716982"/>
    <n v="0.18402777777777779"/>
    <m/>
  </r>
  <r>
    <n v="751"/>
    <x v="3"/>
    <s v="SURBAN"/>
    <s v="TALIKOTI KARNATAKA"/>
    <d v="1966-12-30T00:00:00"/>
    <n v="56"/>
    <n v="7"/>
    <x v="0"/>
    <n v="36.218591000000004"/>
    <n v="4.9892609999999999"/>
    <n v="41.207852000000003"/>
    <n v="1.5111286455763038E-3"/>
    <n v="32.354778000000003"/>
    <n v="6.0591487028655564E-4"/>
    <n v="3691"/>
    <n v="1.2498226511477814E-3"/>
    <n v="314"/>
    <n v="89"/>
    <n v="34"/>
    <n v="13"/>
    <n v="0"/>
    <n v="450"/>
    <n v="452"/>
    <n v="-4.4444444444444731E-3"/>
    <n v="-2"/>
    <x v="1"/>
    <n v="452"/>
    <n v="1"/>
    <n v="110"/>
    <n v="0.24336283185840707"/>
    <n v="7"/>
    <n v="1.5486725663716814E-2"/>
    <n v="75"/>
    <n v="0.16592920353982302"/>
    <n v="33"/>
    <n v="7.3008849557522126E-2"/>
    <n v="405"/>
    <n v="0.89601769911504425"/>
    <n v="116"/>
    <n v="0.25663716814159293"/>
    <n v="0.78472222222222221"/>
    <m/>
  </r>
  <r>
    <n v="752"/>
    <x v="2"/>
    <s v="SURBAN"/>
    <s v="TARIKERE"/>
    <d v="1960-04-01T00:00:00"/>
    <n v="63"/>
    <n v="7"/>
    <x v="0"/>
    <n v="36.387872000000002"/>
    <n v="1.5643899999999999"/>
    <n v="37.952262000000005"/>
    <n v="1.3917432598189545E-3"/>
    <n v="57.636439000000003"/>
    <n v="1.0793699607663503E-3"/>
    <n v="4014"/>
    <n v="1.3591948311317244E-3"/>
    <n v="204"/>
    <n v="237"/>
    <n v="2"/>
    <n v="25"/>
    <n v="0"/>
    <n v="468"/>
    <n v="486"/>
    <n v="-3.8461538461538547E-2"/>
    <n v="-18"/>
    <x v="1"/>
    <n v="486"/>
    <n v="1"/>
    <n v="72"/>
    <n v="0.14814814814814814"/>
    <n v="15"/>
    <n v="3.0864197530864196E-2"/>
    <n v="97"/>
    <n v="0.19958847736625515"/>
    <n v="29"/>
    <n v="5.9670781893004114E-2"/>
    <n v="372"/>
    <n v="0.76543209876543206"/>
    <n v="68"/>
    <n v="0.13991769547325103"/>
    <n v="0.84375"/>
    <m/>
  </r>
  <r>
    <n v="753"/>
    <x v="0"/>
    <s v="SURBAN"/>
    <s v="THOKKOTU-ULLAL"/>
    <d v="1970-05-20T00:00:00"/>
    <n v="53"/>
    <n v="7"/>
    <x v="0"/>
    <n v="38.665737999999997"/>
    <n v="3.2695430000000001"/>
    <n v="41.935280999999996"/>
    <n v="1.5378041150844674E-3"/>
    <n v="32.485936000000002"/>
    <n v="6.0837109429640794E-4"/>
    <n v="3820"/>
    <n v="1.2935038004292943E-3"/>
    <n v="203"/>
    <n v="202"/>
    <n v="7"/>
    <n v="19"/>
    <n v="0"/>
    <n v="431"/>
    <n v="435"/>
    <n v="-9.2807424593968069E-3"/>
    <n v="-4"/>
    <x v="1"/>
    <n v="435"/>
    <n v="1"/>
    <n v="168"/>
    <n v="0.38620689655172413"/>
    <n v="22"/>
    <n v="5.057471264367816E-2"/>
    <n v="113"/>
    <n v="0.25977011494252872"/>
    <n v="30"/>
    <n v="6.8965517241379309E-2"/>
    <n v="360"/>
    <n v="0.82758620689655171"/>
    <n v="137"/>
    <n v="0.31494252873563217"/>
    <n v="0.75520833333333337"/>
    <m/>
  </r>
  <r>
    <n v="754"/>
    <x v="11"/>
    <s v="SURBAN"/>
    <s v="TIPTUR MAIN,KARNATAKA"/>
    <d v="1970-04-09T00:00:00"/>
    <n v="53"/>
    <n v="7"/>
    <x v="0"/>
    <n v="35.198428"/>
    <n v="6.948817"/>
    <n v="42.147244999999998"/>
    <n v="1.5455770238065947E-3"/>
    <n v="50.097883000000003"/>
    <n v="9.381938049327997E-4"/>
    <n v="3404"/>
    <n v="1.1526405593354234E-3"/>
    <n v="271"/>
    <n v="245"/>
    <n v="18"/>
    <n v="21"/>
    <n v="0"/>
    <n v="555"/>
    <n v="564"/>
    <n v="-1.6216216216216273E-2"/>
    <n v="-9"/>
    <x v="2"/>
    <n v="563"/>
    <n v="0.99822695035460995"/>
    <n v="113"/>
    <n v="0.20035460992907803"/>
    <n v="18"/>
    <n v="3.1971580817051509E-2"/>
    <n v="115"/>
    <n v="0.20426287744227353"/>
    <n v="37"/>
    <n v="6.5719360568383664E-2"/>
    <n v="460"/>
    <n v="0.81705150976909413"/>
    <n v="113"/>
    <n v="0.20071047957371227"/>
    <n v="0.97743055555555558"/>
    <m/>
  </r>
  <r>
    <n v="755"/>
    <x v="1"/>
    <s v="RURAL"/>
    <s v="TRASI"/>
    <d v="1971-11-29T00:00:00"/>
    <n v="51"/>
    <n v="6"/>
    <x v="0"/>
    <n v="28.391307000000001"/>
    <n v="1.976315"/>
    <n v="30.367622000000001"/>
    <n v="1.113607753741524E-3"/>
    <n v="36.674413000000001"/>
    <n v="6.8680960183780477E-4"/>
    <n v="2940"/>
    <n v="9.9552386734610607E-4"/>
    <n v="77"/>
    <n v="217"/>
    <n v="13"/>
    <n v="20"/>
    <n v="0"/>
    <n v="327"/>
    <n v="323"/>
    <n v="1.2232415902140636E-2"/>
    <n v="4"/>
    <x v="1"/>
    <n v="323"/>
    <n v="1"/>
    <n v="126"/>
    <n v="0.39009287925696595"/>
    <n v="9"/>
    <n v="2.7863777089783281E-2"/>
    <n v="119"/>
    <n v="0.36842105263157893"/>
    <n v="27"/>
    <n v="8.3591331269349839E-2"/>
    <n v="251"/>
    <n v="0.77708978328173373"/>
    <n v="84"/>
    <n v="0.26006191950464397"/>
    <n v="0.56076388888888884"/>
    <m/>
  </r>
  <r>
    <n v="756"/>
    <x v="11"/>
    <s v="URBAN"/>
    <s v="VIVEKANANDA ROAD, TUMAKURU-MAIN"/>
    <d v="1958-04-26T00:00:00"/>
    <n v="65"/>
    <n v="9"/>
    <x v="0"/>
    <n v="52.815849999999998"/>
    <n v="4.1759050000000002"/>
    <n v="56.991754999999998"/>
    <n v="2.0899384307186534E-3"/>
    <n v="93.582970000000003"/>
    <n v="1.7525483602014089E-3"/>
    <n v="7242"/>
    <n v="2.45223940385051E-3"/>
    <n v="277"/>
    <n v="316"/>
    <n v="18"/>
    <n v="17"/>
    <n v="0"/>
    <n v="628"/>
    <n v="649"/>
    <n v="-3.3439490445859921E-2"/>
    <n v="-21"/>
    <x v="2"/>
    <n v="649"/>
    <n v="1"/>
    <n v="199"/>
    <n v="0.30662557781201849"/>
    <n v="47"/>
    <n v="7.24191063174114E-2"/>
    <n v="221"/>
    <n v="0.34052388289676427"/>
    <n v="93"/>
    <n v="0.14329738058551617"/>
    <n v="531"/>
    <n v="0.81818181818181823"/>
    <n v="194"/>
    <n v="0.29892141756548535"/>
    <n v="1.1267361111111112"/>
    <m/>
  </r>
  <r>
    <n v="757"/>
    <x v="11"/>
    <s v="URBAN"/>
    <s v="SOMESHWARAPURAM, TUMAKURU-2"/>
    <d v="1971-11-05T00:00:00"/>
    <n v="51"/>
    <n v="8"/>
    <x v="0"/>
    <n v="71.650807"/>
    <n v="5.2534979999999996"/>
    <n v="76.904304999999994"/>
    <n v="2.8201493796288376E-3"/>
    <n v="120.182661"/>
    <n v="2.2506864813137671E-3"/>
    <n v="8188"/>
    <n v="2.7725678319149376E-3"/>
    <n v="285"/>
    <n v="549"/>
    <n v="21"/>
    <n v="32"/>
    <n v="2"/>
    <n v="889"/>
    <n v="898"/>
    <n v="-1.0123734533183271E-2"/>
    <n v="-9"/>
    <x v="5"/>
    <n v="898"/>
    <n v="1"/>
    <n v="429"/>
    <n v="0.47772828507795101"/>
    <n v="36"/>
    <n v="4.0089086859688199E-2"/>
    <n v="361"/>
    <n v="0.40200445434298443"/>
    <n v="139"/>
    <n v="0.15478841870824053"/>
    <n v="702"/>
    <n v="0.78173719376391981"/>
    <n v="343"/>
    <n v="0.3819599109131403"/>
    <n v="1.5590277777777777"/>
    <m/>
  </r>
  <r>
    <n v="758"/>
    <x v="0"/>
    <s v="URBAN"/>
    <s v="THIRUVANANTHAPURAM KERALA"/>
    <d v="1977-09-15T00:00:00"/>
    <n v="46"/>
    <n v="7"/>
    <x v="0"/>
    <n v="18.283472"/>
    <n v="2.6578140000000001"/>
    <n v="20.941285999999998"/>
    <n v="7.6793561454758694E-4"/>
    <n v="61.242140999999997"/>
    <n v="1.1468947158310263E-3"/>
    <n v="3122"/>
    <n v="1.0571515353246744E-3"/>
    <n v="16"/>
    <n v="160"/>
    <n v="4"/>
    <n v="6"/>
    <n v="0"/>
    <n v="186"/>
    <n v="193"/>
    <n v="-3.7634408602150504E-2"/>
    <n v="-7"/>
    <x v="0"/>
    <n v="193"/>
    <n v="1"/>
    <n v="87"/>
    <n v="0.45077720207253885"/>
    <n v="11"/>
    <n v="5.6994818652849742E-2"/>
    <n v="129"/>
    <n v="0.66839378238341973"/>
    <n v="43"/>
    <n v="0.22279792746113988"/>
    <n v="136"/>
    <n v="0.70466321243523311"/>
    <n v="75"/>
    <n v="0.38860103626943004"/>
    <n v="0.33506944444444442"/>
    <m/>
  </r>
  <r>
    <n v="759"/>
    <x v="11"/>
    <s v="SURBAN"/>
    <s v="TURUVEKERE, KARNATAKA."/>
    <d v="1979-05-28T00:00:00"/>
    <n v="44"/>
    <n v="7"/>
    <x v="0"/>
    <n v="46.741723"/>
    <n v="2.9546939999999999"/>
    <n v="49.696416999999997"/>
    <n v="1.8224118867250152E-3"/>
    <n v="56.499248000000001"/>
    <n v="1.0580735408911763E-3"/>
    <n v="3963"/>
    <n v="1.3419255395553124E-3"/>
    <n v="412"/>
    <n v="232"/>
    <n v="14"/>
    <n v="29"/>
    <n v="0"/>
    <n v="687"/>
    <n v="689"/>
    <n v="-2.9112081513829047E-3"/>
    <n v="-2"/>
    <x v="2"/>
    <n v="689"/>
    <n v="1"/>
    <n v="129"/>
    <n v="0.18722786647314948"/>
    <n v="22"/>
    <n v="3.1930333817126268E-2"/>
    <n v="95"/>
    <n v="0.13788098693759071"/>
    <n v="48"/>
    <n v="6.966618287373004E-2"/>
    <n v="596"/>
    <n v="0.86502177068214803"/>
    <n v="130"/>
    <n v="0.18867924528301888"/>
    <n v="1.1961805555555556"/>
    <m/>
  </r>
  <r>
    <n v="760"/>
    <x v="5"/>
    <s v="URBAN"/>
    <s v="TADAPATRI, A.P"/>
    <d v="1980-02-17T00:00:00"/>
    <n v="43"/>
    <n v="10"/>
    <x v="2"/>
    <n v="43.607021000000003"/>
    <n v="9.8591610000000003"/>
    <n v="53.466182000000003"/>
    <n v="1.9606525278191194E-3"/>
    <n v="87.234112999999994"/>
    <n v="1.6336519528261861E-3"/>
    <n v="3874"/>
    <n v="1.3117889326866717E-3"/>
    <n v="248"/>
    <n v="277"/>
    <n v="42"/>
    <n v="34"/>
    <n v="0"/>
    <n v="601"/>
    <n v="608"/>
    <n v="-1.1647254575707144E-2"/>
    <n v="-7"/>
    <x v="2"/>
    <n v="607"/>
    <n v="0.99835526315789469"/>
    <n v="138"/>
    <n v="0.22697368421052633"/>
    <n v="13"/>
    <n v="2.1416803953871501E-2"/>
    <n v="118"/>
    <n v="0.19439868204283361"/>
    <n v="87"/>
    <n v="0.14332784184514002"/>
    <n v="452"/>
    <n v="0.74464579901153216"/>
    <n v="154"/>
    <n v="0.25370675453047775"/>
    <n v="1.0538194444444444"/>
    <m/>
  </r>
  <r>
    <n v="761"/>
    <x v="13"/>
    <s v="URBAN"/>
    <s v="TIRUCHIRAPALLI"/>
    <d v="1981-07-13T00:00:00"/>
    <n v="42"/>
    <n v="6"/>
    <x v="0"/>
    <n v="12.643674000000001"/>
    <n v="0.99470899999999995"/>
    <n v="13.638383000000001"/>
    <n v="5.0013165526416878E-4"/>
    <n v="21.698793999999999"/>
    <n v="4.0635797136004734E-4"/>
    <n v="1908"/>
    <n v="6.4607467309400356E-4"/>
    <n v="22"/>
    <n v="81"/>
    <n v="11"/>
    <n v="10"/>
    <n v="0"/>
    <n v="124"/>
    <n v="125"/>
    <n v="-8.0645161290322509E-3"/>
    <n v="-1"/>
    <x v="0"/>
    <n v="125"/>
    <n v="1"/>
    <n v="72"/>
    <n v="0.57599999999999996"/>
    <n v="9"/>
    <n v="7.1999999999999995E-2"/>
    <n v="62"/>
    <n v="0.496"/>
    <n v="41"/>
    <n v="0.32800000000000001"/>
    <n v="91"/>
    <n v="0.72799999999999998"/>
    <n v="69"/>
    <n v="0.55200000000000005"/>
    <n v="0.2170138888888889"/>
    <m/>
  </r>
  <r>
    <n v="762"/>
    <x v="2"/>
    <s v="SURBAN"/>
    <s v="THIRTHAHALLI,KARNATAKA"/>
    <d v="1993-09-23T00:00:00"/>
    <n v="29"/>
    <n v="7"/>
    <x v="0"/>
    <n v="52.052824000000001"/>
    <n v="2.6841330000000001"/>
    <n v="54.736957000000004"/>
    <n v="2.0072529792229494E-3"/>
    <n v="114.32890999999999"/>
    <n v="2.1410620302402717E-3"/>
    <n v="3697"/>
    <n v="1.2518543325097122E-3"/>
    <n v="162"/>
    <n v="572"/>
    <n v="5"/>
    <n v="37"/>
    <n v="2"/>
    <n v="778"/>
    <n v="773"/>
    <n v="6.4267352185090054E-3"/>
    <n v="5"/>
    <x v="5"/>
    <n v="772"/>
    <n v="0.99870633893919791"/>
    <n v="183"/>
    <n v="0.23673997412677877"/>
    <n v="19"/>
    <n v="2.4611398963730571E-2"/>
    <n v="277"/>
    <n v="0.35880829015544041"/>
    <n v="94"/>
    <n v="0.12176165803108809"/>
    <n v="551"/>
    <n v="0.71373056994818651"/>
    <n v="186"/>
    <n v="0.24093264248704663"/>
    <n v="1.3402777777777777"/>
    <m/>
  </r>
  <r>
    <n v="763"/>
    <x v="0"/>
    <s v="SURBAN"/>
    <s v="TIRUVALLA"/>
    <d v="1994-03-28T00:00:00"/>
    <n v="29"/>
    <n v="6"/>
    <x v="0"/>
    <n v="7.38"/>
    <n v="0.60278200000000004"/>
    <n v="7.9827820000000003"/>
    <n v="2.9273572792852434E-4"/>
    <n v="25.636752999999999"/>
    <n v="4.8010497455935143E-4"/>
    <n v="721"/>
    <n v="2.4414037699202124E-4"/>
    <n v="11"/>
    <n v="75"/>
    <n v="2"/>
    <n v="4"/>
    <n v="0"/>
    <n v="92"/>
    <n v="95"/>
    <n v="-3.2608695652173836E-2"/>
    <n v="-3"/>
    <x v="3"/>
    <n v="95"/>
    <n v="1"/>
    <n v="35"/>
    <n v="0.36842105263157893"/>
    <n v="8"/>
    <n v="8.4210526315789472E-2"/>
    <n v="38"/>
    <n v="0.4"/>
    <n v="10"/>
    <n v="0.10526315789473684"/>
    <n v="60"/>
    <n v="0.63157894736842102"/>
    <n v="26"/>
    <n v="0.27368421052631581"/>
    <n v="0.16493055555555555"/>
    <m/>
  </r>
  <r>
    <n v="764"/>
    <x v="13"/>
    <s v="URBAN"/>
    <s v="TIRUPUR MAIN"/>
    <d v="1994-08-31T00:00:00"/>
    <n v="29"/>
    <n v="12"/>
    <x v="2"/>
    <n v="26.930430999999999"/>
    <n v="11.328502"/>
    <n v="38.258932999999999"/>
    <n v="1.402989158607067E-3"/>
    <n v="76.695907000000005"/>
    <n v="1.4363007077784534E-3"/>
    <n v="4965"/>
    <n v="1.6812163269977608E-3"/>
    <n v="227"/>
    <n v="130"/>
    <n v="28"/>
    <n v="14"/>
    <n v="0"/>
    <n v="399"/>
    <n v="400"/>
    <n v="-2.5062656641603454E-3"/>
    <n v="-1"/>
    <x v="1"/>
    <n v="400"/>
    <n v="1"/>
    <n v="176"/>
    <n v="0.44"/>
    <n v="34"/>
    <n v="8.5000000000000006E-2"/>
    <n v="86"/>
    <n v="0.215"/>
    <n v="94"/>
    <n v="0.23499999999999999"/>
    <n v="332"/>
    <n v="0.83"/>
    <n v="179"/>
    <n v="0.44750000000000001"/>
    <n v="0.69444444444444442"/>
    <m/>
  </r>
  <r>
    <n v="765"/>
    <x v="5"/>
    <s v="URBAN"/>
    <s v="TIRUPATHI, AP"/>
    <d v="1997-12-08T00:00:00"/>
    <n v="25"/>
    <n v="8"/>
    <x v="0"/>
    <n v="14.600072000000001"/>
    <n v="3.0623580000000001"/>
    <n v="17.662430000000001"/>
    <n v="6.4769704384218512E-4"/>
    <n v="30.091470999999999"/>
    <n v="5.6352943443767865E-4"/>
    <n v="3210"/>
    <n v="1.0869495286329933E-3"/>
    <n v="16"/>
    <n v="110"/>
    <n v="16"/>
    <n v="7"/>
    <n v="0"/>
    <n v="149"/>
    <n v="148"/>
    <n v="6.7114093959731447E-3"/>
    <n v="1"/>
    <x v="0"/>
    <n v="148"/>
    <n v="1"/>
    <n v="75"/>
    <n v="0.5067567567567568"/>
    <n v="4"/>
    <n v="2.7027027027027029E-2"/>
    <n v="84"/>
    <n v="0.56756756756756754"/>
    <n v="44"/>
    <n v="0.29729729729729731"/>
    <n v="101"/>
    <n v="0.68243243243243246"/>
    <n v="70"/>
    <n v="0.47297297297297297"/>
    <n v="0.25694444444444442"/>
    <m/>
  </r>
  <r>
    <n v="766"/>
    <x v="13"/>
    <s v="URBAN"/>
    <s v="TIRUPUR-PERAMANALLUR ROAD"/>
    <d v="1999-06-10T00:00:00"/>
    <n v="24"/>
    <n v="12"/>
    <x v="2"/>
    <n v="27.266497000000001"/>
    <n v="18.021426000000002"/>
    <n v="45.287923000000006"/>
    <n v="1.6607484841470006E-3"/>
    <n v="41.551501999999999"/>
    <n v="7.7814389406540051E-4"/>
    <n v="5453"/>
    <n v="1.8464597444348015E-3"/>
    <n v="221"/>
    <n v="119"/>
    <n v="26"/>
    <n v="11"/>
    <n v="0"/>
    <n v="377"/>
    <n v="384"/>
    <n v="-1.8567639257294433E-2"/>
    <n v="-7"/>
    <x v="1"/>
    <n v="384"/>
    <n v="1"/>
    <n v="175"/>
    <n v="0.45572916666666669"/>
    <n v="66"/>
    <n v="0.171875"/>
    <n v="97"/>
    <n v="0.25260416666666669"/>
    <n v="88"/>
    <n v="0.22916666666666666"/>
    <n v="341"/>
    <n v="0.88802083333333337"/>
    <n v="174"/>
    <n v="0.453125"/>
    <n v="0.66666666666666663"/>
    <m/>
  </r>
  <r>
    <n v="767"/>
    <x v="11"/>
    <s v="SURBAN"/>
    <s v="TIPTUR K.R.EXTN, KARNATAKA"/>
    <d v="2006-03-22T00:00:00"/>
    <n v="17"/>
    <n v="8"/>
    <x v="0"/>
    <n v="56.847486000000004"/>
    <n v="4.5285450000000003"/>
    <n v="61.376031000000005"/>
    <n v="2.2507137376604641E-3"/>
    <n v="69.118874000000005"/>
    <n v="1.2944039849095172E-3"/>
    <n v="4537"/>
    <n v="1.5362897231800284E-3"/>
    <n v="239"/>
    <n v="361"/>
    <n v="18"/>
    <n v="35"/>
    <n v="2"/>
    <n v="655"/>
    <n v="656"/>
    <n v="-1.5267175572519776E-3"/>
    <n v="-1"/>
    <x v="2"/>
    <n v="656"/>
    <n v="1"/>
    <n v="220"/>
    <n v="0.33536585365853661"/>
    <n v="44"/>
    <n v="6.7073170731707321E-2"/>
    <n v="179"/>
    <n v="0.27286585365853661"/>
    <n v="82"/>
    <n v="0.125"/>
    <n v="505"/>
    <n v="0.76981707317073167"/>
    <n v="194"/>
    <n v="0.29573170731707316"/>
    <n v="1.1388888888888888"/>
    <m/>
  </r>
  <r>
    <n v="768"/>
    <x v="11"/>
    <s v="URBAN"/>
    <s v="SIT-CAMPUS EXTENSION COUNTER,TU"/>
    <d v="2018-07-16T00:00:00"/>
    <n v="5"/>
    <n v="7"/>
    <x v="0"/>
    <n v="36.423720000000003"/>
    <n v="2.2248579999999998"/>
    <n v="38.648578000000001"/>
    <n v="1.4172777878980474E-3"/>
    <n v="86.137504000000007"/>
    <n v="1.6131155207730883E-3"/>
    <n v="4112"/>
    <n v="1.3923789600432614E-3"/>
    <n v="74"/>
    <n v="129"/>
    <n v="14"/>
    <n v="8"/>
    <n v="0"/>
    <n v="225"/>
    <n v="232"/>
    <n v="-3.1111111111111089E-2"/>
    <n v="-7"/>
    <x v="0"/>
    <n v="232"/>
    <n v="1"/>
    <n v="179"/>
    <n v="0.77155172413793105"/>
    <n v="31"/>
    <n v="0.1336206896551724"/>
    <n v="124"/>
    <n v="0.53448275862068961"/>
    <n v="102"/>
    <n v="0.43965517241379309"/>
    <n v="209"/>
    <n v="0.90086206896551724"/>
    <n v="175"/>
    <n v="0.75431034482758619"/>
    <n v="0.40277777777777779"/>
    <m/>
  </r>
  <r>
    <n v="769"/>
    <x v="11"/>
    <s v="URBAN"/>
    <s v="B.H.ROAD, TUMAKURU"/>
    <d v="2006-03-27T00:00:00"/>
    <n v="17"/>
    <n v="8"/>
    <x v="0"/>
    <n v="24.836283000000002"/>
    <n v="3.5467689999999998"/>
    <n v="28.383052000000003"/>
    <n v="1.0408318037562793E-3"/>
    <n v="50.104035000000003"/>
    <n v="9.383090147568944E-4"/>
    <n v="4369"/>
    <n v="1.4794026450459651E-3"/>
    <n v="157"/>
    <n v="242"/>
    <n v="27"/>
    <n v="7"/>
    <n v="0"/>
    <n v="433"/>
    <n v="441"/>
    <n v="-1.8475750577367167E-2"/>
    <n v="-8"/>
    <x v="1"/>
    <n v="441"/>
    <n v="1"/>
    <n v="205"/>
    <n v="0.46485260770975056"/>
    <n v="24"/>
    <n v="5.4421768707482991E-2"/>
    <n v="175"/>
    <n v="0.3968253968253968"/>
    <n v="92"/>
    <n v="0.20861678004535147"/>
    <n v="371"/>
    <n v="0.84126984126984128"/>
    <n v="192"/>
    <n v="0.43537414965986393"/>
    <n v="0.765625"/>
    <m/>
  </r>
  <r>
    <n v="770"/>
    <x v="9"/>
    <s v="METRO"/>
    <s v="THANE"/>
    <d v="2008-10-20T00:00:00"/>
    <n v="14"/>
    <n v="7"/>
    <x v="0"/>
    <n v="23.552783999999999"/>
    <n v="6.297879"/>
    <n v="29.850662999999997"/>
    <n v="1.094650406644459E-3"/>
    <n v="50.816979000000003"/>
    <n v="9.5166047002824799E-4"/>
    <n v="5539"/>
    <n v="1.8755805106224768E-3"/>
    <n v="83"/>
    <n v="207"/>
    <n v="18"/>
    <n v="5"/>
    <n v="0"/>
    <n v="313"/>
    <n v="322"/>
    <n v="-2.8753993610223683E-2"/>
    <n v="-9"/>
    <x v="1"/>
    <n v="322"/>
    <n v="1"/>
    <n v="174"/>
    <n v="0.54037267080745344"/>
    <n v="17"/>
    <n v="5.2795031055900624E-2"/>
    <n v="170"/>
    <n v="0.52795031055900621"/>
    <n v="75"/>
    <n v="0.23291925465838509"/>
    <n v="259"/>
    <n v="0.80434782608695654"/>
    <n v="166"/>
    <n v="0.51552795031055898"/>
    <n v="0.55902777777777779"/>
    <m/>
  </r>
  <r>
    <n v="771"/>
    <x v="13"/>
    <s v="URBAN"/>
    <s v="TAMBARAM,CHENNAI"/>
    <d v="2009-08-12T00:00:00"/>
    <n v="14"/>
    <n v="6"/>
    <x v="0"/>
    <n v="11.353709"/>
    <n v="8.1684889999999992"/>
    <n v="19.522197999999999"/>
    <n v="7.158963932993262E-4"/>
    <n v="23.809350999999999"/>
    <n v="4.4588282518186558E-4"/>
    <n v="2712"/>
    <n v="9.1831997559273454E-4"/>
    <n v="44"/>
    <n v="101"/>
    <n v="14"/>
    <n v="6"/>
    <n v="0"/>
    <n v="165"/>
    <n v="164"/>
    <n v="6.0606060606060996E-3"/>
    <n v="1"/>
    <x v="0"/>
    <n v="164"/>
    <n v="1"/>
    <n v="80"/>
    <n v="0.48780487804878048"/>
    <n v="12"/>
    <n v="7.3170731707317069E-2"/>
    <n v="79"/>
    <n v="0.48170731707317072"/>
    <n v="64"/>
    <n v="0.3902439024390244"/>
    <n v="128"/>
    <n v="0.78048780487804881"/>
    <n v="88"/>
    <n v="0.53658536585365857"/>
    <n v="0.28472222222222221"/>
    <m/>
  </r>
  <r>
    <n v="772"/>
    <x v="3"/>
    <s v="SURBAN"/>
    <s v="TORANAGALLU"/>
    <d v="2011-05-09T00:00:00"/>
    <n v="12"/>
    <n v="6"/>
    <x v="0"/>
    <n v="20.272773999999998"/>
    <n v="4.7177619999999996"/>
    <n v="24.990535999999999"/>
    <n v="9.1642521958936027E-4"/>
    <n v="22.247467"/>
    <n v="4.1663308836516899E-4"/>
    <n v="8332"/>
    <n v="2.8213281846012775E-3"/>
    <n v="305"/>
    <n v="97"/>
    <n v="6"/>
    <n v="5"/>
    <n v="0"/>
    <n v="413"/>
    <n v="418"/>
    <n v="-1.2106537530266248E-2"/>
    <n v="-5"/>
    <x v="1"/>
    <n v="418"/>
    <n v="1"/>
    <n v="82"/>
    <n v="0.19617224880382775"/>
    <n v="46"/>
    <n v="0.11004784688995216"/>
    <n v="99"/>
    <n v="0.23684210526315788"/>
    <n v="41"/>
    <n v="9.8086124401913874E-2"/>
    <n v="407"/>
    <n v="0.97368421052631582"/>
    <n v="98"/>
    <n v="0.23444976076555024"/>
    <n v="0.72569444444444442"/>
    <m/>
  </r>
  <r>
    <n v="773"/>
    <x v="5"/>
    <s v="SURBAN"/>
    <s v="TANUKU"/>
    <d v="2011-06-27T00:00:00"/>
    <n v="12"/>
    <n v="6"/>
    <x v="0"/>
    <n v="9.2739510000000003"/>
    <n v="2.577839"/>
    <n v="11.851790000000001"/>
    <n v="4.3461569824980884E-4"/>
    <n v="11.280677000000001"/>
    <n v="2.1125565878398335E-4"/>
    <n v="3168"/>
    <n v="1.0727277590994776E-3"/>
    <n v="44"/>
    <n v="51"/>
    <n v="8"/>
    <n v="6"/>
    <n v="0"/>
    <n v="109"/>
    <n v="114"/>
    <n v="-4.587155963302747E-2"/>
    <n v="-5"/>
    <x v="0"/>
    <n v="114"/>
    <n v="1"/>
    <n v="44"/>
    <n v="0.38596491228070173"/>
    <n v="2"/>
    <n v="1.7543859649122806E-2"/>
    <n v="47"/>
    <n v="0.41228070175438597"/>
    <n v="32"/>
    <n v="0.2807017543859649"/>
    <n v="95"/>
    <n v="0.83333333333333337"/>
    <n v="50"/>
    <n v="0.43859649122807015"/>
    <n v="0.19791666666666666"/>
    <m/>
  </r>
  <r>
    <n v="774"/>
    <x v="4"/>
    <s v="RURAL"/>
    <s v="T.NARASIPURA"/>
    <d v="2012-02-13T00:00:00"/>
    <n v="11"/>
    <n v="4"/>
    <x v="1"/>
    <n v="12.128094000000001"/>
    <n v="0.87397000000000002"/>
    <n v="13.002064000000001"/>
    <n v="4.7679727062736535E-4"/>
    <n v="16.194648999999998"/>
    <n v="3.0328066686692443E-4"/>
    <n v="2362"/>
    <n v="7.9980522948010289E-4"/>
    <n v="116"/>
    <n v="89"/>
    <n v="8"/>
    <n v="4"/>
    <n v="0"/>
    <n v="217"/>
    <n v="230"/>
    <n v="-5.9907834101382562E-2"/>
    <n v="-13"/>
    <x v="0"/>
    <n v="230"/>
    <n v="1"/>
    <n v="49"/>
    <n v="0.21304347826086956"/>
    <n v="10"/>
    <n v="4.3478260869565216E-2"/>
    <n v="57"/>
    <n v="0.24782608695652175"/>
    <n v="21"/>
    <n v="9.1304347826086957E-2"/>
    <n v="191"/>
    <n v="0.83043478260869563"/>
    <n v="53"/>
    <n v="0.23043478260869565"/>
    <n v="0.39930555555555558"/>
    <m/>
  </r>
  <r>
    <n v="775"/>
    <x v="0"/>
    <s v="URBAN"/>
    <s v="THRISSUR"/>
    <d v="2013-03-18T00:00:00"/>
    <n v="10"/>
    <n v="6"/>
    <x v="0"/>
    <n v="4.1701329999999999"/>
    <n v="2.2450749999999999"/>
    <n v="6.4152079999999998"/>
    <n v="2.3525139277170447E-4"/>
    <n v="12.997293000000001"/>
    <n v="2.4340309496703567E-4"/>
    <n v="2349"/>
    <n v="7.9540325319591939E-4"/>
    <n v="1"/>
    <n v="76"/>
    <n v="2"/>
    <n v="3"/>
    <n v="0"/>
    <n v="82"/>
    <n v="84"/>
    <n v="-2.4390243902439046E-2"/>
    <n v="-2"/>
    <x v="3"/>
    <n v="84"/>
    <n v="1"/>
    <n v="57"/>
    <n v="0.6785714285714286"/>
    <n v="10"/>
    <n v="0.11904761904761904"/>
    <n v="68"/>
    <n v="0.80952380952380953"/>
    <n v="31"/>
    <n v="0.36904761904761907"/>
    <n v="66"/>
    <n v="0.7857142857142857"/>
    <n v="50"/>
    <n v="0.59523809523809523"/>
    <n v="0.14583333333333334"/>
    <m/>
  </r>
  <r>
    <n v="776"/>
    <x v="0"/>
    <s v="SURBAN"/>
    <s v="THALASSERY"/>
    <d v="2014-03-31T00:00:00"/>
    <n v="9"/>
    <n v="5"/>
    <x v="0"/>
    <n v="5.2216189999999996"/>
    <n v="1.0371760000000001"/>
    <n v="6.2587949999999992"/>
    <n v="2.2951558871085395E-4"/>
    <n v="10.855964"/>
    <n v="2.0330196729816897E-4"/>
    <n v="1666"/>
    <n v="5.6413019149612672E-4"/>
    <n v="26"/>
    <n v="46"/>
    <n v="1"/>
    <n v="3"/>
    <n v="0"/>
    <n v="76"/>
    <n v="77"/>
    <n v="-1.3157894736842035E-2"/>
    <n v="-1"/>
    <x v="3"/>
    <n v="77"/>
    <n v="1"/>
    <n v="35"/>
    <n v="0.45454545454545453"/>
    <n v="3"/>
    <n v="3.896103896103896E-2"/>
    <n v="33"/>
    <n v="0.42857142857142855"/>
    <n v="18"/>
    <n v="0.23376623376623376"/>
    <n v="65"/>
    <n v="0.8441558441558441"/>
    <n v="33"/>
    <n v="0.42857142857142855"/>
    <n v="0.13368055555555555"/>
    <m/>
  </r>
  <r>
    <n v="777"/>
    <x v="13"/>
    <s v="URBAN"/>
    <s v="TIRUNELVELI,TAMILNADU"/>
    <d v="2014-06-23T00:00:00"/>
    <n v="9"/>
    <n v="4"/>
    <x v="1"/>
    <n v="4.8817180000000002"/>
    <n v="0.50556000000000001"/>
    <n v="5.3872780000000002"/>
    <n v="1.9755628387237991E-4"/>
    <n v="10.001548"/>
    <n v="1.8730113552578722E-4"/>
    <n v="2909"/>
    <n v="9.8502684697613003E-4"/>
    <n v="24"/>
    <n v="37"/>
    <n v="3"/>
    <n v="5"/>
    <n v="0"/>
    <n v="69"/>
    <n v="68"/>
    <n v="1.4492753623188359E-2"/>
    <n v="1"/>
    <x v="3"/>
    <n v="68"/>
    <n v="1"/>
    <n v="27"/>
    <n v="0.39705882352941174"/>
    <n v="3"/>
    <n v="4.4117647058823532E-2"/>
    <n v="17"/>
    <n v="0.25"/>
    <n v="12"/>
    <n v="0.17647058823529413"/>
    <n v="50"/>
    <n v="0.73529411764705888"/>
    <n v="21"/>
    <n v="0.30882352941176472"/>
    <n v="0.11805555555555555"/>
    <m/>
  </r>
  <r>
    <n v="778"/>
    <x v="11"/>
    <s v="URBAN"/>
    <s v="TUMAKURU VINOBA NAGAR"/>
    <d v="2014-06-21T00:00:00"/>
    <n v="9"/>
    <n v="6"/>
    <x v="0"/>
    <n v="17.628837000000001"/>
    <n v="2.1600999999999999"/>
    <n v="19.788937000000001"/>
    <n v="7.2567795007137973E-4"/>
    <n v="14.567239000000001"/>
    <n v="2.7280381058767436E-4"/>
    <n v="4562"/>
    <n v="1.5447550621880734E-3"/>
    <n v="214"/>
    <n v="93"/>
    <n v="5"/>
    <n v="2"/>
    <n v="0"/>
    <n v="314"/>
    <n v="325"/>
    <n v="-3.5031847133758065E-2"/>
    <n v="-11"/>
    <x v="1"/>
    <n v="325"/>
    <n v="1"/>
    <n v="124"/>
    <n v="0.38153846153846155"/>
    <n v="10"/>
    <n v="3.0769230769230771E-2"/>
    <n v="69"/>
    <n v="0.21230769230769231"/>
    <n v="35"/>
    <n v="0.1076923076923077"/>
    <n v="297"/>
    <n v="0.91384615384615386"/>
    <n v="117"/>
    <n v="0.36"/>
    <n v="0.56423611111111116"/>
    <m/>
  </r>
  <r>
    <n v="779"/>
    <x v="4"/>
    <s v="RURAL"/>
    <s v="THANDRE GP"/>
    <d v="2015-03-05T00:00:00"/>
    <n v="8"/>
    <n v="3"/>
    <x v="1"/>
    <n v="4.5916389999999998"/>
    <n v="0.261793"/>
    <n v="4.8534319999999997"/>
    <n v="1.7797967544041582E-4"/>
    <n v="3.0880679999999998"/>
    <n v="5.7830912072895786E-5"/>
    <n v="559"/>
    <n v="1.8928498021988889E-4"/>
    <n v="51"/>
    <n v="27"/>
    <n v="4"/>
    <n v="4"/>
    <n v="0"/>
    <n v="86"/>
    <n v="85"/>
    <n v="1.1627906976744207E-2"/>
    <n v="1"/>
    <x v="3"/>
    <n v="84"/>
    <n v="0.9882352941176471"/>
    <n v="13"/>
    <n v="0.15294117647058825"/>
    <n v="0"/>
    <n v="0"/>
    <n v="13"/>
    <n v="0.15476190476190477"/>
    <n v="3"/>
    <n v="3.5714285714285712E-2"/>
    <n v="75"/>
    <n v="0.8928571428571429"/>
    <n v="13"/>
    <n v="0.15476190476190477"/>
    <n v="0.14583333333333334"/>
    <m/>
  </r>
  <r>
    <n v="780"/>
    <x v="13"/>
    <s v="URBAN"/>
    <s v="THANJAVUR"/>
    <d v="2015-03-04T00:00:00"/>
    <n v="8"/>
    <n v="4"/>
    <x v="1"/>
    <n v="5.3656119999999996"/>
    <n v="0.51211799999999996"/>
    <n v="5.8777299999999997"/>
    <n v="2.1554159566393335E-4"/>
    <n v="3.3337059999999998"/>
    <n v="6.2431027607839313E-5"/>
    <n v="1751"/>
    <n v="5.9291234412348016E-4"/>
    <n v="20"/>
    <n v="22"/>
    <n v="7"/>
    <n v="0"/>
    <n v="0"/>
    <n v="49"/>
    <n v="50"/>
    <n v="-2.0408163265306145E-2"/>
    <n v="-1"/>
    <x v="3"/>
    <n v="50"/>
    <n v="1"/>
    <n v="20"/>
    <n v="0.4"/>
    <n v="3"/>
    <n v="0.06"/>
    <n v="22"/>
    <n v="0.44"/>
    <n v="8"/>
    <n v="0.16"/>
    <n v="43"/>
    <n v="0.86"/>
    <n v="18"/>
    <n v="0.36"/>
    <n v="8.6805555555555552E-2"/>
    <m/>
  </r>
  <r>
    <n v="781"/>
    <x v="13"/>
    <s v="URBAN"/>
    <s v="TUTICORIN"/>
    <d v="2015-03-06T00:00:00"/>
    <n v="8"/>
    <n v="3"/>
    <x v="1"/>
    <n v="3.3135810000000001"/>
    <n v="0.98051100000000002"/>
    <n v="4.294092"/>
    <n v="1.5746817931543825E-4"/>
    <n v="3.4554429999999998"/>
    <n v="6.4710822529135767E-5"/>
    <n v="2308"/>
    <n v="7.8152009722272549E-4"/>
    <n v="11"/>
    <n v="16"/>
    <n v="5"/>
    <n v="1"/>
    <n v="0"/>
    <n v="33"/>
    <n v="34"/>
    <n v="-3.0303030303030276E-2"/>
    <n v="-1"/>
    <x v="4"/>
    <n v="34"/>
    <n v="1"/>
    <n v="17"/>
    <n v="0.5"/>
    <n v="1"/>
    <n v="2.9411764705882353E-2"/>
    <n v="15"/>
    <n v="0.44117647058823528"/>
    <n v="9"/>
    <n v="0.26470588235294118"/>
    <n v="30"/>
    <n v="0.88235294117647056"/>
    <n v="18"/>
    <n v="0.52941176470588236"/>
    <n v="5.9027777777777776E-2"/>
    <m/>
  </r>
  <r>
    <n v="782"/>
    <x v="12"/>
    <s v="RURAL"/>
    <s v="K GOLLAHALLI G.P"/>
    <d v="2016-01-29T00:00:00"/>
    <n v="7"/>
    <n v="5"/>
    <x v="0"/>
    <n v="14.536706000000001"/>
    <n v="2.1010909999999998"/>
    <n v="16.637796999999999"/>
    <n v="6.1012283887021065E-4"/>
    <n v="17.356659000000001"/>
    <n v="3.2504187748075346E-4"/>
    <n v="2640"/>
    <n v="8.939397992495646E-4"/>
    <n v="124"/>
    <n v="83"/>
    <n v="11"/>
    <n v="2"/>
    <n v="0"/>
    <n v="220"/>
    <n v="217"/>
    <n v="1.3636363636363669E-2"/>
    <n v="3"/>
    <x v="0"/>
    <n v="217"/>
    <n v="1"/>
    <n v="71"/>
    <n v="0.32718894009216593"/>
    <n v="13"/>
    <n v="5.9907834101382486E-2"/>
    <n v="62"/>
    <n v="0.2857142857142857"/>
    <n v="17"/>
    <n v="7.8341013824884786E-2"/>
    <n v="198"/>
    <n v="0.9124423963133641"/>
    <n v="67"/>
    <n v="0.30875576036866359"/>
    <n v="0.3767361111111111"/>
    <m/>
  </r>
  <r>
    <n v="783"/>
    <x v="13"/>
    <s v="SURBAN"/>
    <s v="TIRUVALLUR"/>
    <d v="2016-01-29T00:00:00"/>
    <n v="7"/>
    <n v="4"/>
    <x v="1"/>
    <n v="6.2340289999999996"/>
    <n v="1.1000000000000001"/>
    <n v="7.3340289999999992"/>
    <n v="2.6894537743407085E-4"/>
    <n v="4.0440339999999999"/>
    <n v="7.5733492485852326E-5"/>
    <n v="2159"/>
    <n v="7.3106667673477656E-4"/>
    <n v="19"/>
    <n v="26"/>
    <n v="3"/>
    <n v="1"/>
    <n v="0"/>
    <n v="49"/>
    <n v="51"/>
    <n v="-4.081632653061229E-2"/>
    <n v="-2"/>
    <x v="3"/>
    <n v="51"/>
    <n v="1"/>
    <n v="26"/>
    <n v="0.50980392156862742"/>
    <n v="3"/>
    <n v="5.8823529411764705E-2"/>
    <n v="24"/>
    <n v="0.47058823529411764"/>
    <n v="14"/>
    <n v="0.27450980392156865"/>
    <n v="42"/>
    <n v="0.82352941176470584"/>
    <n v="23"/>
    <n v="0.45098039215686275"/>
    <n v="8.8541666666666671E-2"/>
    <m/>
  </r>
  <r>
    <n v="784"/>
    <x v="5"/>
    <s v="URBAN"/>
    <s v="TENALI"/>
    <d v="2016-10-21T00:00:00"/>
    <n v="6"/>
    <n v="5"/>
    <x v="0"/>
    <n v="7.0470810000000004"/>
    <n v="0.707229"/>
    <n v="7.7543100000000003"/>
    <n v="2.8435745613915493E-4"/>
    <n v="9.5037760000000002"/>
    <n v="1.7797925246999005E-4"/>
    <n v="3245"/>
    <n v="1.0988010032442566E-3"/>
    <n v="24"/>
    <n v="56"/>
    <n v="3"/>
    <n v="0"/>
    <n v="0"/>
    <n v="83"/>
    <n v="85"/>
    <n v="-2.4096385542168752E-2"/>
    <n v="-2"/>
    <x v="3"/>
    <n v="85"/>
    <n v="1"/>
    <n v="22"/>
    <n v="0.25882352941176473"/>
    <n v="5"/>
    <n v="5.8823529411764705E-2"/>
    <n v="49"/>
    <n v="0.57647058823529407"/>
    <n v="14"/>
    <n v="0.16470588235294117"/>
    <n v="66"/>
    <n v="0.77647058823529413"/>
    <n v="22"/>
    <n v="0.25882352941176473"/>
    <n v="0.14756944444444445"/>
    <m/>
  </r>
  <r>
    <n v="785"/>
    <x v="9"/>
    <s v="METRO"/>
    <s v="THAKURLI(EAST)"/>
    <d v="2016-12-22T00:00:00"/>
    <n v="6"/>
    <n v="4"/>
    <x v="1"/>
    <n v="11.098231999999999"/>
    <n v="7.3689689999999999"/>
    <n v="18.467200999999999"/>
    <n v="6.7720871339557709E-4"/>
    <n v="9.677206"/>
    <n v="1.8122711329455812E-4"/>
    <n v="3283"/>
    <n v="1.1116683185364851E-3"/>
    <n v="62"/>
    <n v="113"/>
    <n v="6"/>
    <n v="2"/>
    <n v="0"/>
    <n v="183"/>
    <n v="187"/>
    <n v="-2.1857923497267784E-2"/>
    <n v="-4"/>
    <x v="0"/>
    <n v="187"/>
    <n v="1"/>
    <n v="95"/>
    <n v="0.50802139037433158"/>
    <n v="5"/>
    <n v="2.6737967914438502E-2"/>
    <n v="94"/>
    <n v="0.50267379679144386"/>
    <n v="35"/>
    <n v="0.18716577540106952"/>
    <n v="152"/>
    <n v="0.81283422459893051"/>
    <n v="80"/>
    <n v="0.42780748663101603"/>
    <n v="0.32465277777777779"/>
    <m/>
  </r>
  <r>
    <n v="786"/>
    <x v="13"/>
    <s v="URBAN"/>
    <s v="TIRUPUR - ANUPPARPALAYAM"/>
    <d v="2017-01-11T00:00:00"/>
    <n v="6"/>
    <n v="4"/>
    <x v="1"/>
    <n v="6.9612360000000004"/>
    <n v="3.9355500000000001"/>
    <n v="10.896786000000001"/>
    <n v="3.9959485074142736E-4"/>
    <n v="9.2606339999999996"/>
    <n v="1.7342588006263759E-4"/>
    <n v="4355"/>
    <n v="1.4746620552014598E-3"/>
    <n v="87"/>
    <n v="52"/>
    <n v="16"/>
    <n v="2"/>
    <n v="0"/>
    <n v="157"/>
    <n v="157"/>
    <n v="0"/>
    <n v="0"/>
    <x v="0"/>
    <n v="157"/>
    <n v="1"/>
    <n v="36"/>
    <n v="0.22929936305732485"/>
    <n v="19"/>
    <n v="0.12101910828025478"/>
    <n v="53"/>
    <n v="0.33757961783439489"/>
    <n v="22"/>
    <n v="0.14012738853503184"/>
    <n v="144"/>
    <n v="0.91719745222929938"/>
    <n v="39"/>
    <n v="0.24840764331210191"/>
    <n v="0.27256944444444442"/>
    <m/>
  </r>
  <r>
    <n v="787"/>
    <x v="13"/>
    <s v="SURBAN"/>
    <s v="THIRUVERUMBUR"/>
    <d v="2017-02-14T00:00:00"/>
    <n v="6"/>
    <n v="4"/>
    <x v="1"/>
    <n v="2.8123610000000001"/>
    <n v="0.133941"/>
    <n v="2.9463020000000002"/>
    <n v="1.0804351924770928E-4"/>
    <n v="3.699319"/>
    <n v="6.9277940711989758E-5"/>
    <n v="2771"/>
    <n v="9.3829817565172109E-4"/>
    <n v="5"/>
    <n v="27"/>
    <n v="0"/>
    <n v="3"/>
    <n v="0"/>
    <n v="35"/>
    <n v="36"/>
    <n v="-2.857142857142847E-2"/>
    <n v="-1"/>
    <x v="4"/>
    <n v="36"/>
    <n v="1"/>
    <n v="18"/>
    <n v="0.5"/>
    <n v="5"/>
    <n v="0.1388888888888889"/>
    <n v="25"/>
    <n v="0.69444444444444442"/>
    <n v="11"/>
    <n v="0.30555555555555558"/>
    <n v="27"/>
    <n v="0.75"/>
    <n v="18"/>
    <n v="0.5"/>
    <n v="6.25E-2"/>
    <m/>
  </r>
  <r>
    <n v="788"/>
    <x v="12"/>
    <s v="RURAL"/>
    <s v="BENGALURU - TAVAREKERE"/>
    <d v="2017-03-22T00:00:00"/>
    <n v="6"/>
    <n v="4"/>
    <x v="1"/>
    <n v="21.428704"/>
    <n v="3.4578410000000002"/>
    <n v="24.886544999999998"/>
    <n v="9.1261177697211037E-4"/>
    <n v="28.606269000000001"/>
    <n v="5.3571573788938737E-4"/>
    <n v="2988"/>
    <n v="1.0117773182415526E-3"/>
    <n v="156"/>
    <n v="97"/>
    <n v="5"/>
    <n v="2"/>
    <n v="0"/>
    <n v="260"/>
    <n v="280"/>
    <n v="-7.6923076923076872E-2"/>
    <n v="-20"/>
    <x v="1"/>
    <n v="280"/>
    <n v="1"/>
    <n v="88"/>
    <n v="0.31428571428571428"/>
    <n v="14"/>
    <n v="0.05"/>
    <n v="68"/>
    <n v="0.24285714285714285"/>
    <n v="10"/>
    <n v="3.5714285714285712E-2"/>
    <n v="249"/>
    <n v="0.88928571428571423"/>
    <n v="78"/>
    <n v="0.27857142857142858"/>
    <n v="0.4861111111111111"/>
    <m/>
  </r>
  <r>
    <n v="789"/>
    <x v="12"/>
    <s v="RURAL"/>
    <s v="TOTAGERE"/>
    <d v="2018-12-28T00:00:00"/>
    <n v="4"/>
    <n v="4"/>
    <x v="1"/>
    <n v="6.9710590000000003"/>
    <n v="0.35174299999999997"/>
    <n v="7.3228020000000003"/>
    <n v="2.6853367334175654E-4"/>
    <n v="8.1099180000000004"/>
    <n v="1.5187617461027246E-4"/>
    <n v="1260"/>
    <n v="4.2665308600547405E-4"/>
    <n v="71"/>
    <n v="29"/>
    <n v="1"/>
    <n v="2"/>
    <n v="0"/>
    <n v="103"/>
    <n v="105"/>
    <n v="-1.9417475728155331E-2"/>
    <n v="-2"/>
    <x v="0"/>
    <n v="105"/>
    <n v="1"/>
    <n v="12"/>
    <n v="0.11428571428571428"/>
    <n v="7"/>
    <n v="6.6666666666666666E-2"/>
    <n v="16"/>
    <n v="0.15238095238095239"/>
    <n v="3"/>
    <n v="2.8571428571428571E-2"/>
    <n v="96"/>
    <n v="0.91428571428571426"/>
    <n v="12"/>
    <n v="0.11428571428571428"/>
    <n v="0.18229166666666666"/>
    <m/>
  </r>
  <r>
    <n v="790"/>
    <x v="11"/>
    <s v="RURAL"/>
    <s v="VIBHUTIKERE G P"/>
    <d v="2013-03-11T00:00:00"/>
    <n v="10"/>
    <n v="3"/>
    <x v="1"/>
    <n v="8.2719579999999997"/>
    <n v="0.171734"/>
    <n v="8.4436920000000004"/>
    <n v="3.0963770826063615E-4"/>
    <n v="9.9484169999999992"/>
    <n v="1.863061398879499E-4"/>
    <n v="1192"/>
    <n v="4.0362736390359128E-4"/>
    <n v="80"/>
    <n v="47"/>
    <n v="1"/>
    <n v="2"/>
    <n v="0"/>
    <n v="130"/>
    <n v="129"/>
    <n v="7.692307692307665E-3"/>
    <n v="1"/>
    <x v="0"/>
    <n v="129"/>
    <n v="1"/>
    <n v="19"/>
    <n v="0.14728682170542637"/>
    <n v="1"/>
    <n v="7.7519379844961239E-3"/>
    <n v="15"/>
    <n v="0.11627906976744186"/>
    <n v="4"/>
    <n v="3.1007751937984496E-2"/>
    <n v="111"/>
    <n v="0.86046511627906974"/>
    <n v="17"/>
    <n v="0.13178294573643412"/>
    <n v="0.22395833333333334"/>
    <m/>
  </r>
  <r>
    <n v="791"/>
    <x v="5"/>
    <s v="METRO"/>
    <s v="VIJAYAWADA MAIN BRANCH"/>
    <d v="1977-04-08T00:00:00"/>
    <n v="46"/>
    <n v="8"/>
    <x v="0"/>
    <n v="33.295064000000004"/>
    <n v="9.8365790000000004"/>
    <n v="43.131643000000004"/>
    <n v="1.5816757754825625E-3"/>
    <n v="68.488973000000001"/>
    <n v="1.2826076937185106E-3"/>
    <n v="3746"/>
    <n v="1.2684463969654808E-3"/>
    <n v="99"/>
    <n v="158"/>
    <n v="22"/>
    <n v="16"/>
    <n v="0"/>
    <n v="295"/>
    <n v="316"/>
    <n v="-7.118644067796609E-2"/>
    <n v="-21"/>
    <x v="1"/>
    <n v="316"/>
    <n v="1"/>
    <n v="109"/>
    <n v="0.3449367088607595"/>
    <n v="17"/>
    <n v="5.3797468354430382E-2"/>
    <n v="115"/>
    <n v="0.36392405063291139"/>
    <n v="58"/>
    <n v="0.18354430379746836"/>
    <n v="246"/>
    <n v="0.77848101265822789"/>
    <n v="107"/>
    <n v="0.33860759493670883"/>
    <n v="0.54861111111111116"/>
    <m/>
  </r>
  <r>
    <n v="792"/>
    <x v="5"/>
    <s v="METRO"/>
    <s v="VISHAKAPATNAM MAIN, A.P."/>
    <d v="1979-05-02T00:00:00"/>
    <n v="44"/>
    <n v="7"/>
    <x v="0"/>
    <n v="20.531801000000002"/>
    <n v="3.2788900000000001"/>
    <n v="23.810691000000002"/>
    <n v="8.7315925229652566E-4"/>
    <n v="81.886521000000002"/>
    <n v="1.5335064499571688E-3"/>
    <n v="2505"/>
    <n v="8.4822696860612098E-4"/>
    <n v="85"/>
    <n v="128"/>
    <n v="16"/>
    <n v="7"/>
    <n v="0"/>
    <n v="236"/>
    <n v="238"/>
    <n v="-8.4745762711864181E-3"/>
    <n v="-2"/>
    <x v="0"/>
    <n v="238"/>
    <n v="1"/>
    <n v="104"/>
    <n v="0.43697478991596639"/>
    <n v="16"/>
    <n v="6.7226890756302518E-2"/>
    <n v="82"/>
    <n v="0.34453781512605042"/>
    <n v="48"/>
    <n v="0.20168067226890757"/>
    <n v="204"/>
    <n v="0.8571428571428571"/>
    <n v="101"/>
    <n v="0.42436974789915966"/>
    <n v="0.41319444444444442"/>
    <m/>
  </r>
  <r>
    <n v="793"/>
    <x v="7"/>
    <s v="METRO"/>
    <s v="VADODARA, GUJARAT"/>
    <d v="1994-11-10T00:00:00"/>
    <n v="28"/>
    <n v="9"/>
    <x v="0"/>
    <n v="36.827598999999999"/>
    <n v="4.4273579999999999"/>
    <n v="41.254956999999997"/>
    <n v="1.5128560278929036E-3"/>
    <n v="111.695362"/>
    <n v="2.0917430117381695E-3"/>
    <n v="1770"/>
    <n v="5.9934600176959451E-4"/>
    <n v="63"/>
    <n v="377"/>
    <n v="12"/>
    <n v="20"/>
    <n v="2"/>
    <n v="474"/>
    <n v="478"/>
    <n v="-8.4388185654007408E-3"/>
    <n v="-4"/>
    <x v="1"/>
    <n v="477"/>
    <n v="0.997907949790795"/>
    <n v="265"/>
    <n v="0.55439330543933052"/>
    <n v="23"/>
    <n v="4.8218029350104823E-2"/>
    <n v="141"/>
    <n v="0.29559748427672955"/>
    <n v="81"/>
    <n v="0.16981132075471697"/>
    <n v="298"/>
    <n v="0.62473794549266248"/>
    <n v="183"/>
    <n v="0.38364779874213839"/>
    <n v="0.828125"/>
    <m/>
  </r>
  <r>
    <n v="794"/>
    <x v="13"/>
    <s v="SURBAN"/>
    <s v="VELLAKOVIL, TN"/>
    <d v="1995-03-26T00:00:00"/>
    <n v="28"/>
    <n v="10"/>
    <x v="2"/>
    <n v="15.910926"/>
    <n v="5.1862620000000001"/>
    <n v="21.097187999999999"/>
    <n v="7.7365267978317929E-4"/>
    <n v="34.238528000000002"/>
    <n v="6.4119226075118178E-4"/>
    <n v="3056"/>
    <n v="1.0348030403434353E-3"/>
    <n v="41"/>
    <n v="137"/>
    <n v="20"/>
    <n v="13"/>
    <n v="0"/>
    <n v="211"/>
    <n v="210"/>
    <n v="4.7393364928910442E-3"/>
    <n v="1"/>
    <x v="0"/>
    <n v="210"/>
    <n v="1"/>
    <n v="70"/>
    <n v="0.33333333333333331"/>
    <n v="18"/>
    <n v="8.5714285714285715E-2"/>
    <n v="81"/>
    <n v="0.38571428571428573"/>
    <n v="35"/>
    <n v="0.16666666666666666"/>
    <n v="154"/>
    <n v="0.73333333333333328"/>
    <n v="63"/>
    <n v="0.3"/>
    <n v="0.36458333333333331"/>
    <m/>
  </r>
  <r>
    <n v="795"/>
    <x v="5"/>
    <s v="METRO"/>
    <s v="GOVERNORPET, VIJAYAWADA"/>
    <d v="1996-12-18T00:00:00"/>
    <n v="26"/>
    <n v="6"/>
    <x v="0"/>
    <n v="15.644432999999999"/>
    <n v="1.1570309999999999"/>
    <n v="16.801463999999999"/>
    <n v="6.1612465357376608E-4"/>
    <n v="28.816362000000002"/>
    <n v="5.3965019458209319E-4"/>
    <n v="4891"/>
    <n v="1.6561589235339473E-3"/>
    <n v="26"/>
    <n v="96"/>
    <n v="6"/>
    <n v="9"/>
    <n v="0"/>
    <n v="137"/>
    <n v="145"/>
    <n v="-5.8394160583941535E-2"/>
    <n v="-8"/>
    <x v="0"/>
    <n v="145"/>
    <n v="1"/>
    <n v="68"/>
    <n v="0.4689655172413793"/>
    <n v="14"/>
    <n v="9.6551724137931033E-2"/>
    <n v="89"/>
    <n v="0.61379310344827587"/>
    <n v="33"/>
    <n v="0.22758620689655173"/>
    <n v="114"/>
    <n v="0.78620689655172415"/>
    <n v="62"/>
    <n v="0.42758620689655175"/>
    <n v="0.2517361111111111"/>
    <m/>
  </r>
  <r>
    <n v="796"/>
    <x v="5"/>
    <s v="METRO"/>
    <s v="CBM COMPOUND VISHAKAPATNAM"/>
    <d v="1997-06-27T00:00:00"/>
    <n v="26"/>
    <n v="11"/>
    <x v="2"/>
    <n v="32.828862000000001"/>
    <n v="10.936173999999999"/>
    <n v="43.765036000000002"/>
    <n v="1.6049028610925456E-3"/>
    <n v="90.403046000000003"/>
    <n v="1.6929972411060745E-3"/>
    <n v="4235"/>
    <n v="1.4340284279628433E-3"/>
    <n v="84"/>
    <n v="135"/>
    <n v="28"/>
    <n v="9"/>
    <n v="0"/>
    <n v="256"/>
    <n v="265"/>
    <n v="-3.515625E-2"/>
    <n v="-9"/>
    <x v="1"/>
    <n v="265"/>
    <n v="1"/>
    <n v="125"/>
    <n v="0.47169811320754718"/>
    <n v="23"/>
    <n v="8.6792452830188674E-2"/>
    <n v="108"/>
    <n v="0.40754716981132078"/>
    <n v="82"/>
    <n v="0.30943396226415093"/>
    <n v="203"/>
    <n v="0.76603773584905666"/>
    <n v="117"/>
    <n v="0.44150943396226416"/>
    <n v="0.46006944444444442"/>
    <m/>
  </r>
  <r>
    <n v="797"/>
    <x v="5"/>
    <s v="URBAN"/>
    <s v="VIZIANAGARAM, A.P"/>
    <d v="1998-03-06T00:00:00"/>
    <n v="25"/>
    <n v="5"/>
    <x v="0"/>
    <n v="15.324904999999999"/>
    <n v="2.0271270000000001"/>
    <n v="17.352032000000001"/>
    <n v="6.3631447264362825E-4"/>
    <n v="32.882047999999998"/>
    <n v="6.1578916871802647E-4"/>
    <n v="3280"/>
    <n v="1.1106524778555196E-3"/>
    <n v="28"/>
    <n v="130"/>
    <n v="26"/>
    <n v="7"/>
    <n v="0"/>
    <n v="191"/>
    <n v="194"/>
    <n v="-1.5706806282722585E-2"/>
    <n v="-3"/>
    <x v="0"/>
    <n v="194"/>
    <n v="1"/>
    <n v="75"/>
    <n v="0.38659793814432991"/>
    <n v="11"/>
    <n v="5.6701030927835051E-2"/>
    <n v="105"/>
    <n v="0.54123711340206182"/>
    <n v="52"/>
    <n v="0.26804123711340205"/>
    <n v="138"/>
    <n v="0.71134020618556704"/>
    <n v="80"/>
    <n v="0.41237113402061853"/>
    <n v="0.33680555555555558"/>
    <m/>
  </r>
  <r>
    <n v="798"/>
    <x v="5"/>
    <s v="METRO"/>
    <s v="SHANTIPURAM, VISHAKAPATNAM"/>
    <d v="2005-03-28T00:00:00"/>
    <n v="18"/>
    <n v="6"/>
    <x v="0"/>
    <n v="16.052095999999999"/>
    <n v="5.7464320000000004"/>
    <n v="21.798527999999997"/>
    <n v="7.9937144241823454E-4"/>
    <n v="30.560575"/>
    <n v="5.7231444570590327E-4"/>
    <n v="3190"/>
    <n v="1.0801772574265572E-3"/>
    <n v="58"/>
    <n v="117"/>
    <n v="19"/>
    <n v="13"/>
    <n v="0"/>
    <n v="207"/>
    <n v="205"/>
    <n v="9.6618357487923134E-3"/>
    <n v="2"/>
    <x v="0"/>
    <n v="205"/>
    <n v="1"/>
    <n v="98"/>
    <n v="0.47804878048780486"/>
    <n v="30"/>
    <n v="0.14634146341463414"/>
    <n v="98"/>
    <n v="0.47804878048780486"/>
    <n v="65"/>
    <n v="0.31707317073170732"/>
    <n v="171"/>
    <n v="0.8341463414634146"/>
    <n v="99"/>
    <n v="0.48292682926829267"/>
    <n v="0.35590277777777779"/>
    <m/>
  </r>
  <r>
    <n v="799"/>
    <x v="8"/>
    <s v="METRO"/>
    <s v="VARANASI"/>
    <d v="2006-01-31T00:00:00"/>
    <n v="17"/>
    <n v="7"/>
    <x v="0"/>
    <n v="25.243929999999999"/>
    <n v="3.8688220000000002"/>
    <n v="29.112752"/>
    <n v="1.0675905528577134E-3"/>
    <n v="36.152659999999997"/>
    <n v="6.7703862144917026E-4"/>
    <n v="2229"/>
    <n v="7.5476962595730289E-4"/>
    <n v="138"/>
    <n v="162"/>
    <n v="11"/>
    <n v="16"/>
    <n v="0"/>
    <n v="327"/>
    <n v="337"/>
    <n v="-3.0581039755351647E-2"/>
    <n v="-10"/>
    <x v="1"/>
    <n v="337"/>
    <n v="1"/>
    <n v="134"/>
    <n v="0.39762611275964393"/>
    <n v="13"/>
    <n v="3.857566765578635E-2"/>
    <n v="85"/>
    <n v="0.25222551928783382"/>
    <n v="55"/>
    <n v="0.16320474777448071"/>
    <n v="283"/>
    <n v="0.83976261127596441"/>
    <n v="130"/>
    <n v="0.3857566765578635"/>
    <n v="0.58506944444444442"/>
    <m/>
  </r>
  <r>
    <n v="801"/>
    <x v="1"/>
    <s v="SURBAN"/>
    <s v="UPPUNDA"/>
    <d v="1971-03-31T00:00:00"/>
    <n v="52"/>
    <n v="7"/>
    <x v="0"/>
    <n v="39.495333000000002"/>
    <n v="4.2300000000000004"/>
    <n v="43.725333000000006"/>
    <n v="1.6034469167105062E-3"/>
    <n v="54.537100000000002"/>
    <n v="1.0213279742579259E-3"/>
    <n v="3951"/>
    <n v="1.3378621768314507E-3"/>
    <n v="186"/>
    <n v="376"/>
    <n v="7"/>
    <n v="41"/>
    <n v="2"/>
    <n v="612"/>
    <n v="602"/>
    <n v="1.6339869281045805E-2"/>
    <n v="10"/>
    <x v="2"/>
    <n v="602"/>
    <n v="1"/>
    <n v="123"/>
    <n v="0.20431893687707642"/>
    <n v="10"/>
    <n v="1.6611295681063124E-2"/>
    <n v="181"/>
    <n v="0.30066445182724255"/>
    <n v="47"/>
    <n v="7.8073089700996676E-2"/>
    <n v="498"/>
    <n v="0.8272425249169435"/>
    <n v="121"/>
    <n v="0.2009966777408638"/>
    <n v="1.0451388888888888"/>
    <m/>
  </r>
  <r>
    <n v="802"/>
    <x v="1"/>
    <s v="URBAN"/>
    <s v="CAR STREET, UDUPI"/>
    <d v="1934-01-16T00:00:00"/>
    <n v="89"/>
    <n v="8"/>
    <x v="0"/>
    <n v="41.539786999999997"/>
    <n v="16.278158000000001"/>
    <n v="57.817944999999995"/>
    <n v="2.1202355540845762E-3"/>
    <n v="174.04305600000001"/>
    <n v="3.2593416558294951E-3"/>
    <n v="2861"/>
    <n v="9.6877339608068347E-4"/>
    <n v="55"/>
    <n v="669"/>
    <n v="5"/>
    <n v="52"/>
    <n v="4"/>
    <n v="785"/>
    <n v="775"/>
    <n v="1.2738853503184711E-2"/>
    <n v="10"/>
    <x v="5"/>
    <n v="775"/>
    <n v="1"/>
    <n v="247"/>
    <n v="0.31870967741935485"/>
    <n v="64"/>
    <n v="8.2580645161290323E-2"/>
    <n v="383"/>
    <n v="0.49419354838709678"/>
    <n v="128"/>
    <n v="0.16516129032258065"/>
    <n v="520"/>
    <n v="0.67096774193548392"/>
    <n v="233"/>
    <n v="0.30064516129032259"/>
    <n v="1.3454861111111112"/>
    <m/>
  </r>
  <r>
    <n v="803"/>
    <x v="1"/>
    <s v="URBAN"/>
    <s v="KUNJIBETTU(KADIYALLI)"/>
    <d v="1977-12-01T00:00:00"/>
    <n v="45"/>
    <n v="8"/>
    <x v="0"/>
    <n v="35.603228000000001"/>
    <n v="17.728669"/>
    <n v="53.331896999999998"/>
    <n v="1.9557281772324586E-3"/>
    <n v="135.03291400000001"/>
    <n v="2.528790355808518E-3"/>
    <n v="3733"/>
    <n v="1.2640444206812973E-3"/>
    <n v="70"/>
    <n v="465"/>
    <n v="8"/>
    <n v="37"/>
    <n v="2"/>
    <n v="582"/>
    <n v="581"/>
    <n v="1.7182130584192379E-3"/>
    <n v="1"/>
    <x v="2"/>
    <n v="581"/>
    <n v="1"/>
    <n v="266"/>
    <n v="0.45783132530120479"/>
    <n v="27"/>
    <n v="4.6471600688468159E-2"/>
    <n v="260"/>
    <n v="0.44750430292598969"/>
    <n v="107"/>
    <n v="0.18416523235800344"/>
    <n v="390"/>
    <n v="0.67125645438898451"/>
    <n v="221"/>
    <n v="0.38037865748709121"/>
    <n v="1.0086805555555556"/>
    <m/>
  </r>
  <r>
    <n v="804"/>
    <x v="7"/>
    <s v="URBAN"/>
    <s v="UDAIPUR"/>
    <d v="2008-03-25T00:00:00"/>
    <n v="15"/>
    <n v="10"/>
    <x v="2"/>
    <n v="20.152272"/>
    <n v="4.779382"/>
    <n v="24.931654000000002"/>
    <n v="9.1426596419044205E-4"/>
    <n v="71.585548000000003"/>
    <n v="1.3405979182058365E-3"/>
    <n v="2553"/>
    <n v="8.6448041950156764E-4"/>
    <n v="68"/>
    <n v="150"/>
    <n v="14"/>
    <n v="5"/>
    <n v="0"/>
    <n v="237"/>
    <n v="244"/>
    <n v="-2.9535864978903037E-2"/>
    <n v="-7"/>
    <x v="0"/>
    <n v="244"/>
    <n v="1"/>
    <n v="112"/>
    <n v="0.45901639344262296"/>
    <n v="28"/>
    <n v="0.11475409836065574"/>
    <n v="106"/>
    <n v="0.4344262295081967"/>
    <n v="45"/>
    <n v="0.18442622950819673"/>
    <n v="188"/>
    <n v="0.77049180327868849"/>
    <n v="99"/>
    <n v="0.40573770491803279"/>
    <n v="0.4236111111111111"/>
    <m/>
  </r>
  <r>
    <n v="805"/>
    <x v="5"/>
    <s v="METRO"/>
    <s v="UPPAL KALAN, HYDERABAD"/>
    <d v="2009-03-30T00:00:00"/>
    <n v="14"/>
    <n v="8"/>
    <x v="0"/>
    <n v="12.843989000000001"/>
    <n v="2.8032569999999999"/>
    <n v="15.647246000000001"/>
    <n v="5.7379845120243678E-4"/>
    <n v="12.614573999999999"/>
    <n v="2.3623583413028381E-4"/>
    <n v="5149"/>
    <n v="1.7435212220969728E-3"/>
    <n v="32"/>
    <n v="61"/>
    <n v="15"/>
    <n v="1"/>
    <n v="0"/>
    <n v="109"/>
    <n v="115"/>
    <n v="-5.504587155963292E-2"/>
    <n v="-6"/>
    <x v="0"/>
    <n v="115"/>
    <n v="1"/>
    <n v="58"/>
    <n v="0.5043478260869565"/>
    <n v="9"/>
    <n v="7.8260869565217397E-2"/>
    <n v="68"/>
    <n v="0.59130434782608698"/>
    <n v="15"/>
    <n v="0.13043478260869565"/>
    <n v="93"/>
    <n v="0.80869565217391304"/>
    <n v="50"/>
    <n v="0.43478260869565216"/>
    <n v="0.19965277777777779"/>
    <m/>
  </r>
  <r>
    <n v="806"/>
    <x v="13"/>
    <s v="URBAN"/>
    <s v="VELLORE"/>
    <d v="2009-08-12T00:00:00"/>
    <n v="14"/>
    <n v="5"/>
    <x v="0"/>
    <n v="11.072646000000001"/>
    <n v="1.57681"/>
    <n v="12.649456000000001"/>
    <n v="4.6386682112324249E-4"/>
    <n v="21.46762"/>
    <n v="4.0202872625678547E-4"/>
    <n v="5400"/>
    <n v="1.8285132257377459E-3"/>
    <n v="19"/>
    <n v="156"/>
    <n v="12"/>
    <n v="14"/>
    <n v="0"/>
    <n v="201"/>
    <n v="197"/>
    <n v="1.9900497512437831E-2"/>
    <n v="4"/>
    <x v="0"/>
    <n v="197"/>
    <n v="1"/>
    <n v="124"/>
    <n v="0.62944162436548223"/>
    <n v="6"/>
    <n v="3.0456852791878174E-2"/>
    <n v="132"/>
    <n v="0.67005076142131981"/>
    <n v="59"/>
    <n v="0.29949238578680204"/>
    <n v="147"/>
    <n v="0.74619289340101524"/>
    <n v="107"/>
    <n v="0.54314720812182737"/>
    <n v="0.3420138888888889"/>
    <m/>
  </r>
  <r>
    <n v="807"/>
    <x v="7"/>
    <s v="URBAN"/>
    <s v="UJJAIN-M.P"/>
    <d v="2009-10-30T00:00:00"/>
    <n v="13"/>
    <n v="8"/>
    <x v="0"/>
    <n v="14.93"/>
    <n v="3.2270989999999999"/>
    <n v="18.157098999999999"/>
    <n v="6.6583699678073147E-4"/>
    <n v="18.261782"/>
    <n v="3.4199231012283117E-4"/>
    <n v="2436"/>
    <n v="8.2486263294391645E-4"/>
    <n v="77"/>
    <n v="104"/>
    <n v="30"/>
    <n v="7"/>
    <n v="0"/>
    <n v="218"/>
    <n v="222"/>
    <n v="-1.8348623853210899E-2"/>
    <n v="-4"/>
    <x v="0"/>
    <n v="222"/>
    <n v="1"/>
    <n v="55"/>
    <n v="0.24774774774774774"/>
    <n v="19"/>
    <n v="8.5585585585585586E-2"/>
    <n v="78"/>
    <n v="0.35135135135135137"/>
    <n v="37"/>
    <n v="0.16666666666666666"/>
    <n v="191"/>
    <n v="0.86036036036036034"/>
    <n v="66"/>
    <n v="0.29729729729729731"/>
    <n v="0.38541666666666669"/>
    <m/>
  </r>
  <r>
    <n v="808"/>
    <x v="0"/>
    <s v="RURAL"/>
    <s v="UPPINANGADY"/>
    <d v="2011-03-23T00:00:00"/>
    <n v="12"/>
    <n v="7"/>
    <x v="0"/>
    <n v="18.915955"/>
    <n v="3.3267069999999999"/>
    <n v="22.242661999999999"/>
    <n v="8.1565823188433891E-4"/>
    <n v="25.183824999999999"/>
    <n v="4.7162289471416906E-4"/>
    <n v="3394"/>
    <n v="1.1492544237322055E-3"/>
    <n v="108"/>
    <n v="119"/>
    <n v="8"/>
    <n v="17"/>
    <n v="0"/>
    <n v="252"/>
    <n v="250"/>
    <n v="7.9365079365079083E-3"/>
    <n v="2"/>
    <x v="1"/>
    <n v="250"/>
    <n v="1"/>
    <n v="102"/>
    <n v="0.40799999999999997"/>
    <n v="5"/>
    <n v="0.02"/>
    <n v="80"/>
    <n v="0.32"/>
    <n v="24"/>
    <n v="9.6000000000000002E-2"/>
    <n v="200"/>
    <n v="0.8"/>
    <n v="75"/>
    <n v="0.3"/>
    <n v="0.43402777777777779"/>
    <m/>
  </r>
  <r>
    <n v="809"/>
    <x v="11"/>
    <s v="SURBAN"/>
    <s v="VIJAYAPURA"/>
    <d v="2014-02-24T00:00:00"/>
    <n v="9"/>
    <n v="5"/>
    <x v="0"/>
    <n v="24.940902999999999"/>
    <n v="1.1587130000000001"/>
    <n v="26.099615999999997"/>
    <n v="9.5709617128652137E-4"/>
    <n v="21.050988"/>
    <n v="3.9422636939199021E-4"/>
    <n v="3703"/>
    <n v="1.253886013871643E-3"/>
    <n v="201"/>
    <n v="165"/>
    <n v="10"/>
    <n v="8"/>
    <n v="0"/>
    <n v="384"/>
    <n v="391"/>
    <n v="-1.8229166666666741E-2"/>
    <n v="-7"/>
    <x v="1"/>
    <n v="391"/>
    <n v="1"/>
    <n v="126"/>
    <n v="0.32225063938618925"/>
    <n v="10"/>
    <n v="2.557544757033248E-2"/>
    <n v="81"/>
    <n v="0.20716112531969311"/>
    <n v="19"/>
    <n v="4.859335038363171E-2"/>
    <n v="335"/>
    <n v="0.85677749360613809"/>
    <n v="102"/>
    <n v="0.2608695652173913"/>
    <n v="0.67881944444444442"/>
    <m/>
  </r>
  <r>
    <n v="810"/>
    <x v="6"/>
    <s v="SURBAN"/>
    <s v="VASCO"/>
    <d v="2014-03-27T00:00:00"/>
    <n v="9"/>
    <n v="5"/>
    <x v="0"/>
    <n v="11.081359000000001"/>
    <n v="1.777479"/>
    <n v="12.858838"/>
    <n v="4.7154504560502467E-4"/>
    <n v="16.185507999999999"/>
    <n v="3.0310948139845081E-4"/>
    <n v="1703"/>
    <n v="5.766588932280335E-4"/>
    <n v="41"/>
    <n v="129"/>
    <n v="22"/>
    <n v="3"/>
    <n v="0"/>
    <n v="195"/>
    <n v="194"/>
    <n v="5.12820512820511E-3"/>
    <n v="1"/>
    <x v="0"/>
    <n v="194"/>
    <n v="1"/>
    <n v="90"/>
    <n v="0.46391752577319589"/>
    <n v="4"/>
    <n v="2.0618556701030927E-2"/>
    <n v="115"/>
    <n v="0.59278350515463918"/>
    <n v="27"/>
    <n v="0.13917525773195877"/>
    <n v="172"/>
    <n v="0.88659793814432986"/>
    <n v="90"/>
    <n v="0.46391752577319589"/>
    <n v="0.33680555555555558"/>
    <m/>
  </r>
  <r>
    <n v="811"/>
    <x v="4"/>
    <s v="RURAL"/>
    <s v="UDEVARA G.P"/>
    <d v="2014-05-05T00:00:00"/>
    <n v="9"/>
    <n v="3"/>
    <x v="1"/>
    <n v="6.5423039999999997"/>
    <n v="1.478E-2"/>
    <n v="6.5570839999999997"/>
    <n v="2.4045411209130851E-4"/>
    <n v="5.4337520000000001"/>
    <n v="1.0175903967720971E-4"/>
    <n v="610"/>
    <n v="2.0655427179630092E-4"/>
    <n v="16"/>
    <n v="39"/>
    <n v="0"/>
    <n v="1"/>
    <n v="0"/>
    <n v="56"/>
    <n v="57"/>
    <n v="-1.7857142857142794E-2"/>
    <n v="-1"/>
    <x v="3"/>
    <n v="57"/>
    <n v="1"/>
    <n v="10"/>
    <n v="0.17543859649122806"/>
    <n v="1"/>
    <n v="1.7543859649122806E-2"/>
    <n v="20"/>
    <n v="0.35087719298245612"/>
    <n v="4"/>
    <n v="7.0175438596491224E-2"/>
    <n v="47"/>
    <n v="0.82456140350877194"/>
    <n v="9"/>
    <n v="0.15789473684210525"/>
    <n v="9.8958333333333329E-2"/>
    <m/>
  </r>
  <r>
    <n v="812"/>
    <x v="5"/>
    <s v="METRO"/>
    <s v="GOPALAPATNAM-VISAKHAPATNAM"/>
    <d v="2014-12-24T00:00:00"/>
    <n v="8"/>
    <n v="5"/>
    <x v="0"/>
    <n v="7.3413089999999999"/>
    <n v="1.8032250000000001"/>
    <n v="9.1445340000000002"/>
    <n v="3.3533820879201516E-4"/>
    <n v="9.8072090000000003"/>
    <n v="1.8366170737157091E-4"/>
    <n v="2416"/>
    <n v="8.1809036173748041E-4"/>
    <n v="22"/>
    <n v="34"/>
    <n v="10"/>
    <n v="2"/>
    <n v="0"/>
    <n v="68"/>
    <n v="69"/>
    <n v="-1.4705882352941124E-2"/>
    <n v="-1"/>
    <x v="3"/>
    <n v="69"/>
    <n v="1"/>
    <n v="29"/>
    <n v="0.42028985507246375"/>
    <n v="3"/>
    <n v="4.3478260869565216E-2"/>
    <n v="30"/>
    <n v="0.43478260869565216"/>
    <n v="17"/>
    <n v="0.24637681159420291"/>
    <n v="57"/>
    <n v="0.82608695652173914"/>
    <n v="30"/>
    <n v="0.43478260869565216"/>
    <n v="0.11979166666666667"/>
    <m/>
  </r>
  <r>
    <n v="813"/>
    <x v="5"/>
    <s v="METRO"/>
    <s v="VIJAYAWADA-BHAVANIPURAM"/>
    <d v="2015-02-23T00:00:00"/>
    <n v="8"/>
    <n v="7"/>
    <x v="0"/>
    <n v="9.8011870000000005"/>
    <n v="1.3961939999999999"/>
    <n v="11.197381"/>
    <n v="4.1061793719633427E-4"/>
    <n v="11.28342"/>
    <n v="2.1130702753357561E-4"/>
    <n v="3920"/>
    <n v="1.3273651564614747E-3"/>
    <n v="17"/>
    <n v="77"/>
    <n v="6"/>
    <n v="2"/>
    <n v="0"/>
    <n v="102"/>
    <n v="110"/>
    <n v="-7.8431372549019551E-2"/>
    <n v="-8"/>
    <x v="0"/>
    <n v="110"/>
    <n v="1"/>
    <n v="50"/>
    <n v="0.45454545454545453"/>
    <n v="3"/>
    <n v="2.7272727272727271E-2"/>
    <n v="73"/>
    <n v="0.66363636363636369"/>
    <n v="23"/>
    <n v="0.20909090909090908"/>
    <n v="86"/>
    <n v="0.78181818181818186"/>
    <n v="43"/>
    <n v="0.39090909090909093"/>
    <n v="0.19097222222222221"/>
    <m/>
  </r>
  <r>
    <n v="814"/>
    <x v="4"/>
    <s v="SURBAN"/>
    <s v="VIRAJPET"/>
    <d v="2016-05-13T00:00:00"/>
    <n v="7"/>
    <n v="4"/>
    <x v="1"/>
    <n v="6.4809609999999997"/>
    <n v="1.0689249999999999"/>
    <n v="7.5498859999999999"/>
    <n v="2.7686104593453443E-4"/>
    <n v="9.2203420000000005"/>
    <n v="1.7267132313278987E-4"/>
    <n v="1699"/>
    <n v="5.7530443898674637E-4"/>
    <n v="35"/>
    <n v="68"/>
    <n v="5"/>
    <n v="3"/>
    <n v="0"/>
    <n v="111"/>
    <n v="108"/>
    <n v="2.7027027027026973E-2"/>
    <n v="3"/>
    <x v="0"/>
    <n v="108"/>
    <n v="1"/>
    <n v="28"/>
    <n v="0.25925925925925924"/>
    <n v="5"/>
    <n v="4.6296296296296294E-2"/>
    <n v="51"/>
    <n v="0.47222222222222221"/>
    <n v="17"/>
    <n v="0.15740740740740741"/>
    <n v="85"/>
    <n v="0.78703703703703709"/>
    <n v="29"/>
    <n v="0.26851851851851855"/>
    <n v="0.1875"/>
    <m/>
  </r>
  <r>
    <n v="815"/>
    <x v="12"/>
    <s v="RURAL"/>
    <s v="VADERAHALLI(G.P)"/>
    <d v="2016-01-29T00:00:00"/>
    <n v="7"/>
    <n v="6"/>
    <x v="0"/>
    <n v="27.156175999999999"/>
    <n v="5.4341749999999998"/>
    <n v="32.590350999999998"/>
    <n v="1.1951172064364416E-3"/>
    <n v="29.550656"/>
    <n v="5.5340147588472477E-4"/>
    <n v="3605"/>
    <n v="1.2207018849601063E-3"/>
    <n v="200"/>
    <n v="199"/>
    <n v="18"/>
    <n v="10"/>
    <n v="0"/>
    <n v="427"/>
    <n v="430"/>
    <n v="-7.0257611241217877E-3"/>
    <n v="-3"/>
    <x v="1"/>
    <n v="429"/>
    <n v="0.99767441860465111"/>
    <n v="188"/>
    <n v="0.43720930232558142"/>
    <n v="18"/>
    <n v="4.195804195804196E-2"/>
    <n v="167"/>
    <n v="0.38927738927738925"/>
    <n v="69"/>
    <n v="0.16083916083916083"/>
    <n v="366"/>
    <n v="0.85314685314685312"/>
    <n v="180"/>
    <n v="0.41958041958041958"/>
    <n v="0.74479166666666663"/>
    <m/>
  </r>
  <r>
    <n v="816"/>
    <x v="2"/>
    <s v="RURAL"/>
    <s v="UKKADAGATHRI G P"/>
    <d v="2017-01-19T00:00:00"/>
    <n v="6"/>
    <n v="3"/>
    <x v="1"/>
    <n v="4.318079"/>
    <n v="0.90862799999999999"/>
    <n v="5.2267070000000002"/>
    <n v="1.9166800224710052E-4"/>
    <n v="4.4005179999999999"/>
    <n v="8.240944484810413E-5"/>
    <n v="1185"/>
    <n v="4.0125706898133868E-4"/>
    <n v="17"/>
    <n v="35"/>
    <n v="0"/>
    <n v="2"/>
    <n v="0"/>
    <n v="54"/>
    <n v="55"/>
    <n v="-1.8518518518518601E-2"/>
    <n v="-1"/>
    <x v="3"/>
    <n v="55"/>
    <n v="1"/>
    <n v="8"/>
    <n v="0.14545454545454545"/>
    <n v="0"/>
    <n v="0"/>
    <n v="27"/>
    <n v="0.49090909090909091"/>
    <n v="2"/>
    <n v="3.6363636363636362E-2"/>
    <n v="48"/>
    <n v="0.87272727272727268"/>
    <n v="7"/>
    <n v="0.12727272727272726"/>
    <n v="9.5486111111111105E-2"/>
    <m/>
  </r>
  <r>
    <n v="817"/>
    <x v="7"/>
    <s v="URBAN"/>
    <s v="VAPI"/>
    <d v="2017-03-21T00:00:00"/>
    <n v="6"/>
    <n v="4"/>
    <x v="1"/>
    <n v="2.1780949999999999"/>
    <n v="0.76594600000000002"/>
    <n v="2.9440409999999999"/>
    <n v="1.079606063633481E-4"/>
    <n v="4.3607019999999999"/>
    <n v="8.1663802072396327E-5"/>
    <n v="2441"/>
    <n v="8.2655570074552549E-4"/>
    <n v="21"/>
    <n v="14"/>
    <n v="1"/>
    <n v="0"/>
    <n v="0"/>
    <n v="36"/>
    <n v="39"/>
    <n v="-8.3333333333333259E-2"/>
    <n v="-3"/>
    <x v="4"/>
    <n v="39"/>
    <n v="1"/>
    <n v="9"/>
    <n v="0.23076923076923078"/>
    <n v="1"/>
    <n v="2.564102564102564E-2"/>
    <n v="16"/>
    <n v="0.41025641025641024"/>
    <n v="5"/>
    <n v="0.12820512820512819"/>
    <n v="38"/>
    <n v="0.97435897435897434"/>
    <n v="12"/>
    <n v="0.30769230769230771"/>
    <n v="6.7708333333333329E-2"/>
    <m/>
  </r>
  <r>
    <n v="818"/>
    <x v="1"/>
    <s v="URBAN"/>
    <s v="UDUPI-CHITPADY"/>
    <d v="2018-05-10T00:00:00"/>
    <n v="5"/>
    <n v="6"/>
    <x v="0"/>
    <n v="6.9007170000000002"/>
    <n v="1.2845800000000001"/>
    <n v="8.1852970000000003"/>
    <n v="3.0016213340238607E-4"/>
    <n v="17.270351000000002"/>
    <n v="3.2342556904480337E-4"/>
    <n v="2088"/>
    <n v="7.0702511395192842E-4"/>
    <n v="4"/>
    <n v="120"/>
    <n v="5"/>
    <n v="3"/>
    <n v="0"/>
    <n v="132"/>
    <n v="132"/>
    <n v="0"/>
    <n v="0"/>
    <x v="0"/>
    <n v="132"/>
    <n v="1"/>
    <n v="56"/>
    <n v="0.42424242424242425"/>
    <n v="8"/>
    <n v="6.0606060606060608E-2"/>
    <n v="97"/>
    <n v="0.73484848484848486"/>
    <n v="25"/>
    <n v="0.18939393939393939"/>
    <n v="96"/>
    <n v="0.72727272727272729"/>
    <n v="49"/>
    <n v="0.37121212121212122"/>
    <n v="0.22916666666666666"/>
    <m/>
  </r>
  <r>
    <n v="819"/>
    <x v="7"/>
    <s v="URBAN"/>
    <s v="HIRAN MAGRI UDAIPUR"/>
    <d v="2018-07-24T00:00:00"/>
    <n v="5"/>
    <n v="4"/>
    <x v="1"/>
    <n v="4.1826400000000001"/>
    <n v="0.51184700000000005"/>
    <n v="4.6944870000000005"/>
    <n v="1.7215102068376595E-4"/>
    <n v="6.81698"/>
    <n v="1.2766304724594443E-4"/>
    <n v="5218"/>
    <n v="1.7668855577591773E-3"/>
    <n v="5"/>
    <n v="39"/>
    <n v="2"/>
    <n v="2"/>
    <n v="0"/>
    <n v="48"/>
    <n v="52"/>
    <n v="-8.3333333333333259E-2"/>
    <n v="-4"/>
    <x v="3"/>
    <n v="52"/>
    <n v="1"/>
    <n v="17"/>
    <n v="0.32692307692307693"/>
    <n v="0"/>
    <n v="0"/>
    <n v="39"/>
    <n v="0.75"/>
    <n v="9"/>
    <n v="0.17307692307692307"/>
    <n v="40"/>
    <n v="0.76923076923076927"/>
    <n v="13"/>
    <n v="0.25"/>
    <n v="9.0277777777777776E-2"/>
    <m/>
  </r>
  <r>
    <n v="820"/>
    <x v="7"/>
    <s v="METRO"/>
    <s v="VADODARA-MANJALPUR"/>
    <d v="2020-06-12T00:00:00"/>
    <n v="3"/>
    <n v="4"/>
    <x v="1"/>
    <n v="2.0960990000000002"/>
    <n v="0.28412999999999999"/>
    <n v="2.3802289999999999"/>
    <n v="8.7285118014193987E-5"/>
    <n v="5.2367480000000004"/>
    <n v="9.8069703496138323E-5"/>
    <n v="1828"/>
    <n v="6.1898558826825915E-4"/>
    <n v="3"/>
    <n v="39"/>
    <n v="0"/>
    <n v="1"/>
    <n v="0"/>
    <n v="43"/>
    <n v="45"/>
    <n v="-4.6511627906976827E-2"/>
    <n v="-2"/>
    <x v="4"/>
    <n v="45"/>
    <n v="1"/>
    <n v="25"/>
    <n v="0.55555555555555558"/>
    <n v="2"/>
    <n v="4.4444444444444446E-2"/>
    <n v="38"/>
    <n v="0.84444444444444444"/>
    <n v="6"/>
    <n v="0.13333333333333333"/>
    <n v="34"/>
    <n v="0.75555555555555554"/>
    <n v="18"/>
    <n v="0.4"/>
    <n v="7.8125E-2"/>
    <m/>
  </r>
  <r>
    <n v="821"/>
    <x v="6"/>
    <s v="RURAL"/>
    <s v="YARAGATTI"/>
    <d v="2020-06-25T00:00:00"/>
    <n v="3"/>
    <n v="4"/>
    <x v="1"/>
    <n v="5.2264840000000001"/>
    <n v="3.4752719999999999"/>
    <n v="8.7017559999999996"/>
    <n v="3.1910114505399298E-4"/>
    <n v="3.8221750000000001"/>
    <n v="7.1578691386400969E-5"/>
    <n v="2545"/>
    <n v="8.6177151101899318E-4"/>
    <n v="15"/>
    <n v="24"/>
    <n v="6"/>
    <n v="2"/>
    <n v="0"/>
    <n v="47"/>
    <n v="51"/>
    <n v="-8.5106382978723305E-2"/>
    <n v="-4"/>
    <x v="3"/>
    <n v="51"/>
    <n v="1"/>
    <n v="27"/>
    <n v="0.52941176470588236"/>
    <n v="0"/>
    <n v="0"/>
    <n v="29"/>
    <n v="0.56862745098039214"/>
    <n v="5"/>
    <n v="9.8039215686274508E-2"/>
    <n v="45"/>
    <n v="0.88235294117647056"/>
    <n v="29"/>
    <n v="0.56862745098039214"/>
    <n v="8.8541666666666671E-2"/>
    <m/>
  </r>
  <r>
    <n v="822"/>
    <x v="9"/>
    <s v="RURAL"/>
    <s v="ULWE"/>
    <d v="2022-03-24T00:00:00"/>
    <n v="1"/>
    <n v="3"/>
    <x v="1"/>
    <n v="1.8644000000000001"/>
    <n v="0.98658400000000002"/>
    <n v="2.850984"/>
    <n v="1.045481232673742E-4"/>
    <n v="1.8462829999999999"/>
    <n v="3.4575737915966307E-5"/>
    <n v="850"/>
    <n v="2.8782152627353409E-4"/>
    <n v="7"/>
    <n v="23"/>
    <n v="2"/>
    <n v="1"/>
    <n v="0"/>
    <n v="33"/>
    <n v="33"/>
    <n v="0"/>
    <n v="0"/>
    <x v="4"/>
    <n v="33"/>
    <n v="1"/>
    <n v="19"/>
    <n v="0.5757575757575758"/>
    <n v="1"/>
    <n v="3.0303030303030304E-2"/>
    <n v="23"/>
    <n v="0.69696969696969702"/>
    <n v="2"/>
    <n v="6.0606060606060608E-2"/>
    <n v="27"/>
    <n v="0.81818181818181823"/>
    <n v="18"/>
    <n v="0.54545454545454541"/>
    <n v="5.7291666666666664E-2"/>
    <m/>
  </r>
  <r>
    <n v="823"/>
    <x v="3"/>
    <s v="SURBAN"/>
    <s v="KUSHTAGI"/>
    <d v="2022-03-30T00:00:00"/>
    <n v="1"/>
    <n v="3"/>
    <x v="1"/>
    <n v="2.306867"/>
    <n v="0.51310500000000003"/>
    <n v="2.8199719999999999"/>
    <n v="1.0341088559828598E-4"/>
    <n v="2.7761520000000002"/>
    <n v="5.1989594210034814E-5"/>
    <n v="1493"/>
    <n v="5.0555004556045451E-4"/>
    <n v="14"/>
    <n v="7"/>
    <n v="0"/>
    <n v="1"/>
    <n v="0"/>
    <n v="22"/>
    <n v="23"/>
    <n v="-4.5454545454545414E-2"/>
    <n v="-1"/>
    <x v="4"/>
    <n v="23"/>
    <n v="1"/>
    <n v="8"/>
    <n v="0.34782608695652173"/>
    <n v="0"/>
    <n v="0"/>
    <n v="8"/>
    <n v="0.34782608695652173"/>
    <n v="0"/>
    <n v="0"/>
    <n v="20"/>
    <n v="0.86956521739130432"/>
    <n v="7"/>
    <n v="0.30434782608695654"/>
    <n v="3.9930555555555552E-2"/>
    <m/>
  </r>
  <r>
    <n v="824"/>
    <x v="6"/>
    <s v="URBAN"/>
    <s v="HUBBALLI-NAVEEN PARK"/>
    <d v="2022-03-31T00:00:00"/>
    <n v="1"/>
    <n v="4"/>
    <x v="1"/>
    <n v="2.3677429999999999"/>
    <n v="0.31478699999999998"/>
    <n v="2.6825299999999999"/>
    <n v="9.8370765009003663E-5"/>
    <n v="7.4727740000000002"/>
    <n v="1.3994424220406472E-4"/>
    <n v="429"/>
    <n v="1.4526521737805425E-4"/>
    <n v="5"/>
    <n v="39"/>
    <n v="1"/>
    <n v="0"/>
    <n v="0"/>
    <n v="45"/>
    <n v="46"/>
    <n v="-2.2222222222222143E-2"/>
    <n v="-1"/>
    <x v="4"/>
    <n v="46"/>
    <n v="1"/>
    <n v="37"/>
    <n v="0.80434782608695654"/>
    <n v="3"/>
    <n v="6.5217391304347824E-2"/>
    <n v="31"/>
    <n v="0.67391304347826086"/>
    <n v="2"/>
    <n v="4.3478260869565216E-2"/>
    <n v="29"/>
    <n v="0.63043478260869568"/>
    <n v="27"/>
    <n v="0.58695652173913049"/>
    <n v="7.9861111111111105E-2"/>
    <m/>
  </r>
  <r>
    <n v="825"/>
    <x v="3"/>
    <s v="URBAN"/>
    <s v="VIJAYAPURA ADARSH NAGAR"/>
    <d v="2022-03-23T00:00:00"/>
    <n v="1"/>
    <n v="4"/>
    <x v="1"/>
    <n v="3.4846430000000002"/>
    <n v="1.333553"/>
    <n v="4.8181960000000004"/>
    <n v="1.766875399280983E-4"/>
    <n v="3.8303530000000001"/>
    <n v="7.173184254723426E-5"/>
    <n v="616"/>
    <n v="2.0858595315823174E-4"/>
    <n v="12"/>
    <n v="11"/>
    <n v="10"/>
    <n v="0"/>
    <n v="0"/>
    <n v="33"/>
    <n v="32"/>
    <n v="3.0303030303030276E-2"/>
    <n v="1"/>
    <x v="4"/>
    <n v="32"/>
    <n v="1"/>
    <n v="14"/>
    <n v="0.4375"/>
    <n v="1"/>
    <n v="3.125E-2"/>
    <n v="17"/>
    <n v="0.53125"/>
    <n v="6"/>
    <n v="0.1875"/>
    <n v="29"/>
    <n v="0.90625"/>
    <n v="15"/>
    <n v="0.46875"/>
    <n v="5.5555555555555552E-2"/>
    <m/>
  </r>
  <r>
    <n v="826"/>
    <x v="5"/>
    <s v="URBAN"/>
    <s v="WARANGAL"/>
    <d v="2008-03-27T00:00:00"/>
    <n v="15"/>
    <n v="6"/>
    <x v="0"/>
    <n v="16.205788999999999"/>
    <n v="2.6716410000000002"/>
    <n v="18.87743"/>
    <n v="6.9225217630517323E-4"/>
    <n v="18.692830000000001"/>
    <n v="3.5006463851300834E-4"/>
    <n v="3830"/>
    <n v="1.2968899360325124E-3"/>
    <n v="149"/>
    <n v="85"/>
    <n v="7"/>
    <n v="4"/>
    <n v="0"/>
    <n v="245"/>
    <n v="255"/>
    <n v="-4.081632653061229E-2"/>
    <n v="-10"/>
    <x v="1"/>
    <n v="255"/>
    <n v="1"/>
    <n v="153"/>
    <n v="0.6"/>
    <n v="14"/>
    <n v="5.4901960784313725E-2"/>
    <n v="59"/>
    <n v="0.23137254901960785"/>
    <n v="63"/>
    <n v="0.24705882352941178"/>
    <n v="225"/>
    <n v="0.88235294117647056"/>
    <n v="138"/>
    <n v="0.54117647058823526"/>
    <n v="0.44270833333333331"/>
    <m/>
  </r>
  <r>
    <n v="827"/>
    <x v="9"/>
    <s v="SURBAN"/>
    <s v="CHAKAN"/>
    <d v="2022-03-30T00:00:00"/>
    <n v="1"/>
    <n v="4"/>
    <x v="1"/>
    <n v="0.69639499999999999"/>
    <n v="0.42259000000000002"/>
    <n v="1.1189849999999999"/>
    <n v="4.1034176871684556E-5"/>
    <n v="1.54854"/>
    <n v="2.8999840865344301E-5"/>
    <n v="536"/>
    <n v="1.8149686833248736E-4"/>
    <n v="7"/>
    <n v="13"/>
    <n v="0"/>
    <n v="0"/>
    <n v="0"/>
    <n v="20"/>
    <n v="20"/>
    <n v="0"/>
    <n v="0"/>
    <x v="4"/>
    <n v="20"/>
    <n v="1"/>
    <n v="2"/>
    <n v="0.1"/>
    <n v="0"/>
    <n v="0"/>
    <n v="11"/>
    <n v="0.55000000000000004"/>
    <n v="1"/>
    <n v="0.05"/>
    <n v="15"/>
    <n v="0.75"/>
    <n v="2"/>
    <n v="0.1"/>
    <n v="3.4722222222222224E-2"/>
    <m/>
  </r>
  <r>
    <n v="828"/>
    <x v="11"/>
    <s v="SURBAN"/>
    <s v="ARASINAKUNTE"/>
    <d v="2022-03-30T00:00:00"/>
    <n v="1"/>
    <n v="3"/>
    <x v="1"/>
    <n v="4.2203470000000003"/>
    <n v="0.467887"/>
    <n v="4.6882340000000005"/>
    <n v="1.7192171760286795E-4"/>
    <n v="4.4036790000000003"/>
    <n v="8.2468641573390765E-5"/>
    <n v="622"/>
    <n v="2.1061763452016259E-4"/>
    <n v="3"/>
    <n v="33"/>
    <n v="0"/>
    <n v="2"/>
    <n v="0"/>
    <n v="38"/>
    <n v="39"/>
    <n v="-2.6315789473684292E-2"/>
    <n v="-1"/>
    <x v="4"/>
    <n v="39"/>
    <n v="1"/>
    <n v="31"/>
    <n v="0.79487179487179482"/>
    <n v="4"/>
    <n v="0.10256410256410256"/>
    <n v="32"/>
    <n v="0.82051282051282048"/>
    <n v="6"/>
    <n v="0.15384615384615385"/>
    <n v="28"/>
    <n v="0.71794871794871795"/>
    <n v="20"/>
    <n v="0.51282051282051277"/>
    <n v="6.7708333333333329E-2"/>
    <m/>
  </r>
  <r>
    <n v="829"/>
    <x v="12"/>
    <s v="METRO"/>
    <s v="BENGALURU-HULIMAVU"/>
    <d v="2022-05-06T00:00:00"/>
    <n v="1"/>
    <n v="4"/>
    <x v="1"/>
    <n v="3.770032"/>
    <n v="0.47336099999999998"/>
    <n v="4.2433930000000002"/>
    <n v="1.5560900181688596E-4"/>
    <n v="13.376528"/>
    <n v="2.5050511018819162E-4"/>
    <n v="1140"/>
    <n v="3.8601945876685743E-4"/>
    <n v="6"/>
    <n v="71"/>
    <n v="0"/>
    <n v="0"/>
    <n v="0"/>
    <n v="77"/>
    <n v="79"/>
    <n v="-2.5974025974025983E-2"/>
    <n v="-2"/>
    <x v="3"/>
    <n v="79"/>
    <n v="1"/>
    <n v="54"/>
    <n v="0.68354430379746833"/>
    <n v="2"/>
    <n v="2.5316455696202531E-2"/>
    <n v="54"/>
    <n v="0.68354430379746833"/>
    <n v="23"/>
    <n v="0.29113924050632911"/>
    <n v="47"/>
    <n v="0.59493670886075944"/>
    <n v="39"/>
    <n v="0.49367088607594939"/>
    <n v="0.13715277777777779"/>
    <m/>
  </r>
  <r>
    <n v="831"/>
    <x v="2"/>
    <s v="RURAL"/>
    <s v="KORALAHALLI"/>
    <d v="2022-06-30T00:00:00"/>
    <n v="1"/>
    <n v="2"/>
    <x v="1"/>
    <n v="0.84984499999999996"/>
    <n v="0.13248099999999999"/>
    <n v="0.98232599999999992"/>
    <n v="3.6022769589989502E-5"/>
    <n v="1.436239"/>
    <n v="2.6896755940822473E-5"/>
    <n v="192"/>
    <n v="6.5013803581786517E-5"/>
    <n v="1"/>
    <n v="8"/>
    <n v="0"/>
    <n v="0"/>
    <n v="0"/>
    <n v="9"/>
    <n v="9"/>
    <n v="0"/>
    <n v="0"/>
    <x v="4"/>
    <n v="9"/>
    <n v="1"/>
    <n v="7"/>
    <n v="0.77777777777777779"/>
    <n v="0"/>
    <n v="0"/>
    <n v="6"/>
    <n v="0.66666666666666663"/>
    <n v="0"/>
    <n v="0"/>
    <n v="6"/>
    <n v="0.66666666666666663"/>
    <n v="4"/>
    <n v="0.44444444444444442"/>
    <n v="1.5625E-2"/>
    <m/>
  </r>
  <r>
    <n v="832"/>
    <x v="0"/>
    <s v="URBAN"/>
    <s v="MANGALURU-YEYYADI-DBU"/>
    <d v="2022-10-16T00:00:00"/>
    <n v="0"/>
    <n v="2"/>
    <x v="1"/>
    <n v="0.83048100000000002"/>
    <n v="2.3730000000000001E-3"/>
    <n v="0.83285399999999998"/>
    <n v="3.0541498182987231E-5"/>
    <n v="1.1254409999999999"/>
    <n v="2.1076375103861671E-5"/>
    <n v="376"/>
    <n v="1.273186986809986E-4"/>
    <n v="3"/>
    <n v="45"/>
    <n v="0"/>
    <n v="0"/>
    <n v="0"/>
    <n v="48"/>
    <n v="48"/>
    <n v="0"/>
    <n v="0"/>
    <x v="4"/>
    <n v="48"/>
    <n v="1"/>
    <n v="39"/>
    <n v="0.8125"/>
    <n v="0"/>
    <n v="0"/>
    <n v="44"/>
    <n v="0.91666666666666663"/>
    <n v="10"/>
    <n v="0.20833333333333334"/>
    <n v="13"/>
    <n v="0.27083333333333331"/>
    <n v="35"/>
    <n v="0.72916666666666663"/>
    <n v="8.3333333333333329E-2"/>
    <m/>
  </r>
  <r>
    <n v="833"/>
    <x v="4"/>
    <s v="URBAN"/>
    <s v="MYSURU-VIJAYANAGAR I STAGE-DBU"/>
    <d v="2022-10-16T00:00:00"/>
    <n v="0"/>
    <n v="2"/>
    <x v="1"/>
    <n v="0.55264000000000002"/>
    <n v="2.2284000000000002E-2"/>
    <n v="0.57492399999999999"/>
    <n v="2.1082975289013143E-5"/>
    <n v="1.6128210000000001"/>
    <n v="3.0203644945745967E-5"/>
    <n v="181"/>
    <n v="6.1289054418246672E-5"/>
    <n v="1"/>
    <n v="7"/>
    <n v="0"/>
    <n v="0"/>
    <n v="0"/>
    <n v="8"/>
    <n v="8"/>
    <n v="0"/>
    <n v="0"/>
    <x v="4"/>
    <n v="8"/>
    <n v="1"/>
    <n v="6"/>
    <n v="0.75"/>
    <n v="1"/>
    <n v="0.125"/>
    <n v="7"/>
    <n v="0.875"/>
    <n v="7"/>
    <n v="0.875"/>
    <n v="6"/>
    <n v="0.75"/>
    <n v="8"/>
    <n v="1"/>
    <n v="1.3888888888888888E-2"/>
    <m/>
  </r>
  <r>
    <n v="834"/>
    <x v="0"/>
    <s v="SURBAN"/>
    <s v="MOODABIDRI-MAHAVEERA COLLEGE"/>
    <d v="2022-08-04T00:00:00"/>
    <n v="1"/>
    <n v="4"/>
    <x v="1"/>
    <n v="1.5091889999999999"/>
    <n v="0.29200700000000002"/>
    <n v="1.801196"/>
    <n v="6.6051462034406836E-5"/>
    <n v="4.0739200000000002"/>
    <n v="7.6293174020783091E-5"/>
    <n v="290"/>
    <n v="9.8197932493323384E-5"/>
    <n v="2"/>
    <n v="23"/>
    <n v="0"/>
    <n v="0"/>
    <n v="0"/>
    <n v="25"/>
    <n v="25"/>
    <n v="0"/>
    <n v="0"/>
    <x v="4"/>
    <n v="25"/>
    <n v="1"/>
    <n v="8"/>
    <n v="0.32"/>
    <n v="0"/>
    <n v="0"/>
    <n v="19"/>
    <n v="0.76"/>
    <n v="4"/>
    <n v="0.16"/>
    <n v="20"/>
    <n v="0.8"/>
    <n v="9"/>
    <n v="0.36"/>
    <n v="4.3402777777777776E-2"/>
    <m/>
  </r>
  <r>
    <n v="836"/>
    <x v="11"/>
    <s v="RURAL"/>
    <s v="BUDIGERE"/>
    <d v="2022-12-02T00:00:00"/>
    <n v="0"/>
    <n v="3"/>
    <x v="1"/>
    <n v="2.3649900000000001"/>
    <n v="0.17132500000000001"/>
    <n v="2.5363150000000001"/>
    <n v="9.3008930693714941E-5"/>
    <n v="4.7552729999999999"/>
    <n v="8.905301785634752E-5"/>
    <n v="271"/>
    <n v="9.176427484720909E-5"/>
    <n v="2"/>
    <n v="22"/>
    <n v="1"/>
    <n v="0"/>
    <n v="0"/>
    <n v="25"/>
    <n v="25"/>
    <n v="0"/>
    <n v="0"/>
    <x v="4"/>
    <n v="25"/>
    <n v="1"/>
    <n v="10"/>
    <n v="0.4"/>
    <n v="2"/>
    <n v="0.08"/>
    <n v="10"/>
    <n v="0.4"/>
    <n v="6"/>
    <n v="0.24"/>
    <n v="8"/>
    <n v="0.32"/>
    <n v="8"/>
    <n v="0.32"/>
    <n v="4.3402777777777776E-2"/>
    <m/>
  </r>
  <r>
    <n v="837"/>
    <x v="1"/>
    <s v="RURAL"/>
    <s v="KUKKEHALLI GP"/>
    <d v="2022-10-29T00:00:00"/>
    <n v="0"/>
    <n v="3"/>
    <x v="1"/>
    <n v="0.94826299999999997"/>
    <n v="9.5250000000000005E-3"/>
    <n v="0.95778799999999997"/>
    <n v="3.5122939268691721E-5"/>
    <n v="1.1695340000000001"/>
    <n v="2.1902114176327109E-5"/>
    <n v="294"/>
    <n v="9.9552386734610602E-5"/>
    <n v="1"/>
    <n v="24"/>
    <n v="0"/>
    <n v="0"/>
    <n v="0"/>
    <n v="25"/>
    <n v="25"/>
    <n v="0"/>
    <n v="0"/>
    <x v="4"/>
    <n v="25"/>
    <n v="1"/>
    <n v="7"/>
    <n v="0.28000000000000003"/>
    <n v="2"/>
    <n v="0.08"/>
    <n v="16"/>
    <n v="0.64"/>
    <n v="1"/>
    <n v="0.04"/>
    <n v="8"/>
    <n v="0.32"/>
    <n v="3"/>
    <n v="0.12"/>
    <n v="4.3402777777777776E-2"/>
    <m/>
  </r>
  <r>
    <n v="838"/>
    <x v="5"/>
    <s v="METRO"/>
    <s v="VIJAYAWADA-PATAMATA"/>
    <d v="2023-01-18T00:00:00"/>
    <n v="0"/>
    <n v="4"/>
    <x v="1"/>
    <n v="1.214526"/>
    <n v="0.39382299999999998"/>
    <n v="1.608349"/>
    <n v="5.8979590733921353E-5"/>
    <n v="1.6074930000000001"/>
    <n v="3.0103866346464999E-5"/>
    <n v="153"/>
    <n v="5.1807874729236134E-5"/>
    <n v="0"/>
    <n v="11"/>
    <n v="0"/>
    <n v="0"/>
    <n v="0"/>
    <n v="11"/>
    <n v="11"/>
    <n v="0"/>
    <n v="0"/>
    <x v="4"/>
    <n v="11"/>
    <n v="1"/>
    <n v="1"/>
    <n v="9.0909090909090912E-2"/>
    <n v="0"/>
    <n v="0"/>
    <n v="4"/>
    <n v="0.36363636363636365"/>
    <n v="1"/>
    <n v="9.0909090909090912E-2"/>
    <n v="1"/>
    <n v="9.0909090909090912E-2"/>
    <n v="1"/>
    <n v="9.0909090909090912E-2"/>
    <n v="1.9097222222222224E-2"/>
    <m/>
  </r>
  <r>
    <n v="839"/>
    <x v="0"/>
    <s v="SURBAN"/>
    <s v="VITTAL"/>
    <d v="2022-12-16T00:00:00"/>
    <n v="0"/>
    <n v="4"/>
    <x v="1"/>
    <n v="1.955962"/>
    <n v="0.17079900000000001"/>
    <n v="2.1267610000000001"/>
    <n v="7.7990220635487274E-5"/>
    <n v="3.0947179999999999"/>
    <n v="5.7955448049851198E-5"/>
    <n v="364"/>
    <n v="1.2325533595713693E-4"/>
    <n v="5"/>
    <n v="42"/>
    <n v="1"/>
    <n v="0"/>
    <n v="0"/>
    <n v="48"/>
    <n v="48"/>
    <n v="0"/>
    <n v="0"/>
    <x v="4"/>
    <n v="48"/>
    <n v="1"/>
    <n v="21"/>
    <n v="0.4375"/>
    <n v="3"/>
    <n v="6.25E-2"/>
    <n v="28"/>
    <n v="0.58333333333333337"/>
    <n v="3"/>
    <n v="6.25E-2"/>
    <n v="24"/>
    <n v="0.5"/>
    <n v="16"/>
    <n v="0.33333333333333331"/>
    <n v="8.3333333333333329E-2"/>
    <m/>
  </r>
  <r>
    <n v="840"/>
    <x v="9"/>
    <s v="METRO"/>
    <s v="VASAI (WEST)"/>
    <d v="2023-01-19T00:00:00"/>
    <n v="0"/>
    <n v="4"/>
    <x v="1"/>
    <n v="0.38604100000000002"/>
    <n v="4.6486E-2"/>
    <n v="0.43252699999999999"/>
    <n v="1.5861150435241856E-5"/>
    <n v="1.877521"/>
    <n v="3.5160738645008909E-5"/>
    <n v="368"/>
    <n v="1.2460979019842416E-4"/>
    <n v="0"/>
    <n v="22"/>
    <n v="1"/>
    <n v="0"/>
    <n v="0"/>
    <n v="23"/>
    <n v="24"/>
    <n v="-4.3478260869565188E-2"/>
    <n v="-1"/>
    <x v="4"/>
    <n v="24"/>
    <n v="1"/>
    <n v="19"/>
    <n v="0.79166666666666663"/>
    <n v="3"/>
    <n v="0.125"/>
    <n v="18"/>
    <n v="0.75"/>
    <n v="10"/>
    <n v="0.41666666666666669"/>
    <n v="9"/>
    <n v="0.375"/>
    <n v="10"/>
    <n v="0.41666666666666669"/>
    <n v="4.1666666666666664E-2"/>
    <m/>
  </r>
  <r>
    <n v="841"/>
    <x v="6"/>
    <s v="URBAN"/>
    <s v="BELAGAVI - APMC ROAD"/>
    <d v="2023-01-19T00:00:00"/>
    <n v="0"/>
    <n v="3"/>
    <x v="1"/>
    <n v="0.96718000000000004"/>
    <n v="0.19162199999999999"/>
    <n v="1.1588020000000001"/>
    <n v="4.2494301735288512E-5"/>
    <n v="1.507836"/>
    <n v="2.8237568323089677E-5"/>
    <n v="147"/>
    <n v="4.9776193367305301E-5"/>
    <n v="2"/>
    <n v="20"/>
    <n v="2"/>
    <n v="0"/>
    <n v="0"/>
    <n v="24"/>
    <n v="23"/>
    <n v="4.166666666666663E-2"/>
    <n v="1"/>
    <x v="4"/>
    <n v="23"/>
    <n v="1"/>
    <n v="18"/>
    <n v="0.78260869565217395"/>
    <n v="0"/>
    <n v="0"/>
    <n v="13"/>
    <n v="0.56521739130434778"/>
    <n v="5"/>
    <n v="0.21739130434782608"/>
    <n v="11"/>
    <n v="0.47826086956521741"/>
    <n v="12"/>
    <n v="0.52173913043478259"/>
    <n v="3.9930555555555552E-2"/>
    <m/>
  </r>
  <r>
    <n v="842"/>
    <x v="1"/>
    <s v="SURBAN"/>
    <s v="SIDDAPURA(UTTARA KANNADA DISTRICT)"/>
    <d v="2023-02-08T00:00:00"/>
    <n v="0"/>
    <n v="3"/>
    <x v="1"/>
    <n v="1.2199530000000001"/>
    <n v="1.60006"/>
    <n v="2.8200130000000003"/>
    <n v="1.0341238910481356E-4"/>
    <n v="3.7662909999999998"/>
    <n v="7.053213972682555E-5"/>
    <n v="196"/>
    <n v="6.6368257823073735E-5"/>
    <n v="1"/>
    <n v="33"/>
    <n v="0"/>
    <n v="1"/>
    <n v="0"/>
    <n v="35"/>
    <n v="34"/>
    <n v="2.8571428571428581E-2"/>
    <n v="1"/>
    <x v="4"/>
    <n v="34"/>
    <n v="1"/>
    <n v="14"/>
    <n v="0.41176470588235292"/>
    <n v="1"/>
    <n v="2.9411764705882353E-2"/>
    <n v="13"/>
    <n v="0.38235294117647056"/>
    <n v="4"/>
    <n v="0.11764705882352941"/>
    <n v="9"/>
    <n v="0.26470588235294118"/>
    <n v="8"/>
    <n v="0.23529411764705882"/>
    <n v="5.9027777777777776E-2"/>
    <m/>
  </r>
  <r>
    <n v="843"/>
    <x v="12"/>
    <s v="SURBAN"/>
    <s v="CHIKKABANAVARA"/>
    <d v="2023-02-06T00:00:00"/>
    <n v="0"/>
    <n v="3"/>
    <x v="1"/>
    <n v="1.128466"/>
    <n v="9.4020999999999993E-2"/>
    <n v="1.2224869999999999"/>
    <n v="4.4829687423276479E-5"/>
    <n v="0.69621999999999995"/>
    <n v="1.3038261334721742E-5"/>
    <n v="416"/>
    <n v="1.408632410938708E-4"/>
    <n v="2"/>
    <n v="16"/>
    <n v="0"/>
    <n v="0"/>
    <n v="0"/>
    <n v="18"/>
    <n v="18"/>
    <n v="0"/>
    <n v="0"/>
    <x v="4"/>
    <n v="18"/>
    <n v="1"/>
    <n v="12"/>
    <n v="0.66666666666666663"/>
    <n v="1"/>
    <n v="5.5555555555555552E-2"/>
    <n v="12"/>
    <n v="0.66666666666666663"/>
    <n v="2"/>
    <n v="0.1111111111111111"/>
    <n v="10"/>
    <n v="0.55555555555555558"/>
    <n v="6"/>
    <n v="0.33333333333333331"/>
    <n v="3.125E-2"/>
    <m/>
  </r>
  <r>
    <n v="844"/>
    <x v="12"/>
    <s v="METRO"/>
    <s v="BENGALURU-JARAGANAHALLI"/>
    <d v="2023-02-04T00:00:00"/>
    <n v="0"/>
    <n v="3"/>
    <x v="1"/>
    <n v="0.94753299999999996"/>
    <n v="2.1194000000000001E-2"/>
    <n v="0.968727"/>
    <n v="3.552408214442228E-5"/>
    <n v="2.2982520000000002"/>
    <n v="4.3039858362366664E-5"/>
    <n v="153"/>
    <n v="5.1807874729236134E-5"/>
    <n v="3"/>
    <n v="24"/>
    <n v="0"/>
    <n v="0"/>
    <n v="0"/>
    <n v="27"/>
    <n v="27"/>
    <n v="0"/>
    <n v="0"/>
    <x v="4"/>
    <n v="27"/>
    <n v="1"/>
    <n v="12"/>
    <n v="0.44444444444444442"/>
    <n v="3"/>
    <n v="0.1111111111111111"/>
    <n v="7"/>
    <n v="0.25925925925925924"/>
    <n v="1"/>
    <n v="3.7037037037037035E-2"/>
    <n v="7"/>
    <n v="0.25925925925925924"/>
    <n v="8"/>
    <n v="0.29629629629629628"/>
    <n v="4.6875E-2"/>
    <m/>
  </r>
  <r>
    <n v="845"/>
    <x v="5"/>
    <s v="METRO"/>
    <s v="HYDERABAD-GANDIMAISAMMA"/>
    <d v="2023-03-08T00:00:00"/>
    <n v="0"/>
    <n v="4"/>
    <x v="1"/>
    <n v="0.190971"/>
    <n v="2.2023000000000001E-2"/>
    <n v="0.21299400000000002"/>
    <n v="7.8106797397709363E-6"/>
    <n v="0.30282100000000001"/>
    <n v="5.6709938462580405E-6"/>
    <n v="103"/>
    <n v="3.4877196713145893E-5"/>
    <n v="0"/>
    <n v="2"/>
    <n v="1"/>
    <n v="0"/>
    <n v="0"/>
    <n v="3"/>
    <n v="2"/>
    <n v="0.33333333333333337"/>
    <n v="1"/>
    <x v="4"/>
    <n v="2"/>
    <n v="1"/>
    <n v="1"/>
    <n v="0.5"/>
    <n v="0"/>
    <n v="0"/>
    <n v="2"/>
    <n v="1"/>
    <n v="1"/>
    <n v="0.5"/>
    <n v="2"/>
    <n v="1"/>
    <n v="2"/>
    <n v="1"/>
    <n v="3.472222222222222E-3"/>
    <m/>
  </r>
  <r>
    <n v="846"/>
    <x v="13"/>
    <s v="SURBAN"/>
    <s v="COIMBATORE-SARAVANAMPATTI"/>
    <d v="2023-01-23T00:00:00"/>
    <n v="0"/>
    <n v="4"/>
    <x v="1"/>
    <n v="0.58267000000000002"/>
    <n v="4.4467E-2"/>
    <n v="0.62713700000000006"/>
    <n v="2.299767251641232E-5"/>
    <n v="0.83255599999999996"/>
    <n v="1.5591454861668144E-5"/>
    <n v="245"/>
    <n v="8.2960322278842168E-5"/>
    <n v="1"/>
    <n v="13"/>
    <n v="0"/>
    <n v="0"/>
    <n v="0"/>
    <n v="14"/>
    <n v="14"/>
    <n v="0"/>
    <n v="0"/>
    <x v="4"/>
    <n v="14"/>
    <n v="1"/>
    <n v="5"/>
    <n v="0.35714285714285715"/>
    <n v="1"/>
    <n v="7.1428571428571425E-2"/>
    <n v="8"/>
    <n v="0.5714285714285714"/>
    <n v="2"/>
    <n v="0.14285714285714285"/>
    <n v="6"/>
    <n v="0.42857142857142855"/>
    <n v="3"/>
    <n v="0.21428571428571427"/>
    <n v="2.4305555555555556E-2"/>
    <m/>
  </r>
  <r>
    <n v="847"/>
    <x v="1"/>
    <s v="RURAL"/>
    <s v="YERLAPADY"/>
    <d v="2023-02-27T00:00:00"/>
    <n v="0"/>
    <n v="3"/>
    <x v="1"/>
    <n v="0.34727599999999997"/>
    <n v="2.823E-3"/>
    <n v="0.35009899999999999"/>
    <n v="1.2838442238814543E-5"/>
    <n v="0.44592300000000001"/>
    <n v="8.3508957070511097E-6"/>
    <n v="84"/>
    <n v="2.8443539067031602E-5"/>
    <n v="1"/>
    <n v="6"/>
    <n v="0"/>
    <n v="0"/>
    <n v="0"/>
    <n v="7"/>
    <n v="7"/>
    <n v="0"/>
    <n v="0"/>
    <x v="4"/>
    <n v="7"/>
    <n v="1"/>
    <n v="2"/>
    <n v="0.2857142857142857"/>
    <n v="1"/>
    <n v="0.14285714285714285"/>
    <n v="4"/>
    <n v="0.5714285714285714"/>
    <n v="1"/>
    <n v="0.14285714285714285"/>
    <n v="5"/>
    <n v="0.7142857142857143"/>
    <n v="2"/>
    <n v="0.2857142857142857"/>
    <n v="1.2152777777777778E-2"/>
    <m/>
  </r>
  <r>
    <n v="848"/>
    <x v="2"/>
    <s v="RURAL"/>
    <s v="GOWTHAMPURA"/>
    <d v="2023-03-27T00:00:00"/>
    <n v="0"/>
    <n v="3"/>
    <x v="1"/>
    <n v="0.11561100000000001"/>
    <n v="0"/>
    <n v="0.11561100000000001"/>
    <n v="4.2395583696942529E-6"/>
    <n v="0.36028300000000002"/>
    <n v="6.7470970504403126E-6"/>
    <n v="49"/>
    <n v="1.6592064455768434E-5"/>
    <n v="0"/>
    <n v="0"/>
    <n v="0"/>
    <n v="0"/>
    <n v="0"/>
    <n v="0"/>
    <n v="0"/>
    <n v="0"/>
    <n v="0"/>
    <x v="4"/>
    <n v="0"/>
    <n v="0"/>
    <n v="0"/>
    <n v="0"/>
    <n v="0"/>
    <n v="0"/>
    <n v="0"/>
    <n v="0"/>
    <n v="0"/>
    <n v="0"/>
    <n v="0"/>
    <n v="0"/>
    <n v="0"/>
    <n v="0"/>
    <n v="0"/>
    <m/>
  </r>
  <r>
    <n v="849"/>
    <x v="11"/>
    <s v="RURAL"/>
    <s v="BELAVATHA"/>
    <d v="2023-03-08T00:00:00"/>
    <n v="0"/>
    <n v="3"/>
    <x v="1"/>
    <n v="0.17155500000000001"/>
    <n v="0"/>
    <n v="0.17155500000000001"/>
    <n v="6.2910746911011717E-6"/>
    <n v="0.45727099999999998"/>
    <n v="8.5634121381022469E-6"/>
    <n v="55"/>
    <n v="1.8623745817699264E-5"/>
    <n v="1"/>
    <n v="2"/>
    <n v="0"/>
    <n v="0"/>
    <n v="0"/>
    <n v="3"/>
    <n v="3"/>
    <n v="0"/>
    <n v="0"/>
    <x v="4"/>
    <n v="3"/>
    <n v="1"/>
    <n v="1"/>
    <n v="0.33333333333333331"/>
    <n v="0"/>
    <n v="0"/>
    <n v="0"/>
    <n v="0"/>
    <n v="0"/>
    <n v="0"/>
    <n v="1"/>
    <n v="0.33333333333333331"/>
    <n v="1"/>
    <n v="0.33333333333333331"/>
    <n v="5.208333333333333E-3"/>
    <m/>
  </r>
  <r>
    <n v="851"/>
    <x v="11"/>
    <s v="RURAL"/>
    <s v="YENIGADALE,KARNATAKA"/>
    <d v="1979-12-28T00:00:00"/>
    <n v="43"/>
    <n v="4"/>
    <x v="1"/>
    <n v="13.214319"/>
    <n v="0.38784000000000002"/>
    <n v="13.602159"/>
    <n v="4.988032889116261E-4"/>
    <n v="11.49109"/>
    <n v="2.1519610818535474E-4"/>
    <n v="1688"/>
    <n v="5.7157968982320649E-4"/>
    <n v="100"/>
    <n v="68"/>
    <n v="1"/>
    <n v="9"/>
    <n v="0"/>
    <n v="178"/>
    <n v="180"/>
    <n v="-1.1235955056179803E-2"/>
    <n v="-2"/>
    <x v="0"/>
    <n v="180"/>
    <n v="1"/>
    <n v="39"/>
    <n v="0.21666666666666667"/>
    <n v="4"/>
    <n v="2.2222222222222223E-2"/>
    <n v="26"/>
    <n v="0.14444444444444443"/>
    <n v="11"/>
    <n v="6.1111111111111109E-2"/>
    <n v="156"/>
    <n v="0.8666666666666667"/>
    <n v="36"/>
    <n v="0.2"/>
    <n v="0.3125"/>
    <m/>
  </r>
  <r>
    <n v="852"/>
    <x v="1"/>
    <s v="SURBAN"/>
    <s v="YELLAPUR"/>
    <d v="2011-06-23T00:00:00"/>
    <n v="12"/>
    <n v="7"/>
    <x v="0"/>
    <n v="20.635542000000001"/>
    <n v="3.5981070000000002"/>
    <n v="24.233649"/>
    <n v="8.8866949897659184E-4"/>
    <n v="29.972763"/>
    <n v="5.6130636424934425E-4"/>
    <n v="2736"/>
    <n v="9.2644670104045793E-4"/>
    <n v="112"/>
    <n v="147"/>
    <n v="31"/>
    <n v="10"/>
    <n v="0"/>
    <n v="300"/>
    <n v="289"/>
    <n v="3.6666666666666625E-2"/>
    <n v="11"/>
    <x v="1"/>
    <n v="289"/>
    <n v="1"/>
    <n v="79"/>
    <n v="0.27335640138408307"/>
    <n v="8"/>
    <n v="2.768166089965398E-2"/>
    <n v="112"/>
    <n v="0.38754325259515571"/>
    <n v="42"/>
    <n v="0.1453287197231834"/>
    <n v="253"/>
    <n v="0.87543252595155707"/>
    <n v="84"/>
    <n v="0.29065743944636679"/>
    <n v="0.50173611111111116"/>
    <m/>
  </r>
  <r>
    <n v="853"/>
    <x v="3"/>
    <s v="SURBAN"/>
    <s v="YADGIR"/>
    <d v="2012-03-28T00:00:00"/>
    <n v="11"/>
    <n v="6"/>
    <x v="0"/>
    <n v="16.824641"/>
    <n v="2.02"/>
    <n v="18.844640999999999"/>
    <n v="6.9104977446292717E-4"/>
    <n v="7.1473459999999998"/>
    <n v="1.33849882217802E-4"/>
    <n v="2281"/>
    <n v="7.7237753109403668E-4"/>
    <n v="171"/>
    <n v="30"/>
    <n v="20"/>
    <n v="6"/>
    <n v="0"/>
    <n v="227"/>
    <n v="228"/>
    <n v="-4.405286343612369E-3"/>
    <n v="-1"/>
    <x v="0"/>
    <n v="228"/>
    <n v="1"/>
    <n v="35"/>
    <n v="0.15350877192982457"/>
    <n v="4"/>
    <n v="1.7543859649122806E-2"/>
    <n v="26"/>
    <n v="0.11403508771929824"/>
    <n v="24"/>
    <n v="0.10526315789473684"/>
    <n v="208"/>
    <n v="0.91228070175438591"/>
    <n v="44"/>
    <n v="0.19298245614035087"/>
    <n v="0.39583333333333331"/>
    <m/>
  </r>
  <r>
    <n v="855"/>
    <x v="11"/>
    <s v="RURAL"/>
    <s v="A NAGATHIHALLI"/>
    <d v="2023-03-24T00:00:00"/>
    <n v="0"/>
    <n v="3"/>
    <x v="1"/>
    <n v="0.160438"/>
    <n v="0"/>
    <n v="0.160438"/>
    <n v="5.8834043967875591E-6"/>
    <n v="0.25029600000000002"/>
    <n v="4.6873469004560538E-6"/>
    <n v="69"/>
    <n v="2.3364335662204529E-5"/>
    <n v="2"/>
    <n v="3"/>
    <n v="0"/>
    <n v="0"/>
    <n v="0"/>
    <n v="5"/>
    <n v="5"/>
    <n v="0"/>
    <n v="0"/>
    <x v="4"/>
    <n v="5"/>
    <n v="1"/>
    <n v="2"/>
    <n v="0.4"/>
    <n v="1"/>
    <n v="0.2"/>
    <n v="3"/>
    <n v="0.6"/>
    <n v="2"/>
    <n v="0.4"/>
    <n v="4"/>
    <n v="0.8"/>
    <n v="2"/>
    <n v="0.4"/>
    <n v="8.6805555555555559E-3"/>
    <m/>
  </r>
  <r>
    <n v="856"/>
    <x v="5"/>
    <s v="SURBAN"/>
    <s v="KALYANDURG"/>
    <d v="2023-03-30T00:00:00"/>
    <n v="0"/>
    <n v="4"/>
    <x v="1"/>
    <n v="0.23421500000000001"/>
    <n v="0"/>
    <n v="0.23421500000000001"/>
    <n v="8.5888727159002125E-6"/>
    <n v="0.13362399999999999"/>
    <n v="2.5024053210060873E-6"/>
    <n v="106"/>
    <n v="3.5893037394111309E-5"/>
    <n v="0"/>
    <n v="4"/>
    <n v="1"/>
    <n v="0"/>
    <n v="0"/>
    <n v="5"/>
    <n v="5"/>
    <n v="0"/>
    <n v="0"/>
    <x v="4"/>
    <n v="5"/>
    <n v="1"/>
    <n v="5"/>
    <n v="1"/>
    <n v="0"/>
    <n v="0"/>
    <n v="3"/>
    <n v="0.6"/>
    <n v="0"/>
    <n v="0"/>
    <n v="0"/>
    <n v="0"/>
    <n v="1"/>
    <n v="0.2"/>
    <n v="8.6805555555555559E-3"/>
    <m/>
  </r>
  <r>
    <n v="857"/>
    <x v="12"/>
    <s v="METRO"/>
    <s v="BENGALURU-KUDLU"/>
    <d v="2023-03-27T00:00:00"/>
    <n v="0"/>
    <n v="4"/>
    <x v="1"/>
    <n v="0.69750199999999996"/>
    <n v="5.4996000000000003E-2"/>
    <n v="0.752498"/>
    <n v="2.7594772072537956E-5"/>
    <n v="1.183538"/>
    <n v="2.2164370089302093E-5"/>
    <n v="94"/>
    <n v="3.182967467024965E-5"/>
    <n v="1"/>
    <n v="7"/>
    <n v="2"/>
    <n v="0"/>
    <n v="0"/>
    <n v="10"/>
    <n v="11"/>
    <n v="-0.10000000000000009"/>
    <n v="-1"/>
    <x v="4"/>
    <n v="11"/>
    <n v="1"/>
    <n v="6"/>
    <n v="0.54545454545454541"/>
    <n v="0"/>
    <n v="0"/>
    <n v="6"/>
    <n v="0.54545454545454541"/>
    <n v="2"/>
    <n v="0.18181818181818182"/>
    <n v="5"/>
    <n v="0.45454545454545453"/>
    <n v="4"/>
    <n v="0.36363636363636365"/>
    <n v="1.9097222222222224E-2"/>
    <m/>
  </r>
  <r>
    <n v="858"/>
    <x v="11"/>
    <s v="URBAN"/>
    <s v="TUMAKURU-SADASHIVANAGAR"/>
    <d v="2023-03-28T00:00:00"/>
    <n v="0"/>
    <n v="3"/>
    <x v="1"/>
    <n v="0.76424800000000004"/>
    <n v="3.6908999999999997E-2"/>
    <n v="0.80115700000000001"/>
    <n v="2.9379140953621528E-5"/>
    <n v="1.9640709999999999"/>
    <n v="3.6781579066887288E-5"/>
    <n v="115"/>
    <n v="3.8940559437007553E-5"/>
    <n v="1"/>
    <n v="5"/>
    <n v="0"/>
    <n v="0"/>
    <n v="0"/>
    <n v="6"/>
    <n v="7"/>
    <n v="-0.16666666666666674"/>
    <n v="-1"/>
    <x v="4"/>
    <n v="7"/>
    <n v="1"/>
    <n v="7"/>
    <n v="1"/>
    <n v="0"/>
    <n v="0"/>
    <n v="6"/>
    <n v="0.8571428571428571"/>
    <n v="2"/>
    <n v="0.2857142857142857"/>
    <n v="6"/>
    <n v="0.8571428571428571"/>
    <n v="7"/>
    <n v="1"/>
    <n v="1.2152777777777778E-2"/>
    <m/>
  </r>
  <r>
    <n v="899"/>
    <x v="8"/>
    <s v="URBAN"/>
    <s v="ZIRAKPUR"/>
    <d v="2018-02-08T00:00:00"/>
    <n v="5"/>
    <n v="4"/>
    <x v="1"/>
    <n v="7.5865859999999996"/>
    <n v="0.64488000000000001"/>
    <n v="8.2314659999999993"/>
    <n v="3.0185519176508869E-4"/>
    <n v="17.504132999999999"/>
    <n v="3.2780365472368921E-4"/>
    <n v="1805"/>
    <n v="6.1119747638085768E-4"/>
    <n v="39"/>
    <n v="85"/>
    <n v="6"/>
    <n v="3"/>
    <n v="0"/>
    <n v="133"/>
    <n v="131"/>
    <n v="1.5037593984962405E-2"/>
    <n v="2"/>
    <x v="0"/>
    <n v="131"/>
    <n v="1"/>
    <n v="52"/>
    <n v="0.39694656488549618"/>
    <n v="8"/>
    <n v="6.1068702290076333E-2"/>
    <n v="60"/>
    <n v="0.4580152671755725"/>
    <n v="22"/>
    <n v="0.16793893129770993"/>
    <n v="104"/>
    <n v="0.79389312977099236"/>
    <n v="48"/>
    <n v="0.36641221374045801"/>
    <n v="0.22743055555555555"/>
    <m/>
  </r>
  <r>
    <n v="901"/>
    <x v="12"/>
    <s v="METRO"/>
    <s v="UTTARAHALLI, BENGALURU"/>
    <d v="2008-03-10T00:00:00"/>
    <n v="15"/>
    <n v="9"/>
    <x v="0"/>
    <n v="95.639855999999995"/>
    <n v="6.5008720000000002"/>
    <n v="102.140728"/>
    <n v="3.74559149457287E-3"/>
    <n v="195.98164600000001"/>
    <n v="3.6701903383369113E-3"/>
    <n v="6445"/>
    <n v="2.1823643962740318E-3"/>
    <n v="395"/>
    <n v="868"/>
    <n v="21"/>
    <n v="45"/>
    <n v="4"/>
    <n v="1333"/>
    <n v="1341"/>
    <n v="-6.0015003750937268E-3"/>
    <n v="-8"/>
    <x v="6"/>
    <n v="1340"/>
    <n v="0.9992542878448919"/>
    <n v="771"/>
    <n v="0.57494407158836691"/>
    <n v="98"/>
    <n v="7.3134328358208961E-2"/>
    <n v="549"/>
    <n v="0.40970149253731342"/>
    <n v="407"/>
    <n v="0.30373134328358209"/>
    <n v="1048"/>
    <n v="0.78208955223880594"/>
    <n v="683"/>
    <n v="0.50970149253731345"/>
    <n v="2.3263888888888888"/>
    <m/>
  </r>
  <r>
    <n v="902"/>
    <x v="12"/>
    <s v="METRO"/>
    <s v="KENGERI SATELLITE TOWN,BENGALUR"/>
    <d v="2008-03-10T00:00:00"/>
    <n v="15"/>
    <n v="9"/>
    <x v="0"/>
    <n v="95.101780000000005"/>
    <n v="17.103290000000001"/>
    <n v="112.20507000000001"/>
    <n v="4.1146598821965863E-3"/>
    <n v="164.68957"/>
    <n v="3.0841769164386976E-3"/>
    <n v="9791"/>
    <n v="3.3153653691107908E-3"/>
    <n v="443"/>
    <n v="707"/>
    <n v="40"/>
    <n v="46"/>
    <n v="4"/>
    <n v="1240"/>
    <n v="1249"/>
    <n v="-7.2580645161290924E-3"/>
    <n v="-9"/>
    <x v="6"/>
    <n v="1249"/>
    <n v="1"/>
    <n v="531"/>
    <n v="0.42514011208967173"/>
    <n v="114"/>
    <n v="9.1273018414731788E-2"/>
    <n v="498"/>
    <n v="0.3987189751801441"/>
    <n v="306"/>
    <n v="0.24499599679743794"/>
    <n v="1028"/>
    <n v="0.82305844675740591"/>
    <n v="524"/>
    <n v="0.41953562850280224"/>
    <n v="2.1684027777777777"/>
    <m/>
  </r>
  <r>
    <n v="903"/>
    <x v="8"/>
    <s v="URBAN"/>
    <s v="BAREILLY"/>
    <d v="2008-03-24T00:00:00"/>
    <n v="15"/>
    <n v="6"/>
    <x v="0"/>
    <n v="16.761908999999999"/>
    <n v="2.5638890000000001"/>
    <n v="19.325797999999999"/>
    <n v="7.0869423032341599E-4"/>
    <n v="38.729795000000003"/>
    <n v="7.2530118159518477E-4"/>
    <n v="2223"/>
    <n v="7.5273794459537204E-4"/>
    <n v="74"/>
    <n v="120"/>
    <n v="8"/>
    <n v="9"/>
    <n v="0"/>
    <n v="211"/>
    <n v="234"/>
    <n v="-0.1090047393364928"/>
    <n v="-23"/>
    <x v="0"/>
    <n v="234"/>
    <n v="1"/>
    <n v="83"/>
    <n v="0.35470085470085472"/>
    <n v="22"/>
    <n v="9.4017094017094016E-2"/>
    <n v="82"/>
    <n v="0.3504273504273504"/>
    <n v="39"/>
    <n v="0.16666666666666666"/>
    <n v="194"/>
    <n v="0.82905982905982911"/>
    <n v="82"/>
    <n v="0.3504273504273504"/>
    <n v="0.40625"/>
    <m/>
  </r>
  <r>
    <n v="904"/>
    <x v="12"/>
    <s v="METRO"/>
    <s v="HESARAGHATTA MAIN ROAD,BENGALUR"/>
    <d v="2008-03-15T00:00:00"/>
    <n v="15"/>
    <n v="8"/>
    <x v="0"/>
    <n v="88.438822000000002"/>
    <n v="11.445057"/>
    <n v="99.883879000000007"/>
    <n v="3.6628308310798973E-3"/>
    <n v="95.035345000000007"/>
    <n v="1.7797472984766906E-3"/>
    <n v="7400"/>
    <n v="2.5057403463813552E-3"/>
    <n v="565"/>
    <n v="477"/>
    <n v="34"/>
    <n v="31"/>
    <n v="2"/>
    <n v="1109"/>
    <n v="1128"/>
    <n v="-1.7132551848512145E-2"/>
    <n v="-19"/>
    <x v="6"/>
    <n v="1128"/>
    <n v="1"/>
    <n v="480"/>
    <n v="0.42553191489361702"/>
    <n v="120"/>
    <n v="0.10638297872340426"/>
    <n v="318"/>
    <n v="0.28191489361702127"/>
    <n v="206"/>
    <n v="0.18262411347517732"/>
    <n v="982"/>
    <n v="0.87056737588652477"/>
    <n v="455"/>
    <n v="0.40336879432624112"/>
    <n v="1.9583333333333333"/>
    <m/>
  </r>
  <r>
    <n v="905"/>
    <x v="11"/>
    <s v="RURAL"/>
    <s v="BIDADI , BENGALURU"/>
    <d v="2008-03-27T00:00:00"/>
    <n v="15"/>
    <n v="7"/>
    <x v="0"/>
    <n v="35.381869000000002"/>
    <n v="2.2596250000000002"/>
    <n v="37.641494000000002"/>
    <n v="1.3803471203907586E-3"/>
    <n v="72.356998000000004"/>
    <n v="1.3550450278933938E-3"/>
    <n v="4719"/>
    <n v="1.5979173911585967E-3"/>
    <n v="273"/>
    <n v="191"/>
    <n v="4"/>
    <n v="15"/>
    <n v="0"/>
    <n v="483"/>
    <n v="492"/>
    <n v="-1.8633540372670732E-2"/>
    <n v="-9"/>
    <x v="1"/>
    <n v="492"/>
    <n v="1"/>
    <n v="109"/>
    <n v="0.22154471544715448"/>
    <n v="24"/>
    <n v="4.878048780487805E-2"/>
    <n v="93"/>
    <n v="0.18902439024390244"/>
    <n v="27"/>
    <n v="5.4878048780487805E-2"/>
    <n v="419"/>
    <n v="0.85162601626016265"/>
    <n v="111"/>
    <n v="0.22560975609756098"/>
    <n v="0.85416666666666663"/>
    <m/>
  </r>
  <r>
    <n v="906"/>
    <x v="12"/>
    <s v="METRO"/>
    <s v="BOMMASANDRA, BENGALURU"/>
    <d v="2009-02-27T00:00:00"/>
    <n v="14"/>
    <n v="9"/>
    <x v="0"/>
    <n v="45.513651000000003"/>
    <n v="18.340520999999999"/>
    <n v="63.854172000000005"/>
    <n v="2.3415893759460293E-3"/>
    <n v="57.196472"/>
    <n v="1.0711306043493362E-3"/>
    <n v="8073"/>
    <n v="2.7336272724779302E-3"/>
    <n v="357"/>
    <n v="196"/>
    <n v="15"/>
    <n v="6"/>
    <n v="0"/>
    <n v="574"/>
    <n v="591"/>
    <n v="-2.9616724738676048E-2"/>
    <n v="-17"/>
    <x v="2"/>
    <n v="591"/>
    <n v="1"/>
    <n v="149"/>
    <n v="0.25211505922165822"/>
    <n v="105"/>
    <n v="0.17766497461928935"/>
    <n v="157"/>
    <n v="0.26565143824027071"/>
    <n v="100"/>
    <n v="0.16920473773265651"/>
    <n v="556"/>
    <n v="0.94077834179357023"/>
    <n v="175"/>
    <n v="0.29610829103214892"/>
    <n v="1.0260416666666667"/>
    <m/>
  </r>
  <r>
    <n v="907"/>
    <x v="12"/>
    <s v="METRO"/>
    <s v="CHANDRA LAYOUT, BENGALURU"/>
    <d v="2009-03-24T00:00:00"/>
    <n v="14"/>
    <n v="7"/>
    <x v="0"/>
    <n v="55.231689000000003"/>
    <n v="4.6961180000000002"/>
    <n v="59.927807000000001"/>
    <n v="2.1976060733344734E-3"/>
    <n v="140.01372799999999"/>
    <n v="2.6220671283683993E-3"/>
    <n v="10940"/>
    <n v="3.7044323499205445E-3"/>
    <n v="53"/>
    <n v="507"/>
    <n v="28"/>
    <n v="19"/>
    <n v="2"/>
    <n v="609"/>
    <n v="630"/>
    <n v="-3.4482758620689724E-2"/>
    <n v="-21"/>
    <x v="2"/>
    <n v="630"/>
    <n v="1"/>
    <n v="418"/>
    <n v="0.66349206349206347"/>
    <n v="47"/>
    <n v="7.4603174603174602E-2"/>
    <n v="435"/>
    <n v="0.69047619047619047"/>
    <n v="202"/>
    <n v="0.32063492063492066"/>
    <n v="461"/>
    <n v="0.7317460317460317"/>
    <n v="350"/>
    <n v="0.55555555555555558"/>
    <n v="1.09375"/>
    <m/>
  </r>
  <r>
    <n v="908"/>
    <x v="12"/>
    <s v="METRO"/>
    <s v="SADASHIVA NAGAR, BENGALURU"/>
    <d v="2009-03-24T00:00:00"/>
    <n v="14"/>
    <n v="7"/>
    <x v="0"/>
    <n v="45.157528999999997"/>
    <n v="5.4300059999999997"/>
    <n v="50.587534999999995"/>
    <n v="1.8550899776963346E-3"/>
    <n v="214.570167"/>
    <n v="4.018301559824319E-3"/>
    <n v="8364"/>
    <n v="2.8321638185315754E-3"/>
    <n v="58"/>
    <n v="249"/>
    <n v="23"/>
    <n v="7"/>
    <n v="0"/>
    <n v="337"/>
    <n v="342"/>
    <n v="-1.4836795252225476E-2"/>
    <n v="-5"/>
    <x v="1"/>
    <n v="342"/>
    <n v="1"/>
    <n v="202"/>
    <n v="0.59064327485380119"/>
    <n v="34"/>
    <n v="9.9415204678362568E-2"/>
    <n v="217"/>
    <n v="0.63450292397660824"/>
    <n v="106"/>
    <n v="0.30994152046783624"/>
    <n v="269"/>
    <n v="0.78654970760233922"/>
    <n v="174"/>
    <n v="0.50877192982456143"/>
    <n v="0.59375"/>
    <m/>
  </r>
  <r>
    <n v="909"/>
    <x v="12"/>
    <s v="METRO"/>
    <s v="YELAHANKA NEW TOWN, BENGALURU"/>
    <d v="2009-03-28T00:00:00"/>
    <n v="14"/>
    <n v="8"/>
    <x v="0"/>
    <n v="66.297488000000001"/>
    <n v="9.8493569999999995"/>
    <n v="76.146844999999999"/>
    <n v="2.7923726465955744E-3"/>
    <n v="143.98519400000001"/>
    <n v="2.6964416243466277E-3"/>
    <n v="6477"/>
    <n v="2.1932000302043297E-3"/>
    <n v="413"/>
    <n v="491"/>
    <n v="30"/>
    <n v="26"/>
    <n v="2"/>
    <n v="962"/>
    <n v="973"/>
    <n v="-1.1434511434511352E-2"/>
    <n v="-11"/>
    <x v="5"/>
    <n v="973"/>
    <n v="1"/>
    <n v="446"/>
    <n v="0.45837615621788286"/>
    <n v="89"/>
    <n v="9.146968139773895E-2"/>
    <n v="320"/>
    <n v="0.32887975334018499"/>
    <n v="230"/>
    <n v="0.23638232271325796"/>
    <n v="797"/>
    <n v="0.8191161356628982"/>
    <n v="437"/>
    <n v="0.44912641315519014"/>
    <n v="1.6892361111111112"/>
    <m/>
  </r>
  <r>
    <n v="910"/>
    <x v="12"/>
    <s v="METRO"/>
    <s v="BELLANDUR, BENGALURU"/>
    <d v="2009-03-31T00:00:00"/>
    <n v="14"/>
    <n v="7"/>
    <x v="0"/>
    <n v="79.754062000000005"/>
    <n v="5.6943330000000003"/>
    <n v="85.448395000000005"/>
    <n v="3.1334687719956626E-3"/>
    <n v="99.926191000000003"/>
    <n v="1.8713392209952599E-3"/>
    <n v="5436"/>
    <n v="1.8407033139093308E-3"/>
    <n v="361"/>
    <n v="213"/>
    <n v="19"/>
    <n v="18"/>
    <n v="0"/>
    <n v="611"/>
    <n v="601"/>
    <n v="1.6366612111292977E-2"/>
    <n v="10"/>
    <x v="2"/>
    <n v="601"/>
    <n v="1"/>
    <n v="243"/>
    <n v="0.40432612312811977"/>
    <n v="67"/>
    <n v="0.11148086522462562"/>
    <n v="146"/>
    <n v="0.24292845257903495"/>
    <n v="111"/>
    <n v="0.18469217970049917"/>
    <n v="529"/>
    <n v="0.88019966722129783"/>
    <n v="236"/>
    <n v="0.39267886855241263"/>
    <n v="1.0434027777777777"/>
    <m/>
  </r>
  <r>
    <n v="911"/>
    <x v="10"/>
    <s v="URBAN"/>
    <s v="BRAHMAPUR,ORISSA"/>
    <d v="2009-12-15T00:00:00"/>
    <n v="13"/>
    <n v="4"/>
    <x v="1"/>
    <n v="11.809377"/>
    <n v="0.34719899999999998"/>
    <n v="12.156575999999999"/>
    <n v="4.4579247240854482E-4"/>
    <n v="25.547065"/>
    <n v="4.7842536813812175E-4"/>
    <n v="2962"/>
    <n v="1.0029733656731858E-3"/>
    <n v="45"/>
    <n v="129"/>
    <n v="5"/>
    <n v="8"/>
    <n v="0"/>
    <n v="187"/>
    <n v="190"/>
    <n v="-1.6042780748663166E-2"/>
    <n v="-3"/>
    <x v="0"/>
    <n v="190"/>
    <n v="1"/>
    <n v="86"/>
    <n v="0.45263157894736844"/>
    <n v="19"/>
    <n v="0.1"/>
    <n v="95"/>
    <n v="0.5"/>
    <n v="46"/>
    <n v="0.24210526315789474"/>
    <n v="154"/>
    <n v="0.81052631578947365"/>
    <n v="84"/>
    <n v="0.44210526315789472"/>
    <n v="0.3298611111111111"/>
    <m/>
  </r>
  <r>
    <n v="912"/>
    <x v="12"/>
    <s v="METRO"/>
    <s v="BENGALURU -RAGHUVANAHALLI"/>
    <d v="2011-03-09T00:00:00"/>
    <n v="12"/>
    <n v="8"/>
    <x v="0"/>
    <n v="61.501387000000001"/>
    <n v="6.6625430000000003"/>
    <n v="68.163930000000008"/>
    <n v="2.4996320414385586E-3"/>
    <n v="117.367791"/>
    <n v="2.1979718068096329E-3"/>
    <n v="5239"/>
    <n v="1.7739964425259353E-3"/>
    <n v="374"/>
    <n v="425"/>
    <n v="23"/>
    <n v="28"/>
    <n v="2"/>
    <n v="852"/>
    <n v="859"/>
    <n v="-8.215962441314506E-3"/>
    <n v="-7"/>
    <x v="5"/>
    <n v="859"/>
    <n v="1"/>
    <n v="435"/>
    <n v="0.50640279394644938"/>
    <n v="74"/>
    <n v="8.6146682188591381E-2"/>
    <n v="271"/>
    <n v="0.31548311990686845"/>
    <n v="235"/>
    <n v="0.27357392316647267"/>
    <n v="696"/>
    <n v="0.81024447031431901"/>
    <n v="401"/>
    <n v="0.46682188591385332"/>
    <n v="1.4913194444444444"/>
    <m/>
  </r>
  <r>
    <n v="913"/>
    <x v="12"/>
    <s v="METRO"/>
    <s v="BENGALURU-VARTHUR"/>
    <d v="2011-03-09T00:00:00"/>
    <n v="12"/>
    <n v="7"/>
    <x v="0"/>
    <n v="82.703259000000003"/>
    <n v="4.61937"/>
    <n v="87.322629000000006"/>
    <n v="3.2021986025607954E-3"/>
    <n v="43.453899999999997"/>
    <n v="8.1377050962751012E-4"/>
    <n v="4734"/>
    <n v="1.6029965945634239E-3"/>
    <n v="329"/>
    <n v="191"/>
    <n v="17"/>
    <n v="14"/>
    <n v="0"/>
    <n v="551"/>
    <n v="565"/>
    <n v="-2.5408348457350183E-2"/>
    <n v="-14"/>
    <x v="2"/>
    <n v="565"/>
    <n v="1"/>
    <n v="131"/>
    <n v="0.23185840707964603"/>
    <n v="51"/>
    <n v="9.0265486725663716E-2"/>
    <n v="139"/>
    <n v="0.24601769911504426"/>
    <n v="80"/>
    <n v="0.1415929203539823"/>
    <n v="496"/>
    <n v="0.87787610619469025"/>
    <n v="144"/>
    <n v="0.25486725663716814"/>
    <n v="0.98090277777777779"/>
    <m/>
  </r>
  <r>
    <n v="914"/>
    <x v="12"/>
    <s v="METRO"/>
    <s v="BENGALURU-HEROHALLI"/>
    <d v="2011-03-28T00:00:00"/>
    <n v="12"/>
    <n v="7"/>
    <x v="0"/>
    <n v="70.332571999999999"/>
    <n v="14.058930999999999"/>
    <n v="84.391503"/>
    <n v="3.0947116007536274E-3"/>
    <n v="92.710950999999994"/>
    <n v="1.7362178732707794E-3"/>
    <n v="9817"/>
    <n v="3.3241693216791574E-3"/>
    <n v="563"/>
    <n v="404"/>
    <n v="62"/>
    <n v="19"/>
    <n v="2"/>
    <n v="1050"/>
    <n v="1075"/>
    <n v="-2.3809523809523725E-2"/>
    <n v="-25"/>
    <x v="6"/>
    <n v="1075"/>
    <n v="1"/>
    <n v="375"/>
    <n v="0.34883720930232559"/>
    <n v="70"/>
    <n v="6.5116279069767441E-2"/>
    <n v="312"/>
    <n v="0.29023255813953486"/>
    <n v="188"/>
    <n v="0.17488372093023255"/>
    <n v="934"/>
    <n v="0.86883720930232555"/>
    <n v="395"/>
    <n v="0.36744186046511629"/>
    <n v="1.8663194444444444"/>
    <m/>
  </r>
  <r>
    <n v="915"/>
    <x v="10"/>
    <s v="SURBAN"/>
    <s v="BARUIPUR"/>
    <d v="2011-06-14T00:00:00"/>
    <n v="12"/>
    <n v="5"/>
    <x v="0"/>
    <n v="12.31"/>
    <n v="1.8675889999999999"/>
    <n v="14.177589000000001"/>
    <n v="5.1990481967144277E-4"/>
    <n v="14.41281"/>
    <n v="2.6991178556733634E-4"/>
    <n v="3836"/>
    <n v="1.2989216173944431E-3"/>
    <n v="57"/>
    <n v="101"/>
    <n v="7"/>
    <n v="8"/>
    <n v="0"/>
    <n v="173"/>
    <n v="174"/>
    <n v="-5.7803468208093012E-3"/>
    <n v="-1"/>
    <x v="0"/>
    <n v="174"/>
    <n v="1"/>
    <n v="51"/>
    <n v="0.29310344827586204"/>
    <n v="7"/>
    <n v="4.0229885057471264E-2"/>
    <n v="78"/>
    <n v="0.44827586206896552"/>
    <n v="24"/>
    <n v="0.13793103448275862"/>
    <n v="145"/>
    <n v="0.83333333333333337"/>
    <n v="52"/>
    <n v="0.2988505747126437"/>
    <n v="0.30208333333333331"/>
    <m/>
  </r>
  <r>
    <n v="916"/>
    <x v="12"/>
    <s v="METRO"/>
    <s v="BENGALURU-RAJARAJESHWARI NAGAR"/>
    <d v="2011-09-28T00:00:00"/>
    <n v="11"/>
    <n v="9"/>
    <x v="0"/>
    <n v="54.667416000000003"/>
    <n v="12.534001999999999"/>
    <n v="67.201418000000004"/>
    <n v="2.4643358688811795E-3"/>
    <n v="132.361885"/>
    <n v="2.4787694225767514E-3"/>
    <n v="4486"/>
    <n v="1.5190204316036162E-3"/>
    <n v="264"/>
    <n v="449"/>
    <n v="24"/>
    <n v="23"/>
    <n v="2"/>
    <n v="762"/>
    <n v="755"/>
    <n v="9.1863517060367661E-3"/>
    <n v="7"/>
    <x v="5"/>
    <n v="755"/>
    <n v="1"/>
    <n v="478"/>
    <n v="0.63311258278145699"/>
    <n v="48"/>
    <n v="6.3576158940397351E-2"/>
    <n v="277"/>
    <n v="0.36688741721854307"/>
    <n v="213"/>
    <n v="0.28211920529801326"/>
    <n v="588"/>
    <n v="0.77880794701986755"/>
    <n v="394"/>
    <n v="0.52185430463576155"/>
    <n v="1.3107638888888888"/>
    <m/>
  </r>
  <r>
    <n v="917"/>
    <x v="10"/>
    <s v="URBAN"/>
    <s v="BHUBANESHWAR-JAYADEV VIHAR"/>
    <d v="2012-06-18T00:00:00"/>
    <n v="11"/>
    <n v="5"/>
    <x v="0"/>
    <n v="6.140593"/>
    <n v="4.41"/>
    <n v="10.550592999999999"/>
    <n v="3.8689964500253083E-4"/>
    <n v="18.55585"/>
    <n v="3.4749938465987256E-4"/>
    <n v="3157"/>
    <n v="1.0690030099359377E-3"/>
    <n v="30"/>
    <n v="80"/>
    <n v="11"/>
    <n v="2"/>
    <n v="0"/>
    <n v="123"/>
    <n v="125"/>
    <n v="-1.6260162601626105E-2"/>
    <n v="-2"/>
    <x v="0"/>
    <n v="125"/>
    <n v="1"/>
    <n v="49"/>
    <n v="0.39200000000000002"/>
    <n v="10"/>
    <n v="0.08"/>
    <n v="73"/>
    <n v="0.58399999999999996"/>
    <n v="37"/>
    <n v="0.29599999999999999"/>
    <n v="99"/>
    <n v="0.79200000000000004"/>
    <n v="49"/>
    <n v="0.39200000000000002"/>
    <n v="0.2170138888888889"/>
    <m/>
  </r>
  <r>
    <n v="918"/>
    <x v="3"/>
    <s v="SURBAN"/>
    <s v="BASAVAKALYAN"/>
    <d v="2012-06-26T00:00:00"/>
    <n v="11"/>
    <n v="6"/>
    <x v="0"/>
    <n v="19.668606"/>
    <n v="11.590674999999999"/>
    <n v="31.259281000000001"/>
    <n v="1.146305683664829E-3"/>
    <n v="24.944379999999999"/>
    <n v="4.6713875681911803E-4"/>
    <n v="5784"/>
    <n v="1.958540832901319E-3"/>
    <n v="191"/>
    <n v="68"/>
    <n v="23"/>
    <n v="4"/>
    <n v="0"/>
    <n v="286"/>
    <n v="286"/>
    <n v="0"/>
    <n v="0"/>
    <x v="1"/>
    <n v="286"/>
    <n v="1"/>
    <n v="93"/>
    <n v="0.32517482517482516"/>
    <n v="3"/>
    <n v="1.048951048951049E-2"/>
    <n v="53"/>
    <n v="0.18531468531468531"/>
    <n v="32"/>
    <n v="0.11188811188811189"/>
    <n v="245"/>
    <n v="0.85664335664335667"/>
    <n v="84"/>
    <n v="0.2937062937062937"/>
    <n v="0.49652777777777779"/>
    <m/>
  </r>
  <r>
    <n v="919"/>
    <x v="12"/>
    <s v="METRO"/>
    <s v="BENGALURU-KASAVANAHALLI"/>
    <d v="2012-09-25T00:00:00"/>
    <n v="10"/>
    <n v="6"/>
    <x v="0"/>
    <n v="39.539135999999999"/>
    <n v="6.1620270000000001"/>
    <n v="45.701163000000001"/>
    <n v="1.6759023631091445E-3"/>
    <n v="63.999811000000001"/>
    <n v="1.198538193661198E-3"/>
    <n v="5553"/>
    <n v="1.8803211004669819E-3"/>
    <n v="227"/>
    <n v="251"/>
    <n v="14"/>
    <n v="17"/>
    <n v="0"/>
    <n v="509"/>
    <n v="513"/>
    <n v="-7.8585461689586467E-3"/>
    <n v="-4"/>
    <x v="2"/>
    <n v="513"/>
    <n v="1"/>
    <n v="229"/>
    <n v="0.44639376218323584"/>
    <n v="49"/>
    <n v="9.5516569200779722E-2"/>
    <n v="178"/>
    <n v="0.34697855750487328"/>
    <n v="139"/>
    <n v="0.27095516569200778"/>
    <n v="429"/>
    <n v="0.83625730994152048"/>
    <n v="224"/>
    <n v="0.43664717348927873"/>
    <n v="0.890625"/>
    <m/>
  </r>
  <r>
    <n v="920"/>
    <x v="12"/>
    <s v="METRO"/>
    <s v="BENGALURU-KASTURINAGAR"/>
    <d v="2012-09-05T00:00:00"/>
    <n v="11"/>
    <n v="7"/>
    <x v="0"/>
    <n v="36.807977999999999"/>
    <n v="5.926774"/>
    <n v="42.734752"/>
    <n v="1.5671214289160046E-3"/>
    <n v="106.236532"/>
    <n v="1.9895143309737284E-3"/>
    <n v="6111"/>
    <n v="2.0692674671265489E-3"/>
    <n v="67"/>
    <n v="317"/>
    <n v="23"/>
    <n v="17"/>
    <n v="0"/>
    <n v="424"/>
    <n v="430"/>
    <n v="-1.4150943396226356E-2"/>
    <n v="-6"/>
    <x v="1"/>
    <n v="430"/>
    <n v="1"/>
    <n v="280"/>
    <n v="0.65116279069767447"/>
    <n v="58"/>
    <n v="0.13488372093023257"/>
    <n v="287"/>
    <n v="0.66744186046511633"/>
    <n v="168"/>
    <n v="0.39069767441860465"/>
    <n v="344"/>
    <n v="0.8"/>
    <n v="249"/>
    <n v="0.57906976744186045"/>
    <n v="0.74652777777777779"/>
    <m/>
  </r>
  <r>
    <n v="921"/>
    <x v="12"/>
    <s v="METRO"/>
    <s v="BENGALURU-NAGARABAVI"/>
    <d v="2013-01-07T00:00:00"/>
    <n v="10"/>
    <n v="7"/>
    <x v="0"/>
    <n v="52.240135000000002"/>
    <n v="10.295127000000001"/>
    <n v="62.535262000000003"/>
    <n v="2.2932237712079556E-3"/>
    <n v="87.491527000000005"/>
    <n v="1.6384726000400211E-3"/>
    <n v="12373"/>
    <n v="4.1896655818616903E-3"/>
    <n v="185"/>
    <n v="364"/>
    <n v="42"/>
    <n v="27"/>
    <n v="2"/>
    <n v="620"/>
    <n v="639"/>
    <n v="-3.0645161290322687E-2"/>
    <n v="-19"/>
    <x v="2"/>
    <n v="639"/>
    <n v="1"/>
    <n v="368"/>
    <n v="0.57589984350547729"/>
    <n v="43"/>
    <n v="6.729264475743349E-2"/>
    <n v="378"/>
    <n v="0.59154929577464788"/>
    <n v="165"/>
    <n v="0.25821596244131456"/>
    <n v="552"/>
    <n v="0.863849765258216"/>
    <n v="336"/>
    <n v="0.5258215962441315"/>
    <n v="1.109375"/>
    <m/>
  </r>
  <r>
    <n v="922"/>
    <x v="12"/>
    <s v="METRO"/>
    <s v="BENGALURU-J P NAGAR 7TH PHASE"/>
    <d v="2013-02-24T00:00:00"/>
    <n v="10"/>
    <n v="7"/>
    <x v="0"/>
    <n v="79.194193999999996"/>
    <n v="9.2551129999999997"/>
    <n v="88.44930699999999"/>
    <n v="3.2435148885962962E-3"/>
    <n v="264.22852999999998"/>
    <n v="4.9482643794050213E-3"/>
    <n v="8973"/>
    <n v="3.0383794767675542E-3"/>
    <n v="284"/>
    <n v="811"/>
    <n v="36"/>
    <n v="31"/>
    <n v="4"/>
    <n v="1166"/>
    <n v="1184"/>
    <n v="-1.5437392795883298E-2"/>
    <n v="-18"/>
    <x v="6"/>
    <n v="1183"/>
    <n v="0.99915540540540537"/>
    <n v="674"/>
    <n v="0.5692567567567568"/>
    <n v="83"/>
    <n v="7.0160608622147083E-2"/>
    <n v="568"/>
    <n v="0.48013524936601859"/>
    <n v="396"/>
    <n v="0.33474218089602703"/>
    <n v="891"/>
    <n v="0.7531699070160609"/>
    <n v="604"/>
    <n v="0.5105663567202029"/>
    <n v="2.0538194444444446"/>
    <m/>
  </r>
  <r>
    <n v="923"/>
    <x v="12"/>
    <s v="METRO"/>
    <s v="BENGALURU-BILEKAHALLI"/>
    <d v="2013-02-06T00:00:00"/>
    <n v="10"/>
    <n v="8"/>
    <x v="0"/>
    <n v="49.961469000000001"/>
    <n v="10.470642"/>
    <n v="60.432110999999999"/>
    <n v="2.2160993503069961E-3"/>
    <n v="150.91405800000001"/>
    <n v="2.8261999472686144E-3"/>
    <n v="5535"/>
    <n v="1.8742260563811895E-3"/>
    <n v="394"/>
    <n v="432"/>
    <n v="10"/>
    <n v="19"/>
    <n v="2"/>
    <n v="857"/>
    <n v="868"/>
    <n v="-1.2835472578763163E-2"/>
    <n v="-11"/>
    <x v="5"/>
    <n v="868"/>
    <n v="1"/>
    <n v="395"/>
    <n v="0.45506912442396313"/>
    <n v="96"/>
    <n v="0.11059907834101383"/>
    <n v="275"/>
    <n v="0.31682027649769584"/>
    <n v="206"/>
    <n v="0.23732718894009217"/>
    <n v="699"/>
    <n v="0.8052995391705069"/>
    <n v="368"/>
    <n v="0.42396313364055299"/>
    <n v="1.5069444444444444"/>
    <m/>
  </r>
  <r>
    <n v="924"/>
    <x v="6"/>
    <s v="SURBAN"/>
    <s v="BAILHONGAL"/>
    <d v="2013-01-07T00:00:00"/>
    <n v="10"/>
    <n v="6"/>
    <x v="0"/>
    <n v="17.539705000000001"/>
    <n v="2.0808140000000002"/>
    <n v="19.620519000000002"/>
    <n v="7.1950191196508222E-4"/>
    <n v="26.349070999999999"/>
    <n v="4.9344470659437817E-4"/>
    <n v="2544"/>
    <n v="8.6143289745867137E-4"/>
    <n v="118"/>
    <n v="137"/>
    <n v="13"/>
    <n v="7"/>
    <n v="0"/>
    <n v="275"/>
    <n v="280"/>
    <n v="-1.8181818181818077E-2"/>
    <n v="-5"/>
    <x v="1"/>
    <n v="280"/>
    <n v="1"/>
    <n v="75"/>
    <n v="0.26785714285714285"/>
    <n v="12"/>
    <n v="4.2857142857142858E-2"/>
    <n v="95"/>
    <n v="0.3392857142857143"/>
    <n v="24"/>
    <n v="8.5714285714285715E-2"/>
    <n v="240"/>
    <n v="0.8571428571428571"/>
    <n v="76"/>
    <n v="0.27142857142857141"/>
    <n v="0.4861111111111111"/>
    <m/>
  </r>
  <r>
    <n v="925"/>
    <x v="2"/>
    <s v="SURBAN"/>
    <s v="BIRUR"/>
    <d v="2013-03-04T00:00:00"/>
    <n v="10"/>
    <n v="5"/>
    <x v="0"/>
    <n v="20.188538000000001"/>
    <n v="0.42304399999999998"/>
    <n v="20.611582000000002"/>
    <n v="7.5584507512900512E-4"/>
    <n v="15.575991999999999"/>
    <n v="2.9169494447665276E-4"/>
    <n v="3622"/>
    <n v="1.2264583154855768E-3"/>
    <n v="135"/>
    <n v="109"/>
    <n v="7"/>
    <n v="7"/>
    <n v="0"/>
    <n v="258"/>
    <n v="261"/>
    <n v="-1.1627906976744207E-2"/>
    <n v="-3"/>
    <x v="1"/>
    <n v="261"/>
    <n v="1"/>
    <n v="37"/>
    <n v="0.1417624521072797"/>
    <n v="1"/>
    <n v="3.8314176245210726E-3"/>
    <n v="60"/>
    <n v="0.22988505747126436"/>
    <n v="12"/>
    <n v="4.5977011494252873E-2"/>
    <n v="217"/>
    <n v="0.83141762452107282"/>
    <n v="35"/>
    <n v="0.13409961685823754"/>
    <n v="0.453125"/>
    <m/>
  </r>
  <r>
    <n v="926"/>
    <x v="12"/>
    <s v="METRO"/>
    <s v="BENGALURU-PEENYA"/>
    <d v="2013-06-21T00:00:00"/>
    <n v="10"/>
    <n v="7"/>
    <x v="0"/>
    <n v="29.115355000000001"/>
    <n v="9.694172"/>
    <n v="38.809527000000003"/>
    <n v="1.4231799311200932E-3"/>
    <n v="23.091712000000001"/>
    <n v="4.3244344563805995E-4"/>
    <n v="6050"/>
    <n v="2.048612039946919E-3"/>
    <n v="379"/>
    <n v="135"/>
    <n v="22"/>
    <n v="3"/>
    <n v="0"/>
    <n v="539"/>
    <n v="549"/>
    <n v="-1.855287569573294E-2"/>
    <n v="-10"/>
    <x v="2"/>
    <n v="549"/>
    <n v="1"/>
    <n v="189"/>
    <n v="0.34426229508196721"/>
    <n v="69"/>
    <n v="0.12568306010928962"/>
    <n v="117"/>
    <n v="0.21311475409836064"/>
    <n v="89"/>
    <n v="0.16211293260473589"/>
    <n v="506"/>
    <n v="0.92167577413479052"/>
    <n v="193"/>
    <n v="0.35154826958105645"/>
    <n v="0.953125"/>
    <m/>
  </r>
  <r>
    <n v="927"/>
    <x v="11"/>
    <s v="RURAL"/>
    <s v="BHARATHINAGAR"/>
    <d v="2013-03-28T00:00:00"/>
    <n v="10"/>
    <n v="7"/>
    <x v="0"/>
    <n v="25.827683"/>
    <n v="2.1046749999999999"/>
    <n v="27.932358000000001"/>
    <n v="1.0243044532457658E-3"/>
    <n v="10.881347999999999"/>
    <n v="2.0377733891306161E-4"/>
    <n v="5009"/>
    <n v="1.6961153236519201E-3"/>
    <n v="352"/>
    <n v="100"/>
    <n v="5"/>
    <n v="8"/>
    <n v="0"/>
    <n v="465"/>
    <n v="470"/>
    <n v="-1.0752688172043001E-2"/>
    <n v="-5"/>
    <x v="1"/>
    <n v="470"/>
    <n v="1"/>
    <n v="115"/>
    <n v="0.24468085106382978"/>
    <n v="6"/>
    <n v="1.276595744680851E-2"/>
    <n v="66"/>
    <n v="0.14042553191489363"/>
    <n v="18"/>
    <n v="3.8297872340425532E-2"/>
    <n v="444"/>
    <n v="0.94468085106382982"/>
    <n v="111"/>
    <n v="0.23617021276595745"/>
    <n v="0.81597222222222221"/>
    <m/>
  </r>
  <r>
    <n v="928"/>
    <x v="4"/>
    <s v="SURBAN"/>
    <s v="BELUR"/>
    <d v="2013-07-08T00:00:00"/>
    <n v="10"/>
    <n v="6"/>
    <x v="0"/>
    <n v="19.596340999999999"/>
    <n v="0.68652800000000003"/>
    <n v="20.282868999999998"/>
    <n v="7.4379087656332088E-4"/>
    <n v="27.302354000000001"/>
    <n v="5.1129704189061724E-4"/>
    <n v="2189"/>
    <n v="7.4122508354443068E-4"/>
    <n v="149"/>
    <n v="147"/>
    <n v="3"/>
    <n v="6"/>
    <n v="0"/>
    <n v="305"/>
    <n v="311"/>
    <n v="-1.9672131147540961E-2"/>
    <n v="-6"/>
    <x v="1"/>
    <n v="311"/>
    <n v="1"/>
    <n v="93"/>
    <n v="0.29903536977491962"/>
    <n v="5"/>
    <n v="1.607717041800643E-2"/>
    <n v="86"/>
    <n v="0.27652733118971062"/>
    <n v="15"/>
    <n v="4.8231511254019289E-2"/>
    <n v="251"/>
    <n v="0.80707395498392287"/>
    <n v="76"/>
    <n v="0.24437299035369775"/>
    <n v="0.53993055555555558"/>
    <m/>
  </r>
  <r>
    <n v="929"/>
    <x v="11"/>
    <s v="RURAL"/>
    <s v="BABBUR G.P"/>
    <d v="2013-03-13T00:00:00"/>
    <n v="10"/>
    <n v="4"/>
    <x v="1"/>
    <n v="11.171346"/>
    <n v="0.28750599999999998"/>
    <n v="11.458852"/>
    <n v="4.2020631171504208E-4"/>
    <n v="15.897451"/>
    <n v="2.9771497614824842E-4"/>
    <n v="1435"/>
    <n v="4.8591045906178987E-4"/>
    <n v="78"/>
    <n v="57"/>
    <n v="2"/>
    <n v="3"/>
    <n v="0"/>
    <n v="140"/>
    <n v="142"/>
    <n v="-1.4285714285714235E-2"/>
    <n v="-2"/>
    <x v="0"/>
    <n v="142"/>
    <n v="1"/>
    <n v="31"/>
    <n v="0.21830985915492956"/>
    <n v="2"/>
    <n v="1.4084507042253521E-2"/>
    <n v="26"/>
    <n v="0.18309859154929578"/>
    <n v="4"/>
    <n v="2.8169014084507043E-2"/>
    <n v="120"/>
    <n v="0.84507042253521125"/>
    <n v="25"/>
    <n v="0.176056338028169"/>
    <n v="0.24652777777777779"/>
    <m/>
  </r>
  <r>
    <n v="930"/>
    <x v="11"/>
    <s v="RURAL"/>
    <s v="BETTAKOTE G.P"/>
    <d v="2013-09-04T00:00:00"/>
    <n v="10"/>
    <n v="4"/>
    <x v="1"/>
    <n v="11.706443999999999"/>
    <n v="0.50430200000000003"/>
    <n v="12.210746"/>
    <n v="4.477789345694667E-4"/>
    <n v="12.666157"/>
    <n v="2.3720184003995167E-4"/>
    <n v="1151"/>
    <n v="3.8974420793039732E-4"/>
    <n v="54"/>
    <n v="60"/>
    <n v="2"/>
    <n v="3"/>
    <n v="0"/>
    <n v="119"/>
    <n v="125"/>
    <n v="-5.0420168067226934E-2"/>
    <n v="-6"/>
    <x v="0"/>
    <n v="125"/>
    <n v="1"/>
    <n v="14"/>
    <n v="0.112"/>
    <n v="3"/>
    <n v="2.4E-2"/>
    <n v="25"/>
    <n v="0.2"/>
    <n v="3"/>
    <n v="2.4E-2"/>
    <n v="91"/>
    <n v="0.72799999999999998"/>
    <n v="16"/>
    <n v="0.128"/>
    <n v="0.2170138888888889"/>
    <m/>
  </r>
  <r>
    <n v="931"/>
    <x v="3"/>
    <s v="SURBAN"/>
    <s v="BADAMI"/>
    <d v="2013-10-22T00:00:00"/>
    <n v="9"/>
    <n v="5"/>
    <x v="0"/>
    <n v="15.783958"/>
    <n v="2.6079910000000002"/>
    <n v="18.391949"/>
    <n v="6.7444915551236333E-4"/>
    <n v="15.314965000000001"/>
    <n v="2.8680663583654131E-4"/>
    <n v="2798"/>
    <n v="9.474407417804098E-4"/>
    <n v="168"/>
    <n v="94"/>
    <n v="12"/>
    <n v="5"/>
    <n v="0"/>
    <n v="279"/>
    <n v="284"/>
    <n v="-1.7921146953405076E-2"/>
    <n v="-5"/>
    <x v="1"/>
    <n v="284"/>
    <n v="1"/>
    <n v="59"/>
    <n v="0.20774647887323944"/>
    <n v="5"/>
    <n v="1.7605633802816902E-2"/>
    <n v="82"/>
    <n v="0.28873239436619719"/>
    <n v="26"/>
    <n v="9.154929577464789E-2"/>
    <n v="261"/>
    <n v="0.91901408450704225"/>
    <n v="63"/>
    <n v="0.22183098591549297"/>
    <n v="0.49305555555555558"/>
    <m/>
  </r>
  <r>
    <n v="932"/>
    <x v="7"/>
    <s v="URBAN"/>
    <s v="BHIWADI"/>
    <d v="2014-03-10T00:00:00"/>
    <n v="9"/>
    <n v="3"/>
    <x v="1"/>
    <n v="6.5754060000000001"/>
    <n v="0.60657399999999995"/>
    <n v="7.1819800000000003"/>
    <n v="2.63369605141178E-4"/>
    <n v="6.7559570000000004"/>
    <n v="1.2652025643064362E-4"/>
    <n v="4234"/>
    <n v="1.4336898144025215E-3"/>
    <n v="78"/>
    <n v="51"/>
    <n v="2"/>
    <n v="0"/>
    <n v="0"/>
    <n v="131"/>
    <n v="134"/>
    <n v="-2.2900763358778553E-2"/>
    <n v="-3"/>
    <x v="0"/>
    <n v="134"/>
    <n v="1"/>
    <n v="47"/>
    <n v="0.35074626865671643"/>
    <n v="16"/>
    <n v="0.11940298507462686"/>
    <n v="40"/>
    <n v="0.29850746268656714"/>
    <n v="22"/>
    <n v="0.16417910447761194"/>
    <n v="120"/>
    <n v="0.89552238805970152"/>
    <n v="40"/>
    <n v="0.29850746268656714"/>
    <n v="0.2326388888888889"/>
    <m/>
  </r>
  <r>
    <n v="933"/>
    <x v="9"/>
    <s v="SURBAN"/>
    <s v="BAVDHAN BUDRUK"/>
    <d v="2015-09-15T00:00:00"/>
    <n v="8"/>
    <n v="4"/>
    <x v="1"/>
    <n v="13.387045000000001"/>
    <n v="1.871054"/>
    <n v="15.258099000000001"/>
    <n v="5.5952808401513274E-4"/>
    <n v="13.314147999999999"/>
    <n v="2.493369065427061E-4"/>
    <n v="2235"/>
    <n v="7.5680130731923373E-4"/>
    <n v="95"/>
    <n v="82"/>
    <n v="2"/>
    <n v="3"/>
    <n v="0"/>
    <n v="182"/>
    <n v="187"/>
    <n v="-2.7472527472527375E-2"/>
    <n v="-5"/>
    <x v="0"/>
    <n v="187"/>
    <n v="1"/>
    <n v="61"/>
    <n v="0.32620320855614976"/>
    <n v="9"/>
    <n v="4.8128342245989303E-2"/>
    <n v="51"/>
    <n v="0.27272727272727271"/>
    <n v="32"/>
    <n v="0.17112299465240641"/>
    <n v="156"/>
    <n v="0.83422459893048129"/>
    <n v="61"/>
    <n v="0.32620320855614976"/>
    <n v="0.32465277777777779"/>
    <m/>
  </r>
  <r>
    <n v="934"/>
    <x v="12"/>
    <s v="METRO"/>
    <s v="BENGALURU-NAGADEVANAHALLI"/>
    <d v="2014-03-22T00:00:00"/>
    <n v="9"/>
    <n v="8"/>
    <x v="0"/>
    <n v="60.778323999999998"/>
    <n v="6.6941899999999999"/>
    <n v="67.472514000000004"/>
    <n v="2.474277200724954E-3"/>
    <n v="77.321353000000002"/>
    <n v="1.4480135692285069E-3"/>
    <n v="6944"/>
    <n v="2.3513325628746126E-3"/>
    <n v="316"/>
    <n v="476"/>
    <n v="26"/>
    <n v="15"/>
    <n v="2"/>
    <n v="835"/>
    <n v="862"/>
    <n v="-3.2335329341317331E-2"/>
    <n v="-27"/>
    <x v="5"/>
    <n v="862"/>
    <n v="1"/>
    <n v="441"/>
    <n v="0.51160092807424595"/>
    <n v="59"/>
    <n v="6.8445475638051048E-2"/>
    <n v="361"/>
    <n v="0.41879350348027844"/>
    <n v="196"/>
    <n v="0.22737819025522041"/>
    <n v="718"/>
    <n v="0.83294663573085848"/>
    <n v="418"/>
    <n v="0.48491879350348027"/>
    <n v="1.4965277777777777"/>
    <m/>
  </r>
  <r>
    <n v="935"/>
    <x v="3"/>
    <s v="URBAN"/>
    <s v="VIJAYAPURA-JALANAGAR EXTENSION"/>
    <d v="2014-03-20T00:00:00"/>
    <n v="9"/>
    <n v="6"/>
    <x v="0"/>
    <n v="36.919857"/>
    <n v="16.649999999999999"/>
    <n v="53.569856999999999"/>
    <n v="1.9644543824348395E-3"/>
    <n v="66.909291999999994"/>
    <n v="1.2530246686639377E-3"/>
    <n v="4685"/>
    <n v="1.5864045301076555E-3"/>
    <n v="255"/>
    <n v="215"/>
    <n v="106"/>
    <n v="27"/>
    <n v="0"/>
    <n v="603"/>
    <n v="606"/>
    <n v="-4.9751243781095411E-3"/>
    <n v="-3"/>
    <x v="2"/>
    <n v="606"/>
    <n v="1"/>
    <n v="184"/>
    <n v="0.30363036303630364"/>
    <n v="24"/>
    <n v="3.9603960396039604E-2"/>
    <n v="219"/>
    <n v="0.36138613861386137"/>
    <n v="101"/>
    <n v="0.16666666666666666"/>
    <n v="521"/>
    <n v="0.85973597359735976"/>
    <n v="190"/>
    <n v="0.31353135313531355"/>
    <n v="1.0520833333333333"/>
    <m/>
  </r>
  <r>
    <n v="936"/>
    <x v="2"/>
    <s v="RURAL"/>
    <s v="BELIMALLUR G.P"/>
    <d v="2014-03-26T00:00:00"/>
    <n v="9"/>
    <n v="3"/>
    <x v="1"/>
    <n v="5.7747339999999996"/>
    <n v="0.11049"/>
    <n v="5.885224"/>
    <n v="2.1581640732045817E-4"/>
    <n v="3.3953519999999999"/>
    <n v="6.3585485477823302E-5"/>
    <n v="899"/>
    <n v="3.0441359072930251E-4"/>
    <n v="33"/>
    <n v="29"/>
    <n v="1"/>
    <n v="1"/>
    <n v="0"/>
    <n v="64"/>
    <n v="66"/>
    <n v="-3.125E-2"/>
    <n v="-2"/>
    <x v="3"/>
    <n v="66"/>
    <n v="1"/>
    <n v="6"/>
    <n v="9.0909090909090912E-2"/>
    <n v="0"/>
    <n v="0"/>
    <n v="11"/>
    <n v="0.16666666666666666"/>
    <n v="3"/>
    <n v="4.5454545454545456E-2"/>
    <n v="57"/>
    <n v="0.86363636363636365"/>
    <n v="5"/>
    <n v="7.575757575757576E-2"/>
    <n v="0.11458333333333333"/>
    <m/>
  </r>
  <r>
    <n v="937"/>
    <x v="12"/>
    <s v="METRO"/>
    <s v="BENGALURU-PADMANABHA NAGAR"/>
    <d v="2014-04-09T00:00:00"/>
    <n v="9"/>
    <n v="7"/>
    <x v="0"/>
    <n v="39.117393"/>
    <n v="4.6720870000000003"/>
    <n v="43.789479999999998"/>
    <n v="1.605799244350097E-3"/>
    <n v="80.309034999999994"/>
    <n v="1.5039645311385986E-3"/>
    <n v="8392"/>
    <n v="2.8416449982205856E-3"/>
    <n v="47"/>
    <n v="379"/>
    <n v="13"/>
    <n v="13"/>
    <n v="2"/>
    <n v="454"/>
    <n v="471"/>
    <n v="-3.7444933920704804E-2"/>
    <n v="-17"/>
    <x v="1"/>
    <n v="471"/>
    <n v="1"/>
    <n v="242"/>
    <n v="0.5138004246284501"/>
    <n v="27"/>
    <n v="5.7324840764331211E-2"/>
    <n v="333"/>
    <n v="0.70700636942675155"/>
    <n v="144"/>
    <n v="0.30573248407643311"/>
    <n v="364"/>
    <n v="0.772823779193206"/>
    <n v="223"/>
    <n v="0.47346072186836519"/>
    <n v="0.81770833333333337"/>
    <m/>
  </r>
  <r>
    <n v="938"/>
    <x v="11"/>
    <s v="SURBAN"/>
    <s v="BANGARPET"/>
    <d v="2014-07-22T00:00:00"/>
    <n v="9"/>
    <n v="6"/>
    <x v="0"/>
    <n v="17.100845"/>
    <n v="2.8108330000000001"/>
    <n v="19.911677999999998"/>
    <n v="7.3017897189330526E-4"/>
    <n v="16.939619"/>
    <n v="3.172318799124096E-4"/>
    <n v="6851"/>
    <n v="2.3198415017646845E-3"/>
    <n v="132"/>
    <n v="94"/>
    <n v="24"/>
    <n v="4"/>
    <n v="0"/>
    <n v="254"/>
    <n v="254"/>
    <n v="0"/>
    <n v="0"/>
    <x v="1"/>
    <n v="254"/>
    <n v="1"/>
    <n v="97"/>
    <n v="0.38188976377952755"/>
    <n v="3"/>
    <n v="1.1811023622047244E-2"/>
    <n v="89"/>
    <n v="0.35039370078740156"/>
    <n v="23"/>
    <n v="9.055118110236221E-2"/>
    <n v="218"/>
    <n v="0.8582677165354331"/>
    <n v="96"/>
    <n v="0.37795275590551181"/>
    <n v="0.44097222222222221"/>
    <m/>
  </r>
  <r>
    <n v="939"/>
    <x v="12"/>
    <s v="METRO"/>
    <s v="BENGALURU-BHUVANESHWARINAGAR"/>
    <d v="2014-06-11T00:00:00"/>
    <n v="9"/>
    <n v="6"/>
    <x v="0"/>
    <n v="34.679485999999997"/>
    <n v="14.292159"/>
    <n v="48.971644999999995"/>
    <n v="1.7958338517740152E-3"/>
    <n v="108.268951"/>
    <n v="2.0275758777027132E-3"/>
    <n v="3151"/>
    <n v="1.0669713285740069E-3"/>
    <n v="227"/>
    <n v="324"/>
    <n v="17"/>
    <n v="19"/>
    <n v="0"/>
    <n v="587"/>
    <n v="581"/>
    <n v="1.0221465076660996E-2"/>
    <n v="6"/>
    <x v="2"/>
    <n v="581"/>
    <n v="1"/>
    <n v="281"/>
    <n v="0.48364888123924271"/>
    <n v="34"/>
    <n v="5.8519793459552494E-2"/>
    <n v="222"/>
    <n v="0.38209982788296043"/>
    <n v="151"/>
    <n v="0.25989672977624784"/>
    <n v="493"/>
    <n v="0.84853700516351116"/>
    <n v="264"/>
    <n v="0.45438898450946646"/>
    <n v="1.0086805555555556"/>
    <m/>
  </r>
  <r>
    <n v="940"/>
    <x v="12"/>
    <s v="RURAL"/>
    <s v="CHANDAPURA,BENGALURU"/>
    <d v="2014-06-21T00:00:00"/>
    <n v="9"/>
    <n v="5"/>
    <x v="0"/>
    <n v="23.150383999999999"/>
    <n v="4.5994950000000001"/>
    <n v="27.749879"/>
    <n v="1.0176127857422976E-3"/>
    <n v="24.671416000000001"/>
    <n v="4.6202690141856797E-4"/>
    <n v="4894"/>
    <n v="1.6571747642149127E-3"/>
    <n v="150"/>
    <n v="115"/>
    <n v="16"/>
    <n v="3"/>
    <n v="0"/>
    <n v="284"/>
    <n v="294"/>
    <n v="-3.5211267605633756E-2"/>
    <n v="-10"/>
    <x v="1"/>
    <n v="294"/>
    <n v="1"/>
    <n v="98"/>
    <n v="0.33333333333333331"/>
    <n v="23"/>
    <n v="7.8231292517006806E-2"/>
    <n v="109"/>
    <n v="0.37074829931972791"/>
    <n v="69"/>
    <n v="0.23469387755102042"/>
    <n v="269"/>
    <n v="0.91496598639455784"/>
    <n v="106"/>
    <n v="0.36054421768707484"/>
    <n v="0.51041666666666663"/>
    <m/>
  </r>
  <r>
    <n v="941"/>
    <x v="7"/>
    <s v="URBAN"/>
    <s v="BHAVNAGAR"/>
    <d v="2014-11-19T00:00:00"/>
    <n v="8"/>
    <n v="5"/>
    <x v="0"/>
    <n v="7.0819559999999999"/>
    <n v="1.1283989999999999"/>
    <n v="8.2103549999999998"/>
    <n v="3.0108103258696018E-4"/>
    <n v="3.6052770000000001"/>
    <n v="6.7516795998479799E-5"/>
    <n v="2127"/>
    <n v="7.2023104280447882E-4"/>
    <n v="9"/>
    <n v="28"/>
    <n v="4"/>
    <n v="1"/>
    <n v="0"/>
    <n v="42"/>
    <n v="50"/>
    <n v="-0.19047619047619047"/>
    <n v="-8"/>
    <x v="3"/>
    <n v="49"/>
    <n v="0.98"/>
    <n v="23"/>
    <n v="0.46"/>
    <n v="2"/>
    <n v="4.0816326530612242E-2"/>
    <n v="31"/>
    <n v="0.63265306122448983"/>
    <n v="11"/>
    <n v="0.22448979591836735"/>
    <n v="35"/>
    <n v="0.7142857142857143"/>
    <n v="22"/>
    <n v="0.44897959183673469"/>
    <n v="8.5069444444444448E-2"/>
    <m/>
  </r>
  <r>
    <n v="942"/>
    <x v="12"/>
    <s v="URBAN"/>
    <s v="KOTHANUR"/>
    <d v="2015-10-17T00:00:00"/>
    <n v="7"/>
    <n v="5"/>
    <x v="0"/>
    <n v="19.408760000000001"/>
    <n v="4.9517340000000001"/>
    <n v="24.360494000000003"/>
    <n v="8.9332101813483693E-4"/>
    <n v="23.929061000000001"/>
    <n v="4.4812466003920888E-4"/>
    <n v="3121"/>
    <n v="1.0568129217643526E-3"/>
    <n v="131"/>
    <n v="121"/>
    <n v="13"/>
    <n v="1"/>
    <n v="0"/>
    <n v="266"/>
    <n v="273"/>
    <n v="-2.6315789473684292E-2"/>
    <n v="-7"/>
    <x v="1"/>
    <n v="273"/>
    <n v="1"/>
    <n v="103"/>
    <n v="0.37728937728937728"/>
    <n v="18"/>
    <n v="6.5934065934065936E-2"/>
    <n v="100"/>
    <n v="0.36630036630036628"/>
    <n v="69"/>
    <n v="0.25274725274725274"/>
    <n v="235"/>
    <n v="0.86080586080586086"/>
    <n v="112"/>
    <n v="0.41025641025641024"/>
    <n v="0.47395833333333331"/>
    <m/>
  </r>
  <r>
    <n v="943"/>
    <x v="0"/>
    <s v="RURAL"/>
    <s v="BELMA-DERALAKATTE"/>
    <d v="2014-10-29T00:00:00"/>
    <n v="8"/>
    <n v="5"/>
    <x v="0"/>
    <n v="22.107851"/>
    <n v="4.2625640000000002"/>
    <n v="26.370415000000001"/>
    <n v="9.6702661187569405E-4"/>
    <n v="20.205628000000001"/>
    <n v="3.7839513127484279E-4"/>
    <n v="3380"/>
    <n v="1.1445138338877002E-3"/>
    <n v="67"/>
    <n v="122"/>
    <n v="8"/>
    <n v="0"/>
    <n v="0"/>
    <n v="197"/>
    <n v="204"/>
    <n v="-3.5532994923857864E-2"/>
    <n v="-7"/>
    <x v="0"/>
    <n v="204"/>
    <n v="1"/>
    <n v="88"/>
    <n v="0.43137254901960786"/>
    <n v="17"/>
    <n v="8.3333333333333329E-2"/>
    <n v="106"/>
    <n v="0.51960784313725494"/>
    <n v="30"/>
    <n v="0.14705882352941177"/>
    <n v="181"/>
    <n v="0.88725490196078427"/>
    <n v="81"/>
    <n v="0.39705882352941174"/>
    <n v="0.35416666666666669"/>
    <m/>
  </r>
  <r>
    <n v="944"/>
    <x v="5"/>
    <s v="URBAN"/>
    <s v="BHIMAVARAM"/>
    <d v="2015-02-05T00:00:00"/>
    <n v="8"/>
    <n v="5"/>
    <x v="0"/>
    <n v="5.7316269999999996"/>
    <n v="4.9000000000000004"/>
    <n v="10.631627"/>
    <n v="3.8987123397702121E-4"/>
    <n v="6.6941899999999999"/>
    <n v="1.2536353256769548E-4"/>
    <n v="3088"/>
    <n v="1.0456386742737332E-3"/>
    <n v="34"/>
    <n v="22"/>
    <n v="27"/>
    <n v="4"/>
    <n v="0"/>
    <n v="87"/>
    <n v="89"/>
    <n v="-2.2988505747126409E-2"/>
    <n v="-2"/>
    <x v="3"/>
    <n v="89"/>
    <n v="1"/>
    <n v="31"/>
    <n v="0.34831460674157305"/>
    <n v="1"/>
    <n v="1.1235955056179775E-2"/>
    <n v="41"/>
    <n v="0.4606741573033708"/>
    <n v="17"/>
    <n v="0.19101123595505617"/>
    <n v="74"/>
    <n v="0.8314606741573034"/>
    <n v="28"/>
    <n v="0.3146067415730337"/>
    <n v="0.1545138888888889"/>
    <m/>
  </r>
  <r>
    <n v="945"/>
    <x v="12"/>
    <s v="METRO"/>
    <s v="KAGGADASAPURA-BENGALURU"/>
    <d v="2015-01-14T00:00:00"/>
    <n v="8"/>
    <n v="6"/>
    <x v="0"/>
    <n v="43.475273999999999"/>
    <n v="3.1472660000000001"/>
    <n v="46.622540000000001"/>
    <n v="1.7096900785686924E-3"/>
    <n v="34.251942"/>
    <n v="6.4144346760755468E-4"/>
    <n v="3455"/>
    <n v="1.1699098509118356E-3"/>
    <n v="109"/>
    <n v="159"/>
    <n v="10"/>
    <n v="3"/>
    <n v="0"/>
    <n v="281"/>
    <n v="291"/>
    <n v="-3.5587188612099752E-2"/>
    <n v="-10"/>
    <x v="1"/>
    <n v="291"/>
    <n v="1"/>
    <n v="146"/>
    <n v="0.50171821305841924"/>
    <n v="15"/>
    <n v="5.1546391752577317E-2"/>
    <n v="130"/>
    <n v="0.44673539518900346"/>
    <n v="101"/>
    <n v="0.34707903780068727"/>
    <n v="244"/>
    <n v="0.83848797250859108"/>
    <n v="149"/>
    <n v="0.51202749140893467"/>
    <n v="0.50520833333333337"/>
    <m/>
  </r>
  <r>
    <n v="946"/>
    <x v="2"/>
    <s v="RURAL"/>
    <s v="BUDIHAL VILLAGE"/>
    <d v="2015-02-14T00:00:00"/>
    <n v="8"/>
    <n v="3"/>
    <x v="1"/>
    <n v="4.1980930000000001"/>
    <n v="0.20111599999999999"/>
    <n v="4.3992089999999999"/>
    <n v="1.613229133558596E-4"/>
    <n v="2.7378089999999999"/>
    <n v="5.1271536621403005E-5"/>
    <n v="856"/>
    <n v="2.8985320763546488E-4"/>
    <n v="30"/>
    <n v="27"/>
    <n v="2"/>
    <n v="1"/>
    <n v="0"/>
    <n v="60"/>
    <n v="62"/>
    <n v="-3.3333333333333437E-2"/>
    <n v="-2"/>
    <x v="3"/>
    <n v="62"/>
    <n v="1"/>
    <n v="11"/>
    <n v="0.17741935483870969"/>
    <n v="0"/>
    <n v="0"/>
    <n v="19"/>
    <n v="0.30645161290322581"/>
    <n v="2"/>
    <n v="3.2258064516129031E-2"/>
    <n v="58"/>
    <n v="0.93548387096774188"/>
    <n v="9"/>
    <n v="0.14516129032258066"/>
    <n v="0.1076388888888889"/>
    <m/>
  </r>
  <r>
    <n v="947"/>
    <x v="7"/>
    <s v="METRO"/>
    <s v="BHOPAL-ROHIT NAGAR"/>
    <d v="2015-02-23T00:00:00"/>
    <n v="8"/>
    <n v="5"/>
    <x v="0"/>
    <n v="6.3824389999999998"/>
    <n v="1.385427"/>
    <n v="7.7678659999999997"/>
    <n v="2.8485456673641276E-4"/>
    <n v="20.516539000000002"/>
    <n v="3.8421762828705109E-4"/>
    <n v="1889"/>
    <n v="6.3964101544788921E-4"/>
    <n v="22"/>
    <n v="63"/>
    <n v="6"/>
    <n v="2"/>
    <n v="0"/>
    <n v="93"/>
    <n v="94"/>
    <n v="-1.0752688172043001E-2"/>
    <n v="-1"/>
    <x v="3"/>
    <n v="94"/>
    <n v="1"/>
    <n v="61"/>
    <n v="0.64893617021276595"/>
    <n v="5"/>
    <n v="5.3191489361702128E-2"/>
    <n v="51"/>
    <n v="0.54255319148936165"/>
    <n v="21"/>
    <n v="0.22340425531914893"/>
    <n v="73"/>
    <n v="0.77659574468085102"/>
    <n v="43"/>
    <n v="0.45744680851063829"/>
    <n v="0.16319444444444445"/>
    <m/>
  </r>
  <r>
    <n v="948"/>
    <x v="12"/>
    <s v="METRO"/>
    <s v="BENGALURU-BEML LAYOUT"/>
    <d v="2015-02-09T00:00:00"/>
    <n v="8"/>
    <n v="6"/>
    <x v="0"/>
    <n v="32.374059000000003"/>
    <n v="2.7306319999999999"/>
    <n v="35.104691000000003"/>
    <n v="1.2873202943022768E-3"/>
    <n v="85.305179999999993"/>
    <n v="1.5975284106252024E-3"/>
    <n v="5186"/>
    <n v="1.7560499238288797E-3"/>
    <n v="62"/>
    <n v="387"/>
    <n v="7"/>
    <n v="19"/>
    <n v="2"/>
    <n v="477"/>
    <n v="485"/>
    <n v="-1.6771488469601747E-2"/>
    <n v="-8"/>
    <x v="1"/>
    <n v="485"/>
    <n v="1"/>
    <n v="299"/>
    <n v="0.61649484536082477"/>
    <n v="32"/>
    <n v="6.5979381443298971E-2"/>
    <n v="312"/>
    <n v="0.64329896907216499"/>
    <n v="172"/>
    <n v="0.35463917525773198"/>
    <n v="365"/>
    <n v="0.75257731958762886"/>
    <n v="264"/>
    <n v="0.54432989690721645"/>
    <n v="0.84201388888888884"/>
    <m/>
  </r>
  <r>
    <n v="949"/>
    <x v="0"/>
    <s v="SURBAN"/>
    <s v="BALARAMAPURAM,KERALA"/>
    <d v="2015-01-17T00:00:00"/>
    <n v="8"/>
    <n v="5"/>
    <x v="0"/>
    <n v="3.2155109999999998"/>
    <n v="1.1299999999999999"/>
    <n v="4.3455110000000001"/>
    <n v="1.5935375985545012E-4"/>
    <n v="4.8722120000000002"/>
    <n v="9.1242959602090285E-5"/>
    <n v="1095"/>
    <n v="3.7078184855237625E-4"/>
    <n v="11"/>
    <n v="20"/>
    <n v="2"/>
    <n v="0"/>
    <n v="0"/>
    <n v="33"/>
    <n v="34"/>
    <n v="-3.0303030303030276E-2"/>
    <n v="-1"/>
    <x v="4"/>
    <n v="34"/>
    <n v="1"/>
    <n v="19"/>
    <n v="0.55882352941176472"/>
    <n v="6"/>
    <n v="0.17647058823529413"/>
    <n v="20"/>
    <n v="0.58823529411764708"/>
    <n v="8"/>
    <n v="0.23529411764705882"/>
    <n v="27"/>
    <n v="0.79411764705882348"/>
    <n v="17"/>
    <n v="0.5"/>
    <n v="5.9027777777777776E-2"/>
    <m/>
  </r>
  <r>
    <n v="951"/>
    <x v="4"/>
    <s v="RURAL"/>
    <s v="BANAVARA"/>
    <d v="2015-06-11T00:00:00"/>
    <n v="8"/>
    <n v="4"/>
    <x v="1"/>
    <n v="12.552573000000001"/>
    <n v="0.99231000000000003"/>
    <n v="13.544883"/>
    <n v="4.9670292696351909E-4"/>
    <n v="11.614881"/>
    <n v="2.1751436880539804E-4"/>
    <n v="2811"/>
    <n v="9.518427180645933E-4"/>
    <n v="133"/>
    <n v="76"/>
    <n v="6"/>
    <n v="2"/>
    <n v="0"/>
    <n v="217"/>
    <n v="220"/>
    <n v="-1.3824884792626779E-2"/>
    <n v="-3"/>
    <x v="0"/>
    <n v="220"/>
    <n v="1"/>
    <n v="49"/>
    <n v="0.22272727272727272"/>
    <n v="4"/>
    <n v="1.8181818181818181E-2"/>
    <n v="58"/>
    <n v="0.26363636363636361"/>
    <n v="12"/>
    <n v="5.4545454545454543E-2"/>
    <n v="203"/>
    <n v="0.92272727272727273"/>
    <n v="47"/>
    <n v="0.21363636363636362"/>
    <n v="0.38194444444444442"/>
    <m/>
  </r>
  <r>
    <n v="952"/>
    <x v="12"/>
    <s v="METRO"/>
    <s v="BENGALURU - WHITEFIELD"/>
    <d v="2015-03-17T00:00:00"/>
    <n v="8"/>
    <n v="6"/>
    <x v="0"/>
    <n v="40.946491000000002"/>
    <n v="3.0747279999999999"/>
    <n v="44.021219000000002"/>
    <n v="1.6142973199400894E-3"/>
    <n v="38.740276000000001"/>
    <n v="7.2549746153119518E-4"/>
    <n v="4632"/>
    <n v="1.5684580114105997E-3"/>
    <n v="445"/>
    <n v="176"/>
    <n v="9"/>
    <n v="5"/>
    <n v="0"/>
    <n v="635"/>
    <n v="649"/>
    <n v="-2.2047244094488105E-2"/>
    <n v="-14"/>
    <x v="2"/>
    <n v="649"/>
    <n v="1"/>
    <n v="211"/>
    <n v="0.32511556240369799"/>
    <n v="35"/>
    <n v="5.3929121725731895E-2"/>
    <n v="122"/>
    <n v="0.18798151001540833"/>
    <n v="103"/>
    <n v="0.15870570107858242"/>
    <n v="592"/>
    <n v="0.91217257318952238"/>
    <n v="219"/>
    <n v="0.33744221879815101"/>
    <n v="1.1267361111111112"/>
    <m/>
  </r>
  <r>
    <n v="953"/>
    <x v="11"/>
    <s v="RURAL"/>
    <s v="BUDIHAL GP"/>
    <d v="2015-08-05T00:00:00"/>
    <n v="8"/>
    <n v="4"/>
    <x v="1"/>
    <n v="13.149955"/>
    <n v="1.5160659999999999"/>
    <n v="14.666021000000001"/>
    <n v="5.3781605626334586E-4"/>
    <n v="5.6963699999999999"/>
    <n v="1.0667714331571758E-4"/>
    <n v="3868"/>
    <n v="1.3097572513247409E-3"/>
    <n v="48"/>
    <n v="26"/>
    <n v="2"/>
    <n v="2"/>
    <n v="0"/>
    <n v="78"/>
    <n v="85"/>
    <n v="-8.9743589743589647E-2"/>
    <n v="-7"/>
    <x v="3"/>
    <n v="85"/>
    <n v="1"/>
    <n v="7"/>
    <n v="8.2352941176470587E-2"/>
    <n v="6"/>
    <n v="7.0588235294117646E-2"/>
    <n v="24"/>
    <n v="0.28235294117647058"/>
    <n v="9"/>
    <n v="0.10588235294117647"/>
    <n v="71"/>
    <n v="0.83529411764705885"/>
    <n v="11"/>
    <n v="0.12941176470588237"/>
    <n v="0.14756944444444445"/>
    <m/>
  </r>
  <r>
    <n v="954"/>
    <x v="12"/>
    <s v="METRO"/>
    <s v="BENGALURU - ANANDAPURA"/>
    <d v="2015-09-29T00:00:00"/>
    <n v="7"/>
    <n v="7"/>
    <x v="0"/>
    <n v="44.369884999999996"/>
    <n v="9.8178660000000004"/>
    <n v="54.187750999999999"/>
    <n v="1.9871131059065149E-3"/>
    <n v="43.200451999999999"/>
    <n v="8.0902413454669875E-4"/>
    <n v="7118"/>
    <n v="2.4102513223706063E-3"/>
    <n v="125"/>
    <n v="255"/>
    <n v="17"/>
    <n v="13"/>
    <n v="0"/>
    <n v="410"/>
    <n v="433"/>
    <n v="-5.6097560975609806E-2"/>
    <n v="-23"/>
    <x v="1"/>
    <n v="433"/>
    <n v="1"/>
    <n v="238"/>
    <n v="0.54965357967667439"/>
    <n v="33"/>
    <n v="7.6212471131639717E-2"/>
    <n v="250"/>
    <n v="0.57736720554272514"/>
    <n v="136"/>
    <n v="0.31408775981524251"/>
    <n v="373"/>
    <n v="0.86143187066974591"/>
    <n v="238"/>
    <n v="0.54965357967667439"/>
    <n v="0.75173611111111116"/>
    <m/>
  </r>
  <r>
    <n v="955"/>
    <x v="12"/>
    <s v="METRO"/>
    <s v="AKSHAYA NAGAR"/>
    <d v="2016-01-25T00:00:00"/>
    <n v="7"/>
    <n v="7"/>
    <x v="0"/>
    <n v="38.313676000000001"/>
    <n v="5.3714510000000004"/>
    <n v="43.685127000000001"/>
    <n v="1.6019725268703357E-3"/>
    <n v="74.036911000000003"/>
    <n v="1.3865051191197251E-3"/>
    <n v="5037"/>
    <n v="1.7055965033409308E-3"/>
    <n v="110"/>
    <n v="307"/>
    <n v="12"/>
    <n v="8"/>
    <n v="0"/>
    <n v="437"/>
    <n v="447"/>
    <n v="-2.2883295194507935E-2"/>
    <n v="-10"/>
    <x v="1"/>
    <n v="447"/>
    <n v="1"/>
    <n v="289"/>
    <n v="0.6465324384787472"/>
    <n v="25"/>
    <n v="5.5928411633109618E-2"/>
    <n v="222"/>
    <n v="0.49664429530201343"/>
    <n v="192"/>
    <n v="0.42953020134228187"/>
    <n v="331"/>
    <n v="0.74049217002237133"/>
    <n v="260"/>
    <n v="0.58165548098434006"/>
    <n v="0.77604166666666663"/>
    <m/>
  </r>
  <r>
    <n v="956"/>
    <x v="12"/>
    <s v="METRO"/>
    <s v="ANDRAHALLI"/>
    <d v="2016-03-09T00:00:00"/>
    <n v="7"/>
    <n v="7"/>
    <x v="0"/>
    <n v="44.753562000000002"/>
    <n v="15.573677"/>
    <n v="60.327239000000006"/>
    <n v="2.2122536006348491E-3"/>
    <n v="36.714852"/>
    <n v="6.8756691166819582E-4"/>
    <n v="7004"/>
    <n v="2.3716493764939207E-3"/>
    <n v="352"/>
    <n v="238"/>
    <n v="47"/>
    <n v="10"/>
    <n v="0"/>
    <n v="647"/>
    <n v="663"/>
    <n v="-2.472952086553315E-2"/>
    <n v="-16"/>
    <x v="2"/>
    <n v="663"/>
    <n v="1"/>
    <n v="244"/>
    <n v="0.36802413273001511"/>
    <n v="50"/>
    <n v="7.5414781297134234E-2"/>
    <n v="201"/>
    <n v="0.30316742081447962"/>
    <n v="84"/>
    <n v="0.12669683257918551"/>
    <n v="588"/>
    <n v="0.8868778280542986"/>
    <n v="222"/>
    <n v="0.33484162895927599"/>
    <n v="1.1510416666666667"/>
    <m/>
  </r>
  <r>
    <n v="957"/>
    <x v="3"/>
    <s v="URBAN"/>
    <s v="BALLARI-GANDHINAGAR"/>
    <d v="2016-04-13T00:00:00"/>
    <n v="7"/>
    <n v="6"/>
    <x v="0"/>
    <n v="18.385631"/>
    <n v="4.4793060000000002"/>
    <n v="22.864937000000001"/>
    <n v="8.3847761052911751E-4"/>
    <n v="36.177486000000002"/>
    <n v="6.7750354327832758E-4"/>
    <n v="4835"/>
    <n v="1.637196564155926E-3"/>
    <n v="129"/>
    <n v="153"/>
    <n v="18"/>
    <n v="7"/>
    <n v="0"/>
    <n v="307"/>
    <n v="311"/>
    <n v="-1.3029315960912058E-2"/>
    <n v="-4"/>
    <x v="1"/>
    <n v="311"/>
    <n v="1"/>
    <n v="108"/>
    <n v="0.34726688102893893"/>
    <n v="15"/>
    <n v="4.8231511254019289E-2"/>
    <n v="130"/>
    <n v="0.41800643086816719"/>
    <n v="39"/>
    <n v="0.12540192926045016"/>
    <n v="275"/>
    <n v="0.88424437299035374"/>
    <n v="114"/>
    <n v="0.36655948553054662"/>
    <n v="0.53993055555555558"/>
    <m/>
  </r>
  <r>
    <n v="958"/>
    <x v="6"/>
    <s v="URBAN"/>
    <s v="BELAGAVI-ADARSHNAGAR"/>
    <d v="2016-05-04T00:00:00"/>
    <n v="7"/>
    <n v="4"/>
    <x v="1"/>
    <n v="13.511369"/>
    <n v="3.6382279999999998"/>
    <n v="17.149597"/>
    <n v="6.2889100084103971E-4"/>
    <n v="38.024222999999999"/>
    <n v="7.1208778334971303E-4"/>
    <n v="2494"/>
    <n v="8.4450221944258109E-4"/>
    <n v="52"/>
    <n v="184"/>
    <n v="12"/>
    <n v="9"/>
    <n v="0"/>
    <n v="257"/>
    <n v="250"/>
    <n v="2.7237354085603127E-2"/>
    <n v="7"/>
    <x v="1"/>
    <n v="250"/>
    <n v="1"/>
    <n v="120"/>
    <n v="0.48"/>
    <n v="9"/>
    <n v="3.5999999999999997E-2"/>
    <n v="125"/>
    <n v="0.5"/>
    <n v="29"/>
    <n v="0.11600000000000001"/>
    <n v="199"/>
    <n v="0.79600000000000004"/>
    <n v="108"/>
    <n v="0.432"/>
    <n v="0.43402777777777779"/>
    <m/>
  </r>
  <r>
    <n v="959"/>
    <x v="12"/>
    <s v="METRO"/>
    <s v="BENGALURU-SIR M VISHWESHWARAIAH"/>
    <d v="2017-03-28T00:00:00"/>
    <n v="6"/>
    <n v="5"/>
    <x v="0"/>
    <n v="22.940999999999999"/>
    <n v="5.3310760000000004"/>
    <n v="28.272075999999998"/>
    <n v="1.0367622149659807E-3"/>
    <n v="29.718768000000001"/>
    <n v="5.5654974538215773E-4"/>
    <n v="4866"/>
    <n v="1.6476935845259021E-3"/>
    <n v="92"/>
    <n v="190"/>
    <n v="10"/>
    <n v="6"/>
    <n v="0"/>
    <n v="298"/>
    <n v="307"/>
    <n v="-3.0201342281879207E-2"/>
    <n v="-9"/>
    <x v="1"/>
    <n v="307"/>
    <n v="1"/>
    <n v="139"/>
    <n v="0.45276872964169379"/>
    <n v="15"/>
    <n v="4.8859934853420196E-2"/>
    <n v="163"/>
    <n v="0.53094462540716614"/>
    <n v="81"/>
    <n v="0.26384364820846906"/>
    <n v="258"/>
    <n v="0.8403908794788274"/>
    <n v="135"/>
    <n v="0.43973941368078173"/>
    <n v="0.53298611111111116"/>
    <m/>
  </r>
  <r>
    <n v="960"/>
    <x v="0"/>
    <s v="RURAL"/>
    <s v="BALEPUNI G P"/>
    <d v="2017-03-09T00:00:00"/>
    <n v="6"/>
    <n v="3"/>
    <x v="1"/>
    <n v="3.607011"/>
    <n v="6.5844E-2"/>
    <n v="3.6728549999999998"/>
    <n v="1.3468686505543057E-4"/>
    <n v="2.9819469999999999"/>
    <n v="5.5843561334476887E-5"/>
    <n v="688"/>
    <n v="2.3296612950140169E-4"/>
    <n v="11"/>
    <n v="31"/>
    <n v="3"/>
    <n v="4"/>
    <n v="0"/>
    <n v="49"/>
    <n v="47"/>
    <n v="4.081632653061229E-2"/>
    <n v="2"/>
    <x v="4"/>
    <n v="47"/>
    <n v="1"/>
    <n v="8"/>
    <n v="0.1702127659574468"/>
    <n v="0"/>
    <n v="0"/>
    <n v="20"/>
    <n v="0.42553191489361702"/>
    <n v="6"/>
    <n v="0.1276595744680851"/>
    <n v="37"/>
    <n v="0.78723404255319152"/>
    <n v="11"/>
    <n v="0.23404255319148937"/>
    <n v="8.1597222222222224E-2"/>
    <m/>
  </r>
  <r>
    <n v="962"/>
    <x v="12"/>
    <s v="METRO"/>
    <s v="BENGALURU-KUMARASWAMY LAYOUT"/>
    <d v="2017-03-23T00:00:00"/>
    <n v="6"/>
    <n v="7"/>
    <x v="0"/>
    <n v="33.432077999999997"/>
    <n v="2.919184"/>
    <n v="36.351261999999998"/>
    <n v="1.3330331634623749E-3"/>
    <n v="78.820486000000002"/>
    <n v="1.4760881546031089E-3"/>
    <n v="6624"/>
    <n v="2.242976223571635E-3"/>
    <n v="114"/>
    <n v="412"/>
    <n v="12"/>
    <n v="16"/>
    <n v="2"/>
    <n v="556"/>
    <n v="557"/>
    <n v="-1.7985611510791255E-3"/>
    <n v="-1"/>
    <x v="2"/>
    <n v="557"/>
    <n v="1"/>
    <n v="259"/>
    <n v="0.4649910233393178"/>
    <n v="24"/>
    <n v="4.3087971274685818E-2"/>
    <n v="311"/>
    <n v="0.55834829443447043"/>
    <n v="122"/>
    <n v="0.21903052064631956"/>
    <n v="449"/>
    <n v="0.80610412926391384"/>
    <n v="247"/>
    <n v="0.44344703770197486"/>
    <n v="0.96701388888888884"/>
    <m/>
  </r>
  <r>
    <n v="963"/>
    <x v="12"/>
    <s v="METRO"/>
    <s v="BENGALURU-ELECTRONIC CITY PH 1"/>
    <d v="2017-03-28T00:00:00"/>
    <n v="6"/>
    <n v="6"/>
    <x v="0"/>
    <n v="17.93216"/>
    <n v="2.7237360000000002"/>
    <n v="20.655895999999998"/>
    <n v="7.5747010898905833E-4"/>
    <n v="21.191092999999999"/>
    <n v="3.9685014579068765E-4"/>
    <n v="3166"/>
    <n v="1.072050531978834E-3"/>
    <n v="79"/>
    <n v="96"/>
    <n v="4"/>
    <n v="8"/>
    <n v="0"/>
    <n v="187"/>
    <n v="193"/>
    <n v="-3.2085561497326109E-2"/>
    <n v="-6"/>
    <x v="0"/>
    <n v="193"/>
    <n v="1"/>
    <n v="80"/>
    <n v="0.41450777202072536"/>
    <n v="28"/>
    <n v="0.14507772020725387"/>
    <n v="81"/>
    <n v="0.41968911917098445"/>
    <n v="56"/>
    <n v="0.29015544041450775"/>
    <n v="171"/>
    <n v="0.88601036269430056"/>
    <n v="89"/>
    <n v="0.46113989637305697"/>
    <n v="0.33506944444444442"/>
    <m/>
  </r>
  <r>
    <n v="964"/>
    <x v="12"/>
    <s v="METRO"/>
    <s v="BENGALURU - KRISHNARAJAPURAM"/>
    <d v="2017-07-26T00:00:00"/>
    <n v="6"/>
    <n v="5"/>
    <x v="0"/>
    <n v="20.660882999999998"/>
    <n v="4.1946750000000002"/>
    <n v="24.855557999999998"/>
    <n v="9.1147545607529507E-4"/>
    <n v="33.971359"/>
    <n v="6.361889295591214E-4"/>
    <n v="4891"/>
    <n v="1.6561589235339473E-3"/>
    <n v="100"/>
    <n v="177"/>
    <n v="15"/>
    <n v="14"/>
    <n v="0"/>
    <n v="306"/>
    <n v="309"/>
    <n v="-9.8039215686274161E-3"/>
    <n v="-3"/>
    <x v="1"/>
    <n v="309"/>
    <n v="1"/>
    <n v="170"/>
    <n v="0.55016181229773464"/>
    <n v="12"/>
    <n v="3.8834951456310676E-2"/>
    <n v="155"/>
    <n v="0.50161812297734631"/>
    <n v="55"/>
    <n v="0.17799352750809061"/>
    <n v="258"/>
    <n v="0.83495145631067957"/>
    <n v="153"/>
    <n v="0.49514563106796117"/>
    <n v="0.53645833333333337"/>
    <m/>
  </r>
  <r>
    <n v="965"/>
    <x v="3"/>
    <s v="SURBAN"/>
    <s v="BILGI"/>
    <d v="2018-09-14T00:00:00"/>
    <n v="5"/>
    <n v="4"/>
    <x v="1"/>
    <n v="4.5682090000000004"/>
    <n v="1.81074"/>
    <n v="6.3789490000000004"/>
    <n v="2.3392174293797983E-4"/>
    <n v="4.5208310000000003"/>
    <n v="8.4662572215839013E-5"/>
    <n v="3468"/>
    <n v="1.1743118271960191E-3"/>
    <n v="21"/>
    <n v="21"/>
    <n v="9"/>
    <n v="3"/>
    <n v="0"/>
    <n v="54"/>
    <n v="59"/>
    <n v="-9.259259259259256E-2"/>
    <n v="-5"/>
    <x v="3"/>
    <n v="59"/>
    <n v="1"/>
    <n v="20"/>
    <n v="0.33898305084745761"/>
    <n v="2"/>
    <n v="3.3898305084745763E-2"/>
    <n v="30"/>
    <n v="0.50847457627118642"/>
    <n v="3"/>
    <n v="5.0847457627118647E-2"/>
    <n v="49"/>
    <n v="0.83050847457627119"/>
    <n v="20"/>
    <n v="0.33898305084745761"/>
    <n v="0.10243055555555555"/>
    <m/>
  </r>
  <r>
    <n v="966"/>
    <x v="12"/>
    <s v="METRO"/>
    <s v="BENGALURE-GLOBAL VILLAGE"/>
    <d v="2017-09-01T00:00:00"/>
    <n v="6"/>
    <n v="5"/>
    <x v="0"/>
    <n v="13.744406"/>
    <n v="2.4044539999999999"/>
    <n v="16.148859999999999"/>
    <n v="5.9219308347839496E-4"/>
    <n v="20.224043999999999"/>
    <n v="3.7874001165854362E-4"/>
    <n v="3498"/>
    <n v="1.1844702340056731E-3"/>
    <n v="20"/>
    <n v="116"/>
    <n v="10"/>
    <n v="7"/>
    <n v="0"/>
    <n v="153"/>
    <n v="161"/>
    <n v="-5.2287581699346442E-2"/>
    <n v="-8"/>
    <x v="0"/>
    <n v="161"/>
    <n v="1"/>
    <n v="100"/>
    <n v="0.6211180124223602"/>
    <n v="12"/>
    <n v="7.4534161490683232E-2"/>
    <n v="115"/>
    <n v="0.7142857142857143"/>
    <n v="55"/>
    <n v="0.34161490683229812"/>
    <n v="124"/>
    <n v="0.77018633540372672"/>
    <n v="91"/>
    <n v="0.56521739130434778"/>
    <n v="0.2795138888888889"/>
    <m/>
  </r>
  <r>
    <n v="967"/>
    <x v="1"/>
    <s v="RURAL"/>
    <s v="BAJAGOLI, UDUPI"/>
    <d v="2017-11-22T00:00:00"/>
    <n v="5"/>
    <n v="4"/>
    <x v="1"/>
    <n v="7.0131079999999999"/>
    <n v="0.37184600000000001"/>
    <n v="7.3849539999999996"/>
    <n v="2.7081284255397022E-4"/>
    <n v="12.473045000000001"/>
    <n v="2.3358539017802473E-4"/>
    <n v="1181"/>
    <n v="3.9990261474005145E-4"/>
    <n v="18"/>
    <n v="92"/>
    <n v="3"/>
    <n v="5"/>
    <n v="0"/>
    <n v="118"/>
    <n v="116"/>
    <n v="1.6949152542372836E-2"/>
    <n v="2"/>
    <x v="0"/>
    <n v="116"/>
    <n v="1"/>
    <n v="33"/>
    <n v="0.28448275862068967"/>
    <n v="3"/>
    <n v="2.5862068965517241E-2"/>
    <n v="55"/>
    <n v="0.47413793103448276"/>
    <n v="10"/>
    <n v="8.6206896551724144E-2"/>
    <n v="90"/>
    <n v="0.77586206896551724"/>
    <n v="28"/>
    <n v="0.2413793103448276"/>
    <n v="0.2013888888888889"/>
    <m/>
  </r>
  <r>
    <n v="968"/>
    <x v="12"/>
    <s v="METRO"/>
    <s v="HMT LAYOUT NAGASANDRA"/>
    <d v="2018-02-08T00:00:00"/>
    <n v="5"/>
    <n v="6"/>
    <x v="0"/>
    <n v="27.509246000000001"/>
    <n v="4.9381120000000003"/>
    <n v="32.447358000000001"/>
    <n v="1.1898735257316845E-3"/>
    <n v="35.335146000000002"/>
    <n v="6.6172886134921102E-4"/>
    <n v="5210"/>
    <n v="1.7641766492766029E-3"/>
    <n v="164"/>
    <n v="186"/>
    <n v="12"/>
    <n v="7"/>
    <n v="0"/>
    <n v="369"/>
    <n v="382"/>
    <n v="-3.5230352303523116E-2"/>
    <n v="-13"/>
    <x v="1"/>
    <n v="382"/>
    <n v="1"/>
    <n v="131"/>
    <n v="0.34293193717277487"/>
    <n v="23"/>
    <n v="6.0209424083769635E-2"/>
    <n v="147"/>
    <n v="0.38481675392670156"/>
    <n v="58"/>
    <n v="0.15183246073298429"/>
    <n v="321"/>
    <n v="0.84031413612565442"/>
    <n v="135"/>
    <n v="0.35340314136125656"/>
    <n v="0.66319444444444442"/>
    <m/>
  </r>
  <r>
    <n v="969"/>
    <x v="10"/>
    <s v="URBAN"/>
    <s v="BARASAT"/>
    <d v="2018-02-08T00:00:00"/>
    <n v="5"/>
    <n v="3"/>
    <x v="1"/>
    <n v="7.1858469999999999"/>
    <n v="1.3492770000000001"/>
    <n v="8.5351239999999997"/>
    <n v="3.1299060115887146E-4"/>
    <n v="10.385273"/>
    <n v="1.9448723594040631E-4"/>
    <n v="2336"/>
    <n v="7.91001276911736E-4"/>
    <n v="31"/>
    <n v="98"/>
    <n v="3"/>
    <n v="1"/>
    <n v="0"/>
    <n v="133"/>
    <n v="132"/>
    <n v="7.5187969924812581E-3"/>
    <n v="1"/>
    <x v="0"/>
    <n v="132"/>
    <n v="1"/>
    <n v="54"/>
    <n v="0.40909090909090912"/>
    <n v="6"/>
    <n v="4.5454545454545456E-2"/>
    <n v="77"/>
    <n v="0.58333333333333337"/>
    <n v="18"/>
    <n v="0.13636363636363635"/>
    <n v="114"/>
    <n v="0.86363636363636365"/>
    <n v="51"/>
    <n v="0.38636363636363635"/>
    <n v="0.22916666666666666"/>
    <m/>
  </r>
  <r>
    <n v="970"/>
    <x v="12"/>
    <s v="METRO"/>
    <s v="BENGALURU-BULL TEMPLE ROAD"/>
    <d v="2018-03-14T00:00:00"/>
    <n v="5"/>
    <n v="6"/>
    <x v="0"/>
    <n v="107.177063"/>
    <n v="5.8223570000000002"/>
    <n v="112.99942"/>
    <n v="4.1437894043957419E-3"/>
    <n v="71.980239999999995"/>
    <n v="1.3479893999827517E-3"/>
    <n v="3473"/>
    <n v="1.1760048949976281E-3"/>
    <n v="76"/>
    <n v="229"/>
    <n v="16"/>
    <n v="10"/>
    <n v="0"/>
    <n v="331"/>
    <n v="331"/>
    <n v="0"/>
    <n v="0"/>
    <x v="1"/>
    <n v="331"/>
    <n v="1"/>
    <n v="160"/>
    <n v="0.48338368580060426"/>
    <n v="21"/>
    <n v="6.3444108761329304E-2"/>
    <n v="184"/>
    <n v="0.5558912386706949"/>
    <n v="73"/>
    <n v="0.22054380664652568"/>
    <n v="277"/>
    <n v="0.8368580060422961"/>
    <n v="157"/>
    <n v="0.47432024169184289"/>
    <n v="0.57465277777777779"/>
    <m/>
  </r>
  <r>
    <n v="971"/>
    <x v="1"/>
    <s v="RURAL"/>
    <s v="BYNDOOR"/>
    <d v="2018-02-22T00:00:00"/>
    <n v="5"/>
    <n v="4"/>
    <x v="1"/>
    <n v="8.5197120000000002"/>
    <n v="1.6928529999999999"/>
    <n v="10.212565"/>
    <n v="3.745038570879638E-4"/>
    <n v="20.044972000000001"/>
    <n v="3.7538649188931656E-4"/>
    <n v="1761"/>
    <n v="5.9629847972669824E-4"/>
    <n v="58"/>
    <n v="106"/>
    <n v="6"/>
    <n v="4"/>
    <n v="0"/>
    <n v="174"/>
    <n v="171"/>
    <n v="1.7241379310344862E-2"/>
    <n v="3"/>
    <x v="0"/>
    <n v="171"/>
    <n v="1"/>
    <n v="35"/>
    <n v="0.2046783625730994"/>
    <n v="10"/>
    <n v="5.8479532163742687E-2"/>
    <n v="75"/>
    <n v="0.43859649122807015"/>
    <n v="9"/>
    <n v="5.2631578947368418E-2"/>
    <n v="149"/>
    <n v="0.87134502923976609"/>
    <n v="33"/>
    <n v="0.19298245614035087"/>
    <n v="0.296875"/>
    <m/>
  </r>
  <r>
    <n v="972"/>
    <x v="12"/>
    <s v="METRO"/>
    <s v="DR. SHIVARAMA KARANTH NAGAR"/>
    <d v="2018-07-23T00:00:00"/>
    <n v="5"/>
    <n v="5"/>
    <x v="0"/>
    <n v="23.510580999999998"/>
    <n v="7.1432169999999999"/>
    <n v="30.653797999999998"/>
    <n v="1.1241020826203124E-3"/>
    <n v="44.104280000000003"/>
    <n v="8.2595031544589574E-4"/>
    <n v="3794"/>
    <n v="1.2846998478609273E-3"/>
    <n v="33"/>
    <n v="165"/>
    <n v="12"/>
    <n v="10"/>
    <n v="0"/>
    <n v="220"/>
    <n v="223"/>
    <n v="-1.3636363636363669E-2"/>
    <n v="-3"/>
    <x v="0"/>
    <n v="223"/>
    <n v="1"/>
    <n v="124"/>
    <n v="0.55605381165919288"/>
    <n v="25"/>
    <n v="0.11210762331838565"/>
    <n v="153"/>
    <n v="0.68609865470852016"/>
    <n v="91"/>
    <n v="0.40807174887892378"/>
    <n v="182"/>
    <n v="0.81614349775784756"/>
    <n v="117"/>
    <n v="0.5246636771300448"/>
    <n v="0.38715277777777779"/>
    <m/>
  </r>
  <r>
    <n v="973"/>
    <x v="12"/>
    <s v="METRO"/>
    <s v="BENGALURU-GOTTIGERE"/>
    <d v="2018-08-08T00:00:00"/>
    <n v="5"/>
    <n v="5"/>
    <x v="0"/>
    <n v="12.547729"/>
    <n v="2.6511309999999999"/>
    <n v="15.19886"/>
    <n v="5.5735573710815744E-4"/>
    <n v="28.994458999999999"/>
    <n v="5.4298545531710504E-4"/>
    <n v="4637"/>
    <n v="1.5701510792122087E-3"/>
    <n v="24"/>
    <n v="125"/>
    <n v="12"/>
    <n v="7"/>
    <n v="0"/>
    <n v="168"/>
    <n v="171"/>
    <n v="-1.7857142857142794E-2"/>
    <n v="-3"/>
    <x v="0"/>
    <n v="171"/>
    <n v="1"/>
    <n v="75"/>
    <n v="0.43859649122807015"/>
    <n v="13"/>
    <n v="7.6023391812865493E-2"/>
    <n v="115"/>
    <n v="0.67251461988304095"/>
    <n v="49"/>
    <n v="0.28654970760233917"/>
    <n v="141"/>
    <n v="0.82456140350877194"/>
    <n v="78"/>
    <n v="0.45614035087719296"/>
    <n v="0.296875"/>
    <m/>
  </r>
  <r>
    <n v="975"/>
    <x v="12"/>
    <s v="RURAL"/>
    <s v="BYALAKERE,KASAGATTAPURA G P"/>
    <d v="2018-07-24T00:00:00"/>
    <n v="5"/>
    <n v="4"/>
    <x v="1"/>
    <n v="6.2978459999999998"/>
    <n v="1.8002279999999999"/>
    <n v="8.0980740000000004"/>
    <n v="2.9696358828401636E-4"/>
    <n v="9.7798569999999998"/>
    <n v="1.8314948059838524E-4"/>
    <n v="2253"/>
    <n v="7.6289635140502617E-4"/>
    <n v="51"/>
    <n v="42"/>
    <n v="4"/>
    <n v="4"/>
    <n v="0"/>
    <n v="101"/>
    <n v="104"/>
    <n v="-2.9702970297029729E-2"/>
    <n v="-3"/>
    <x v="0"/>
    <n v="104"/>
    <n v="1"/>
    <n v="47"/>
    <n v="0.45192307692307693"/>
    <n v="2"/>
    <n v="1.9230769230769232E-2"/>
    <n v="41"/>
    <n v="0.39423076923076922"/>
    <n v="6"/>
    <n v="5.7692307692307696E-2"/>
    <n v="98"/>
    <n v="0.94230769230769229"/>
    <n v="42"/>
    <n v="0.40384615384615385"/>
    <n v="0.18055555555555555"/>
    <m/>
  </r>
  <r>
    <n v="976"/>
    <x v="12"/>
    <s v="METRO"/>
    <s v="BENGALURU-GUBBALALA"/>
    <d v="2018-08-08T00:00:00"/>
    <n v="5"/>
    <n v="5"/>
    <x v="0"/>
    <n v="18.33952"/>
    <n v="2.3592819999999999"/>
    <n v="20.698802000000001"/>
    <n v="7.5904351023470208E-4"/>
    <n v="56.898716999999998"/>
    <n v="1.0655544825721392E-3"/>
    <n v="4189"/>
    <n v="1.4184522041880403E-3"/>
    <n v="25"/>
    <n v="318"/>
    <n v="4"/>
    <n v="10"/>
    <n v="0"/>
    <n v="357"/>
    <n v="354"/>
    <n v="8.4033613445377853E-3"/>
    <n v="3"/>
    <x v="1"/>
    <n v="354"/>
    <n v="1"/>
    <n v="231"/>
    <n v="0.65254237288135597"/>
    <n v="21"/>
    <n v="5.9322033898305086E-2"/>
    <n v="218"/>
    <n v="0.61581920903954801"/>
    <n v="124"/>
    <n v="0.35028248587570621"/>
    <n v="248"/>
    <n v="0.70056497175141241"/>
    <n v="194"/>
    <n v="0.54802259887005644"/>
    <n v="0.61458333333333337"/>
    <m/>
  </r>
  <r>
    <n v="977"/>
    <x v="5"/>
    <s v="METRO"/>
    <s v="HYDERABAD-SANATH NAGAR"/>
    <d v="2018-10-11T00:00:00"/>
    <n v="4"/>
    <n v="6"/>
    <x v="0"/>
    <n v="3.8745579999999999"/>
    <n v="3.7363849999999998"/>
    <n v="7.6109429999999998"/>
    <n v="2.7910006052119505E-4"/>
    <n v="16.202745"/>
    <n v="3.0343228239616219E-4"/>
    <n v="3205"/>
    <n v="1.0852564608313843E-3"/>
    <n v="42"/>
    <n v="20"/>
    <n v="7"/>
    <n v="1"/>
    <n v="0"/>
    <n v="70"/>
    <n v="73"/>
    <n v="-4.2857142857142927E-2"/>
    <n v="-3"/>
    <x v="3"/>
    <n v="73"/>
    <n v="1"/>
    <n v="36"/>
    <n v="0.49315068493150682"/>
    <n v="5"/>
    <n v="6.8493150684931503E-2"/>
    <n v="21"/>
    <n v="0.28767123287671231"/>
    <n v="11"/>
    <n v="0.15068493150684931"/>
    <n v="64"/>
    <n v="0.87671232876712324"/>
    <n v="37"/>
    <n v="0.50684931506849318"/>
    <n v="0.1267361111111111"/>
    <m/>
  </r>
  <r>
    <n v="978"/>
    <x v="5"/>
    <s v="METRO"/>
    <s v="HYDERABAD - B.N.REDDY NAGAR"/>
    <d v="2018-09-14T00:00:00"/>
    <n v="5"/>
    <n v="7"/>
    <x v="0"/>
    <n v="5.9871239999999997"/>
    <n v="0.99263000000000001"/>
    <n v="6.9797539999999998"/>
    <n v="2.5595379755479093E-4"/>
    <n v="6.6309529999999999"/>
    <n v="1.2417927969931509E-4"/>
    <n v="3796"/>
    <n v="1.285377074981571E-3"/>
    <n v="21"/>
    <n v="30"/>
    <n v="6"/>
    <n v="2"/>
    <n v="0"/>
    <n v="59"/>
    <n v="63"/>
    <n v="-6.7796610169491567E-2"/>
    <n v="-4"/>
    <x v="3"/>
    <n v="63"/>
    <n v="1"/>
    <n v="25"/>
    <n v="0.3968253968253968"/>
    <n v="4"/>
    <n v="6.3492063492063489E-2"/>
    <n v="32"/>
    <n v="0.50793650793650791"/>
    <n v="14"/>
    <n v="0.22222222222222221"/>
    <n v="50"/>
    <n v="0.79365079365079361"/>
    <n v="29"/>
    <n v="0.46031746031746029"/>
    <n v="0.109375"/>
    <m/>
  </r>
  <r>
    <n v="979"/>
    <x v="12"/>
    <s v="METRO"/>
    <s v="BENGALURU-GUNJUR"/>
    <d v="2018-10-10T00:00:00"/>
    <n v="4"/>
    <n v="5"/>
    <x v="0"/>
    <n v="46.523843999999997"/>
    <n v="6.797034"/>
    <n v="53.320877999999993"/>
    <n v="1.9553241006854548E-3"/>
    <n v="36.706541000000001"/>
    <n v="6.8741126978782345E-4"/>
    <n v="4410"/>
    <n v="1.493285801019159E-3"/>
    <n v="18"/>
    <n v="81"/>
    <n v="4"/>
    <n v="3"/>
    <n v="0"/>
    <n v="106"/>
    <n v="118"/>
    <n v="-0.1132075471698113"/>
    <n v="-12"/>
    <x v="0"/>
    <n v="118"/>
    <n v="1"/>
    <n v="47"/>
    <n v="0.39830508474576271"/>
    <n v="8"/>
    <n v="6.7796610169491525E-2"/>
    <n v="89"/>
    <n v="0.75423728813559321"/>
    <n v="21"/>
    <n v="0.17796610169491525"/>
    <n v="97"/>
    <n v="0.82203389830508478"/>
    <n v="45"/>
    <n v="0.38135593220338981"/>
    <n v="0.2048611111111111"/>
    <m/>
  </r>
  <r>
    <n v="980"/>
    <x v="12"/>
    <s v="RURAL"/>
    <s v="ELEKODIGEHALLI"/>
    <d v="2018-11-28T00:00:00"/>
    <n v="4"/>
    <n v="3"/>
    <x v="1"/>
    <n v="13.892745"/>
    <n v="3.252532"/>
    <n v="17.145277"/>
    <n v="6.2873258259228248E-4"/>
    <n v="9.2909640000000007"/>
    <n v="1.7399387648084179E-4"/>
    <n v="3052"/>
    <n v="1.0334485861021481E-3"/>
    <n v="53"/>
    <n v="68"/>
    <n v="5"/>
    <n v="0"/>
    <n v="0"/>
    <n v="126"/>
    <n v="134"/>
    <n v="-6.3492063492063489E-2"/>
    <n v="-8"/>
    <x v="0"/>
    <n v="134"/>
    <n v="1"/>
    <n v="38"/>
    <n v="0.28358208955223879"/>
    <n v="17"/>
    <n v="0.12686567164179105"/>
    <n v="59"/>
    <n v="0.44029850746268656"/>
    <n v="13"/>
    <n v="9.7014925373134331E-2"/>
    <n v="112"/>
    <n v="0.83582089552238803"/>
    <n v="37"/>
    <n v="0.27611940298507465"/>
    <n v="0.2326388888888889"/>
    <m/>
  </r>
  <r>
    <n v="981"/>
    <x v="12"/>
    <s v="METRO"/>
    <s v="BENGALURU-BASAVANAGUDI DIGI BR"/>
    <d v="2018-11-13T00:00:00"/>
    <n v="4"/>
    <n v="2"/>
    <x v="1"/>
    <n v="8.999625"/>
    <n v="4.9740000000000001E-3"/>
    <n v="9.0045990000000007"/>
    <n v="3.3020666767167916E-4"/>
    <n v="8.2293199999999995"/>
    <n v="1.5411224148552516E-4"/>
    <n v="5988"/>
    <n v="2.027617999206967E-3"/>
    <n v="111"/>
    <n v="78"/>
    <n v="2"/>
    <n v="2"/>
    <n v="0"/>
    <n v="193"/>
    <n v="198"/>
    <n v="-2.5906735751295429E-2"/>
    <n v="-5"/>
    <x v="0"/>
    <n v="198"/>
    <n v="1"/>
    <n v="159"/>
    <n v="0.80303030303030298"/>
    <n v="7"/>
    <n v="3.5353535353535352E-2"/>
    <n v="83"/>
    <n v="0.41919191919191917"/>
    <n v="27"/>
    <n v="0.13636363636363635"/>
    <n v="189"/>
    <n v="0.95454545454545459"/>
    <n v="151"/>
    <n v="0.76262626262626265"/>
    <n v="0.34375"/>
    <m/>
  </r>
  <r>
    <n v="982"/>
    <x v="7"/>
    <s v="URBAN"/>
    <s v="BHILWARA"/>
    <d v="2018-11-02T00:00:00"/>
    <n v="4"/>
    <n v="3"/>
    <x v="1"/>
    <n v="2.6295489999999999"/>
    <n v="1.0815619999999999"/>
    <n v="3.7111109999999998"/>
    <n v="1.3608974665831457E-4"/>
    <n v="2.8611460000000002"/>
    <n v="5.3581295086027086E-5"/>
    <n v="2573"/>
    <n v="8.7125269070800369E-4"/>
    <n v="18"/>
    <n v="32"/>
    <n v="9"/>
    <n v="1"/>
    <n v="0"/>
    <n v="60"/>
    <n v="61"/>
    <n v="-1.6666666666666607E-2"/>
    <n v="-1"/>
    <x v="3"/>
    <n v="61"/>
    <n v="1"/>
    <n v="36"/>
    <n v="0.5901639344262295"/>
    <n v="4"/>
    <n v="6.5573770491803282E-2"/>
    <n v="35"/>
    <n v="0.57377049180327866"/>
    <n v="12"/>
    <n v="0.19672131147540983"/>
    <n v="44"/>
    <n v="0.72131147540983609"/>
    <n v="35"/>
    <n v="0.57377049180327866"/>
    <n v="0.10590277777777778"/>
    <m/>
  </r>
  <r>
    <n v="983"/>
    <x v="12"/>
    <s v="METRO"/>
    <s v="BENGALURU-TEACHERS LAYOUT"/>
    <d v="2019-01-04T00:00:00"/>
    <n v="4"/>
    <n v="3"/>
    <x v="1"/>
    <n v="13.218629999999999"/>
    <n v="3.666096"/>
    <n v="16.884726000000001"/>
    <n v="6.1917794529321745E-4"/>
    <n v="32.981610000000003"/>
    <n v="6.1765368765601689E-4"/>
    <n v="3098"/>
    <n v="1.0490248098769513E-3"/>
    <n v="18"/>
    <n v="128"/>
    <n v="17"/>
    <n v="3"/>
    <n v="0"/>
    <n v="166"/>
    <n v="172"/>
    <n v="-3.6144578313253017E-2"/>
    <n v="-6"/>
    <x v="0"/>
    <n v="172"/>
    <n v="1"/>
    <n v="105"/>
    <n v="0.61046511627906974"/>
    <n v="9"/>
    <n v="5.232558139534884E-2"/>
    <n v="122"/>
    <n v="0.70930232558139539"/>
    <n v="51"/>
    <n v="0.29651162790697677"/>
    <n v="132"/>
    <n v="0.76744186046511631"/>
    <n v="89"/>
    <n v="0.51744186046511631"/>
    <n v="0.2986111111111111"/>
    <m/>
  </r>
  <r>
    <n v="984"/>
    <x v="2"/>
    <s v="RURAL"/>
    <s v="MATHIMANE-ARAMANEKOPPA GP"/>
    <d v="2019-01-31T00:00:00"/>
    <n v="4"/>
    <n v="3"/>
    <x v="1"/>
    <n v="5.0013779999999999"/>
    <n v="1.7273E-2"/>
    <n v="5.0186510000000002"/>
    <n v="1.8403840336667299E-4"/>
    <n v="6.7473510000000001"/>
    <n v="1.263590900219702E-4"/>
    <n v="600"/>
    <n v="2.0316813619308287E-4"/>
    <n v="8"/>
    <n v="64"/>
    <n v="0"/>
    <n v="1"/>
    <n v="0"/>
    <n v="73"/>
    <n v="72"/>
    <n v="1.3698630136986356E-2"/>
    <n v="1"/>
    <x v="3"/>
    <n v="72"/>
    <n v="1"/>
    <n v="24"/>
    <n v="0.33333333333333331"/>
    <n v="0"/>
    <n v="0"/>
    <n v="28"/>
    <n v="0.3888888888888889"/>
    <n v="7"/>
    <n v="9.7222222222222224E-2"/>
    <n v="50"/>
    <n v="0.69444444444444442"/>
    <n v="20"/>
    <n v="0.27777777777777779"/>
    <n v="0.125"/>
    <m/>
  </r>
  <r>
    <n v="985"/>
    <x v="5"/>
    <s v="SURBAN"/>
    <s v="SIDDIPET"/>
    <d v="2019-07-25T00:00:00"/>
    <n v="4"/>
    <n v="5"/>
    <x v="0"/>
    <n v="5.3796759999999999"/>
    <n v="1.764197"/>
    <n v="7.1438730000000001"/>
    <n v="2.6197218750104048E-4"/>
    <n v="4.3888829999999999"/>
    <n v="8.2191553706468601E-5"/>
    <n v="3100"/>
    <n v="1.0497020369975949E-3"/>
    <n v="19"/>
    <n v="39"/>
    <n v="8"/>
    <n v="3"/>
    <n v="0"/>
    <n v="69"/>
    <n v="72"/>
    <n v="-4.3478260869565188E-2"/>
    <n v="-3"/>
    <x v="3"/>
    <n v="72"/>
    <n v="1"/>
    <n v="37"/>
    <n v="0.51388888888888884"/>
    <n v="3"/>
    <n v="4.1666666666666664E-2"/>
    <n v="51"/>
    <n v="0.70833333333333337"/>
    <n v="10"/>
    <n v="0.1388888888888889"/>
    <n v="64"/>
    <n v="0.88888888888888884"/>
    <n v="36"/>
    <n v="0.5"/>
    <n v="0.125"/>
    <m/>
  </r>
  <r>
    <n v="986"/>
    <x v="12"/>
    <s v="METRO"/>
    <s v="BENGALURU BUDDHA JYOTHI LAYOUT"/>
    <d v="2019-11-06T00:00:00"/>
    <n v="3"/>
    <n v="4"/>
    <x v="1"/>
    <n v="19.181270000000001"/>
    <n v="3.0030030000000001"/>
    <n v="22.184273000000001"/>
    <n v="8.1351705523464231E-4"/>
    <n v="17.494757"/>
    <n v="3.276280683597894E-4"/>
    <n v="3594"/>
    <n v="1.2169771357965664E-3"/>
    <n v="107"/>
    <n v="95"/>
    <n v="9"/>
    <n v="2"/>
    <n v="0"/>
    <n v="213"/>
    <n v="216"/>
    <n v="-1.4084507042253502E-2"/>
    <n v="-3"/>
    <x v="0"/>
    <n v="216"/>
    <n v="1"/>
    <n v="92"/>
    <n v="0.42592592592592593"/>
    <n v="18"/>
    <n v="8.3333333333333329E-2"/>
    <n v="79"/>
    <n v="0.36574074074074076"/>
    <n v="12"/>
    <n v="5.5555555555555552E-2"/>
    <n v="191"/>
    <n v="0.8842592592592593"/>
    <n v="86"/>
    <n v="0.39814814814814814"/>
    <n v="0.375"/>
    <m/>
  </r>
  <r>
    <n v="987"/>
    <x v="11"/>
    <s v="SURBAN"/>
    <s v="CHIKNAYAKANHALLI"/>
    <d v="2019-10-23T00:00:00"/>
    <n v="3"/>
    <n v="4"/>
    <x v="1"/>
    <n v="11.102201000000001"/>
    <n v="1.3851519999999999"/>
    <n v="12.487353000000001"/>
    <n v="4.5792235969307972E-4"/>
    <n v="10.961105"/>
    <n v="2.0527096536629969E-4"/>
    <n v="2139"/>
    <n v="7.242944055283404E-4"/>
    <n v="71"/>
    <n v="65"/>
    <n v="9"/>
    <n v="3"/>
    <n v="0"/>
    <n v="148"/>
    <n v="155"/>
    <n v="-4.7297297297297369E-2"/>
    <n v="-7"/>
    <x v="0"/>
    <n v="155"/>
    <n v="1"/>
    <n v="31"/>
    <n v="0.2"/>
    <n v="5"/>
    <n v="3.2258064516129031E-2"/>
    <n v="40"/>
    <n v="0.25806451612903225"/>
    <n v="7"/>
    <n v="4.5161290322580643E-2"/>
    <n v="124"/>
    <n v="0.8"/>
    <n v="29"/>
    <n v="0.18709677419354839"/>
    <n v="0.26909722222222221"/>
    <m/>
  </r>
  <r>
    <n v="988"/>
    <x v="4"/>
    <s v="URBAN"/>
    <s v="MYSURU-VIJAYANAGAR IV STAGE"/>
    <d v="2019-12-16T00:00:00"/>
    <n v="3"/>
    <n v="5"/>
    <x v="0"/>
    <n v="7.340738"/>
    <n v="1.1147469999999999"/>
    <n v="8.4554849999999995"/>
    <n v="3.1007016807720896E-4"/>
    <n v="17.845727"/>
    <n v="3.3420075886084839E-4"/>
    <n v="2027"/>
    <n v="6.8636968677229825E-4"/>
    <n v="3"/>
    <n v="89"/>
    <n v="11"/>
    <n v="2"/>
    <n v="0"/>
    <n v="105"/>
    <n v="105"/>
    <n v="0"/>
    <n v="0"/>
    <x v="0"/>
    <n v="105"/>
    <n v="1"/>
    <n v="59"/>
    <n v="0.56190476190476191"/>
    <n v="5"/>
    <n v="4.7619047619047616E-2"/>
    <n v="78"/>
    <n v="0.74285714285714288"/>
    <n v="24"/>
    <n v="0.22857142857142856"/>
    <n v="78"/>
    <n v="0.74285714285714288"/>
    <n v="51"/>
    <n v="0.48571428571428571"/>
    <n v="0.18229166666666666"/>
    <m/>
  </r>
  <r>
    <n v="989"/>
    <x v="0"/>
    <s v="RURAL"/>
    <s v="KADABA"/>
    <d v="2020-07-29T00:00:00"/>
    <n v="3"/>
    <n v="3"/>
    <x v="1"/>
    <n v="2.6047920000000002"/>
    <n v="0.13999300000000001"/>
    <n v="2.7447850000000003"/>
    <n v="1.0065371132298173E-4"/>
    <n v="2.5936780000000002"/>
    <n v="4.8572364456807366E-5"/>
    <n v="1012"/>
    <n v="3.4267692304566641E-4"/>
    <n v="5"/>
    <n v="14"/>
    <n v="1"/>
    <n v="1"/>
    <n v="0"/>
    <n v="21"/>
    <n v="24"/>
    <n v="-0.14285714285714279"/>
    <n v="-3"/>
    <x v="4"/>
    <n v="24"/>
    <n v="1"/>
    <n v="10"/>
    <n v="0.41666666666666669"/>
    <n v="1"/>
    <n v="4.1666666666666664E-2"/>
    <n v="11"/>
    <n v="0.45833333333333331"/>
    <n v="0"/>
    <n v="0"/>
    <n v="18"/>
    <n v="0.75"/>
    <n v="10"/>
    <n v="0.41666666666666669"/>
    <n v="4.1666666666666664E-2"/>
    <m/>
  </r>
  <r>
    <n v="990"/>
    <x v="2"/>
    <s v="URBAN"/>
    <s v="SHIVAMOGGA-N T ROAD"/>
    <d v="2020-05-07T00:00:00"/>
    <n v="3"/>
    <n v="4"/>
    <x v="1"/>
    <n v="5.6564769999999998"/>
    <n v="1.4121109999999999"/>
    <n v="7.0685880000000001"/>
    <n v="2.5921141947842641E-4"/>
    <n v="9.5863449999999997"/>
    <n v="1.795255398506264E-4"/>
    <n v="1968"/>
    <n v="6.6639148671331181E-4"/>
    <n v="23"/>
    <n v="45"/>
    <n v="1"/>
    <n v="0"/>
    <n v="0"/>
    <n v="69"/>
    <n v="71"/>
    <n v="-2.8985507246376718E-2"/>
    <n v="-2"/>
    <x v="3"/>
    <n v="70"/>
    <n v="0.9859154929577465"/>
    <n v="24"/>
    <n v="0.3380281690140845"/>
    <n v="1"/>
    <n v="1.4285714285714285E-2"/>
    <n v="25"/>
    <n v="0.35714285714285715"/>
    <n v="6"/>
    <n v="8.5714285714285715E-2"/>
    <n v="52"/>
    <n v="0.74285714285714288"/>
    <n v="25"/>
    <n v="0.35714285714285715"/>
    <n v="0.12152777777777778"/>
    <m/>
  </r>
  <r>
    <n v="991"/>
    <x v="0"/>
    <s v="RURAL"/>
    <s v="NINTHIKALLU"/>
    <d v="2020-08-24T00:00:00"/>
    <n v="3"/>
    <n v="2"/>
    <x v="1"/>
    <n v="3.1892619999999998"/>
    <n v="0.14483299999999999"/>
    <n v="3.3340949999999996"/>
    <n v="1.2226423404871299E-4"/>
    <n v="4.4177780000000002"/>
    <n v="8.273267657175082E-5"/>
    <n v="1215"/>
    <n v="4.114154757909928E-4"/>
    <n v="1"/>
    <n v="27"/>
    <n v="2"/>
    <n v="1"/>
    <n v="0"/>
    <n v="31"/>
    <n v="29"/>
    <n v="6.4516129032258118E-2"/>
    <n v="2"/>
    <x v="4"/>
    <n v="29"/>
    <n v="1"/>
    <n v="13"/>
    <n v="0.44827586206896552"/>
    <n v="2"/>
    <n v="6.8965517241379309E-2"/>
    <n v="21"/>
    <n v="0.72413793103448276"/>
    <n v="3"/>
    <n v="0.10344827586206896"/>
    <n v="23"/>
    <n v="0.7931034482758621"/>
    <n v="11"/>
    <n v="0.37931034482758619"/>
    <n v="5.0347222222222224E-2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5">
  <r>
    <n v="2"/>
    <x v="0"/>
    <s v="SURBAN"/>
    <s v="ADYANADKA,KARNATAKA"/>
    <n v="0.25459999999999999"/>
    <n v="0.45893120149109901"/>
  </r>
  <r>
    <n v="3"/>
    <x v="1"/>
    <s v="RURAL"/>
    <s v="AIRODY-SASTHANA"/>
    <n v="1.0108999999999999"/>
    <n v="0.45166918546884999"/>
  </r>
  <r>
    <n v="4"/>
    <x v="2"/>
    <s v="SURBAN"/>
    <s v="AJJAMPURA,KARNATAKA"/>
    <n v="0.26019999999999999"/>
    <n v="0.56523763492510004"/>
  </r>
  <r>
    <n v="5"/>
    <x v="3"/>
    <s v="SURBAN"/>
    <s v="ALMEL"/>
    <n v="0.1532"/>
    <n v="0.94311342412065002"/>
  </r>
  <r>
    <n v="6"/>
    <x v="2"/>
    <s v="RURAL"/>
    <s v="ANAVATTI"/>
    <n v="0.51060000000000005"/>
    <n v="0.84531547920539996"/>
  </r>
  <r>
    <n v="7"/>
    <x v="4"/>
    <s v="RURAL"/>
    <s v="AREHALLI"/>
    <n v="6.1000000000000004E-3"/>
    <n v="0.39808129290919902"/>
  </r>
  <r>
    <n v="8"/>
    <x v="4"/>
    <s v="SURBAN"/>
    <s v="ARKALGUD"/>
    <n v="1.3599999999999999E-2"/>
    <n v="0.42411755972574899"/>
  </r>
  <r>
    <n v="9"/>
    <x v="4"/>
    <s v="SURBAN"/>
    <s v="ARSIKERE MAIN, KARNATAKA"/>
    <n v="1.0744"/>
    <n v="0.65590221705224905"/>
  </r>
  <r>
    <n v="10"/>
    <x v="2"/>
    <s v="RURAL"/>
    <s v="AYANUR, KARNATAKA"/>
    <n v="0.27310000000000001"/>
    <n v="0.41226926825985"/>
  </r>
  <r>
    <n v="11"/>
    <x v="0"/>
    <s v="RURAL"/>
    <s v="AMTADY"/>
    <n v="0.26960000000000001"/>
    <n v="0.46185488706099997"/>
  </r>
  <r>
    <n v="12"/>
    <x v="0"/>
    <s v="RURAL"/>
    <s v="AIKALA"/>
    <n v="1.2882"/>
    <n v="0.54177975698704905"/>
  </r>
  <r>
    <n v="13"/>
    <x v="1"/>
    <s v="RURAL"/>
    <s v="AMASEBAIL"/>
    <n v="0.25640000000000002"/>
    <n v="0.29532147215940002"/>
  </r>
  <r>
    <n v="14"/>
    <x v="5"/>
    <s v="RURAL"/>
    <s v="AGALI,A.P"/>
    <n v="0.32700000000000001"/>
    <n v="0.63112128698640002"/>
  </r>
  <r>
    <n v="15"/>
    <x v="0"/>
    <s v="RURAL"/>
    <s v="ALADANGADY,KARNATAKA"/>
    <n v="0.2898"/>
    <n v="0.57454370991869996"/>
  </r>
  <r>
    <n v="16"/>
    <x v="1"/>
    <s v="URBAN"/>
    <s v="ADI UDUPI"/>
    <n v="1.8399000000000001"/>
    <n v="0.50788920580885"/>
  </r>
  <r>
    <n v="17"/>
    <x v="6"/>
    <s v="SURBAN"/>
    <s v="ALTO-BETIM, GOA"/>
    <n v="0.84589999999999999"/>
    <n v="0.47886214528029902"/>
  </r>
  <r>
    <n v="18"/>
    <x v="1"/>
    <s v="URBAN"/>
    <s v="AMBAGILU, UDUPI"/>
    <n v="1.5826"/>
    <n v="0.61625140576659998"/>
  </r>
  <r>
    <n v="19"/>
    <x v="6"/>
    <s v="SURBAN"/>
    <s v="ATHANI,KARNATAKA"/>
    <n v="2.0999999999999999E-3"/>
    <n v="0.90969599789799904"/>
  </r>
  <r>
    <n v="20"/>
    <x v="5"/>
    <s v="URBAN"/>
    <s v="ADONI, A.P"/>
    <n v="0.4395"/>
    <n v="0.34997127921049997"/>
  </r>
  <r>
    <n v="21"/>
    <x v="7"/>
    <s v="METRO"/>
    <s v="AHMEDABAD MAIN, NAVRANGPURA"/>
    <n v="0.19939999999999999"/>
    <n v="9.9224185893299996E-2"/>
  </r>
  <r>
    <n v="22"/>
    <x v="0"/>
    <s v="URBAN"/>
    <s v="ALAPPUZHA"/>
    <n v="0.3402"/>
    <n v="0.21791917868479899"/>
  </r>
  <r>
    <n v="23"/>
    <x v="2"/>
    <s v="RURAL"/>
    <s v="ANAJI, KARNATAKA"/>
    <n v="0.13739999999999999"/>
    <n v="0.39198908349189998"/>
  </r>
  <r>
    <n v="24"/>
    <x v="2"/>
    <s v="RURAL"/>
    <s v="ANTHARAGATTE"/>
    <n v="7.2599999999999998E-2"/>
    <n v="0.2811129634315"/>
  </r>
  <r>
    <n v="25"/>
    <x v="5"/>
    <s v="URBAN"/>
    <s v="ANANTHAPUR,A.P"/>
    <n v="0.55530000000000002"/>
    <n v="0.76778974229295005"/>
  </r>
  <r>
    <n v="26"/>
    <x v="7"/>
    <s v="METRO"/>
    <s v="MEMNAGAR, AHMEDABAD"/>
    <n v="0.158"/>
    <n v="0.1910137713467"/>
  </r>
  <r>
    <n v="27"/>
    <x v="8"/>
    <s v="METRO"/>
    <s v="AMRITSAR, PUNJAB"/>
    <n v="1.1457999999999999"/>
    <n v="0.39129526923129998"/>
  </r>
  <r>
    <n v="28"/>
    <x v="4"/>
    <s v="SURBAN"/>
    <s v="H COLLEGE CAMPUS - ARSIKERE"/>
    <n v="0.56540000000000001"/>
    <n v="0.3534201293616"/>
  </r>
  <r>
    <n v="29"/>
    <x v="8"/>
    <s v="METRO"/>
    <s v="ALLAHABAD"/>
    <n v="0.624"/>
    <n v="0.26431419312229998"/>
  </r>
  <r>
    <n v="30"/>
    <x v="8"/>
    <s v="METRO"/>
    <s v="AGRA"/>
    <n v="0.63080000000000003"/>
    <n v="0.31890536509285"/>
  </r>
  <r>
    <n v="31"/>
    <x v="9"/>
    <s v="URBAN"/>
    <s v="AURANGABAD"/>
    <n v="0.46229999999999999"/>
    <n v="0.20563823736504999"/>
  </r>
  <r>
    <n v="32"/>
    <x v="10"/>
    <s v="RURAL"/>
    <s v="AMTALA"/>
    <n v="0.27329999999999999"/>
    <n v="0.18328193785704999"/>
  </r>
  <r>
    <n v="33"/>
    <x v="10"/>
    <s v="SURBAN"/>
    <s v="ANGUL"/>
    <n v="0.1928"/>
    <n v="0.18615870913349999"/>
  </r>
  <r>
    <n v="34"/>
    <x v="2"/>
    <s v="RURAL"/>
    <s v="ARAKERE"/>
    <n v="9.4799999999999995E-2"/>
    <n v="7.9866343562749895E-2"/>
  </r>
  <r>
    <n v="35"/>
    <x v="10"/>
    <s v="URBAN"/>
    <s v="ASANSOL"/>
    <n v="0.27950000000000003"/>
    <n v="0.30244197710205001"/>
  </r>
  <r>
    <n v="36"/>
    <x v="6"/>
    <s v="RURAL"/>
    <s v="ALADAKATTI"/>
    <n v="0.1183"/>
    <n v="0.24022587274974999"/>
  </r>
  <r>
    <n v="37"/>
    <x v="4"/>
    <s v="RURAL"/>
    <s v="ATTAVARA G.P"/>
    <n v="0.02"/>
    <n v="4.2157076251999999E-2"/>
  </r>
  <r>
    <n v="38"/>
    <x v="3"/>
    <s v="SURBAN"/>
    <s v="ALAND"/>
    <n v="0.25580000000000003"/>
    <n v="0.34365836994670002"/>
  </r>
  <r>
    <n v="39"/>
    <x v="0"/>
    <s v="SURBAN"/>
    <s v="ALUVA"/>
    <n v="7.5999999999999998E-2"/>
    <n v="6.5060240174649994E-2"/>
  </r>
  <r>
    <n v="40"/>
    <x v="4"/>
    <s v="RURAL"/>
    <s v="AGRAHARA GP"/>
    <n v="5.5999999999999999E-3"/>
    <n v="6.3461235567549998E-2"/>
  </r>
  <r>
    <n v="41"/>
    <x v="0"/>
    <s v="RURAL"/>
    <s v="ADYAPADY MANGALURU"/>
    <n v="0.123"/>
    <n v="8.3635320785899997E-2"/>
  </r>
  <r>
    <n v="42"/>
    <x v="11"/>
    <s v="RURAL"/>
    <s v="ARAKERE GP"/>
    <n v="0.26939999999999997"/>
    <n v="0.30733493036595"/>
  </r>
  <r>
    <n v="43"/>
    <x v="0"/>
    <s v="RURAL"/>
    <s v="AJJAVARA GP"/>
    <n v="3.1399999999999997E-2"/>
    <n v="0.1570308805292"/>
  </r>
  <r>
    <n v="44"/>
    <x v="9"/>
    <s v="URBAN"/>
    <s v="AMBERNATH (W)"/>
    <n v="0.14269999999999999"/>
    <n v="2.5146003961800001E-2"/>
  </r>
  <r>
    <n v="45"/>
    <x v="12"/>
    <s v="RURAL"/>
    <s v="HEGGADADEVANAPURA"/>
    <n v="5.1999999999999998E-2"/>
    <n v="5.01320545812E-2"/>
  </r>
  <r>
    <n v="46"/>
    <x v="7"/>
    <s v="SURBAN"/>
    <s v="ANKLESHVAR"/>
    <n v="3.32E-2"/>
    <n v="2.4951600697E-2"/>
  </r>
  <r>
    <n v="47"/>
    <x v="7"/>
    <s v="METRO"/>
    <s v="AHMEDABAD-MANINAGAR"/>
    <n v="4.6699999999999998E-2"/>
    <n v="5.12891238315E-2"/>
  </r>
  <r>
    <n v="48"/>
    <x v="7"/>
    <s v="METRO"/>
    <s v="AHMEDABAD-CHANDKHEDA"/>
    <n v="9.6699999999999994E-2"/>
    <n v="1.048514699775E-2"/>
  </r>
  <r>
    <n v="49"/>
    <x v="7"/>
    <s v="URBAN"/>
    <s v="ANAND"/>
    <n v="2.93E-2"/>
    <n v="4.3652216977999999E-3"/>
  </r>
  <r>
    <n v="51"/>
    <x v="3"/>
    <s v="URBAN"/>
    <s v="BAGALKOT"/>
    <n v="0.50160000000000005"/>
    <n v="0.64125054226754996"/>
  </r>
  <r>
    <n v="52"/>
    <x v="2"/>
    <s v="SURBAN"/>
    <s v="BALEHONNUR"/>
    <n v="1.0301"/>
    <n v="0.97997963369974905"/>
  </r>
  <r>
    <n v="53"/>
    <x v="12"/>
    <s v="METRO"/>
    <s v="ASHOK NAGAR,BENGALURU"/>
    <n v="0.86580000000000001"/>
    <n v="0.58533234958739999"/>
  </r>
  <r>
    <n v="54"/>
    <x v="12"/>
    <s v="METRO"/>
    <s v="INDUSTRIAL FINANCE BRANCH,BENGA"/>
    <n v="1.4686999999999999"/>
    <n v="0.4444998323046"/>
  </r>
  <r>
    <n v="55"/>
    <x v="12"/>
    <s v="METRO"/>
    <s v="MALLESHWARAM, BENGALURU"/>
    <n v="3.42"/>
    <n v="0.98851528133"/>
  </r>
  <r>
    <n v="56"/>
    <x v="12"/>
    <s v="METRO"/>
    <s v="CHICKPET, BENGALURU"/>
    <n v="1.8656999999999999"/>
    <n v="0.55792781868880004"/>
  </r>
  <r>
    <n v="57"/>
    <x v="12"/>
    <s v="METRO"/>
    <s v="CITY MARKET, BENGALURU"/>
    <n v="1.4694"/>
    <n v="0.55529580154384905"/>
  </r>
  <r>
    <n v="58"/>
    <x v="12"/>
    <s v="METRO"/>
    <s v="CHAMRAJPET, BENGALURU"/>
    <n v="2.0196999999999998"/>
    <n v="1.0624988119107499"/>
  </r>
  <r>
    <n v="59"/>
    <x v="12"/>
    <s v="METRO"/>
    <s v="MURPHY TOWN, BENGALURU"/>
    <n v="2.6806999999999999"/>
    <n v="0.96707538693564998"/>
  </r>
  <r>
    <n v="60"/>
    <x v="12"/>
    <s v="METRO"/>
    <s v="K.G.ROAD, BENGALURU"/>
    <n v="1.1214"/>
    <n v="1.1128157588672001"/>
  </r>
  <r>
    <n v="61"/>
    <x v="12"/>
    <s v="METRO"/>
    <s v="JAYANAGAR IX BLOCK, BENGALURU"/>
    <n v="4.5999999999999999E-3"/>
    <n v="1.66932659667295"/>
  </r>
  <r>
    <n v="62"/>
    <x v="12"/>
    <s v="METRO"/>
    <s v="MINERVA CIRCLE, BENGALURU"/>
    <n v="1.9858"/>
    <n v="0.70766912744529997"/>
  </r>
  <r>
    <n v="63"/>
    <x v="12"/>
    <s v="METRO"/>
    <s v="NEHRU NAGAR, BENGALURU"/>
    <n v="1.9964"/>
    <n v="0.68939664537915002"/>
  </r>
  <r>
    <n v="64"/>
    <x v="12"/>
    <s v="METRO"/>
    <s v="RAJAJI NAGAR, BENGALURU"/>
    <n v="1.9614"/>
    <n v="1.35309458546315"/>
  </r>
  <r>
    <n v="65"/>
    <x v="12"/>
    <s v="METRO"/>
    <s v="SRIRAMPURAM, BENGALURU"/>
    <n v="1.7831999999999999"/>
    <n v="1.46735927093895"/>
  </r>
  <r>
    <n v="66"/>
    <x v="12"/>
    <s v="METRO"/>
    <s v="YESHWANTHPURA, BENGALURU"/>
    <n v="1.4530000000000001"/>
    <n v="0.79660925185374998"/>
  </r>
  <r>
    <n v="67"/>
    <x v="12"/>
    <s v="METRO"/>
    <s v="WILSON GARDEN, BENGALURU"/>
    <n v="3.1768999999999998"/>
    <n v="1.1363200127273001"/>
  </r>
  <r>
    <n v="68"/>
    <x v="3"/>
    <s v="SURBAN"/>
    <s v="BANAHATTI"/>
    <n v="0.28349999999999997"/>
    <n v="0.64414281751794999"/>
  </r>
  <r>
    <n v="69"/>
    <x v="2"/>
    <s v="RURAL"/>
    <s v="BANAKAL"/>
    <n v="0.4698"/>
    <n v="0.53683946749144995"/>
  </r>
  <r>
    <n v="70"/>
    <x v="4"/>
    <s v="SURBAN"/>
    <s v="BANNUR"/>
    <n v="0.1696"/>
    <n v="0.2531657289716"/>
  </r>
  <r>
    <n v="71"/>
    <x v="0"/>
    <s v="SURBAN"/>
    <s v="BANTWAL-MUDA (B.C.RD)"/>
    <n v="1.1569"/>
    <n v="0.96920372199229898"/>
  </r>
  <r>
    <n v="72"/>
    <x v="2"/>
    <s v="RURAL"/>
    <s v="BEGAR,KARNATAKA"/>
    <n v="0.3342"/>
    <n v="0.4057166417868"/>
  </r>
  <r>
    <n v="73"/>
    <x v="6"/>
    <s v="URBAN"/>
    <s v="BELAGAVI MAIN"/>
    <n v="0.92279999999999995"/>
    <n v="0.26591884919865"/>
  </r>
  <r>
    <n v="74"/>
    <x v="3"/>
    <s v="URBAN"/>
    <s v="BALLARI, KARNATAKA"/>
    <n v="1.0347"/>
    <n v="0.59243428472240001"/>
  </r>
  <r>
    <n v="75"/>
    <x v="2"/>
    <s v="URBAN"/>
    <s v="BHADRAVATHI"/>
    <n v="1.0227999999999999"/>
    <n v="0.67651536562944903"/>
  </r>
  <r>
    <n v="76"/>
    <x v="3"/>
    <s v="URBAN"/>
    <s v="BIDAR, KARNATAKA"/>
    <n v="0.52329999999999999"/>
    <n v="0.63525400273199994"/>
  </r>
  <r>
    <n v="77"/>
    <x v="3"/>
    <s v="URBAN"/>
    <s v="VIJAYAPURA, KARNATAKA"/>
    <n v="2.5999999999999999E-3"/>
    <n v="1.61684994516415"/>
  </r>
  <r>
    <n v="78"/>
    <x v="4"/>
    <s v="RURAL"/>
    <s v="BIKKODU"/>
    <n v="0.22090000000000001"/>
    <n v="0.27969458203850001"/>
  </r>
  <r>
    <n v="79"/>
    <x v="9"/>
    <s v="METRO"/>
    <s v="CORP.FIN.BRANCH-MUMBAI"/>
    <n v="5.1000000000000004E-3"/>
    <n v="0.18716157097715"/>
  </r>
  <r>
    <n v="80"/>
    <x v="1"/>
    <s v="SURBAN"/>
    <s v="BHATKAL"/>
    <n v="0.47560000000000002"/>
    <n v="0.43895692210830001"/>
  </r>
  <r>
    <n v="81"/>
    <x v="9"/>
    <s v="METRO"/>
    <s v="BORIVLI WEST, MUMBAI"/>
    <n v="4.6364999999999998"/>
    <n v="3.6392856406171501"/>
  </r>
  <r>
    <n v="82"/>
    <x v="1"/>
    <s v="SURBAN"/>
    <s v="BANTAKAL"/>
    <n v="0.74909999999999999"/>
    <n v="0.3749328415657"/>
  </r>
  <r>
    <n v="83"/>
    <x v="12"/>
    <s v="METRO"/>
    <s v="KASTURBA ROAD, BENGALURU"/>
    <n v="0.82010000000000005"/>
    <n v="0.70112885914055001"/>
  </r>
  <r>
    <n v="84"/>
    <x v="12"/>
    <s v="METRO"/>
    <s v="JAYANAGAR IV BLOCK, BENGALURU"/>
    <n v="2.9580000000000002"/>
    <n v="0.91512988490399905"/>
  </r>
  <r>
    <n v="85"/>
    <x v="9"/>
    <s v="METRO"/>
    <s v="SION (EAST), MUMBAI"/>
    <n v="1.4032"/>
    <n v="0.50850262125909995"/>
  </r>
  <r>
    <n v="86"/>
    <x v="9"/>
    <s v="METRO"/>
    <s v="BANDRA (WEST), MUMBAI"/>
    <n v="2.0331999999999999"/>
    <n v="1.2353577171188499"/>
  </r>
  <r>
    <n v="87"/>
    <x v="1"/>
    <s v="SURBAN"/>
    <s v="BABRUWADA, ANKOLA"/>
    <n v="0.87219999999999998"/>
    <n v="0.61910073754545003"/>
  </r>
  <r>
    <n v="88"/>
    <x v="4"/>
    <s v="RURAL"/>
    <s v="BELAGODU"/>
    <n v="0.1283"/>
    <n v="0.36385688299594998"/>
  </r>
  <r>
    <n v="89"/>
    <x v="12"/>
    <s v="METRO"/>
    <s v="SUBHASH NAGAR, BENGALURU"/>
    <n v="1.8090999999999999"/>
    <n v="0.40898963655729997"/>
  </r>
  <r>
    <n v="90"/>
    <x v="12"/>
    <s v="METRO"/>
    <s v="BASAVANGUDI, BENGALURU"/>
    <n v="2.6882999999999999"/>
    <n v="1.0518485883211"/>
  </r>
  <r>
    <n v="91"/>
    <x v="9"/>
    <s v="METRO"/>
    <s v="ANDHERI WEST, MUMBAI"/>
    <n v="6.4000000000000003E-3"/>
    <n v="2.2496758017961"/>
  </r>
  <r>
    <n v="92"/>
    <x v="5"/>
    <s v="RURAL"/>
    <s v="BOMMANHAL"/>
    <n v="0.20030000000000001"/>
    <n v="0.20031759669245"/>
  </r>
  <r>
    <n v="93"/>
    <x v="9"/>
    <s v="METRO"/>
    <s v="KANDIVILI (WEST), MUMBAI"/>
    <n v="1.5522"/>
    <n v="0.68048380403789999"/>
  </r>
  <r>
    <n v="94"/>
    <x v="12"/>
    <s v="METRO"/>
    <s v="KORAMANGALA, BENGALURU"/>
    <n v="2.7770999999999999"/>
    <n v="1.2928973578798499"/>
  </r>
  <r>
    <n v="95"/>
    <x v="6"/>
    <s v="URBAN"/>
    <s v="MALAMARUTHI, BELAGAVI"/>
    <n v="0.96819999999999995"/>
    <n v="0.67708274806859903"/>
  </r>
  <r>
    <n v="96"/>
    <x v="2"/>
    <s v="RURAL"/>
    <s v="BELAGUTTI, KARNATAKA"/>
    <n v="6.0600000000000001E-2"/>
    <n v="0.13382796326025001"/>
  </r>
  <r>
    <n v="97"/>
    <x v="12"/>
    <s v="METRO"/>
    <s v="BANASHANKARI III STAGE,BENGALUR"/>
    <n v="3.3397000000000001"/>
    <n v="1.4548743892837901"/>
  </r>
  <r>
    <n v="98"/>
    <x v="12"/>
    <s v="METRO"/>
    <s v="SARAKKI LAYOUT, BENGALURU"/>
    <n v="2.8732000000000002"/>
    <n v="1.4749331955404399"/>
  </r>
  <r>
    <n v="99"/>
    <x v="12"/>
    <s v="METRO"/>
    <s v="SRINAGAR, BENGALURU"/>
    <n v="2.5000000000000001E-3"/>
    <n v="1.4629948930921499"/>
  </r>
  <r>
    <n v="101"/>
    <x v="9"/>
    <s v="METRO"/>
    <s v="OVERSEAS, MUMBAI"/>
    <n v="0.74139999999999995"/>
    <n v="5.71515266212499E-2"/>
  </r>
  <r>
    <n v="104"/>
    <x v="12"/>
    <s v="METRO"/>
    <s v="BASAVESWARNAGAR, BENGALURU"/>
    <n v="6.4413"/>
    <n v="1.1319157528050501"/>
  </r>
  <r>
    <n v="105"/>
    <x v="12"/>
    <s v="METRO"/>
    <s v="VIJAYANAGAR, BENGALURU"/>
    <n v="2.9491000000000001"/>
    <n v="0.76911352787645004"/>
  </r>
  <r>
    <n v="106"/>
    <x v="9"/>
    <s v="URBAN"/>
    <s v="BHAYANDER (EAST), MUMBAI"/>
    <n v="2.2023999999999999"/>
    <n v="0.57752137028435002"/>
  </r>
  <r>
    <n v="107"/>
    <x v="12"/>
    <s v="METRO"/>
    <s v="BANASHANKARI II STAGE,BENGALURU"/>
    <n v="2.9302999999999999"/>
    <n v="0.69712242588454998"/>
  </r>
  <r>
    <n v="108"/>
    <x v="10"/>
    <s v="URBAN"/>
    <s v="BHUBANESHWAR, ORISSA"/>
    <n v="0.6804"/>
    <n v="0.34926746132775"/>
  </r>
  <r>
    <n v="109"/>
    <x v="12"/>
    <s v="METRO"/>
    <s v="INDIRA NAGAR, BENGALURU"/>
    <n v="2.5347"/>
    <n v="1.1864693675973399"/>
  </r>
  <r>
    <n v="110"/>
    <x v="6"/>
    <s v="URBAN"/>
    <s v="TILAKWADI, BELAGAVI"/>
    <n v="0.4985"/>
    <n v="0.50273465869459999"/>
  </r>
  <r>
    <n v="111"/>
    <x v="12"/>
    <s v="METRO"/>
    <s v="B.T.M. LAYOUT, BENGALURU"/>
    <n v="4.4364999999999997"/>
    <n v="1.0495617812536"/>
  </r>
  <r>
    <n v="112"/>
    <x v="12"/>
    <s v="METRO"/>
    <s v="MAHALAKSHMIPURAM, BENGALURU"/>
    <n v="2E-3"/>
    <n v="0.89679399343644906"/>
  </r>
  <r>
    <n v="113"/>
    <x v="12"/>
    <s v="METRO"/>
    <s v="SANJAYA NAGAR, BENGALURU"/>
    <n v="2.4588000000000001"/>
    <n v="1.4591193312428501"/>
  </r>
  <r>
    <n v="114"/>
    <x v="12"/>
    <s v="METRO"/>
    <s v="K.H.ROAD, BENGALURU"/>
    <n v="4.8999999999999998E-3"/>
    <n v="0.35045327102230001"/>
  </r>
  <r>
    <n v="115"/>
    <x v="12"/>
    <s v="METRO"/>
    <s v="GOKULA, BENGALURU"/>
    <n v="1.5518000000000001"/>
    <n v="0.70818594155674996"/>
  </r>
  <r>
    <n v="116"/>
    <x v="6"/>
    <s v="URBAN"/>
    <s v="UDYAMBAG, BELAGAVI"/>
    <n v="0.43980000000000002"/>
    <n v="0.33579536561649997"/>
  </r>
  <r>
    <n v="117"/>
    <x v="12"/>
    <s v="METRO"/>
    <s v="BENGALURU-CITY CIVIL COURT"/>
    <n v="3.9527000000000001"/>
    <n v="3.3000648870395"/>
  </r>
  <r>
    <n v="118"/>
    <x v="12"/>
    <s v="METRO"/>
    <s v="OVERSEAS, BENGALURU"/>
    <n v="1.5476000000000001"/>
    <n v="7.9508142864199993E-2"/>
  </r>
  <r>
    <n v="120"/>
    <x v="12"/>
    <s v="METRO"/>
    <s v="R.T.NAGAR, BENGALURU"/>
    <n v="2.0581999999999998"/>
    <n v="1.0797263976871501"/>
  </r>
  <r>
    <n v="121"/>
    <x v="12"/>
    <s v="METRO"/>
    <s v="SAHAKARNAGAR,BENGALURU"/>
    <n v="1.5844"/>
    <n v="0.88420774355299903"/>
  </r>
  <r>
    <n v="123"/>
    <x v="12"/>
    <s v="METRO"/>
    <s v="VIDYARANYAPURA, BENGALURU"/>
    <n v="1.7384999999999999"/>
    <n v="1.0827199834076"/>
  </r>
  <r>
    <n v="124"/>
    <x v="12"/>
    <s v="METRO"/>
    <s v="BENGALURU-AMARJYOTHI NAGAR"/>
    <n v="0.01"/>
    <n v="1.7146648833606"/>
  </r>
  <r>
    <n v="125"/>
    <x v="12"/>
    <s v="METRO"/>
    <s v="METROPOLITAN MAGISTRATE COURT"/>
    <n v="2.2000000000000001E-3"/>
    <n v="0.1655028304293"/>
  </r>
  <r>
    <n v="126"/>
    <x v="12"/>
    <s v="METRO"/>
    <s v="BANASWADI"/>
    <n v="2.7035"/>
    <n v="0.82542748179390002"/>
  </r>
  <r>
    <n v="127"/>
    <x v="7"/>
    <s v="METRO"/>
    <s v="BHOPAL"/>
    <n v="0.2077"/>
    <n v="0.17687569965915001"/>
  </r>
  <r>
    <n v="128"/>
    <x v="12"/>
    <s v="METRO"/>
    <s v="BENGALURU-HSR LAYOUT"/>
    <n v="3.5000000000000001E-3"/>
    <n v="0.92213326826609998"/>
  </r>
  <r>
    <n v="129"/>
    <x v="10"/>
    <s v="URBAN"/>
    <s v="BILASPUR, CHATTISGARH"/>
    <n v="0.38790000000000002"/>
    <n v="0.21833499512755"/>
  </r>
  <r>
    <n v="130"/>
    <x v="12"/>
    <s v="METRO"/>
    <s v="BENGALURU- MARATHAHALLI"/>
    <n v="6.1999999999999998E-3"/>
    <n v="0.46079110545835"/>
  </r>
  <r>
    <n v="131"/>
    <x v="4"/>
    <s v="RURAL"/>
    <s v="CHERAMBANE, KARNATAKA"/>
    <n v="0.1492"/>
    <n v="0.2713634889623"/>
  </r>
  <r>
    <n v="132"/>
    <x v="4"/>
    <s v="RURAL"/>
    <s v="CHEYYANDANE, KARNATAKA"/>
    <n v="0.2036"/>
    <n v="0.12545748306400001"/>
  </r>
  <r>
    <n v="133"/>
    <x v="2"/>
    <s v="URBAN"/>
    <s v="CHIKMAGALURU"/>
    <n v="1.4135"/>
    <n v="1.0167821977196001"/>
  </r>
  <r>
    <n v="134"/>
    <x v="4"/>
    <s v="RURAL"/>
    <s v="CHILKUNDA"/>
    <n v="0.31459999999999999"/>
    <n v="0.10694133732915"/>
  </r>
  <r>
    <n v="135"/>
    <x v="3"/>
    <s v="SURBAN"/>
    <s v="CHITAGUPPA"/>
    <n v="4.58E-2"/>
    <n v="0.56853885969999995"/>
  </r>
  <r>
    <n v="136"/>
    <x v="11"/>
    <s v="URBAN"/>
    <s v="CHITRADURGA, KARNATAKA"/>
    <n v="1.2941"/>
    <n v="0.85727024278644903"/>
  </r>
  <r>
    <n v="137"/>
    <x v="1"/>
    <s v="SURBAN"/>
    <s v="CHITRAPADY"/>
    <n v="0.72240000000000004"/>
    <n v="0.55033435982864998"/>
  </r>
  <r>
    <n v="138"/>
    <x v="4"/>
    <s v="RURAL"/>
    <s v="SOMWARPET (CHOUDLU)"/>
    <n v="0.43369999999999997"/>
    <n v="0.33957822442879998"/>
  </r>
  <r>
    <n v="139"/>
    <x v="13"/>
    <s v="METRO"/>
    <s v="OPPANAKARA ST. COIMBATORE"/>
    <n v="0.39739999999999998"/>
    <n v="0.20172265996704999"/>
  </r>
  <r>
    <n v="140"/>
    <x v="1"/>
    <s v="SURBAN"/>
    <s v="KUNDAPUR MAIN, KUNDAPUR"/>
    <n v="1.2316"/>
    <n v="0.75567021890654995"/>
  </r>
  <r>
    <n v="141"/>
    <x v="0"/>
    <s v="URBAN"/>
    <s v="KOZHIKODE(CALICUT), KERALA"/>
    <n v="0.2387"/>
    <n v="0.29789735753765001"/>
  </r>
  <r>
    <n v="142"/>
    <x v="11"/>
    <s v="SURBAN"/>
    <s v="CHINTAMANI"/>
    <n v="1.1013999999999999"/>
    <n v="1.2342996529215999"/>
  </r>
  <r>
    <n v="143"/>
    <x v="11"/>
    <s v="SURBAN"/>
    <s v="CHANNAPATNA"/>
    <n v="2.8159999999999998"/>
    <n v="1.1004071897927501"/>
  </r>
  <r>
    <n v="144"/>
    <x v="0"/>
    <s v="SURBAN"/>
    <s v="KANNUR (CANNANOORE), KERALA"/>
    <n v="0.29470000000000002"/>
    <n v="2.2716538136554498"/>
  </r>
  <r>
    <n v="145"/>
    <x v="2"/>
    <s v="RURAL"/>
    <s v="CHOWLAHIRIYUR,KARNATAKA"/>
    <n v="0.50900000000000001"/>
    <n v="0.17709776544369901"/>
  </r>
  <r>
    <n v="146"/>
    <x v="8"/>
    <s v="URBAN"/>
    <s v="CHANDIGARH, PUNJAB"/>
    <n v="0.94450000000000001"/>
    <n v="0.88026422114475"/>
  </r>
  <r>
    <n v="147"/>
    <x v="10"/>
    <s v="METRO"/>
    <s v="OVERSEAS BRANCH, KOLKATA"/>
    <n v="1.1028"/>
    <n v="0.18408969689995"/>
  </r>
  <r>
    <n v="148"/>
    <x v="13"/>
    <s v="METRO"/>
    <s v="R.S.PURAM, COIMBATORE"/>
    <n v="0.94010000000000005"/>
    <n v="0.70501563795964906"/>
  </r>
  <r>
    <n v="149"/>
    <x v="4"/>
    <s v="SURBAN"/>
    <s v="CHANNARAYAPATNA"/>
    <n v="1.9416"/>
    <n v="0.73555615426794996"/>
  </r>
  <r>
    <n v="150"/>
    <x v="13"/>
    <s v="METRO"/>
    <s v="R.A.PURAM, CHENNAI"/>
    <n v="1.8844000000000001"/>
    <n v="0.21069315166254901"/>
  </r>
  <r>
    <n v="151"/>
    <x v="5"/>
    <s v="URBAN"/>
    <s v="CUDDAPAH, A.P"/>
    <n v="0.51480000000000004"/>
    <n v="0.46447857582419999"/>
  </r>
  <r>
    <n v="152"/>
    <x v="13"/>
    <s v="SURBAN"/>
    <s v="PORUR, CHENNAI"/>
    <n v="0.4667"/>
    <n v="0.46578040090950001"/>
  </r>
  <r>
    <n v="153"/>
    <x v="13"/>
    <s v="METRO"/>
    <s v="RAMANATHAPURAM, COIMBATORE"/>
    <n v="0.27360000000000001"/>
    <n v="0.79274573591464903"/>
  </r>
  <r>
    <n v="154"/>
    <x v="13"/>
    <s v="SURBAN"/>
    <s v="COONOOR, TN"/>
    <n v="0.1741"/>
    <n v="0.14182541135819901"/>
  </r>
  <r>
    <n v="156"/>
    <x v="13"/>
    <s v="METRO"/>
    <s v="BESANT NAGAR, CHENNAI"/>
    <n v="1.2779"/>
    <n v="0.54292138395955003"/>
  </r>
  <r>
    <n v="157"/>
    <x v="13"/>
    <s v="METRO"/>
    <s v="K K NAGAR, CHENNAI"/>
    <n v="0.7903"/>
    <n v="0.35652101260164998"/>
  </r>
  <r>
    <n v="158"/>
    <x v="13"/>
    <s v="METRO"/>
    <s v="MOGAPPIAR-CHENNAI"/>
    <n v="0.93189999999999995"/>
    <n v="0.29431274560080001"/>
  </r>
  <r>
    <n v="159"/>
    <x v="13"/>
    <s v="METRO"/>
    <s v="CHENNAI-AYANAVARAM"/>
    <n v="0.83350000000000002"/>
    <n v="0.18850776427070001"/>
  </r>
  <r>
    <n v="160"/>
    <x v="10"/>
    <s v="URBAN"/>
    <s v="CUTTACK, ORISSA"/>
    <n v="0.35899999999999999"/>
    <n v="0.12681658134309901"/>
  </r>
  <r>
    <n v="161"/>
    <x v="13"/>
    <s v="METRO"/>
    <s v="CHENNAI - WEST MAMBALAM"/>
    <n v="5.8999999999999999E-3"/>
    <n v="0.32251770415765002"/>
  </r>
  <r>
    <n v="162"/>
    <x v="13"/>
    <s v="METRO"/>
    <s v="CHENNAI - ANNA NAGAR WEST"/>
    <n v="0.43259999999999998"/>
    <n v="0.34989666972869998"/>
  </r>
  <r>
    <n v="163"/>
    <x v="13"/>
    <s v="METRO"/>
    <s v="CHENNAI-VELACHERY"/>
    <n v="0.38690000000000002"/>
    <n v="0.43723966005675002"/>
  </r>
  <r>
    <n v="164"/>
    <x v="11"/>
    <s v="SURBAN"/>
    <s v="CHIKKABALLAPURA"/>
    <n v="0.77849999999999997"/>
    <n v="0.42947858982725001"/>
  </r>
  <r>
    <n v="165"/>
    <x v="6"/>
    <s v="RURAL"/>
    <s v="CHINCHALLI G.P"/>
    <n v="2.9700000000000001E-2"/>
    <n v="0.10444329529495"/>
  </r>
  <r>
    <n v="166"/>
    <x v="13"/>
    <s v="METRO"/>
    <s v="CHENNAI-VIRUGAMBAKKAM"/>
    <n v="0.39300000000000002"/>
    <n v="0.19658377416695"/>
  </r>
  <r>
    <n v="167"/>
    <x v="11"/>
    <s v="SURBAN"/>
    <s v="CHALLAKERE"/>
    <n v="0.53339999999999999"/>
    <n v="0.34565102958119998"/>
  </r>
  <r>
    <n v="168"/>
    <x v="1"/>
    <s v="RURAL"/>
    <s v="CHITTOOR G.P"/>
    <n v="0.47499999999999998"/>
    <n v="0.109666292521249"/>
  </r>
  <r>
    <n v="169"/>
    <x v="13"/>
    <s v="METRO"/>
    <s v="CHENNAI-KILPAUK"/>
    <n v="0.41639999999999999"/>
    <n v="5.72610828091E-2"/>
  </r>
  <r>
    <n v="170"/>
    <x v="13"/>
    <s v="METRO"/>
    <s v="CHENNAI-NANGANALLUR"/>
    <n v="0.48180000000000001"/>
    <n v="0.40896430391170002"/>
  </r>
  <r>
    <n v="171"/>
    <x v="2"/>
    <s v="SURBAN"/>
    <s v="CHANNAGIRI"/>
    <n v="0.56289999999999996"/>
    <n v="0.30473558326305"/>
  </r>
  <r>
    <n v="172"/>
    <x v="3"/>
    <s v="SURBAN"/>
    <s v="CHADCHAN"/>
    <n v="0.34289999999999998"/>
    <n v="0.25637217615514901"/>
  </r>
  <r>
    <n v="173"/>
    <x v="3"/>
    <s v="RURAL"/>
    <s v="CHAMNAL G.P"/>
    <n v="1.7000000000000001E-2"/>
    <n v="0.11168312045395"/>
  </r>
  <r>
    <n v="176"/>
    <x v="8"/>
    <s v="URBAN"/>
    <s v="CHANDIGARH SECTOR-38"/>
    <n v="0.37890000000000001"/>
    <n v="4.2719382184800002E-2"/>
  </r>
  <r>
    <n v="177"/>
    <x v="2"/>
    <s v="URBAN"/>
    <s v="CHIKKAMAGALUR-KALYANA NAGAR"/>
    <n v="0.87749999999999995"/>
    <n v="0.1168401682671"/>
  </r>
  <r>
    <n v="178"/>
    <x v="1"/>
    <s v="RURAL"/>
    <s v="CHARA GP"/>
    <n v="0.1603"/>
    <n v="0.12193455664635"/>
  </r>
  <r>
    <n v="179"/>
    <x v="13"/>
    <s v="METRO"/>
    <s v="CHENNAI-AMBATTUR"/>
    <n v="0.56289999999999996"/>
    <n v="0.11420750000125"/>
  </r>
  <r>
    <n v="180"/>
    <x v="4"/>
    <s v="SURBAN"/>
    <s v="CHAMARAJANAGAR"/>
    <n v="5.4000000000000003E-3"/>
    <n v="8.9845955132150004E-2"/>
  </r>
  <r>
    <n v="181"/>
    <x v="1"/>
    <s v="SURBAN"/>
    <s v="DANDELI, KARNATAKA"/>
    <n v="0.308"/>
    <n v="0.34125131694529998"/>
  </r>
  <r>
    <n v="182"/>
    <x v="2"/>
    <s v="URBAN"/>
    <s v="DAVANAGERE MAIN"/>
    <n v="0.78669999999999995"/>
    <n v="0.43279503444945"/>
  </r>
  <r>
    <n v="183"/>
    <x v="6"/>
    <s v="URBAN"/>
    <s v="DHARWAD - MAIN BRANCH"/>
    <n v="0.64200000000000002"/>
    <n v="0.77394898499520004"/>
  </r>
  <r>
    <n v="184"/>
    <x v="4"/>
    <s v="RURAL"/>
    <s v="DUDDA"/>
    <n v="0.13980000000000001"/>
    <n v="0.29025233785775001"/>
  </r>
  <r>
    <n v="185"/>
    <x v="0"/>
    <s v="URBAN"/>
    <s v="DEREBAIL, MANGALURU"/>
    <n v="1.7274"/>
    <n v="0.66059315303624999"/>
  </r>
  <r>
    <n v="186"/>
    <x v="1"/>
    <s v="RURAL"/>
    <s v="DHARESHWAR, KARNATAKA"/>
    <n v="0.2263"/>
    <n v="0.42551356323610001"/>
  </r>
  <r>
    <n v="187"/>
    <x v="11"/>
    <s v="RURAL"/>
    <s v="DOMMATHAMARY"/>
    <n v="0.10299999999999999"/>
    <n v="0.1482901785163"/>
  </r>
  <r>
    <n v="188"/>
    <x v="3"/>
    <s v="SURBAN"/>
    <s v="DUBALGUNDI, KARNATAKA"/>
    <n v="3.1300000000000001E-2"/>
    <n v="0.26806210425569998"/>
  </r>
  <r>
    <n v="189"/>
    <x v="8"/>
    <s v="METRO"/>
    <s v="CHANDNI CHOWK, NEW DELHI"/>
    <n v="0.45700000000000002"/>
    <n v="0.81396826672134903"/>
  </r>
  <r>
    <n v="190"/>
    <x v="2"/>
    <s v="URBAN"/>
    <s v="DAVANGERE K.B.EXTN BRANCH"/>
    <n v="1.1595"/>
    <n v="0.84807163336564995"/>
  </r>
  <r>
    <n v="191"/>
    <x v="6"/>
    <s v="URBAN"/>
    <s v="SHIVANANDNAGAR, DHARWAD"/>
    <n v="0.7742"/>
    <n v="0.6774907232963"/>
  </r>
  <r>
    <n v="192"/>
    <x v="6"/>
    <s v="URBAN"/>
    <s v="K U D CIRCLE, DHARWAD"/>
    <n v="1.1009"/>
    <n v="0.87362814455064997"/>
  </r>
  <r>
    <n v="193"/>
    <x v="9"/>
    <s v="METRO"/>
    <s v="DOMBIVLI, MUMBAI"/>
    <n v="2E-3"/>
    <n v="0.40284627786225002"/>
  </r>
  <r>
    <n v="194"/>
    <x v="8"/>
    <s v="METRO"/>
    <s v="LAXMI NAGAR, NEW DELHI"/>
    <n v="1.1617"/>
    <n v="0.91428052416280003"/>
  </r>
  <r>
    <n v="195"/>
    <x v="6"/>
    <s v="URBAN"/>
    <s v="SDM EXTENSION COUNTER, DHARWAD"/>
    <n v="1.0585"/>
    <n v="9.0392224196499907E-2"/>
  </r>
  <r>
    <n v="196"/>
    <x v="8"/>
    <s v="URBAN"/>
    <s v="DEHRADUN,UTTRANCHAL"/>
    <n v="0.40279999999999999"/>
    <n v="0.23544489376319999"/>
  </r>
  <r>
    <n v="197"/>
    <x v="11"/>
    <s v="SURBAN"/>
    <s v="DEVANAHALLI,BENGALURU"/>
    <n v="1.0463"/>
    <n v="0.48682303708785002"/>
  </r>
  <r>
    <n v="198"/>
    <x v="11"/>
    <s v="SURBAN"/>
    <s v="DODDABALLAPURA, KARNATAKA"/>
    <n v="0.50600000000000001"/>
    <n v="0.67648414004890001"/>
  </r>
  <r>
    <n v="199"/>
    <x v="10"/>
    <s v="METRO"/>
    <s v="DHANBAD,JHARKHAND"/>
    <n v="0.32729999999999998"/>
    <n v="0.12859290583135"/>
  </r>
  <r>
    <n v="201"/>
    <x v="0"/>
    <s v="URBAN"/>
    <s v="ERNAKULAM, KERALA"/>
    <n v="0.9153"/>
    <n v="0.22783650096294999"/>
  </r>
  <r>
    <n v="202"/>
    <x v="13"/>
    <s v="URBAN"/>
    <s v="ERODE MAIN, TAMILNADU"/>
    <n v="0.70489999999999997"/>
    <n v="0.25652035135855"/>
  </r>
  <r>
    <n v="203"/>
    <x v="13"/>
    <s v="URBAN"/>
    <s v="TEACHERS COLONY, ERODE,TN"/>
    <n v="0.45910000000000001"/>
    <n v="0.31264887927645002"/>
  </r>
  <r>
    <n v="204"/>
    <x v="10"/>
    <s v="URBAN"/>
    <s v="DURG,CHHATTISGARH"/>
    <n v="0.4451"/>
    <n v="0.28209699401599903"/>
  </r>
  <r>
    <n v="205"/>
    <x v="3"/>
    <s v="SURBAN"/>
    <s v="DEVARAHIPPARAGI"/>
    <n v="0.76549999999999996"/>
    <n v="0.3043986222956"/>
  </r>
  <r>
    <n v="206"/>
    <x v="0"/>
    <s v="URBAN"/>
    <s v="ERNAKULAM-PALARIVATTOM"/>
    <n v="0.1057"/>
    <n v="7.3191185234149997E-2"/>
  </r>
  <r>
    <n v="207"/>
    <x v="10"/>
    <s v="URBAN"/>
    <s v="DISPUR"/>
    <n v="0.57730000000000004"/>
    <n v="6.0595553560650002E-2"/>
  </r>
  <r>
    <n v="208"/>
    <x v="5"/>
    <s v="URBAN"/>
    <s v="ELURU"/>
    <n v="0.14269999999999999"/>
    <n v="7.8175753469850007E-2"/>
  </r>
  <r>
    <n v="209"/>
    <x v="2"/>
    <s v="URBAN"/>
    <s v="DAVANGERE-SHAMANUR ROAD"/>
    <n v="0.4768"/>
    <n v="0.23923446112469901"/>
  </r>
  <r>
    <n v="211"/>
    <x v="10"/>
    <s v="URBAN"/>
    <s v="DURGAPUR"/>
    <n v="0.12640000000000001"/>
    <n v="7.1268394710249997E-2"/>
  </r>
  <r>
    <n v="212"/>
    <x v="12"/>
    <s v="RURAL"/>
    <s v="DODDAGUBBI G.P"/>
    <n v="0.32729999999999998"/>
    <n v="0.26811902710134999"/>
  </r>
  <r>
    <n v="213"/>
    <x v="11"/>
    <s v="RURAL"/>
    <s v="DEVALAPURA-DEVANAGUNDI GP"/>
    <n v="0.13930000000000001"/>
    <n v="0.10893801471764999"/>
  </r>
  <r>
    <n v="214"/>
    <x v="2"/>
    <s v="URBAN"/>
    <s v="DAVANGERE - P B ROAD"/>
    <n v="0.52180000000000004"/>
    <n v="0.16338377707839999"/>
  </r>
  <r>
    <n v="215"/>
    <x v="3"/>
    <s v="SURBAN"/>
    <s v="DEVADURGA"/>
    <n v="0.28010000000000002"/>
    <n v="0.19302008186834901"/>
  </r>
  <r>
    <n v="216"/>
    <x v="6"/>
    <s v="SURBAN"/>
    <s v="CHIKKODI"/>
    <n v="0.1948"/>
    <n v="6.6065273842999997E-2"/>
  </r>
  <r>
    <n v="217"/>
    <x v="6"/>
    <s v="URBAN"/>
    <s v="DHARWAD-VIDYAGIRI"/>
    <n v="0.1807"/>
    <n v="0.13856583550894999"/>
  </r>
  <r>
    <n v="218"/>
    <x v="0"/>
    <s v="RURAL"/>
    <s v="ELIMALE, MANGALORE"/>
    <n v="0.1018"/>
    <n v="3.5705585741200002E-2"/>
  </r>
  <r>
    <n v="219"/>
    <x v="11"/>
    <s v="RURAL"/>
    <s v="CHIKKAJAJUR"/>
    <n v="4.36E-2"/>
    <n v="0.12633920101794999"/>
  </r>
  <r>
    <n v="220"/>
    <x v="5"/>
    <s v="URBAN"/>
    <s v="CHITTOOR"/>
    <n v="0.59150000000000003"/>
    <n v="0.16859882814395"/>
  </r>
  <r>
    <n v="221"/>
    <x v="6"/>
    <s v="URBAN"/>
    <s v="DHARWAD-SANMATHI NAGAR"/>
    <n v="0.25159999999999999"/>
    <n v="6.5425041550799895E-2"/>
  </r>
  <r>
    <n v="222"/>
    <x v="12"/>
    <s v="RURAL"/>
    <s v="DODDA AALADA MARA"/>
    <n v="9.64E-2"/>
    <n v="0.30573886352134999"/>
  </r>
  <r>
    <n v="224"/>
    <x v="11"/>
    <s v="RURAL"/>
    <s v="KANTANAKUNTE"/>
    <n v="1.5299999999999999E-2"/>
    <n v="1.80593235465E-2"/>
  </r>
  <r>
    <n v="225"/>
    <x v="8"/>
    <s v="METRO"/>
    <s v="FARIDABAD,HARYANA"/>
    <n v="1.5399"/>
    <n v="0.72342287349135004"/>
  </r>
  <r>
    <n v="226"/>
    <x v="12"/>
    <s v="METRO"/>
    <s v="BENGALURU-RAMAMURTHY NAGAR"/>
    <n v="0.18179999999999999"/>
    <n v="7.5173977621549995E-2"/>
  </r>
  <r>
    <n v="227"/>
    <x v="12"/>
    <s v="METRO"/>
    <s v="BENGALURU-HBR LAYOUT"/>
    <n v="0.4325"/>
    <n v="9.3208239298150003E-2"/>
  </r>
  <r>
    <n v="228"/>
    <x v="12"/>
    <s v="METRO"/>
    <s v="BENGALURU-NTI LAYOUT"/>
    <n v="0.23019999999999999"/>
    <n v="9.3561574390200006E-2"/>
  </r>
  <r>
    <n v="229"/>
    <x v="12"/>
    <s v="METRO"/>
    <s v="BENGALURU-BOMMANAHALLI"/>
    <n v="0.1008"/>
    <n v="6.7852879601199997E-2"/>
  </r>
  <r>
    <n v="231"/>
    <x v="12"/>
    <s v="METRO"/>
    <s v="BENGALURU-KONANAKUNTE"/>
    <n v="1.2943"/>
    <n v="4.7769661631450001E-2"/>
  </r>
  <r>
    <n v="232"/>
    <x v="12"/>
    <s v="RURAL"/>
    <s v="ADAKAMARANAHALLI"/>
    <n v="4.2700000000000002E-2"/>
    <n v="2.0656534838450001E-2"/>
  </r>
  <r>
    <n v="233"/>
    <x v="12"/>
    <s v="METRO"/>
    <s v="BENGALURU-VASANTHAPURA"/>
    <n v="0.51800000000000002"/>
    <n v="9.8056083905399993E-2"/>
  </r>
  <r>
    <n v="234"/>
    <x v="12"/>
    <s v="METRO"/>
    <s v="BENGALURU-JUDICIAL LAYOUT"/>
    <n v="0.1938"/>
    <n v="9.2547563420099996E-2"/>
  </r>
  <r>
    <n v="235"/>
    <x v="0"/>
    <s v="RURAL"/>
    <s v="ALIYOOR"/>
    <n v="3.7999999999999999E-2"/>
    <n v="8.2800594144499997E-3"/>
  </r>
  <r>
    <n v="236"/>
    <x v="4"/>
    <s v="RURAL"/>
    <s v="BHUGATHAGALLI"/>
    <n v="1.3899999999999999E-2"/>
    <n v="3.9193629032000001E-3"/>
  </r>
  <r>
    <n v="237"/>
    <x v="11"/>
    <s v="RURAL"/>
    <s v="AMMERAHALLI"/>
    <n v="6.7900000000000002E-2"/>
    <n v="0"/>
  </r>
  <r>
    <n v="238"/>
    <x v="11"/>
    <s v="RURAL"/>
    <s v="DABASPET"/>
    <n v="0.2293"/>
    <n v="1.20520108591E-2"/>
  </r>
  <r>
    <n v="239"/>
    <x v="12"/>
    <s v="METRO"/>
    <s v="BENGALURU-JEEVAN BIMA NAGAR"/>
    <n v="0.1183"/>
    <n v="4.1936908999999998E-3"/>
  </r>
  <r>
    <n v="244"/>
    <x v="12"/>
    <s v="METRO"/>
    <s v="BENGALURU-SINGAPURA"/>
    <n v="2.4299999999999999E-2"/>
    <n v="3.1684999999999999E-3"/>
  </r>
  <r>
    <n v="245"/>
    <x v="6"/>
    <s v="SURBAN"/>
    <s v="BYADAGI"/>
    <n v="3.0000000000000001E-3"/>
    <n v="2.7082513329999998E-4"/>
  </r>
  <r>
    <n v="246"/>
    <x v="11"/>
    <s v="SURBAN"/>
    <s v="MULBAGAL"/>
    <n v="7.1999999999999998E-3"/>
    <n v="4.3715666664999997E-4"/>
  </r>
  <r>
    <n v="247"/>
    <x v="2"/>
    <s v="RURAL"/>
    <s v="KELAKOPPA"/>
    <n v="8.3000000000000001E-3"/>
    <n v="7.6094971999499999E-3"/>
  </r>
  <r>
    <n v="248"/>
    <x v="12"/>
    <s v="RURAL"/>
    <s v="SINGANAYAKANAHALLI"/>
    <n v="3.2000000000000001E-2"/>
    <n v="5.0375657999999898E-3"/>
  </r>
  <r>
    <n v="249"/>
    <x v="12"/>
    <s v="METRO"/>
    <s v="BENGALURU - HIGH COURT"/>
    <n v="0.19919999999999999"/>
    <n v="5.9227164994999997E-4"/>
  </r>
  <r>
    <n v="251"/>
    <x v="6"/>
    <s v="URBAN"/>
    <s v="GADAG BRANCH, GADAG"/>
    <n v="1.1684000000000001"/>
    <n v="0.62310129240750001"/>
  </r>
  <r>
    <n v="252"/>
    <x v="1"/>
    <s v="SURBAN"/>
    <s v="GOKARNA"/>
    <n v="0.71299999999999997"/>
    <n v="0.62255806148820003"/>
  </r>
  <r>
    <n v="253"/>
    <x v="2"/>
    <s v="RURAL"/>
    <s v="GONIBEEDU"/>
    <n v="0.34599999999999997"/>
    <n v="0.48485092151219999"/>
  </r>
  <r>
    <n v="254"/>
    <x v="3"/>
    <s v="URBAN"/>
    <s v="KALABURGI"/>
    <n v="0.6381"/>
    <n v="0.65243909577769998"/>
  </r>
  <r>
    <n v="255"/>
    <x v="5"/>
    <s v="URBAN"/>
    <s v="GUNTUR, A.P"/>
    <n v="0.38469999999999999"/>
    <n v="0.32604840088545001"/>
  </r>
  <r>
    <n v="256"/>
    <x v="2"/>
    <s v="RURAL"/>
    <s v="GAJANOOR,KARNATAKA"/>
    <n v="0.27089999999999997"/>
    <n v="0.36170752381435001"/>
  </r>
  <r>
    <n v="257"/>
    <x v="11"/>
    <s v="SURBAN"/>
    <s v="GUBBI,KARNATAKA"/>
    <n v="0.53339999999999999"/>
    <n v="0.75738496665760002"/>
  </r>
  <r>
    <n v="258"/>
    <x v="6"/>
    <s v="URBAN"/>
    <s v="GOPALAPURA BRANCH, DHARWAD"/>
    <n v="1.3206"/>
    <n v="0.84299956746714999"/>
  </r>
  <r>
    <n v="259"/>
    <x v="6"/>
    <s v="SURBAN"/>
    <s v="GOKAK , KARNATAKA"/>
    <n v="0.73870000000000002"/>
    <n v="0.4015947822841"/>
  </r>
  <r>
    <n v="260"/>
    <x v="4"/>
    <s v="RURAL"/>
    <s v="GONIKOPPAL"/>
    <n v="0.98660000000000003"/>
    <n v="0.34491898562200002"/>
  </r>
  <r>
    <n v="261"/>
    <x v="8"/>
    <s v="URBAN"/>
    <s v="GURGAON, HARYANA"/>
    <n v="1.4999999999999999E-2"/>
    <n v="3.4396584246200002"/>
  </r>
  <r>
    <n v="262"/>
    <x v="3"/>
    <s v="URBAN"/>
    <s v="GANGAVATHI"/>
    <n v="0.2041"/>
    <n v="0.35477923318779903"/>
  </r>
  <r>
    <n v="263"/>
    <x v="6"/>
    <s v="SURBAN"/>
    <s v="PONDA - GOA"/>
    <n v="0.59089999999999998"/>
    <n v="0.37754200058409998"/>
  </r>
  <r>
    <n v="264"/>
    <x v="10"/>
    <s v="URBAN"/>
    <s v="GUWAHATI"/>
    <n v="0.57509999999999994"/>
    <n v="0.20525726855554999"/>
  </r>
  <r>
    <n v="265"/>
    <x v="4"/>
    <s v="SURBAN"/>
    <s v="GUNDLUPET"/>
    <n v="0.63229999999999997"/>
    <n v="0.24899294728390001"/>
  </r>
  <r>
    <n v="266"/>
    <x v="8"/>
    <s v="METRO"/>
    <s v="GHAZIABAD-UP"/>
    <n v="0.2928"/>
    <n v="0.23899229263765001"/>
  </r>
  <r>
    <n v="267"/>
    <x v="7"/>
    <s v="METRO"/>
    <s v="GWALIOR, MADHYA PRADESH"/>
    <n v="0.21179999999999999"/>
    <n v="0.21298137431615"/>
  </r>
  <r>
    <n v="268"/>
    <x v="6"/>
    <s v="SURBAN"/>
    <s v="GOA-MAPUSA"/>
    <n v="0.158"/>
    <n v="1.2248655504419499"/>
  </r>
  <r>
    <n v="269"/>
    <x v="11"/>
    <s v="SURBAN"/>
    <s v="GAURIBIDANUR"/>
    <n v="0.2056"/>
    <n v="0.4257225767658"/>
  </r>
  <r>
    <n v="270"/>
    <x v="8"/>
    <s v="SURBAN"/>
    <s v="GANAUR"/>
    <n v="0.1996"/>
    <n v="0.1753785512504"/>
  </r>
  <r>
    <n v="271"/>
    <x v="8"/>
    <s v="URBAN"/>
    <s v="GURGAON -SECTOR 31"/>
    <n v="0.56710000000000005"/>
    <n v="0.16419236920305"/>
  </r>
  <r>
    <n v="272"/>
    <x v="3"/>
    <s v="URBAN"/>
    <s v="KALABURAGI-NEHRU GUNJ"/>
    <n v="2E-3"/>
    <n v="0.19249775198475"/>
  </r>
  <r>
    <n v="273"/>
    <x v="6"/>
    <s v="RURAL"/>
    <s v="GUNDEWADI G.P"/>
    <n v="1.72E-2"/>
    <n v="9.1432961588850004E-2"/>
  </r>
  <r>
    <n v="274"/>
    <x v="1"/>
    <s v="RURAL"/>
    <s v="GOLIANGADI - HILIYANA"/>
    <n v="0.33660000000000001"/>
    <n v="0.16490209065"/>
  </r>
  <r>
    <n v="275"/>
    <x v="6"/>
    <s v="RURAL"/>
    <s v="GUDISAGARA G.P"/>
    <n v="1.2200000000000001E-2"/>
    <n v="0.1008391783253"/>
  </r>
  <r>
    <n v="276"/>
    <x v="13"/>
    <s v="SURBAN"/>
    <s v="GERUGAMBAKKAM"/>
    <n v="0.30599999999999999"/>
    <n v="0.30978007864245"/>
  </r>
  <r>
    <n v="278"/>
    <x v="3"/>
    <s v="RURAL"/>
    <s v="GULGALA JAMBAGI"/>
    <n v="1.47E-2"/>
    <n v="6.5199354964799894E-2"/>
  </r>
  <r>
    <n v="279"/>
    <x v="5"/>
    <s v="URBAN"/>
    <s v="GUNTUR-AMARAVATHI ROAD"/>
    <n v="0.15670000000000001"/>
    <n v="5.7306492799700001E-2"/>
  </r>
  <r>
    <n v="281"/>
    <x v="7"/>
    <s v="SURBAN"/>
    <s v="GANDHIDHAM"/>
    <n v="0.13070000000000001"/>
    <n v="6.7605252514900002E-2"/>
  </r>
  <r>
    <n v="282"/>
    <x v="10"/>
    <s v="URBAN"/>
    <s v="GANGTOK"/>
    <n v="7.8E-2"/>
    <n v="3.1778175174099997E-2"/>
  </r>
  <r>
    <n v="283"/>
    <x v="0"/>
    <s v="RURAL"/>
    <s v="GOLTHAMAJALU"/>
    <n v="0.2263"/>
    <n v="0.1025436182189"/>
  </r>
  <r>
    <n v="284"/>
    <x v="3"/>
    <s v="RURAL"/>
    <s v="GANWAR VILLAGE"/>
    <n v="2.5999999999999999E-3"/>
    <n v="8.1847066965650001E-2"/>
  </r>
  <r>
    <n v="285"/>
    <x v="2"/>
    <s v="URBAN"/>
    <s v="DAVANGERE-VIDYANAGARA"/>
    <n v="0.1188"/>
    <n v="2.0424349303649999E-2"/>
  </r>
  <r>
    <n v="286"/>
    <x v="3"/>
    <s v="URBAN"/>
    <s v="KALABURAGI-S B TEMPLE ROAD"/>
    <n v="4.3099999999999999E-2"/>
    <n v="1.3406091601900001E-2"/>
  </r>
  <r>
    <n v="287"/>
    <x v="2"/>
    <s v="RURAL"/>
    <s v="BASHRIKATTE"/>
    <n v="0"/>
    <n v="2.2976082166500001E-3"/>
  </r>
  <r>
    <n v="288"/>
    <x v="3"/>
    <s v="SURBAN"/>
    <s v="HUNGUND"/>
    <n v="6.0299999999999999E-2"/>
    <n v="0.14258528367350001"/>
  </r>
  <r>
    <n v="289"/>
    <x v="5"/>
    <s v="METRO"/>
    <s v="HYDERABAD-NARAYANAGUDA"/>
    <n v="0.58879999999999999"/>
    <n v="6.1674411400899999E-2"/>
  </r>
  <r>
    <n v="290"/>
    <x v="4"/>
    <s v="URBAN"/>
    <s v="HASSAN-VIJAYANAGAR"/>
    <n v="0.1956"/>
    <n v="3.9422256242999998E-2"/>
  </r>
  <r>
    <n v="291"/>
    <x v="1"/>
    <s v="SURBAN"/>
    <s v="HONAVAR"/>
    <n v="0.25369999999999998"/>
    <n v="0.14022243579384999"/>
  </r>
  <r>
    <n v="292"/>
    <x v="11"/>
    <s v="SURBAN"/>
    <s v="HAROHALLI"/>
    <n v="0.1893"/>
    <n v="0.13152776654170001"/>
  </r>
  <r>
    <n v="293"/>
    <x v="12"/>
    <s v="RURAL"/>
    <s v="HURALI CHIKKANAHALLI"/>
    <n v="9.3299999999999994E-2"/>
    <n v="0.15738508296145001"/>
  </r>
  <r>
    <n v="294"/>
    <x v="10"/>
    <s v="METRO"/>
    <s v="HOWRAH"/>
    <n v="9.8500000000000004E-2"/>
    <n v="0.11553092261719999"/>
  </r>
  <r>
    <n v="295"/>
    <x v="11"/>
    <s v="SURBAN"/>
    <s v="HALAGUR"/>
    <n v="0.76680000000000004"/>
    <n v="0.18030648996125001"/>
  </r>
  <r>
    <n v="296"/>
    <x v="4"/>
    <s v="URBAN"/>
    <s v="HASSAN VIDYANAGAR"/>
    <n v="0.5353"/>
    <n v="0.14068964806359999"/>
  </r>
  <r>
    <n v="297"/>
    <x v="3"/>
    <s v="RURAL"/>
    <s v="HAGARIBOMMANAHALLI"/>
    <n v="0.4163"/>
    <n v="0.14045608440624999"/>
  </r>
  <r>
    <n v="298"/>
    <x v="1"/>
    <s v="RURAL"/>
    <s v="HATTIANGADI GP"/>
    <n v="0.10390000000000001"/>
    <n v="0.1861323300319"/>
  </r>
  <r>
    <n v="301"/>
    <x v="4"/>
    <s v="RURAL"/>
    <s v="HANBAL"/>
    <n v="0.3846"/>
    <n v="0.41034276495240002"/>
  </r>
  <r>
    <n v="302"/>
    <x v="6"/>
    <s v="SURBAN"/>
    <s v="HANGAL"/>
    <n v="0.72389999999999999"/>
    <n v="0.99370788188865"/>
  </r>
  <r>
    <n v="303"/>
    <x v="2"/>
    <s v="SURBAN"/>
    <s v="HARIHARA, KARNATAKA"/>
    <n v="0.57879999999999998"/>
    <n v="0.79891484750295005"/>
  </r>
  <r>
    <n v="304"/>
    <x v="4"/>
    <s v="URBAN"/>
    <s v="HASSAN"/>
    <n v="5.1999999999999998E-3"/>
    <n v="0.81534339511389997"/>
  </r>
  <r>
    <n v="305"/>
    <x v="6"/>
    <s v="SURBAN"/>
    <s v="HAVERI, KARNATAKA"/>
    <n v="0.7208"/>
    <n v="0.51511513775704998"/>
  </r>
  <r>
    <n v="306"/>
    <x v="2"/>
    <s v="RURAL"/>
    <s v="HEGGODU"/>
    <n v="0.49969999999999998"/>
    <n v="0.33157888214795"/>
  </r>
  <r>
    <n v="307"/>
    <x v="11"/>
    <s v="SURBAN"/>
    <s v="HIRIYUR, KARNATAKA"/>
    <n v="0.84589999999999999"/>
    <n v="0.73634905987940003"/>
  </r>
  <r>
    <n v="308"/>
    <x v="2"/>
    <s v="RURAL"/>
    <s v="HOLEHONNUR,KARNATAKA"/>
    <n v="0.39960000000000001"/>
    <n v="0.96206305069914999"/>
  </r>
  <r>
    <n v="309"/>
    <x v="4"/>
    <s v="SURBAN"/>
    <s v="HOLENARASIPUR"/>
    <n v="0.73170000000000002"/>
    <n v="0.69108231362499895"/>
  </r>
  <r>
    <n v="310"/>
    <x v="2"/>
    <s v="SURBAN"/>
    <s v="HONNALI"/>
    <n v="0.74570000000000003"/>
    <n v="0.68477451231554998"/>
  </r>
  <r>
    <n v="311"/>
    <x v="11"/>
    <s v="RURAL"/>
    <s v="HONNAVALLI,KARNATAKA"/>
    <n v="0.12859999999999999"/>
    <n v="0.22888034614459901"/>
  </r>
  <r>
    <n v="312"/>
    <x v="11"/>
    <s v="SURBAN"/>
    <s v="HOSADURGA"/>
    <n v="0.36059999999999998"/>
    <n v="0.63132457022525001"/>
  </r>
  <r>
    <n v="313"/>
    <x v="2"/>
    <s v="RURAL"/>
    <s v="HOSANAGAR"/>
    <n v="0.28720000000000001"/>
    <n v="0.61329096851380005"/>
  </r>
  <r>
    <n v="314"/>
    <x v="3"/>
    <s v="URBAN"/>
    <s v="HOSAPETE"/>
    <n v="0.58979999999999999"/>
    <n v="0.44987772994004999"/>
  </r>
  <r>
    <n v="315"/>
    <x v="6"/>
    <s v="URBAN"/>
    <s v="DURGAD BAIL, HUBBALLI"/>
    <n v="0.71579999999999999"/>
    <n v="0.49682320046715001"/>
  </r>
  <r>
    <n v="316"/>
    <x v="6"/>
    <s v="URBAN"/>
    <s v="NEW COTTON MARKET, HUBBALLI"/>
    <n v="1.2915000000000001"/>
    <n v="0.37623516499315002"/>
  </r>
  <r>
    <n v="317"/>
    <x v="6"/>
    <s v="URBAN"/>
    <s v="OLD HUBBALLI"/>
    <n v="4.8999999999999998E-3"/>
    <n v="0.74427688798019997"/>
  </r>
  <r>
    <n v="318"/>
    <x v="2"/>
    <s v="RURAL"/>
    <s v="HUMCHA"/>
    <n v="0.4304"/>
    <n v="0.41414464886605001"/>
  </r>
  <r>
    <n v="319"/>
    <x v="4"/>
    <s v="SURBAN"/>
    <s v="HUNSUR ,KARNATAKA"/>
    <n v="1.5831"/>
    <n v="0.61622818044119998"/>
  </r>
  <r>
    <n v="320"/>
    <x v="5"/>
    <s v="METRO"/>
    <s v="HYDERABAD-MAIN, NAMPALLY"/>
    <n v="0.7077"/>
    <n v="0.25615694050564902"/>
  </r>
  <r>
    <n v="321"/>
    <x v="1"/>
    <s v="RURAL"/>
    <s v="HANGLUR,KARNATAKA"/>
    <n v="1.2494000000000001"/>
    <n v="0.61383330621269905"/>
  </r>
  <r>
    <n v="322"/>
    <x v="2"/>
    <s v="RURAL"/>
    <s v="HARIHARAPURA(HOSAKOPPA)"/>
    <n v="0.34289999999999998"/>
    <n v="0.48565050533589998"/>
  </r>
  <r>
    <n v="323"/>
    <x v="1"/>
    <s v="RURAL"/>
    <s v="HOSAKULI, KARNATAKA"/>
    <n v="0.23280000000000001"/>
    <n v="0.95042127534309995"/>
  </r>
  <r>
    <n v="324"/>
    <x v="3"/>
    <s v="SURBAN"/>
    <s v="HUNSAGI"/>
    <n v="0.41849999999999998"/>
    <n v="0.45521216768364903"/>
  </r>
  <r>
    <n v="325"/>
    <x v="12"/>
    <s v="SURBAN"/>
    <s v="HUNASEMARANAHALLI, BLORE"/>
    <n v="2.1819999999999999"/>
    <n v="0.52891494228144997"/>
  </r>
  <r>
    <n v="326"/>
    <x v="4"/>
    <s v="RURAL"/>
    <s v="ALUR,KARNATAKA"/>
    <n v="0.42009999999999997"/>
    <n v="0.35374455254815002"/>
  </r>
  <r>
    <n v="327"/>
    <x v="5"/>
    <s v="URBAN"/>
    <s v="HINDUPUR, A.P"/>
    <n v="0.56720000000000004"/>
    <n v="0.52067847114509902"/>
  </r>
  <r>
    <n v="328"/>
    <x v="6"/>
    <s v="URBAN"/>
    <s v="AMARGOL, NAVNAGAR HUBBALLI"/>
    <n v="0.49730000000000002"/>
    <n v="0.72418322572445004"/>
  </r>
  <r>
    <n v="329"/>
    <x v="5"/>
    <s v="METRO"/>
    <s v="BANJARA HILLS, HYDERABAD"/>
    <n v="2.0146999999999999"/>
    <n v="0.51775188276030004"/>
  </r>
  <r>
    <n v="330"/>
    <x v="6"/>
    <s v="URBAN"/>
    <s v="GOKUL ROAD, HUBBALLI"/>
    <n v="1.0673999999999999"/>
    <n v="0.53510837850014903"/>
  </r>
  <r>
    <n v="331"/>
    <x v="5"/>
    <s v="METRO"/>
    <s v="DILSUKHNAGAR, HYDERABAD"/>
    <n v="0.77659999999999996"/>
    <n v="0.4032823163923"/>
  </r>
  <r>
    <n v="332"/>
    <x v="6"/>
    <s v="URBAN"/>
    <s v="MADHURA ESTATE, HUBBALLI"/>
    <n v="1.7394000000000001"/>
    <n v="0.38324222603879998"/>
  </r>
  <r>
    <n v="333"/>
    <x v="5"/>
    <s v="METRO"/>
    <s v="UMA NAGAR,HYDERABAD"/>
    <n v="1.7949999999999999"/>
    <n v="0.25884649124350001"/>
  </r>
  <r>
    <n v="334"/>
    <x v="5"/>
    <s v="METRO"/>
    <s v="RAJBHAVAN ROAD, HYDERABAD"/>
    <n v="0.13789999999999999"/>
    <n v="0.2031179263607"/>
  </r>
  <r>
    <n v="335"/>
    <x v="8"/>
    <s v="URBAN"/>
    <s v="HARIDWAR"/>
    <n v="0.82820000000000005"/>
    <n v="0.52844510078134999"/>
  </r>
  <r>
    <n v="336"/>
    <x v="5"/>
    <s v="METRO"/>
    <s v="KUKATPALLY, HYDERABAD"/>
    <n v="0.78110000000000002"/>
    <n v="0.38487422419610001"/>
  </r>
  <r>
    <n v="337"/>
    <x v="11"/>
    <s v="SURBAN"/>
    <s v="HOSKOTE, KARNATAKA"/>
    <n v="0.8458"/>
    <n v="0.76518588402675003"/>
  </r>
  <r>
    <n v="338"/>
    <x v="2"/>
    <s v="RURAL"/>
    <s v="HORANADU"/>
    <n v="0.19359999999999999"/>
    <n v="8.4572317303449995E-2"/>
  </r>
  <r>
    <n v="339"/>
    <x v="6"/>
    <s v="URBAN"/>
    <s v="HUBBALLI-VIDYANAGAR"/>
    <n v="0.96240000000000003"/>
    <n v="0.44402200959240001"/>
  </r>
  <r>
    <n v="340"/>
    <x v="3"/>
    <s v="RURAL"/>
    <s v="HOTHPET"/>
    <n v="3.0000000000000001E-3"/>
    <n v="5.2458829948399899E-2"/>
  </r>
  <r>
    <n v="341"/>
    <x v="3"/>
    <s v="SURBAN"/>
    <s v="HARAPANAHALLI"/>
    <n v="0.45669999999999999"/>
    <n v="0.61170692984395003"/>
  </r>
  <r>
    <n v="342"/>
    <x v="3"/>
    <s v="SURBAN"/>
    <s v="HOOVINAHADAGALI"/>
    <n v="0.41930000000000001"/>
    <n v="0.43796943450554998"/>
  </r>
  <r>
    <n v="343"/>
    <x v="4"/>
    <s v="RURAL"/>
    <s v="HARADANAHALLI G.P"/>
    <n v="9.8000000000000004E-2"/>
    <n v="0.12990353885305"/>
  </r>
  <r>
    <n v="344"/>
    <x v="4"/>
    <s v="URBAN"/>
    <s v="HOOTAGALLY"/>
    <n v="0.86639999999999995"/>
    <n v="0.44461802900405001"/>
  </r>
  <r>
    <n v="345"/>
    <x v="4"/>
    <s v="URBAN"/>
    <s v="HASSAN-KUVEMPU NAGAR"/>
    <n v="0.65920000000000001"/>
    <n v="0.31202359638239902"/>
  </r>
  <r>
    <n v="346"/>
    <x v="4"/>
    <s v="SURBAN"/>
    <s v="HEGGADADEVANAKOTE"/>
    <n v="0.27500000000000002"/>
    <n v="0.14437245606405"/>
  </r>
  <r>
    <n v="347"/>
    <x v="11"/>
    <s v="SURBAN"/>
    <s v="HOLALKERE"/>
    <n v="0.29299999999999998"/>
    <n v="0.30843569710079999"/>
  </r>
  <r>
    <n v="348"/>
    <x v="13"/>
    <s v="URBAN"/>
    <s v="HOSUR"/>
    <n v="0.41649999999999998"/>
    <n v="0.1572504992347"/>
  </r>
  <r>
    <n v="349"/>
    <x v="6"/>
    <s v="URBAN"/>
    <s v="HUBBALLI BHAVANI NAGAR"/>
    <n v="0.46189999999999998"/>
    <n v="0.1964014695255"/>
  </r>
  <r>
    <n v="351"/>
    <x v="0"/>
    <s v="URBAN"/>
    <s v="SURATHKAL-IDDYA"/>
    <n v="2.9600000000000001E-2"/>
    <n v="0.74492456283904995"/>
  </r>
  <r>
    <n v="352"/>
    <x v="7"/>
    <s v="METRO"/>
    <s v="INDORE, MADHYAPRADESH"/>
    <n v="0.63200000000000001"/>
    <n v="0.46939628376269998"/>
  </r>
  <r>
    <n v="353"/>
    <x v="3"/>
    <s v="SURBAN"/>
    <s v="INDI"/>
    <n v="0.1862"/>
    <n v="0.47849705164904999"/>
  </r>
  <r>
    <n v="354"/>
    <x v="3"/>
    <s v="SURBAN"/>
    <s v="ILKAL"/>
    <n v="0.37859999999999999"/>
    <n v="0.1927372799473"/>
  </r>
  <r>
    <n v="355"/>
    <x v="7"/>
    <s v="METRO"/>
    <s v="INDORE-VIJAYNAGAR"/>
    <n v="9.7000000000000003E-3"/>
    <n v="0.11241973648469999"/>
  </r>
  <r>
    <n v="356"/>
    <x v="0"/>
    <s v="RURAL"/>
    <s v="IRA G P"/>
    <n v="0.15090000000000001"/>
    <n v="3.3432416320100002E-2"/>
  </r>
  <r>
    <n v="357"/>
    <x v="0"/>
    <s v="RURAL"/>
    <s v="KEYYUR VILLAGE"/>
    <n v="0.20050000000000001"/>
    <n v="0.12251219947115"/>
  </r>
  <r>
    <n v="358"/>
    <x v="3"/>
    <s v="SURBAN"/>
    <s v="KUDLIGI"/>
    <n v="8.1100000000000005E-2"/>
    <n v="0.16233742814085"/>
  </r>
  <r>
    <n v="359"/>
    <x v="0"/>
    <s v="RURAL"/>
    <s v="KUDTHAMOGER"/>
    <n v="0.4168"/>
    <n v="0.16349012807104901"/>
  </r>
  <r>
    <n v="360"/>
    <x v="5"/>
    <s v="SURBAN"/>
    <s v="KADIRI"/>
    <n v="5.8700000000000002E-2"/>
    <n v="0.14580321315184999"/>
  </r>
  <r>
    <n v="361"/>
    <x v="3"/>
    <s v="SURBAN"/>
    <s v="JAMKHANDI"/>
    <n v="0.3836"/>
    <n v="0.40385536313350001"/>
  </r>
  <r>
    <n v="362"/>
    <x v="2"/>
    <s v="RURAL"/>
    <s v="JAYAPURA,KARNATAKA"/>
    <n v="0.70979999999999999"/>
    <n v="0.55301980599760003"/>
  </r>
  <r>
    <n v="363"/>
    <x v="2"/>
    <s v="RURAL"/>
    <s v="MUDIGERE,KA"/>
    <n v="0.6069"/>
    <n v="0.69010899645495005"/>
  </r>
  <r>
    <n v="364"/>
    <x v="7"/>
    <s v="METRO"/>
    <s v="JAIPUR, RAJASTHAN"/>
    <n v="0.44379999999999997"/>
    <n v="0.2769751214983"/>
  </r>
  <r>
    <n v="365"/>
    <x v="8"/>
    <s v="URBAN"/>
    <s v="JALANDHAR, PUNJAB"/>
    <n v="0.44450000000000001"/>
    <n v="1.8092687101013001"/>
  </r>
  <r>
    <n v="366"/>
    <x v="7"/>
    <s v="METRO"/>
    <s v="JODHPUR, RAJASTHAN"/>
    <n v="0.23039999999999999"/>
    <n v="0.4217889443999"/>
  </r>
  <r>
    <n v="367"/>
    <x v="10"/>
    <s v="SURBAN"/>
    <s v="JAJPUR ROAD,ORISSA"/>
    <n v="0.34200000000000003"/>
    <n v="0.12281780540959999"/>
  </r>
  <r>
    <n v="368"/>
    <x v="10"/>
    <s v="URBAN"/>
    <s v="JAMSHEDPUR"/>
    <n v="0.28489999999999999"/>
    <n v="7.0516057641899998E-2"/>
  </r>
  <r>
    <n v="369"/>
    <x v="7"/>
    <s v="METRO"/>
    <s v="JABALPUR"/>
    <n v="9.2600000000000002E-2"/>
    <n v="0.21833370143705"/>
  </r>
  <r>
    <n v="370"/>
    <x v="4"/>
    <s v="RURAL"/>
    <s v="JAJUR G.P"/>
    <n v="0.10730000000000001"/>
    <n v="0.18225166070910001"/>
  </r>
  <r>
    <n v="371"/>
    <x v="7"/>
    <s v="METRO"/>
    <s v="VAISHALI NAGAR-JAIPUR"/>
    <n v="8.0000000000000002E-3"/>
    <n v="0.1284282041733"/>
  </r>
  <r>
    <n v="372"/>
    <x v="7"/>
    <s v="URBAN"/>
    <s v="JAMNAGAR"/>
    <n v="0.10249999999999999"/>
    <n v="8.1188215000749894E-2"/>
  </r>
  <r>
    <n v="373"/>
    <x v="3"/>
    <s v="SURBAN"/>
    <s v="JEVARGI"/>
    <n v="0.15290000000000001"/>
    <n v="0.23265829514724901"/>
  </r>
  <r>
    <n v="374"/>
    <x v="2"/>
    <s v="RURAL"/>
    <s v="JIGALI GP"/>
    <n v="9.4000000000000004E-3"/>
    <n v="3.3753398463649997E-2"/>
  </r>
  <r>
    <n v="375"/>
    <x v="12"/>
    <s v="SURBAN"/>
    <s v="JIGANI"/>
    <n v="0.40450000000000003"/>
    <n v="0.234840943654849"/>
  </r>
  <r>
    <n v="376"/>
    <x v="2"/>
    <s v="RURAL"/>
    <s v="JARIKATTE VILLAGE"/>
    <n v="0.11269999999999999"/>
    <n v="0.1117984630873"/>
  </r>
  <r>
    <n v="377"/>
    <x v="0"/>
    <s v="RURAL"/>
    <s v="KARAYA-THANNIRUPANTHA GP"/>
    <n v="0.14610000000000001"/>
    <n v="8.8175627558299996E-2"/>
  </r>
  <r>
    <n v="378"/>
    <x v="0"/>
    <s v="RURAL"/>
    <s v="KAYARTHADKA G P"/>
    <n v="0.1547"/>
    <n v="0.119180561331"/>
  </r>
  <r>
    <n v="379"/>
    <x v="0"/>
    <s v="SURBAN"/>
    <s v="KOTTAYAM"/>
    <n v="5.7200000000000001E-2"/>
    <n v="2.6354337354100001E-2"/>
  </r>
  <r>
    <n v="380"/>
    <x v="10"/>
    <s v="METRO"/>
    <s v="KOLKATA-A J C BOSE ROAD"/>
    <n v="0.4284"/>
    <n v="3.12267005973999E-2"/>
  </r>
  <r>
    <n v="381"/>
    <x v="0"/>
    <s v="RURAL"/>
    <s v="KEPU G P"/>
    <n v="0.2044"/>
    <n v="4.67262138927E-2"/>
  </r>
  <r>
    <n v="382"/>
    <x v="0"/>
    <s v="RURAL"/>
    <s v="KOILA G P"/>
    <n v="0.1275"/>
    <n v="7.10383896864E-2"/>
  </r>
  <r>
    <n v="383"/>
    <x v="10"/>
    <s v="METRO"/>
    <s v="KOLKATA-GIRISH PARK"/>
    <n v="0.36890000000000001"/>
    <n v="0.14478034695110001"/>
  </r>
  <r>
    <n v="384"/>
    <x v="1"/>
    <s v="RURAL"/>
    <s v="KONI GP"/>
    <n v="0.1978"/>
    <n v="0.13073949503804999"/>
  </r>
  <r>
    <n v="385"/>
    <x v="3"/>
    <s v="URBAN"/>
    <s v="RAM MANDIR CIRCLE"/>
    <n v="0.46939999999999998"/>
    <n v="0.26486206953050001"/>
  </r>
  <r>
    <n v="386"/>
    <x v="4"/>
    <s v="SURBAN"/>
    <s v="KUSHALNAGAR"/>
    <n v="0.1512"/>
    <n v="9.4297460214449999E-2"/>
  </r>
  <r>
    <n v="387"/>
    <x v="3"/>
    <s v="SURBAN"/>
    <s v="KARATAGI"/>
    <n v="0.1164"/>
    <n v="0.12743346669875"/>
  </r>
  <r>
    <n v="388"/>
    <x v="4"/>
    <s v="RURAL"/>
    <s v="KALENAHALLI GP"/>
    <n v="8.3400000000000002E-2"/>
    <n v="4.8866228653399998E-2"/>
  </r>
  <r>
    <n v="389"/>
    <x v="1"/>
    <s v="RURAL"/>
    <s v="KULANJE SHANKARNARAYANA GP"/>
    <n v="0.19259999999999999"/>
    <n v="0.21751182115829901"/>
  </r>
  <r>
    <n v="390"/>
    <x v="8"/>
    <s v="SURBAN"/>
    <s v="KUNDLI"/>
    <n v="5.3400000000000003E-2"/>
    <n v="2.504435105945E-2"/>
  </r>
  <r>
    <n v="391"/>
    <x v="13"/>
    <s v="URBAN"/>
    <s v="KUMBAKONAM"/>
    <n v="0.2802"/>
    <n v="1.99697749243999E-2"/>
  </r>
  <r>
    <n v="392"/>
    <x v="2"/>
    <s v="RURAL"/>
    <s v="KUDLI GP"/>
    <n v="5.8500000000000003E-2"/>
    <n v="3.6546226521899997E-2"/>
  </r>
  <r>
    <n v="393"/>
    <x v="3"/>
    <s v="SURBAN"/>
    <s v="KEMBHAVI"/>
    <n v="0.24299999999999999"/>
    <n v="0.34118661763204999"/>
  </r>
  <r>
    <n v="394"/>
    <x v="1"/>
    <s v="RURAL"/>
    <s v="KAKKUNJE"/>
    <n v="0.16819999999999999"/>
    <n v="6.7514853586150003E-2"/>
  </r>
  <r>
    <n v="395"/>
    <x v="4"/>
    <s v="SURBAN"/>
    <s v="KOLLEGALA"/>
    <n v="5.1000000000000004E-3"/>
    <n v="0.2199911242673"/>
  </r>
  <r>
    <n v="396"/>
    <x v="3"/>
    <s v="SURBAN"/>
    <s v="KOTTUR,BALLARY"/>
    <n v="0.41649999999999998"/>
    <n v="0.24816139764084999"/>
  </r>
  <r>
    <n v="397"/>
    <x v="11"/>
    <s v="RURAL"/>
    <s v="KADANUR G.P"/>
    <n v="0.17849999999999999"/>
    <n v="2.9469147811349999E-2"/>
  </r>
  <r>
    <n v="398"/>
    <x v="4"/>
    <s v="RURAL"/>
    <s v="KOTHEGALA G.P"/>
    <n v="1.2800000000000001E-2"/>
    <n v="3.0424637251399999E-2"/>
  </r>
  <r>
    <n v="399"/>
    <x v="1"/>
    <s v="RURAL"/>
    <s v="KARJE G.P"/>
    <n v="0.19109999999999999"/>
    <n v="0.42862279213499999"/>
  </r>
  <r>
    <n v="401"/>
    <x v="0"/>
    <s v="RURAL"/>
    <s v="KABAKA"/>
    <n v="0.66010000000000002"/>
    <n v="0.58995276536230001"/>
  </r>
  <r>
    <n v="402"/>
    <x v="2"/>
    <s v="SURBAN"/>
    <s v="KALASA"/>
    <n v="1.413"/>
    <n v="0.60035392804319998"/>
  </r>
  <r>
    <n v="403"/>
    <x v="2"/>
    <s v="RURAL"/>
    <s v="KAMMARDI"/>
    <n v="0.309"/>
    <n v="0.50776071846484905"/>
  </r>
  <r>
    <n v="404"/>
    <x v="1"/>
    <s v="SURBAN"/>
    <s v="KARKALA"/>
    <n v="1.6859999999999999"/>
    <n v="0.74117268327075003"/>
  </r>
  <r>
    <n v="405"/>
    <x v="1"/>
    <s v="RURAL"/>
    <s v="KARKI"/>
    <n v="0.28989999999999999"/>
    <n v="0.8432661044527"/>
  </r>
  <r>
    <n v="406"/>
    <x v="0"/>
    <s v="SURBAN"/>
    <s v="KASARGOD, KERALA"/>
    <n v="0.72560000000000002"/>
    <n v="0.63042345339239902"/>
  </r>
  <r>
    <n v="407"/>
    <x v="2"/>
    <s v="RURAL"/>
    <s v="KATTEHAKLU"/>
    <n v="0.52629999999999999"/>
    <n v="0.29440593372434998"/>
  </r>
  <r>
    <n v="409"/>
    <x v="4"/>
    <s v="RURAL"/>
    <s v="KODLIPET"/>
    <n v="0.10249999999999999"/>
    <n v="0.29304306612545"/>
  </r>
  <r>
    <n v="410"/>
    <x v="2"/>
    <s v="RURAL"/>
    <s v="KOPPA, KARNATAKA"/>
    <n v="0.82609999999999995"/>
    <n v="1.0123810253204499"/>
  </r>
  <r>
    <n v="411"/>
    <x v="11"/>
    <s v="SURBAN"/>
    <s v="KORATAGERE"/>
    <n v="0.44369999999999998"/>
    <n v="0.55608350888805003"/>
  </r>
  <r>
    <n v="412"/>
    <x v="1"/>
    <s v="RURAL"/>
    <s v="KOTA, KARNATAKA"/>
    <n v="1.0653999999999999"/>
    <n v="0.51050115817270003"/>
  </r>
  <r>
    <n v="413"/>
    <x v="4"/>
    <s v="SURBAN"/>
    <s v="K R NAGAR KARNATAKA"/>
    <n v="0.67649999999999999"/>
    <n v="0.95725354041834998"/>
  </r>
  <r>
    <n v="414"/>
    <x v="4"/>
    <s v="RURAL"/>
    <s v="KUDIGE,KARNATAKA"/>
    <n v="0.2019"/>
    <n v="0.20954644132415001"/>
  </r>
  <r>
    <n v="415"/>
    <x v="1"/>
    <s v="RURAL"/>
    <s v="KUMBHASHI,KARNATAKA"/>
    <n v="0.80089999999999995"/>
    <n v="0.33104414772969998"/>
  </r>
  <r>
    <n v="416"/>
    <x v="1"/>
    <s v="SURBAN"/>
    <s v="KUMTA"/>
    <n v="0.67569999999999997"/>
    <n v="1.1658798605804499"/>
  </r>
  <r>
    <n v="417"/>
    <x v="6"/>
    <s v="SURBAN"/>
    <s v="KUNDGOL,KARNATAKA"/>
    <n v="0.38419999999999999"/>
    <n v="0.461572137465799"/>
  </r>
  <r>
    <n v="418"/>
    <x v="0"/>
    <s v="RURAL"/>
    <s v="KURNAD-MUDIPU"/>
    <n v="0.54520000000000002"/>
    <n v="0.51159666706395002"/>
  </r>
  <r>
    <n v="419"/>
    <x v="1"/>
    <s v="SURBAN"/>
    <s v="KARWAR - MAIN"/>
    <n v="0.79420000000000002"/>
    <n v="0.95887835743170002"/>
  </r>
  <r>
    <n v="420"/>
    <x v="2"/>
    <s v="RURAL"/>
    <s v="KUDREGUNDI, KARNATAKA"/>
    <n v="0.18160000000000001"/>
    <n v="0.29794705071555"/>
  </r>
  <r>
    <n v="421"/>
    <x v="1"/>
    <s v="RURAL"/>
    <s v="KATTINGERI (MOODUBELLE)"/>
    <n v="1.0412999999999999"/>
    <n v="1.0012376621682"/>
  </r>
  <r>
    <n v="422"/>
    <x v="1"/>
    <s v="RURAL"/>
    <s v="KIRIMANJESHWARA,KARNATAKA"/>
    <n v="0.55840000000000001"/>
    <n v="0.72796826406774995"/>
  </r>
  <r>
    <n v="423"/>
    <x v="9"/>
    <s v="URBAN"/>
    <s v="KOLHAPUR, MAHARASTRA"/>
    <n v="0.26910000000000001"/>
    <n v="0.13799143915949999"/>
  </r>
  <r>
    <n v="424"/>
    <x v="11"/>
    <s v="URBAN"/>
    <s v="KOLAR"/>
    <n v="0.9879"/>
    <n v="1.0166298153936"/>
  </r>
  <r>
    <n v="425"/>
    <x v="4"/>
    <s v="RURAL"/>
    <s v="KOWSHIKA,KARNATAKA"/>
    <n v="0.48010000000000003"/>
    <n v="0.3249408318807"/>
  </r>
  <r>
    <n v="426"/>
    <x v="2"/>
    <s v="RURAL"/>
    <s v="KUNDUR, KARNATAKA"/>
    <n v="0.14000000000000001"/>
    <n v="0.20491581465049999"/>
  </r>
  <r>
    <n v="427"/>
    <x v="9"/>
    <s v="METRO"/>
    <s v="KALYAN, MUMBAI"/>
    <n v="2.0388999999999999"/>
    <n v="0.63108309694755005"/>
  </r>
  <r>
    <n v="428"/>
    <x v="5"/>
    <s v="URBAN"/>
    <s v="KURNOOL,AP"/>
    <n v="0.76580000000000004"/>
    <n v="0.44360791875715"/>
  </r>
  <r>
    <n v="429"/>
    <x v="5"/>
    <s v="URBAN"/>
    <s v="KAKINADA,AP"/>
    <n v="0.42109999999999997"/>
    <n v="0.33673542358449998"/>
  </r>
  <r>
    <n v="430"/>
    <x v="13"/>
    <s v="SURBAN"/>
    <s v="KARUR, TN"/>
    <n v="0.41089999999999999"/>
    <n v="0.10740270177269901"/>
  </r>
  <r>
    <n v="431"/>
    <x v="5"/>
    <s v="URBAN"/>
    <s v="KHAMMAM A.P"/>
    <n v="0.5141"/>
    <n v="0.27985032806455001"/>
  </r>
  <r>
    <n v="432"/>
    <x v="0"/>
    <s v="URBAN"/>
    <s v="KANHANGAD (KERALA)"/>
    <n v="0.29709999999999998"/>
    <n v="0.26312266701124998"/>
  </r>
  <r>
    <n v="433"/>
    <x v="9"/>
    <s v="URBAN"/>
    <s v="KOLHAPUR-SIBER CAMPUS"/>
    <n v="0.30659999999999998"/>
    <n v="0.1493447624257"/>
  </r>
  <r>
    <n v="434"/>
    <x v="10"/>
    <s v="METRO"/>
    <s v="CENTRAL AVENUE, KOLKATA"/>
    <n v="1.8622000000000001"/>
    <n v="0.27114469163104998"/>
  </r>
  <r>
    <n v="435"/>
    <x v="10"/>
    <s v="URBAN"/>
    <s v="SALT LAKE, KOLKATA"/>
    <n v="0.95499999999999996"/>
    <n v="0.1555845117353"/>
  </r>
  <r>
    <n v="436"/>
    <x v="10"/>
    <s v="METRO"/>
    <s v="RASH BEHARI AVENUE, KOLKATA"/>
    <n v="0.98560000000000003"/>
    <n v="0.30965352541710001"/>
  </r>
  <r>
    <n v="437"/>
    <x v="8"/>
    <s v="METRO"/>
    <s v="KANPUR"/>
    <n v="0.47889999999999999"/>
    <n v="0.50194051795380001"/>
  </r>
  <r>
    <n v="438"/>
    <x v="10"/>
    <s v="METRO"/>
    <s v="BELIAGHATA, KOLKATA"/>
    <n v="1.5863"/>
    <n v="0.43297776789414999"/>
  </r>
  <r>
    <n v="439"/>
    <x v="10"/>
    <s v="METRO"/>
    <s v="BHOWANIPORE,KOLKATA"/>
    <n v="0.91110000000000002"/>
    <n v="0.22732133966929999"/>
  </r>
  <r>
    <n v="440"/>
    <x v="11"/>
    <s v="SURBAN"/>
    <s v="KANAKAPURA"/>
    <n v="0.90149999999999997"/>
    <n v="0.43636308650099997"/>
  </r>
  <r>
    <n v="441"/>
    <x v="13"/>
    <s v="URBAN"/>
    <s v="KANCHEEPURAM,TAMILNADU"/>
    <n v="0.3276"/>
    <n v="0.17530296178355001"/>
  </r>
  <r>
    <n v="442"/>
    <x v="2"/>
    <s v="SURBAN"/>
    <s v="KADUR"/>
    <n v="0.48499999999999999"/>
    <n v="0.55156616738859998"/>
  </r>
  <r>
    <n v="443"/>
    <x v="5"/>
    <s v="URBAN"/>
    <s v="KARIMNAGAR"/>
    <n v="0.19359999999999999"/>
    <n v="0.18296152392115"/>
  </r>
  <r>
    <n v="444"/>
    <x v="11"/>
    <s v="SURBAN"/>
    <s v="KUNIGAL"/>
    <n v="2.0999999999999999E-3"/>
    <n v="0.36969575642129998"/>
  </r>
  <r>
    <n v="445"/>
    <x v="3"/>
    <s v="SURBAN"/>
    <s v="KAMPLI"/>
    <n v="0.309"/>
    <n v="0.2264252013336"/>
  </r>
  <r>
    <n v="446"/>
    <x v="0"/>
    <s v="RURAL"/>
    <s v="KAIRANGALA"/>
    <n v="5.8099999999999999E-2"/>
    <n v="0.111702639062449"/>
  </r>
  <r>
    <n v="447"/>
    <x v="11"/>
    <s v="SURBAN"/>
    <s v="KRISHNARAJAPET"/>
    <n v="0.78280000000000005"/>
    <n v="0.35164362620939998"/>
  </r>
  <r>
    <n v="448"/>
    <x v="3"/>
    <s v="SURBAN"/>
    <s v="KOPPAL"/>
    <n v="0.2462"/>
    <n v="0.26488070146159998"/>
  </r>
  <r>
    <n v="449"/>
    <x v="3"/>
    <s v="RURAL"/>
    <s v="KADAPATTI G.P"/>
    <n v="0.19259999999999999"/>
    <n v="6.0207814311399897E-2"/>
  </r>
  <r>
    <n v="451"/>
    <x v="0"/>
    <s v="SURBAN"/>
    <s v="UJIRE, KARNATAKA"/>
    <n v="0.43780000000000002"/>
    <n v="0.34778990571675"/>
  </r>
  <r>
    <n v="452"/>
    <x v="8"/>
    <s v="METRO"/>
    <s v="LUDHIANA, PUNJAB"/>
    <n v="0.94450000000000001"/>
    <n v="0.37491701024044999"/>
  </r>
  <r>
    <n v="453"/>
    <x v="8"/>
    <s v="METRO"/>
    <s v="LUCKNOW, UP"/>
    <n v="0.18049999999999999"/>
    <n v="0.26990005871165001"/>
  </r>
  <r>
    <n v="454"/>
    <x v="5"/>
    <s v="METRO"/>
    <s v="L.B.NAGAR"/>
    <n v="0.63029999999999997"/>
    <n v="7.9272187347049994E-2"/>
  </r>
  <r>
    <n v="455"/>
    <x v="3"/>
    <s v="SURBAN"/>
    <s v="LINGASUGUR"/>
    <n v="0.18859999999999999"/>
    <n v="0.23995446913634999"/>
  </r>
  <r>
    <n v="456"/>
    <x v="11"/>
    <s v="RURAL"/>
    <s v="KODIGEHALLI G.P"/>
    <n v="4.7E-2"/>
    <n v="8.3261649487400002E-2"/>
  </r>
  <r>
    <n v="457"/>
    <x v="1"/>
    <s v="URBAN"/>
    <s v="KANNARPADY-KADEKAR"/>
    <n v="1.1306"/>
    <n v="0.1659205728899"/>
  </r>
  <r>
    <n v="458"/>
    <x v="2"/>
    <s v="RURAL"/>
    <s v="KYASINAKERE G.P"/>
    <n v="2.7400000000000001E-2"/>
    <n v="2.7832333496949999E-2"/>
  </r>
  <r>
    <n v="459"/>
    <x v="7"/>
    <s v="METRO"/>
    <s v="KOTA"/>
    <n v="9.4700000000000006E-2"/>
    <n v="8.5198399491349996E-2"/>
  </r>
  <r>
    <n v="460"/>
    <x v="10"/>
    <s v="URBAN"/>
    <s v="KHARAGPUR"/>
    <n v="0.21609999999999999"/>
    <n v="9.8170588335350001E-2"/>
  </r>
  <r>
    <n v="461"/>
    <x v="11"/>
    <s v="SURBAN"/>
    <s v="MADHUGIRI"/>
    <n v="0.6169"/>
    <n v="0.69883280079514998"/>
  </r>
  <r>
    <n v="462"/>
    <x v="13"/>
    <s v="METRO"/>
    <s v="GT CHENNAI,TC STREET"/>
    <n v="0.72060000000000002"/>
    <n v="0.18738967615254901"/>
  </r>
  <r>
    <n v="463"/>
    <x v="13"/>
    <s v="METRO"/>
    <s v="MOUNT ROAD, CHENNAI"/>
    <n v="0.6865"/>
    <n v="0.2287906766601"/>
  </r>
  <r>
    <n v="464"/>
    <x v="13"/>
    <s v="METRO"/>
    <s v="CATHEDRAL, CHENNAI"/>
    <n v="0.93420000000000003"/>
    <n v="0.71296515867764998"/>
  </r>
  <r>
    <n v="465"/>
    <x v="0"/>
    <s v="RURAL"/>
    <s v="MANCHI"/>
    <n v="0.61429999999999996"/>
    <n v="0.37117287166594998"/>
  </r>
  <r>
    <n v="466"/>
    <x v="11"/>
    <s v="URBAN"/>
    <s v="MANDYA"/>
    <n v="0.99229999999999996"/>
    <n v="0.42087354663804999"/>
  </r>
  <r>
    <n v="467"/>
    <x v="0"/>
    <s v="SURBAN"/>
    <s v="MANGALPADY,KERALA"/>
    <n v="0.42020000000000002"/>
    <n v="0.73396608202695002"/>
  </r>
  <r>
    <n v="468"/>
    <x v="4"/>
    <s v="RURAL"/>
    <s v="MAGGE,KARNATAKA"/>
    <n v="0.3221"/>
    <n v="0.35412909037040002"/>
  </r>
  <r>
    <n v="469"/>
    <x v="3"/>
    <s v="SURBAN"/>
    <s v="MAHALINGPUR"/>
    <n v="0.63539999999999996"/>
    <n v="0.79310720657415001"/>
  </r>
  <r>
    <n v="470"/>
    <x v="2"/>
    <s v="SURBAN"/>
    <s v="MALEBENNUR"/>
    <n v="0.33169999999999999"/>
    <n v="0.50233139396530002"/>
  </r>
  <r>
    <n v="471"/>
    <x v="0"/>
    <s v="URBAN"/>
    <s v="HAMPANKATTA, MANGALURU"/>
    <n v="0.74309999999999998"/>
    <n v="0.48541737115540001"/>
  </r>
  <r>
    <n v="472"/>
    <x v="0"/>
    <s v="URBAN"/>
    <s v="BUNDER, MANGALURU"/>
    <n v="0.78979999999999995"/>
    <n v="0.29758080857664998"/>
  </r>
  <r>
    <n v="473"/>
    <x v="0"/>
    <s v="URBAN"/>
    <s v="BOLAR, MANGALURU"/>
    <n v="2.8999999999999998E-3"/>
    <n v="1.1369143241238"/>
  </r>
  <r>
    <n v="474"/>
    <x v="0"/>
    <s v="URBAN"/>
    <s v="KANKANADY NAGORI, MLORE"/>
    <n v="1.4100999999999999"/>
    <n v="1.07836194476075"/>
  </r>
  <r>
    <n v="475"/>
    <x v="0"/>
    <s v="URBAN"/>
    <s v="MLORE-FOUNDERS BR(DONGERKERY)"/>
    <n v="1.3759999999999999"/>
    <n v="1.9311882040292001"/>
  </r>
  <r>
    <n v="476"/>
    <x v="0"/>
    <s v="URBAN"/>
    <s v="KODIALBAIL, MANGALURU"/>
    <n v="3.54"/>
    <n v="1.4845597193212501"/>
  </r>
  <r>
    <n v="478"/>
    <x v="0"/>
    <s v="URBAN"/>
    <s v="BEJAI, MANGALURU"/>
    <n v="3.7115999999999998"/>
    <n v="1.5160029861008499"/>
  </r>
  <r>
    <n v="479"/>
    <x v="0"/>
    <s v="URBAN"/>
    <s v="MANNAGUDDA,MANGALURU"/>
    <n v="3.0999999999999999E-3"/>
    <n v="0.71789923124955002"/>
  </r>
  <r>
    <n v="480"/>
    <x v="2"/>
    <s v="RURAL"/>
    <s v="MELPAL,KARNATAKA"/>
    <n v="6.13E-2"/>
    <n v="8.3989232161550006E-2"/>
  </r>
  <r>
    <n v="481"/>
    <x v="4"/>
    <s v="SURBAN"/>
    <s v="MADIKERI"/>
    <n v="0.72250000000000003"/>
    <n v="0.45549354418244897"/>
  </r>
  <r>
    <n v="482"/>
    <x v="0"/>
    <s v="SURBAN"/>
    <s v="MOODBIDRI, KARNATAKA"/>
    <n v="1.1223000000000001"/>
    <n v="0.95263115501310003"/>
  </r>
  <r>
    <n v="483"/>
    <x v="6"/>
    <s v="SURBAN"/>
    <s v="MULGUND,KARNATAKA"/>
    <n v="0.38469999999999999"/>
    <n v="0.32824128448520001"/>
  </r>
  <r>
    <n v="484"/>
    <x v="4"/>
    <s v="URBAN"/>
    <s v="DEVARAJ URS ROAD, MYSURU"/>
    <n v="1.5757000000000001"/>
    <n v="0.43905475326069998"/>
  </r>
  <r>
    <n v="485"/>
    <x v="4"/>
    <s v="URBAN"/>
    <s v="CHAMUNDIPURAM, MYSURU"/>
    <n v="1.5702"/>
    <n v="1.2290787413473501"/>
  </r>
  <r>
    <n v="486"/>
    <x v="13"/>
    <s v="METRO"/>
    <s v="MADURAI, TN"/>
    <n v="0.43190000000000001"/>
    <n v="0.24379700267189999"/>
  </r>
  <r>
    <n v="487"/>
    <x v="0"/>
    <s v="URBAN"/>
    <s v="URVA MARKET,MANGALURU"/>
    <n v="6.4000000000000003E-3"/>
    <n v="0.55363845503465003"/>
  </r>
  <r>
    <n v="488"/>
    <x v="13"/>
    <s v="METRO"/>
    <s v="TRIPLICANE, CHENNAI"/>
    <n v="1.0666"/>
    <n v="0.27008912013940001"/>
  </r>
  <r>
    <n v="489"/>
    <x v="5"/>
    <s v="SURBAN"/>
    <s v="MADAKASIRA, A.P"/>
    <n v="0.43280000000000002"/>
    <n v="0.72161072640889901"/>
  </r>
  <r>
    <n v="490"/>
    <x v="6"/>
    <s v="SURBAN"/>
    <s v="MARGAO, GOA"/>
    <n v="0.87319999999999998"/>
    <n v="2.7321852562174498"/>
  </r>
  <r>
    <n v="491"/>
    <x v="13"/>
    <s v="METRO"/>
    <s v="ANNA NAGAR, CHENNAI"/>
    <n v="1.6302000000000001"/>
    <n v="0.39585130234639998"/>
  </r>
  <r>
    <n v="492"/>
    <x v="0"/>
    <s v="URBAN"/>
    <s v="BALMATTA ROAD, MANGALURU"/>
    <n v="1.0859000000000001"/>
    <n v="0.53646697708070001"/>
  </r>
  <r>
    <n v="493"/>
    <x v="1"/>
    <s v="RURAL"/>
    <s v="MUROOR"/>
    <n v="0.15509999999999999"/>
    <n v="0.83372884075044995"/>
  </r>
  <r>
    <n v="494"/>
    <x v="13"/>
    <s v="METRO"/>
    <s v="MINT STREET, CHENNAI"/>
    <n v="0.69520000000000004"/>
    <n v="0.49094412253030001"/>
  </r>
  <r>
    <n v="495"/>
    <x v="0"/>
    <s v="URBAN"/>
    <s v="PM RAO ROAD, MLORE"/>
    <n v="0.52559999999999996"/>
    <n v="0.31334467665714999"/>
  </r>
  <r>
    <n v="496"/>
    <x v="13"/>
    <s v="METRO"/>
    <s v="KODAMBAKKAM, CHENNAI"/>
    <n v="1.5161"/>
    <n v="0.58433309038150005"/>
  </r>
  <r>
    <n v="497"/>
    <x v="11"/>
    <s v="RURAL"/>
    <s v="MEDIGESHI"/>
    <n v="0.1651"/>
    <n v="0.39807202245329998"/>
  </r>
  <r>
    <n v="498"/>
    <x v="3"/>
    <s v="SURBAN"/>
    <s v="MATALA, KARNATAKA"/>
    <n v="0.10199999999999999"/>
    <n v="0.16671933659784999"/>
  </r>
  <r>
    <n v="499"/>
    <x v="4"/>
    <s v="URBAN"/>
    <s v="SARASWATHIPURAM, MYSURU"/>
    <n v="2.702"/>
    <n v="1.1731167138534"/>
  </r>
  <r>
    <n v="501"/>
    <x v="6"/>
    <s v="URBAN"/>
    <s v="KOPPADAKERE, DHARWAD"/>
    <n v="0.97430000000000005"/>
    <n v="0.57663653675419901"/>
  </r>
  <r>
    <n v="502"/>
    <x v="0"/>
    <s v="RURAL"/>
    <s v="MANILA KARNATAKA"/>
    <n v="0.11459999999999999"/>
    <n v="0.38755296001454997"/>
  </r>
  <r>
    <n v="503"/>
    <x v="8"/>
    <s v="URBAN"/>
    <s v="MOHALI, PUNJAB"/>
    <n v="0.30840000000000001"/>
    <n v="1.5485920370988999"/>
  </r>
  <r>
    <n v="504"/>
    <x v="4"/>
    <s v="URBAN"/>
    <s v="KUVEMPUNAGAR, MYSURU"/>
    <n v="2.4603000000000002"/>
    <n v="1.1830608024846501"/>
  </r>
  <r>
    <n v="505"/>
    <x v="4"/>
    <s v="URBAN"/>
    <s v="V V MOHALLA, MYSURU"/>
    <n v="2.6356999999999999"/>
    <n v="0.50843078691840005"/>
  </r>
  <r>
    <n v="506"/>
    <x v="0"/>
    <s v="URBAN"/>
    <s v="KADRI ROAD,  MANGALURU"/>
    <n v="2.0398999999999998"/>
    <n v="0.75686648202425"/>
  </r>
  <r>
    <n v="507"/>
    <x v="4"/>
    <s v="URBAN"/>
    <s v="SIDHARTHNAGAR, MYSURU"/>
    <n v="1.4737"/>
    <n v="0.60594171406520003"/>
  </r>
  <r>
    <n v="508"/>
    <x v="4"/>
    <s v="URBAN"/>
    <s v="VIVEKANANDA NAGAR, MYSURU"/>
    <n v="2.0577999999999999"/>
    <n v="0.74653387305575003"/>
  </r>
  <r>
    <n v="509"/>
    <x v="9"/>
    <s v="METRO"/>
    <s v="MUMBAI-VAZIRA NAKA, BORIVLI(W)"/>
    <n v="2.1547000000000001"/>
    <n v="0.77453359336159999"/>
  </r>
  <r>
    <n v="510"/>
    <x v="9"/>
    <s v="METRO"/>
    <s v="KANDIVLI EAST,MUMBAI"/>
    <n v="1.6910000000000001"/>
    <n v="0.63482545010335001"/>
  </r>
  <r>
    <n v="511"/>
    <x v="4"/>
    <s v="URBAN"/>
    <s v="VIJAYANAGAR II STG, MYSURU"/>
    <n v="5.4000000000000003E-3"/>
    <n v="0.34181733348295001"/>
  </r>
  <r>
    <n v="512"/>
    <x v="9"/>
    <s v="METRO"/>
    <s v="POWAI, MUMBAI"/>
    <n v="1.5752999999999999"/>
    <n v="0.56852841474414995"/>
  </r>
  <r>
    <n v="513"/>
    <x v="0"/>
    <s v="URBAN"/>
    <s v="HO COMPLEX BRANCH, MLORE"/>
    <n v="2.1343000000000001"/>
    <n v="0.30454219948575001"/>
  </r>
  <r>
    <n v="514"/>
    <x v="9"/>
    <s v="METRO"/>
    <s v="OSHIWARA,MUMBAI"/>
    <n v="0.75890000000000002"/>
    <n v="0.32502498806344998"/>
  </r>
  <r>
    <n v="515"/>
    <x v="9"/>
    <s v="METRO"/>
    <s v="KOPAR - KHAIRANE ,NAVI MUMBAI"/>
    <n v="1.6500999999999999"/>
    <n v="0.34068968079424999"/>
  </r>
  <r>
    <n v="516"/>
    <x v="9"/>
    <s v="METRO"/>
    <s v="THAKUR VILLAGE,KANDIVILI EAST"/>
    <n v="1.3541000000000001"/>
    <n v="0.80405682709255"/>
  </r>
  <r>
    <n v="517"/>
    <x v="9"/>
    <s v="METRO"/>
    <s v="SEA WOODS,NERUL,NAVI MUMBAI"/>
    <n v="1.8048"/>
    <n v="0.50696057548474904"/>
  </r>
  <r>
    <n v="518"/>
    <x v="9"/>
    <s v="METRO"/>
    <s v="SANTACRUZ, MUMBAI"/>
    <n v="1.7421"/>
    <n v="0.35229300675449998"/>
  </r>
  <r>
    <n v="519"/>
    <x v="4"/>
    <s v="URBAN"/>
    <s v="BOGADI, MYSURU"/>
    <n v="6.0000000000000001E-3"/>
    <n v="0.47447716657525002"/>
  </r>
  <r>
    <n v="520"/>
    <x v="9"/>
    <s v="METRO"/>
    <s v="MULUND(WEST), MUMBAI"/>
    <n v="1.2822"/>
    <n v="0.74001502528909902"/>
  </r>
  <r>
    <n v="522"/>
    <x v="9"/>
    <s v="METRO"/>
    <s v="BELAPUR, NAVI MUMBAI"/>
    <n v="0.6956"/>
    <n v="0.15845191677685"/>
  </r>
  <r>
    <n v="523"/>
    <x v="9"/>
    <s v="URBAN"/>
    <s v="MIRA ROAD (EAST) , MUMBAI"/>
    <n v="1.6896"/>
    <n v="0.38387160406634901"/>
  </r>
  <r>
    <n v="524"/>
    <x v="8"/>
    <s v="URBAN"/>
    <s v="MORADABAD,UTTAR PRADESH"/>
    <n v="0.34079999999999999"/>
    <n v="0.31399744774064903"/>
  </r>
  <r>
    <n v="525"/>
    <x v="9"/>
    <s v="METRO"/>
    <s v="VILLE PARLE (EAST), MUMBAI"/>
    <n v="1.6173999999999999"/>
    <n v="0.37956104021069997"/>
  </r>
  <r>
    <n v="526"/>
    <x v="4"/>
    <s v="URBAN"/>
    <s v="J P NAGAR, MYSURU"/>
    <n v="1.3228"/>
    <n v="0.80049303098659996"/>
  </r>
  <r>
    <n v="528"/>
    <x v="3"/>
    <s v="SURBAN"/>
    <s v="MUDHOL"/>
    <n v="0.31590000000000001"/>
    <n v="0.64841095477834998"/>
  </r>
  <r>
    <n v="529"/>
    <x v="4"/>
    <s v="RURAL"/>
    <s v="SIDDALINGAPURA"/>
    <n v="0.41439999999999999"/>
    <n v="0.113220086264449"/>
  </r>
  <r>
    <n v="530"/>
    <x v="10"/>
    <s v="SURBAN"/>
    <s v="MEMARI"/>
    <n v="0.14349999999999999"/>
    <n v="0.14038349323480001"/>
  </r>
  <r>
    <n v="531"/>
    <x v="6"/>
    <s v="SURBAN"/>
    <s v="NAVALGUND"/>
    <n v="0.16370000000000001"/>
    <n v="0.39295898136890001"/>
  </r>
  <r>
    <n v="532"/>
    <x v="0"/>
    <s v="SURBAN"/>
    <s v="NEERCHAL, KERALA"/>
    <n v="0.40679999999999999"/>
    <n v="0.89240132242019998"/>
  </r>
  <r>
    <n v="533"/>
    <x v="11"/>
    <s v="RURAL"/>
    <s v="NONAVINAKERE"/>
    <n v="0.62849999999999995"/>
    <n v="0.51560985972274997"/>
  </r>
  <r>
    <n v="534"/>
    <x v="2"/>
    <s v="RURAL"/>
    <s v="NYAMATHI"/>
    <n v="0.2331"/>
    <n v="0.57405719438439995"/>
  </r>
  <r>
    <n v="535"/>
    <x v="5"/>
    <s v="URBAN"/>
    <s v="NELLORE, A.P"/>
    <n v="0.62909999999999999"/>
    <n v="0.17469430713199999"/>
  </r>
  <r>
    <n v="536"/>
    <x v="2"/>
    <s v="RURAL"/>
    <s v="NARVE, KARNATAKA"/>
    <n v="0.15690000000000001"/>
    <n v="9.0443910687699997E-2"/>
  </r>
  <r>
    <n v="537"/>
    <x v="8"/>
    <s v="METRO"/>
    <s v="CORP.FIN.BRANCH-DELHI"/>
    <n v="0.4864"/>
    <n v="0.2140206544628"/>
  </r>
  <r>
    <n v="538"/>
    <x v="2"/>
    <s v="RURAL"/>
    <s v="NIDUVALE"/>
    <n v="0.32419999999999999"/>
    <n v="0.54270169811375002"/>
  </r>
  <r>
    <n v="539"/>
    <x v="1"/>
    <s v="RURAL"/>
    <s v="NAVILGON, KARNATAKA"/>
    <n v="2.2200000000000001E-2"/>
    <n v="0.18376620301005001"/>
  </r>
  <r>
    <n v="540"/>
    <x v="11"/>
    <s v="RURAL"/>
    <s v="KIBBANAHALLY CROSS(NELLEKERE)"/>
    <n v="0.1709"/>
    <n v="0.39229204807399998"/>
  </r>
  <r>
    <n v="541"/>
    <x v="9"/>
    <s v="METRO"/>
    <s v="NAGPUR, MAHARASTRA"/>
    <n v="0.2399"/>
    <n v="0.28171731981850001"/>
  </r>
  <r>
    <n v="542"/>
    <x v="8"/>
    <s v="METRO"/>
    <s v="OVERSEAS, NEW DELHI"/>
    <n v="0.59760000000000002"/>
    <n v="0.37433121127859997"/>
  </r>
  <r>
    <n v="543"/>
    <x v="5"/>
    <s v="URBAN"/>
    <s v="NANDYAL.A.P"/>
    <n v="0.85329999999999995"/>
    <n v="0.16093439592525"/>
  </r>
  <r>
    <n v="544"/>
    <x v="8"/>
    <s v="METRO"/>
    <s v="SAVITHA VIHAR, NEW DELHI"/>
    <n v="0.9486"/>
    <n v="0.99430938136649905"/>
  </r>
  <r>
    <n v="545"/>
    <x v="8"/>
    <s v="URBAN"/>
    <s v="NOIDA, UTTAR PRADESH"/>
    <n v="1.6611"/>
    <n v="0.38216795891354999"/>
  </r>
  <r>
    <n v="546"/>
    <x v="8"/>
    <s v="METRO"/>
    <s v="WEST PATEL NAGAR, NEW DELHI"/>
    <n v="0.89880000000000004"/>
    <n v="1.6994760206449999"/>
  </r>
  <r>
    <n v="547"/>
    <x v="8"/>
    <s v="METRO"/>
    <s v="LAJPAT NAGAR, NEW DELHI"/>
    <n v="2.1194999999999999"/>
    <n v="0.99597515662705005"/>
  </r>
  <r>
    <n v="548"/>
    <x v="8"/>
    <s v="METRO"/>
    <s v="SHALIMAR BAGH, NEW DELHI"/>
    <n v="1.0438000000000001"/>
    <n v="0.71066978076764997"/>
  </r>
  <r>
    <n v="549"/>
    <x v="8"/>
    <s v="METRO"/>
    <s v="ROHINI,NEW DELHI"/>
    <n v="1.44"/>
    <n v="0.76706783561664904"/>
  </r>
  <r>
    <n v="550"/>
    <x v="8"/>
    <s v="METRO"/>
    <s v="R K PURAM , NEW DELHI"/>
    <n v="2.4E-2"/>
    <n v="0.49300359464319998"/>
  </r>
  <r>
    <n v="551"/>
    <x v="8"/>
    <s v="METRO"/>
    <s v="DWARAKA , NEWDELHI"/>
    <n v="0.32219999999999999"/>
    <n v="1.2653256120274501"/>
  </r>
  <r>
    <n v="552"/>
    <x v="9"/>
    <s v="METRO"/>
    <s v="NASHIK"/>
    <n v="3.8809999999999998"/>
    <n v="0.15197194828745"/>
  </r>
  <r>
    <n v="553"/>
    <x v="8"/>
    <s v="METRO"/>
    <s v="G T KARNAL ROAD , NEWDELHI"/>
    <n v="0.8004"/>
    <n v="0.99119997181035002"/>
  </r>
  <r>
    <n v="554"/>
    <x v="8"/>
    <s v="METRO"/>
    <s v="PASCHIM VIHAR, NEWDELHI"/>
    <n v="0.89329999999999998"/>
    <n v="1.79740703605284"/>
  </r>
  <r>
    <n v="556"/>
    <x v="8"/>
    <s v="METRO"/>
    <s v="JANAKPURI , NEW DELHI"/>
    <n v="0.82079999999999997"/>
    <n v="1.4796012472620499"/>
  </r>
  <r>
    <n v="557"/>
    <x v="11"/>
    <s v="SURBAN"/>
    <s v="NELAMANGALA,BENGALURU"/>
    <n v="0.73909999999999998"/>
    <n v="0.84085439290104902"/>
  </r>
  <r>
    <n v="558"/>
    <x v="8"/>
    <s v="METRO"/>
    <s v="NEW DELHI-KAROLBAGH"/>
    <n v="0.92710000000000004"/>
    <n v="0.53472190554074905"/>
  </r>
  <r>
    <n v="559"/>
    <x v="12"/>
    <s v="METRO"/>
    <s v="NAGANATHAPURA-BENGALURU"/>
    <n v="1.0773999999999999"/>
    <n v="0.70740699558275"/>
  </r>
  <r>
    <n v="560"/>
    <x v="8"/>
    <s v="METRO"/>
    <s v="EAST OF KAILASH, NEW DELHI"/>
    <n v="0.84699999999999998"/>
    <n v="0.36230661238325002"/>
  </r>
  <r>
    <n v="561"/>
    <x v="8"/>
    <s v="METRO"/>
    <s v="ASHOK VIHAR, NEW DELHI"/>
    <n v="0.50080000000000002"/>
    <n v="0.31485901565485003"/>
  </r>
  <r>
    <n v="562"/>
    <x v="8"/>
    <s v="METRO"/>
    <s v="NEW DELHI - VIKASPURI"/>
    <n v="0.3488"/>
    <n v="0.92520755616139905"/>
  </r>
  <r>
    <n v="563"/>
    <x v="6"/>
    <s v="SURBAN"/>
    <s v="NIPPANI"/>
    <n v="0.33639999999999998"/>
    <n v="0.17202652338399901"/>
  </r>
  <r>
    <n v="564"/>
    <x v="5"/>
    <s v="URBAN"/>
    <s v="MIRYALGUDA"/>
    <n v="0.22140000000000001"/>
    <n v="7.4175774098749994E-2"/>
  </r>
  <r>
    <n v="565"/>
    <x v="1"/>
    <s v="URBAN"/>
    <s v="MANIPAL"/>
    <n v="0.59260000000000002"/>
    <n v="0.28226573102679903"/>
  </r>
  <r>
    <n v="566"/>
    <x v="0"/>
    <s v="URBAN"/>
    <s v="MANGALURU - KULSHEKAR"/>
    <n v="1.1149"/>
    <n v="0.36281924994690001"/>
  </r>
  <r>
    <n v="567"/>
    <x v="8"/>
    <s v="METRO"/>
    <s v="NEW DELHI-MALVIA NAGAR"/>
    <n v="0.36409999999999998"/>
    <n v="0.21177254782475"/>
  </r>
  <r>
    <n v="568"/>
    <x v="5"/>
    <s v="URBAN"/>
    <s v="NIZAMABAD"/>
    <n v="0.32300000000000001"/>
    <n v="7.5494824894099893E-2"/>
  </r>
  <r>
    <n v="569"/>
    <x v="3"/>
    <s v="SURBAN"/>
    <s v="MANVI"/>
    <n v="2.5000000000000001E-2"/>
    <n v="0.19361115631440001"/>
  </r>
  <r>
    <n v="570"/>
    <x v="13"/>
    <s v="SURBAN"/>
    <s v="NAMAKKAL"/>
    <n v="0.22420000000000001"/>
    <n v="0.1285430891564"/>
  </r>
  <r>
    <n v="571"/>
    <x v="4"/>
    <s v="URBAN"/>
    <s v="MYSURU-NAZARBAD"/>
    <n v="1.0569"/>
    <n v="0.39955159800324902"/>
  </r>
  <r>
    <n v="572"/>
    <x v="3"/>
    <s v="SURBAN"/>
    <s v="MUDDEBIHAL"/>
    <n v="0.3216"/>
    <n v="0.33933899691355002"/>
  </r>
  <r>
    <n v="573"/>
    <x v="4"/>
    <s v="RURAL"/>
    <s v="NARWEYPETE G.P"/>
    <n v="2.5600000000000001E-2"/>
    <n v="0.20415471100665"/>
  </r>
  <r>
    <n v="574"/>
    <x v="8"/>
    <s v="METRO"/>
    <s v="NEW DELHI-KIRTI NAGAR"/>
    <n v="0.94689999999999996"/>
    <n v="0.23927596170015"/>
  </r>
  <r>
    <n v="575"/>
    <x v="8"/>
    <s v="METRO"/>
    <s v="NEWDELHI-CHITTARANJAN PARK"/>
    <n v="0.54459999999999997"/>
    <n v="8.8486450915450002E-2"/>
  </r>
  <r>
    <n v="576"/>
    <x v="4"/>
    <s v="SURBAN"/>
    <s v="NANJANGUD"/>
    <n v="0.6462"/>
    <n v="0.17135866213935"/>
  </r>
  <r>
    <n v="577"/>
    <x v="11"/>
    <s v="RURAL"/>
    <s v="SHETTIHALLI G.P"/>
    <n v="3.73E-2"/>
    <n v="0.16402964906885001"/>
  </r>
  <r>
    <n v="578"/>
    <x v="5"/>
    <s v="URBAN"/>
    <s v="MACHILIPATNAM"/>
    <n v="0.41839999999999999"/>
    <n v="3.3334973952200003E-2"/>
  </r>
  <r>
    <n v="579"/>
    <x v="9"/>
    <s v="URBAN"/>
    <s v="NANDED"/>
    <n v="0.39379999999999998"/>
    <n v="0.2121435665608"/>
  </r>
  <r>
    <n v="580"/>
    <x v="1"/>
    <s v="RURAL"/>
    <s v="MAVINAKATTE-KENCHANOOR G.P"/>
    <n v="0.1353"/>
    <n v="6.5853256046600001E-2"/>
  </r>
  <r>
    <n v="581"/>
    <x v="11"/>
    <s v="SURBAN"/>
    <s v="MAGADI,KARNATAKA"/>
    <n v="0.37959999999999999"/>
    <n v="0.38752821799550002"/>
  </r>
  <r>
    <n v="582"/>
    <x v="13"/>
    <s v="URBAN"/>
    <s v="NAGERCOIL"/>
    <n v="0.58919999999999995"/>
    <n v="9.7275507129899894E-2"/>
  </r>
  <r>
    <n v="583"/>
    <x v="2"/>
    <s v="RURAL"/>
    <s v="NARASIMHARAJAPURA"/>
    <n v="0.4531"/>
    <n v="0.24929240034049999"/>
  </r>
  <r>
    <n v="584"/>
    <x v="1"/>
    <s v="RURAL"/>
    <s v="MOLAHALLI G.P"/>
    <n v="0.12540000000000001"/>
    <n v="5.0014947650600002E-2"/>
  </r>
  <r>
    <n v="585"/>
    <x v="2"/>
    <s v="RURAL"/>
    <s v="MANDAGATTA GP"/>
    <n v="3.2000000000000002E-3"/>
    <n v="6.5295432696250003E-2"/>
  </r>
  <r>
    <n v="586"/>
    <x v="11"/>
    <s v="SURBAN"/>
    <s v="MADDUR"/>
    <n v="0.34439999999999998"/>
    <n v="0.12407284671865"/>
  </r>
  <r>
    <n v="587"/>
    <x v="4"/>
    <s v="RURAL"/>
    <s v="LAKKUR GP"/>
    <n v="2.8999999999999998E-3"/>
    <n v="0.19539416992195"/>
  </r>
  <r>
    <n v="588"/>
    <x v="4"/>
    <s v="RURAL"/>
    <s v="KESAGODU GP"/>
    <n v="1.54E-2"/>
    <n v="2.873606259395E-2"/>
  </r>
  <r>
    <n v="589"/>
    <x v="9"/>
    <s v="URBAN"/>
    <s v="KHARGHAR,NAVI MUMBAI"/>
    <n v="0.60250000000000004"/>
    <n v="0.47262600736235"/>
  </r>
  <r>
    <n v="590"/>
    <x v="5"/>
    <s v="URBAN"/>
    <s v="ONGOLE"/>
    <n v="9.8299999999999998E-2"/>
    <n v="3.6846290691550002E-2"/>
  </r>
  <r>
    <n v="591"/>
    <x v="4"/>
    <s v="URBAN"/>
    <s v="RAJIV NAGAR,MYSURU"/>
    <n v="0.20730000000000001"/>
    <n v="6.9530921555950004E-2"/>
  </r>
  <r>
    <n v="592"/>
    <x v="0"/>
    <s v="RURAL"/>
    <s v="NERIA GP"/>
    <n v="0.27929999999999999"/>
    <n v="0.25141950854254902"/>
  </r>
  <r>
    <n v="593"/>
    <x v="0"/>
    <s v="URBAN"/>
    <s v="MANGALURU KRISHNAPURA"/>
    <n v="0.65359999999999996"/>
    <n v="0.24900603921584999"/>
  </r>
  <r>
    <n v="594"/>
    <x v="8"/>
    <s v="METRO"/>
    <s v="GOMTI NAGAR-LUCKNOW"/>
    <n v="0.1084"/>
    <n v="6.5952403474500002E-2"/>
  </r>
  <r>
    <n v="595"/>
    <x v="5"/>
    <s v="URBAN"/>
    <s v="MAHABUBNAGAR"/>
    <n v="0.62160000000000004"/>
    <n v="0.107001071881449"/>
  </r>
  <r>
    <n v="596"/>
    <x v="9"/>
    <s v="URBAN"/>
    <s v="NAVIMUMBAI-KAMOTHE"/>
    <n v="0.5232"/>
    <n v="6.26461819881E-2"/>
  </r>
  <r>
    <n v="597"/>
    <x v="4"/>
    <s v="RURAL"/>
    <s v="MALLAPPANNAHALLY GP"/>
    <n v="0.14319999999999999"/>
    <n v="3.8026563583200002E-2"/>
  </r>
  <r>
    <n v="598"/>
    <x v="10"/>
    <s v="URBAN"/>
    <s v="NARENDRAPUR,KOLKATA"/>
    <n v="0.1181"/>
    <n v="0.11197543108959999"/>
  </r>
  <r>
    <n v="599"/>
    <x v="3"/>
    <s v="RURAL"/>
    <s v="MIRJI"/>
    <n v="1.06E-2"/>
    <n v="4.6870248325449997E-2"/>
  </r>
  <r>
    <n v="601"/>
    <x v="6"/>
    <s v="SURBAN"/>
    <s v="PANJIM, GOA"/>
    <n v="0.76129999999999998"/>
    <n v="1.0767599090775"/>
  </r>
  <r>
    <n v="602"/>
    <x v="0"/>
    <s v="URBAN"/>
    <s v="PANAMBUR, MLORE"/>
    <n v="0.76980000000000004"/>
    <n v="0.2695751817498"/>
  </r>
  <r>
    <n v="603"/>
    <x v="11"/>
    <s v="SURBAN"/>
    <s v="PAVAGADA"/>
    <n v="0.32579999999999998"/>
    <n v="0.69073942841900005"/>
  </r>
  <r>
    <n v="604"/>
    <x v="0"/>
    <s v="SURBAN"/>
    <s v="PUTTUR, D.K"/>
    <n v="2.6032000000000002"/>
    <n v="0.82313748555565003"/>
  </r>
  <r>
    <n v="605"/>
    <x v="0"/>
    <s v="URBAN"/>
    <s v="PACHANADY, MANGALURU"/>
    <n v="1.4353"/>
    <n v="0.57531883426449903"/>
  </r>
  <r>
    <n v="606"/>
    <x v="13"/>
    <s v="URBAN"/>
    <s v="PONDICHERRY"/>
    <n v="0.57240000000000002"/>
    <n v="0.26821589022775"/>
  </r>
  <r>
    <n v="607"/>
    <x v="9"/>
    <s v="METRO"/>
    <s v="PUNE MAIN"/>
    <n v="0.5988"/>
    <n v="0.22539058517919899"/>
  </r>
  <r>
    <n v="608"/>
    <x v="8"/>
    <s v="URBAN"/>
    <s v="PANCHKULA, HARYANA"/>
    <n v="1.2137"/>
    <n v="1.1141821362172"/>
  </r>
  <r>
    <n v="609"/>
    <x v="9"/>
    <s v="METRO"/>
    <s v="HADAPSAR, PUNE"/>
    <n v="1.3331"/>
    <n v="0.25982619960870001"/>
  </r>
  <r>
    <n v="610"/>
    <x v="1"/>
    <s v="SURBAN"/>
    <s v="PADUBIDRI"/>
    <n v="0.67849999999999999"/>
    <n v="0.85134505521290005"/>
  </r>
  <r>
    <n v="611"/>
    <x v="8"/>
    <s v="URBAN"/>
    <s v="PANIPAT"/>
    <n v="0.62949999999999995"/>
    <n v="0.14525861083800001"/>
  </r>
  <r>
    <n v="612"/>
    <x v="9"/>
    <s v="METRO"/>
    <s v="DHANKAWADI, PUNE"/>
    <n v="0.61709999999999998"/>
    <n v="0.26226701800864999"/>
  </r>
  <r>
    <n v="613"/>
    <x v="10"/>
    <s v="METRO"/>
    <s v="PATNA,BIHAR"/>
    <n v="0.4264"/>
    <n v="0.32182943284740001"/>
  </r>
  <r>
    <n v="614"/>
    <x v="9"/>
    <s v="METRO"/>
    <s v="PIMPRI-CHINCHWAD"/>
    <n v="0.24110000000000001"/>
    <n v="6.5190024040999994E-2"/>
  </r>
  <r>
    <n v="615"/>
    <x v="9"/>
    <s v="URBAN"/>
    <s v="PANVEL"/>
    <n v="1.2898000000000001"/>
    <n v="0.119452904817999"/>
  </r>
  <r>
    <n v="616"/>
    <x v="1"/>
    <s v="RURAL"/>
    <s v="PANIYOOR"/>
    <n v="0.16489999999999999"/>
    <n v="0.15957818845230001"/>
  </r>
  <r>
    <n v="617"/>
    <x v="8"/>
    <s v="URBAN"/>
    <s v="PATIALA"/>
    <n v="6.6299999999999998E-2"/>
    <n v="7.3008369389450004E-2"/>
  </r>
  <r>
    <n v="618"/>
    <x v="5"/>
    <s v="URBAN"/>
    <s v="PRODDATUR (AP)"/>
    <n v="0.21790000000000001"/>
    <n v="0.16190288131700001"/>
  </r>
  <r>
    <n v="619"/>
    <x v="4"/>
    <s v="SURBAN"/>
    <s v="PERIYAPATNA"/>
    <n v="0.1956"/>
    <n v="0.16089930209510001"/>
  </r>
  <r>
    <n v="620"/>
    <x v="6"/>
    <s v="RURAL"/>
    <s v="MALLUR GP"/>
    <n v="3.9100000000000003E-2"/>
    <n v="0.18822467670185"/>
  </r>
  <r>
    <n v="621"/>
    <x v="11"/>
    <s v="SURBAN"/>
    <s v="MALAVALLI"/>
    <n v="0.1182"/>
    <n v="0.10290031398435"/>
  </r>
  <r>
    <n v="622"/>
    <x v="4"/>
    <s v="URBAN"/>
    <s v="MYSURU-SANKRANTHI CIRCLE HEBBAL"/>
    <n v="0.5363"/>
    <n v="0.10569718605005"/>
  </r>
  <r>
    <n v="623"/>
    <x v="4"/>
    <s v="URBAN"/>
    <s v="MYSURU-KANAKADASA NAGAR"/>
    <n v="1.329"/>
    <n v="0.15073099508794999"/>
  </r>
  <r>
    <n v="624"/>
    <x v="5"/>
    <s v="URBAN"/>
    <s v="NARSARAOPET"/>
    <n v="0.59909999999999997"/>
    <n v="9.8987149218149995E-2"/>
  </r>
  <r>
    <n v="625"/>
    <x v="13"/>
    <s v="SURBAN"/>
    <s v="MARTHANDAM"/>
    <n v="0.13070000000000001"/>
    <n v="5.99918930988E-2"/>
  </r>
  <r>
    <n v="627"/>
    <x v="9"/>
    <s v="SURBAN"/>
    <s v="PALGHAR"/>
    <n v="0.14610000000000001"/>
    <n v="6.3193285503400004E-2"/>
  </r>
  <r>
    <n v="628"/>
    <x v="9"/>
    <s v="METRO"/>
    <s v="PUNE-BANER"/>
    <n v="0.11899999999999999"/>
    <n v="4.6649662669850003E-2"/>
  </r>
  <r>
    <n v="629"/>
    <x v="0"/>
    <s v="URBAN"/>
    <s v="PALAKKAD"/>
    <n v="7.5200000000000003E-2"/>
    <n v="4.3728299869800001E-2"/>
  </r>
  <r>
    <n v="630"/>
    <x v="0"/>
    <s v="SURBAN"/>
    <s v="MULKI"/>
    <n v="0.41210000000000002"/>
    <n v="7.8299676809149996E-2"/>
  </r>
  <r>
    <n v="631"/>
    <x v="6"/>
    <s v="SURBAN"/>
    <s v="LAKSHMESHWAR"/>
    <n v="5.04E-2"/>
    <n v="0.18243539511740001"/>
  </r>
  <r>
    <n v="632"/>
    <x v="5"/>
    <s v="URBAN"/>
    <s v="MADANAPALLE"/>
    <n v="0.31459999999999999"/>
    <n v="0.1122223126182"/>
  </r>
  <r>
    <n v="634"/>
    <x v="8"/>
    <s v="METRO"/>
    <s v="LUDHIANA - CHANDIGARH ROAD"/>
    <n v="0.115"/>
    <n v="0.21929747219939999"/>
  </r>
  <r>
    <n v="635"/>
    <x v="9"/>
    <s v="METRO"/>
    <s v="NAVI MUMBAI-AIROLI"/>
    <n v="0.15409999999999999"/>
    <n v="5.8365727359200002E-2"/>
  </r>
  <r>
    <n v="636"/>
    <x v="11"/>
    <s v="RURAL"/>
    <s v="MALEMACHANAHALLI G P"/>
    <n v="4.0099999999999997E-2"/>
    <n v="0.10220979750219999"/>
  </r>
  <r>
    <n v="637"/>
    <x v="9"/>
    <s v="METRO"/>
    <s v="NAVI MUMBAI-NERUL(EAST)"/>
    <n v="0.27810000000000001"/>
    <n v="1.520616955735E-2"/>
  </r>
  <r>
    <n v="638"/>
    <x v="9"/>
    <s v="METRO"/>
    <s v="NAVI MUMBAI-KARANJADE"/>
    <n v="0.15079999999999999"/>
    <n v="0.10964600311495"/>
  </r>
  <r>
    <n v="640"/>
    <x v="0"/>
    <s v="SURBAN"/>
    <s v="PAYYANNUR"/>
    <n v="7.3499999999999996E-2"/>
    <n v="8.5411362755550002E-2"/>
  </r>
  <r>
    <n v="641"/>
    <x v="0"/>
    <s v="URBAN"/>
    <s v="KOLLAM(QUILON),KERALA"/>
    <n v="0.73"/>
    <n v="0.22224881421744999"/>
  </r>
  <r>
    <n v="642"/>
    <x v="9"/>
    <s v="SURBAN"/>
    <s v="LONI KALBHOR"/>
    <n v="0.25180000000000002"/>
    <n v="1.14503554417225"/>
  </r>
  <r>
    <n v="644"/>
    <x v="0"/>
    <s v="RURAL"/>
    <s v="MIYAPADAVU G P"/>
    <n v="5.8099999999999999E-2"/>
    <n v="9.4048765879849894E-2"/>
  </r>
  <r>
    <n v="645"/>
    <x v="11"/>
    <s v="RURAL"/>
    <s v="HUNASEHALLI-VAGATA GP"/>
    <n v="5.0999999999999997E-2"/>
    <n v="7.2217441741649999E-2"/>
  </r>
  <r>
    <n v="646"/>
    <x v="9"/>
    <s v="METRO"/>
    <s v="MANISH NAGAR, NAGPUR"/>
    <n v="0.1744"/>
    <n v="0.112841163588249"/>
  </r>
  <r>
    <n v="647"/>
    <x v="0"/>
    <s v="RURAL"/>
    <s v="MALADI"/>
    <n v="0.32579999999999998"/>
    <n v="8.2833994472149994E-2"/>
  </r>
  <r>
    <n v="648"/>
    <x v="7"/>
    <s v="METRO"/>
    <s v="JAIPUR-MALVIYA NAGAR"/>
    <n v="0.1376"/>
    <n v="0.1398458390582"/>
  </r>
  <r>
    <n v="649"/>
    <x v="0"/>
    <s v="RURAL"/>
    <s v="MUDUSHEDDE GP"/>
    <n v="0.1004"/>
    <n v="6.3300497989400004E-2"/>
  </r>
  <r>
    <n v="651"/>
    <x v="3"/>
    <s v="URBAN"/>
    <s v="RAICHUR"/>
    <n v="0.3256"/>
    <n v="0.27388664126849999"/>
  </r>
  <r>
    <n v="652"/>
    <x v="11"/>
    <s v="SURBAN"/>
    <s v="RAMANAGARAM"/>
    <n v="0.88660000000000005"/>
    <n v="0.70286396875454904"/>
  </r>
  <r>
    <n v="653"/>
    <x v="6"/>
    <s v="SURBAN"/>
    <s v="RATTIHALLI"/>
    <n v="0.23250000000000001"/>
    <n v="0.25373931364734997"/>
  </r>
  <r>
    <n v="654"/>
    <x v="4"/>
    <s v="RURAL"/>
    <s v="RUDRAPATNA"/>
    <n v="4.2200000000000001E-2"/>
    <n v="8.0769489247049894E-2"/>
  </r>
  <r>
    <n v="655"/>
    <x v="2"/>
    <s v="RURAL"/>
    <s v="RAMAKRISHNAPURA"/>
    <n v="0.15049999999999999"/>
    <n v="0.30335303959514998"/>
  </r>
  <r>
    <n v="656"/>
    <x v="6"/>
    <s v="URBAN"/>
    <s v="RANEBENNUR"/>
    <n v="1.1675"/>
    <n v="0.74103586653824904"/>
  </r>
  <r>
    <n v="657"/>
    <x v="5"/>
    <s v="URBAN"/>
    <s v="RAJAMAHENDRAVARAM, A.P"/>
    <n v="0.42520000000000002"/>
    <n v="0.23192370084444999"/>
  </r>
  <r>
    <n v="658"/>
    <x v="7"/>
    <s v="METRO"/>
    <s v="RAJKOT"/>
    <n v="0.41570000000000001"/>
    <n v="0.96794705663244995"/>
  </r>
  <r>
    <n v="659"/>
    <x v="10"/>
    <s v="METRO"/>
    <s v="RAIPUR, CHATTISGARH"/>
    <n v="0.33360000000000001"/>
    <n v="0.38484781965254999"/>
  </r>
  <r>
    <n v="660"/>
    <x v="10"/>
    <s v="METRO"/>
    <s v="RANCHI"/>
    <n v="0.3619"/>
    <n v="0.58927150464339995"/>
  </r>
  <r>
    <n v="661"/>
    <x v="10"/>
    <s v="URBAN"/>
    <s v="RAIGARH,CHATTISGARH"/>
    <n v="0.50060000000000004"/>
    <n v="0.56961573692015"/>
  </r>
  <r>
    <n v="662"/>
    <x v="10"/>
    <s v="URBAN"/>
    <s v="RAJARHAT-KOLKATTA"/>
    <n v="0.31309999999999999"/>
    <n v="0.31604759812794903"/>
  </r>
  <r>
    <n v="663"/>
    <x v="10"/>
    <s v="URBAN"/>
    <s v="ROURKELA"/>
    <n v="0.42649999999999999"/>
    <n v="9.4937753537349998E-2"/>
  </r>
  <r>
    <n v="664"/>
    <x v="5"/>
    <s v="METRO"/>
    <s v="RAJENDRANAGAR (A.P.)"/>
    <n v="0.40570000000000001"/>
    <n v="0.67285740529685001"/>
  </r>
  <r>
    <n v="665"/>
    <x v="8"/>
    <s v="URBAN"/>
    <s v="ROHTAK"/>
    <n v="0.12470000000000001"/>
    <n v="0.18570898422165"/>
  </r>
  <r>
    <n v="666"/>
    <x v="12"/>
    <s v="METRO"/>
    <s v="REVA GROUP OF EDUCATIONAL INST"/>
    <n v="0.67059999999999997"/>
    <n v="0.1824942689779"/>
  </r>
  <r>
    <n v="667"/>
    <x v="8"/>
    <s v="URBAN"/>
    <s v="ROORKEE"/>
    <n v="0.20630000000000001"/>
    <n v="0.30167161797545"/>
  </r>
  <r>
    <n v="668"/>
    <x v="8"/>
    <s v="URBAN"/>
    <s v="RUDRAPUR"/>
    <n v="0.14230000000000001"/>
    <n v="5.9203142718399999E-2"/>
  </r>
  <r>
    <n v="669"/>
    <x v="10"/>
    <s v="METRO"/>
    <s v="RAIPUR-DEVAPURI"/>
    <n v="3.7199999999999997E-2"/>
    <n v="0.13484543735669999"/>
  </r>
  <r>
    <n v="670"/>
    <x v="13"/>
    <s v="SURBAN"/>
    <s v="PALLADAM"/>
    <n v="3.95E-2"/>
    <n v="8.8570116945399999E-2"/>
  </r>
  <r>
    <n v="671"/>
    <x v="5"/>
    <s v="SURBAN"/>
    <s v="MANTRALAYAM"/>
    <n v="0.65869999999999995"/>
    <n v="0.19538689207500001"/>
  </r>
  <r>
    <n v="672"/>
    <x v="2"/>
    <s v="RURAL"/>
    <s v="KENDALBAIL-HONNETHALU GP"/>
    <n v="2.5999999999999999E-3"/>
    <n v="2.7872994207500001E-2"/>
  </r>
  <r>
    <n v="673"/>
    <x v="4"/>
    <s v="URBAN"/>
    <s v="MYSURU-RAJENDRANAGAR"/>
    <n v="0.41760000000000003"/>
    <n v="6.1455608649600001E-2"/>
  </r>
  <r>
    <n v="674"/>
    <x v="5"/>
    <s v="URBAN"/>
    <s v="KURNOOL-NANDYAL ROAD"/>
    <n v="0.49009999999999998"/>
    <n v="7.8037947766749993E-2"/>
  </r>
  <r>
    <n v="675"/>
    <x v="3"/>
    <s v="SURBAN"/>
    <s v="MASKI"/>
    <n v="0.13669999999999999"/>
    <n v="6.1651789733099899E-2"/>
  </r>
  <r>
    <n v="676"/>
    <x v="12"/>
    <s v="RURAL"/>
    <s v="KADABAGERE"/>
    <n v="0.15290000000000001"/>
    <n v="0.23165604548235"/>
  </r>
  <r>
    <n v="677"/>
    <x v="12"/>
    <s v="SURBAN"/>
    <s v="KAGGALIPURA"/>
    <n v="0.1971"/>
    <n v="0.112203752431"/>
  </r>
  <r>
    <n v="678"/>
    <x v="0"/>
    <s v="URBAN"/>
    <s v="MANGALURU-KAVOOR"/>
    <n v="0.52229999999999999"/>
    <n v="8.5746674133200002E-2"/>
  </r>
  <r>
    <n v="679"/>
    <x v="5"/>
    <s v="METRO"/>
    <s v="HYDERABAD-HAFEEZPET"/>
    <n v="7.0900000000000005E-2"/>
    <n v="3.490694877475E-2"/>
  </r>
  <r>
    <n v="680"/>
    <x v="5"/>
    <s v="METRO"/>
    <s v="HYDERABAD-GACHIBOWLI"/>
    <n v="0.13639999999999999"/>
    <n v="4.1530985016450001E-2"/>
  </r>
  <r>
    <n v="681"/>
    <x v="5"/>
    <s v="SURBAN"/>
    <s v="PENUGONDA"/>
    <n v="8.5300000000000001E-2"/>
    <n v="8.8987151541299894E-2"/>
  </r>
  <r>
    <n v="682"/>
    <x v="12"/>
    <s v="RURAL"/>
    <s v="RAMASANDRA"/>
    <n v="0.19989999999999999"/>
    <n v="7.5134050523200005E-2"/>
  </r>
  <r>
    <n v="683"/>
    <x v="4"/>
    <s v="URBAN"/>
    <s v="MYSURU-RAMANUJA ROAD"/>
    <n v="3.3999999999999998E-3"/>
    <n v="5.0899369245749997E-2"/>
  </r>
  <r>
    <n v="684"/>
    <x v="7"/>
    <s v="URBAN"/>
    <s v="MORBI"/>
    <n v="2.2200000000000001E-2"/>
    <n v="3.655233334125E-2"/>
  </r>
  <r>
    <n v="685"/>
    <x v="0"/>
    <s v="RURAL"/>
    <s v="NADUGODU-KATEEL"/>
    <n v="2.5000000000000001E-3"/>
    <n v="9.9501042332500005E-3"/>
  </r>
  <r>
    <n v="686"/>
    <x v="1"/>
    <s v="RURAL"/>
    <s v="NANDALIKE"/>
    <n v="4.2799999999999998E-2"/>
    <n v="4.4787897642749999E-2"/>
  </r>
  <r>
    <n v="687"/>
    <x v="5"/>
    <s v="SURBAN"/>
    <s v="NIDADAVOLU"/>
    <n v="5.0099999999999999E-2"/>
    <n v="3.7003913858400003E-2"/>
  </r>
  <r>
    <n v="688"/>
    <x v="0"/>
    <s v="RURAL"/>
    <s v="PILIMOGARU"/>
    <n v="2E-3"/>
    <n v="3.30726099999999E-4"/>
  </r>
  <r>
    <n v="689"/>
    <x v="1"/>
    <s v="RURAL"/>
    <s v="MULLADKA"/>
    <n v="4.65E-2"/>
    <n v="3.5638371708450002E-2"/>
  </r>
  <r>
    <n v="690"/>
    <x v="9"/>
    <s v="METRO"/>
    <s v="NAGPUR-WARDHAMAN NAGAR"/>
    <n v="2.58E-2"/>
    <n v="2.7674138450399999E-2"/>
  </r>
  <r>
    <n v="691"/>
    <x v="5"/>
    <s v="SURBAN"/>
    <s v="PENUKONDA"/>
    <n v="0.21940000000000001"/>
    <n v="3.0963384874950001E-2"/>
  </r>
  <r>
    <n v="692"/>
    <x v="1"/>
    <s v="RURAL"/>
    <s v="SENAPUR"/>
    <n v="6.7000000000000004E-2"/>
    <n v="4.7387394371899899E-2"/>
  </r>
  <r>
    <n v="693"/>
    <x v="5"/>
    <s v="METRO"/>
    <s v="SECUNDERABAD-ALWAL"/>
    <n v="0.4526"/>
    <n v="4.1448618314750003E-2"/>
  </r>
  <r>
    <n v="694"/>
    <x v="0"/>
    <s v="SURBAN"/>
    <s v="SREEKARYAM"/>
    <n v="0.13600000000000001"/>
    <n v="1.06612154E-2"/>
  </r>
  <r>
    <n v="695"/>
    <x v="3"/>
    <s v="SURBAN"/>
    <s v="SIRWAR"/>
    <n v="7.1199999999999999E-2"/>
    <n v="0.13580981193194999"/>
  </r>
  <r>
    <n v="696"/>
    <x v="7"/>
    <s v="METRO"/>
    <s v="SURAT-ADAJAN"/>
    <n v="0.1885"/>
    <n v="0.11688782477165"/>
  </r>
  <r>
    <n v="697"/>
    <x v="10"/>
    <s v="URBAN"/>
    <s v="SILIGURI-S.F.ROAD"/>
    <n v="0.15570000000000001"/>
    <n v="0.15062291716335"/>
  </r>
  <r>
    <n v="698"/>
    <x v="2"/>
    <s v="SURBAN"/>
    <s v="SHIRALKOPPA"/>
    <n v="0.1305"/>
    <n v="0.42179826766924999"/>
  </r>
  <r>
    <n v="699"/>
    <x v="0"/>
    <s v="SURBAN"/>
    <s v="SOMESHWARA-UCHILA"/>
    <n v="0.39800000000000002"/>
    <n v="0.15283479987965001"/>
  </r>
  <r>
    <n v="701"/>
    <x v="4"/>
    <s v="SURBAN"/>
    <s v="SALIGRAMA"/>
    <n v="0.187"/>
    <n v="0.24318109791279999"/>
  </r>
  <r>
    <n v="702"/>
    <x v="11"/>
    <s v="RURAL"/>
    <s v="SATHANUR,KARNATAKA"/>
    <n v="0.13830000000000001"/>
    <n v="0.32346810622295002"/>
  </r>
  <r>
    <n v="703"/>
    <x v="6"/>
    <s v="SURBAN"/>
    <s v="SAVANUR"/>
    <n v="0.62770000000000004"/>
    <n v="0.41972071856460003"/>
  </r>
  <r>
    <n v="704"/>
    <x v="2"/>
    <s v="SURBAN"/>
    <s v="SHIKARIPUR,KARNATAKA"/>
    <n v="0.3377"/>
    <n v="0.46774508199609999"/>
  </r>
  <r>
    <n v="705"/>
    <x v="2"/>
    <s v="URBAN"/>
    <s v="SHIVAMOGGA(MAIN)"/>
    <n v="24.094999999999999"/>
    <n v="0.69072596561580002"/>
  </r>
  <r>
    <n v="706"/>
    <x v="1"/>
    <s v="RURAL"/>
    <s v="SIDDAPURA,KARNATAKA"/>
    <n v="0.79749999999999999"/>
    <n v="0.47368918927440001"/>
  </r>
  <r>
    <n v="707"/>
    <x v="1"/>
    <s v="SURBAN"/>
    <s v="SIRSI, KARNATAKA"/>
    <n v="1.012"/>
    <n v="0.83450579892659904"/>
  </r>
  <r>
    <n v="708"/>
    <x v="2"/>
    <s v="RURAL"/>
    <s v="SRINGERI"/>
    <n v="1.2141"/>
    <n v="0.82837922198754999"/>
  </r>
  <r>
    <n v="709"/>
    <x v="11"/>
    <s v="SURBAN"/>
    <s v="SRIRANGAPATNA,KARNATAKA"/>
    <n v="0.25679999999999997"/>
    <n v="0.36056137531225002"/>
  </r>
  <r>
    <n v="710"/>
    <x v="11"/>
    <s v="RURAL"/>
    <s v="SULIBELE"/>
    <n v="0.16930000000000001"/>
    <n v="0.56588461384239996"/>
  </r>
  <r>
    <n v="711"/>
    <x v="4"/>
    <s v="RURAL"/>
    <s v="SUNTIKOPPA"/>
    <n v="0.35730000000000001"/>
    <n v="0.34568435028409999"/>
  </r>
  <r>
    <n v="712"/>
    <x v="2"/>
    <s v="SURBAN"/>
    <s v="SAGAR, KARNATAKA"/>
    <n v="0.87480000000000002"/>
    <n v="1.3614427084115901"/>
  </r>
  <r>
    <n v="713"/>
    <x v="3"/>
    <s v="SURBAN"/>
    <s v="SHORAPUR"/>
    <n v="0.2414"/>
    <n v="0.54324948868574996"/>
  </r>
  <r>
    <n v="714"/>
    <x v="0"/>
    <s v="SURBAN"/>
    <s v="SULLIA-MAIN"/>
    <n v="0.67459999999999998"/>
    <n v="0.46622680528159999"/>
  </r>
  <r>
    <n v="715"/>
    <x v="9"/>
    <s v="URBAN"/>
    <s v="SOLAPUR, MAHARASHTRA"/>
    <n v="0.2064"/>
    <n v="0.13243513367779999"/>
  </r>
  <r>
    <n v="716"/>
    <x v="13"/>
    <s v="URBAN"/>
    <s v="SALEM FORT MAIN,TAMILNADU"/>
    <n v="0.54600000000000004"/>
    <n v="0.36877864525199999"/>
  </r>
  <r>
    <n v="717"/>
    <x v="1"/>
    <s v="RURAL"/>
    <s v="UPPINAKOTE,KARNATAKA"/>
    <n v="0.66349999999999998"/>
    <n v="0.62476145808369998"/>
  </r>
  <r>
    <n v="718"/>
    <x v="6"/>
    <s v="RURAL"/>
    <s v="SANGUEM, GOA"/>
    <n v="0.4022"/>
    <n v="2.0629237768536002"/>
  </r>
  <r>
    <n v="719"/>
    <x v="2"/>
    <s v="RURAL"/>
    <s v="SASVEHALLI"/>
    <n v="0.2316"/>
    <n v="0.37630854510984901"/>
  </r>
  <r>
    <n v="720"/>
    <x v="9"/>
    <s v="URBAN"/>
    <s v="SATARA, MAHARASHTRA"/>
    <n v="0.27200000000000002"/>
    <n v="0.15858596644699999"/>
  </r>
  <r>
    <n v="721"/>
    <x v="5"/>
    <s v="METRO"/>
    <s v="SECUNDERABAD"/>
    <n v="0.876"/>
    <n v="0.23762726489155001"/>
  </r>
  <r>
    <n v="722"/>
    <x v="2"/>
    <s v="RURAL"/>
    <s v="SHIRVASE"/>
    <n v="9.0300000000000005E-2"/>
    <n v="0.1729491303772"/>
  </r>
  <r>
    <n v="723"/>
    <x v="1"/>
    <s v="RURAL"/>
    <s v="SHIRLAL,KARNATAKA"/>
    <n v="0.1827"/>
    <n v="0.29039047938524998"/>
  </r>
  <r>
    <n v="724"/>
    <x v="2"/>
    <s v="URBAN"/>
    <s v="SHIVAMOGGA APMC YARD"/>
    <n v="2.4361999999999999"/>
    <n v="0.33458469046535"/>
  </r>
  <r>
    <n v="726"/>
    <x v="7"/>
    <s v="METRO"/>
    <s v="SURAT, GUJARAT"/>
    <n v="0.44529999999999997"/>
    <n v="0.23968794428744999"/>
  </r>
  <r>
    <n v="727"/>
    <x v="3"/>
    <s v="SURBAN"/>
    <s v="SHAHAPUR,KARNATAKA"/>
    <n v="0.02"/>
    <n v="0.48963532965789902"/>
  </r>
  <r>
    <n v="728"/>
    <x v="4"/>
    <s v="SURBAN"/>
    <s v="SAKALESHPUR,KARNATAKA"/>
    <n v="2.2000000000000001E-3"/>
    <n v="0.22856202511045001"/>
  </r>
  <r>
    <n v="729"/>
    <x v="9"/>
    <s v="URBAN"/>
    <s v="SANGLI"/>
    <n v="0.31809999999999999"/>
    <n v="0.18619477999619999"/>
  </r>
  <r>
    <n v="730"/>
    <x v="13"/>
    <s v="URBAN"/>
    <s v="SALEM - FAIRLANDS"/>
    <n v="0.83020000000000005"/>
    <n v="0.25303046247569999"/>
  </r>
  <r>
    <n v="731"/>
    <x v="0"/>
    <s v="SURBAN"/>
    <s v="SULLIA EXT COUNTER"/>
    <n v="1.0699999999999999E-2"/>
    <n v="3.1357843749950001E-2"/>
  </r>
  <r>
    <n v="732"/>
    <x v="2"/>
    <s v="URBAN"/>
    <s v="SAVALANGA ROAD, SHIVAMOGGA"/>
    <n v="6.6E-3"/>
    <n v="0.79274344046129996"/>
  </r>
  <r>
    <n v="733"/>
    <x v="5"/>
    <s v="METRO"/>
    <s v="A.S.RAO NAGAR,SECUNDRABAD"/>
    <n v="0.83799999999999997"/>
    <n v="0.34198440589395002"/>
  </r>
  <r>
    <n v="734"/>
    <x v="0"/>
    <s v="RURAL"/>
    <s v="SAJIPAMUDA, KARNATAKA"/>
    <n v="0.81340000000000001"/>
    <n v="0.15075703557289999"/>
  </r>
  <r>
    <n v="735"/>
    <x v="10"/>
    <s v="URBAN"/>
    <s v="SILIGURI"/>
    <n v="0.59640000000000004"/>
    <n v="0.26538996781715002"/>
  </r>
  <r>
    <n v="736"/>
    <x v="5"/>
    <s v="METRO"/>
    <s v="SERILINGAMPALLY, HYDERABAD"/>
    <n v="0.67449999999999999"/>
    <n v="0.1017193299593"/>
  </r>
  <r>
    <n v="737"/>
    <x v="3"/>
    <s v="SURBAN"/>
    <s v="SINDAGI"/>
    <n v="0.76149999999999995"/>
    <n v="0.73827832287764905"/>
  </r>
  <r>
    <n v="738"/>
    <x v="3"/>
    <s v="SURBAN"/>
    <s v="SIRUGUPPA"/>
    <n v="4.07E-2"/>
    <n v="0.19988608195014901"/>
  </r>
  <r>
    <n v="739"/>
    <x v="1"/>
    <s v="SURBAN"/>
    <s v="SHIRURU"/>
    <n v="0.27129999999999999"/>
    <n v="0.29561735377405002"/>
  </r>
  <r>
    <n v="740"/>
    <x v="11"/>
    <s v="SURBAN"/>
    <s v="SIRA"/>
    <n v="0.64380000000000004"/>
    <n v="0.68462517055884997"/>
  </r>
  <r>
    <n v="741"/>
    <x v="2"/>
    <s v="URBAN"/>
    <s v="SHIVAMOGGA-VINOBA NAGAR"/>
    <n v="0.89949999999999997"/>
    <n v="0.51534780063259999"/>
  </r>
  <r>
    <n v="742"/>
    <x v="11"/>
    <s v="SURBAN"/>
    <s v="SRINIVASAPURA"/>
    <n v="0.1767"/>
    <n v="0.28507850576134902"/>
  </r>
  <r>
    <n v="743"/>
    <x v="1"/>
    <s v="SURBAN"/>
    <s v="SHIRVA"/>
    <n v="0.76619999999999999"/>
    <n v="0.1845514793153"/>
  </r>
  <r>
    <n v="744"/>
    <x v="2"/>
    <s v="SURBAN"/>
    <s v="SORABA"/>
    <n v="0.14330000000000001"/>
    <n v="0.28388810223064997"/>
  </r>
  <r>
    <n v="745"/>
    <x v="2"/>
    <s v="URBAN"/>
    <s v="SHIVAMOGGA-SHANKAR MUTT CIRCLE"/>
    <n v="1.0831999999999999"/>
    <n v="0.65089545571084995"/>
  </r>
  <r>
    <n v="746"/>
    <x v="3"/>
    <s v="SURBAN"/>
    <s v="SINDHANUR,KARNATAKA"/>
    <n v="0.14430000000000001"/>
    <n v="0.4679664112611"/>
  </r>
  <r>
    <n v="747"/>
    <x v="10"/>
    <s v="URBAN"/>
    <s v="SAMBALPUR"/>
    <n v="0.1171"/>
    <n v="0.18366309421319901"/>
  </r>
  <r>
    <n v="748"/>
    <x v="2"/>
    <s v="RURAL"/>
    <s v="SAKHARAYAPATNA"/>
    <n v="0.2432"/>
    <n v="0.12864095578755"/>
  </r>
  <r>
    <n v="749"/>
    <x v="2"/>
    <s v="URBAN"/>
    <s v="GOPALA EXTENSION-SHIVAMOGGA"/>
    <n v="0.56299999999999994"/>
    <n v="0.28319310888235"/>
  </r>
  <r>
    <n v="750"/>
    <x v="5"/>
    <s v="URBAN"/>
    <s v="SRIKAKULAM"/>
    <n v="0.18679999999999999"/>
    <n v="1.7274677138699901E-2"/>
  </r>
  <r>
    <n v="751"/>
    <x v="3"/>
    <s v="SURBAN"/>
    <s v="TALIKOTI KARNATAKA"/>
    <n v="0.41739999999999999"/>
    <n v="0.61319094911075001"/>
  </r>
  <r>
    <n v="752"/>
    <x v="2"/>
    <s v="SURBAN"/>
    <s v="TARIKERE"/>
    <n v="0.35549999999999998"/>
    <n v="0.73084364843984995"/>
  </r>
  <r>
    <n v="753"/>
    <x v="0"/>
    <s v="SURBAN"/>
    <s v="THOKKOTU-ULLAL"/>
    <n v="0.63029999999999997"/>
    <n v="0.86698942135454904"/>
  </r>
  <r>
    <n v="754"/>
    <x v="11"/>
    <s v="SURBAN"/>
    <s v="TIPTUR MAIN,KARNATAKA"/>
    <n v="0.92789999999999995"/>
    <n v="0.54471365878099998"/>
  </r>
  <r>
    <n v="755"/>
    <x v="1"/>
    <s v="RURAL"/>
    <s v="TRASI"/>
    <n v="0.67610000000000003"/>
    <n v="0.42070337062515001"/>
  </r>
  <r>
    <n v="756"/>
    <x v="11"/>
    <s v="URBAN"/>
    <s v="VIVEKANANDA ROAD, TUMAKURU-MAIN"/>
    <n v="1.8922000000000001"/>
    <n v="0.8916380822319"/>
  </r>
  <r>
    <n v="757"/>
    <x v="11"/>
    <s v="URBAN"/>
    <s v="SOMESHWARAPURAM, TUMAKURU-2"/>
    <n v="2.3666999999999998"/>
    <n v="1.1458678111353999"/>
  </r>
  <r>
    <n v="758"/>
    <x v="0"/>
    <s v="URBAN"/>
    <s v="THIRUVANANTHAPURAM KERALA"/>
    <n v="0.43519999999999998"/>
    <n v="0.28814633981295001"/>
  </r>
  <r>
    <n v="759"/>
    <x v="11"/>
    <s v="SURBAN"/>
    <s v="TURUVEKERE, KARNATAKA."/>
    <n v="1.1358999999999999"/>
    <n v="0.80725786043969905"/>
  </r>
  <r>
    <n v="760"/>
    <x v="5"/>
    <s v="URBAN"/>
    <s v="TADAPATRI, A.P"/>
    <n v="0.86129999999999995"/>
    <n v="1.01626638574585"/>
  </r>
  <r>
    <n v="761"/>
    <x v="13"/>
    <s v="URBAN"/>
    <s v="TIRUCHIRAPALLI"/>
    <n v="0.2848"/>
    <n v="0.1246161500118"/>
  </r>
  <r>
    <n v="762"/>
    <x v="2"/>
    <s v="SURBAN"/>
    <s v="THIRTHAHALLI,KARNATAKA"/>
    <n v="1.8331"/>
    <n v="0.94671507643675001"/>
  </r>
  <r>
    <n v="763"/>
    <x v="0"/>
    <s v="SURBAN"/>
    <s v="TIRUVALLA"/>
    <n v="0.4672"/>
    <n v="0.128668528304"/>
  </r>
  <r>
    <n v="764"/>
    <x v="13"/>
    <s v="URBAN"/>
    <s v="TIRUPUR MAIN"/>
    <n v="0.69389999999999996"/>
    <n v="0.21132092770425001"/>
  </r>
  <r>
    <n v="765"/>
    <x v="5"/>
    <s v="URBAN"/>
    <s v="TIRUPATHI, AP"/>
    <n v="0.29330000000000001"/>
    <n v="0.37813570303935001"/>
  </r>
  <r>
    <n v="766"/>
    <x v="13"/>
    <s v="URBAN"/>
    <s v="TIRUPUR-PERAMANALLUR ROAD"/>
    <n v="0.64490000000000003"/>
    <n v="0.36479611769424902"/>
  </r>
  <r>
    <n v="767"/>
    <x v="11"/>
    <s v="SURBAN"/>
    <s v="TIPTUR K.R.EXTN, KARNATAKA"/>
    <n v="1.2276"/>
    <n v="0.65998725806805003"/>
  </r>
  <r>
    <n v="768"/>
    <x v="11"/>
    <s v="URBAN"/>
    <s v="SIT-CAMPUS EXTENSION COUNTER,TU"/>
    <n v="0.98560000000000003"/>
    <n v="0.14215960026300001"/>
  </r>
  <r>
    <n v="769"/>
    <x v="11"/>
    <s v="URBAN"/>
    <s v="B.H.ROAD, TUMAKURU"/>
    <n v="2.5000000000000001E-3"/>
    <n v="0.33248371692329998"/>
  </r>
  <r>
    <n v="770"/>
    <x v="9"/>
    <s v="METRO"/>
    <s v="THANE"/>
    <n v="1.3111999999999999"/>
    <n v="0.38907914603025001"/>
  </r>
  <r>
    <n v="771"/>
    <x v="13"/>
    <s v="URBAN"/>
    <s v="TAMBARAM,CHENNAI"/>
    <n v="0.42549999999999999"/>
    <n v="0.16952646566384999"/>
  </r>
  <r>
    <n v="772"/>
    <x v="3"/>
    <s v="SURBAN"/>
    <s v="TORANAGALLU"/>
    <n v="0.22969999999999999"/>
    <n v="0.60825471842614998"/>
  </r>
  <r>
    <n v="773"/>
    <x v="5"/>
    <s v="SURBAN"/>
    <s v="TANUKU"/>
    <n v="0.55169999999999997"/>
    <n v="0.15519284082609999"/>
  </r>
  <r>
    <n v="774"/>
    <x v="4"/>
    <s v="RURAL"/>
    <s v="T.NARASIPURA"/>
    <n v="0.186"/>
    <n v="0.2109297803855"/>
  </r>
  <r>
    <n v="775"/>
    <x v="0"/>
    <s v="URBAN"/>
    <s v="THRISSUR"/>
    <n v="0.1338"/>
    <n v="0.23958635984319901"/>
  </r>
  <r>
    <n v="776"/>
    <x v="0"/>
    <s v="SURBAN"/>
    <s v="THALASSERY"/>
    <n v="0.18659999999999999"/>
    <n v="4.9295816700249899E-2"/>
  </r>
  <r>
    <n v="777"/>
    <x v="13"/>
    <s v="URBAN"/>
    <s v="TIRUNELVELI,TAMILNADU"/>
    <n v="0.14000000000000001"/>
    <n v="8.8737331500450004E-2"/>
  </r>
  <r>
    <n v="778"/>
    <x v="11"/>
    <s v="URBAN"/>
    <s v="TUMAKURU VINOBA NAGAR"/>
    <n v="0.21129999999999999"/>
    <n v="0.39017552088129998"/>
  </r>
  <r>
    <n v="779"/>
    <x v="4"/>
    <s v="RURAL"/>
    <s v="THANDRE GP"/>
    <n v="6.8999999999999999E-3"/>
    <n v="2.6343169642600001E-2"/>
  </r>
  <r>
    <n v="780"/>
    <x v="13"/>
    <s v="URBAN"/>
    <s v="THANJAVUR"/>
    <n v="0.2021"/>
    <n v="0.11981922993435"/>
  </r>
  <r>
    <n v="781"/>
    <x v="13"/>
    <s v="URBAN"/>
    <s v="TUTICORIN"/>
    <n v="1.49E-2"/>
    <n v="4.0607305757000001E-2"/>
  </r>
  <r>
    <n v="782"/>
    <x v="12"/>
    <s v="RURAL"/>
    <s v="K GOLLAHALLI G.P"/>
    <n v="0.1169"/>
    <n v="0.1024363719069"/>
  </r>
  <r>
    <n v="783"/>
    <x v="13"/>
    <s v="SURBAN"/>
    <s v="TIRUVALLUR"/>
    <n v="0.44529999999999997"/>
    <n v="9.9011181988450006E-2"/>
  </r>
  <r>
    <n v="784"/>
    <x v="5"/>
    <s v="URBAN"/>
    <s v="TENALI"/>
    <n v="0.61229999999999996"/>
    <n v="5.1287822686200003E-2"/>
  </r>
  <r>
    <n v="785"/>
    <x v="9"/>
    <s v="METRO"/>
    <s v="THAKURLI(EAST)"/>
    <n v="0.36120000000000002"/>
    <n v="5.7165965601549899E-2"/>
  </r>
  <r>
    <n v="786"/>
    <x v="13"/>
    <s v="URBAN"/>
    <s v="TIRUPUR - ANUPPARPALAYAM"/>
    <n v="3.0000000000000001E-3"/>
    <n v="8.653808312795E-2"/>
  </r>
  <r>
    <n v="787"/>
    <x v="13"/>
    <s v="SURBAN"/>
    <s v="THIRUVERUMBUR"/>
    <n v="8.4599999999999995E-2"/>
    <n v="2.82217285431E-2"/>
  </r>
  <r>
    <n v="788"/>
    <x v="12"/>
    <s v="RURAL"/>
    <s v="BENGALURU - TAVAREKERE"/>
    <n v="0.37769999999999998"/>
    <n v="0.18154850382995"/>
  </r>
  <r>
    <n v="789"/>
    <x v="12"/>
    <s v="RURAL"/>
    <s v="TOTAGERE"/>
    <n v="1.9199999999999998E-2"/>
    <n v="9.3012980331449904E-2"/>
  </r>
  <r>
    <n v="790"/>
    <x v="11"/>
    <s v="RURAL"/>
    <s v="VIBHUTIKERE G P"/>
    <n v="7.9399999999999998E-2"/>
    <n v="5.9031281067050002E-2"/>
  </r>
  <r>
    <n v="791"/>
    <x v="5"/>
    <s v="METRO"/>
    <s v="VIJAYAWADA MAIN BRANCH"/>
    <n v="0.73250000000000004"/>
    <n v="0.69281275007514997"/>
  </r>
  <r>
    <n v="792"/>
    <x v="5"/>
    <s v="METRO"/>
    <s v="VISHAKAPATNAM MAIN, A.P."/>
    <n v="1.3436999999999999"/>
    <n v="0.21445678250729999"/>
  </r>
  <r>
    <n v="793"/>
    <x v="7"/>
    <s v="METRO"/>
    <s v="VADODARA, GUJARAT"/>
    <n v="0.8982"/>
    <n v="0.71880398866355"/>
  </r>
  <r>
    <n v="794"/>
    <x v="13"/>
    <s v="SURBAN"/>
    <s v="VELLAKOVIL, TN"/>
    <n v="0.3246"/>
    <n v="9.6772521166349906E-2"/>
  </r>
  <r>
    <n v="795"/>
    <x v="5"/>
    <s v="METRO"/>
    <s v="GOVERNORPET, VIJAYAWADA"/>
    <n v="0.39500000000000002"/>
    <n v="0.19882120558710001"/>
  </r>
  <r>
    <n v="796"/>
    <x v="5"/>
    <s v="METRO"/>
    <s v="CBM COMPOUND VISHAKAPATNAM"/>
    <n v="0.95199999999999996"/>
    <n v="0.45121650322484902"/>
  </r>
  <r>
    <n v="797"/>
    <x v="5"/>
    <s v="URBAN"/>
    <s v="VIZIANAGARAM, A.P"/>
    <n v="0.39319999999999999"/>
    <n v="0.13835099825944999"/>
  </r>
  <r>
    <n v="798"/>
    <x v="5"/>
    <s v="METRO"/>
    <s v="SHANTIPURAM, VISHAKAPATNAM"/>
    <n v="0.72809999999999997"/>
    <n v="0.26144540376559999"/>
  </r>
  <r>
    <n v="799"/>
    <x v="8"/>
    <s v="METRO"/>
    <s v="VARANASI"/>
    <n v="0.37680000000000002"/>
    <n v="0.33002437781865002"/>
  </r>
  <r>
    <n v="801"/>
    <x v="1"/>
    <s v="SURBAN"/>
    <s v="UPPUNDA"/>
    <n v="1.0746"/>
    <n v="0.86850633785514997"/>
  </r>
  <r>
    <n v="802"/>
    <x v="1"/>
    <s v="URBAN"/>
    <s v="CAR STREET, UDUPI"/>
    <n v="3.0999999999999999E-3"/>
    <n v="0.82048500151149995"/>
  </r>
  <r>
    <n v="803"/>
    <x v="1"/>
    <s v="URBAN"/>
    <s v="KUNJIBETTU(KADIYALLI)"/>
    <n v="3.0999999999999999E-3"/>
    <n v="0.494327595344"/>
  </r>
  <r>
    <n v="804"/>
    <x v="7"/>
    <s v="URBAN"/>
    <s v="UDAIPUR"/>
    <n v="0.39789999999999998"/>
    <n v="0.1765282115255"/>
  </r>
  <r>
    <n v="805"/>
    <x v="5"/>
    <s v="METRO"/>
    <s v="UPPAL KALAN, HYDERABAD"/>
    <n v="0.23780000000000001"/>
    <n v="0.12066931779414999"/>
  </r>
  <r>
    <n v="806"/>
    <x v="13"/>
    <s v="URBAN"/>
    <s v="VELLORE"/>
    <n v="0.52710000000000001"/>
    <n v="0.12781933331345"/>
  </r>
  <r>
    <n v="807"/>
    <x v="7"/>
    <s v="URBAN"/>
    <s v="UJJAIN-M.P"/>
    <n v="0.38719999999999999"/>
    <n v="0.23547273817825001"/>
  </r>
  <r>
    <n v="808"/>
    <x v="0"/>
    <s v="RURAL"/>
    <s v="UPPINANGADY"/>
    <n v="1.113"/>
    <n v="0.26659432966434998"/>
  </r>
  <r>
    <n v="809"/>
    <x v="11"/>
    <s v="SURBAN"/>
    <s v="VIJAYAPURA"/>
    <n v="0.33400000000000002"/>
    <n v="0.2723229244873"/>
  </r>
  <r>
    <n v="810"/>
    <x v="6"/>
    <s v="SURBAN"/>
    <s v="VASCO"/>
    <n v="0.44750000000000001"/>
    <n v="0.44924837168304899"/>
  </r>
  <r>
    <n v="811"/>
    <x v="4"/>
    <s v="RURAL"/>
    <s v="UDEVARA G.P"/>
    <n v="2.4500000000000001E-2"/>
    <n v="2.5445658417750001E-2"/>
  </r>
  <r>
    <n v="812"/>
    <x v="5"/>
    <s v="METRO"/>
    <s v="GOPALAPATNAM-VISAKHAPATNAM"/>
    <n v="0.31969999999999998"/>
    <n v="4.0390258929250002E-2"/>
  </r>
  <r>
    <n v="813"/>
    <x v="5"/>
    <s v="METRO"/>
    <s v="VIJAYAWADA-BHAVANIPURAM"/>
    <n v="0.1444"/>
    <n v="8.8346564304449995E-2"/>
  </r>
  <r>
    <n v="814"/>
    <x v="4"/>
    <s v="SURBAN"/>
    <s v="VIRAJPET"/>
    <n v="6.1000000000000004E-3"/>
    <n v="4.1555312751249997E-2"/>
  </r>
  <r>
    <n v="815"/>
    <x v="12"/>
    <s v="RURAL"/>
    <s v="VADERAHALLI(G.P)"/>
    <n v="0.36780000000000002"/>
    <n v="0.1431601627171"/>
  </r>
  <r>
    <n v="816"/>
    <x v="2"/>
    <s v="RURAL"/>
    <s v="UKKADAGATHRI G P"/>
    <n v="6.9500000000000006E-2"/>
    <n v="7.8790056274299997E-2"/>
  </r>
  <r>
    <n v="817"/>
    <x v="7"/>
    <s v="URBAN"/>
    <s v="VAPI"/>
    <n v="5.9400000000000001E-2"/>
    <n v="2.8093180415300002E-2"/>
  </r>
  <r>
    <n v="818"/>
    <x v="1"/>
    <s v="URBAN"/>
    <s v="UDUPI-CHITPADY"/>
    <n v="0.41460000000000002"/>
    <n v="2.6872806670099999E-2"/>
  </r>
  <r>
    <n v="819"/>
    <x v="7"/>
    <s v="URBAN"/>
    <s v="HIRAN MAGRI UDAIPUR"/>
    <n v="3.1399999999999997E-2"/>
    <n v="2.0425739197149999E-2"/>
  </r>
  <r>
    <n v="820"/>
    <x v="7"/>
    <s v="METRO"/>
    <s v="VADODARA-MANJALPUR"/>
    <n v="2E-3"/>
    <n v="2.3537188602050001E-2"/>
  </r>
  <r>
    <n v="821"/>
    <x v="6"/>
    <s v="RURAL"/>
    <s v="YARAGATTI"/>
    <n v="7.6E-3"/>
    <n v="4.3387400259250003E-2"/>
  </r>
  <r>
    <n v="822"/>
    <x v="9"/>
    <s v="RURAL"/>
    <s v="ULWE"/>
    <n v="1.7600000000000001E-2"/>
    <n v="1.0822363832999999E-3"/>
  </r>
  <r>
    <n v="823"/>
    <x v="3"/>
    <s v="SURBAN"/>
    <s v="KUSHTAGI"/>
    <n v="7.4999999999999997E-3"/>
    <n v="7.5713663386999903E-3"/>
  </r>
  <r>
    <n v="824"/>
    <x v="6"/>
    <s v="URBAN"/>
    <s v="HUBBALLI-NAVEEN PARK"/>
    <n v="6.9599999999999995E-2"/>
    <n v="1.0066299999999999E-3"/>
  </r>
  <r>
    <n v="825"/>
    <x v="3"/>
    <s v="URBAN"/>
    <s v="VIJAYAPURA ADARSH NAGAR"/>
    <n v="2.7699999999999999E-2"/>
    <n v="3.12720241935E-3"/>
  </r>
  <r>
    <n v="826"/>
    <x v="5"/>
    <s v="URBAN"/>
    <s v="WARANGAL"/>
    <n v="0.30199999999999999"/>
    <n v="0.28868039441845"/>
  </r>
  <r>
    <n v="827"/>
    <x v="9"/>
    <s v="SURBAN"/>
    <s v="CHAKAN"/>
    <n v="1.6299999999999999E-2"/>
    <n v="0"/>
  </r>
  <r>
    <n v="828"/>
    <x v="11"/>
    <s v="SURBAN"/>
    <s v="ARASINAKUNTE"/>
    <n v="6.6299999999999998E-2"/>
    <n v="3.1241752230999902E-3"/>
  </r>
  <r>
    <n v="829"/>
    <x v="12"/>
    <s v="METRO"/>
    <s v="BENGALURU-HULIMAVU"/>
    <n v="9.1200000000000003E-2"/>
    <n v="2.6830409516599998E-2"/>
  </r>
  <r>
    <n v="831"/>
    <x v="2"/>
    <s v="RURAL"/>
    <s v="KORALAHALLI"/>
    <n v="0"/>
    <n v="0"/>
  </r>
  <r>
    <n v="832"/>
    <x v="0"/>
    <s v="URBAN"/>
    <s v="MANGALURU-YEYYADI-DBU"/>
    <n v="3.0999999999999999E-3"/>
    <n v="0"/>
  </r>
  <r>
    <n v="833"/>
    <x v="4"/>
    <s v="URBAN"/>
    <s v="MYSURU-VIJAYANAGAR I STAGE-DBU"/>
    <n v="0"/>
    <n v="0"/>
  </r>
  <r>
    <n v="834"/>
    <x v="0"/>
    <s v="SURBAN"/>
    <s v="MOODABIDRI-MAHAVEERA COLLEGE"/>
    <n v="0"/>
    <n v="0"/>
  </r>
  <r>
    <n v="836"/>
    <x v="11"/>
    <s v="RURAL"/>
    <s v="BUDIGERE"/>
    <n v="2.9399999999999999E-2"/>
    <n v="0"/>
  </r>
  <r>
    <n v="837"/>
    <x v="1"/>
    <s v="RURAL"/>
    <s v="KUKKEHALLI GP"/>
    <n v="1.0500000000000001E-2"/>
    <n v="0"/>
  </r>
  <r>
    <n v="838"/>
    <x v="5"/>
    <s v="METRO"/>
    <s v="VIJAYAWADA-PATAMATA"/>
    <n v="2.87E-2"/>
    <n v="0"/>
  </r>
  <r>
    <n v="839"/>
    <x v="0"/>
    <s v="SURBAN"/>
    <s v="VITTAL"/>
    <n v="2.6100000000000002E-2"/>
    <n v="7.89616329995E-3"/>
  </r>
  <r>
    <n v="840"/>
    <x v="9"/>
    <s v="METRO"/>
    <s v="VASAI (WEST)"/>
    <n v="0"/>
    <n v="4.9017569999999897E-4"/>
  </r>
  <r>
    <n v="841"/>
    <x v="6"/>
    <s v="URBAN"/>
    <s v="BELAGAVI - APMC ROAD"/>
    <n v="0"/>
    <n v="3.2779375E-3"/>
  </r>
  <r>
    <n v="842"/>
    <x v="1"/>
    <s v="SURBAN"/>
    <s v="SIDDAPURA(UTTARA KANNADA DISTRICT)"/>
    <n v="2E-3"/>
    <n v="0"/>
  </r>
  <r>
    <n v="843"/>
    <x v="12"/>
    <s v="SURBAN"/>
    <s v="CHIKKABANAVARA"/>
    <n v="1.03E-2"/>
    <n v="0"/>
  </r>
  <r>
    <n v="844"/>
    <x v="12"/>
    <s v="METRO"/>
    <s v="BENGALURU-JARAGANAHALLI"/>
    <n v="0"/>
    <n v="3.0835373330000002E-4"/>
  </r>
  <r>
    <n v="845"/>
    <x v="5"/>
    <s v="METRO"/>
    <s v="HYDERABAD-GANDIMAISAMMA"/>
    <n v="0"/>
    <n v="3.4088285E-4"/>
  </r>
  <r>
    <n v="846"/>
    <x v="13"/>
    <s v="SURBAN"/>
    <s v="COIMBATORE-SARAVANAMPATTI"/>
    <n v="1.37E-2"/>
    <n v="0"/>
  </r>
  <r>
    <n v="847"/>
    <x v="1"/>
    <s v="RURAL"/>
    <s v="YERLAPADY"/>
    <n v="0"/>
    <n v="0"/>
  </r>
  <r>
    <n v="848"/>
    <x v="2"/>
    <s v="RURAL"/>
    <s v="GOWTHAMPURA"/>
    <n v="0"/>
    <n v="0"/>
  </r>
  <r>
    <n v="849"/>
    <x v="11"/>
    <s v="RURAL"/>
    <s v="BELAVATHA"/>
    <n v="7.7999999999999996E-3"/>
    <n v="0"/>
  </r>
  <r>
    <n v="851"/>
    <x v="11"/>
    <s v="RURAL"/>
    <s v="YENIGADALE,KARNATAKA"/>
    <n v="0.13250000000000001"/>
    <n v="0.24076930730194901"/>
  </r>
  <r>
    <n v="852"/>
    <x v="1"/>
    <s v="SURBAN"/>
    <s v="YELLAPUR"/>
    <n v="1.0719000000000001"/>
    <n v="0.19284671262699901"/>
  </r>
  <r>
    <n v="853"/>
    <x v="3"/>
    <s v="SURBAN"/>
    <s v="YADGIR"/>
    <n v="0.45029999999999998"/>
    <n v="1.2703590926905499"/>
  </r>
  <r>
    <n v="855"/>
    <x v="11"/>
    <s v="RURAL"/>
    <s v="A NAGATHIHALLI"/>
    <n v="4.5999999999999999E-3"/>
    <n v="3.5552449999999997E-4"/>
  </r>
  <r>
    <n v="856"/>
    <x v="5"/>
    <s v="SURBAN"/>
    <s v="KALYANDURG"/>
    <n v="0"/>
    <n v="4.1219129999999898E-4"/>
  </r>
  <r>
    <n v="857"/>
    <x v="12"/>
    <s v="METRO"/>
    <s v="BENGALURU-KUDLU"/>
    <n v="2.5000000000000001E-3"/>
    <n v="4.2851800783299997E-2"/>
  </r>
  <r>
    <n v="858"/>
    <x v="11"/>
    <s v="URBAN"/>
    <s v="TUMAKURU-SADASHIVANAGAR"/>
    <n v="0"/>
    <n v="4.0279938329999999E-4"/>
  </r>
  <r>
    <n v="859"/>
    <x v="11"/>
    <s v="SURBAN"/>
    <s v="MALUR"/>
    <n v="0"/>
    <n v="1.71946233325E-3"/>
  </r>
  <r>
    <n v="860"/>
    <x v="13"/>
    <s v="URBAN"/>
    <s v="TIRUPUR-KANGEYAM ROAD"/>
    <n v="0"/>
    <n v="0"/>
  </r>
  <r>
    <n v="861"/>
    <x v="12"/>
    <s v="METRO"/>
    <s v="BENGALURU-MADANAYAKANAHALLI"/>
    <n v="0"/>
    <n v="0"/>
  </r>
  <r>
    <n v="899"/>
    <x v="8"/>
    <s v="URBAN"/>
    <s v="ZIRAKPUR"/>
    <n v="0.21299999999999999"/>
    <n v="6.6141320190450006E-2"/>
  </r>
  <r>
    <n v="901"/>
    <x v="12"/>
    <s v="METRO"/>
    <s v="UTTARAHALLI, BENGALURU"/>
    <n v="3.4365000000000001"/>
    <n v="1.0691898925818999"/>
  </r>
  <r>
    <n v="902"/>
    <x v="12"/>
    <s v="METRO"/>
    <s v="KENGERI SATELLITE TOWN,BENGALUR"/>
    <n v="2.7675999999999998"/>
    <n v="1.14322991232755"/>
  </r>
  <r>
    <n v="903"/>
    <x v="8"/>
    <s v="URBAN"/>
    <s v="BAREILLY"/>
    <n v="0.3387"/>
    <n v="0.20045133841115001"/>
  </r>
  <r>
    <n v="904"/>
    <x v="12"/>
    <s v="METRO"/>
    <s v="HESARAGHATTA MAIN ROAD,BENGALUR"/>
    <n v="1.3232999999999999"/>
    <n v="1.0044733199717499"/>
  </r>
  <r>
    <n v="905"/>
    <x v="11"/>
    <s v="RURAL"/>
    <s v="BIDADI , BENGALURU"/>
    <n v="0.73150000000000004"/>
    <n v="0.32200569656779998"/>
  </r>
  <r>
    <n v="906"/>
    <x v="12"/>
    <s v="METRO"/>
    <s v="BOMMASANDRA, BENGALURU"/>
    <n v="1.048"/>
    <n v="0.70944089534389998"/>
  </r>
  <r>
    <n v="907"/>
    <x v="12"/>
    <s v="METRO"/>
    <s v="CHANDRA LAYOUT, BENGALURU"/>
    <n v="1.887"/>
    <n v="0.58426517193414995"/>
  </r>
  <r>
    <n v="908"/>
    <x v="12"/>
    <s v="METRO"/>
    <s v="SADASHIVA NAGAR, BENGALURU"/>
    <n v="1.7027000000000001"/>
    <n v="0.66985203976565"/>
  </r>
  <r>
    <n v="909"/>
    <x v="12"/>
    <s v="METRO"/>
    <s v="YELAHANKA NEW TOWN, BENGALURU"/>
    <n v="1.9806999999999999"/>
    <n v="0.66626344693264905"/>
  </r>
  <r>
    <n v="910"/>
    <x v="12"/>
    <s v="METRO"/>
    <s v="BELLANDUR, BENGALURU"/>
    <n v="2.0402"/>
    <n v="0.29194605770929999"/>
  </r>
  <r>
    <n v="911"/>
    <x v="10"/>
    <s v="URBAN"/>
    <s v="BRAHMAPUR,ORISSA"/>
    <n v="0.40710000000000002"/>
    <n v="0.17243653315884999"/>
  </r>
  <r>
    <n v="912"/>
    <x v="12"/>
    <s v="METRO"/>
    <s v="BENGALURU -RAGHUVANAHALLI"/>
    <n v="2.0293000000000001"/>
    <n v="0.46697385065500002"/>
  </r>
  <r>
    <n v="913"/>
    <x v="12"/>
    <s v="METRO"/>
    <s v="BENGALURU-VARTHUR"/>
    <n v="1.0014000000000001"/>
    <n v="0.33222847345435003"/>
  </r>
  <r>
    <n v="914"/>
    <x v="12"/>
    <s v="METRO"/>
    <s v="BENGALURU-HEROHALLI"/>
    <n v="1.4875"/>
    <n v="0.93231817571124997"/>
  </r>
  <r>
    <n v="915"/>
    <x v="10"/>
    <s v="SURBAN"/>
    <s v="BARUIPUR"/>
    <n v="0.13109999999999999"/>
    <n v="0.19832487225645001"/>
  </r>
  <r>
    <n v="916"/>
    <x v="12"/>
    <s v="METRO"/>
    <s v="BENGALURU-RAJARAJESHWARI NAGAR"/>
    <n v="2.0398000000000001"/>
    <n v="0.72386795134714998"/>
  </r>
  <r>
    <n v="917"/>
    <x v="10"/>
    <s v="URBAN"/>
    <s v="BHUBANESHWAR-JAYADEV VIHAR"/>
    <n v="0.1394"/>
    <n v="0.14339103909504999"/>
  </r>
  <r>
    <n v="918"/>
    <x v="3"/>
    <s v="SURBAN"/>
    <s v="BASAVAKALYAN"/>
    <n v="0.24690000000000001"/>
    <n v="0.43403719170889998"/>
  </r>
  <r>
    <n v="919"/>
    <x v="12"/>
    <s v="METRO"/>
    <s v="BENGALURU-KASAVANAHALLI"/>
    <n v="1.7010000000000001"/>
    <n v="0.55180593200634998"/>
  </r>
  <r>
    <n v="920"/>
    <x v="12"/>
    <s v="METRO"/>
    <s v="BENGALURU-KASTURINAGAR"/>
    <n v="2.5516000000000001"/>
    <n v="0.33273671046124997"/>
  </r>
  <r>
    <n v="921"/>
    <x v="12"/>
    <s v="METRO"/>
    <s v="BENGALURU-NAGARABAVI"/>
    <n v="1.1904999999999999"/>
    <n v="0.60324948995604999"/>
  </r>
  <r>
    <n v="922"/>
    <x v="12"/>
    <s v="METRO"/>
    <s v="BENGALURU-J P NAGAR 7TH PHASE"/>
    <n v="1.6924999999999999"/>
    <n v="1.1220044899660999"/>
  </r>
  <r>
    <n v="923"/>
    <x v="12"/>
    <s v="METRO"/>
    <s v="BENGALURU-BILEKAHALLI"/>
    <n v="1.3455999999999999"/>
    <n v="0.46260335911025002"/>
  </r>
  <r>
    <n v="924"/>
    <x v="6"/>
    <s v="SURBAN"/>
    <s v="BAILHONGAL"/>
    <n v="3.8E-3"/>
    <n v="0.24487595083104999"/>
  </r>
  <r>
    <n v="925"/>
    <x v="2"/>
    <s v="SURBAN"/>
    <s v="BIRUR"/>
    <n v="0.25069999999999998"/>
    <n v="0.57361875648615002"/>
  </r>
  <r>
    <n v="926"/>
    <x v="12"/>
    <s v="METRO"/>
    <s v="BENGALURU-PEENYA"/>
    <n v="1.1196999999999999"/>
    <n v="0.10918664708585001"/>
  </r>
  <r>
    <n v="927"/>
    <x v="11"/>
    <s v="RURAL"/>
    <s v="BHARATHINAGAR"/>
    <n v="0.8589"/>
    <n v="0.25811094513805"/>
  </r>
  <r>
    <n v="928"/>
    <x v="4"/>
    <s v="SURBAN"/>
    <s v="BELUR"/>
    <n v="0.43680000000000002"/>
    <n v="0.25356090182765001"/>
  </r>
  <r>
    <n v="929"/>
    <x v="11"/>
    <s v="RURAL"/>
    <s v="BABBUR G.P"/>
    <n v="0.14149999999999999"/>
    <n v="0.27917165787069997"/>
  </r>
  <r>
    <n v="930"/>
    <x v="11"/>
    <s v="RURAL"/>
    <s v="BETTAKOTE G.P"/>
    <n v="0.14199999999999999"/>
    <n v="3.0937034318450001E-2"/>
  </r>
  <r>
    <n v="931"/>
    <x v="3"/>
    <s v="SURBAN"/>
    <s v="BADAMI"/>
    <n v="0.1069"/>
    <n v="0.26922628713199998"/>
  </r>
  <r>
    <n v="932"/>
    <x v="7"/>
    <s v="URBAN"/>
    <s v="BHIWADI"/>
    <n v="0.15859999999999999"/>
    <n v="0.14988946855089999"/>
  </r>
  <r>
    <n v="933"/>
    <x v="9"/>
    <s v="SURBAN"/>
    <s v="BAVDHAN BUDRUK"/>
    <n v="0.33960000000000001"/>
    <n v="6.7889505740049996E-2"/>
  </r>
  <r>
    <n v="934"/>
    <x v="12"/>
    <s v="METRO"/>
    <s v="BENGALURU-NAGADEVANAHALLI"/>
    <n v="1.2978000000000001"/>
    <n v="0.498406606781299"/>
  </r>
  <r>
    <n v="935"/>
    <x v="3"/>
    <s v="URBAN"/>
    <s v="VIJAYAPURA-JALANAGAR EXTENSION"/>
    <n v="1.2797000000000001"/>
    <n v="0.55601126609980001"/>
  </r>
  <r>
    <n v="936"/>
    <x v="2"/>
    <s v="RURAL"/>
    <s v="BELIMALLUR G.P"/>
    <n v="4.2099999999999999E-2"/>
    <n v="7.0175404470650002E-2"/>
  </r>
  <r>
    <n v="937"/>
    <x v="12"/>
    <s v="METRO"/>
    <s v="BENGALURU-PADMANABHA NAGAR"/>
    <n v="0.70609999999999995"/>
    <n v="0.4412816759582"/>
  </r>
  <r>
    <n v="938"/>
    <x v="11"/>
    <s v="SURBAN"/>
    <s v="BANGARPET"/>
    <n v="0.3584"/>
    <n v="0.14974951622470001"/>
  </r>
  <r>
    <n v="939"/>
    <x v="12"/>
    <s v="METRO"/>
    <s v="BENGALURU-BHUVANESHWARINAGAR"/>
    <n v="0.93"/>
    <n v="0.41205579162790001"/>
  </r>
  <r>
    <n v="940"/>
    <x v="12"/>
    <s v="RURAL"/>
    <s v="CHANDAPURA,BENGALURU"/>
    <n v="0.61309999999999998"/>
    <n v="0.14340256469455001"/>
  </r>
  <r>
    <n v="941"/>
    <x v="7"/>
    <s v="URBAN"/>
    <s v="BHAVNAGAR"/>
    <n v="9.2200000000000004E-2"/>
    <n v="9.4643637699149893E-2"/>
  </r>
  <r>
    <n v="942"/>
    <x v="12"/>
    <s v="URBAN"/>
    <s v="KOTHANUR"/>
    <n v="0.4723"/>
    <n v="0.32961999684525001"/>
  </r>
  <r>
    <n v="943"/>
    <x v="0"/>
    <s v="RURAL"/>
    <s v="BELMA-DERALAKATTE"/>
    <n v="9.7999999999999997E-3"/>
    <n v="0.23318920749300001"/>
  </r>
  <r>
    <n v="944"/>
    <x v="5"/>
    <s v="URBAN"/>
    <s v="BHIMAVARAM"/>
    <n v="0.45939999999999998"/>
    <n v="3.6939363154449997E-2"/>
  </r>
  <r>
    <n v="945"/>
    <x v="12"/>
    <s v="METRO"/>
    <s v="KAGGADASAPURA-BENGALURU"/>
    <n v="0.36549999999999999"/>
    <n v="0.22563441324705"/>
  </r>
  <r>
    <n v="946"/>
    <x v="2"/>
    <s v="RURAL"/>
    <s v="BUDIHAL VILLAGE"/>
    <n v="3.2199999999999999E-2"/>
    <n v="7.9292790742949995E-2"/>
  </r>
  <r>
    <n v="947"/>
    <x v="7"/>
    <s v="METRO"/>
    <s v="BHOPAL-ROHIT NAGAR"/>
    <n v="3.09E-2"/>
    <n v="8.6402684827599996E-2"/>
  </r>
  <r>
    <n v="948"/>
    <x v="12"/>
    <s v="METRO"/>
    <s v="BENGALURU-BEML LAYOUT"/>
    <n v="0.72130000000000005"/>
    <n v="0.46900559406815001"/>
  </r>
  <r>
    <n v="949"/>
    <x v="0"/>
    <s v="SURBAN"/>
    <s v="BALARAMAPURAM,KERALA"/>
    <n v="3.8699999999999998E-2"/>
    <n v="6.321051889755E-2"/>
  </r>
  <r>
    <n v="951"/>
    <x v="4"/>
    <s v="RURAL"/>
    <s v="BANAVARA"/>
    <n v="0.24929999999999999"/>
    <n v="0.23407137351454901"/>
  </r>
  <r>
    <n v="952"/>
    <x v="12"/>
    <s v="METRO"/>
    <s v="BENGALURU - WHITEFIELD"/>
    <n v="0.67949999999999999"/>
    <n v="0.2898032931906"/>
  </r>
  <r>
    <n v="953"/>
    <x v="11"/>
    <s v="RURAL"/>
    <s v="BUDIHAL GP"/>
    <n v="0.34179999999999999"/>
    <n v="8.34596268468E-2"/>
  </r>
  <r>
    <n v="954"/>
    <x v="12"/>
    <s v="METRO"/>
    <s v="BENGALURU - ANANDAPURA"/>
    <n v="0.61"/>
    <n v="0.34834980772594998"/>
  </r>
  <r>
    <n v="955"/>
    <x v="12"/>
    <s v="METRO"/>
    <s v="AKSHAYA NAGAR"/>
    <n v="2.4211"/>
    <n v="0.2002226553825"/>
  </r>
  <r>
    <n v="956"/>
    <x v="12"/>
    <s v="METRO"/>
    <s v="ANDRAHALLI"/>
    <n v="0.72550000000000003"/>
    <n v="0.29385305783909998"/>
  </r>
  <r>
    <n v="957"/>
    <x v="3"/>
    <s v="URBAN"/>
    <s v="BALLARI-GANDHINAGAR"/>
    <n v="0.56179999999999997"/>
    <n v="0.3759647499139"/>
  </r>
  <r>
    <n v="958"/>
    <x v="6"/>
    <s v="URBAN"/>
    <s v="BELAGAVI-ADARSHNAGAR"/>
    <n v="0.53720000000000001"/>
    <n v="0.12773384365435"/>
  </r>
  <r>
    <n v="959"/>
    <x v="12"/>
    <s v="METRO"/>
    <s v="BENGALURU-SIR M VISHWESHWARAIAH"/>
    <n v="0.46439999999999998"/>
    <n v="0.1574626140498"/>
  </r>
  <r>
    <n v="960"/>
    <x v="0"/>
    <s v="RURAL"/>
    <s v="BALEPUNI G P"/>
    <n v="4.9000000000000002E-2"/>
    <n v="3.5302894998199899E-2"/>
  </r>
  <r>
    <n v="962"/>
    <x v="12"/>
    <s v="METRO"/>
    <s v="BENGALURU-KUMARASWAMY LAYOUT"/>
    <n v="1.0852999999999999"/>
    <n v="0.39169658215839998"/>
  </r>
  <r>
    <n v="963"/>
    <x v="12"/>
    <s v="METRO"/>
    <s v="BENGALURU-ELECTRONIC CITY PH 1"/>
    <n v="1.2493000000000001"/>
    <n v="0.1020175500213"/>
  </r>
  <r>
    <n v="964"/>
    <x v="12"/>
    <s v="METRO"/>
    <s v="BENGALURU - KRISHNARAJAPURAM"/>
    <n v="0.39700000000000002"/>
    <n v="0.1285399700639"/>
  </r>
  <r>
    <n v="965"/>
    <x v="3"/>
    <s v="SURBAN"/>
    <s v="BILGI"/>
    <n v="0.1019"/>
    <n v="6.11519716538E-2"/>
  </r>
  <r>
    <n v="966"/>
    <x v="12"/>
    <s v="METRO"/>
    <s v="BENGALURE-GLOBAL VILLAGE"/>
    <n v="0.44240000000000002"/>
    <n v="0.13314896449899999"/>
  </r>
  <r>
    <n v="967"/>
    <x v="1"/>
    <s v="RURAL"/>
    <s v="BAJAGOLI, UDUPI"/>
    <n v="0.13300000000000001"/>
    <n v="8.2255971937149994E-2"/>
  </r>
  <r>
    <n v="968"/>
    <x v="12"/>
    <s v="METRO"/>
    <s v="HMT LAYOUT NAGASANDRA"/>
    <n v="0.47760000000000002"/>
    <n v="0.247214331669799"/>
  </r>
  <r>
    <n v="969"/>
    <x v="10"/>
    <s v="URBAN"/>
    <s v="BARASAT"/>
    <n v="0.1482"/>
    <n v="9.196361918715E-2"/>
  </r>
  <r>
    <n v="970"/>
    <x v="12"/>
    <s v="METRO"/>
    <s v="BENGALURU-BULL TEMPLE ROAD"/>
    <n v="0.64470000000000005"/>
    <n v="0.10701797386815"/>
  </r>
  <r>
    <n v="971"/>
    <x v="1"/>
    <s v="RURAL"/>
    <s v="BYNDOOR"/>
    <n v="0.30449999999999999"/>
    <n v="0.25451906919255002"/>
  </r>
  <r>
    <n v="972"/>
    <x v="12"/>
    <s v="METRO"/>
    <s v="DR. SHIVARAMA KARANTH NAGAR"/>
    <n v="0.57299999999999995"/>
    <n v="0.15335088008664999"/>
  </r>
  <r>
    <n v="973"/>
    <x v="12"/>
    <s v="METRO"/>
    <s v="BENGALURU-GOTTIGERE"/>
    <n v="0.43990000000000001"/>
    <n v="7.8321373958649895E-2"/>
  </r>
  <r>
    <n v="975"/>
    <x v="12"/>
    <s v="RURAL"/>
    <s v="BYALAKERE,KASAGATTAPURA G P"/>
    <n v="0.1487"/>
    <n v="8.007412903135E-2"/>
  </r>
  <r>
    <n v="976"/>
    <x v="12"/>
    <s v="METRO"/>
    <s v="BENGALURU-GUBBALALA"/>
    <n v="0.746"/>
    <n v="0.1683260270452"/>
  </r>
  <r>
    <n v="977"/>
    <x v="5"/>
    <s v="METRO"/>
    <s v="HYDERABAD-SANATH NAGAR"/>
    <n v="0.157"/>
    <n v="1.7441940705599901E-2"/>
  </r>
  <r>
    <n v="978"/>
    <x v="5"/>
    <s v="METRO"/>
    <s v="HYDERABAD - B.N.REDDY NAGAR"/>
    <n v="4.87E-2"/>
    <n v="0.11716594850765"/>
  </r>
  <r>
    <n v="979"/>
    <x v="12"/>
    <s v="METRO"/>
    <s v="BENGALURU-GUNJUR"/>
    <n v="0.1045"/>
    <n v="0.14833069360644999"/>
  </r>
  <r>
    <n v="980"/>
    <x v="12"/>
    <s v="RURAL"/>
    <s v="ELEKODIGEHALLI"/>
    <n v="0.1139"/>
    <n v="0.13565195497255"/>
  </r>
  <r>
    <n v="981"/>
    <x v="12"/>
    <s v="METRO"/>
    <s v="BENGALURU-BASAVANAGUDI DIGI BR"/>
    <n v="0.3029"/>
    <n v="9.2132260946899996E-2"/>
  </r>
  <r>
    <n v="982"/>
    <x v="7"/>
    <s v="URBAN"/>
    <s v="BHILWARA"/>
    <n v="7.1599999999999997E-2"/>
    <n v="1.66342268626E-2"/>
  </r>
  <r>
    <n v="983"/>
    <x v="12"/>
    <s v="METRO"/>
    <s v="BENGALURU-TEACHERS LAYOUT"/>
    <n v="0.68500000000000005"/>
    <n v="0.20985148471105"/>
  </r>
  <r>
    <n v="984"/>
    <x v="2"/>
    <s v="RURAL"/>
    <s v="MATHIMANE-ARAMANEKOPPA GP"/>
    <n v="6.0699999999999997E-2"/>
    <n v="5.7976606977099998E-2"/>
  </r>
  <r>
    <n v="985"/>
    <x v="5"/>
    <s v="SURBAN"/>
    <s v="SIDDIPET"/>
    <n v="7.2300000000000003E-2"/>
    <n v="2.6132320452950001E-2"/>
  </r>
  <r>
    <n v="986"/>
    <x v="12"/>
    <s v="METRO"/>
    <s v="BENGALURU BUDDHA JYOTHI LAYOUT"/>
    <n v="0.35499999999999998"/>
    <n v="8.3248065489100007E-2"/>
  </r>
  <r>
    <n v="987"/>
    <x v="11"/>
    <s v="SURBAN"/>
    <s v="CHIKNAYAKANHALLI"/>
    <n v="0.1676"/>
    <n v="0.1249189532328"/>
  </r>
  <r>
    <n v="988"/>
    <x v="4"/>
    <s v="URBAN"/>
    <s v="MYSURU-VIJAYANAGAR IV STAGE"/>
    <n v="0.2122"/>
    <n v="9.6390367354050002E-2"/>
  </r>
  <r>
    <n v="989"/>
    <x v="0"/>
    <s v="RURAL"/>
    <s v="KADABA"/>
    <n v="8.6699999999999999E-2"/>
    <n v="1.287980506095E-2"/>
  </r>
  <r>
    <n v="990"/>
    <x v="2"/>
    <s v="URBAN"/>
    <s v="SHIVAMOGGA-N T ROAD"/>
    <n v="0.15390000000000001"/>
    <n v="6.1045060796499899E-2"/>
  </r>
  <r>
    <n v="991"/>
    <x v="0"/>
    <s v="RURAL"/>
    <s v="NINTHIKALLU"/>
    <n v="0.1108"/>
    <n v="4.9008629895649997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964CFC-65D3-4347-B07C-6C99E2C66D5D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H906" firstHeaderRow="1" firstDataRow="2" firstDataCol="1"/>
  <pivotFields count="3">
    <pivotField axis="axisRow" showAll="0">
      <items count="902">
        <item x="388"/>
        <item x="614"/>
        <item x="261"/>
        <item x="118"/>
        <item x="88"/>
        <item x="366"/>
        <item x="777"/>
        <item x="191"/>
        <item x="208"/>
        <item x="830"/>
        <item x="415"/>
        <item x="798"/>
        <item x="179"/>
        <item x="256"/>
        <item x="266"/>
        <item x="352"/>
        <item x="46"/>
        <item x="328"/>
        <item x="661"/>
        <item x="867"/>
        <item x="604"/>
        <item x="223"/>
        <item x="452"/>
        <item x="6"/>
        <item x="94"/>
        <item x="624"/>
        <item x="723"/>
        <item x="448"/>
        <item x="572"/>
        <item x="595"/>
        <item x="668"/>
        <item x="359"/>
        <item x="548"/>
        <item x="538"/>
        <item x="533"/>
        <item x="56"/>
        <item x="343"/>
        <item x="516"/>
        <item x="679"/>
        <item x="543"/>
        <item x="167"/>
        <item x="674"/>
        <item x="678"/>
        <item x="712"/>
        <item x="497"/>
        <item x="45"/>
        <item x="498"/>
        <item x="482"/>
        <item x="55"/>
        <item x="357"/>
        <item x="756"/>
        <item x="207"/>
        <item x="619"/>
        <item x="302"/>
        <item x="455"/>
        <item x="731"/>
        <item x="147"/>
        <item x="98"/>
        <item x="259"/>
        <item x="379"/>
        <item x="315"/>
        <item x="8"/>
        <item x="561"/>
        <item x="362"/>
        <item x="846"/>
        <item x="197"/>
        <item x="205"/>
        <item x="117"/>
        <item x="305"/>
        <item x="13"/>
        <item x="518"/>
        <item x="253"/>
        <item x="878"/>
        <item x="361"/>
        <item x="500"/>
        <item x="794"/>
        <item x="99"/>
        <item x="225"/>
        <item x="653"/>
        <item x="408"/>
        <item x="342"/>
        <item x="11"/>
        <item x="534"/>
        <item x="588"/>
        <item x="391"/>
        <item x="502"/>
        <item x="515"/>
        <item x="618"/>
        <item x="620"/>
        <item x="326"/>
        <item x="320"/>
        <item x="206"/>
        <item x="59"/>
        <item x="742"/>
        <item x="152"/>
        <item x="286"/>
        <item x="814"/>
        <item x="780"/>
        <item x="74"/>
        <item x="836"/>
        <item x="638"/>
        <item x="23"/>
        <item x="596"/>
        <item x="557"/>
        <item x="745"/>
        <item x="456"/>
        <item x="591"/>
        <item x="659"/>
        <item x="717"/>
        <item x="504"/>
        <item x="31"/>
        <item x="584"/>
        <item x="30"/>
        <item x="0"/>
        <item x="727"/>
        <item x="726"/>
        <item x="558"/>
        <item x="687"/>
        <item x="651"/>
        <item x="1"/>
        <item x="192"/>
        <item x="72"/>
        <item x="288"/>
        <item x="215"/>
        <item x="165"/>
        <item x="517"/>
        <item x="734"/>
        <item x="148"/>
        <item x="384"/>
        <item x="453"/>
        <item x="108"/>
        <item x="24"/>
        <item x="136"/>
        <item x="630"/>
        <item x="92"/>
        <item x="298"/>
        <item x="135"/>
        <item x="796"/>
        <item x="524"/>
        <item x="439"/>
        <item x="100"/>
        <item x="77"/>
        <item x="758"/>
        <item x="243"/>
        <item x="597"/>
        <item x="188"/>
        <item x="233"/>
        <item x="334"/>
        <item x="694"/>
        <item x="182"/>
        <item x="34"/>
        <item x="681"/>
        <item x="36"/>
        <item x="212"/>
        <item x="419"/>
        <item x="168"/>
        <item x="837"/>
        <item x="676"/>
        <item x="644"/>
        <item x="133"/>
        <item x="462"/>
        <item x="228"/>
        <item x="145"/>
        <item x="730"/>
        <item x="889"/>
        <item x="281"/>
        <item x="598"/>
        <item x="443"/>
        <item x="507"/>
        <item x="736"/>
        <item x="105"/>
        <item x="883"/>
        <item x="607"/>
        <item x="510"/>
        <item x="520"/>
        <item x="635"/>
        <item x="786"/>
        <item x="652"/>
        <item x="335"/>
        <item x="372"/>
        <item x="725"/>
        <item x="642"/>
        <item x="2"/>
        <item x="181"/>
        <item x="583"/>
        <item x="26"/>
        <item x="385"/>
        <item x="847"/>
        <item x="667"/>
        <item x="508"/>
        <item x="267"/>
        <item x="465"/>
        <item x="785"/>
        <item x="877"/>
        <item x="835"/>
        <item x="589"/>
        <item x="413"/>
        <item x="128"/>
        <item x="246"/>
        <item x="271"/>
        <item x="815"/>
        <item x="464"/>
        <item x="547"/>
        <item x="646"/>
        <item x="442"/>
        <item x="862"/>
        <item x="672"/>
        <item x="521"/>
        <item x="855"/>
        <item x="424"/>
        <item x="351"/>
        <item x="873"/>
        <item x="275"/>
        <item x="776"/>
        <item x="338"/>
        <item x="242"/>
        <item x="783"/>
        <item x="673"/>
        <item x="739"/>
        <item x="285"/>
        <item x="896"/>
        <item x="866"/>
        <item x="899"/>
        <item x="828"/>
        <item x="603"/>
        <item x="506"/>
        <item x="542"/>
        <item x="567"/>
        <item x="848"/>
        <item x="412"/>
        <item x="217"/>
        <item x="20"/>
        <item x="325"/>
        <item x="523"/>
        <item x="252"/>
        <item x="759"/>
        <item x="790"/>
        <item x="316"/>
        <item x="363"/>
        <item x="373"/>
        <item x="593"/>
        <item x="82"/>
        <item x="718"/>
        <item x="693"/>
        <item x="386"/>
        <item x="337"/>
        <item x="662"/>
        <item x="752"/>
        <item x="833"/>
        <item x="78"/>
        <item x="466"/>
        <item x="695"/>
        <item x="202"/>
        <item x="779"/>
        <item x="850"/>
        <item x="634"/>
        <item x="403"/>
        <item x="890"/>
        <item x="577"/>
        <item x="601"/>
        <item x="865"/>
        <item x="748"/>
        <item x="888"/>
        <item x="260"/>
        <item x="728"/>
        <item x="85"/>
        <item x="887"/>
        <item x="433"/>
        <item x="710"/>
        <item x="423"/>
        <item x="574"/>
        <item x="664"/>
        <item x="213"/>
        <item x="263"/>
        <item x="699"/>
        <item x="643"/>
        <item x="410"/>
        <item x="806"/>
        <item x="467"/>
        <item x="280"/>
        <item x="376"/>
        <item x="875"/>
        <item x="240"/>
        <item x="719"/>
        <item x="631"/>
        <item x="568"/>
        <item x="805"/>
        <item x="368"/>
        <item x="86"/>
        <item x="49"/>
        <item x="104"/>
        <item x="178"/>
        <item x="648"/>
        <item x="380"/>
        <item x="210"/>
        <item x="755"/>
        <item x="186"/>
        <item x="40"/>
        <item x="222"/>
        <item x="116"/>
        <item x="468"/>
        <item x="519"/>
        <item x="610"/>
        <item x="164"/>
        <item x="151"/>
        <item x="688"/>
        <item x="283"/>
        <item x="640"/>
        <item x="751"/>
        <item x="209"/>
        <item x="770"/>
        <item x="707"/>
        <item x="649"/>
        <item x="602"/>
        <item x="750"/>
        <item x="346"/>
        <item x="349"/>
        <item x="48"/>
        <item x="369"/>
        <item x="25"/>
        <item x="531"/>
        <item x="340"/>
        <item x="162"/>
        <item x="782"/>
        <item x="109"/>
        <item x="885"/>
        <item x="219"/>
        <item x="881"/>
        <item x="314"/>
        <item x="562"/>
        <item x="241"/>
        <item x="435"/>
        <item x="469"/>
        <item x="121"/>
        <item x="824"/>
        <item x="417"/>
        <item x="793"/>
        <item x="627"/>
        <item x="29"/>
        <item x="499"/>
        <item x="399"/>
        <item x="189"/>
        <item x="559"/>
        <item x="446"/>
        <item x="406"/>
        <item x="414"/>
        <item x="705"/>
        <item x="605"/>
        <item x="784"/>
        <item x="16"/>
        <item x="160"/>
        <item x="869"/>
        <item x="416"/>
        <item x="753"/>
        <item x="691"/>
        <item x="826"/>
        <item x="811"/>
        <item x="839"/>
        <item x="438"/>
        <item x="203"/>
        <item x="329"/>
        <item x="115"/>
        <item x="140"/>
        <item x="65"/>
        <item x="224"/>
        <item x="857"/>
        <item x="427"/>
        <item x="858"/>
        <item x="374"/>
        <item x="421"/>
        <item x="156"/>
        <item x="355"/>
        <item x="470"/>
        <item x="894"/>
        <item x="257"/>
        <item x="277"/>
        <item x="394"/>
        <item x="471"/>
        <item x="459"/>
        <item x="177"/>
        <item x="680"/>
        <item x="300"/>
        <item x="196"/>
        <item x="310"/>
        <item x="333"/>
        <item x="193"/>
        <item x="106"/>
        <item x="545"/>
        <item x="348"/>
        <item x="474"/>
        <item x="200"/>
        <item x="475"/>
        <item x="111"/>
        <item x="295"/>
        <item x="422"/>
        <item x="174"/>
        <item x="576"/>
        <item x="244"/>
        <item x="476"/>
        <item x="810"/>
        <item x="226"/>
        <item x="741"/>
        <item x="17"/>
        <item x="671"/>
        <item x="322"/>
        <item x="14"/>
        <item x="387"/>
        <item x="626"/>
        <item x="514"/>
        <item x="7"/>
        <item x="409"/>
        <item x="187"/>
        <item x="633"/>
        <item x="787"/>
        <item x="149"/>
        <item x="155"/>
        <item x="527"/>
        <item x="477"/>
        <item x="440"/>
        <item x="812"/>
        <item x="566"/>
        <item x="180"/>
        <item x="146"/>
        <item x="75"/>
        <item x="764"/>
        <item x="93"/>
        <item x="216"/>
        <item x="838"/>
        <item x="528"/>
        <item x="876"/>
        <item x="268"/>
        <item x="840"/>
        <item x="447"/>
        <item x="73"/>
        <item x="35"/>
        <item x="697"/>
        <item x="250"/>
        <item x="365"/>
        <item x="38"/>
        <item x="258"/>
        <item x="229"/>
        <item x="150"/>
        <item x="53"/>
        <item x="367"/>
        <item x="735"/>
        <item x="306"/>
        <item x="282"/>
        <item x="684"/>
        <item x="312"/>
        <item x="690"/>
        <item x="478"/>
        <item x="319"/>
        <item x="22"/>
        <item x="290"/>
        <item x="370"/>
        <item x="301"/>
        <item x="580"/>
        <item x="434"/>
        <item x="332"/>
        <item x="254"/>
        <item x="778"/>
        <item x="636"/>
        <item x="204"/>
        <item x="28"/>
        <item x="431"/>
        <item x="696"/>
        <item x="592"/>
        <item x="262"/>
        <item x="817"/>
        <item x="378"/>
        <item x="296"/>
        <item x="816"/>
        <item x="354"/>
        <item x="87"/>
        <item x="245"/>
        <item x="647"/>
        <item x="44"/>
        <item x="287"/>
        <item x="609"/>
        <item x="39"/>
        <item x="522"/>
        <item x="479"/>
        <item x="32"/>
        <item x="461"/>
        <item x="18"/>
        <item x="251"/>
        <item x="71"/>
        <item x="51"/>
        <item x="608"/>
        <item x="297"/>
        <item x="400"/>
        <item x="273"/>
        <item x="632"/>
        <item x="402"/>
        <item x="795"/>
        <item x="460"/>
        <item x="292"/>
        <item x="841"/>
        <item x="733"/>
        <item x="91"/>
        <item x="463"/>
        <item x="139"/>
        <item x="704"/>
        <item x="291"/>
        <item x="113"/>
        <item x="480"/>
        <item x="398"/>
        <item x="503"/>
        <item x="269"/>
        <item x="141"/>
        <item x="407"/>
        <item x="324"/>
        <item x="194"/>
        <item x="769"/>
        <item x="110"/>
        <item x="565"/>
        <item x="84"/>
        <item x="395"/>
        <item x="195"/>
        <item x="19"/>
        <item x="851"/>
        <item x="69"/>
        <item x="569"/>
        <item x="621"/>
        <item x="153"/>
        <item x="842"/>
        <item x="617"/>
        <item x="190"/>
        <item x="274"/>
        <item x="52"/>
        <item x="76"/>
        <item x="15"/>
        <item x="754"/>
        <item x="230"/>
        <item x="62"/>
        <item x="747"/>
        <item x="539"/>
        <item x="660"/>
        <item x="70"/>
        <item x="529"/>
        <item x="714"/>
        <item x="236"/>
        <item x="732"/>
        <item x="364"/>
        <item x="279"/>
        <item x="425"/>
        <item x="429"/>
        <item x="720"/>
        <item x="541"/>
        <item x="845"/>
        <item x="144"/>
        <item x="825"/>
        <item x="432"/>
        <item x="587"/>
        <item x="800"/>
        <item x="886"/>
        <item x="347"/>
        <item x="404"/>
        <item x="12"/>
        <item x="553"/>
        <item x="307"/>
        <item x="540"/>
        <item x="843"/>
        <item x="401"/>
        <item x="656"/>
        <item x="122"/>
        <item x="405"/>
        <item x="60"/>
        <item x="63"/>
        <item x="481"/>
        <item x="698"/>
        <item x="775"/>
        <item x="47"/>
        <item x="317"/>
        <item x="623"/>
        <item x="792"/>
        <item x="37"/>
        <item x="321"/>
        <item x="454"/>
        <item x="689"/>
        <item x="445"/>
        <item x="571"/>
        <item x="832"/>
        <item x="444"/>
        <item x="129"/>
        <item x="645"/>
        <item x="309"/>
        <item x="247"/>
        <item x="606"/>
        <item x="272"/>
        <item x="66"/>
        <item x="809"/>
        <item x="201"/>
        <item x="861"/>
        <item x="700"/>
        <item x="437"/>
        <item x="42"/>
        <item x="820"/>
        <item x="248"/>
        <item x="551"/>
        <item x="799"/>
        <item x="420"/>
        <item x="227"/>
        <item x="709"/>
        <item x="95"/>
        <item x="238"/>
        <item x="54"/>
        <item x="125"/>
        <item x="870"/>
        <item x="729"/>
        <item x="428"/>
        <item x="802"/>
        <item x="655"/>
        <item x="611"/>
        <item x="183"/>
        <item x="483"/>
        <item x="64"/>
        <item x="485"/>
        <item x="161"/>
        <item x="327"/>
        <item x="791"/>
        <item x="625"/>
        <item x="594"/>
        <item x="844"/>
        <item x="375"/>
        <item x="486"/>
        <item x="487"/>
        <item x="127"/>
        <item x="774"/>
        <item x="397"/>
        <item x="5"/>
        <item x="822"/>
        <item x="670"/>
        <item x="484"/>
        <item x="220"/>
        <item x="81"/>
        <item x="67"/>
        <item x="142"/>
        <item x="686"/>
        <item x="823"/>
        <item x="345"/>
        <item x="265"/>
        <item x="677"/>
        <item x="353"/>
        <item x="97"/>
        <item x="807"/>
        <item x="859"/>
        <item x="214"/>
        <item x="552"/>
        <item x="900"/>
        <item x="441"/>
        <item x="495"/>
        <item x="103"/>
        <item x="789"/>
        <item x="613"/>
        <item x="860"/>
        <item x="657"/>
        <item x="264"/>
        <item x="663"/>
        <item x="575"/>
        <item x="765"/>
        <item x="3"/>
        <item x="641"/>
        <item x="781"/>
        <item x="882"/>
        <item x="294"/>
        <item x="123"/>
        <item x="706"/>
        <item x="382"/>
        <item x="505"/>
        <item x="772"/>
        <item x="4"/>
        <item x="530"/>
        <item x="114"/>
        <item x="737"/>
        <item x="231"/>
        <item x="615"/>
        <item x="392"/>
        <item x="821"/>
        <item x="666"/>
        <item x="703"/>
        <item x="170"/>
        <item x="818"/>
        <item x="665"/>
        <item x="711"/>
        <item x="198"/>
        <item x="535"/>
        <item x="318"/>
        <item x="490"/>
        <item x="199"/>
        <item x="234"/>
        <item x="377"/>
        <item x="491"/>
        <item x="371"/>
        <item x="284"/>
        <item x="68"/>
        <item x="255"/>
        <item x="658"/>
        <item x="682"/>
        <item x="50"/>
        <item x="612"/>
        <item x="513"/>
        <item x="232"/>
        <item x="43"/>
        <item x="57"/>
        <item x="573"/>
        <item x="629"/>
        <item x="722"/>
        <item x="80"/>
        <item x="171"/>
        <item x="683"/>
        <item x="303"/>
        <item x="330"/>
        <item x="119"/>
        <item x="526"/>
        <item x="33"/>
        <item x="864"/>
        <item x="599"/>
        <item x="158"/>
        <item x="511"/>
        <item x="761"/>
        <item x="237"/>
        <item x="590"/>
        <item x="556"/>
        <item x="492"/>
        <item x="849"/>
        <item x="96"/>
        <item x="331"/>
        <item x="701"/>
        <item x="235"/>
        <item x="766"/>
        <item x="639"/>
        <item x="473"/>
        <item x="10"/>
        <item x="868"/>
        <item x="436"/>
        <item x="493"/>
        <item x="313"/>
        <item x="176"/>
        <item x="831"/>
        <item x="893"/>
        <item x="137"/>
        <item x="546"/>
        <item x="829"/>
        <item x="801"/>
        <item x="797"/>
        <item x="804"/>
        <item x="289"/>
        <item x="166"/>
        <item x="746"/>
        <item x="169"/>
        <item x="768"/>
        <item x="396"/>
        <item x="185"/>
        <item x="418"/>
        <item x="650"/>
        <item x="239"/>
        <item x="509"/>
        <item x="537"/>
        <item x="293"/>
        <item x="83"/>
        <item x="555"/>
        <item x="61"/>
        <item x="494"/>
        <item x="560"/>
        <item x="525"/>
        <item x="773"/>
        <item x="721"/>
        <item x="856"/>
        <item x="808"/>
        <item x="426"/>
        <item x="101"/>
        <item x="582"/>
        <item x="381"/>
        <item x="803"/>
        <item x="550"/>
        <item x="760"/>
        <item x="872"/>
        <item x="124"/>
        <item x="308"/>
        <item x="130"/>
        <item x="654"/>
        <item x="834"/>
        <item x="336"/>
        <item x="788"/>
        <item x="675"/>
        <item x="496"/>
        <item x="771"/>
        <item x="863"/>
        <item x="871"/>
        <item x="897"/>
        <item x="554"/>
        <item x="549"/>
        <item x="853"/>
        <item x="879"/>
        <item x="884"/>
        <item x="813"/>
        <item x="874"/>
        <item x="488"/>
        <item x="891"/>
        <item x="895"/>
        <item x="854"/>
        <item x="211"/>
        <item x="585"/>
        <item x="898"/>
        <item x="270"/>
        <item x="738"/>
        <item x="489"/>
        <item x="892"/>
        <item x="586"/>
        <item x="744"/>
        <item x="449"/>
        <item x="740"/>
        <item x="767"/>
        <item x="21"/>
        <item x="218"/>
        <item x="616"/>
        <item x="304"/>
        <item x="249"/>
        <item x="27"/>
        <item x="89"/>
        <item x="383"/>
        <item x="344"/>
        <item x="581"/>
        <item x="358"/>
        <item x="622"/>
        <item x="390"/>
        <item x="692"/>
        <item x="9"/>
        <item x="276"/>
        <item x="544"/>
        <item x="628"/>
        <item x="536"/>
        <item x="175"/>
        <item x="685"/>
        <item x="763"/>
        <item x="132"/>
        <item x="107"/>
        <item x="702"/>
        <item x="163"/>
        <item x="131"/>
        <item x="708"/>
        <item x="819"/>
        <item x="450"/>
        <item x="339"/>
        <item x="102"/>
        <item x="299"/>
        <item x="501"/>
        <item x="757"/>
        <item x="393"/>
        <item x="564"/>
        <item x="311"/>
        <item x="360"/>
        <item x="827"/>
        <item x="112"/>
        <item x="143"/>
        <item x="350"/>
        <item x="570"/>
        <item x="172"/>
        <item x="173"/>
        <item x="669"/>
        <item x="512"/>
        <item x="451"/>
        <item x="120"/>
        <item x="713"/>
        <item x="563"/>
        <item x="880"/>
        <item x="159"/>
        <item x="458"/>
        <item x="154"/>
        <item x="126"/>
        <item x="743"/>
        <item x="90"/>
        <item x="157"/>
        <item x="356"/>
        <item x="138"/>
        <item x="600"/>
        <item x="472"/>
        <item x="79"/>
        <item x="411"/>
        <item x="58"/>
        <item x="430"/>
        <item x="637"/>
        <item x="184"/>
        <item x="578"/>
        <item x="323"/>
        <item x="341"/>
        <item x="579"/>
        <item x="762"/>
        <item x="221"/>
        <item x="457"/>
        <item x="278"/>
        <item x="41"/>
        <item x="852"/>
        <item x="134"/>
        <item x="389"/>
        <item x="724"/>
        <item x="532"/>
        <item x="715"/>
        <item x="716"/>
        <item x="749"/>
        <item t="default"/>
      </items>
    </pivotField>
    <pivotField axis="axisCol" showAll="0">
      <items count="7">
        <item x="5"/>
        <item x="0"/>
        <item x="1"/>
        <item x="3"/>
        <item x="2"/>
        <item x="4"/>
        <item t="default"/>
      </items>
    </pivotField>
    <pivotField dataField="1" showAll="0"/>
  </pivotFields>
  <rowFields count="1">
    <field x="0"/>
  </rowFields>
  <rowItems count="9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_col2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C3F75D-CC29-45AC-AD42-C080D04BCEB9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111" firstHeaderRow="1" firstDataRow="1" firstDataCol="1"/>
  <pivotFields count="1">
    <pivotField axis="axisRow" numFmtId="164" showAll="0">
      <items count="17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0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8"/>
    </i>
    <i>
      <x v="79"/>
    </i>
    <i>
      <x v="80"/>
    </i>
    <i>
      <x v="81"/>
    </i>
    <i>
      <x v="83"/>
    </i>
    <i>
      <x v="84"/>
    </i>
    <i>
      <x v="85"/>
    </i>
    <i>
      <x v="86"/>
    </i>
    <i>
      <x v="88"/>
    </i>
    <i>
      <x v="89"/>
    </i>
    <i>
      <x v="90"/>
    </i>
    <i>
      <x v="91"/>
    </i>
    <i>
      <x v="92"/>
    </i>
    <i>
      <x v="93"/>
    </i>
    <i>
      <x v="95"/>
    </i>
    <i>
      <x v="98"/>
    </i>
    <i>
      <x v="101"/>
    </i>
    <i>
      <x v="102"/>
    </i>
    <i>
      <x v="103"/>
    </i>
    <i>
      <x v="105"/>
    </i>
    <i>
      <x v="108"/>
    </i>
    <i>
      <x v="110"/>
    </i>
    <i>
      <x v="115"/>
    </i>
    <i>
      <x v="116"/>
    </i>
    <i>
      <x v="117"/>
    </i>
    <i>
      <x v="120"/>
    </i>
    <i>
      <x v="123"/>
    </i>
    <i>
      <x v="124"/>
    </i>
    <i>
      <x v="129"/>
    </i>
    <i>
      <x v="138"/>
    </i>
    <i>
      <x v="143"/>
    </i>
    <i>
      <x v="168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AAE5F7-06BE-46E4-8196-E8BC4C68D000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1" firstHeaderRow="1" firstDataRow="1" firstDataCol="1"/>
  <pivotFields count="24">
    <pivotField dataField="1" showAll="0"/>
    <pivotField showAll="0"/>
    <pivotField showAll="0"/>
    <pivotField showAll="0"/>
    <pivotField numFmtId="14" showAll="0"/>
    <pivotField numFmtId="1" showAll="0"/>
    <pivotField showAll="0"/>
    <pivotField showAll="0"/>
    <pivotField numFmtId="43" showAll="0"/>
    <pivotField showAll="0"/>
    <pivotField numFmtId="43" showAll="0"/>
    <pivotField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9" showAll="0"/>
    <pivotField numFmtId="164" showAll="0"/>
    <pivotField axis="axisRow" showAll="0">
      <items count="12">
        <item m="1" x="8"/>
        <item m="1" x="7"/>
        <item x="6"/>
        <item m="1" x="9"/>
        <item m="1" x="10"/>
        <item x="0"/>
        <item x="1"/>
        <item x="2"/>
        <item x="3"/>
        <item x="4"/>
        <item x="5"/>
        <item t="default"/>
      </items>
    </pivotField>
  </pivotFields>
  <rowFields count="1">
    <field x="23"/>
  </rowFields>
  <rowItems count="8">
    <i>
      <x v="2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Barnch ID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10950-BAC8-4D35-A406-468C4A52C204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olHeaderCaption="Number of leads">
  <location ref="B43:J59" firstHeaderRow="1" firstDataRow="2" firstDataCol="1"/>
  <pivotFields count="42">
    <pivotField dataField="1" showAll="0"/>
    <pivotField axis="axisRow" showAll="0">
      <items count="15">
        <item x="7"/>
        <item x="12"/>
        <item x="13"/>
        <item x="8"/>
        <item x="6"/>
        <item x="5"/>
        <item x="3"/>
        <item x="10"/>
        <item x="0"/>
        <item x="9"/>
        <item x="4"/>
        <item x="2"/>
        <item x="11"/>
        <item x="1"/>
        <item t="default"/>
      </items>
    </pivotField>
    <pivotField showAll="0"/>
    <pivotField showAll="0"/>
    <pivotField numFmtId="14" showAll="0"/>
    <pivotField numFmtId="1" showAll="0"/>
    <pivotField showAll="0"/>
    <pivotField showAll="0" sortType="ascending"/>
    <pivotField numFmtId="4" showAll="0"/>
    <pivotField numFmtId="4" showAll="0"/>
    <pivotField numFmtId="4" showAll="0"/>
    <pivotField showAll="0"/>
    <pivotField numFmtId="4" showAll="0"/>
    <pivotField showAll="0"/>
    <pivotField numFmtId="164"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showAll="0"/>
    <pivotField numFmtId="164" showAll="0"/>
    <pivotField numFmtId="9" showAll="0"/>
    <pivotField numFmtId="164" showAll="0"/>
    <pivotField axis="axisCol" showAll="0">
      <items count="8">
        <item x="4"/>
        <item x="3"/>
        <item x="0"/>
        <item x="1"/>
        <item x="2"/>
        <item x="5"/>
        <item x="6"/>
        <item t="default"/>
      </items>
    </pivotField>
    <pivotField numFmtId="164" showAll="0"/>
    <pivotField numFmtId="9" showAll="0"/>
    <pivotField numFmtId="164" showAll="0"/>
    <pivotField numFmtId="9" showAll="0"/>
    <pivotField numFmtId="164" showAll="0"/>
    <pivotField numFmtId="10" showAll="0"/>
    <pivotField numFmtId="164" showAll="0"/>
    <pivotField numFmtId="9" showAll="0"/>
    <pivotField numFmtId="164" showAll="0"/>
    <pivotField numFmtId="9" showAll="0"/>
    <pivotField numFmtId="164" showAll="0"/>
    <pivotField numFmtId="9" showAll="0"/>
    <pivotField numFmtId="164" showAll="0"/>
    <pivotField numFmtId="9" showAll="0"/>
    <pivotField numFmtId="165" showAll="0"/>
    <pivotField showAl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2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Barnch ID" fld="0" baseField="0" baseItem="0" numFmtId="164"/>
  </dataFields>
  <formats count="5">
    <format dxfId="127">
      <pivotArea outline="0" collapsedLevelsAreSubtotals="1" fieldPosition="0"/>
    </format>
    <format dxfId="126">
      <pivotArea outline="0" collapsedLevelsAreSubtotals="1" fieldPosition="0">
        <references count="1">
          <reference field="25" count="0" selected="0"/>
        </references>
      </pivotArea>
    </format>
    <format dxfId="125">
      <pivotArea field="25" type="button" dataOnly="0" labelOnly="1" outline="0" axis="axisCol" fieldPosition="0"/>
    </format>
    <format dxfId="124">
      <pivotArea type="topRight" dataOnly="0" labelOnly="1" outline="0" fieldPosition="0"/>
    </format>
    <format dxfId="123">
      <pivotArea dataOnly="0" labelOnly="1" fieldPosition="0">
        <references count="1">
          <reference field="25" count="0"/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  <reference field="25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F4B7AD-933F-4DB8-9376-4B6EC815ED77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3:G38" firstHeaderRow="0" firstDataRow="1" firstDataCol="1"/>
  <pivotFields count="42">
    <pivotField showAll="0"/>
    <pivotField axis="axisRow" showAll="0">
      <items count="15">
        <item x="7"/>
        <item x="12"/>
        <item x="13"/>
        <item x="8"/>
        <item x="6"/>
        <item x="5"/>
        <item x="3"/>
        <item x="10"/>
        <item x="0"/>
        <item x="9"/>
        <item x="4"/>
        <item x="2"/>
        <item x="11"/>
        <item x="1"/>
        <item t="default"/>
      </items>
    </pivotField>
    <pivotField showAll="0"/>
    <pivotField showAll="0"/>
    <pivotField numFmtId="14" showAll="0"/>
    <pivotField numFmtId="1" showAll="0"/>
    <pivotField showAll="0"/>
    <pivotField showAll="0" sortType="ascending"/>
    <pivotField numFmtId="4" showAll="0"/>
    <pivotField numFmtId="4" showAll="0"/>
    <pivotField numFmtId="4" showAll="0"/>
    <pivotField showAll="0"/>
    <pivotField numFmtId="4" showAll="0"/>
    <pivotField showAll="0"/>
    <pivotField numFmtId="164" showAll="0"/>
    <pivotField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showAll="0"/>
    <pivotField numFmtId="164" showAll="0"/>
    <pivotField numFmtId="9" showAll="0"/>
    <pivotField numFmtId="164" showAll="0"/>
    <pivotField showAll="0"/>
    <pivotField numFmtId="164" showAll="0"/>
    <pivotField numFmtId="9" showAll="0"/>
    <pivotField numFmtId="164" showAll="0"/>
    <pivotField numFmtId="9" showAll="0"/>
    <pivotField numFmtId="164" showAll="0"/>
    <pivotField numFmtId="10" showAll="0"/>
    <pivotField numFmtId="164" showAll="0"/>
    <pivotField numFmtId="9" showAll="0"/>
    <pivotField numFmtId="164" showAll="0"/>
    <pivotField numFmtId="9" showAll="0"/>
    <pivotField numFmtId="164" showAll="0"/>
    <pivotField numFmtId="9" showAll="0"/>
    <pivotField numFmtId="164" showAll="0"/>
    <pivotField numFmtId="9" showAll="0"/>
    <pivotField numFmtId="165" showAll="0"/>
    <pivotField showAl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#MB Registration" fld="16" baseField="2" baseItem="0"/>
    <dataField name="#SA to FD Cross-sell" fld="17" baseField="2" baseItem="0"/>
    <dataField name="#CA to FD Cross-sell" fld="18" baseField="0" baseItem="0"/>
    <dataField name="#FD Renewal" fld="19" baseField="0" baseItem="0"/>
    <dataField name="#Standalone upsell + Rnwl" fld="20" baseField="0" baseItem="0"/>
  </dataFields>
  <formats count="3">
    <format dxfId="130">
      <pivotArea outline="0" collapsedLevelsAreSubtotals="1" fieldPosition="0"/>
    </format>
    <format dxfId="129">
      <pivotArea outline="0" collapsedLevelsAreSubtotals="1" fieldPosition="0"/>
    </format>
    <format dxfId="12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conditionalFormats count="1">
    <conditionalFormat priority="2">
      <pivotAreas count="1">
        <pivotArea type="data" collapsedLevelsAreSubtotals="1" fieldPosition="0">
          <references count="1">
            <reference field="1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292800-3F31-448B-AA8F-44ED16C3D945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olHeaderCaption="Number of Employees">
  <location ref="B3:G19" firstHeaderRow="1" firstDataRow="2" firstDataCol="1"/>
  <pivotFields count="42">
    <pivotField dataField="1" showAll="0"/>
    <pivotField axis="axisRow" showAll="0">
      <items count="15">
        <item x="7"/>
        <item x="12"/>
        <item x="13"/>
        <item x="8"/>
        <item x="6"/>
        <item x="5"/>
        <item x="3"/>
        <item x="10"/>
        <item x="0"/>
        <item x="9"/>
        <item x="4"/>
        <item x="2"/>
        <item x="11"/>
        <item x="1"/>
        <item t="default"/>
      </items>
    </pivotField>
    <pivotField showAll="0"/>
    <pivotField showAll="0"/>
    <pivotField numFmtId="14" showAll="0"/>
    <pivotField numFmtId="1" showAll="0"/>
    <pivotField showAll="0"/>
    <pivotField axis="axisCol" showAll="0" sortType="ascending">
      <items count="9">
        <item m="1" x="4"/>
        <item m="1" x="6"/>
        <item x="1"/>
        <item m="1" x="7"/>
        <item x="0"/>
        <item m="1" x="5"/>
        <item x="2"/>
        <item x="3"/>
        <item t="default"/>
      </items>
    </pivotField>
    <pivotField numFmtId="4" showAll="0"/>
    <pivotField numFmtId="4" showAll="0"/>
    <pivotField numFmtId="4" showAll="0"/>
    <pivotField showAll="0"/>
    <pivotField numFmtId="4" showAll="0"/>
    <pivotField showAll="0"/>
    <pivotField numFmtId="164"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showAll="0"/>
    <pivotField numFmtId="164" showAll="0"/>
    <pivotField numFmtId="9" showAll="0"/>
    <pivotField numFmtId="164" showAll="0"/>
    <pivotField showAll="0"/>
    <pivotField numFmtId="164" showAll="0"/>
    <pivotField numFmtId="9" showAll="0"/>
    <pivotField numFmtId="164" showAll="0"/>
    <pivotField numFmtId="9" showAll="0"/>
    <pivotField numFmtId="164" showAll="0"/>
    <pivotField numFmtId="10" showAll="0"/>
    <pivotField numFmtId="164" showAll="0"/>
    <pivotField numFmtId="9" showAll="0"/>
    <pivotField numFmtId="164" showAll="0"/>
    <pivotField numFmtId="9" showAll="0"/>
    <pivotField numFmtId="164" showAll="0"/>
    <pivotField numFmtId="9" showAll="0"/>
    <pivotField numFmtId="164" showAll="0"/>
    <pivotField numFmtId="9" showAll="0"/>
    <pivotField numFmtId="165" showAll="0"/>
    <pivotField showAl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7"/>
  </colFields>
  <colItems count="5">
    <i>
      <x v="2"/>
    </i>
    <i>
      <x v="4"/>
    </i>
    <i>
      <x v="6"/>
    </i>
    <i>
      <x v="7"/>
    </i>
    <i t="grand">
      <x/>
    </i>
  </colItems>
  <dataFields count="1">
    <dataField name="Count of Barnch ID" fld="0" subtotal="count" baseField="2" baseItem="5"/>
  </dataFields>
  <formats count="5">
    <format dxfId="135">
      <pivotArea outline="0" collapsedLevelsAreSubtotals="1" fieldPosition="0"/>
    </format>
    <format dxfId="134">
      <pivotArea field="7" type="button" dataOnly="0" labelOnly="1" outline="0" axis="axisCol" fieldPosition="0"/>
    </format>
    <format dxfId="133">
      <pivotArea type="topRight" dataOnly="0" labelOnly="1" outline="0" fieldPosition="0"/>
    </format>
    <format dxfId="132">
      <pivotArea dataOnly="0" labelOnly="1" fieldPosition="0">
        <references count="1">
          <reference field="7" count="0"/>
        </references>
      </pivotArea>
    </format>
    <format dxfId="131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C93717-D9EB-45B4-A7EB-62C3831BF46F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8" firstHeaderRow="0" firstDataRow="1" firstDataCol="1"/>
  <pivotFields count="6">
    <pivotField showAll="0"/>
    <pivotField axis="axisRow" showAll="0">
      <items count="15">
        <item x="7"/>
        <item x="12"/>
        <item x="13"/>
        <item x="8"/>
        <item x="6"/>
        <item x="5"/>
        <item x="3"/>
        <item x="10"/>
        <item x="0"/>
        <item x="9"/>
        <item x="4"/>
        <item x="2"/>
        <item x="11"/>
        <item x="1"/>
        <item t="default"/>
      </items>
    </pivotField>
    <pivotField showAll="0"/>
    <pivotField showAll="0"/>
    <pivotField dataField="1" numFmtId="43" showAll="0"/>
    <pivotField dataField="1" numFmtId="43" showAl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Insurance" fld="4" baseField="0" baseItem="0"/>
    <dataField name="Sum of Winback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7E36117-828F-48D4-8E2B-4E6F75D4D74A}" name="Table2" displayName="Table2" ref="A1:AO53" totalsRowShown="0">
  <autoFilter ref="A1:AO53" xr:uid="{7296F7E3-B22B-4429-8201-F67B622A9D98}"/>
  <sortState ref="A2:AO53">
    <sortCondition descending="1" ref="Q1:Q53"/>
  </sortState>
  <tableColumns count="41">
    <tableColumn id="1" xr3:uid="{F9240C6F-45C3-47C6-B8A7-E1F910CF42CE}" name="Barnch ID"/>
    <tableColumn id="2" xr3:uid="{4EC8E0FD-D325-4DEE-8279-53728F85A587}" name="Regional Office (Y/N)"/>
    <tableColumn id="3" xr3:uid="{CD0DA586-C592-4E1F-96A3-E4DF7EC933FE}" name="Region"/>
    <tableColumn id="4" xr3:uid="{367C7462-46B2-4CF3-971C-BA1D5CD6C55B}" name="MSRU"/>
    <tableColumn id="5" xr3:uid="{A6A4B68D-2465-4623-BA1D-E27F00E906F5}" name="Branch Name"/>
    <tableColumn id="6" xr3:uid="{B0DBF213-3A20-4A97-93D2-68D1282067A8}" name="Branch opening date" dataDxfId="136"/>
    <tableColumn id="7" xr3:uid="{B26E694F-4F01-4D90-9A2F-9E7D92BE9600}" name="Branch Vintage (in years)"/>
    <tableColumn id="8" xr3:uid="{E0304DFE-45E6-4ADE-823D-13D8580E2C56}" name="No of Employees"/>
    <tableColumn id="9" xr3:uid="{C7CA8B83-E75F-49DB-B78E-1A86F3953E63}" name="Employees bucketed"/>
    <tableColumn id="10" xr3:uid="{0D174E9A-2CC3-4131-AF98-2E25277798E8}" name="Savings"/>
    <tableColumn id="11" xr3:uid="{154EE615-4B38-416D-BF9E-FDAC587E6CC8}" name="Current"/>
    <tableColumn id="12" xr3:uid="{35330123-F8E9-43B4-9392-9F4E35F1C941}" name="CASA"/>
    <tableColumn id="13" xr3:uid="{521672AA-05E7-4F1A-A6BC-C08FB0046113}" name="%CASA Contribution"/>
    <tableColumn id="14" xr3:uid="{A16CC58E-413C-48E9-BCF5-9BC55BCAFC2D}" name="Term Deposit"/>
    <tableColumn id="15" xr3:uid="{C9083BFF-5043-45A7-8BAC-63A9BEF5F6AA}" name="%TD Contribution"/>
    <tableColumn id="16" xr3:uid="{5F76E333-F0FB-41D1-B0E7-E2B664AEFD7D}" name="MB Registration"/>
    <tableColumn id="17" xr3:uid="{0A4D785B-6471-4DEB-8BC9-D3788D6ED993}" name="SA to FD Cross-sell"/>
    <tableColumn id="18" xr3:uid="{6F618EE8-E7FF-4171-B046-08D0B4B414FF}" name="CA to FD Cross-sell"/>
    <tableColumn id="19" xr3:uid="{DF56D1C9-A0C9-4D76-BF3D-F59834DB9075}" name="FD Renewal"/>
    <tableColumn id="20" xr3:uid="{1EC71A6E-F11E-42C6-9656-F62530D287A9}" name="Standalone upsell + Rnwl"/>
    <tableColumn id="21" xr3:uid="{810855DD-6E7A-4BC5-BCAC-48789D47810A}" name="CASA Self Transfer"/>
    <tableColumn id="22" xr3:uid="{60BB750B-8AF8-425B-8CE1-C1FECCA04155}" name="CASA Winback"/>
    <tableColumn id="23" xr3:uid="{80FE8591-9270-4C59-BB40-8AB5176FD1CB}" name="Total Leads"/>
    <tableColumn id="24" xr3:uid="{0203097B-BE27-405E-813C-CDA9441A8254}" name="Distinct leads"/>
    <tableColumn id="25" xr3:uid="{60A964E2-89F3-4DE4-9831-D9A61A1D747A}" name="%Overlap"/>
    <tableColumn id="26" xr3:uid="{D4BB3B72-25A4-47E6-9F70-8D8E9A5F3D5F}" name="#Overlap"/>
    <tableColumn id="27" xr3:uid="{C0B432EC-C016-4625-9309-10617956D1EF}" name="Distinct leads Bucketed"/>
    <tableColumn id="28" xr3:uid="{F3021281-9D1E-46E2-805A-B6145B46E560}" name="%Contactability"/>
    <tableColumn id="29" xr3:uid="{4D755827-D1BD-42D2-AB08-D219037A9AD1}" name="Contactable leads"/>
    <tableColumn id="30" xr3:uid="{6BACBE14-74EE-4725-95BC-71EE4374DDFF}" name="Average calls per lead"/>
    <tableColumn id="31" xr3:uid="{E034D30F-274A-474B-9037-4CE858302318}" name="Total Calls"/>
    <tableColumn id="32" xr3:uid="{FCA10DE6-536D-4652-9F88-E95242D21B2D}" name="Connected calls"/>
    <tableColumn id="33" xr3:uid="{65679456-FA72-4D65-A9A3-F3CDABD998B8}" name="Total Employees dedicated for sales pitch"/>
    <tableColumn id="34" xr3:uid="{E08D4D44-1B69-43F7-A5BD-F6B7EB4F72E5}" name="Working days"/>
    <tableColumn id="35" xr3:uid="{169DA858-C2E6-45DF-A2B7-387B8C09C90A}" name="Working hours"/>
    <tableColumn id="36" xr3:uid="{E78045CE-5FB6-465F-817A-4264E1FD2C3E}" name="Usable working hours"/>
    <tableColumn id="37" xr3:uid="{36F3B91B-1371-4BBF-9BE3-22E6FF3700EC}" name="Minutes per connected call"/>
    <tableColumn id="38" xr3:uid="{B8925E6B-577D-4F23-AD65-CEA5402BD33C}" name="Number of calls in a month"/>
    <tableColumn id="39" xr3:uid="{C1D7B0E4-65D2-459C-8B53-58D38C769CFE}" name="Contacted leads"/>
    <tableColumn id="40" xr3:uid="{D65E885B-98E6-44BB-B920-DF78CF876F5C}" name="Opportunities lost"/>
    <tableColumn id="41" xr3:uid="{3F5591A3-8AFE-4929-81EC-A77E06955FDA}" name="Bucket of opportunity los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0BB670-A2E9-446E-917E-1424735CE219}" name="Table1" displayName="Table1" ref="A3:AP956" totalsRowShown="0" headerRowDxfId="122" headerRowBorderDxfId="121" tableBorderDxfId="120">
  <autoFilter ref="A3:AP956" xr:uid="{E6FDBF1A-C2E9-41D7-A8BE-8B5E855122C1}">
    <filterColumn colId="1">
      <filters>
        <filter val="N"/>
      </filters>
    </filterColumn>
  </autoFilter>
  <sortState ref="A4:AP956">
    <sortCondition ref="A3:A956"/>
  </sortState>
  <tableColumns count="42">
    <tableColumn id="1" xr3:uid="{EEC48504-B941-4832-84EB-958F40228832}" name="Barnch ID" dataDxfId="119"/>
    <tableColumn id="2" xr3:uid="{996D355C-9FE7-4D29-AB65-744A65CC89E8}" name="Regional Office (Y/N)" dataDxfId="118">
      <calculatedColumnFormula>IF(Table1[[#This Row],[Savings]]&gt;0,"N","Y")</calculatedColumnFormula>
    </tableColumn>
    <tableColumn id="3" xr3:uid="{A22F4869-E3B6-40CD-82E6-61F0739D5E16}" name="Region" dataDxfId="117"/>
    <tableColumn id="4" xr3:uid="{D49B9ACC-3F45-4B14-8E9E-A6D58BFF6CD8}" name="MSRU" dataDxfId="116"/>
    <tableColumn id="5" xr3:uid="{968B3645-0BB0-4CDA-8959-B974A53362CB}" name="Branch Name" dataDxfId="115"/>
    <tableColumn id="6" xr3:uid="{EECE5ACC-CBAC-47B2-8D27-C7A528B7F74F}" name="Branch opening date" dataDxfId="114"/>
    <tableColumn id="7" xr3:uid="{FABE4473-7D66-44F2-AED3-9348E415AB98}" name="Branch Vintage (in years)" dataDxfId="113">
      <calculatedColumnFormula>_xlfn.FLOOR.MATH((TODAY()-F4)/365)</calculatedColumnFormula>
    </tableColumn>
    <tableColumn id="8" xr3:uid="{D8DF1164-E146-4BEC-AA34-B105B95CE46E}" name="No of Employees" dataDxfId="112"/>
    <tableColumn id="9" xr3:uid="{99AA7993-D888-46E8-84F7-BDCB35617DC7}" name="Employees bucketed" dataDxfId="111">
      <calculatedColumnFormula>IF(Table1[[#This Row],[No of Employees]]&lt;5,"Below 5",IF(Table1[[#This Row],[No of Employees]]&lt;10,"5 to 10",IF(Table1[[#This Row],[No of Employees]]&lt;15,"10 to 15","Above 15")))</calculatedColumnFormula>
    </tableColumn>
    <tableColumn id="11" xr3:uid="{FA9AC4D9-38DA-4576-A2EF-9E0E8A0FBECB}" name="Savings" dataDxfId="110" dataCellStyle="Comma"/>
    <tableColumn id="12" xr3:uid="{C73A40B7-8910-43BD-B58B-BB7944DDA3E3}" name="Current" dataDxfId="109" dataCellStyle="Comma"/>
    <tableColumn id="13" xr3:uid="{53518B85-BFE8-40EF-8454-DFE1E34DE3EE}" name="CASA" dataDxfId="108" dataCellStyle="Comma">
      <calculatedColumnFormula>J4+K4</calculatedColumnFormula>
    </tableColumn>
    <tableColumn id="14" xr3:uid="{EAA0E48D-EABF-42C3-B36C-D6BAB505C9BC}" name="%CASA Contribution" dataDxfId="107" dataCellStyle="Percent">
      <calculatedColumnFormula>L4/$L$1</calculatedColumnFormula>
    </tableColumn>
    <tableColumn id="15" xr3:uid="{A5498B9A-AF9B-4532-B4CD-7FE4D135316E}" name="Term Deposit" dataDxfId="106" dataCellStyle="Comma"/>
    <tableColumn id="16" xr3:uid="{ADEE2245-5903-4424-9B1E-0F410B811E1D}" name="%TD Contribution" dataDxfId="105" dataCellStyle="Percent">
      <calculatedColumnFormula>N4/$N$1</calculatedColumnFormula>
    </tableColumn>
    <tableColumn id="45" xr3:uid="{5AC7A8B6-1C3E-49DD-8C23-5F5D0E1AA506}" name="%Customer MB Registered" dataDxfId="104" dataCellStyle="Percent"/>
    <tableColumn id="17" xr3:uid="{3AB3FDB0-9477-4BB0-A0DF-96C40D13D97D}" name="MB Registration" dataDxfId="103" dataCellStyle="Comma"/>
    <tableColumn id="18" xr3:uid="{0A497718-6C89-42F3-818B-EE27B40C2181}" name="SA to FD Cross-sell" dataDxfId="102" dataCellStyle="Comma"/>
    <tableColumn id="19" xr3:uid="{7567E3B2-D473-48F8-A07C-5B103A7B8BF3}" name="CA to FD Cross-sell" dataDxfId="101" dataCellStyle="Comma"/>
    <tableColumn id="20" xr3:uid="{B2CAB364-F780-4B0D-AAAD-C63DC7ADDF38}" name="FD Renewal" dataDxfId="100" dataCellStyle="Comma"/>
    <tableColumn id="21" xr3:uid="{12A98914-05A2-4418-AD5D-14290F230509}" name="Standalone upsell + Rnwl" dataDxfId="99" dataCellStyle="Comma"/>
    <tableColumn id="22" xr3:uid="{C882DF7F-802D-4FBA-80B0-DF59975131C7}" name="CASA Self Transfer" dataDxfId="98" dataCellStyle="Comma"/>
    <tableColumn id="23" xr3:uid="{6AC735D3-D497-440F-AADF-F2CA44125377}" name="CASA Winback" dataDxfId="97" dataCellStyle="Comma"/>
    <tableColumn id="24" xr3:uid="{A16A16C1-DD00-47BB-AEDA-B83542922575}" name="Total Leads" dataDxfId="96" dataCellStyle="Comma"/>
    <tableColumn id="25" xr3:uid="{B56025DF-6B83-4DE2-ACE7-D267B6B7B2B1}" name="Distinct leads" dataDxfId="95" dataCellStyle="Comma"/>
    <tableColumn id="26" xr3:uid="{4419EDE1-869E-4A22-AE93-E130768EADF6}" name="%Overlap" dataDxfId="94" dataCellStyle="Percent">
      <calculatedColumnFormula>IFERROR(1-Y4/X4,0)</calculatedColumnFormula>
    </tableColumn>
    <tableColumn id="27" xr3:uid="{59093B28-ED8F-4744-9D58-F16F156F8258}" name="#Overlap" dataDxfId="93" dataCellStyle="Comma">
      <calculatedColumnFormula>IFERROR(X4-Y4,0)</calculatedColumnFormula>
    </tableColumn>
    <tableColumn id="28" xr3:uid="{71386B8A-F9F4-4B54-B46C-C893D7BF59D9}" name="Distinct leads Bucketed" dataDxfId="92">
      <calculatedColumnFormula>IF(Y4&lt;50,"A. Below 50",IF(Y4&lt;100,"B. 50-100",IF(Y4&lt;250,"C. 100-250",IF(Y4&lt;500,"D. 240-500",IF(Y4&lt;750,"E. 500-750",IF(Y4&lt;1000,"F. 750-100","G. Above 1000"))))))</calculatedColumnFormula>
    </tableColumn>
    <tableColumn id="29" xr3:uid="{610B5818-C66D-46F9-90C1-2FEC1CE2ADF0}" name="%Contactability" dataDxfId="91"/>
    <tableColumn id="30" xr3:uid="{23E45E3C-B555-4BC8-AAFC-6686EB2B6A7D}" name="Contactable leads" dataDxfId="90">
      <calculatedColumnFormula>ROUND(Y4*AC4,0)</calculatedColumnFormula>
    </tableColumn>
    <tableColumn id="41" xr3:uid="{F4C14F11-6759-4D9D-8415-4807865E586C}" name="Average productive calls per lead" dataDxfId="89">
      <calculatedColumnFormula>$AE$1</calculatedColumnFormula>
    </tableColumn>
    <tableColumn id="42" xr3:uid="{F9C00EE2-D4B9-4857-BAFD-E8A2FE57093E}" name="Total Calls" dataDxfId="88">
      <calculatedColumnFormula>Table1[[#This Row],[Contactable leads]]*Table1[[#This Row],[Average productive calls per lead]]</calculatedColumnFormula>
    </tableColumn>
    <tableColumn id="43" xr3:uid="{50EC68F7-8F43-4FCC-8BE6-02E3C322DB1F}" name="Connected calls" dataDxfId="87">
      <calculatedColumnFormula>Table1[[#This Row],[Total Calls]]*$AG$1</calculatedColumnFormula>
    </tableColumn>
    <tableColumn id="31" xr3:uid="{96A722DC-34E1-44E0-AE78-FA2C80D09712}" name="Total Employees dedicated for sales pitch" dataDxfId="86">
      <calculatedColumnFormula>IF(Table1[[#This Row],[MSRU]]="Metro",3,IF(Table1[[#This Row],[MSRU]]="URBAN",2,1))</calculatedColumnFormula>
    </tableColumn>
    <tableColumn id="32" xr3:uid="{731AC492-0613-484E-BC6E-C7E7F12DD700}" name="Working days" dataDxfId="85"/>
    <tableColumn id="33" xr3:uid="{2523E93C-560B-493F-B23B-5E4D7292F4DC}" name="Working hours" dataDxfId="84"/>
    <tableColumn id="34" xr3:uid="{3C461CDB-ACE2-47E6-929A-5382D448A924}" name="Productive working hours" dataDxfId="83"/>
    <tableColumn id="36" xr3:uid="{E50FE0E4-AE4C-4F34-9E4E-DA24E35D705E}" name="Minutes per connected call" dataDxfId="82">
      <calculatedColumnFormula>$AL$1</calculatedColumnFormula>
    </tableColumn>
    <tableColumn id="40" xr3:uid="{38B4FFE2-E940-412C-8631-70376BB28F7A}" name="Number of calls in a month" dataDxfId="81">
      <calculatedColumnFormula>(Table1[[#This Row],[Total Employees dedicated for sales pitch]]*Table1[[#This Row],[Working days]]*Table1[[#This Row],[Productive working hours]]*60)/Table1[[#This Row],[Minutes per connected call]]</calculatedColumnFormula>
    </tableColumn>
    <tableColumn id="38" xr3:uid="{362DD3C5-B810-4995-8461-3B659C272FFB}" name="Contacted leads" dataDxfId="80" dataCellStyle="Comma">
      <calculatedColumnFormula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calculatedColumnFormula>
    </tableColumn>
    <tableColumn id="44" xr3:uid="{7ED41DEA-6143-4287-A703-625DB5FFC509}" name="Opportunities lost" dataDxfId="79" dataCellStyle="Comma">
      <calculatedColumnFormula>Table1[[#This Row],[Contactable leads]]-Table1[[#This Row],[Contacted leads]]</calculatedColumnFormula>
    </tableColumn>
    <tableColumn id="39" xr3:uid="{92C0E62E-AB23-4CD2-B221-519C35410DC0}" name="Bucket of opportunity lost" dataDxfId="78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951FD04-45F1-496E-8D99-5AD55A9B32A9}" name="Table14" displayName="Table14" ref="A3:AP905" totalsRowShown="0" headerRowDxfId="77" headerRowBorderDxfId="76" tableBorderDxfId="75">
  <sortState ref="A5:AP905">
    <sortCondition ref="A3:A905"/>
  </sortState>
  <tableColumns count="42">
    <tableColumn id="1" xr3:uid="{1F84F1DC-53AB-48F3-8AFD-2A27E33D8E23}" name="Barnch ID" dataDxfId="74"/>
    <tableColumn id="3" xr3:uid="{A73ECA8E-FA06-4921-81EB-A8CCE61C2590}" name="Region" dataDxfId="73"/>
    <tableColumn id="4" xr3:uid="{0FA21821-05D7-41EB-A472-B8C43A061C05}" name="MSRU" dataDxfId="72"/>
    <tableColumn id="5" xr3:uid="{ABAE4AA6-7C88-424E-872F-62E6ABAD2250}" name="Branch Name" dataDxfId="71"/>
    <tableColumn id="6" xr3:uid="{10D68361-7342-4804-856B-D37CFD5BA393}" name="Branch opening date" dataDxfId="70"/>
    <tableColumn id="7" xr3:uid="{50B0DECD-5C8F-4257-A1FF-5B8BBAAF8401}" name="Branch Vintage (in years)" dataDxfId="69">
      <calculatedColumnFormula>_xlfn.FLOOR.MATH((TODAY()-E4)/365)</calculatedColumnFormula>
    </tableColumn>
    <tableColumn id="8" xr3:uid="{E085BC48-4FE2-412B-BDB4-0870EEED5D71}" name="No of Employees" dataDxfId="68"/>
    <tableColumn id="9" xr3:uid="{CA3F84B0-FDA9-45D2-B5F6-FFCB6394C284}" name="Employees bucketed" dataDxfId="67">
      <calculatedColumnFormula>IF(Table14[[#This Row],[No of Employees]]&lt;5,"A. Below 5",IF(Table14[[#This Row],[No of Employees]]&lt;10,"B. 5 to 10",IF(Table14[[#This Row],[No of Employees]]&lt;15,"C. 10 to 15","D. Above 15")))</calculatedColumnFormula>
    </tableColumn>
    <tableColumn id="11" xr3:uid="{A6176FA7-8775-417E-AE76-C4583F1D16C9}" name="Savings" dataDxfId="66" dataCellStyle="Comma"/>
    <tableColumn id="12" xr3:uid="{06F81E70-A42F-4F5B-BF9F-BD631B98F86F}" name="Current" dataDxfId="65" dataCellStyle="Comma"/>
    <tableColumn id="13" xr3:uid="{36280679-B127-4B7D-8B65-6B2B51D26BD7}" name="CASA" dataDxfId="64" dataCellStyle="Comma">
      <calculatedColumnFormula>I4+J4</calculatedColumnFormula>
    </tableColumn>
    <tableColumn id="14" xr3:uid="{470C6413-FF0D-4007-AA3F-6078ECE41503}" name="%CASA Contribution" dataDxfId="63" dataCellStyle="Percent">
      <calculatedColumnFormula>K4/$K$1</calculatedColumnFormula>
    </tableColumn>
    <tableColumn id="15" xr3:uid="{93247828-1111-4539-805E-D1F4FEA2DE33}" name="Term Deposit" dataDxfId="62" dataCellStyle="Comma"/>
    <tableColumn id="16" xr3:uid="{D46E9AA8-5A56-4102-9CE5-01BBC2CCE787}" name="%TD Contribution" dataDxfId="61" dataCellStyle="Percent">
      <calculatedColumnFormula>M4/$M$1</calculatedColumnFormula>
    </tableColumn>
    <tableColumn id="10" xr3:uid="{D7836340-A9C4-4FE6-94AB-281BA659943E}" name="Customer Regisered on MB" dataDxfId="60" dataCellStyle="Comma"/>
    <tableColumn id="45" xr3:uid="{F8E8624F-1E3F-496E-90F9-3314C35DDB9D}" name="%Customer MB Registered" dataDxfId="59" dataCellStyle="Percent">
      <calculatedColumnFormula>Table14[[#This Row],[Customer Regisered on MB]]/$O$1</calculatedColumnFormula>
    </tableColumn>
    <tableColumn id="17" xr3:uid="{BC3B79B9-0967-4EF6-BA91-6C24DFDBD1D8}" name="MB Registration" dataDxfId="58" dataCellStyle="Comma"/>
    <tableColumn id="18" xr3:uid="{FBDF617A-6FEF-4165-A0EB-D19D5CBB714D}" name="SA to FD Cross-sell" dataDxfId="57" dataCellStyle="Comma"/>
    <tableColumn id="19" xr3:uid="{D74C414A-FA48-49C6-B743-9604F1031A7A}" name="CA to FD Cross-sell" dataDxfId="56" dataCellStyle="Comma"/>
    <tableColumn id="20" xr3:uid="{9DCB3A69-0AC0-4E03-B8A2-6EDD9AA486AE}" name="FD Renewal" dataDxfId="55" dataCellStyle="Comma"/>
    <tableColumn id="21" xr3:uid="{EEE59ECE-1C2B-4962-B19D-9DF485DD8A51}" name="Standalone upsell + Rnwl" dataDxfId="54" dataCellStyle="Comma"/>
    <tableColumn id="24" xr3:uid="{D2142B9D-07A5-498F-8A70-785FBB240727}" name="Total Leads" dataDxfId="53" dataCellStyle="Comma"/>
    <tableColumn id="25" xr3:uid="{A7673C79-6677-4253-AC02-F5EC75592CC0}" name="Distinct leads" dataDxfId="52" dataCellStyle="Comma"/>
    <tableColumn id="26" xr3:uid="{84BD6F1C-262E-48A1-A84D-89B2D1842D6B}" name="%Overlap" dataDxfId="51" dataCellStyle="Percent">
      <calculatedColumnFormula>IFERROR(1-W4/V4,0)</calculatedColumnFormula>
    </tableColumn>
    <tableColumn id="27" xr3:uid="{81E16A58-EDB0-46C5-96F0-222F30505D88}" name="#Overlap" dataDxfId="50" dataCellStyle="Comma">
      <calculatedColumnFormula>IFERROR(V4-W4,0)</calculatedColumnFormula>
    </tableColumn>
    <tableColumn id="28" xr3:uid="{12CA44E7-D164-4EE8-80E1-28B86E3E7364}" name="Distinct leads Bucketed" dataDxfId="49">
      <calculatedColumnFormula>IF(W4&lt;50,"A. Below 50",IF(W4&lt;100,"B. 50-100",IF(W4&lt;250,"C. 100-250",IF(W4&lt;500,"D. 240-500",IF(W4&lt;750,"E. 500-750",IF(W4&lt;1000,"F. 750-100","G. Above 1000"))))))</calculatedColumnFormula>
    </tableColumn>
    <tableColumn id="30" xr3:uid="{A86D8F32-C623-497A-96D1-DA88DA4ADE1D}" name="Phone number available" dataDxfId="48"/>
    <tableColumn id="29" xr3:uid="{3A6F1CFC-236E-4326-8C05-10F260AC1586}" name="%Phone number available" dataDxfId="47">
      <calculatedColumnFormula>IFERROR(Table14[[#This Row],[Phone number available]]/Table14[[#This Row],[Distinct leads]],0)</calculatedColumnFormula>
    </tableColumn>
    <tableColumn id="47" xr3:uid="{94F0E774-CD43-40D3-A99D-BE60CA554BD5}" name="Email available" dataDxfId="46"/>
    <tableColumn id="46" xr3:uid="{08172B10-F2BB-4573-A5E9-31BB2275F901}" name="%Email available" dataDxfId="45" dataCellStyle="Percent">
      <calculatedColumnFormula>IFERROR(Table14[[#This Row],[Email available]]/Table14[[#This Row],[Distinct leads]],0)</calculatedColumnFormula>
    </tableColumn>
    <tableColumn id="37" xr3:uid="{AF355A14-26D3-46C6-B567-0EFE08C21339}" name="HNI (as per customer segmentation)" dataDxfId="44"/>
    <tableColumn id="52" xr3:uid="{D1EC273F-865D-4275-98F5-5C29D0DD9ED8}" name="%HNI" dataDxfId="43" dataCellStyle="Percent">
      <calculatedColumnFormula>IFERROR(Table14[[#This Row],[HNI (as per customer segmentation)]]/Table14[[#This Row],[Phone number available]],0)</calculatedColumnFormula>
    </tableColumn>
    <tableColumn id="35" xr3:uid="{B418AA4F-14F1-40B6-89BC-D77D94EFA0FA}" name="MB Registered" dataDxfId="42"/>
    <tableColumn id="53" xr3:uid="{55DAB5CA-C6B1-48F3-A8EB-DA41FF0C763F}" name="%MB Registered" dataDxfId="41" dataCellStyle="Percent">
      <calculatedColumnFormula>IFERROR(Table14[[#This Row],[MB Registered]]/Table14[[#This Row],[Phone number available]],0)</calculatedColumnFormula>
    </tableColumn>
    <tableColumn id="48" xr3:uid="{0EDC9C7F-FA5A-47C1-8371-58FEECE5CFA4}" name="IB Registered" dataDxfId="40"/>
    <tableColumn id="54" xr3:uid="{86EAB1E9-62BD-4361-9260-CA3A7EC5FE1D}" name="%IB Registered" dataDxfId="39" dataCellStyle="Percent">
      <calculatedColumnFormula>IFERROR(Table14[[#This Row],[IB Registered]]/Table14[[#This Row],[Phone number available]],0)</calculatedColumnFormula>
    </tableColumn>
    <tableColumn id="51" xr3:uid="{9E2CFFEE-6160-4B5E-BDF9-8733FF32AA13}" name="MB Eligible" dataDxfId="38"/>
    <tableColumn id="55" xr3:uid="{00146424-F199-416A-88F7-4A0830EE1086}" name="%MB Eligible" dataDxfId="37" dataCellStyle="Percent">
      <calculatedColumnFormula>IFERROR(Table14[[#This Row],[MB Eligible]]/Table14[[#This Row],[Phone number available]],0)</calculatedColumnFormula>
    </tableColumn>
    <tableColumn id="50" xr3:uid="{C68D3E28-ADD0-458A-912E-989495D1353C}" name="IB Eligible" dataDxfId="36"/>
    <tableColumn id="56" xr3:uid="{DF6CFF45-99F1-4CB6-BDC1-D8F66D452A13}" name="%IB Eligible" dataDxfId="35" dataCellStyle="Percent">
      <calculatedColumnFormula>IFERROR(Table14[[#This Row],[IB Eligible]]/Table14[[#This Row],[Phone number available]],0)</calculatedColumnFormula>
    </tableColumn>
    <tableColumn id="41" xr3:uid="{CDA778CA-05BE-4FC5-8252-37E752AD3D23}" name="Required FTEs" dataDxfId="34">
      <calculatedColumnFormula>Table14[[#This Row],[Phone number available]]/$AT$2</calculatedColumnFormula>
    </tableColumn>
    <tableColumn id="42" xr3:uid="{C16B0C0D-50DC-4D36-BB2F-4E97C822840A}" name="Actual FTEs" dataDxfId="33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698E5CA-D7E7-4F25-B9BF-4383B823D54A}" name="Table146" displayName="Table146" ref="A4:J909" totalsRowShown="0" headerRowDxfId="32" headerRowBorderDxfId="31" tableBorderDxfId="30">
  <sortState ref="A5:D908">
    <sortCondition ref="A4:A909"/>
  </sortState>
  <tableColumns count="10">
    <tableColumn id="1" xr3:uid="{8C8CC70F-0BE9-422E-9CF1-B81045643E8C}" name="Barnch ID" dataDxfId="29"/>
    <tableColumn id="3" xr3:uid="{F67DAA42-15B6-420E-A00D-EF9ACAF6BF0C}" name="Region" dataDxfId="28"/>
    <tableColumn id="4" xr3:uid="{752D7E14-20EA-4607-8077-81A5C73AF0F0}" name="MSRU" dataDxfId="27"/>
    <tableColumn id="5" xr3:uid="{974FE18B-C774-4471-B282-876BDCEEAFFF}" name="Branch Name" dataDxfId="26"/>
    <tableColumn id="6" xr3:uid="{1734BC95-DD5A-4E90-BB1A-B100D57FE458}" name="#Leads" dataDxfId="25" dataCellStyle="Comma"/>
    <tableColumn id="10" xr3:uid="{6AACA805-C1A0-40DC-B581-1BDB0AF8E636}" name="Targets (In Cr)" dataDxfId="24" dataCellStyle="Comma"/>
    <tableColumn id="9" xr3:uid="{3CFDE8B5-0AFE-4A36-BAEC-E210C8B07985}" name="#Leads2" dataDxfId="23" dataCellStyle="Comma"/>
    <tableColumn id="2" xr3:uid="{E3236A5E-7444-41B9-9DD9-E1DA255B41B8}" name="Targets (In Cr)3" dataDxfId="22" dataCellStyle="Comma"/>
    <tableColumn id="7" xr3:uid="{5B26EB77-A1FA-4CA4-A91E-B5E05A4B58F6}" name="#Conversions2" dataDxfId="21" dataCellStyle="Comma"/>
    <tableColumn id="8" xr3:uid="{B80DDCF8-4A60-47CA-91B1-1F0B92AF378A}" name="Converted (In Cr)6" dataDxfId="20" dataCellStyle="Comma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3A93279-6716-4CDE-929D-1568E4738125}" name="Table1467" displayName="Table1467" ref="A4:D909" totalsRowShown="0" headerRowDxfId="19" headerRowBorderDxfId="18" tableBorderDxfId="17">
  <sortState ref="A5:D908">
    <sortCondition ref="A4:A909"/>
  </sortState>
  <tableColumns count="4">
    <tableColumn id="1" xr3:uid="{3D45F211-245B-4755-A381-CCF48AC97558}" name="Barnch ID" dataDxfId="16"/>
    <tableColumn id="3" xr3:uid="{D62D76BF-FBCF-4304-B6BF-FBA822F142C1}" name="Region" dataDxfId="15"/>
    <tableColumn id="4" xr3:uid="{B409F499-8886-4EAF-BCAD-0FE0B9FE5E58}" name="MSRU" dataDxfId="14"/>
    <tableColumn id="5" xr3:uid="{296BFBCC-858E-42E2-9A1F-BF6F0B432E4B}" name="Branch Name" dataDxfId="13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277EC27-D8A5-4B27-9484-0D28310B938F}" name="Table14678" displayName="Table14678" ref="A2:D907" totalsRowShown="0" headerRowDxfId="12" headerRowBorderDxfId="11" tableBorderDxfId="10">
  <sortState ref="A3:D906">
    <sortCondition ref="A2:A907"/>
  </sortState>
  <tableColumns count="4">
    <tableColumn id="1" xr3:uid="{D4740335-59FD-4CDD-AC34-5E09FA279269}" name="Barnch ID" dataDxfId="9"/>
    <tableColumn id="3" xr3:uid="{F9471C94-531F-48E4-B267-15ABC47F4239}" name="Region" dataDxfId="8"/>
    <tableColumn id="4" xr3:uid="{9AF5B9E7-9286-4D93-AECD-2C08B5380A08}" name="MSRU" dataDxfId="7"/>
    <tableColumn id="5" xr3:uid="{ED53DAB1-63B8-4881-97F4-4F2AB60271E2}" name="Branch Name" dataDxfId="6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FEB3493-865B-40CB-A7CB-5AD528594BFE}" name="Table4" displayName="Table4" ref="B2:E16" totalsRowShown="0" headerRowDxfId="5" dataDxfId="4">
  <tableColumns count="4">
    <tableColumn id="1" xr3:uid="{44A52348-C645-44B3-AB37-78727647AA71}" name="REGION" dataDxfId="3"/>
    <tableColumn id="2" xr3:uid="{10162211-6298-4275-8BBF-ECBE9DAAB7CF}" name="CA" dataDxfId="2" dataCellStyle="Comma"/>
    <tableColumn id="3" xr3:uid="{5CC79AD0-1495-4850-B1A6-F0A6544A1800}" name="SA" dataDxfId="1" dataCellStyle="Comma"/>
    <tableColumn id="4" xr3:uid="{EC5545E9-1DB8-4FB1-A7AC-1A9552E6E290}" name="SA2" dataDxfId="0" dataCellStyle="Comma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347D4-3A4D-45A9-86DD-36CA998BEC40}">
  <dimension ref="A3:H906"/>
  <sheetViews>
    <sheetView workbookViewId="0">
      <selection activeCell="B7" sqref="B7"/>
    </sheetView>
  </sheetViews>
  <sheetFormatPr defaultRowHeight="14.5" x14ac:dyDescent="0.35"/>
  <cols>
    <col min="1" max="1" width="13.1796875" bestFit="1" customWidth="1"/>
    <col min="2" max="2" width="16.26953125" bestFit="1" customWidth="1"/>
    <col min="3" max="3" width="17.54296875" bestFit="1" customWidth="1"/>
    <col min="4" max="4" width="14" bestFit="1" customWidth="1"/>
    <col min="5" max="5" width="11.453125" bestFit="1" customWidth="1"/>
    <col min="6" max="6" width="15.26953125" bestFit="1" customWidth="1"/>
    <col min="7" max="7" width="8.26953125" bestFit="1" customWidth="1"/>
    <col min="8" max="8" width="11.26953125" bestFit="1" customWidth="1"/>
  </cols>
  <sheetData>
    <row r="3" spans="1:8" x14ac:dyDescent="0.35">
      <c r="A3" s="1" t="s">
        <v>0</v>
      </c>
      <c r="B3" s="1" t="s">
        <v>1</v>
      </c>
    </row>
    <row r="4" spans="1:8" x14ac:dyDescent="0.35">
      <c r="A4" s="1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</row>
    <row r="5" spans="1:8" x14ac:dyDescent="0.35">
      <c r="A5" s="2">
        <v>2</v>
      </c>
      <c r="B5">
        <v>4</v>
      </c>
      <c r="C5">
        <v>1</v>
      </c>
      <c r="D5">
        <v>3</v>
      </c>
      <c r="E5">
        <v>18</v>
      </c>
      <c r="F5">
        <v>29</v>
      </c>
      <c r="G5">
        <v>136</v>
      </c>
      <c r="H5">
        <v>191</v>
      </c>
    </row>
    <row r="6" spans="1:8" x14ac:dyDescent="0.35">
      <c r="A6" s="2">
        <v>3</v>
      </c>
      <c r="B6">
        <v>4</v>
      </c>
      <c r="C6">
        <v>1</v>
      </c>
      <c r="D6">
        <v>8</v>
      </c>
      <c r="E6">
        <v>18</v>
      </c>
      <c r="F6">
        <v>40</v>
      </c>
      <c r="G6">
        <v>281</v>
      </c>
      <c r="H6">
        <v>352</v>
      </c>
    </row>
    <row r="7" spans="1:8" x14ac:dyDescent="0.35">
      <c r="A7" s="2">
        <v>4</v>
      </c>
      <c r="B7">
        <v>4</v>
      </c>
      <c r="C7">
        <v>5</v>
      </c>
      <c r="D7">
        <v>13</v>
      </c>
      <c r="E7">
        <v>20</v>
      </c>
      <c r="F7">
        <v>106</v>
      </c>
      <c r="G7">
        <v>270</v>
      </c>
      <c r="H7">
        <v>418</v>
      </c>
    </row>
    <row r="8" spans="1:8" x14ac:dyDescent="0.35">
      <c r="A8" s="2">
        <v>5</v>
      </c>
      <c r="B8">
        <v>15</v>
      </c>
      <c r="C8">
        <v>6</v>
      </c>
      <c r="D8">
        <v>8</v>
      </c>
      <c r="E8">
        <v>6</v>
      </c>
      <c r="F8">
        <v>106</v>
      </c>
      <c r="G8">
        <v>71</v>
      </c>
      <c r="H8">
        <v>212</v>
      </c>
    </row>
    <row r="9" spans="1:8" x14ac:dyDescent="0.35">
      <c r="A9" s="2">
        <v>6</v>
      </c>
      <c r="B9">
        <v>11</v>
      </c>
      <c r="C9">
        <v>3</v>
      </c>
      <c r="D9">
        <v>7</v>
      </c>
      <c r="E9">
        <v>19</v>
      </c>
      <c r="F9">
        <v>93</v>
      </c>
      <c r="G9">
        <v>226</v>
      </c>
      <c r="H9">
        <v>359</v>
      </c>
    </row>
    <row r="10" spans="1:8" x14ac:dyDescent="0.35">
      <c r="A10" s="2">
        <v>7</v>
      </c>
      <c r="B10">
        <v>1</v>
      </c>
      <c r="C10">
        <v>3</v>
      </c>
      <c r="D10">
        <v>10</v>
      </c>
      <c r="E10">
        <v>17</v>
      </c>
      <c r="F10">
        <v>64</v>
      </c>
      <c r="G10">
        <v>99</v>
      </c>
      <c r="H10">
        <v>194</v>
      </c>
    </row>
    <row r="11" spans="1:8" x14ac:dyDescent="0.35">
      <c r="A11" s="2">
        <v>8</v>
      </c>
      <c r="B11">
        <v>6</v>
      </c>
      <c r="C11">
        <v>7</v>
      </c>
      <c r="D11">
        <v>12</v>
      </c>
      <c r="E11">
        <v>19</v>
      </c>
      <c r="F11">
        <v>198</v>
      </c>
      <c r="G11">
        <v>217</v>
      </c>
      <c r="H11">
        <v>459</v>
      </c>
    </row>
    <row r="12" spans="1:8" x14ac:dyDescent="0.35">
      <c r="A12" s="2">
        <v>9</v>
      </c>
      <c r="B12">
        <v>33</v>
      </c>
      <c r="C12">
        <v>9</v>
      </c>
      <c r="D12">
        <v>20</v>
      </c>
      <c r="E12">
        <v>23</v>
      </c>
      <c r="F12">
        <v>144</v>
      </c>
      <c r="G12">
        <v>410</v>
      </c>
      <c r="H12">
        <v>639</v>
      </c>
    </row>
    <row r="13" spans="1:8" x14ac:dyDescent="0.35">
      <c r="A13" s="2">
        <v>10</v>
      </c>
      <c r="B13">
        <v>8</v>
      </c>
      <c r="C13">
        <v>5</v>
      </c>
      <c r="D13">
        <v>9</v>
      </c>
      <c r="E13">
        <v>8</v>
      </c>
      <c r="F13">
        <v>71</v>
      </c>
      <c r="G13">
        <v>108</v>
      </c>
      <c r="H13">
        <v>209</v>
      </c>
    </row>
    <row r="14" spans="1:8" x14ac:dyDescent="0.35">
      <c r="A14" s="2">
        <v>11</v>
      </c>
      <c r="B14">
        <v>6</v>
      </c>
      <c r="C14">
        <v>1</v>
      </c>
      <c r="D14">
        <v>7</v>
      </c>
      <c r="E14">
        <v>8</v>
      </c>
      <c r="F14">
        <v>19</v>
      </c>
      <c r="G14">
        <v>120</v>
      </c>
      <c r="H14">
        <v>161</v>
      </c>
    </row>
    <row r="15" spans="1:8" x14ac:dyDescent="0.35">
      <c r="A15" s="2">
        <v>12</v>
      </c>
      <c r="B15">
        <v>3</v>
      </c>
      <c r="C15">
        <v>1</v>
      </c>
      <c r="D15">
        <v>18</v>
      </c>
      <c r="E15">
        <v>19</v>
      </c>
      <c r="F15">
        <v>21</v>
      </c>
      <c r="G15">
        <v>275</v>
      </c>
      <c r="H15">
        <v>337</v>
      </c>
    </row>
    <row r="16" spans="1:8" x14ac:dyDescent="0.35">
      <c r="A16" s="2">
        <v>13</v>
      </c>
      <c r="B16">
        <v>2</v>
      </c>
      <c r="C16">
        <v>1</v>
      </c>
      <c r="D16">
        <v>5</v>
      </c>
      <c r="E16">
        <v>14</v>
      </c>
      <c r="F16">
        <v>36</v>
      </c>
      <c r="G16">
        <v>93</v>
      </c>
      <c r="H16">
        <v>151</v>
      </c>
    </row>
    <row r="17" spans="1:8" x14ac:dyDescent="0.35">
      <c r="A17" s="2">
        <v>14</v>
      </c>
      <c r="B17">
        <v>8</v>
      </c>
      <c r="C17">
        <v>2</v>
      </c>
      <c r="D17">
        <v>2</v>
      </c>
      <c r="E17">
        <v>14</v>
      </c>
      <c r="F17">
        <v>80</v>
      </c>
      <c r="G17">
        <v>107</v>
      </c>
      <c r="H17">
        <v>213</v>
      </c>
    </row>
    <row r="18" spans="1:8" x14ac:dyDescent="0.35">
      <c r="A18" s="2">
        <v>15</v>
      </c>
      <c r="B18">
        <v>3</v>
      </c>
      <c r="C18">
        <v>4</v>
      </c>
      <c r="D18">
        <v>2</v>
      </c>
      <c r="E18">
        <v>10</v>
      </c>
      <c r="F18">
        <v>31</v>
      </c>
      <c r="G18">
        <v>58</v>
      </c>
      <c r="H18">
        <v>108</v>
      </c>
    </row>
    <row r="19" spans="1:8" x14ac:dyDescent="0.35">
      <c r="A19" s="2">
        <v>16</v>
      </c>
      <c r="B19">
        <v>5</v>
      </c>
      <c r="C19">
        <v>5</v>
      </c>
      <c r="D19">
        <v>16</v>
      </c>
      <c r="E19">
        <v>26</v>
      </c>
      <c r="F19">
        <v>29</v>
      </c>
      <c r="G19">
        <v>344</v>
      </c>
      <c r="H19">
        <v>425</v>
      </c>
    </row>
    <row r="20" spans="1:8" x14ac:dyDescent="0.35">
      <c r="A20" s="2">
        <v>17</v>
      </c>
      <c r="B20">
        <v>24</v>
      </c>
      <c r="C20">
        <v>2</v>
      </c>
      <c r="D20">
        <v>11</v>
      </c>
      <c r="E20">
        <v>26</v>
      </c>
      <c r="F20">
        <v>34</v>
      </c>
      <c r="G20">
        <v>236</v>
      </c>
      <c r="H20">
        <v>333</v>
      </c>
    </row>
    <row r="21" spans="1:8" x14ac:dyDescent="0.35">
      <c r="A21" s="2">
        <v>18</v>
      </c>
      <c r="B21">
        <v>9</v>
      </c>
      <c r="C21">
        <v>2</v>
      </c>
      <c r="D21">
        <v>14</v>
      </c>
      <c r="E21">
        <v>29</v>
      </c>
      <c r="F21">
        <v>44</v>
      </c>
      <c r="G21">
        <v>317</v>
      </c>
      <c r="H21">
        <v>415</v>
      </c>
    </row>
    <row r="22" spans="1:8" x14ac:dyDescent="0.35">
      <c r="A22" s="2">
        <v>19</v>
      </c>
      <c r="B22">
        <v>60</v>
      </c>
      <c r="C22">
        <v>7</v>
      </c>
      <c r="D22">
        <v>17</v>
      </c>
      <c r="E22">
        <v>30</v>
      </c>
      <c r="F22">
        <v>124</v>
      </c>
      <c r="G22">
        <v>251</v>
      </c>
      <c r="H22">
        <v>489</v>
      </c>
    </row>
    <row r="23" spans="1:8" x14ac:dyDescent="0.35">
      <c r="A23" s="2">
        <v>20</v>
      </c>
      <c r="B23">
        <v>13</v>
      </c>
      <c r="C23">
        <v>4</v>
      </c>
      <c r="D23">
        <v>15</v>
      </c>
      <c r="E23">
        <v>14</v>
      </c>
      <c r="F23">
        <v>77</v>
      </c>
      <c r="G23">
        <v>196</v>
      </c>
      <c r="H23">
        <v>319</v>
      </c>
    </row>
    <row r="24" spans="1:8" x14ac:dyDescent="0.35">
      <c r="A24" s="2">
        <v>21</v>
      </c>
      <c r="B24">
        <v>6</v>
      </c>
      <c r="C24">
        <v>1</v>
      </c>
      <c r="D24">
        <v>4</v>
      </c>
      <c r="E24">
        <v>1</v>
      </c>
      <c r="F24">
        <v>7</v>
      </c>
      <c r="G24">
        <v>49</v>
      </c>
      <c r="H24">
        <v>68</v>
      </c>
    </row>
    <row r="25" spans="1:8" x14ac:dyDescent="0.35">
      <c r="A25" s="2">
        <v>22</v>
      </c>
      <c r="B25">
        <v>3</v>
      </c>
      <c r="C25">
        <v>4</v>
      </c>
      <c r="D25">
        <v>2</v>
      </c>
      <c r="E25">
        <v>7</v>
      </c>
      <c r="F25">
        <v>26</v>
      </c>
      <c r="G25">
        <v>122</v>
      </c>
      <c r="H25">
        <v>164</v>
      </c>
    </row>
    <row r="26" spans="1:8" x14ac:dyDescent="0.35">
      <c r="A26" s="2">
        <v>23</v>
      </c>
      <c r="B26">
        <v>3</v>
      </c>
      <c r="D26">
        <v>4</v>
      </c>
      <c r="E26">
        <v>2</v>
      </c>
      <c r="F26">
        <v>50</v>
      </c>
      <c r="G26">
        <v>38</v>
      </c>
      <c r="H26">
        <v>97</v>
      </c>
    </row>
    <row r="27" spans="1:8" x14ac:dyDescent="0.35">
      <c r="A27" s="2">
        <v>24</v>
      </c>
      <c r="B27">
        <v>7</v>
      </c>
      <c r="D27">
        <v>9</v>
      </c>
      <c r="E27">
        <v>5</v>
      </c>
      <c r="F27">
        <v>39</v>
      </c>
      <c r="G27">
        <v>92</v>
      </c>
      <c r="H27">
        <v>152</v>
      </c>
    </row>
    <row r="28" spans="1:8" x14ac:dyDescent="0.35">
      <c r="A28" s="2">
        <v>25</v>
      </c>
      <c r="B28">
        <v>12</v>
      </c>
      <c r="C28">
        <v>2</v>
      </c>
      <c r="D28">
        <v>27</v>
      </c>
      <c r="E28">
        <v>15</v>
      </c>
      <c r="F28">
        <v>92</v>
      </c>
      <c r="G28">
        <v>169</v>
      </c>
      <c r="H28">
        <v>317</v>
      </c>
    </row>
    <row r="29" spans="1:8" x14ac:dyDescent="0.35">
      <c r="A29" s="2">
        <v>26</v>
      </c>
      <c r="B29">
        <v>6</v>
      </c>
      <c r="D29">
        <v>10</v>
      </c>
      <c r="E29">
        <v>15</v>
      </c>
      <c r="F29">
        <v>22</v>
      </c>
      <c r="G29">
        <v>131</v>
      </c>
      <c r="H29">
        <v>184</v>
      </c>
    </row>
    <row r="30" spans="1:8" x14ac:dyDescent="0.35">
      <c r="A30" s="2">
        <v>27</v>
      </c>
      <c r="B30">
        <v>8</v>
      </c>
      <c r="C30">
        <v>10</v>
      </c>
      <c r="D30">
        <v>14</v>
      </c>
      <c r="E30">
        <v>29</v>
      </c>
      <c r="F30">
        <v>36</v>
      </c>
      <c r="G30">
        <v>266</v>
      </c>
      <c r="H30">
        <v>363</v>
      </c>
    </row>
    <row r="31" spans="1:8" x14ac:dyDescent="0.35">
      <c r="A31" s="2">
        <v>28</v>
      </c>
      <c r="B31">
        <v>5</v>
      </c>
      <c r="C31">
        <v>5</v>
      </c>
      <c r="D31">
        <v>14</v>
      </c>
      <c r="E31">
        <v>9</v>
      </c>
      <c r="F31">
        <v>92</v>
      </c>
      <c r="G31">
        <v>211</v>
      </c>
      <c r="H31">
        <v>336</v>
      </c>
    </row>
    <row r="32" spans="1:8" x14ac:dyDescent="0.35">
      <c r="A32" s="2">
        <v>29</v>
      </c>
      <c r="B32">
        <v>27</v>
      </c>
      <c r="C32">
        <v>6</v>
      </c>
      <c r="D32">
        <v>7</v>
      </c>
      <c r="E32">
        <v>8</v>
      </c>
      <c r="F32">
        <v>48</v>
      </c>
      <c r="G32">
        <v>161</v>
      </c>
      <c r="H32">
        <v>257</v>
      </c>
    </row>
    <row r="33" spans="1:8" x14ac:dyDescent="0.35">
      <c r="A33" s="2">
        <v>30</v>
      </c>
      <c r="B33">
        <v>5</v>
      </c>
      <c r="C33">
        <v>5</v>
      </c>
      <c r="D33">
        <v>12</v>
      </c>
      <c r="E33">
        <v>16</v>
      </c>
      <c r="F33">
        <v>57</v>
      </c>
      <c r="G33">
        <v>173</v>
      </c>
      <c r="H33">
        <v>268</v>
      </c>
    </row>
    <row r="34" spans="1:8" x14ac:dyDescent="0.35">
      <c r="A34" s="2">
        <v>31</v>
      </c>
      <c r="B34">
        <v>17</v>
      </c>
      <c r="C34">
        <v>1</v>
      </c>
      <c r="D34">
        <v>7</v>
      </c>
      <c r="E34">
        <v>4</v>
      </c>
      <c r="F34">
        <v>54</v>
      </c>
      <c r="G34">
        <v>78</v>
      </c>
      <c r="H34">
        <v>161</v>
      </c>
    </row>
    <row r="35" spans="1:8" x14ac:dyDescent="0.35">
      <c r="A35" s="2">
        <v>32</v>
      </c>
      <c r="B35">
        <v>4</v>
      </c>
      <c r="D35">
        <v>4</v>
      </c>
      <c r="E35">
        <v>1</v>
      </c>
      <c r="F35">
        <v>29</v>
      </c>
      <c r="G35">
        <v>48</v>
      </c>
      <c r="H35">
        <v>86</v>
      </c>
    </row>
    <row r="36" spans="1:8" x14ac:dyDescent="0.35">
      <c r="A36" s="2">
        <v>33</v>
      </c>
      <c r="B36">
        <v>13</v>
      </c>
      <c r="C36">
        <v>1</v>
      </c>
      <c r="D36">
        <v>5</v>
      </c>
      <c r="E36">
        <v>2</v>
      </c>
      <c r="F36">
        <v>39</v>
      </c>
      <c r="G36">
        <v>68</v>
      </c>
      <c r="H36">
        <v>128</v>
      </c>
    </row>
    <row r="37" spans="1:8" x14ac:dyDescent="0.35">
      <c r="A37" s="2">
        <v>34</v>
      </c>
      <c r="D37">
        <v>2</v>
      </c>
      <c r="F37">
        <v>26</v>
      </c>
      <c r="G37">
        <v>28</v>
      </c>
      <c r="H37">
        <v>56</v>
      </c>
    </row>
    <row r="38" spans="1:8" x14ac:dyDescent="0.35">
      <c r="A38" s="2">
        <v>35</v>
      </c>
      <c r="B38">
        <v>10</v>
      </c>
      <c r="D38">
        <v>2</v>
      </c>
      <c r="E38">
        <v>3</v>
      </c>
      <c r="F38">
        <v>38</v>
      </c>
      <c r="G38">
        <v>52</v>
      </c>
      <c r="H38">
        <v>105</v>
      </c>
    </row>
    <row r="39" spans="1:8" x14ac:dyDescent="0.35">
      <c r="A39" s="2">
        <v>36</v>
      </c>
      <c r="B39">
        <v>1</v>
      </c>
      <c r="D39">
        <v>6</v>
      </c>
      <c r="E39">
        <v>11</v>
      </c>
      <c r="F39">
        <v>22</v>
      </c>
      <c r="G39">
        <v>53</v>
      </c>
      <c r="H39">
        <v>93</v>
      </c>
    </row>
    <row r="40" spans="1:8" x14ac:dyDescent="0.35">
      <c r="A40" s="2">
        <v>37</v>
      </c>
      <c r="C40">
        <v>1</v>
      </c>
      <c r="D40">
        <v>1</v>
      </c>
      <c r="F40">
        <v>12</v>
      </c>
      <c r="G40">
        <v>24</v>
      </c>
      <c r="H40">
        <v>38</v>
      </c>
    </row>
    <row r="41" spans="1:8" x14ac:dyDescent="0.35">
      <c r="A41" s="2">
        <v>38</v>
      </c>
      <c r="B41">
        <v>8</v>
      </c>
      <c r="D41">
        <v>5</v>
      </c>
      <c r="E41">
        <v>8</v>
      </c>
      <c r="F41">
        <v>94</v>
      </c>
      <c r="G41">
        <v>45</v>
      </c>
      <c r="H41">
        <v>160</v>
      </c>
    </row>
    <row r="42" spans="1:8" x14ac:dyDescent="0.35">
      <c r="A42" s="2">
        <v>39</v>
      </c>
      <c r="B42">
        <v>1</v>
      </c>
      <c r="D42">
        <v>3</v>
      </c>
      <c r="E42">
        <v>5</v>
      </c>
      <c r="F42">
        <v>3</v>
      </c>
      <c r="G42">
        <v>70</v>
      </c>
      <c r="H42">
        <v>82</v>
      </c>
    </row>
    <row r="43" spans="1:8" x14ac:dyDescent="0.35">
      <c r="A43" s="2">
        <v>40</v>
      </c>
      <c r="B43">
        <v>2</v>
      </c>
      <c r="D43">
        <v>4</v>
      </c>
      <c r="E43">
        <v>2</v>
      </c>
      <c r="F43">
        <v>5</v>
      </c>
      <c r="G43">
        <v>43</v>
      </c>
      <c r="H43">
        <v>56</v>
      </c>
    </row>
    <row r="44" spans="1:8" x14ac:dyDescent="0.35">
      <c r="A44" s="2">
        <v>41</v>
      </c>
      <c r="B44">
        <v>1</v>
      </c>
      <c r="C44">
        <v>1</v>
      </c>
      <c r="E44">
        <v>2</v>
      </c>
      <c r="F44">
        <v>11</v>
      </c>
      <c r="G44">
        <v>25</v>
      </c>
      <c r="H44">
        <v>40</v>
      </c>
    </row>
    <row r="45" spans="1:8" x14ac:dyDescent="0.35">
      <c r="A45" s="2">
        <v>42</v>
      </c>
      <c r="B45">
        <v>7</v>
      </c>
      <c r="C45">
        <v>1</v>
      </c>
      <c r="D45">
        <v>5</v>
      </c>
      <c r="E45">
        <v>1</v>
      </c>
      <c r="F45">
        <v>57</v>
      </c>
      <c r="G45">
        <v>65</v>
      </c>
      <c r="H45">
        <v>136</v>
      </c>
    </row>
    <row r="46" spans="1:8" x14ac:dyDescent="0.35">
      <c r="A46" s="2">
        <v>43</v>
      </c>
      <c r="B46">
        <v>3</v>
      </c>
      <c r="E46">
        <v>2</v>
      </c>
      <c r="F46">
        <v>4</v>
      </c>
      <c r="G46">
        <v>9</v>
      </c>
      <c r="H46">
        <v>18</v>
      </c>
    </row>
    <row r="47" spans="1:8" x14ac:dyDescent="0.35">
      <c r="A47" s="2">
        <v>44</v>
      </c>
      <c r="B47">
        <v>4</v>
      </c>
      <c r="C47">
        <v>3</v>
      </c>
      <c r="D47">
        <v>2</v>
      </c>
      <c r="F47">
        <v>13</v>
      </c>
      <c r="G47">
        <v>46</v>
      </c>
      <c r="H47">
        <v>68</v>
      </c>
    </row>
    <row r="48" spans="1:8" x14ac:dyDescent="0.35">
      <c r="A48" s="2">
        <v>45</v>
      </c>
      <c r="B48">
        <v>2</v>
      </c>
      <c r="D48">
        <v>6</v>
      </c>
      <c r="E48">
        <v>2</v>
      </c>
      <c r="F48">
        <v>12</v>
      </c>
      <c r="G48">
        <v>44</v>
      </c>
      <c r="H48">
        <v>66</v>
      </c>
    </row>
    <row r="49" spans="1:8" x14ac:dyDescent="0.35">
      <c r="A49" s="2">
        <v>46</v>
      </c>
      <c r="B49">
        <v>12</v>
      </c>
      <c r="D49">
        <v>1</v>
      </c>
      <c r="E49">
        <v>1</v>
      </c>
      <c r="F49">
        <v>8</v>
      </c>
      <c r="G49">
        <v>21</v>
      </c>
      <c r="H49">
        <v>43</v>
      </c>
    </row>
    <row r="50" spans="1:8" x14ac:dyDescent="0.35">
      <c r="A50" s="2">
        <v>47</v>
      </c>
      <c r="B50">
        <v>2</v>
      </c>
      <c r="C50">
        <v>1</v>
      </c>
      <c r="E50">
        <v>1</v>
      </c>
      <c r="F50">
        <v>1</v>
      </c>
      <c r="G50">
        <v>20</v>
      </c>
      <c r="H50">
        <v>25</v>
      </c>
    </row>
    <row r="51" spans="1:8" x14ac:dyDescent="0.35">
      <c r="A51" s="2">
        <v>48</v>
      </c>
      <c r="B51">
        <v>3</v>
      </c>
      <c r="E51">
        <v>1</v>
      </c>
      <c r="G51">
        <v>23</v>
      </c>
      <c r="H51">
        <v>27</v>
      </c>
    </row>
    <row r="52" spans="1:8" x14ac:dyDescent="0.35">
      <c r="A52" s="2">
        <v>49</v>
      </c>
      <c r="C52">
        <v>1</v>
      </c>
      <c r="D52">
        <v>1</v>
      </c>
      <c r="E52">
        <v>1</v>
      </c>
      <c r="G52">
        <v>29</v>
      </c>
      <c r="H52">
        <v>32</v>
      </c>
    </row>
    <row r="53" spans="1:8" x14ac:dyDescent="0.35">
      <c r="A53" s="2">
        <v>51</v>
      </c>
      <c r="B53">
        <v>50</v>
      </c>
      <c r="C53">
        <v>2</v>
      </c>
      <c r="D53">
        <v>20</v>
      </c>
      <c r="E53">
        <v>25</v>
      </c>
      <c r="F53">
        <v>79</v>
      </c>
      <c r="G53">
        <v>217</v>
      </c>
      <c r="H53">
        <v>393</v>
      </c>
    </row>
    <row r="54" spans="1:8" x14ac:dyDescent="0.35">
      <c r="A54" s="2">
        <v>52</v>
      </c>
      <c r="B54">
        <v>7</v>
      </c>
      <c r="C54">
        <v>6</v>
      </c>
      <c r="D54">
        <v>10</v>
      </c>
      <c r="E54">
        <v>14</v>
      </c>
      <c r="F54">
        <v>74</v>
      </c>
      <c r="G54">
        <v>186</v>
      </c>
      <c r="H54">
        <v>297</v>
      </c>
    </row>
    <row r="55" spans="1:8" x14ac:dyDescent="0.35">
      <c r="A55" s="2">
        <v>53</v>
      </c>
      <c r="B55">
        <v>21</v>
      </c>
      <c r="C55">
        <v>7</v>
      </c>
      <c r="D55">
        <v>18</v>
      </c>
      <c r="E55">
        <v>17</v>
      </c>
      <c r="F55">
        <v>87</v>
      </c>
      <c r="G55">
        <v>176</v>
      </c>
      <c r="H55">
        <v>326</v>
      </c>
    </row>
    <row r="56" spans="1:8" x14ac:dyDescent="0.35">
      <c r="A56" s="2">
        <v>54</v>
      </c>
      <c r="B56">
        <v>21</v>
      </c>
      <c r="C56">
        <v>8</v>
      </c>
      <c r="D56">
        <v>8</v>
      </c>
      <c r="E56">
        <v>11</v>
      </c>
      <c r="F56">
        <v>37</v>
      </c>
      <c r="G56">
        <v>163</v>
      </c>
      <c r="H56">
        <v>248</v>
      </c>
    </row>
    <row r="57" spans="1:8" x14ac:dyDescent="0.35">
      <c r="A57" s="2">
        <v>55</v>
      </c>
      <c r="B57">
        <v>34</v>
      </c>
      <c r="C57">
        <v>15</v>
      </c>
      <c r="D57">
        <v>45</v>
      </c>
      <c r="E57">
        <v>37</v>
      </c>
      <c r="F57">
        <v>153</v>
      </c>
      <c r="G57">
        <v>655</v>
      </c>
      <c r="H57">
        <v>939</v>
      </c>
    </row>
    <row r="58" spans="1:8" x14ac:dyDescent="0.35">
      <c r="A58" s="2">
        <v>56</v>
      </c>
      <c r="B58">
        <v>30</v>
      </c>
      <c r="C58">
        <v>10</v>
      </c>
      <c r="D58">
        <v>51</v>
      </c>
      <c r="E58">
        <v>11</v>
      </c>
      <c r="F58">
        <v>141</v>
      </c>
      <c r="G58">
        <v>322</v>
      </c>
      <c r="H58">
        <v>565</v>
      </c>
    </row>
    <row r="59" spans="1:8" x14ac:dyDescent="0.35">
      <c r="A59" s="2">
        <v>57</v>
      </c>
      <c r="B59">
        <v>17</v>
      </c>
      <c r="C59">
        <v>13</v>
      </c>
      <c r="D59">
        <v>23</v>
      </c>
      <c r="E59">
        <v>13</v>
      </c>
      <c r="F59">
        <v>171</v>
      </c>
      <c r="G59">
        <v>226</v>
      </c>
      <c r="H59">
        <v>463</v>
      </c>
    </row>
    <row r="60" spans="1:8" x14ac:dyDescent="0.35">
      <c r="A60" s="2">
        <v>58</v>
      </c>
      <c r="B60">
        <v>34</v>
      </c>
      <c r="C60">
        <v>8</v>
      </c>
      <c r="D60">
        <v>30</v>
      </c>
      <c r="E60">
        <v>16</v>
      </c>
      <c r="F60">
        <v>131</v>
      </c>
      <c r="G60">
        <v>586</v>
      </c>
      <c r="H60">
        <v>805</v>
      </c>
    </row>
    <row r="61" spans="1:8" x14ac:dyDescent="0.35">
      <c r="A61" s="2">
        <v>59</v>
      </c>
      <c r="B61">
        <v>28</v>
      </c>
      <c r="C61">
        <v>5</v>
      </c>
      <c r="D61">
        <v>14</v>
      </c>
      <c r="E61">
        <v>21</v>
      </c>
      <c r="F61">
        <v>111</v>
      </c>
      <c r="G61">
        <v>296</v>
      </c>
      <c r="H61">
        <v>475</v>
      </c>
    </row>
    <row r="62" spans="1:8" x14ac:dyDescent="0.35">
      <c r="A62" s="2">
        <v>60</v>
      </c>
      <c r="B62">
        <v>22</v>
      </c>
      <c r="C62">
        <v>7</v>
      </c>
      <c r="D62">
        <v>20</v>
      </c>
      <c r="E62">
        <v>15</v>
      </c>
      <c r="F62">
        <v>103</v>
      </c>
      <c r="G62">
        <v>245</v>
      </c>
      <c r="H62">
        <v>412</v>
      </c>
    </row>
    <row r="63" spans="1:8" x14ac:dyDescent="0.35">
      <c r="A63" s="2">
        <v>61</v>
      </c>
      <c r="B63">
        <v>28</v>
      </c>
      <c r="C63">
        <v>22</v>
      </c>
      <c r="D63">
        <v>51</v>
      </c>
      <c r="E63">
        <v>40</v>
      </c>
      <c r="F63">
        <v>237</v>
      </c>
      <c r="G63">
        <v>688</v>
      </c>
      <c r="H63">
        <v>1066</v>
      </c>
    </row>
    <row r="64" spans="1:8" x14ac:dyDescent="0.35">
      <c r="A64" s="2">
        <v>62</v>
      </c>
      <c r="B64">
        <v>42</v>
      </c>
      <c r="C64">
        <v>18</v>
      </c>
      <c r="D64">
        <v>21</v>
      </c>
      <c r="E64">
        <v>19</v>
      </c>
      <c r="F64">
        <v>148</v>
      </c>
      <c r="G64">
        <v>406</v>
      </c>
      <c r="H64">
        <v>654</v>
      </c>
    </row>
    <row r="65" spans="1:8" x14ac:dyDescent="0.35">
      <c r="A65" s="2">
        <v>63</v>
      </c>
      <c r="B65">
        <v>102</v>
      </c>
      <c r="C65">
        <v>16</v>
      </c>
      <c r="D65">
        <v>35</v>
      </c>
      <c r="E65">
        <v>32</v>
      </c>
      <c r="F65">
        <v>180</v>
      </c>
      <c r="G65">
        <v>520</v>
      </c>
      <c r="H65">
        <v>885</v>
      </c>
    </row>
    <row r="66" spans="1:8" x14ac:dyDescent="0.35">
      <c r="A66" s="2">
        <v>64</v>
      </c>
      <c r="B66">
        <v>43</v>
      </c>
      <c r="C66">
        <v>22</v>
      </c>
      <c r="D66">
        <v>69</v>
      </c>
      <c r="E66">
        <v>47</v>
      </c>
      <c r="F66">
        <v>344</v>
      </c>
      <c r="G66">
        <v>687</v>
      </c>
      <c r="H66">
        <v>1212</v>
      </c>
    </row>
    <row r="67" spans="1:8" x14ac:dyDescent="0.35">
      <c r="A67" s="2">
        <v>65</v>
      </c>
      <c r="B67">
        <v>53</v>
      </c>
      <c r="C67">
        <v>13</v>
      </c>
      <c r="D67">
        <v>58</v>
      </c>
      <c r="E67">
        <v>23</v>
      </c>
      <c r="F67">
        <v>247</v>
      </c>
      <c r="G67">
        <v>725</v>
      </c>
      <c r="H67">
        <v>1119</v>
      </c>
    </row>
    <row r="68" spans="1:8" x14ac:dyDescent="0.35">
      <c r="A68" s="2">
        <v>66</v>
      </c>
      <c r="B68">
        <v>52</v>
      </c>
      <c r="C68">
        <v>12</v>
      </c>
      <c r="D68">
        <v>23</v>
      </c>
      <c r="E68">
        <v>32</v>
      </c>
      <c r="F68">
        <v>233</v>
      </c>
      <c r="G68">
        <v>395</v>
      </c>
      <c r="H68">
        <v>747</v>
      </c>
    </row>
    <row r="69" spans="1:8" x14ac:dyDescent="0.35">
      <c r="A69" s="2">
        <v>67</v>
      </c>
      <c r="B69">
        <v>27</v>
      </c>
      <c r="C69">
        <v>24</v>
      </c>
      <c r="D69">
        <v>36</v>
      </c>
      <c r="E69">
        <v>44</v>
      </c>
      <c r="F69">
        <v>362</v>
      </c>
      <c r="G69">
        <v>578</v>
      </c>
      <c r="H69">
        <v>1071</v>
      </c>
    </row>
    <row r="70" spans="1:8" x14ac:dyDescent="0.35">
      <c r="A70" s="2">
        <v>68</v>
      </c>
      <c r="B70">
        <v>16</v>
      </c>
      <c r="C70">
        <v>3</v>
      </c>
      <c r="D70">
        <v>17</v>
      </c>
      <c r="E70">
        <v>26</v>
      </c>
      <c r="F70">
        <v>161</v>
      </c>
      <c r="G70">
        <v>130</v>
      </c>
      <c r="H70">
        <v>353</v>
      </c>
    </row>
    <row r="71" spans="1:8" x14ac:dyDescent="0.35">
      <c r="A71" s="2">
        <v>69</v>
      </c>
      <c r="B71">
        <v>6</v>
      </c>
      <c r="C71">
        <v>2</v>
      </c>
      <c r="D71">
        <v>5</v>
      </c>
      <c r="E71">
        <v>14</v>
      </c>
      <c r="F71">
        <v>52</v>
      </c>
      <c r="G71">
        <v>102</v>
      </c>
      <c r="H71">
        <v>181</v>
      </c>
    </row>
    <row r="72" spans="1:8" x14ac:dyDescent="0.35">
      <c r="A72" s="2">
        <v>70</v>
      </c>
      <c r="B72">
        <v>10</v>
      </c>
      <c r="C72">
        <v>3</v>
      </c>
      <c r="D72">
        <v>6</v>
      </c>
      <c r="E72">
        <v>5</v>
      </c>
      <c r="F72">
        <v>99</v>
      </c>
      <c r="G72">
        <v>98</v>
      </c>
      <c r="H72">
        <v>221</v>
      </c>
    </row>
    <row r="73" spans="1:8" x14ac:dyDescent="0.35">
      <c r="A73" s="2">
        <v>71</v>
      </c>
      <c r="B73">
        <v>8</v>
      </c>
      <c r="C73">
        <v>8</v>
      </c>
      <c r="D73">
        <v>11</v>
      </c>
      <c r="E73">
        <v>36</v>
      </c>
      <c r="F73">
        <v>62</v>
      </c>
      <c r="G73">
        <v>330</v>
      </c>
      <c r="H73">
        <v>455</v>
      </c>
    </row>
    <row r="74" spans="1:8" x14ac:dyDescent="0.35">
      <c r="A74" s="2">
        <v>72</v>
      </c>
      <c r="B74">
        <v>2</v>
      </c>
      <c r="C74">
        <v>1</v>
      </c>
      <c r="D74">
        <v>1</v>
      </c>
      <c r="E74">
        <v>8</v>
      </c>
      <c r="F74">
        <v>44</v>
      </c>
      <c r="G74">
        <v>136</v>
      </c>
      <c r="H74">
        <v>192</v>
      </c>
    </row>
    <row r="75" spans="1:8" x14ac:dyDescent="0.35">
      <c r="A75" s="2">
        <v>73</v>
      </c>
      <c r="B75">
        <v>16</v>
      </c>
      <c r="C75">
        <v>2</v>
      </c>
      <c r="D75">
        <v>15</v>
      </c>
      <c r="E75">
        <v>13</v>
      </c>
      <c r="F75">
        <v>60</v>
      </c>
      <c r="G75">
        <v>277</v>
      </c>
      <c r="H75">
        <v>383</v>
      </c>
    </row>
    <row r="76" spans="1:8" x14ac:dyDescent="0.35">
      <c r="A76" s="2">
        <v>74</v>
      </c>
      <c r="B76">
        <v>43</v>
      </c>
      <c r="C76">
        <v>9</v>
      </c>
      <c r="D76">
        <v>26</v>
      </c>
      <c r="E76">
        <v>22</v>
      </c>
      <c r="F76">
        <v>190</v>
      </c>
      <c r="G76">
        <v>328</v>
      </c>
      <c r="H76">
        <v>618</v>
      </c>
    </row>
    <row r="77" spans="1:8" x14ac:dyDescent="0.35">
      <c r="A77" s="2">
        <v>75</v>
      </c>
      <c r="B77">
        <v>3</v>
      </c>
      <c r="C77">
        <v>8</v>
      </c>
      <c r="D77">
        <v>32</v>
      </c>
      <c r="E77">
        <v>35</v>
      </c>
      <c r="F77">
        <v>119</v>
      </c>
      <c r="G77">
        <v>582</v>
      </c>
      <c r="H77">
        <v>779</v>
      </c>
    </row>
    <row r="78" spans="1:8" x14ac:dyDescent="0.35">
      <c r="A78" s="2">
        <v>76</v>
      </c>
      <c r="B78">
        <v>22</v>
      </c>
      <c r="C78">
        <v>3</v>
      </c>
      <c r="D78">
        <v>18</v>
      </c>
      <c r="E78">
        <v>20</v>
      </c>
      <c r="F78">
        <v>145</v>
      </c>
      <c r="G78">
        <v>210</v>
      </c>
      <c r="H78">
        <v>418</v>
      </c>
    </row>
    <row r="79" spans="1:8" x14ac:dyDescent="0.35">
      <c r="A79" s="2">
        <v>77</v>
      </c>
      <c r="B79">
        <v>139</v>
      </c>
      <c r="C79">
        <v>15</v>
      </c>
      <c r="D79">
        <v>22</v>
      </c>
      <c r="E79">
        <v>45</v>
      </c>
      <c r="F79">
        <v>234</v>
      </c>
      <c r="G79">
        <v>274</v>
      </c>
      <c r="H79">
        <v>729</v>
      </c>
    </row>
    <row r="80" spans="1:8" x14ac:dyDescent="0.35">
      <c r="A80" s="2">
        <v>78</v>
      </c>
      <c r="B80">
        <v>5</v>
      </c>
      <c r="D80">
        <v>4</v>
      </c>
      <c r="E80">
        <v>12</v>
      </c>
      <c r="F80">
        <v>65</v>
      </c>
      <c r="G80">
        <v>131</v>
      </c>
      <c r="H80">
        <v>217</v>
      </c>
    </row>
    <row r="81" spans="1:8" x14ac:dyDescent="0.35">
      <c r="A81" s="2">
        <v>79</v>
      </c>
      <c r="B81">
        <v>8</v>
      </c>
      <c r="C81">
        <v>3</v>
      </c>
      <c r="D81">
        <v>2</v>
      </c>
      <c r="E81">
        <v>8</v>
      </c>
      <c r="F81">
        <v>11</v>
      </c>
      <c r="G81">
        <v>80</v>
      </c>
      <c r="H81">
        <v>112</v>
      </c>
    </row>
    <row r="82" spans="1:8" x14ac:dyDescent="0.35">
      <c r="A82" s="2">
        <v>80</v>
      </c>
      <c r="B82">
        <v>19</v>
      </c>
      <c r="C82">
        <v>2</v>
      </c>
      <c r="D82">
        <v>6</v>
      </c>
      <c r="E82">
        <v>17</v>
      </c>
      <c r="F82">
        <v>63</v>
      </c>
      <c r="G82">
        <v>111</v>
      </c>
      <c r="H82">
        <v>218</v>
      </c>
    </row>
    <row r="83" spans="1:8" x14ac:dyDescent="0.35">
      <c r="A83" s="2">
        <v>81</v>
      </c>
      <c r="B83">
        <v>16</v>
      </c>
      <c r="C83">
        <v>28</v>
      </c>
      <c r="D83">
        <v>53</v>
      </c>
      <c r="E83">
        <v>96</v>
      </c>
      <c r="F83">
        <v>174</v>
      </c>
      <c r="G83">
        <v>1377</v>
      </c>
      <c r="H83">
        <v>1744</v>
      </c>
    </row>
    <row r="84" spans="1:8" x14ac:dyDescent="0.35">
      <c r="A84" s="2">
        <v>82</v>
      </c>
      <c r="B84">
        <v>1</v>
      </c>
      <c r="C84">
        <v>1</v>
      </c>
      <c r="D84">
        <v>6</v>
      </c>
      <c r="E84">
        <v>17</v>
      </c>
      <c r="F84">
        <v>8</v>
      </c>
      <c r="G84">
        <v>245</v>
      </c>
      <c r="H84">
        <v>278</v>
      </c>
    </row>
    <row r="85" spans="1:8" x14ac:dyDescent="0.35">
      <c r="A85" s="2">
        <v>83</v>
      </c>
      <c r="B85">
        <v>23</v>
      </c>
      <c r="C85">
        <v>2</v>
      </c>
      <c r="D85">
        <v>8</v>
      </c>
      <c r="E85">
        <v>10</v>
      </c>
      <c r="F85">
        <v>9</v>
      </c>
      <c r="G85">
        <v>161</v>
      </c>
      <c r="H85">
        <v>213</v>
      </c>
    </row>
    <row r="86" spans="1:8" x14ac:dyDescent="0.35">
      <c r="A86" s="2">
        <v>84</v>
      </c>
      <c r="B86">
        <v>34</v>
      </c>
      <c r="C86">
        <v>37</v>
      </c>
      <c r="D86">
        <v>54</v>
      </c>
      <c r="E86">
        <v>39</v>
      </c>
      <c r="F86">
        <v>34</v>
      </c>
      <c r="G86">
        <v>759</v>
      </c>
      <c r="H86">
        <v>957</v>
      </c>
    </row>
    <row r="87" spans="1:8" x14ac:dyDescent="0.35">
      <c r="A87" s="2">
        <v>85</v>
      </c>
      <c r="B87">
        <v>20</v>
      </c>
      <c r="C87">
        <v>12</v>
      </c>
      <c r="D87">
        <v>21</v>
      </c>
      <c r="E87">
        <v>25</v>
      </c>
      <c r="F87">
        <v>18</v>
      </c>
      <c r="G87">
        <v>233</v>
      </c>
      <c r="H87">
        <v>329</v>
      </c>
    </row>
    <row r="88" spans="1:8" x14ac:dyDescent="0.35">
      <c r="A88" s="2">
        <v>86</v>
      </c>
      <c r="B88">
        <v>25</v>
      </c>
      <c r="C88">
        <v>19</v>
      </c>
      <c r="D88">
        <v>41</v>
      </c>
      <c r="E88">
        <v>50</v>
      </c>
      <c r="F88">
        <v>101</v>
      </c>
      <c r="G88">
        <v>413</v>
      </c>
      <c r="H88">
        <v>649</v>
      </c>
    </row>
    <row r="89" spans="1:8" x14ac:dyDescent="0.35">
      <c r="A89" s="2">
        <v>87</v>
      </c>
      <c r="B89">
        <v>18</v>
      </c>
      <c r="C89">
        <v>2</v>
      </c>
      <c r="D89">
        <v>5</v>
      </c>
      <c r="E89">
        <v>53</v>
      </c>
      <c r="F89">
        <v>72</v>
      </c>
      <c r="G89">
        <v>296</v>
      </c>
      <c r="H89">
        <v>446</v>
      </c>
    </row>
    <row r="90" spans="1:8" x14ac:dyDescent="0.35">
      <c r="A90" s="2">
        <v>88</v>
      </c>
      <c r="B90">
        <v>2</v>
      </c>
      <c r="C90">
        <v>4</v>
      </c>
      <c r="D90">
        <v>4</v>
      </c>
      <c r="E90">
        <v>11</v>
      </c>
      <c r="F90">
        <v>25</v>
      </c>
      <c r="G90">
        <v>118</v>
      </c>
      <c r="H90">
        <v>164</v>
      </c>
    </row>
    <row r="91" spans="1:8" x14ac:dyDescent="0.35">
      <c r="A91" s="2">
        <v>89</v>
      </c>
      <c r="B91">
        <v>25</v>
      </c>
      <c r="C91">
        <v>3</v>
      </c>
      <c r="D91">
        <v>14</v>
      </c>
      <c r="E91">
        <v>7</v>
      </c>
      <c r="F91">
        <v>83</v>
      </c>
      <c r="G91">
        <v>206</v>
      </c>
      <c r="H91">
        <v>338</v>
      </c>
    </row>
    <row r="92" spans="1:8" x14ac:dyDescent="0.35">
      <c r="A92" s="2">
        <v>90</v>
      </c>
      <c r="B92">
        <v>59</v>
      </c>
      <c r="C92">
        <v>22</v>
      </c>
      <c r="D92">
        <v>61</v>
      </c>
      <c r="E92">
        <v>44</v>
      </c>
      <c r="F92">
        <v>131</v>
      </c>
      <c r="G92">
        <v>769</v>
      </c>
      <c r="H92">
        <v>1086</v>
      </c>
    </row>
    <row r="93" spans="1:8" x14ac:dyDescent="0.35">
      <c r="A93" s="2">
        <v>91</v>
      </c>
      <c r="B93">
        <v>25</v>
      </c>
      <c r="C93">
        <v>22</v>
      </c>
      <c r="D93">
        <v>48</v>
      </c>
      <c r="E93">
        <v>81</v>
      </c>
      <c r="F93">
        <v>161</v>
      </c>
      <c r="G93">
        <v>1004</v>
      </c>
      <c r="H93">
        <v>1341</v>
      </c>
    </row>
    <row r="94" spans="1:8" x14ac:dyDescent="0.35">
      <c r="A94" s="2">
        <v>92</v>
      </c>
      <c r="B94">
        <v>15</v>
      </c>
      <c r="D94">
        <v>5</v>
      </c>
      <c r="E94">
        <v>7</v>
      </c>
      <c r="F94">
        <v>42</v>
      </c>
      <c r="G94">
        <v>75</v>
      </c>
      <c r="H94">
        <v>144</v>
      </c>
    </row>
    <row r="95" spans="1:8" x14ac:dyDescent="0.35">
      <c r="A95" s="2">
        <v>93</v>
      </c>
      <c r="B95">
        <v>15</v>
      </c>
      <c r="C95">
        <v>6</v>
      </c>
      <c r="D95">
        <v>18</v>
      </c>
      <c r="E95">
        <v>31</v>
      </c>
      <c r="F95">
        <v>49</v>
      </c>
      <c r="G95">
        <v>384</v>
      </c>
      <c r="H95">
        <v>503</v>
      </c>
    </row>
    <row r="96" spans="1:8" x14ac:dyDescent="0.35">
      <c r="A96" s="2">
        <v>94</v>
      </c>
      <c r="B96">
        <v>20</v>
      </c>
      <c r="C96">
        <v>22</v>
      </c>
      <c r="D96">
        <v>35</v>
      </c>
      <c r="E96">
        <v>22</v>
      </c>
      <c r="F96">
        <v>24</v>
      </c>
      <c r="G96">
        <v>504</v>
      </c>
      <c r="H96">
        <v>627</v>
      </c>
    </row>
    <row r="97" spans="1:8" x14ac:dyDescent="0.35">
      <c r="A97" s="2">
        <v>95</v>
      </c>
      <c r="B97">
        <v>50</v>
      </c>
      <c r="C97">
        <v>6</v>
      </c>
      <c r="D97">
        <v>26</v>
      </c>
      <c r="E97">
        <v>30</v>
      </c>
      <c r="F97">
        <v>85</v>
      </c>
      <c r="G97">
        <v>277</v>
      </c>
      <c r="H97">
        <v>474</v>
      </c>
    </row>
    <row r="98" spans="1:8" x14ac:dyDescent="0.35">
      <c r="A98" s="2">
        <v>96</v>
      </c>
      <c r="B98">
        <v>1</v>
      </c>
      <c r="D98">
        <v>5</v>
      </c>
      <c r="E98">
        <v>10</v>
      </c>
      <c r="F98">
        <v>49</v>
      </c>
      <c r="G98">
        <v>50</v>
      </c>
      <c r="H98">
        <v>115</v>
      </c>
    </row>
    <row r="99" spans="1:8" x14ac:dyDescent="0.35">
      <c r="A99" s="2">
        <v>97</v>
      </c>
      <c r="B99">
        <v>29</v>
      </c>
      <c r="C99">
        <v>21</v>
      </c>
      <c r="D99">
        <v>65</v>
      </c>
      <c r="E99">
        <v>53</v>
      </c>
      <c r="F99">
        <v>139</v>
      </c>
      <c r="G99">
        <v>1114</v>
      </c>
      <c r="H99">
        <v>1421</v>
      </c>
    </row>
    <row r="100" spans="1:8" x14ac:dyDescent="0.35">
      <c r="A100" s="2">
        <v>98</v>
      </c>
      <c r="B100">
        <v>28</v>
      </c>
      <c r="C100">
        <v>32</v>
      </c>
      <c r="D100">
        <v>65</v>
      </c>
      <c r="E100">
        <v>60</v>
      </c>
      <c r="F100">
        <v>277</v>
      </c>
      <c r="G100">
        <v>826</v>
      </c>
      <c r="H100">
        <v>1288</v>
      </c>
    </row>
    <row r="101" spans="1:8" x14ac:dyDescent="0.35">
      <c r="A101" s="2">
        <v>99</v>
      </c>
      <c r="B101">
        <v>31</v>
      </c>
      <c r="C101">
        <v>12</v>
      </c>
      <c r="D101">
        <v>53</v>
      </c>
      <c r="E101">
        <v>76</v>
      </c>
      <c r="F101">
        <v>303</v>
      </c>
      <c r="G101">
        <v>1007</v>
      </c>
      <c r="H101">
        <v>1482</v>
      </c>
    </row>
    <row r="102" spans="1:8" x14ac:dyDescent="0.35">
      <c r="A102" s="2">
        <v>101</v>
      </c>
      <c r="B102">
        <v>6</v>
      </c>
      <c r="C102">
        <v>4</v>
      </c>
      <c r="D102">
        <v>6</v>
      </c>
      <c r="E102">
        <v>1</v>
      </c>
      <c r="F102">
        <v>3</v>
      </c>
      <c r="G102">
        <v>52</v>
      </c>
      <c r="H102">
        <v>72</v>
      </c>
    </row>
    <row r="103" spans="1:8" x14ac:dyDescent="0.35">
      <c r="A103" s="2">
        <v>104</v>
      </c>
      <c r="B103">
        <v>78</v>
      </c>
      <c r="C103">
        <v>32</v>
      </c>
      <c r="D103">
        <v>71</v>
      </c>
      <c r="E103">
        <v>37</v>
      </c>
      <c r="F103">
        <v>112</v>
      </c>
      <c r="G103">
        <v>925</v>
      </c>
      <c r="H103">
        <v>1255</v>
      </c>
    </row>
    <row r="104" spans="1:8" x14ac:dyDescent="0.35">
      <c r="A104" s="2">
        <v>105</v>
      </c>
      <c r="B104">
        <v>58</v>
      </c>
      <c r="C104">
        <v>17</v>
      </c>
      <c r="D104">
        <v>41</v>
      </c>
      <c r="E104">
        <v>34</v>
      </c>
      <c r="F104">
        <v>194</v>
      </c>
      <c r="G104">
        <v>697</v>
      </c>
      <c r="H104">
        <v>1041</v>
      </c>
    </row>
    <row r="105" spans="1:8" x14ac:dyDescent="0.35">
      <c r="A105" s="2">
        <v>106</v>
      </c>
      <c r="B105">
        <v>34</v>
      </c>
      <c r="C105">
        <v>11</v>
      </c>
      <c r="D105">
        <v>30</v>
      </c>
      <c r="E105">
        <v>43</v>
      </c>
      <c r="F105">
        <v>195</v>
      </c>
      <c r="G105">
        <v>374</v>
      </c>
      <c r="H105">
        <v>687</v>
      </c>
    </row>
    <row r="106" spans="1:8" x14ac:dyDescent="0.35">
      <c r="A106" s="2">
        <v>107</v>
      </c>
      <c r="B106">
        <v>22</v>
      </c>
      <c r="C106">
        <v>21</v>
      </c>
      <c r="D106">
        <v>55</v>
      </c>
      <c r="E106">
        <v>38</v>
      </c>
      <c r="F106">
        <v>161</v>
      </c>
      <c r="G106">
        <v>799</v>
      </c>
      <c r="H106">
        <v>1096</v>
      </c>
    </row>
    <row r="107" spans="1:8" x14ac:dyDescent="0.35">
      <c r="A107" s="2">
        <v>108</v>
      </c>
      <c r="B107">
        <v>20</v>
      </c>
      <c r="C107">
        <v>13</v>
      </c>
      <c r="D107">
        <v>8</v>
      </c>
      <c r="E107">
        <v>9</v>
      </c>
      <c r="F107">
        <v>57</v>
      </c>
      <c r="G107">
        <v>185</v>
      </c>
      <c r="H107">
        <v>292</v>
      </c>
    </row>
    <row r="108" spans="1:8" x14ac:dyDescent="0.35">
      <c r="A108" s="2">
        <v>109</v>
      </c>
      <c r="B108">
        <v>32</v>
      </c>
      <c r="C108">
        <v>17</v>
      </c>
      <c r="D108">
        <v>24</v>
      </c>
      <c r="E108">
        <v>32</v>
      </c>
      <c r="F108">
        <v>162</v>
      </c>
      <c r="G108">
        <v>412</v>
      </c>
      <c r="H108">
        <v>679</v>
      </c>
    </row>
    <row r="109" spans="1:8" x14ac:dyDescent="0.35">
      <c r="A109" s="2">
        <v>110</v>
      </c>
      <c r="B109">
        <v>13</v>
      </c>
      <c r="C109">
        <v>1</v>
      </c>
      <c r="D109">
        <v>18</v>
      </c>
      <c r="E109">
        <v>35</v>
      </c>
      <c r="F109">
        <v>31</v>
      </c>
      <c r="G109">
        <v>331</v>
      </c>
      <c r="H109">
        <v>429</v>
      </c>
    </row>
    <row r="110" spans="1:8" x14ac:dyDescent="0.35">
      <c r="A110" s="2">
        <v>111</v>
      </c>
      <c r="B110">
        <v>27</v>
      </c>
      <c r="C110">
        <v>14</v>
      </c>
      <c r="D110">
        <v>29</v>
      </c>
      <c r="E110">
        <v>48</v>
      </c>
      <c r="F110">
        <v>62</v>
      </c>
      <c r="G110">
        <v>745</v>
      </c>
      <c r="H110">
        <v>925</v>
      </c>
    </row>
    <row r="111" spans="1:8" x14ac:dyDescent="0.35">
      <c r="A111" s="2">
        <v>112</v>
      </c>
      <c r="B111">
        <v>88</v>
      </c>
      <c r="C111">
        <v>16</v>
      </c>
      <c r="D111">
        <v>39</v>
      </c>
      <c r="E111">
        <v>35</v>
      </c>
      <c r="F111">
        <v>369</v>
      </c>
      <c r="G111">
        <v>570</v>
      </c>
      <c r="H111">
        <v>1117</v>
      </c>
    </row>
    <row r="112" spans="1:8" x14ac:dyDescent="0.35">
      <c r="A112" s="2">
        <v>113</v>
      </c>
      <c r="B112">
        <v>54</v>
      </c>
      <c r="C112">
        <v>27</v>
      </c>
      <c r="D112">
        <v>45</v>
      </c>
      <c r="E112">
        <v>41</v>
      </c>
      <c r="F112">
        <v>178</v>
      </c>
      <c r="G112">
        <v>657</v>
      </c>
      <c r="H112">
        <v>1002</v>
      </c>
    </row>
    <row r="113" spans="1:8" x14ac:dyDescent="0.35">
      <c r="A113" s="2">
        <v>114</v>
      </c>
      <c r="B113">
        <v>34</v>
      </c>
      <c r="C113">
        <v>15</v>
      </c>
      <c r="D113">
        <v>13</v>
      </c>
      <c r="E113">
        <v>16</v>
      </c>
      <c r="F113">
        <v>29</v>
      </c>
      <c r="G113">
        <v>176</v>
      </c>
      <c r="H113">
        <v>283</v>
      </c>
    </row>
    <row r="114" spans="1:8" x14ac:dyDescent="0.35">
      <c r="A114" s="2">
        <v>115</v>
      </c>
      <c r="B114">
        <v>39</v>
      </c>
      <c r="C114">
        <v>10</v>
      </c>
      <c r="D114">
        <v>32</v>
      </c>
      <c r="E114">
        <v>32</v>
      </c>
      <c r="F114">
        <v>196</v>
      </c>
      <c r="G114">
        <v>552</v>
      </c>
      <c r="H114">
        <v>861</v>
      </c>
    </row>
    <row r="115" spans="1:8" x14ac:dyDescent="0.35">
      <c r="A115" s="2">
        <v>116</v>
      </c>
      <c r="B115">
        <v>9</v>
      </c>
      <c r="C115">
        <v>6</v>
      </c>
      <c r="D115">
        <v>6</v>
      </c>
      <c r="E115">
        <v>9</v>
      </c>
      <c r="F115">
        <v>115</v>
      </c>
      <c r="G115">
        <v>252</v>
      </c>
      <c r="H115">
        <v>397</v>
      </c>
    </row>
    <row r="116" spans="1:8" x14ac:dyDescent="0.35">
      <c r="A116" s="2">
        <v>117</v>
      </c>
      <c r="B116">
        <v>3</v>
      </c>
      <c r="C116">
        <v>16</v>
      </c>
      <c r="D116">
        <v>54</v>
      </c>
      <c r="F116">
        <v>255</v>
      </c>
      <c r="G116">
        <v>71</v>
      </c>
      <c r="H116">
        <v>399</v>
      </c>
    </row>
    <row r="117" spans="1:8" x14ac:dyDescent="0.35">
      <c r="A117" s="2">
        <v>118</v>
      </c>
      <c r="B117">
        <v>6</v>
      </c>
      <c r="C117">
        <v>7</v>
      </c>
      <c r="D117">
        <v>5</v>
      </c>
      <c r="E117">
        <v>2</v>
      </c>
      <c r="F117">
        <v>36</v>
      </c>
      <c r="G117">
        <v>55</v>
      </c>
      <c r="H117">
        <v>111</v>
      </c>
    </row>
    <row r="118" spans="1:8" x14ac:dyDescent="0.35">
      <c r="A118" s="2">
        <v>120</v>
      </c>
      <c r="B118">
        <v>34</v>
      </c>
      <c r="C118">
        <v>17</v>
      </c>
      <c r="D118">
        <v>31</v>
      </c>
      <c r="E118">
        <v>37</v>
      </c>
      <c r="F118">
        <v>242</v>
      </c>
      <c r="G118">
        <v>512</v>
      </c>
      <c r="H118">
        <v>873</v>
      </c>
    </row>
    <row r="119" spans="1:8" x14ac:dyDescent="0.35">
      <c r="A119" s="2">
        <v>121</v>
      </c>
      <c r="B119">
        <v>40</v>
      </c>
      <c r="C119">
        <v>20</v>
      </c>
      <c r="D119">
        <v>32</v>
      </c>
      <c r="E119">
        <v>27</v>
      </c>
      <c r="F119">
        <v>227</v>
      </c>
      <c r="G119">
        <v>563</v>
      </c>
      <c r="H119">
        <v>909</v>
      </c>
    </row>
    <row r="120" spans="1:8" x14ac:dyDescent="0.35">
      <c r="A120" s="2">
        <v>123</v>
      </c>
      <c r="B120">
        <v>18</v>
      </c>
      <c r="C120">
        <v>16</v>
      </c>
      <c r="D120">
        <v>29</v>
      </c>
      <c r="E120">
        <v>40</v>
      </c>
      <c r="F120">
        <v>173</v>
      </c>
      <c r="G120">
        <v>837</v>
      </c>
      <c r="H120">
        <v>1113</v>
      </c>
    </row>
    <row r="121" spans="1:8" x14ac:dyDescent="0.35">
      <c r="A121" s="2">
        <v>124</v>
      </c>
      <c r="B121">
        <v>44</v>
      </c>
      <c r="C121">
        <v>14</v>
      </c>
      <c r="D121">
        <v>44</v>
      </c>
      <c r="E121">
        <v>41</v>
      </c>
      <c r="F121">
        <v>192</v>
      </c>
      <c r="G121">
        <v>654</v>
      </c>
      <c r="H121">
        <v>989</v>
      </c>
    </row>
    <row r="122" spans="1:8" x14ac:dyDescent="0.35">
      <c r="A122" s="2">
        <v>125</v>
      </c>
      <c r="B122">
        <v>5</v>
      </c>
      <c r="C122">
        <v>8</v>
      </c>
      <c r="D122">
        <v>17</v>
      </c>
      <c r="F122">
        <v>122</v>
      </c>
      <c r="G122">
        <v>15</v>
      </c>
      <c r="H122">
        <v>167</v>
      </c>
    </row>
    <row r="123" spans="1:8" x14ac:dyDescent="0.35">
      <c r="A123" s="2">
        <v>126</v>
      </c>
      <c r="B123">
        <v>20</v>
      </c>
      <c r="C123">
        <v>14</v>
      </c>
      <c r="D123">
        <v>39</v>
      </c>
      <c r="E123">
        <v>33</v>
      </c>
      <c r="F123">
        <v>160</v>
      </c>
      <c r="G123">
        <v>457</v>
      </c>
      <c r="H123">
        <v>723</v>
      </c>
    </row>
    <row r="124" spans="1:8" x14ac:dyDescent="0.35">
      <c r="A124" s="2">
        <v>127</v>
      </c>
      <c r="B124">
        <v>21</v>
      </c>
      <c r="C124">
        <v>5</v>
      </c>
      <c r="D124">
        <v>1</v>
      </c>
      <c r="E124">
        <v>9</v>
      </c>
      <c r="F124">
        <v>79</v>
      </c>
      <c r="G124">
        <v>82</v>
      </c>
      <c r="H124">
        <v>197</v>
      </c>
    </row>
    <row r="125" spans="1:8" x14ac:dyDescent="0.35">
      <c r="A125" s="2">
        <v>128</v>
      </c>
      <c r="B125">
        <v>25</v>
      </c>
      <c r="C125">
        <v>19</v>
      </c>
      <c r="D125">
        <v>54</v>
      </c>
      <c r="E125">
        <v>30</v>
      </c>
      <c r="F125">
        <v>176</v>
      </c>
      <c r="G125">
        <v>480</v>
      </c>
      <c r="H125">
        <v>784</v>
      </c>
    </row>
    <row r="126" spans="1:8" x14ac:dyDescent="0.35">
      <c r="A126" s="2">
        <v>129</v>
      </c>
      <c r="B126">
        <v>25</v>
      </c>
      <c r="C126">
        <v>2</v>
      </c>
      <c r="D126">
        <v>24</v>
      </c>
      <c r="E126">
        <v>11</v>
      </c>
      <c r="F126">
        <v>41</v>
      </c>
      <c r="G126">
        <v>101</v>
      </c>
      <c r="H126">
        <v>204</v>
      </c>
    </row>
    <row r="127" spans="1:8" x14ac:dyDescent="0.35">
      <c r="A127" s="2">
        <v>130</v>
      </c>
      <c r="B127">
        <v>20</v>
      </c>
      <c r="C127">
        <v>18</v>
      </c>
      <c r="D127">
        <v>19</v>
      </c>
      <c r="E127">
        <v>16</v>
      </c>
      <c r="F127">
        <v>106</v>
      </c>
      <c r="G127">
        <v>265</v>
      </c>
      <c r="H127">
        <v>444</v>
      </c>
    </row>
    <row r="128" spans="1:8" x14ac:dyDescent="0.35">
      <c r="A128" s="2">
        <v>131</v>
      </c>
      <c r="B128">
        <v>3</v>
      </c>
      <c r="C128">
        <v>1</v>
      </c>
      <c r="D128">
        <v>8</v>
      </c>
      <c r="E128">
        <v>12</v>
      </c>
      <c r="F128">
        <v>33</v>
      </c>
      <c r="G128">
        <v>95</v>
      </c>
      <c r="H128">
        <v>152</v>
      </c>
    </row>
    <row r="129" spans="1:8" x14ac:dyDescent="0.35">
      <c r="A129" s="2">
        <v>132</v>
      </c>
      <c r="D129">
        <v>2</v>
      </c>
      <c r="E129">
        <v>5</v>
      </c>
      <c r="F129">
        <v>26</v>
      </c>
      <c r="G129">
        <v>72</v>
      </c>
      <c r="H129">
        <v>105</v>
      </c>
    </row>
    <row r="130" spans="1:8" x14ac:dyDescent="0.35">
      <c r="A130" s="2">
        <v>133</v>
      </c>
      <c r="B130">
        <v>18</v>
      </c>
      <c r="C130">
        <v>11</v>
      </c>
      <c r="D130">
        <v>23</v>
      </c>
      <c r="E130">
        <v>25</v>
      </c>
      <c r="F130">
        <v>102</v>
      </c>
      <c r="G130">
        <v>421</v>
      </c>
      <c r="H130">
        <v>600</v>
      </c>
    </row>
    <row r="131" spans="1:8" x14ac:dyDescent="0.35">
      <c r="A131" s="2">
        <v>134</v>
      </c>
      <c r="B131">
        <v>2</v>
      </c>
      <c r="C131">
        <v>2</v>
      </c>
      <c r="D131">
        <v>4</v>
      </c>
      <c r="E131">
        <v>4</v>
      </c>
      <c r="F131">
        <v>62</v>
      </c>
      <c r="G131">
        <v>90</v>
      </c>
      <c r="H131">
        <v>164</v>
      </c>
    </row>
    <row r="132" spans="1:8" x14ac:dyDescent="0.35">
      <c r="A132" s="2">
        <v>135</v>
      </c>
      <c r="B132">
        <v>2</v>
      </c>
      <c r="D132">
        <v>4</v>
      </c>
      <c r="E132">
        <v>13</v>
      </c>
      <c r="F132">
        <v>93</v>
      </c>
      <c r="G132">
        <v>55</v>
      </c>
      <c r="H132">
        <v>167</v>
      </c>
    </row>
    <row r="133" spans="1:8" x14ac:dyDescent="0.35">
      <c r="A133" s="2">
        <v>136</v>
      </c>
      <c r="B133">
        <v>82</v>
      </c>
      <c r="C133">
        <v>7</v>
      </c>
      <c r="D133">
        <v>45</v>
      </c>
      <c r="E133">
        <v>24</v>
      </c>
      <c r="F133">
        <v>262</v>
      </c>
      <c r="G133">
        <v>304</v>
      </c>
      <c r="H133">
        <v>724</v>
      </c>
    </row>
    <row r="134" spans="1:8" x14ac:dyDescent="0.35">
      <c r="A134" s="2">
        <v>137</v>
      </c>
      <c r="B134">
        <v>8</v>
      </c>
      <c r="C134">
        <v>3</v>
      </c>
      <c r="D134">
        <v>6</v>
      </c>
      <c r="E134">
        <v>47</v>
      </c>
      <c r="F134">
        <v>36</v>
      </c>
      <c r="G134">
        <v>333</v>
      </c>
      <c r="H134">
        <v>433</v>
      </c>
    </row>
    <row r="135" spans="1:8" x14ac:dyDescent="0.35">
      <c r="A135" s="2">
        <v>138</v>
      </c>
      <c r="B135">
        <v>5</v>
      </c>
      <c r="C135">
        <v>4</v>
      </c>
      <c r="D135">
        <v>8</v>
      </c>
      <c r="E135">
        <v>10</v>
      </c>
      <c r="F135">
        <v>76</v>
      </c>
      <c r="G135">
        <v>173</v>
      </c>
      <c r="H135">
        <v>276</v>
      </c>
    </row>
    <row r="136" spans="1:8" x14ac:dyDescent="0.35">
      <c r="A136" s="2">
        <v>139</v>
      </c>
      <c r="B136">
        <v>12</v>
      </c>
      <c r="C136">
        <v>3</v>
      </c>
      <c r="D136">
        <v>10</v>
      </c>
      <c r="E136">
        <v>4</v>
      </c>
      <c r="F136">
        <v>56</v>
      </c>
      <c r="G136">
        <v>103</v>
      </c>
      <c r="H136">
        <v>188</v>
      </c>
    </row>
    <row r="137" spans="1:8" x14ac:dyDescent="0.35">
      <c r="A137" s="2">
        <v>140</v>
      </c>
      <c r="B137">
        <v>11</v>
      </c>
      <c r="C137">
        <v>5</v>
      </c>
      <c r="D137">
        <v>18</v>
      </c>
      <c r="E137">
        <v>27</v>
      </c>
      <c r="F137">
        <v>79</v>
      </c>
      <c r="G137">
        <v>398</v>
      </c>
      <c r="H137">
        <v>538</v>
      </c>
    </row>
    <row r="138" spans="1:8" x14ac:dyDescent="0.35">
      <c r="A138" s="2">
        <v>141</v>
      </c>
      <c r="B138">
        <v>1</v>
      </c>
      <c r="C138">
        <v>1</v>
      </c>
      <c r="D138">
        <v>3</v>
      </c>
      <c r="E138">
        <v>6</v>
      </c>
      <c r="F138">
        <v>17</v>
      </c>
      <c r="G138">
        <v>57</v>
      </c>
      <c r="H138">
        <v>85</v>
      </c>
    </row>
    <row r="139" spans="1:8" x14ac:dyDescent="0.35">
      <c r="A139" s="2">
        <v>142</v>
      </c>
      <c r="B139">
        <v>28</v>
      </c>
      <c r="C139">
        <v>4</v>
      </c>
      <c r="D139">
        <v>32</v>
      </c>
      <c r="E139">
        <v>19</v>
      </c>
      <c r="F139">
        <v>267</v>
      </c>
      <c r="G139">
        <v>349</v>
      </c>
      <c r="H139">
        <v>699</v>
      </c>
    </row>
    <row r="140" spans="1:8" x14ac:dyDescent="0.35">
      <c r="A140" s="2">
        <v>143</v>
      </c>
      <c r="B140">
        <v>31</v>
      </c>
      <c r="C140">
        <v>15</v>
      </c>
      <c r="D140">
        <v>44</v>
      </c>
      <c r="E140">
        <v>22</v>
      </c>
      <c r="F140">
        <v>246</v>
      </c>
      <c r="G140">
        <v>473</v>
      </c>
      <c r="H140">
        <v>831</v>
      </c>
    </row>
    <row r="141" spans="1:8" x14ac:dyDescent="0.35">
      <c r="A141" s="2">
        <v>144</v>
      </c>
      <c r="B141">
        <v>3</v>
      </c>
      <c r="C141">
        <v>3</v>
      </c>
      <c r="D141">
        <v>6</v>
      </c>
      <c r="E141">
        <v>6</v>
      </c>
      <c r="F141">
        <v>12</v>
      </c>
      <c r="G141">
        <v>78</v>
      </c>
      <c r="H141">
        <v>108</v>
      </c>
    </row>
    <row r="142" spans="1:8" x14ac:dyDescent="0.35">
      <c r="A142" s="2">
        <v>145</v>
      </c>
      <c r="D142">
        <v>1</v>
      </c>
      <c r="E142">
        <v>11</v>
      </c>
      <c r="F142">
        <v>54</v>
      </c>
      <c r="G142">
        <v>90</v>
      </c>
      <c r="H142">
        <v>156</v>
      </c>
    </row>
    <row r="143" spans="1:8" x14ac:dyDescent="0.35">
      <c r="A143" s="2">
        <v>146</v>
      </c>
      <c r="B143">
        <v>28</v>
      </c>
      <c r="C143">
        <v>17</v>
      </c>
      <c r="D143">
        <v>26</v>
      </c>
      <c r="E143">
        <v>35</v>
      </c>
      <c r="F143">
        <v>70</v>
      </c>
      <c r="G143">
        <v>307</v>
      </c>
      <c r="H143">
        <v>483</v>
      </c>
    </row>
    <row r="144" spans="1:8" x14ac:dyDescent="0.35">
      <c r="A144" s="2">
        <v>147</v>
      </c>
      <c r="B144">
        <v>16</v>
      </c>
      <c r="C144">
        <v>13</v>
      </c>
      <c r="D144">
        <v>10</v>
      </c>
      <c r="E144">
        <v>10</v>
      </c>
      <c r="F144">
        <v>36</v>
      </c>
      <c r="G144">
        <v>115</v>
      </c>
      <c r="H144">
        <v>200</v>
      </c>
    </row>
    <row r="145" spans="1:8" x14ac:dyDescent="0.35">
      <c r="A145" s="2">
        <v>148</v>
      </c>
      <c r="B145">
        <v>12</v>
      </c>
      <c r="C145">
        <v>4</v>
      </c>
      <c r="D145">
        <v>18</v>
      </c>
      <c r="E145">
        <v>16</v>
      </c>
      <c r="F145">
        <v>53</v>
      </c>
      <c r="G145">
        <v>230</v>
      </c>
      <c r="H145">
        <v>333</v>
      </c>
    </row>
    <row r="146" spans="1:8" x14ac:dyDescent="0.35">
      <c r="A146" s="2">
        <v>149</v>
      </c>
      <c r="B146">
        <v>51</v>
      </c>
      <c r="C146">
        <v>9</v>
      </c>
      <c r="D146">
        <v>23</v>
      </c>
      <c r="E146">
        <v>21</v>
      </c>
      <c r="F146">
        <v>338</v>
      </c>
      <c r="G146">
        <v>373</v>
      </c>
      <c r="H146">
        <v>815</v>
      </c>
    </row>
    <row r="147" spans="1:8" x14ac:dyDescent="0.35">
      <c r="A147" s="2">
        <v>150</v>
      </c>
      <c r="B147">
        <v>14</v>
      </c>
      <c r="C147">
        <v>6</v>
      </c>
      <c r="D147">
        <v>15</v>
      </c>
      <c r="E147">
        <v>8</v>
      </c>
      <c r="F147">
        <v>29</v>
      </c>
      <c r="G147">
        <v>202</v>
      </c>
      <c r="H147">
        <v>274</v>
      </c>
    </row>
    <row r="148" spans="1:8" x14ac:dyDescent="0.35">
      <c r="A148" s="2">
        <v>151</v>
      </c>
      <c r="B148">
        <v>15</v>
      </c>
      <c r="C148">
        <v>6</v>
      </c>
      <c r="D148">
        <v>20</v>
      </c>
      <c r="E148">
        <v>10</v>
      </c>
      <c r="F148">
        <v>75</v>
      </c>
      <c r="G148">
        <v>140</v>
      </c>
      <c r="H148">
        <v>266</v>
      </c>
    </row>
    <row r="149" spans="1:8" x14ac:dyDescent="0.35">
      <c r="A149" s="2">
        <v>152</v>
      </c>
      <c r="B149">
        <v>3</v>
      </c>
      <c r="C149">
        <v>2</v>
      </c>
      <c r="D149">
        <v>10</v>
      </c>
      <c r="E149">
        <v>17</v>
      </c>
      <c r="F149">
        <v>60</v>
      </c>
      <c r="G149">
        <v>170</v>
      </c>
      <c r="H149">
        <v>262</v>
      </c>
    </row>
    <row r="150" spans="1:8" x14ac:dyDescent="0.35">
      <c r="A150" s="2">
        <v>153</v>
      </c>
      <c r="B150">
        <v>27</v>
      </c>
      <c r="C150">
        <v>3</v>
      </c>
      <c r="D150">
        <v>12</v>
      </c>
      <c r="E150">
        <v>13</v>
      </c>
      <c r="F150">
        <v>55</v>
      </c>
      <c r="G150">
        <v>156</v>
      </c>
      <c r="H150">
        <v>266</v>
      </c>
    </row>
    <row r="151" spans="1:8" x14ac:dyDescent="0.35">
      <c r="A151" s="2">
        <v>154</v>
      </c>
      <c r="B151">
        <v>13</v>
      </c>
      <c r="C151">
        <v>2</v>
      </c>
      <c r="D151">
        <v>5</v>
      </c>
      <c r="E151">
        <v>6</v>
      </c>
      <c r="F151">
        <v>13</v>
      </c>
      <c r="G151">
        <v>89</v>
      </c>
      <c r="H151">
        <v>128</v>
      </c>
    </row>
    <row r="152" spans="1:8" x14ac:dyDescent="0.35">
      <c r="A152" s="2">
        <v>156</v>
      </c>
      <c r="B152">
        <v>15</v>
      </c>
      <c r="C152">
        <v>5</v>
      </c>
      <c r="D152">
        <v>14</v>
      </c>
      <c r="E152">
        <v>15</v>
      </c>
      <c r="F152">
        <v>23</v>
      </c>
      <c r="G152">
        <v>232</v>
      </c>
      <c r="H152">
        <v>304</v>
      </c>
    </row>
    <row r="153" spans="1:8" x14ac:dyDescent="0.35">
      <c r="A153" s="2">
        <v>157</v>
      </c>
      <c r="B153">
        <v>40</v>
      </c>
      <c r="C153">
        <v>7</v>
      </c>
      <c r="D153">
        <v>15</v>
      </c>
      <c r="E153">
        <v>10</v>
      </c>
      <c r="F153">
        <v>26</v>
      </c>
      <c r="G153">
        <v>231</v>
      </c>
      <c r="H153">
        <v>329</v>
      </c>
    </row>
    <row r="154" spans="1:8" x14ac:dyDescent="0.35">
      <c r="A154" s="2">
        <v>158</v>
      </c>
      <c r="B154">
        <v>7</v>
      </c>
      <c r="C154">
        <v>3</v>
      </c>
      <c r="D154">
        <v>5</v>
      </c>
      <c r="E154">
        <v>12</v>
      </c>
      <c r="F154">
        <v>42</v>
      </c>
      <c r="G154">
        <v>183</v>
      </c>
      <c r="H154">
        <v>252</v>
      </c>
    </row>
    <row r="155" spans="1:8" x14ac:dyDescent="0.35">
      <c r="A155" s="2">
        <v>159</v>
      </c>
      <c r="B155">
        <v>8</v>
      </c>
      <c r="C155">
        <v>5</v>
      </c>
      <c r="D155">
        <v>14</v>
      </c>
      <c r="E155">
        <v>16</v>
      </c>
      <c r="F155">
        <v>31</v>
      </c>
      <c r="G155">
        <v>211</v>
      </c>
      <c r="H155">
        <v>285</v>
      </c>
    </row>
    <row r="156" spans="1:8" x14ac:dyDescent="0.35">
      <c r="A156" s="2">
        <v>160</v>
      </c>
      <c r="B156">
        <v>18</v>
      </c>
      <c r="C156">
        <v>3</v>
      </c>
      <c r="D156">
        <v>4</v>
      </c>
      <c r="E156">
        <v>15</v>
      </c>
      <c r="F156">
        <v>31</v>
      </c>
      <c r="G156">
        <v>103</v>
      </c>
      <c r="H156">
        <v>174</v>
      </c>
    </row>
    <row r="157" spans="1:8" x14ac:dyDescent="0.35">
      <c r="A157" s="2">
        <v>161</v>
      </c>
      <c r="B157">
        <v>7</v>
      </c>
      <c r="C157">
        <v>2</v>
      </c>
      <c r="D157">
        <v>16</v>
      </c>
      <c r="E157">
        <v>17</v>
      </c>
      <c r="F157">
        <v>30</v>
      </c>
      <c r="G157">
        <v>323</v>
      </c>
      <c r="H157">
        <v>395</v>
      </c>
    </row>
    <row r="158" spans="1:8" x14ac:dyDescent="0.35">
      <c r="A158" s="2">
        <v>162</v>
      </c>
      <c r="B158">
        <v>16</v>
      </c>
      <c r="C158">
        <v>2</v>
      </c>
      <c r="D158">
        <v>6</v>
      </c>
      <c r="E158">
        <v>13</v>
      </c>
      <c r="F158">
        <v>15</v>
      </c>
      <c r="G158">
        <v>198</v>
      </c>
      <c r="H158">
        <v>250</v>
      </c>
    </row>
    <row r="159" spans="1:8" x14ac:dyDescent="0.35">
      <c r="A159" s="2">
        <v>163</v>
      </c>
      <c r="B159">
        <v>8</v>
      </c>
      <c r="C159">
        <v>2</v>
      </c>
      <c r="D159">
        <v>5</v>
      </c>
      <c r="E159">
        <v>5</v>
      </c>
      <c r="F159">
        <v>16</v>
      </c>
      <c r="G159">
        <v>148</v>
      </c>
      <c r="H159">
        <v>184</v>
      </c>
    </row>
    <row r="160" spans="1:8" x14ac:dyDescent="0.35">
      <c r="A160" s="2">
        <v>164</v>
      </c>
      <c r="B160">
        <v>8</v>
      </c>
      <c r="C160">
        <v>5</v>
      </c>
      <c r="D160">
        <v>10</v>
      </c>
      <c r="E160">
        <v>3</v>
      </c>
      <c r="F160">
        <v>144</v>
      </c>
      <c r="G160">
        <v>157</v>
      </c>
      <c r="H160">
        <v>327</v>
      </c>
    </row>
    <row r="161" spans="1:8" x14ac:dyDescent="0.35">
      <c r="A161" s="2">
        <v>165</v>
      </c>
      <c r="E161">
        <v>2</v>
      </c>
      <c r="F161">
        <v>23</v>
      </c>
      <c r="G161">
        <v>27</v>
      </c>
      <c r="H161">
        <v>52</v>
      </c>
    </row>
    <row r="162" spans="1:8" x14ac:dyDescent="0.35">
      <c r="A162" s="2">
        <v>166</v>
      </c>
      <c r="B162">
        <v>9</v>
      </c>
      <c r="C162">
        <v>1</v>
      </c>
      <c r="D162">
        <v>10</v>
      </c>
      <c r="E162">
        <v>12</v>
      </c>
      <c r="F162">
        <v>27</v>
      </c>
      <c r="G162">
        <v>166</v>
      </c>
      <c r="H162">
        <v>225</v>
      </c>
    </row>
    <row r="163" spans="1:8" x14ac:dyDescent="0.35">
      <c r="A163" s="2">
        <v>167</v>
      </c>
      <c r="B163">
        <v>46</v>
      </c>
      <c r="C163">
        <v>1</v>
      </c>
      <c r="D163">
        <v>6</v>
      </c>
      <c r="E163">
        <v>11</v>
      </c>
      <c r="F163">
        <v>188</v>
      </c>
      <c r="G163">
        <v>117</v>
      </c>
      <c r="H163">
        <v>369</v>
      </c>
    </row>
    <row r="164" spans="1:8" x14ac:dyDescent="0.35">
      <c r="A164" s="2">
        <v>168</v>
      </c>
      <c r="B164">
        <v>1</v>
      </c>
      <c r="C164">
        <v>2</v>
      </c>
      <c r="D164">
        <v>4</v>
      </c>
      <c r="E164">
        <v>2</v>
      </c>
      <c r="F164">
        <v>33</v>
      </c>
      <c r="G164">
        <v>55</v>
      </c>
      <c r="H164">
        <v>97</v>
      </c>
    </row>
    <row r="165" spans="1:8" x14ac:dyDescent="0.35">
      <c r="A165" s="2">
        <v>169</v>
      </c>
      <c r="B165">
        <v>13</v>
      </c>
      <c r="C165">
        <v>3</v>
      </c>
      <c r="D165">
        <v>2</v>
      </c>
      <c r="E165">
        <v>6</v>
      </c>
      <c r="F165">
        <v>26</v>
      </c>
      <c r="G165">
        <v>108</v>
      </c>
      <c r="H165">
        <v>158</v>
      </c>
    </row>
    <row r="166" spans="1:8" x14ac:dyDescent="0.35">
      <c r="A166" s="2">
        <v>170</v>
      </c>
      <c r="B166">
        <v>4</v>
      </c>
      <c r="C166">
        <v>2</v>
      </c>
      <c r="D166">
        <v>4</v>
      </c>
      <c r="E166">
        <v>6</v>
      </c>
      <c r="F166">
        <v>9</v>
      </c>
      <c r="G166">
        <v>181</v>
      </c>
      <c r="H166">
        <v>206</v>
      </c>
    </row>
    <row r="167" spans="1:8" x14ac:dyDescent="0.35">
      <c r="A167" s="2">
        <v>171</v>
      </c>
      <c r="B167">
        <v>9</v>
      </c>
      <c r="C167">
        <v>4</v>
      </c>
      <c r="D167">
        <v>10</v>
      </c>
      <c r="E167">
        <v>5</v>
      </c>
      <c r="F167">
        <v>82</v>
      </c>
      <c r="G167">
        <v>70</v>
      </c>
      <c r="H167">
        <v>180</v>
      </c>
    </row>
    <row r="168" spans="1:8" x14ac:dyDescent="0.35">
      <c r="A168" s="2">
        <v>172</v>
      </c>
      <c r="B168">
        <v>33</v>
      </c>
      <c r="C168">
        <v>2</v>
      </c>
      <c r="D168">
        <v>10</v>
      </c>
      <c r="E168">
        <v>8</v>
      </c>
      <c r="F168">
        <v>158</v>
      </c>
      <c r="G168">
        <v>90</v>
      </c>
      <c r="H168">
        <v>301</v>
      </c>
    </row>
    <row r="169" spans="1:8" x14ac:dyDescent="0.35">
      <c r="A169" s="2">
        <v>173</v>
      </c>
      <c r="B169">
        <v>3</v>
      </c>
      <c r="D169">
        <v>2</v>
      </c>
      <c r="F169">
        <v>31</v>
      </c>
      <c r="G169">
        <v>11</v>
      </c>
      <c r="H169">
        <v>47</v>
      </c>
    </row>
    <row r="170" spans="1:8" x14ac:dyDescent="0.35">
      <c r="A170" s="2">
        <v>176</v>
      </c>
      <c r="B170">
        <v>16</v>
      </c>
      <c r="C170">
        <v>3</v>
      </c>
      <c r="D170">
        <v>6</v>
      </c>
      <c r="E170">
        <v>3</v>
      </c>
      <c r="F170">
        <v>10</v>
      </c>
      <c r="G170">
        <v>74</v>
      </c>
      <c r="H170">
        <v>112</v>
      </c>
    </row>
    <row r="171" spans="1:8" x14ac:dyDescent="0.35">
      <c r="A171" s="2">
        <v>177</v>
      </c>
      <c r="B171">
        <v>21</v>
      </c>
      <c r="C171">
        <v>6</v>
      </c>
      <c r="D171">
        <v>2</v>
      </c>
      <c r="E171">
        <v>3</v>
      </c>
      <c r="F171">
        <v>17</v>
      </c>
      <c r="G171">
        <v>86</v>
      </c>
      <c r="H171">
        <v>135</v>
      </c>
    </row>
    <row r="172" spans="1:8" x14ac:dyDescent="0.35">
      <c r="A172" s="2">
        <v>178</v>
      </c>
      <c r="E172">
        <v>3</v>
      </c>
      <c r="F172">
        <v>7</v>
      </c>
      <c r="G172">
        <v>53</v>
      </c>
      <c r="H172">
        <v>63</v>
      </c>
    </row>
    <row r="173" spans="1:8" x14ac:dyDescent="0.35">
      <c r="A173" s="2">
        <v>179</v>
      </c>
      <c r="B173">
        <v>1</v>
      </c>
      <c r="C173">
        <v>1</v>
      </c>
      <c r="D173">
        <v>1</v>
      </c>
      <c r="E173">
        <v>7</v>
      </c>
      <c r="F173">
        <v>22</v>
      </c>
      <c r="G173">
        <v>99</v>
      </c>
      <c r="H173">
        <v>131</v>
      </c>
    </row>
    <row r="174" spans="1:8" x14ac:dyDescent="0.35">
      <c r="A174" s="2">
        <v>180</v>
      </c>
      <c r="B174">
        <v>11</v>
      </c>
      <c r="C174">
        <v>3</v>
      </c>
      <c r="D174">
        <v>4</v>
      </c>
      <c r="E174">
        <v>3</v>
      </c>
      <c r="F174">
        <v>71</v>
      </c>
      <c r="G174">
        <v>59</v>
      </c>
      <c r="H174">
        <v>151</v>
      </c>
    </row>
    <row r="175" spans="1:8" x14ac:dyDescent="0.35">
      <c r="A175" s="2">
        <v>181</v>
      </c>
      <c r="B175">
        <v>10</v>
      </c>
      <c r="C175">
        <v>1</v>
      </c>
      <c r="D175">
        <v>4</v>
      </c>
      <c r="E175">
        <v>27</v>
      </c>
      <c r="F175">
        <v>55</v>
      </c>
      <c r="G175">
        <v>219</v>
      </c>
      <c r="H175">
        <v>316</v>
      </c>
    </row>
    <row r="176" spans="1:8" x14ac:dyDescent="0.35">
      <c r="A176" s="2">
        <v>182</v>
      </c>
      <c r="B176">
        <v>9</v>
      </c>
      <c r="C176">
        <v>1</v>
      </c>
      <c r="D176">
        <v>19</v>
      </c>
      <c r="E176">
        <v>4</v>
      </c>
      <c r="F176">
        <v>121</v>
      </c>
      <c r="G176">
        <v>159</v>
      </c>
      <c r="H176">
        <v>313</v>
      </c>
    </row>
    <row r="177" spans="1:8" x14ac:dyDescent="0.35">
      <c r="A177" s="2">
        <v>183</v>
      </c>
      <c r="B177">
        <v>22</v>
      </c>
      <c r="C177">
        <v>7</v>
      </c>
      <c r="D177">
        <v>21</v>
      </c>
      <c r="E177">
        <v>33</v>
      </c>
      <c r="F177">
        <v>70</v>
      </c>
      <c r="G177">
        <v>328</v>
      </c>
      <c r="H177">
        <v>481</v>
      </c>
    </row>
    <row r="178" spans="1:8" x14ac:dyDescent="0.35">
      <c r="A178" s="2">
        <v>184</v>
      </c>
      <c r="B178">
        <v>4</v>
      </c>
      <c r="C178">
        <v>1</v>
      </c>
      <c r="D178">
        <v>4</v>
      </c>
      <c r="E178">
        <v>7</v>
      </c>
      <c r="F178">
        <v>61</v>
      </c>
      <c r="G178">
        <v>79</v>
      </c>
      <c r="H178">
        <v>156</v>
      </c>
    </row>
    <row r="179" spans="1:8" x14ac:dyDescent="0.35">
      <c r="A179" s="2">
        <v>185</v>
      </c>
      <c r="B179">
        <v>13</v>
      </c>
      <c r="C179">
        <v>7</v>
      </c>
      <c r="D179">
        <v>8</v>
      </c>
      <c r="E179">
        <v>33</v>
      </c>
      <c r="F179">
        <v>56</v>
      </c>
      <c r="G179">
        <v>511</v>
      </c>
      <c r="H179">
        <v>628</v>
      </c>
    </row>
    <row r="180" spans="1:8" x14ac:dyDescent="0.35">
      <c r="A180" s="2">
        <v>186</v>
      </c>
      <c r="B180">
        <v>4</v>
      </c>
      <c r="D180">
        <v>2</v>
      </c>
      <c r="E180">
        <v>30</v>
      </c>
      <c r="F180">
        <v>25</v>
      </c>
      <c r="G180">
        <v>180</v>
      </c>
      <c r="H180">
        <v>241</v>
      </c>
    </row>
    <row r="181" spans="1:8" x14ac:dyDescent="0.35">
      <c r="A181" s="2">
        <v>187</v>
      </c>
      <c r="B181">
        <v>2</v>
      </c>
      <c r="C181">
        <v>2</v>
      </c>
      <c r="D181">
        <v>7</v>
      </c>
      <c r="E181">
        <v>12</v>
      </c>
      <c r="F181">
        <v>61</v>
      </c>
      <c r="G181">
        <v>70</v>
      </c>
      <c r="H181">
        <v>154</v>
      </c>
    </row>
    <row r="182" spans="1:8" x14ac:dyDescent="0.35">
      <c r="A182" s="2">
        <v>188</v>
      </c>
      <c r="B182">
        <v>2</v>
      </c>
      <c r="C182">
        <v>2</v>
      </c>
      <c r="D182">
        <v>2</v>
      </c>
      <c r="E182">
        <v>6</v>
      </c>
      <c r="F182">
        <v>73</v>
      </c>
      <c r="G182">
        <v>13</v>
      </c>
      <c r="H182">
        <v>98</v>
      </c>
    </row>
    <row r="183" spans="1:8" x14ac:dyDescent="0.35">
      <c r="A183" s="2">
        <v>189</v>
      </c>
      <c r="B183">
        <v>3</v>
      </c>
      <c r="C183">
        <v>18</v>
      </c>
      <c r="D183">
        <v>19</v>
      </c>
      <c r="E183">
        <v>15</v>
      </c>
      <c r="F183">
        <v>20</v>
      </c>
      <c r="G183">
        <v>126</v>
      </c>
      <c r="H183">
        <v>201</v>
      </c>
    </row>
    <row r="184" spans="1:8" x14ac:dyDescent="0.35">
      <c r="A184" s="2">
        <v>190</v>
      </c>
      <c r="B184">
        <v>21</v>
      </c>
      <c r="C184">
        <v>7</v>
      </c>
      <c r="D184">
        <v>16</v>
      </c>
      <c r="E184">
        <v>28</v>
      </c>
      <c r="F184">
        <v>151</v>
      </c>
      <c r="G184">
        <v>315</v>
      </c>
      <c r="H184">
        <v>538</v>
      </c>
    </row>
    <row r="185" spans="1:8" x14ac:dyDescent="0.35">
      <c r="A185" s="2">
        <v>191</v>
      </c>
      <c r="B185">
        <v>17</v>
      </c>
      <c r="C185">
        <v>3</v>
      </c>
      <c r="D185">
        <v>18</v>
      </c>
      <c r="E185">
        <v>32</v>
      </c>
      <c r="F185">
        <v>84</v>
      </c>
      <c r="G185">
        <v>354</v>
      </c>
      <c r="H185">
        <v>508</v>
      </c>
    </row>
    <row r="186" spans="1:8" x14ac:dyDescent="0.35">
      <c r="A186" s="2">
        <v>192</v>
      </c>
      <c r="B186">
        <v>26</v>
      </c>
      <c r="C186">
        <v>5</v>
      </c>
      <c r="D186">
        <v>24</v>
      </c>
      <c r="E186">
        <v>30</v>
      </c>
      <c r="F186">
        <v>134</v>
      </c>
      <c r="G186">
        <v>459</v>
      </c>
      <c r="H186">
        <v>678</v>
      </c>
    </row>
    <row r="187" spans="1:8" x14ac:dyDescent="0.35">
      <c r="A187" s="2">
        <v>193</v>
      </c>
      <c r="B187">
        <v>16</v>
      </c>
      <c r="C187">
        <v>3</v>
      </c>
      <c r="D187">
        <v>17</v>
      </c>
      <c r="E187">
        <v>21</v>
      </c>
      <c r="F187">
        <v>52</v>
      </c>
      <c r="G187">
        <v>269</v>
      </c>
      <c r="H187">
        <v>378</v>
      </c>
    </row>
    <row r="188" spans="1:8" x14ac:dyDescent="0.35">
      <c r="A188" s="2">
        <v>194</v>
      </c>
      <c r="B188">
        <v>45</v>
      </c>
      <c r="C188">
        <v>12</v>
      </c>
      <c r="D188">
        <v>30</v>
      </c>
      <c r="E188">
        <v>39</v>
      </c>
      <c r="F188">
        <v>183</v>
      </c>
      <c r="G188">
        <v>375</v>
      </c>
      <c r="H188">
        <v>684</v>
      </c>
    </row>
    <row r="189" spans="1:8" x14ac:dyDescent="0.35">
      <c r="A189" s="2">
        <v>195</v>
      </c>
      <c r="B189">
        <v>2</v>
      </c>
      <c r="C189">
        <v>4</v>
      </c>
      <c r="D189">
        <v>4</v>
      </c>
      <c r="E189">
        <v>6</v>
      </c>
      <c r="F189">
        <v>35</v>
      </c>
      <c r="G189">
        <v>154</v>
      </c>
      <c r="H189">
        <v>205</v>
      </c>
    </row>
    <row r="190" spans="1:8" x14ac:dyDescent="0.35">
      <c r="A190" s="2">
        <v>196</v>
      </c>
      <c r="B190">
        <v>27</v>
      </c>
      <c r="C190">
        <v>13</v>
      </c>
      <c r="D190">
        <v>11</v>
      </c>
      <c r="E190">
        <v>13</v>
      </c>
      <c r="F190">
        <v>46</v>
      </c>
      <c r="G190">
        <v>158</v>
      </c>
      <c r="H190">
        <v>268</v>
      </c>
    </row>
    <row r="191" spans="1:8" x14ac:dyDescent="0.35">
      <c r="A191" s="2">
        <v>197</v>
      </c>
      <c r="B191">
        <v>17</v>
      </c>
      <c r="C191">
        <v>10</v>
      </c>
      <c r="D191">
        <v>24</v>
      </c>
      <c r="E191">
        <v>12</v>
      </c>
      <c r="F191">
        <v>137</v>
      </c>
      <c r="G191">
        <v>191</v>
      </c>
      <c r="H191">
        <v>391</v>
      </c>
    </row>
    <row r="192" spans="1:8" x14ac:dyDescent="0.35">
      <c r="A192" s="2">
        <v>198</v>
      </c>
      <c r="B192">
        <v>22</v>
      </c>
      <c r="C192">
        <v>1</v>
      </c>
      <c r="D192">
        <v>13</v>
      </c>
      <c r="E192">
        <v>8</v>
      </c>
      <c r="F192">
        <v>137</v>
      </c>
      <c r="G192">
        <v>169</v>
      </c>
      <c r="H192">
        <v>350</v>
      </c>
    </row>
    <row r="193" spans="1:8" x14ac:dyDescent="0.35">
      <c r="A193" s="2">
        <v>199</v>
      </c>
      <c r="B193">
        <v>15</v>
      </c>
      <c r="C193">
        <v>7</v>
      </c>
      <c r="D193">
        <v>4</v>
      </c>
      <c r="E193">
        <v>8</v>
      </c>
      <c r="F193">
        <v>32</v>
      </c>
      <c r="G193">
        <v>81</v>
      </c>
      <c r="H193">
        <v>147</v>
      </c>
    </row>
    <row r="194" spans="1:8" x14ac:dyDescent="0.35">
      <c r="A194" s="2">
        <v>201</v>
      </c>
      <c r="B194">
        <v>1</v>
      </c>
      <c r="C194">
        <v>4</v>
      </c>
      <c r="D194">
        <v>3</v>
      </c>
      <c r="E194">
        <v>8</v>
      </c>
      <c r="F194">
        <v>5</v>
      </c>
      <c r="G194">
        <v>121</v>
      </c>
      <c r="H194">
        <v>142</v>
      </c>
    </row>
    <row r="195" spans="1:8" x14ac:dyDescent="0.35">
      <c r="A195" s="2">
        <v>202</v>
      </c>
      <c r="B195">
        <v>26</v>
      </c>
      <c r="C195">
        <v>2</v>
      </c>
      <c r="D195">
        <v>8</v>
      </c>
      <c r="E195">
        <v>10</v>
      </c>
      <c r="F195">
        <v>18</v>
      </c>
      <c r="G195">
        <v>141</v>
      </c>
      <c r="H195">
        <v>205</v>
      </c>
    </row>
    <row r="196" spans="1:8" x14ac:dyDescent="0.35">
      <c r="A196" s="2">
        <v>203</v>
      </c>
      <c r="B196">
        <v>33</v>
      </c>
      <c r="C196">
        <v>2</v>
      </c>
      <c r="D196">
        <v>9</v>
      </c>
      <c r="E196">
        <v>21</v>
      </c>
      <c r="F196">
        <v>48</v>
      </c>
      <c r="G196">
        <v>179</v>
      </c>
      <c r="H196">
        <v>292</v>
      </c>
    </row>
    <row r="197" spans="1:8" x14ac:dyDescent="0.35">
      <c r="A197" s="2">
        <v>204</v>
      </c>
      <c r="B197">
        <v>25</v>
      </c>
      <c r="C197">
        <v>2</v>
      </c>
      <c r="D197">
        <v>12</v>
      </c>
      <c r="E197">
        <v>7</v>
      </c>
      <c r="F197">
        <v>48</v>
      </c>
      <c r="G197">
        <v>122</v>
      </c>
      <c r="H197">
        <v>216</v>
      </c>
    </row>
    <row r="198" spans="1:8" x14ac:dyDescent="0.35">
      <c r="A198" s="2">
        <v>205</v>
      </c>
      <c r="B198">
        <v>18</v>
      </c>
      <c r="D198">
        <v>7</v>
      </c>
      <c r="E198">
        <v>7</v>
      </c>
      <c r="F198">
        <v>110</v>
      </c>
      <c r="G198">
        <v>58</v>
      </c>
      <c r="H198">
        <v>200</v>
      </c>
    </row>
    <row r="199" spans="1:8" x14ac:dyDescent="0.35">
      <c r="A199" s="2">
        <v>206</v>
      </c>
      <c r="B199">
        <v>1</v>
      </c>
      <c r="C199">
        <v>3</v>
      </c>
      <c r="E199">
        <v>2</v>
      </c>
      <c r="F199">
        <v>5</v>
      </c>
      <c r="G199">
        <v>55</v>
      </c>
      <c r="H199">
        <v>66</v>
      </c>
    </row>
    <row r="200" spans="1:8" x14ac:dyDescent="0.35">
      <c r="A200" s="2">
        <v>207</v>
      </c>
      <c r="B200">
        <v>17</v>
      </c>
      <c r="C200">
        <v>5</v>
      </c>
      <c r="D200">
        <v>6</v>
      </c>
      <c r="E200">
        <v>5</v>
      </c>
      <c r="F200">
        <v>24</v>
      </c>
      <c r="G200">
        <v>51</v>
      </c>
      <c r="H200">
        <v>108</v>
      </c>
    </row>
    <row r="201" spans="1:8" x14ac:dyDescent="0.35">
      <c r="A201" s="2">
        <v>208</v>
      </c>
      <c r="B201">
        <v>8</v>
      </c>
      <c r="D201">
        <v>4</v>
      </c>
      <c r="F201">
        <v>12</v>
      </c>
      <c r="G201">
        <v>29</v>
      </c>
      <c r="H201">
        <v>53</v>
      </c>
    </row>
    <row r="202" spans="1:8" x14ac:dyDescent="0.35">
      <c r="A202" s="2">
        <v>209</v>
      </c>
      <c r="B202">
        <v>18</v>
      </c>
      <c r="C202">
        <v>5</v>
      </c>
      <c r="D202">
        <v>12</v>
      </c>
      <c r="E202">
        <v>7</v>
      </c>
      <c r="F202">
        <v>49</v>
      </c>
      <c r="G202">
        <v>167</v>
      </c>
      <c r="H202">
        <v>258</v>
      </c>
    </row>
    <row r="203" spans="1:8" x14ac:dyDescent="0.35">
      <c r="A203" s="2">
        <v>211</v>
      </c>
      <c r="B203">
        <v>8</v>
      </c>
      <c r="C203">
        <v>1</v>
      </c>
      <c r="D203">
        <v>3</v>
      </c>
      <c r="F203">
        <v>5</v>
      </c>
      <c r="G203">
        <v>34</v>
      </c>
      <c r="H203">
        <v>51</v>
      </c>
    </row>
    <row r="204" spans="1:8" x14ac:dyDescent="0.35">
      <c r="A204" s="2">
        <v>212</v>
      </c>
      <c r="B204">
        <v>10</v>
      </c>
      <c r="C204">
        <v>3</v>
      </c>
      <c r="D204">
        <v>8</v>
      </c>
      <c r="E204">
        <v>9</v>
      </c>
      <c r="F204">
        <v>104</v>
      </c>
      <c r="G204">
        <v>111</v>
      </c>
      <c r="H204">
        <v>245</v>
      </c>
    </row>
    <row r="205" spans="1:8" x14ac:dyDescent="0.35">
      <c r="A205" s="2">
        <v>213</v>
      </c>
      <c r="B205">
        <v>3</v>
      </c>
      <c r="C205">
        <v>2</v>
      </c>
      <c r="D205">
        <v>12</v>
      </c>
      <c r="E205">
        <v>3</v>
      </c>
      <c r="F205">
        <v>109</v>
      </c>
      <c r="G205">
        <v>77</v>
      </c>
      <c r="H205">
        <v>206</v>
      </c>
    </row>
    <row r="206" spans="1:8" x14ac:dyDescent="0.35">
      <c r="A206" s="2">
        <v>214</v>
      </c>
      <c r="B206">
        <v>15</v>
      </c>
      <c r="C206">
        <v>11</v>
      </c>
      <c r="D206">
        <v>11</v>
      </c>
      <c r="E206">
        <v>3</v>
      </c>
      <c r="F206">
        <v>68</v>
      </c>
      <c r="G206">
        <v>59</v>
      </c>
      <c r="H206">
        <v>167</v>
      </c>
    </row>
    <row r="207" spans="1:8" x14ac:dyDescent="0.35">
      <c r="A207" s="2">
        <v>215</v>
      </c>
      <c r="B207">
        <v>20</v>
      </c>
      <c r="C207">
        <v>5</v>
      </c>
      <c r="D207">
        <v>5</v>
      </c>
      <c r="E207">
        <v>1</v>
      </c>
      <c r="F207">
        <v>110</v>
      </c>
      <c r="G207">
        <v>23</v>
      </c>
      <c r="H207">
        <v>164</v>
      </c>
    </row>
    <row r="208" spans="1:8" x14ac:dyDescent="0.35">
      <c r="A208" s="2">
        <v>216</v>
      </c>
      <c r="B208">
        <v>44</v>
      </c>
      <c r="C208">
        <v>3</v>
      </c>
      <c r="D208">
        <v>3</v>
      </c>
      <c r="E208">
        <v>5</v>
      </c>
      <c r="F208">
        <v>36</v>
      </c>
      <c r="G208">
        <v>80</v>
      </c>
      <c r="H208">
        <v>171</v>
      </c>
    </row>
    <row r="209" spans="1:8" x14ac:dyDescent="0.35">
      <c r="A209" s="2">
        <v>217</v>
      </c>
      <c r="B209">
        <v>5</v>
      </c>
      <c r="C209">
        <v>3</v>
      </c>
      <c r="D209">
        <v>4</v>
      </c>
      <c r="E209">
        <v>3</v>
      </c>
      <c r="F209">
        <v>30</v>
      </c>
      <c r="G209">
        <v>173</v>
      </c>
      <c r="H209">
        <v>218</v>
      </c>
    </row>
    <row r="210" spans="1:8" x14ac:dyDescent="0.35">
      <c r="A210" s="2">
        <v>218</v>
      </c>
      <c r="C210">
        <v>1</v>
      </c>
      <c r="E210">
        <v>2</v>
      </c>
      <c r="F210">
        <v>9</v>
      </c>
      <c r="G210">
        <v>43</v>
      </c>
      <c r="H210">
        <v>55</v>
      </c>
    </row>
    <row r="211" spans="1:8" x14ac:dyDescent="0.35">
      <c r="A211" s="2">
        <v>219</v>
      </c>
      <c r="D211">
        <v>2</v>
      </c>
      <c r="F211">
        <v>22</v>
      </c>
      <c r="G211">
        <v>20</v>
      </c>
      <c r="H211">
        <v>44</v>
      </c>
    </row>
    <row r="212" spans="1:8" x14ac:dyDescent="0.35">
      <c r="A212" s="2">
        <v>220</v>
      </c>
      <c r="B212">
        <v>2</v>
      </c>
      <c r="C212">
        <v>2</v>
      </c>
      <c r="D212">
        <v>5</v>
      </c>
      <c r="E212">
        <v>2</v>
      </c>
      <c r="F212">
        <v>2</v>
      </c>
      <c r="G212">
        <v>51</v>
      </c>
      <c r="H212">
        <v>64</v>
      </c>
    </row>
    <row r="213" spans="1:8" x14ac:dyDescent="0.35">
      <c r="A213" s="2">
        <v>221</v>
      </c>
      <c r="B213">
        <v>10</v>
      </c>
      <c r="D213">
        <v>5</v>
      </c>
      <c r="E213">
        <v>9</v>
      </c>
      <c r="F213">
        <v>21</v>
      </c>
      <c r="G213">
        <v>144</v>
      </c>
      <c r="H213">
        <v>189</v>
      </c>
    </row>
    <row r="214" spans="1:8" x14ac:dyDescent="0.35">
      <c r="A214" s="2">
        <v>222</v>
      </c>
      <c r="B214">
        <v>2</v>
      </c>
      <c r="C214">
        <v>4</v>
      </c>
      <c r="D214">
        <v>9</v>
      </c>
      <c r="E214">
        <v>5</v>
      </c>
      <c r="F214">
        <v>94</v>
      </c>
      <c r="G214">
        <v>69</v>
      </c>
      <c r="H214">
        <v>183</v>
      </c>
    </row>
    <row r="215" spans="1:8" x14ac:dyDescent="0.35">
      <c r="A215" s="2">
        <v>224</v>
      </c>
      <c r="D215">
        <v>2</v>
      </c>
      <c r="F215">
        <v>9</v>
      </c>
      <c r="G215">
        <v>35</v>
      </c>
      <c r="H215">
        <v>46</v>
      </c>
    </row>
    <row r="216" spans="1:8" x14ac:dyDescent="0.35">
      <c r="A216" s="2">
        <v>225</v>
      </c>
      <c r="B216">
        <v>16</v>
      </c>
      <c r="C216">
        <v>20</v>
      </c>
      <c r="D216">
        <v>16</v>
      </c>
      <c r="E216">
        <v>18</v>
      </c>
      <c r="F216">
        <v>186</v>
      </c>
      <c r="G216">
        <v>304</v>
      </c>
      <c r="H216">
        <v>560</v>
      </c>
    </row>
    <row r="217" spans="1:8" x14ac:dyDescent="0.35">
      <c r="A217" s="2">
        <v>226</v>
      </c>
      <c r="B217">
        <v>3</v>
      </c>
      <c r="C217">
        <v>3</v>
      </c>
      <c r="D217">
        <v>5</v>
      </c>
      <c r="E217">
        <v>3</v>
      </c>
      <c r="F217">
        <v>26</v>
      </c>
      <c r="G217">
        <v>114</v>
      </c>
      <c r="H217">
        <v>154</v>
      </c>
    </row>
    <row r="218" spans="1:8" x14ac:dyDescent="0.35">
      <c r="A218" s="2">
        <v>227</v>
      </c>
      <c r="B218">
        <v>8</v>
      </c>
      <c r="C218">
        <v>5</v>
      </c>
      <c r="D218">
        <v>4</v>
      </c>
      <c r="E218">
        <v>3</v>
      </c>
      <c r="F218">
        <v>11</v>
      </c>
      <c r="G218">
        <v>77</v>
      </c>
      <c r="H218">
        <v>108</v>
      </c>
    </row>
    <row r="219" spans="1:8" x14ac:dyDescent="0.35">
      <c r="A219" s="2">
        <v>228</v>
      </c>
      <c r="B219">
        <v>3</v>
      </c>
      <c r="C219">
        <v>2</v>
      </c>
      <c r="D219">
        <v>7</v>
      </c>
      <c r="E219">
        <v>4</v>
      </c>
      <c r="F219">
        <v>2</v>
      </c>
      <c r="G219">
        <v>60</v>
      </c>
      <c r="H219">
        <v>78</v>
      </c>
    </row>
    <row r="220" spans="1:8" x14ac:dyDescent="0.35">
      <c r="A220" s="2">
        <v>229</v>
      </c>
      <c r="B220">
        <v>3</v>
      </c>
      <c r="C220">
        <v>1</v>
      </c>
      <c r="E220">
        <v>2</v>
      </c>
      <c r="F220">
        <v>15</v>
      </c>
      <c r="G220">
        <v>45</v>
      </c>
      <c r="H220">
        <v>66</v>
      </c>
    </row>
    <row r="221" spans="1:8" x14ac:dyDescent="0.35">
      <c r="A221" s="2">
        <v>231</v>
      </c>
      <c r="B221">
        <v>8</v>
      </c>
      <c r="C221">
        <v>2</v>
      </c>
      <c r="D221">
        <v>8</v>
      </c>
      <c r="E221">
        <v>9</v>
      </c>
      <c r="F221">
        <v>10</v>
      </c>
      <c r="G221">
        <v>179</v>
      </c>
      <c r="H221">
        <v>216</v>
      </c>
    </row>
    <row r="222" spans="1:8" x14ac:dyDescent="0.35">
      <c r="A222" s="2">
        <v>232</v>
      </c>
      <c r="B222">
        <v>1</v>
      </c>
      <c r="C222">
        <v>2</v>
      </c>
      <c r="D222">
        <v>2</v>
      </c>
      <c r="E222">
        <v>1</v>
      </c>
      <c r="F222">
        <v>14</v>
      </c>
      <c r="G222">
        <v>40</v>
      </c>
      <c r="H222">
        <v>60</v>
      </c>
    </row>
    <row r="223" spans="1:8" x14ac:dyDescent="0.35">
      <c r="A223" s="2">
        <v>233</v>
      </c>
      <c r="B223">
        <v>7</v>
      </c>
      <c r="C223">
        <v>2</v>
      </c>
      <c r="D223">
        <v>7</v>
      </c>
      <c r="E223">
        <v>1</v>
      </c>
      <c r="F223">
        <v>20</v>
      </c>
      <c r="G223">
        <v>111</v>
      </c>
      <c r="H223">
        <v>148</v>
      </c>
    </row>
    <row r="224" spans="1:8" x14ac:dyDescent="0.35">
      <c r="A224" s="2">
        <v>234</v>
      </c>
      <c r="B224">
        <v>2</v>
      </c>
      <c r="C224">
        <v>2</v>
      </c>
      <c r="D224">
        <v>4</v>
      </c>
      <c r="E224">
        <v>2</v>
      </c>
      <c r="F224">
        <v>5</v>
      </c>
      <c r="G224">
        <v>114</v>
      </c>
      <c r="H224">
        <v>129</v>
      </c>
    </row>
    <row r="225" spans="1:8" x14ac:dyDescent="0.35">
      <c r="A225" s="2">
        <v>235</v>
      </c>
      <c r="E225">
        <v>1</v>
      </c>
      <c r="G225">
        <v>28</v>
      </c>
      <c r="H225">
        <v>29</v>
      </c>
    </row>
    <row r="226" spans="1:8" x14ac:dyDescent="0.35">
      <c r="A226" s="2">
        <v>236</v>
      </c>
      <c r="B226">
        <v>2</v>
      </c>
      <c r="F226">
        <v>6</v>
      </c>
      <c r="G226">
        <v>7</v>
      </c>
      <c r="H226">
        <v>15</v>
      </c>
    </row>
    <row r="227" spans="1:8" x14ac:dyDescent="0.35">
      <c r="A227" s="2">
        <v>237</v>
      </c>
      <c r="G227">
        <v>5</v>
      </c>
      <c r="H227">
        <v>5</v>
      </c>
    </row>
    <row r="228" spans="1:8" x14ac:dyDescent="0.35">
      <c r="A228" s="2">
        <v>238</v>
      </c>
      <c r="C228">
        <v>3</v>
      </c>
      <c r="D228">
        <v>1</v>
      </c>
      <c r="E228">
        <v>1</v>
      </c>
      <c r="G228">
        <v>12</v>
      </c>
      <c r="H228">
        <v>17</v>
      </c>
    </row>
    <row r="229" spans="1:8" x14ac:dyDescent="0.35">
      <c r="A229" s="2">
        <v>239</v>
      </c>
      <c r="B229">
        <v>4</v>
      </c>
      <c r="C229">
        <v>3</v>
      </c>
      <c r="D229">
        <v>2</v>
      </c>
      <c r="E229">
        <v>3</v>
      </c>
      <c r="F229">
        <v>2</v>
      </c>
      <c r="G229">
        <v>73</v>
      </c>
      <c r="H229">
        <v>87</v>
      </c>
    </row>
    <row r="230" spans="1:8" x14ac:dyDescent="0.35">
      <c r="A230" s="2">
        <v>244</v>
      </c>
      <c r="B230">
        <v>1</v>
      </c>
      <c r="E230">
        <v>2</v>
      </c>
      <c r="F230">
        <v>7</v>
      </c>
      <c r="G230">
        <v>58</v>
      </c>
      <c r="H230">
        <v>68</v>
      </c>
    </row>
    <row r="231" spans="1:8" x14ac:dyDescent="0.35">
      <c r="A231" s="2">
        <v>245</v>
      </c>
      <c r="B231">
        <v>12</v>
      </c>
      <c r="F231">
        <v>5</v>
      </c>
      <c r="G231">
        <v>12</v>
      </c>
      <c r="H231">
        <v>29</v>
      </c>
    </row>
    <row r="232" spans="1:8" x14ac:dyDescent="0.35">
      <c r="A232" s="2">
        <v>246</v>
      </c>
      <c r="B232">
        <v>8</v>
      </c>
      <c r="F232">
        <v>5</v>
      </c>
      <c r="G232">
        <v>13</v>
      </c>
      <c r="H232">
        <v>26</v>
      </c>
    </row>
    <row r="233" spans="1:8" x14ac:dyDescent="0.35">
      <c r="A233" s="2">
        <v>247</v>
      </c>
      <c r="B233">
        <v>3</v>
      </c>
      <c r="G233">
        <v>23</v>
      </c>
      <c r="H233">
        <v>26</v>
      </c>
    </row>
    <row r="234" spans="1:8" x14ac:dyDescent="0.35">
      <c r="A234" s="2">
        <v>248</v>
      </c>
      <c r="F234">
        <v>3</v>
      </c>
      <c r="G234">
        <v>30</v>
      </c>
      <c r="H234">
        <v>33</v>
      </c>
    </row>
    <row r="235" spans="1:8" x14ac:dyDescent="0.35">
      <c r="A235" s="2">
        <v>249</v>
      </c>
      <c r="B235">
        <v>3</v>
      </c>
      <c r="D235">
        <v>2</v>
      </c>
      <c r="F235">
        <v>4</v>
      </c>
      <c r="G235">
        <v>2</v>
      </c>
      <c r="H235">
        <v>11</v>
      </c>
    </row>
    <row r="236" spans="1:8" x14ac:dyDescent="0.35">
      <c r="A236" s="2">
        <v>251</v>
      </c>
      <c r="B236">
        <v>37</v>
      </c>
      <c r="C236">
        <v>2</v>
      </c>
      <c r="D236">
        <v>22</v>
      </c>
      <c r="E236">
        <v>31</v>
      </c>
      <c r="F236">
        <v>128</v>
      </c>
      <c r="G236">
        <v>379</v>
      </c>
      <c r="H236">
        <v>599</v>
      </c>
    </row>
    <row r="237" spans="1:8" x14ac:dyDescent="0.35">
      <c r="A237" s="2">
        <v>252</v>
      </c>
      <c r="B237">
        <v>6</v>
      </c>
      <c r="C237">
        <v>1</v>
      </c>
      <c r="D237">
        <v>9</v>
      </c>
      <c r="E237">
        <v>44</v>
      </c>
      <c r="F237">
        <v>35</v>
      </c>
      <c r="G237">
        <v>225</v>
      </c>
      <c r="H237">
        <v>320</v>
      </c>
    </row>
    <row r="238" spans="1:8" x14ac:dyDescent="0.35">
      <c r="A238" s="2">
        <v>253</v>
      </c>
      <c r="B238">
        <v>4</v>
      </c>
      <c r="C238">
        <v>5</v>
      </c>
      <c r="D238">
        <v>3</v>
      </c>
      <c r="E238">
        <v>6</v>
      </c>
      <c r="F238">
        <v>45</v>
      </c>
      <c r="G238">
        <v>81</v>
      </c>
      <c r="H238">
        <v>144</v>
      </c>
    </row>
    <row r="239" spans="1:8" x14ac:dyDescent="0.35">
      <c r="A239" s="2">
        <v>254</v>
      </c>
      <c r="B239">
        <v>43</v>
      </c>
      <c r="C239">
        <v>7</v>
      </c>
      <c r="D239">
        <v>23</v>
      </c>
      <c r="E239">
        <v>21</v>
      </c>
      <c r="F239">
        <v>146</v>
      </c>
      <c r="G239">
        <v>192</v>
      </c>
      <c r="H239">
        <v>432</v>
      </c>
    </row>
    <row r="240" spans="1:8" x14ac:dyDescent="0.35">
      <c r="A240" s="2">
        <v>255</v>
      </c>
      <c r="B240">
        <v>18</v>
      </c>
      <c r="C240">
        <v>3</v>
      </c>
      <c r="D240">
        <v>11</v>
      </c>
      <c r="E240">
        <v>9</v>
      </c>
      <c r="F240">
        <v>32</v>
      </c>
      <c r="G240">
        <v>69</v>
      </c>
      <c r="H240">
        <v>142</v>
      </c>
    </row>
    <row r="241" spans="1:8" x14ac:dyDescent="0.35">
      <c r="A241" s="2">
        <v>256</v>
      </c>
      <c r="B241">
        <v>7</v>
      </c>
      <c r="C241">
        <v>2</v>
      </c>
      <c r="D241">
        <v>9</v>
      </c>
      <c r="E241">
        <v>1</v>
      </c>
      <c r="F241">
        <v>29</v>
      </c>
      <c r="G241">
        <v>99</v>
      </c>
      <c r="H241">
        <v>147</v>
      </c>
    </row>
    <row r="242" spans="1:8" x14ac:dyDescent="0.35">
      <c r="A242" s="2">
        <v>257</v>
      </c>
      <c r="B242">
        <v>8</v>
      </c>
      <c r="C242">
        <v>5</v>
      </c>
      <c r="D242">
        <v>20</v>
      </c>
      <c r="E242">
        <v>12</v>
      </c>
      <c r="F242">
        <v>108</v>
      </c>
      <c r="G242">
        <v>191</v>
      </c>
      <c r="H242">
        <v>344</v>
      </c>
    </row>
    <row r="243" spans="1:8" x14ac:dyDescent="0.35">
      <c r="A243" s="2">
        <v>258</v>
      </c>
      <c r="B243">
        <v>14</v>
      </c>
      <c r="C243">
        <v>5</v>
      </c>
      <c r="D243">
        <v>20</v>
      </c>
      <c r="E243">
        <v>24</v>
      </c>
      <c r="F243">
        <v>89</v>
      </c>
      <c r="G243">
        <v>607</v>
      </c>
      <c r="H243">
        <v>759</v>
      </c>
    </row>
    <row r="244" spans="1:8" x14ac:dyDescent="0.35">
      <c r="A244" s="2">
        <v>259</v>
      </c>
      <c r="B244">
        <v>82</v>
      </c>
      <c r="C244">
        <v>2</v>
      </c>
      <c r="D244">
        <v>6</v>
      </c>
      <c r="E244">
        <v>20</v>
      </c>
      <c r="F244">
        <v>139</v>
      </c>
      <c r="G244">
        <v>205</v>
      </c>
      <c r="H244">
        <v>454</v>
      </c>
    </row>
    <row r="245" spans="1:8" x14ac:dyDescent="0.35">
      <c r="A245" s="2">
        <v>260</v>
      </c>
      <c r="B245">
        <v>5</v>
      </c>
      <c r="C245">
        <v>4</v>
      </c>
      <c r="D245">
        <v>10</v>
      </c>
      <c r="E245">
        <v>16</v>
      </c>
      <c r="F245">
        <v>59</v>
      </c>
      <c r="G245">
        <v>173</v>
      </c>
      <c r="H245">
        <v>267</v>
      </c>
    </row>
    <row r="246" spans="1:8" x14ac:dyDescent="0.35">
      <c r="A246" s="2">
        <v>261</v>
      </c>
      <c r="B246">
        <v>16</v>
      </c>
      <c r="C246">
        <v>22</v>
      </c>
      <c r="D246">
        <v>24</v>
      </c>
      <c r="E246">
        <v>15</v>
      </c>
      <c r="F246">
        <v>204</v>
      </c>
      <c r="G246">
        <v>254</v>
      </c>
      <c r="H246">
        <v>535</v>
      </c>
    </row>
    <row r="247" spans="1:8" x14ac:dyDescent="0.35">
      <c r="A247" s="2">
        <v>262</v>
      </c>
      <c r="B247">
        <v>37</v>
      </c>
      <c r="C247">
        <v>1</v>
      </c>
      <c r="D247">
        <v>6</v>
      </c>
      <c r="E247">
        <v>12</v>
      </c>
      <c r="F247">
        <v>113</v>
      </c>
      <c r="G247">
        <v>124</v>
      </c>
      <c r="H247">
        <v>293</v>
      </c>
    </row>
    <row r="248" spans="1:8" x14ac:dyDescent="0.35">
      <c r="A248" s="2">
        <v>263</v>
      </c>
      <c r="B248">
        <v>30</v>
      </c>
      <c r="C248">
        <v>1</v>
      </c>
      <c r="D248">
        <v>8</v>
      </c>
      <c r="E248">
        <v>13</v>
      </c>
      <c r="F248">
        <v>35</v>
      </c>
      <c r="G248">
        <v>166</v>
      </c>
      <c r="H248">
        <v>253</v>
      </c>
    </row>
    <row r="249" spans="1:8" x14ac:dyDescent="0.35">
      <c r="A249" s="2">
        <v>264</v>
      </c>
      <c r="B249">
        <v>24</v>
      </c>
      <c r="C249">
        <v>6</v>
      </c>
      <c r="D249">
        <v>12</v>
      </c>
      <c r="E249">
        <v>10</v>
      </c>
      <c r="F249">
        <v>35</v>
      </c>
      <c r="G249">
        <v>143</v>
      </c>
      <c r="H249">
        <v>230</v>
      </c>
    </row>
    <row r="250" spans="1:8" x14ac:dyDescent="0.35">
      <c r="A250" s="2">
        <v>265</v>
      </c>
      <c r="B250">
        <v>15</v>
      </c>
      <c r="C250">
        <v>4</v>
      </c>
      <c r="D250">
        <v>8</v>
      </c>
      <c r="E250">
        <v>6</v>
      </c>
      <c r="F250">
        <v>155</v>
      </c>
      <c r="G250">
        <v>122</v>
      </c>
      <c r="H250">
        <v>310</v>
      </c>
    </row>
    <row r="251" spans="1:8" x14ac:dyDescent="0.35">
      <c r="A251" s="2">
        <v>266</v>
      </c>
      <c r="B251">
        <v>5</v>
      </c>
      <c r="C251">
        <v>6</v>
      </c>
      <c r="D251">
        <v>7</v>
      </c>
      <c r="E251">
        <v>6</v>
      </c>
      <c r="F251">
        <v>68</v>
      </c>
      <c r="G251">
        <v>128</v>
      </c>
      <c r="H251">
        <v>220</v>
      </c>
    </row>
    <row r="252" spans="1:8" x14ac:dyDescent="0.35">
      <c r="A252" s="2">
        <v>267</v>
      </c>
      <c r="B252">
        <v>17</v>
      </c>
      <c r="C252">
        <v>2</v>
      </c>
      <c r="D252">
        <v>4</v>
      </c>
      <c r="E252">
        <v>6</v>
      </c>
      <c r="F252">
        <v>62</v>
      </c>
      <c r="G252">
        <v>122</v>
      </c>
      <c r="H252">
        <v>213</v>
      </c>
    </row>
    <row r="253" spans="1:8" x14ac:dyDescent="0.35">
      <c r="A253" s="2">
        <v>268</v>
      </c>
      <c r="B253">
        <v>13</v>
      </c>
      <c r="C253">
        <v>2</v>
      </c>
      <c r="D253">
        <v>3</v>
      </c>
      <c r="E253">
        <v>4</v>
      </c>
      <c r="F253">
        <v>26</v>
      </c>
      <c r="G253">
        <v>83</v>
      </c>
      <c r="H253">
        <v>131</v>
      </c>
    </row>
    <row r="254" spans="1:8" x14ac:dyDescent="0.35">
      <c r="A254" s="2">
        <v>269</v>
      </c>
      <c r="B254">
        <v>8</v>
      </c>
      <c r="C254">
        <v>3</v>
      </c>
      <c r="D254">
        <v>12</v>
      </c>
      <c r="E254">
        <v>13</v>
      </c>
      <c r="F254">
        <v>163</v>
      </c>
      <c r="G254">
        <v>218</v>
      </c>
      <c r="H254">
        <v>417</v>
      </c>
    </row>
    <row r="255" spans="1:8" x14ac:dyDescent="0.35">
      <c r="A255" s="2">
        <v>270</v>
      </c>
      <c r="B255">
        <v>3</v>
      </c>
      <c r="C255">
        <v>1</v>
      </c>
      <c r="D255">
        <v>8</v>
      </c>
      <c r="E255">
        <v>6</v>
      </c>
      <c r="F255">
        <v>80</v>
      </c>
      <c r="G255">
        <v>119</v>
      </c>
      <c r="H255">
        <v>217</v>
      </c>
    </row>
    <row r="256" spans="1:8" x14ac:dyDescent="0.35">
      <c r="A256" s="2">
        <v>271</v>
      </c>
      <c r="B256">
        <v>18</v>
      </c>
      <c r="C256">
        <v>7</v>
      </c>
      <c r="D256">
        <v>12</v>
      </c>
      <c r="E256">
        <v>10</v>
      </c>
      <c r="F256">
        <v>84</v>
      </c>
      <c r="G256">
        <v>104</v>
      </c>
      <c r="H256">
        <v>235</v>
      </c>
    </row>
    <row r="257" spans="1:8" x14ac:dyDescent="0.35">
      <c r="A257" s="2">
        <v>272</v>
      </c>
      <c r="B257">
        <v>28</v>
      </c>
      <c r="C257">
        <v>1</v>
      </c>
      <c r="D257">
        <v>12</v>
      </c>
      <c r="E257">
        <v>1</v>
      </c>
      <c r="F257">
        <v>103</v>
      </c>
      <c r="G257">
        <v>60</v>
      </c>
      <c r="H257">
        <v>205</v>
      </c>
    </row>
    <row r="258" spans="1:8" x14ac:dyDescent="0.35">
      <c r="A258" s="2">
        <v>273</v>
      </c>
      <c r="D258">
        <v>3</v>
      </c>
      <c r="E258">
        <v>5</v>
      </c>
      <c r="F258">
        <v>25</v>
      </c>
      <c r="G258">
        <v>14</v>
      </c>
      <c r="H258">
        <v>47</v>
      </c>
    </row>
    <row r="259" spans="1:8" x14ac:dyDescent="0.35">
      <c r="A259" s="2">
        <v>274</v>
      </c>
      <c r="B259">
        <v>5</v>
      </c>
      <c r="D259">
        <v>2</v>
      </c>
      <c r="E259">
        <v>1</v>
      </c>
      <c r="F259">
        <v>16</v>
      </c>
      <c r="G259">
        <v>53</v>
      </c>
      <c r="H259">
        <v>77</v>
      </c>
    </row>
    <row r="260" spans="1:8" x14ac:dyDescent="0.35">
      <c r="A260" s="2">
        <v>275</v>
      </c>
      <c r="D260">
        <v>2</v>
      </c>
      <c r="E260">
        <v>1</v>
      </c>
      <c r="F260">
        <v>4</v>
      </c>
      <c r="G260">
        <v>12</v>
      </c>
      <c r="H260">
        <v>19</v>
      </c>
    </row>
    <row r="261" spans="1:8" x14ac:dyDescent="0.35">
      <c r="A261" s="2">
        <v>276</v>
      </c>
      <c r="B261">
        <v>7</v>
      </c>
      <c r="C261">
        <v>3</v>
      </c>
      <c r="D261">
        <v>6</v>
      </c>
      <c r="E261">
        <v>4</v>
      </c>
      <c r="F261">
        <v>27</v>
      </c>
      <c r="G261">
        <v>58</v>
      </c>
      <c r="H261">
        <v>105</v>
      </c>
    </row>
    <row r="262" spans="1:8" x14ac:dyDescent="0.35">
      <c r="A262" s="2">
        <v>278</v>
      </c>
      <c r="D262">
        <v>2</v>
      </c>
      <c r="E262">
        <v>1</v>
      </c>
      <c r="F262">
        <v>8</v>
      </c>
      <c r="G262">
        <v>4</v>
      </c>
      <c r="H262">
        <v>15</v>
      </c>
    </row>
    <row r="263" spans="1:8" x14ac:dyDescent="0.35">
      <c r="A263" s="2">
        <v>279</v>
      </c>
      <c r="B263">
        <v>3</v>
      </c>
      <c r="C263">
        <v>2</v>
      </c>
      <c r="D263">
        <v>2</v>
      </c>
      <c r="E263">
        <v>4</v>
      </c>
      <c r="F263">
        <v>3</v>
      </c>
      <c r="G263">
        <v>41</v>
      </c>
      <c r="H263">
        <v>55</v>
      </c>
    </row>
    <row r="264" spans="1:8" x14ac:dyDescent="0.35">
      <c r="A264" s="2">
        <v>281</v>
      </c>
      <c r="B264">
        <v>2</v>
      </c>
      <c r="C264">
        <v>1</v>
      </c>
      <c r="E264">
        <v>1</v>
      </c>
      <c r="F264">
        <v>21</v>
      </c>
      <c r="G264">
        <v>15</v>
      </c>
      <c r="H264">
        <v>40</v>
      </c>
    </row>
    <row r="265" spans="1:8" x14ac:dyDescent="0.35">
      <c r="A265" s="2">
        <v>282</v>
      </c>
      <c r="B265">
        <v>12</v>
      </c>
      <c r="F265">
        <v>12</v>
      </c>
      <c r="G265">
        <v>54</v>
      </c>
      <c r="H265">
        <v>78</v>
      </c>
    </row>
    <row r="266" spans="1:8" x14ac:dyDescent="0.35">
      <c r="A266" s="2">
        <v>283</v>
      </c>
      <c r="B266">
        <v>6</v>
      </c>
      <c r="D266">
        <v>2</v>
      </c>
      <c r="E266">
        <v>4</v>
      </c>
      <c r="F266">
        <v>20</v>
      </c>
      <c r="G266">
        <v>48</v>
      </c>
      <c r="H266">
        <v>80</v>
      </c>
    </row>
    <row r="267" spans="1:8" x14ac:dyDescent="0.35">
      <c r="A267" s="2">
        <v>284</v>
      </c>
      <c r="D267">
        <v>3</v>
      </c>
      <c r="E267">
        <v>1</v>
      </c>
      <c r="F267">
        <v>16</v>
      </c>
      <c r="G267">
        <v>4</v>
      </c>
      <c r="H267">
        <v>24</v>
      </c>
    </row>
    <row r="268" spans="1:8" x14ac:dyDescent="0.35">
      <c r="A268" s="2">
        <v>285</v>
      </c>
      <c r="B268">
        <v>5</v>
      </c>
      <c r="C268">
        <v>3</v>
      </c>
      <c r="D268">
        <v>2</v>
      </c>
      <c r="E268">
        <v>1</v>
      </c>
      <c r="F268">
        <v>3</v>
      </c>
      <c r="G268">
        <v>57</v>
      </c>
      <c r="H268">
        <v>71</v>
      </c>
    </row>
    <row r="269" spans="1:8" x14ac:dyDescent="0.35">
      <c r="A269" s="2">
        <v>286</v>
      </c>
      <c r="B269">
        <v>4</v>
      </c>
      <c r="C269">
        <v>1</v>
      </c>
      <c r="F269">
        <v>4</v>
      </c>
      <c r="G269">
        <v>30</v>
      </c>
      <c r="H269">
        <v>39</v>
      </c>
    </row>
    <row r="270" spans="1:8" x14ac:dyDescent="0.35">
      <c r="A270" s="2">
        <v>287</v>
      </c>
      <c r="B270">
        <v>1</v>
      </c>
      <c r="D270">
        <v>4</v>
      </c>
      <c r="G270">
        <v>44</v>
      </c>
      <c r="H270">
        <v>49</v>
      </c>
    </row>
    <row r="271" spans="1:8" x14ac:dyDescent="0.35">
      <c r="A271" s="2">
        <v>288</v>
      </c>
      <c r="B271">
        <v>16</v>
      </c>
      <c r="D271">
        <v>1</v>
      </c>
      <c r="E271">
        <v>2</v>
      </c>
      <c r="F271">
        <v>41</v>
      </c>
      <c r="G271">
        <v>39</v>
      </c>
      <c r="H271">
        <v>99</v>
      </c>
    </row>
    <row r="272" spans="1:8" x14ac:dyDescent="0.35">
      <c r="A272" s="2">
        <v>289</v>
      </c>
      <c r="B272">
        <v>3</v>
      </c>
      <c r="C272">
        <v>1</v>
      </c>
      <c r="D272">
        <v>6</v>
      </c>
      <c r="E272">
        <v>2</v>
      </c>
      <c r="F272">
        <v>5</v>
      </c>
      <c r="G272">
        <v>68</v>
      </c>
      <c r="H272">
        <v>85</v>
      </c>
    </row>
    <row r="273" spans="1:8" x14ac:dyDescent="0.35">
      <c r="A273" s="2">
        <v>290</v>
      </c>
      <c r="B273">
        <v>5</v>
      </c>
      <c r="C273">
        <v>1</v>
      </c>
      <c r="D273">
        <v>4</v>
      </c>
      <c r="E273">
        <v>7</v>
      </c>
      <c r="F273">
        <v>18</v>
      </c>
      <c r="G273">
        <v>81</v>
      </c>
      <c r="H273">
        <v>116</v>
      </c>
    </row>
    <row r="274" spans="1:8" x14ac:dyDescent="0.35">
      <c r="A274" s="2">
        <v>291</v>
      </c>
      <c r="B274">
        <v>8</v>
      </c>
      <c r="C274">
        <v>4</v>
      </c>
      <c r="D274">
        <v>3</v>
      </c>
      <c r="E274">
        <v>4</v>
      </c>
      <c r="F274">
        <v>18</v>
      </c>
      <c r="G274">
        <v>144</v>
      </c>
      <c r="H274">
        <v>181</v>
      </c>
    </row>
    <row r="275" spans="1:8" x14ac:dyDescent="0.35">
      <c r="A275" s="2">
        <v>292</v>
      </c>
      <c r="B275">
        <v>6</v>
      </c>
      <c r="C275">
        <v>3</v>
      </c>
      <c r="D275">
        <v>8</v>
      </c>
      <c r="E275">
        <v>1</v>
      </c>
      <c r="F275">
        <v>88</v>
      </c>
      <c r="G275">
        <v>58</v>
      </c>
      <c r="H275">
        <v>164</v>
      </c>
    </row>
    <row r="276" spans="1:8" x14ac:dyDescent="0.35">
      <c r="A276" s="2">
        <v>293</v>
      </c>
      <c r="B276">
        <v>2</v>
      </c>
      <c r="C276">
        <v>3</v>
      </c>
      <c r="D276">
        <v>5</v>
      </c>
      <c r="E276">
        <v>1</v>
      </c>
      <c r="F276">
        <v>39</v>
      </c>
      <c r="G276">
        <v>91</v>
      </c>
      <c r="H276">
        <v>141</v>
      </c>
    </row>
    <row r="277" spans="1:8" x14ac:dyDescent="0.35">
      <c r="A277" s="2">
        <v>294</v>
      </c>
      <c r="B277">
        <v>9</v>
      </c>
      <c r="C277">
        <v>4</v>
      </c>
      <c r="D277">
        <v>3</v>
      </c>
      <c r="E277">
        <v>4</v>
      </c>
      <c r="F277">
        <v>9</v>
      </c>
      <c r="G277">
        <v>62</v>
      </c>
      <c r="H277">
        <v>91</v>
      </c>
    </row>
    <row r="278" spans="1:8" x14ac:dyDescent="0.35">
      <c r="A278" s="2">
        <v>295</v>
      </c>
      <c r="B278">
        <v>4</v>
      </c>
      <c r="C278">
        <v>2</v>
      </c>
      <c r="D278">
        <v>7</v>
      </c>
      <c r="E278">
        <v>1</v>
      </c>
      <c r="F278">
        <v>86</v>
      </c>
      <c r="G278">
        <v>47</v>
      </c>
      <c r="H278">
        <v>147</v>
      </c>
    </row>
    <row r="279" spans="1:8" x14ac:dyDescent="0.35">
      <c r="A279" s="2">
        <v>296</v>
      </c>
      <c r="B279">
        <v>15</v>
      </c>
      <c r="C279">
        <v>1</v>
      </c>
      <c r="D279">
        <v>10</v>
      </c>
      <c r="E279">
        <v>3</v>
      </c>
      <c r="F279">
        <v>38</v>
      </c>
      <c r="G279">
        <v>175</v>
      </c>
      <c r="H279">
        <v>242</v>
      </c>
    </row>
    <row r="280" spans="1:8" x14ac:dyDescent="0.35">
      <c r="A280" s="2">
        <v>297</v>
      </c>
      <c r="B280">
        <v>21</v>
      </c>
      <c r="C280">
        <v>1</v>
      </c>
      <c r="D280">
        <v>4</v>
      </c>
      <c r="E280">
        <v>3</v>
      </c>
      <c r="F280">
        <v>118</v>
      </c>
      <c r="G280">
        <v>46</v>
      </c>
      <c r="H280">
        <v>193</v>
      </c>
    </row>
    <row r="281" spans="1:8" x14ac:dyDescent="0.35">
      <c r="A281" s="2">
        <v>298</v>
      </c>
      <c r="D281">
        <v>1</v>
      </c>
      <c r="F281">
        <v>8</v>
      </c>
      <c r="G281">
        <v>59</v>
      </c>
      <c r="H281">
        <v>68</v>
      </c>
    </row>
    <row r="282" spans="1:8" x14ac:dyDescent="0.35">
      <c r="A282" s="2">
        <v>301</v>
      </c>
      <c r="B282">
        <v>5</v>
      </c>
      <c r="C282">
        <v>1</v>
      </c>
      <c r="D282">
        <v>6</v>
      </c>
      <c r="E282">
        <v>13</v>
      </c>
      <c r="F282">
        <v>39</v>
      </c>
      <c r="G282">
        <v>102</v>
      </c>
      <c r="H282">
        <v>166</v>
      </c>
    </row>
    <row r="283" spans="1:8" x14ac:dyDescent="0.35">
      <c r="A283" s="2">
        <v>302</v>
      </c>
      <c r="B283">
        <v>38</v>
      </c>
      <c r="D283">
        <v>15</v>
      </c>
      <c r="E283">
        <v>22</v>
      </c>
      <c r="F283">
        <v>104</v>
      </c>
      <c r="G283">
        <v>309</v>
      </c>
      <c r="H283">
        <v>488</v>
      </c>
    </row>
    <row r="284" spans="1:8" x14ac:dyDescent="0.35">
      <c r="A284" s="2">
        <v>303</v>
      </c>
      <c r="B284">
        <v>16</v>
      </c>
      <c r="C284">
        <v>5</v>
      </c>
      <c r="D284">
        <v>15</v>
      </c>
      <c r="E284">
        <v>18</v>
      </c>
      <c r="F284">
        <v>124</v>
      </c>
      <c r="G284">
        <v>420</v>
      </c>
      <c r="H284">
        <v>598</v>
      </c>
    </row>
    <row r="285" spans="1:8" x14ac:dyDescent="0.35">
      <c r="A285" s="2">
        <v>304</v>
      </c>
      <c r="B285">
        <v>8</v>
      </c>
      <c r="C285">
        <v>4</v>
      </c>
      <c r="D285">
        <v>40</v>
      </c>
      <c r="E285">
        <v>26</v>
      </c>
      <c r="F285">
        <v>178</v>
      </c>
      <c r="G285">
        <v>492</v>
      </c>
      <c r="H285">
        <v>748</v>
      </c>
    </row>
    <row r="286" spans="1:8" x14ac:dyDescent="0.35">
      <c r="A286" s="2">
        <v>305</v>
      </c>
      <c r="B286">
        <v>42</v>
      </c>
      <c r="C286">
        <v>3</v>
      </c>
      <c r="D286">
        <v>14</v>
      </c>
      <c r="E286">
        <v>11</v>
      </c>
      <c r="F286">
        <v>79</v>
      </c>
      <c r="G286">
        <v>271</v>
      </c>
      <c r="H286">
        <v>420</v>
      </c>
    </row>
    <row r="287" spans="1:8" x14ac:dyDescent="0.35">
      <c r="A287" s="2">
        <v>306</v>
      </c>
      <c r="B287">
        <v>7</v>
      </c>
      <c r="C287">
        <v>5</v>
      </c>
      <c r="D287">
        <v>8</v>
      </c>
      <c r="E287">
        <v>25</v>
      </c>
      <c r="F287">
        <v>34</v>
      </c>
      <c r="G287">
        <v>242</v>
      </c>
      <c r="H287">
        <v>321</v>
      </c>
    </row>
    <row r="288" spans="1:8" x14ac:dyDescent="0.35">
      <c r="A288" s="2">
        <v>307</v>
      </c>
      <c r="B288">
        <v>16</v>
      </c>
      <c r="C288">
        <v>2</v>
      </c>
      <c r="D288">
        <v>28</v>
      </c>
      <c r="E288">
        <v>10</v>
      </c>
      <c r="F288">
        <v>199</v>
      </c>
      <c r="G288">
        <v>299</v>
      </c>
      <c r="H288">
        <v>554</v>
      </c>
    </row>
    <row r="289" spans="1:8" x14ac:dyDescent="0.35">
      <c r="A289" s="2">
        <v>308</v>
      </c>
      <c r="B289">
        <v>1</v>
      </c>
      <c r="D289">
        <v>16</v>
      </c>
      <c r="E289">
        <v>16</v>
      </c>
      <c r="F289">
        <v>71</v>
      </c>
      <c r="G289">
        <v>146</v>
      </c>
      <c r="H289">
        <v>250</v>
      </c>
    </row>
    <row r="290" spans="1:8" x14ac:dyDescent="0.35">
      <c r="A290" s="2">
        <v>309</v>
      </c>
      <c r="B290">
        <v>12</v>
      </c>
      <c r="C290">
        <v>7</v>
      </c>
      <c r="D290">
        <v>23</v>
      </c>
      <c r="E290">
        <v>20</v>
      </c>
      <c r="F290">
        <v>213</v>
      </c>
      <c r="G290">
        <v>255</v>
      </c>
      <c r="H290">
        <v>530</v>
      </c>
    </row>
    <row r="291" spans="1:8" x14ac:dyDescent="0.35">
      <c r="A291" s="2">
        <v>310</v>
      </c>
      <c r="B291">
        <v>10</v>
      </c>
      <c r="C291">
        <v>1</v>
      </c>
      <c r="D291">
        <v>10</v>
      </c>
      <c r="E291">
        <v>18</v>
      </c>
      <c r="F291">
        <v>93</v>
      </c>
      <c r="G291">
        <v>274</v>
      </c>
      <c r="H291">
        <v>406</v>
      </c>
    </row>
    <row r="292" spans="1:8" x14ac:dyDescent="0.35">
      <c r="A292" s="2">
        <v>311</v>
      </c>
      <c r="B292">
        <v>2</v>
      </c>
      <c r="D292">
        <v>3</v>
      </c>
      <c r="E292">
        <v>5</v>
      </c>
      <c r="F292">
        <v>72</v>
      </c>
      <c r="G292">
        <v>72</v>
      </c>
      <c r="H292">
        <v>154</v>
      </c>
    </row>
    <row r="293" spans="1:8" x14ac:dyDescent="0.35">
      <c r="A293" s="2">
        <v>312</v>
      </c>
      <c r="B293">
        <v>15</v>
      </c>
      <c r="C293">
        <v>5</v>
      </c>
      <c r="D293">
        <v>12</v>
      </c>
      <c r="E293">
        <v>16</v>
      </c>
      <c r="F293">
        <v>215</v>
      </c>
      <c r="G293">
        <v>209</v>
      </c>
      <c r="H293">
        <v>472</v>
      </c>
    </row>
    <row r="294" spans="1:8" x14ac:dyDescent="0.35">
      <c r="A294" s="2">
        <v>313</v>
      </c>
      <c r="B294">
        <v>6</v>
      </c>
      <c r="C294">
        <v>4</v>
      </c>
      <c r="D294">
        <v>10</v>
      </c>
      <c r="E294">
        <v>11</v>
      </c>
      <c r="F294">
        <v>78</v>
      </c>
      <c r="G294">
        <v>235</v>
      </c>
      <c r="H294">
        <v>344</v>
      </c>
    </row>
    <row r="295" spans="1:8" x14ac:dyDescent="0.35">
      <c r="A295" s="2">
        <v>314</v>
      </c>
      <c r="B295">
        <v>24</v>
      </c>
      <c r="C295">
        <v>6</v>
      </c>
      <c r="D295">
        <v>15</v>
      </c>
      <c r="E295">
        <v>28</v>
      </c>
      <c r="F295">
        <v>143</v>
      </c>
      <c r="G295">
        <v>321</v>
      </c>
      <c r="H295">
        <v>537</v>
      </c>
    </row>
    <row r="296" spans="1:8" x14ac:dyDescent="0.35">
      <c r="A296" s="2">
        <v>315</v>
      </c>
      <c r="B296">
        <v>19</v>
      </c>
      <c r="C296">
        <v>3</v>
      </c>
      <c r="D296">
        <v>17</v>
      </c>
      <c r="E296">
        <v>50</v>
      </c>
      <c r="F296">
        <v>183</v>
      </c>
      <c r="G296">
        <v>326</v>
      </c>
      <c r="H296">
        <v>598</v>
      </c>
    </row>
    <row r="297" spans="1:8" x14ac:dyDescent="0.35">
      <c r="A297" s="2">
        <v>316</v>
      </c>
      <c r="B297">
        <v>26</v>
      </c>
      <c r="C297">
        <v>2</v>
      </c>
      <c r="D297">
        <v>20</v>
      </c>
      <c r="E297">
        <v>24</v>
      </c>
      <c r="F297">
        <v>44</v>
      </c>
      <c r="G297">
        <v>409</v>
      </c>
      <c r="H297">
        <v>525</v>
      </c>
    </row>
    <row r="298" spans="1:8" x14ac:dyDescent="0.35">
      <c r="A298" s="2">
        <v>317</v>
      </c>
      <c r="B298">
        <v>11</v>
      </c>
      <c r="C298">
        <v>5</v>
      </c>
      <c r="D298">
        <v>19</v>
      </c>
      <c r="E298">
        <v>40</v>
      </c>
      <c r="F298">
        <v>161</v>
      </c>
      <c r="G298">
        <v>276</v>
      </c>
      <c r="H298">
        <v>512</v>
      </c>
    </row>
    <row r="299" spans="1:8" x14ac:dyDescent="0.35">
      <c r="A299" s="2">
        <v>318</v>
      </c>
      <c r="B299">
        <v>7</v>
      </c>
      <c r="C299">
        <v>2</v>
      </c>
      <c r="D299">
        <v>10</v>
      </c>
      <c r="E299">
        <v>26</v>
      </c>
      <c r="F299">
        <v>38</v>
      </c>
      <c r="G299">
        <v>168</v>
      </c>
      <c r="H299">
        <v>251</v>
      </c>
    </row>
    <row r="300" spans="1:8" x14ac:dyDescent="0.35">
      <c r="A300" s="2">
        <v>319</v>
      </c>
      <c r="B300">
        <v>10</v>
      </c>
      <c r="C300">
        <v>8</v>
      </c>
      <c r="D300">
        <v>19</v>
      </c>
      <c r="E300">
        <v>16</v>
      </c>
      <c r="F300">
        <v>145</v>
      </c>
      <c r="G300">
        <v>227</v>
      </c>
      <c r="H300">
        <v>425</v>
      </c>
    </row>
    <row r="301" spans="1:8" x14ac:dyDescent="0.35">
      <c r="A301" s="2">
        <v>320</v>
      </c>
      <c r="B301">
        <v>10</v>
      </c>
      <c r="C301">
        <v>6</v>
      </c>
      <c r="D301">
        <v>8</v>
      </c>
      <c r="E301">
        <v>7</v>
      </c>
      <c r="F301">
        <v>84</v>
      </c>
      <c r="G301">
        <v>68</v>
      </c>
      <c r="H301">
        <v>183</v>
      </c>
    </row>
    <row r="302" spans="1:8" x14ac:dyDescent="0.35">
      <c r="A302" s="2">
        <v>321</v>
      </c>
      <c r="B302">
        <v>1</v>
      </c>
      <c r="C302">
        <v>4</v>
      </c>
      <c r="D302">
        <v>11</v>
      </c>
      <c r="E302">
        <v>26</v>
      </c>
      <c r="F302">
        <v>33</v>
      </c>
      <c r="G302">
        <v>336</v>
      </c>
      <c r="H302">
        <v>411</v>
      </c>
    </row>
    <row r="303" spans="1:8" x14ac:dyDescent="0.35">
      <c r="A303" s="2">
        <v>322</v>
      </c>
      <c r="B303">
        <v>10</v>
      </c>
      <c r="C303">
        <v>4</v>
      </c>
      <c r="D303">
        <v>6</v>
      </c>
      <c r="E303">
        <v>16</v>
      </c>
      <c r="F303">
        <v>22</v>
      </c>
      <c r="G303">
        <v>245</v>
      </c>
      <c r="H303">
        <v>303</v>
      </c>
    </row>
    <row r="304" spans="1:8" x14ac:dyDescent="0.35">
      <c r="A304" s="2">
        <v>323</v>
      </c>
      <c r="B304">
        <v>6</v>
      </c>
      <c r="C304">
        <v>1</v>
      </c>
      <c r="D304">
        <v>5</v>
      </c>
      <c r="E304">
        <v>36</v>
      </c>
      <c r="F304">
        <v>31</v>
      </c>
      <c r="G304">
        <v>159</v>
      </c>
      <c r="H304">
        <v>238</v>
      </c>
    </row>
    <row r="305" spans="1:8" x14ac:dyDescent="0.35">
      <c r="A305" s="2">
        <v>324</v>
      </c>
      <c r="B305">
        <v>51</v>
      </c>
      <c r="C305">
        <v>4</v>
      </c>
      <c r="D305">
        <v>17</v>
      </c>
      <c r="E305">
        <v>6</v>
      </c>
      <c r="F305">
        <v>201</v>
      </c>
      <c r="G305">
        <v>88</v>
      </c>
      <c r="H305">
        <v>367</v>
      </c>
    </row>
    <row r="306" spans="1:8" x14ac:dyDescent="0.35">
      <c r="A306" s="2">
        <v>325</v>
      </c>
      <c r="B306">
        <v>27</v>
      </c>
      <c r="C306">
        <v>6</v>
      </c>
      <c r="D306">
        <v>33</v>
      </c>
      <c r="E306">
        <v>15</v>
      </c>
      <c r="F306">
        <v>168</v>
      </c>
      <c r="G306">
        <v>317</v>
      </c>
      <c r="H306">
        <v>566</v>
      </c>
    </row>
    <row r="307" spans="1:8" x14ac:dyDescent="0.35">
      <c r="A307" s="2">
        <v>326</v>
      </c>
      <c r="B307">
        <v>6</v>
      </c>
      <c r="C307">
        <v>3</v>
      </c>
      <c r="D307">
        <v>5</v>
      </c>
      <c r="E307">
        <v>10</v>
      </c>
      <c r="F307">
        <v>87</v>
      </c>
      <c r="G307">
        <v>129</v>
      </c>
      <c r="H307">
        <v>240</v>
      </c>
    </row>
    <row r="308" spans="1:8" x14ac:dyDescent="0.35">
      <c r="A308" s="2">
        <v>327</v>
      </c>
      <c r="B308">
        <v>14</v>
      </c>
      <c r="C308">
        <v>1</v>
      </c>
      <c r="D308">
        <v>16</v>
      </c>
      <c r="E308">
        <v>9</v>
      </c>
      <c r="F308">
        <v>66</v>
      </c>
      <c r="G308">
        <v>165</v>
      </c>
      <c r="H308">
        <v>271</v>
      </c>
    </row>
    <row r="309" spans="1:8" x14ac:dyDescent="0.35">
      <c r="A309" s="2">
        <v>328</v>
      </c>
      <c r="B309">
        <v>22</v>
      </c>
      <c r="C309">
        <v>7</v>
      </c>
      <c r="D309">
        <v>13</v>
      </c>
      <c r="E309">
        <v>32</v>
      </c>
      <c r="F309">
        <v>110</v>
      </c>
      <c r="G309">
        <v>488</v>
      </c>
      <c r="H309">
        <v>672</v>
      </c>
    </row>
    <row r="310" spans="1:8" x14ac:dyDescent="0.35">
      <c r="A310" s="2">
        <v>329</v>
      </c>
      <c r="B310">
        <v>15</v>
      </c>
      <c r="C310">
        <v>6</v>
      </c>
      <c r="D310">
        <v>23</v>
      </c>
      <c r="E310">
        <v>17</v>
      </c>
      <c r="F310">
        <v>28</v>
      </c>
      <c r="G310">
        <v>171</v>
      </c>
      <c r="H310">
        <v>260</v>
      </c>
    </row>
    <row r="311" spans="1:8" x14ac:dyDescent="0.35">
      <c r="A311" s="2">
        <v>330</v>
      </c>
      <c r="B311">
        <v>16</v>
      </c>
      <c r="C311">
        <v>3</v>
      </c>
      <c r="D311">
        <v>15</v>
      </c>
      <c r="E311">
        <v>32</v>
      </c>
      <c r="F311">
        <v>67</v>
      </c>
      <c r="G311">
        <v>475</v>
      </c>
      <c r="H311">
        <v>608</v>
      </c>
    </row>
    <row r="312" spans="1:8" x14ac:dyDescent="0.35">
      <c r="A312" s="2">
        <v>331</v>
      </c>
      <c r="B312">
        <v>6</v>
      </c>
      <c r="C312">
        <v>3</v>
      </c>
      <c r="D312">
        <v>10</v>
      </c>
      <c r="E312">
        <v>4</v>
      </c>
      <c r="F312">
        <v>48</v>
      </c>
      <c r="G312">
        <v>111</v>
      </c>
      <c r="H312">
        <v>182</v>
      </c>
    </row>
    <row r="313" spans="1:8" x14ac:dyDescent="0.35">
      <c r="A313" s="2">
        <v>332</v>
      </c>
      <c r="B313">
        <v>9</v>
      </c>
      <c r="C313">
        <v>2</v>
      </c>
      <c r="D313">
        <v>28</v>
      </c>
      <c r="E313">
        <v>39</v>
      </c>
      <c r="F313">
        <v>31</v>
      </c>
      <c r="G313">
        <v>560</v>
      </c>
      <c r="H313">
        <v>669</v>
      </c>
    </row>
    <row r="314" spans="1:8" x14ac:dyDescent="0.35">
      <c r="A314" s="2">
        <v>333</v>
      </c>
      <c r="B314">
        <v>9</v>
      </c>
      <c r="C314">
        <v>6</v>
      </c>
      <c r="D314">
        <v>5</v>
      </c>
      <c r="E314">
        <v>14</v>
      </c>
      <c r="F314">
        <v>59</v>
      </c>
      <c r="G314">
        <v>211</v>
      </c>
      <c r="H314">
        <v>304</v>
      </c>
    </row>
    <row r="315" spans="1:8" x14ac:dyDescent="0.35">
      <c r="A315" s="2">
        <v>334</v>
      </c>
      <c r="B315">
        <v>6</v>
      </c>
      <c r="C315">
        <v>7</v>
      </c>
      <c r="D315">
        <v>9</v>
      </c>
      <c r="E315">
        <v>3</v>
      </c>
      <c r="F315">
        <v>37</v>
      </c>
      <c r="G315">
        <v>66</v>
      </c>
      <c r="H315">
        <v>128</v>
      </c>
    </row>
    <row r="316" spans="1:8" x14ac:dyDescent="0.35">
      <c r="A316" s="2">
        <v>335</v>
      </c>
      <c r="B316">
        <v>21</v>
      </c>
      <c r="C316">
        <v>12</v>
      </c>
      <c r="D316">
        <v>16</v>
      </c>
      <c r="E316">
        <v>13</v>
      </c>
      <c r="F316">
        <v>69</v>
      </c>
      <c r="G316">
        <v>264</v>
      </c>
      <c r="H316">
        <v>395</v>
      </c>
    </row>
    <row r="317" spans="1:8" x14ac:dyDescent="0.35">
      <c r="A317" s="2">
        <v>336</v>
      </c>
      <c r="B317">
        <v>6</v>
      </c>
      <c r="C317">
        <v>3</v>
      </c>
      <c r="D317">
        <v>12</v>
      </c>
      <c r="E317">
        <v>11</v>
      </c>
      <c r="F317">
        <v>13</v>
      </c>
      <c r="G317">
        <v>142</v>
      </c>
      <c r="H317">
        <v>187</v>
      </c>
    </row>
    <row r="318" spans="1:8" x14ac:dyDescent="0.35">
      <c r="A318" s="2">
        <v>337</v>
      </c>
      <c r="B318">
        <v>15</v>
      </c>
      <c r="C318">
        <v>9</v>
      </c>
      <c r="D318">
        <v>22</v>
      </c>
      <c r="E318">
        <v>8</v>
      </c>
      <c r="F318">
        <v>120</v>
      </c>
      <c r="G318">
        <v>203</v>
      </c>
      <c r="H318">
        <v>377</v>
      </c>
    </row>
    <row r="319" spans="1:8" x14ac:dyDescent="0.35">
      <c r="A319" s="2">
        <v>338</v>
      </c>
      <c r="B319">
        <v>5</v>
      </c>
      <c r="C319">
        <v>1</v>
      </c>
      <c r="D319">
        <v>2</v>
      </c>
      <c r="E319">
        <v>11</v>
      </c>
      <c r="F319">
        <v>14</v>
      </c>
      <c r="G319">
        <v>111</v>
      </c>
      <c r="H319">
        <v>144</v>
      </c>
    </row>
    <row r="320" spans="1:8" x14ac:dyDescent="0.35">
      <c r="A320" s="2">
        <v>339</v>
      </c>
      <c r="B320">
        <v>19</v>
      </c>
      <c r="C320">
        <v>4</v>
      </c>
      <c r="D320">
        <v>19</v>
      </c>
      <c r="E320">
        <v>23</v>
      </c>
      <c r="F320">
        <v>113</v>
      </c>
      <c r="G320">
        <v>374</v>
      </c>
      <c r="H320">
        <v>552</v>
      </c>
    </row>
    <row r="321" spans="1:8" x14ac:dyDescent="0.35">
      <c r="A321" s="2">
        <v>340</v>
      </c>
      <c r="B321">
        <v>4</v>
      </c>
      <c r="D321">
        <v>2</v>
      </c>
      <c r="E321">
        <v>2</v>
      </c>
      <c r="F321">
        <v>26</v>
      </c>
      <c r="G321">
        <v>8</v>
      </c>
      <c r="H321">
        <v>42</v>
      </c>
    </row>
    <row r="322" spans="1:8" x14ac:dyDescent="0.35">
      <c r="A322" s="2">
        <v>341</v>
      </c>
      <c r="B322">
        <v>22</v>
      </c>
      <c r="C322">
        <v>1</v>
      </c>
      <c r="D322">
        <v>11</v>
      </c>
      <c r="E322">
        <v>2</v>
      </c>
      <c r="F322">
        <v>150</v>
      </c>
      <c r="G322">
        <v>109</v>
      </c>
      <c r="H322">
        <v>295</v>
      </c>
    </row>
    <row r="323" spans="1:8" x14ac:dyDescent="0.35">
      <c r="A323" s="2">
        <v>342</v>
      </c>
      <c r="B323">
        <v>33</v>
      </c>
      <c r="C323">
        <v>2</v>
      </c>
      <c r="D323">
        <v>9</v>
      </c>
      <c r="E323">
        <v>11</v>
      </c>
      <c r="F323">
        <v>155</v>
      </c>
      <c r="G323">
        <v>96</v>
      </c>
      <c r="H323">
        <v>306</v>
      </c>
    </row>
    <row r="324" spans="1:8" x14ac:dyDescent="0.35">
      <c r="A324" s="2">
        <v>343</v>
      </c>
      <c r="B324">
        <v>2</v>
      </c>
      <c r="C324">
        <v>1</v>
      </c>
      <c r="D324">
        <v>1</v>
      </c>
      <c r="E324">
        <v>1</v>
      </c>
      <c r="F324">
        <v>32</v>
      </c>
      <c r="G324">
        <v>20</v>
      </c>
      <c r="H324">
        <v>57</v>
      </c>
    </row>
    <row r="325" spans="1:8" x14ac:dyDescent="0.35">
      <c r="A325" s="2">
        <v>344</v>
      </c>
      <c r="B325">
        <v>6</v>
      </c>
      <c r="C325">
        <v>7</v>
      </c>
      <c r="D325">
        <v>8</v>
      </c>
      <c r="E325">
        <v>9</v>
      </c>
      <c r="F325">
        <v>64</v>
      </c>
      <c r="G325">
        <v>182</v>
      </c>
      <c r="H325">
        <v>276</v>
      </c>
    </row>
    <row r="326" spans="1:8" x14ac:dyDescent="0.35">
      <c r="A326" s="2">
        <v>345</v>
      </c>
      <c r="B326">
        <v>20</v>
      </c>
      <c r="C326">
        <v>9</v>
      </c>
      <c r="D326">
        <v>13</v>
      </c>
      <c r="E326">
        <v>6</v>
      </c>
      <c r="F326">
        <v>47</v>
      </c>
      <c r="G326">
        <v>223</v>
      </c>
      <c r="H326">
        <v>318</v>
      </c>
    </row>
    <row r="327" spans="1:8" x14ac:dyDescent="0.35">
      <c r="A327" s="2">
        <v>346</v>
      </c>
      <c r="B327">
        <v>11</v>
      </c>
      <c r="C327">
        <v>1</v>
      </c>
      <c r="D327">
        <v>5</v>
      </c>
      <c r="E327">
        <v>2</v>
      </c>
      <c r="F327">
        <v>84</v>
      </c>
      <c r="G327">
        <v>61</v>
      </c>
      <c r="H327">
        <v>164</v>
      </c>
    </row>
    <row r="328" spans="1:8" x14ac:dyDescent="0.35">
      <c r="A328" s="2">
        <v>347</v>
      </c>
      <c r="B328">
        <v>9</v>
      </c>
      <c r="C328">
        <v>1</v>
      </c>
      <c r="D328">
        <v>8</v>
      </c>
      <c r="E328">
        <v>4</v>
      </c>
      <c r="F328">
        <v>102</v>
      </c>
      <c r="G328">
        <v>88</v>
      </c>
      <c r="H328">
        <v>212</v>
      </c>
    </row>
    <row r="329" spans="1:8" x14ac:dyDescent="0.35">
      <c r="A329" s="2">
        <v>348</v>
      </c>
      <c r="B329">
        <v>7</v>
      </c>
      <c r="C329">
        <v>2</v>
      </c>
      <c r="D329">
        <v>8</v>
      </c>
      <c r="E329">
        <v>8</v>
      </c>
      <c r="F329">
        <v>84</v>
      </c>
      <c r="G329">
        <v>77</v>
      </c>
      <c r="H329">
        <v>186</v>
      </c>
    </row>
    <row r="330" spans="1:8" x14ac:dyDescent="0.35">
      <c r="A330" s="2">
        <v>349</v>
      </c>
      <c r="B330">
        <v>7</v>
      </c>
      <c r="D330">
        <v>16</v>
      </c>
      <c r="E330">
        <v>16</v>
      </c>
      <c r="F330">
        <v>22</v>
      </c>
      <c r="G330">
        <v>342</v>
      </c>
      <c r="H330">
        <v>403</v>
      </c>
    </row>
    <row r="331" spans="1:8" x14ac:dyDescent="0.35">
      <c r="A331" s="2">
        <v>351</v>
      </c>
      <c r="B331">
        <v>5</v>
      </c>
      <c r="C331">
        <v>3</v>
      </c>
      <c r="D331">
        <v>16</v>
      </c>
      <c r="E331">
        <v>26</v>
      </c>
      <c r="F331">
        <v>63</v>
      </c>
      <c r="G331">
        <v>534</v>
      </c>
      <c r="H331">
        <v>647</v>
      </c>
    </row>
    <row r="332" spans="1:8" x14ac:dyDescent="0.35">
      <c r="A332" s="2">
        <v>352</v>
      </c>
      <c r="B332">
        <v>15</v>
      </c>
      <c r="C332">
        <v>4</v>
      </c>
      <c r="D332">
        <v>9</v>
      </c>
      <c r="E332">
        <v>4</v>
      </c>
      <c r="F332">
        <v>69</v>
      </c>
      <c r="G332">
        <v>122</v>
      </c>
      <c r="H332">
        <v>223</v>
      </c>
    </row>
    <row r="333" spans="1:8" x14ac:dyDescent="0.35">
      <c r="A333" s="2">
        <v>353</v>
      </c>
      <c r="B333">
        <v>22</v>
      </c>
      <c r="C333">
        <v>6</v>
      </c>
      <c r="D333">
        <v>11</v>
      </c>
      <c r="E333">
        <v>4</v>
      </c>
      <c r="F333">
        <v>176</v>
      </c>
      <c r="G333">
        <v>86</v>
      </c>
      <c r="H333">
        <v>305</v>
      </c>
    </row>
    <row r="334" spans="1:8" x14ac:dyDescent="0.35">
      <c r="A334" s="2">
        <v>354</v>
      </c>
      <c r="B334">
        <v>11</v>
      </c>
      <c r="C334">
        <v>3</v>
      </c>
      <c r="D334">
        <v>8</v>
      </c>
      <c r="E334">
        <v>1</v>
      </c>
      <c r="F334">
        <v>103</v>
      </c>
      <c r="G334">
        <v>50</v>
      </c>
      <c r="H334">
        <v>176</v>
      </c>
    </row>
    <row r="335" spans="1:8" x14ac:dyDescent="0.35">
      <c r="A335" s="2">
        <v>355</v>
      </c>
      <c r="B335">
        <v>5</v>
      </c>
      <c r="C335">
        <v>3</v>
      </c>
      <c r="D335">
        <v>2</v>
      </c>
      <c r="E335">
        <v>3</v>
      </c>
      <c r="F335">
        <v>62</v>
      </c>
      <c r="G335">
        <v>63</v>
      </c>
      <c r="H335">
        <v>138</v>
      </c>
    </row>
    <row r="336" spans="1:8" x14ac:dyDescent="0.35">
      <c r="A336" s="2">
        <v>356</v>
      </c>
      <c r="B336">
        <v>1</v>
      </c>
      <c r="E336">
        <v>3</v>
      </c>
      <c r="F336">
        <v>9</v>
      </c>
      <c r="G336">
        <v>23</v>
      </c>
      <c r="H336">
        <v>36</v>
      </c>
    </row>
    <row r="337" spans="1:8" x14ac:dyDescent="0.35">
      <c r="A337" s="2">
        <v>357</v>
      </c>
      <c r="E337">
        <v>4</v>
      </c>
      <c r="F337">
        <v>5</v>
      </c>
      <c r="G337">
        <v>58</v>
      </c>
      <c r="H337">
        <v>67</v>
      </c>
    </row>
    <row r="338" spans="1:8" x14ac:dyDescent="0.35">
      <c r="A338" s="2">
        <v>358</v>
      </c>
      <c r="B338">
        <v>17</v>
      </c>
      <c r="C338">
        <v>1</v>
      </c>
      <c r="D338">
        <v>5</v>
      </c>
      <c r="E338">
        <v>3</v>
      </c>
      <c r="F338">
        <v>70</v>
      </c>
      <c r="G338">
        <v>41</v>
      </c>
      <c r="H338">
        <v>137</v>
      </c>
    </row>
    <row r="339" spans="1:8" x14ac:dyDescent="0.35">
      <c r="A339" s="2">
        <v>359</v>
      </c>
      <c r="B339">
        <v>6</v>
      </c>
      <c r="E339">
        <v>3</v>
      </c>
      <c r="F339">
        <v>18</v>
      </c>
      <c r="G339">
        <v>45</v>
      </c>
      <c r="H339">
        <v>72</v>
      </c>
    </row>
    <row r="340" spans="1:8" x14ac:dyDescent="0.35">
      <c r="A340" s="2">
        <v>360</v>
      </c>
      <c r="B340">
        <v>3</v>
      </c>
      <c r="C340">
        <v>2</v>
      </c>
      <c r="D340">
        <v>1</v>
      </c>
      <c r="F340">
        <v>7</v>
      </c>
      <c r="G340">
        <v>21</v>
      </c>
      <c r="H340">
        <v>34</v>
      </c>
    </row>
    <row r="341" spans="1:8" x14ac:dyDescent="0.35">
      <c r="A341" s="2">
        <v>361</v>
      </c>
      <c r="B341">
        <v>24</v>
      </c>
      <c r="D341">
        <v>11</v>
      </c>
      <c r="E341">
        <v>19</v>
      </c>
      <c r="F341">
        <v>83</v>
      </c>
      <c r="G341">
        <v>141</v>
      </c>
      <c r="H341">
        <v>278</v>
      </c>
    </row>
    <row r="342" spans="1:8" x14ac:dyDescent="0.35">
      <c r="A342" s="2">
        <v>362</v>
      </c>
      <c r="B342">
        <v>4</v>
      </c>
      <c r="C342">
        <v>4</v>
      </c>
      <c r="D342">
        <v>11</v>
      </c>
      <c r="E342">
        <v>19</v>
      </c>
      <c r="F342">
        <v>23</v>
      </c>
      <c r="G342">
        <v>206</v>
      </c>
      <c r="H342">
        <v>267</v>
      </c>
    </row>
    <row r="343" spans="1:8" x14ac:dyDescent="0.35">
      <c r="A343" s="2">
        <v>363</v>
      </c>
      <c r="B343">
        <v>11</v>
      </c>
      <c r="C343">
        <v>6</v>
      </c>
      <c r="D343">
        <v>9</v>
      </c>
      <c r="E343">
        <v>15</v>
      </c>
      <c r="F343">
        <v>80</v>
      </c>
      <c r="G343">
        <v>205</v>
      </c>
      <c r="H343">
        <v>326</v>
      </c>
    </row>
    <row r="344" spans="1:8" x14ac:dyDescent="0.35">
      <c r="A344" s="2">
        <v>364</v>
      </c>
      <c r="B344">
        <v>32</v>
      </c>
      <c r="C344">
        <v>9</v>
      </c>
      <c r="D344">
        <v>11</v>
      </c>
      <c r="E344">
        <v>3</v>
      </c>
      <c r="F344">
        <v>68</v>
      </c>
      <c r="G344">
        <v>139</v>
      </c>
      <c r="H344">
        <v>262</v>
      </c>
    </row>
    <row r="345" spans="1:8" x14ac:dyDescent="0.35">
      <c r="A345" s="2">
        <v>365</v>
      </c>
      <c r="B345">
        <v>8</v>
      </c>
      <c r="C345">
        <v>1</v>
      </c>
      <c r="D345">
        <v>30</v>
      </c>
      <c r="E345">
        <v>3</v>
      </c>
      <c r="F345">
        <v>13</v>
      </c>
      <c r="G345">
        <v>85</v>
      </c>
      <c r="H345">
        <v>140</v>
      </c>
    </row>
    <row r="346" spans="1:8" x14ac:dyDescent="0.35">
      <c r="A346" s="2">
        <v>366</v>
      </c>
      <c r="B346">
        <v>12</v>
      </c>
      <c r="C346">
        <v>6</v>
      </c>
      <c r="D346">
        <v>8</v>
      </c>
      <c r="E346">
        <v>8</v>
      </c>
      <c r="F346">
        <v>42</v>
      </c>
      <c r="G346">
        <v>89</v>
      </c>
      <c r="H346">
        <v>165</v>
      </c>
    </row>
    <row r="347" spans="1:8" x14ac:dyDescent="0.35">
      <c r="A347" s="2">
        <v>367</v>
      </c>
      <c r="B347">
        <v>13</v>
      </c>
      <c r="E347">
        <v>2</v>
      </c>
      <c r="F347">
        <v>60</v>
      </c>
      <c r="G347">
        <v>72</v>
      </c>
      <c r="H347">
        <v>147</v>
      </c>
    </row>
    <row r="348" spans="1:8" x14ac:dyDescent="0.35">
      <c r="A348" s="2">
        <v>368</v>
      </c>
      <c r="B348">
        <v>2</v>
      </c>
      <c r="C348">
        <v>10</v>
      </c>
      <c r="D348">
        <v>4</v>
      </c>
      <c r="E348">
        <v>1</v>
      </c>
      <c r="F348">
        <v>8</v>
      </c>
      <c r="G348">
        <v>39</v>
      </c>
      <c r="H348">
        <v>64</v>
      </c>
    </row>
    <row r="349" spans="1:8" x14ac:dyDescent="0.35">
      <c r="A349" s="2">
        <v>369</v>
      </c>
      <c r="B349">
        <v>7</v>
      </c>
      <c r="C349">
        <v>3</v>
      </c>
      <c r="D349">
        <v>8</v>
      </c>
      <c r="E349">
        <v>5</v>
      </c>
      <c r="F349">
        <v>12</v>
      </c>
      <c r="G349">
        <v>57</v>
      </c>
      <c r="H349">
        <v>92</v>
      </c>
    </row>
    <row r="350" spans="1:8" x14ac:dyDescent="0.35">
      <c r="A350" s="2">
        <v>370</v>
      </c>
      <c r="B350">
        <v>4</v>
      </c>
      <c r="C350">
        <v>2</v>
      </c>
      <c r="D350">
        <v>1</v>
      </c>
      <c r="E350">
        <v>5</v>
      </c>
      <c r="F350">
        <v>25</v>
      </c>
      <c r="G350">
        <v>52</v>
      </c>
      <c r="H350">
        <v>89</v>
      </c>
    </row>
    <row r="351" spans="1:8" x14ac:dyDescent="0.35">
      <c r="A351" s="2">
        <v>371</v>
      </c>
      <c r="B351">
        <v>7</v>
      </c>
      <c r="C351">
        <v>3</v>
      </c>
      <c r="D351">
        <v>2</v>
      </c>
      <c r="E351">
        <v>6</v>
      </c>
      <c r="F351">
        <v>24</v>
      </c>
      <c r="G351">
        <v>54</v>
      </c>
      <c r="H351">
        <v>96</v>
      </c>
    </row>
    <row r="352" spans="1:8" x14ac:dyDescent="0.35">
      <c r="A352" s="2">
        <v>372</v>
      </c>
      <c r="B352">
        <v>4</v>
      </c>
      <c r="C352">
        <v>2</v>
      </c>
      <c r="D352">
        <v>1</v>
      </c>
      <c r="E352">
        <v>4</v>
      </c>
      <c r="F352">
        <v>12</v>
      </c>
      <c r="G352">
        <v>47</v>
      </c>
      <c r="H352">
        <v>70</v>
      </c>
    </row>
    <row r="353" spans="1:8" x14ac:dyDescent="0.35">
      <c r="A353" s="2">
        <v>373</v>
      </c>
      <c r="B353">
        <v>21</v>
      </c>
      <c r="C353">
        <v>2</v>
      </c>
      <c r="D353">
        <v>6</v>
      </c>
      <c r="E353">
        <v>1</v>
      </c>
      <c r="F353">
        <v>135</v>
      </c>
      <c r="G353">
        <v>45</v>
      </c>
      <c r="H353">
        <v>210</v>
      </c>
    </row>
    <row r="354" spans="1:8" x14ac:dyDescent="0.35">
      <c r="A354" s="2">
        <v>374</v>
      </c>
      <c r="B354">
        <v>1</v>
      </c>
      <c r="C354">
        <v>1</v>
      </c>
      <c r="E354">
        <v>3</v>
      </c>
      <c r="F354">
        <v>12</v>
      </c>
      <c r="G354">
        <v>25</v>
      </c>
      <c r="H354">
        <v>42</v>
      </c>
    </row>
    <row r="355" spans="1:8" x14ac:dyDescent="0.35">
      <c r="A355" s="2">
        <v>375</v>
      </c>
      <c r="B355">
        <v>11</v>
      </c>
      <c r="C355">
        <v>3</v>
      </c>
      <c r="D355">
        <v>7</v>
      </c>
      <c r="E355">
        <v>4</v>
      </c>
      <c r="F355">
        <v>69</v>
      </c>
      <c r="G355">
        <v>88</v>
      </c>
      <c r="H355">
        <v>182</v>
      </c>
    </row>
    <row r="356" spans="1:8" x14ac:dyDescent="0.35">
      <c r="A356" s="2">
        <v>376</v>
      </c>
      <c r="B356">
        <v>1</v>
      </c>
      <c r="C356">
        <v>1</v>
      </c>
      <c r="D356">
        <v>1</v>
      </c>
      <c r="E356">
        <v>1</v>
      </c>
      <c r="F356">
        <v>24</v>
      </c>
      <c r="G356">
        <v>16</v>
      </c>
      <c r="H356">
        <v>44</v>
      </c>
    </row>
    <row r="357" spans="1:8" x14ac:dyDescent="0.35">
      <c r="A357" s="2">
        <v>377</v>
      </c>
      <c r="B357">
        <v>4</v>
      </c>
      <c r="C357">
        <v>1</v>
      </c>
      <c r="D357">
        <v>1</v>
      </c>
      <c r="E357">
        <v>3</v>
      </c>
      <c r="F357">
        <v>17</v>
      </c>
      <c r="G357">
        <v>28</v>
      </c>
      <c r="H357">
        <v>54</v>
      </c>
    </row>
    <row r="358" spans="1:8" x14ac:dyDescent="0.35">
      <c r="A358" s="2">
        <v>378</v>
      </c>
      <c r="C358">
        <v>2</v>
      </c>
      <c r="E358">
        <v>3</v>
      </c>
      <c r="F358">
        <v>7</v>
      </c>
      <c r="G358">
        <v>21</v>
      </c>
      <c r="H358">
        <v>33</v>
      </c>
    </row>
    <row r="359" spans="1:8" x14ac:dyDescent="0.35">
      <c r="A359" s="2">
        <v>379</v>
      </c>
      <c r="B359">
        <v>1</v>
      </c>
      <c r="C359">
        <v>2</v>
      </c>
      <c r="F359">
        <v>4</v>
      </c>
      <c r="G359">
        <v>28</v>
      </c>
      <c r="H359">
        <v>35</v>
      </c>
    </row>
    <row r="360" spans="1:8" x14ac:dyDescent="0.35">
      <c r="A360" s="2">
        <v>380</v>
      </c>
      <c r="B360">
        <v>5</v>
      </c>
      <c r="C360">
        <v>2</v>
      </c>
      <c r="D360">
        <v>2</v>
      </c>
      <c r="F360">
        <v>1</v>
      </c>
      <c r="G360">
        <v>42</v>
      </c>
      <c r="H360">
        <v>52</v>
      </c>
    </row>
    <row r="361" spans="1:8" x14ac:dyDescent="0.35">
      <c r="A361" s="2">
        <v>381</v>
      </c>
      <c r="B361">
        <v>2</v>
      </c>
      <c r="D361">
        <v>1</v>
      </c>
      <c r="E361">
        <v>4</v>
      </c>
      <c r="F361">
        <v>4</v>
      </c>
      <c r="G361">
        <v>60</v>
      </c>
      <c r="H361">
        <v>71</v>
      </c>
    </row>
    <row r="362" spans="1:8" x14ac:dyDescent="0.35">
      <c r="A362" s="2">
        <v>382</v>
      </c>
      <c r="E362">
        <v>2</v>
      </c>
      <c r="F362">
        <v>23</v>
      </c>
      <c r="G362">
        <v>34</v>
      </c>
      <c r="H362">
        <v>59</v>
      </c>
    </row>
    <row r="363" spans="1:8" x14ac:dyDescent="0.35">
      <c r="A363" s="2">
        <v>383</v>
      </c>
      <c r="B363">
        <v>7</v>
      </c>
      <c r="D363">
        <v>4</v>
      </c>
      <c r="E363">
        <v>4</v>
      </c>
      <c r="F363">
        <v>4</v>
      </c>
      <c r="G363">
        <v>76</v>
      </c>
      <c r="H363">
        <v>95</v>
      </c>
    </row>
    <row r="364" spans="1:8" x14ac:dyDescent="0.35">
      <c r="A364" s="2">
        <v>384</v>
      </c>
      <c r="B364">
        <v>6</v>
      </c>
      <c r="C364">
        <v>1</v>
      </c>
      <c r="D364">
        <v>2</v>
      </c>
      <c r="E364">
        <v>5</v>
      </c>
      <c r="F364">
        <v>15</v>
      </c>
      <c r="G364">
        <v>88</v>
      </c>
      <c r="H364">
        <v>117</v>
      </c>
    </row>
    <row r="365" spans="1:8" x14ac:dyDescent="0.35">
      <c r="A365" s="2">
        <v>385</v>
      </c>
      <c r="B365">
        <v>20</v>
      </c>
      <c r="C365">
        <v>7</v>
      </c>
      <c r="D365">
        <v>13</v>
      </c>
      <c r="E365">
        <v>18</v>
      </c>
      <c r="F365">
        <v>59</v>
      </c>
      <c r="G365">
        <v>133</v>
      </c>
      <c r="H365">
        <v>250</v>
      </c>
    </row>
    <row r="366" spans="1:8" x14ac:dyDescent="0.35">
      <c r="A366" s="2">
        <v>386</v>
      </c>
      <c r="B366">
        <v>7</v>
      </c>
      <c r="C366">
        <v>6</v>
      </c>
      <c r="D366">
        <v>4</v>
      </c>
      <c r="E366">
        <v>3</v>
      </c>
      <c r="F366">
        <v>58</v>
      </c>
      <c r="G366">
        <v>109</v>
      </c>
      <c r="H366">
        <v>187</v>
      </c>
    </row>
    <row r="367" spans="1:8" x14ac:dyDescent="0.35">
      <c r="A367" s="2">
        <v>387</v>
      </c>
      <c r="B367">
        <v>9</v>
      </c>
      <c r="C367">
        <v>3</v>
      </c>
      <c r="D367">
        <v>3</v>
      </c>
      <c r="E367">
        <v>5</v>
      </c>
      <c r="F367">
        <v>54</v>
      </c>
      <c r="G367">
        <v>21</v>
      </c>
      <c r="H367">
        <v>95</v>
      </c>
    </row>
    <row r="368" spans="1:8" x14ac:dyDescent="0.35">
      <c r="A368" s="2">
        <v>388</v>
      </c>
      <c r="B368">
        <v>9</v>
      </c>
      <c r="C368">
        <v>1</v>
      </c>
      <c r="D368">
        <v>5</v>
      </c>
      <c r="E368">
        <v>3</v>
      </c>
      <c r="F368">
        <v>31</v>
      </c>
      <c r="G368">
        <v>41</v>
      </c>
      <c r="H368">
        <v>90</v>
      </c>
    </row>
    <row r="369" spans="1:8" x14ac:dyDescent="0.35">
      <c r="A369" s="2">
        <v>389</v>
      </c>
      <c r="B369">
        <v>5</v>
      </c>
      <c r="C369">
        <v>1</v>
      </c>
      <c r="E369">
        <v>7</v>
      </c>
      <c r="F369">
        <v>28</v>
      </c>
      <c r="G369">
        <v>117</v>
      </c>
      <c r="H369">
        <v>158</v>
      </c>
    </row>
    <row r="370" spans="1:8" x14ac:dyDescent="0.35">
      <c r="A370" s="2">
        <v>390</v>
      </c>
      <c r="B370">
        <v>3</v>
      </c>
      <c r="C370">
        <v>1</v>
      </c>
      <c r="F370">
        <v>26</v>
      </c>
      <c r="G370">
        <v>18</v>
      </c>
      <c r="H370">
        <v>48</v>
      </c>
    </row>
    <row r="371" spans="1:8" x14ac:dyDescent="0.35">
      <c r="A371" s="2">
        <v>391</v>
      </c>
      <c r="B371">
        <v>3</v>
      </c>
      <c r="C371">
        <v>2</v>
      </c>
      <c r="D371">
        <v>5</v>
      </c>
      <c r="E371">
        <v>3</v>
      </c>
      <c r="F371">
        <v>10</v>
      </c>
      <c r="G371">
        <v>24</v>
      </c>
      <c r="H371">
        <v>47</v>
      </c>
    </row>
    <row r="372" spans="1:8" x14ac:dyDescent="0.35">
      <c r="A372" s="2">
        <v>392</v>
      </c>
      <c r="C372">
        <v>1</v>
      </c>
      <c r="F372">
        <v>2</v>
      </c>
      <c r="G372">
        <v>43</v>
      </c>
      <c r="H372">
        <v>46</v>
      </c>
    </row>
    <row r="373" spans="1:8" x14ac:dyDescent="0.35">
      <c r="A373" s="2">
        <v>393</v>
      </c>
      <c r="B373">
        <v>40</v>
      </c>
      <c r="C373">
        <v>1</v>
      </c>
      <c r="D373">
        <v>13</v>
      </c>
      <c r="E373">
        <v>1</v>
      </c>
      <c r="F373">
        <v>118</v>
      </c>
      <c r="G373">
        <v>46</v>
      </c>
      <c r="H373">
        <v>219</v>
      </c>
    </row>
    <row r="374" spans="1:8" x14ac:dyDescent="0.35">
      <c r="A374" s="2">
        <v>394</v>
      </c>
      <c r="E374">
        <v>4</v>
      </c>
      <c r="F374">
        <v>5</v>
      </c>
      <c r="G374">
        <v>39</v>
      </c>
      <c r="H374">
        <v>48</v>
      </c>
    </row>
    <row r="375" spans="1:8" x14ac:dyDescent="0.35">
      <c r="A375" s="2">
        <v>395</v>
      </c>
      <c r="B375">
        <v>6</v>
      </c>
      <c r="C375">
        <v>3</v>
      </c>
      <c r="D375">
        <v>6</v>
      </c>
      <c r="E375">
        <v>3</v>
      </c>
      <c r="F375">
        <v>79</v>
      </c>
      <c r="G375">
        <v>73</v>
      </c>
      <c r="H375">
        <v>170</v>
      </c>
    </row>
    <row r="376" spans="1:8" x14ac:dyDescent="0.35">
      <c r="A376" s="2">
        <v>396</v>
      </c>
      <c r="B376">
        <v>18</v>
      </c>
      <c r="C376">
        <v>2</v>
      </c>
      <c r="D376">
        <v>7</v>
      </c>
      <c r="E376">
        <v>3</v>
      </c>
      <c r="F376">
        <v>97</v>
      </c>
      <c r="G376">
        <v>97</v>
      </c>
      <c r="H376">
        <v>224</v>
      </c>
    </row>
    <row r="377" spans="1:8" x14ac:dyDescent="0.35">
      <c r="A377" s="2">
        <v>397</v>
      </c>
      <c r="C377">
        <v>1</v>
      </c>
      <c r="D377">
        <v>2</v>
      </c>
      <c r="E377">
        <v>5</v>
      </c>
      <c r="F377">
        <v>25</v>
      </c>
      <c r="G377">
        <v>66</v>
      </c>
      <c r="H377">
        <v>99</v>
      </c>
    </row>
    <row r="378" spans="1:8" x14ac:dyDescent="0.35">
      <c r="A378" s="2">
        <v>398</v>
      </c>
      <c r="F378">
        <v>11</v>
      </c>
      <c r="G378">
        <v>15</v>
      </c>
      <c r="H378">
        <v>26</v>
      </c>
    </row>
    <row r="379" spans="1:8" x14ac:dyDescent="0.35">
      <c r="A379" s="2">
        <v>399</v>
      </c>
      <c r="B379">
        <v>3</v>
      </c>
      <c r="C379">
        <v>1</v>
      </c>
      <c r="E379">
        <v>1</v>
      </c>
      <c r="F379">
        <v>22</v>
      </c>
      <c r="G379">
        <v>66</v>
      </c>
      <c r="H379">
        <v>93</v>
      </c>
    </row>
    <row r="380" spans="1:8" x14ac:dyDescent="0.35">
      <c r="A380" s="2">
        <v>401</v>
      </c>
      <c r="B380">
        <v>4</v>
      </c>
      <c r="C380">
        <v>1</v>
      </c>
      <c r="D380">
        <v>7</v>
      </c>
      <c r="E380">
        <v>12</v>
      </c>
      <c r="F380">
        <v>39</v>
      </c>
      <c r="G380">
        <v>137</v>
      </c>
      <c r="H380">
        <v>200</v>
      </c>
    </row>
    <row r="381" spans="1:8" x14ac:dyDescent="0.35">
      <c r="A381" s="2">
        <v>402</v>
      </c>
      <c r="B381">
        <v>20</v>
      </c>
      <c r="C381">
        <v>3</v>
      </c>
      <c r="D381">
        <v>12</v>
      </c>
      <c r="E381">
        <v>40</v>
      </c>
      <c r="F381">
        <v>64</v>
      </c>
      <c r="G381">
        <v>264</v>
      </c>
      <c r="H381">
        <v>403</v>
      </c>
    </row>
    <row r="382" spans="1:8" x14ac:dyDescent="0.35">
      <c r="A382" s="2">
        <v>403</v>
      </c>
      <c r="B382">
        <v>4</v>
      </c>
      <c r="C382">
        <v>3</v>
      </c>
      <c r="D382">
        <v>7</v>
      </c>
      <c r="E382">
        <v>15</v>
      </c>
      <c r="F382">
        <v>32</v>
      </c>
      <c r="G382">
        <v>240</v>
      </c>
      <c r="H382">
        <v>301</v>
      </c>
    </row>
    <row r="383" spans="1:8" x14ac:dyDescent="0.35">
      <c r="A383" s="2">
        <v>404</v>
      </c>
      <c r="B383">
        <v>11</v>
      </c>
      <c r="C383">
        <v>5</v>
      </c>
      <c r="D383">
        <v>11</v>
      </c>
      <c r="E383">
        <v>41</v>
      </c>
      <c r="F383">
        <v>54</v>
      </c>
      <c r="G383">
        <v>408</v>
      </c>
      <c r="H383">
        <v>530</v>
      </c>
    </row>
    <row r="384" spans="1:8" x14ac:dyDescent="0.35">
      <c r="A384" s="2">
        <v>405</v>
      </c>
      <c r="B384">
        <v>9</v>
      </c>
      <c r="C384">
        <v>3</v>
      </c>
      <c r="D384">
        <v>9</v>
      </c>
      <c r="E384">
        <v>23</v>
      </c>
      <c r="F384">
        <v>38</v>
      </c>
      <c r="G384">
        <v>216</v>
      </c>
      <c r="H384">
        <v>298</v>
      </c>
    </row>
    <row r="385" spans="1:8" x14ac:dyDescent="0.35">
      <c r="A385" s="2">
        <v>406</v>
      </c>
      <c r="B385">
        <v>4</v>
      </c>
      <c r="C385">
        <v>4</v>
      </c>
      <c r="D385">
        <v>7</v>
      </c>
      <c r="E385">
        <v>22</v>
      </c>
      <c r="F385">
        <v>17</v>
      </c>
      <c r="G385">
        <v>250</v>
      </c>
      <c r="H385">
        <v>304</v>
      </c>
    </row>
    <row r="386" spans="1:8" x14ac:dyDescent="0.35">
      <c r="A386" s="2">
        <v>407</v>
      </c>
      <c r="B386">
        <v>2</v>
      </c>
      <c r="D386">
        <v>7</v>
      </c>
      <c r="E386">
        <v>8</v>
      </c>
      <c r="F386">
        <v>33</v>
      </c>
      <c r="G386">
        <v>119</v>
      </c>
      <c r="H386">
        <v>169</v>
      </c>
    </row>
    <row r="387" spans="1:8" x14ac:dyDescent="0.35">
      <c r="A387" s="2">
        <v>409</v>
      </c>
      <c r="B387">
        <v>5</v>
      </c>
      <c r="C387">
        <v>5</v>
      </c>
      <c r="D387">
        <v>8</v>
      </c>
      <c r="E387">
        <v>12</v>
      </c>
      <c r="F387">
        <v>44</v>
      </c>
      <c r="G387">
        <v>110</v>
      </c>
      <c r="H387">
        <v>184</v>
      </c>
    </row>
    <row r="388" spans="1:8" x14ac:dyDescent="0.35">
      <c r="A388" s="2">
        <v>410</v>
      </c>
      <c r="B388">
        <v>6</v>
      </c>
      <c r="C388">
        <v>2</v>
      </c>
      <c r="D388">
        <v>20</v>
      </c>
      <c r="E388">
        <v>32</v>
      </c>
      <c r="F388">
        <v>45</v>
      </c>
      <c r="G388">
        <v>476</v>
      </c>
      <c r="H388">
        <v>581</v>
      </c>
    </row>
    <row r="389" spans="1:8" x14ac:dyDescent="0.35">
      <c r="A389" s="2">
        <v>411</v>
      </c>
      <c r="B389">
        <v>10</v>
      </c>
      <c r="C389">
        <v>1</v>
      </c>
      <c r="D389">
        <v>13</v>
      </c>
      <c r="E389">
        <v>19</v>
      </c>
      <c r="F389">
        <v>147</v>
      </c>
      <c r="G389">
        <v>233</v>
      </c>
      <c r="H389">
        <v>423</v>
      </c>
    </row>
    <row r="390" spans="1:8" x14ac:dyDescent="0.35">
      <c r="A390" s="2">
        <v>412</v>
      </c>
      <c r="B390">
        <v>7</v>
      </c>
      <c r="C390">
        <v>1</v>
      </c>
      <c r="D390">
        <v>12</v>
      </c>
      <c r="E390">
        <v>34</v>
      </c>
      <c r="F390">
        <v>49</v>
      </c>
      <c r="G390">
        <v>358</v>
      </c>
      <c r="H390">
        <v>461</v>
      </c>
    </row>
    <row r="391" spans="1:8" x14ac:dyDescent="0.35">
      <c r="A391" s="2">
        <v>413</v>
      </c>
      <c r="B391">
        <v>7</v>
      </c>
      <c r="C391">
        <v>5</v>
      </c>
      <c r="D391">
        <v>9</v>
      </c>
      <c r="E391">
        <v>20</v>
      </c>
      <c r="F391">
        <v>146</v>
      </c>
      <c r="G391">
        <v>277</v>
      </c>
      <c r="H391">
        <v>464</v>
      </c>
    </row>
    <row r="392" spans="1:8" x14ac:dyDescent="0.35">
      <c r="A392" s="2">
        <v>414</v>
      </c>
      <c r="B392">
        <v>7</v>
      </c>
      <c r="C392">
        <v>4</v>
      </c>
      <c r="D392">
        <v>1</v>
      </c>
      <c r="E392">
        <v>10</v>
      </c>
      <c r="F392">
        <v>55</v>
      </c>
      <c r="G392">
        <v>90</v>
      </c>
      <c r="H392">
        <v>167</v>
      </c>
    </row>
    <row r="393" spans="1:8" x14ac:dyDescent="0.35">
      <c r="A393" s="2">
        <v>415</v>
      </c>
      <c r="B393">
        <v>3</v>
      </c>
      <c r="C393">
        <v>1</v>
      </c>
      <c r="D393">
        <v>9</v>
      </c>
      <c r="E393">
        <v>24</v>
      </c>
      <c r="F393">
        <v>47</v>
      </c>
      <c r="G393">
        <v>353</v>
      </c>
      <c r="H393">
        <v>437</v>
      </c>
    </row>
    <row r="394" spans="1:8" x14ac:dyDescent="0.35">
      <c r="A394" s="2">
        <v>416</v>
      </c>
      <c r="B394">
        <v>13</v>
      </c>
      <c r="C394">
        <v>3</v>
      </c>
      <c r="D394">
        <v>6</v>
      </c>
      <c r="E394">
        <v>29</v>
      </c>
      <c r="F394">
        <v>34</v>
      </c>
      <c r="G394">
        <v>490</v>
      </c>
      <c r="H394">
        <v>575</v>
      </c>
    </row>
    <row r="395" spans="1:8" x14ac:dyDescent="0.35">
      <c r="A395" s="2">
        <v>417</v>
      </c>
      <c r="B395">
        <v>8</v>
      </c>
      <c r="C395">
        <v>2</v>
      </c>
      <c r="D395">
        <v>10</v>
      </c>
      <c r="E395">
        <v>26</v>
      </c>
      <c r="F395">
        <v>42</v>
      </c>
      <c r="G395">
        <v>125</v>
      </c>
      <c r="H395">
        <v>213</v>
      </c>
    </row>
    <row r="396" spans="1:8" x14ac:dyDescent="0.35">
      <c r="A396" s="2">
        <v>418</v>
      </c>
      <c r="B396">
        <v>5</v>
      </c>
      <c r="C396">
        <v>2</v>
      </c>
      <c r="D396">
        <v>6</v>
      </c>
      <c r="E396">
        <v>17</v>
      </c>
      <c r="F396">
        <v>58</v>
      </c>
      <c r="G396">
        <v>161</v>
      </c>
      <c r="H396">
        <v>249</v>
      </c>
    </row>
    <row r="397" spans="1:8" x14ac:dyDescent="0.35">
      <c r="A397" s="2">
        <v>419</v>
      </c>
      <c r="B397">
        <v>23</v>
      </c>
      <c r="C397">
        <v>5</v>
      </c>
      <c r="D397">
        <v>19</v>
      </c>
      <c r="E397">
        <v>38</v>
      </c>
      <c r="F397">
        <v>106</v>
      </c>
      <c r="G397">
        <v>315</v>
      </c>
      <c r="H397">
        <v>506</v>
      </c>
    </row>
    <row r="398" spans="1:8" x14ac:dyDescent="0.35">
      <c r="A398" s="2">
        <v>420</v>
      </c>
      <c r="B398">
        <v>2</v>
      </c>
      <c r="C398">
        <v>2</v>
      </c>
      <c r="D398">
        <v>7</v>
      </c>
      <c r="E398">
        <v>9</v>
      </c>
      <c r="F398">
        <v>20</v>
      </c>
      <c r="G398">
        <v>109</v>
      </c>
      <c r="H398">
        <v>149</v>
      </c>
    </row>
    <row r="399" spans="1:8" x14ac:dyDescent="0.35">
      <c r="A399" s="2">
        <v>421</v>
      </c>
      <c r="B399">
        <v>3</v>
      </c>
      <c r="C399">
        <v>2</v>
      </c>
      <c r="D399">
        <v>14</v>
      </c>
      <c r="E399">
        <v>13</v>
      </c>
      <c r="F399">
        <v>20</v>
      </c>
      <c r="G399">
        <v>280</v>
      </c>
      <c r="H399">
        <v>332</v>
      </c>
    </row>
    <row r="400" spans="1:8" x14ac:dyDescent="0.35">
      <c r="A400" s="2">
        <v>422</v>
      </c>
      <c r="B400">
        <v>8</v>
      </c>
      <c r="C400">
        <v>3</v>
      </c>
      <c r="D400">
        <v>15</v>
      </c>
      <c r="E400">
        <v>20</v>
      </c>
      <c r="F400">
        <v>98</v>
      </c>
      <c r="G400">
        <v>317</v>
      </c>
      <c r="H400">
        <v>461</v>
      </c>
    </row>
    <row r="401" spans="1:8" x14ac:dyDescent="0.35">
      <c r="A401" s="2">
        <v>423</v>
      </c>
      <c r="B401">
        <v>7</v>
      </c>
      <c r="C401">
        <v>6</v>
      </c>
      <c r="D401">
        <v>2</v>
      </c>
      <c r="E401">
        <v>11</v>
      </c>
      <c r="F401">
        <v>5</v>
      </c>
      <c r="G401">
        <v>123</v>
      </c>
      <c r="H401">
        <v>154</v>
      </c>
    </row>
    <row r="402" spans="1:8" x14ac:dyDescent="0.35">
      <c r="A402" s="2">
        <v>424</v>
      </c>
      <c r="B402">
        <v>103</v>
      </c>
      <c r="C402">
        <v>10</v>
      </c>
      <c r="D402">
        <v>26</v>
      </c>
      <c r="E402">
        <v>30</v>
      </c>
      <c r="F402">
        <v>265</v>
      </c>
      <c r="G402">
        <v>350</v>
      </c>
      <c r="H402">
        <v>784</v>
      </c>
    </row>
    <row r="403" spans="1:8" x14ac:dyDescent="0.35">
      <c r="A403" s="2">
        <v>425</v>
      </c>
      <c r="B403">
        <v>3</v>
      </c>
      <c r="D403">
        <v>5</v>
      </c>
      <c r="E403">
        <v>6</v>
      </c>
      <c r="F403">
        <v>58</v>
      </c>
      <c r="G403">
        <v>124</v>
      </c>
      <c r="H403">
        <v>196</v>
      </c>
    </row>
    <row r="404" spans="1:8" x14ac:dyDescent="0.35">
      <c r="A404" s="2">
        <v>426</v>
      </c>
      <c r="B404">
        <v>9</v>
      </c>
      <c r="C404">
        <v>1</v>
      </c>
      <c r="D404">
        <v>4</v>
      </c>
      <c r="E404">
        <v>2</v>
      </c>
      <c r="F404">
        <v>51</v>
      </c>
      <c r="G404">
        <v>53</v>
      </c>
      <c r="H404">
        <v>120</v>
      </c>
    </row>
    <row r="405" spans="1:8" x14ac:dyDescent="0.35">
      <c r="A405" s="2">
        <v>427</v>
      </c>
      <c r="B405">
        <v>28</v>
      </c>
      <c r="C405">
        <v>7</v>
      </c>
      <c r="D405">
        <v>18</v>
      </c>
      <c r="E405">
        <v>13</v>
      </c>
      <c r="F405">
        <v>37</v>
      </c>
      <c r="G405">
        <v>235</v>
      </c>
      <c r="H405">
        <v>338</v>
      </c>
    </row>
    <row r="406" spans="1:8" x14ac:dyDescent="0.35">
      <c r="A406" s="2">
        <v>428</v>
      </c>
      <c r="B406">
        <v>29</v>
      </c>
      <c r="C406">
        <v>1</v>
      </c>
      <c r="D406">
        <v>19</v>
      </c>
      <c r="E406">
        <v>17</v>
      </c>
      <c r="F406">
        <v>21</v>
      </c>
      <c r="G406">
        <v>152</v>
      </c>
      <c r="H406">
        <v>239</v>
      </c>
    </row>
    <row r="407" spans="1:8" x14ac:dyDescent="0.35">
      <c r="A407" s="2">
        <v>429</v>
      </c>
      <c r="B407">
        <v>5</v>
      </c>
      <c r="C407">
        <v>2</v>
      </c>
      <c r="D407">
        <v>6</v>
      </c>
      <c r="E407">
        <v>8</v>
      </c>
      <c r="F407">
        <v>13</v>
      </c>
      <c r="G407">
        <v>65</v>
      </c>
      <c r="H407">
        <v>99</v>
      </c>
    </row>
    <row r="408" spans="1:8" x14ac:dyDescent="0.35">
      <c r="A408" s="2">
        <v>430</v>
      </c>
      <c r="B408">
        <v>13</v>
      </c>
      <c r="D408">
        <v>4</v>
      </c>
      <c r="E408">
        <v>5</v>
      </c>
      <c r="F408">
        <v>10</v>
      </c>
      <c r="G408">
        <v>76</v>
      </c>
      <c r="H408">
        <v>108</v>
      </c>
    </row>
    <row r="409" spans="1:8" x14ac:dyDescent="0.35">
      <c r="A409" s="2">
        <v>431</v>
      </c>
      <c r="B409">
        <v>13</v>
      </c>
      <c r="C409">
        <v>3</v>
      </c>
      <c r="D409">
        <v>17</v>
      </c>
      <c r="E409">
        <v>5</v>
      </c>
      <c r="F409">
        <v>49</v>
      </c>
      <c r="G409">
        <v>56</v>
      </c>
      <c r="H409">
        <v>143</v>
      </c>
    </row>
    <row r="410" spans="1:8" x14ac:dyDescent="0.35">
      <c r="A410" s="2">
        <v>432</v>
      </c>
      <c r="B410">
        <v>2</v>
      </c>
      <c r="C410">
        <v>4</v>
      </c>
      <c r="D410">
        <v>6</v>
      </c>
      <c r="E410">
        <v>10</v>
      </c>
      <c r="F410">
        <v>31</v>
      </c>
      <c r="G410">
        <v>135</v>
      </c>
      <c r="H410">
        <v>188</v>
      </c>
    </row>
    <row r="411" spans="1:8" x14ac:dyDescent="0.35">
      <c r="A411" s="2">
        <v>433</v>
      </c>
      <c r="B411">
        <v>15</v>
      </c>
      <c r="C411">
        <v>2</v>
      </c>
      <c r="D411">
        <v>1</v>
      </c>
      <c r="E411">
        <v>11</v>
      </c>
      <c r="F411">
        <v>13</v>
      </c>
      <c r="G411">
        <v>150</v>
      </c>
      <c r="H411">
        <v>192</v>
      </c>
    </row>
    <row r="412" spans="1:8" x14ac:dyDescent="0.35">
      <c r="A412" s="2">
        <v>434</v>
      </c>
      <c r="B412">
        <v>22</v>
      </c>
      <c r="C412">
        <v>14</v>
      </c>
      <c r="D412">
        <v>9</v>
      </c>
      <c r="E412">
        <v>20</v>
      </c>
      <c r="F412">
        <v>65</v>
      </c>
      <c r="G412">
        <v>256</v>
      </c>
      <c r="H412">
        <v>386</v>
      </c>
    </row>
    <row r="413" spans="1:8" x14ac:dyDescent="0.35">
      <c r="A413" s="2">
        <v>435</v>
      </c>
      <c r="B413">
        <v>9</v>
      </c>
      <c r="C413">
        <v>10</v>
      </c>
      <c r="D413">
        <v>11</v>
      </c>
      <c r="E413">
        <v>17</v>
      </c>
      <c r="F413">
        <v>12</v>
      </c>
      <c r="G413">
        <v>188</v>
      </c>
      <c r="H413">
        <v>247</v>
      </c>
    </row>
    <row r="414" spans="1:8" x14ac:dyDescent="0.35">
      <c r="A414" s="2">
        <v>436</v>
      </c>
      <c r="B414">
        <v>13</v>
      </c>
      <c r="C414">
        <v>9</v>
      </c>
      <c r="D414">
        <v>11</v>
      </c>
      <c r="E414">
        <v>18</v>
      </c>
      <c r="F414">
        <v>23</v>
      </c>
      <c r="G414">
        <v>241</v>
      </c>
      <c r="H414">
        <v>315</v>
      </c>
    </row>
    <row r="415" spans="1:8" x14ac:dyDescent="0.35">
      <c r="A415" s="2">
        <v>437</v>
      </c>
      <c r="B415">
        <v>17</v>
      </c>
      <c r="C415">
        <v>3</v>
      </c>
      <c r="D415">
        <v>10</v>
      </c>
      <c r="E415">
        <v>5</v>
      </c>
      <c r="F415">
        <v>44</v>
      </c>
      <c r="G415">
        <v>169</v>
      </c>
      <c r="H415">
        <v>248</v>
      </c>
    </row>
    <row r="416" spans="1:8" x14ac:dyDescent="0.35">
      <c r="A416" s="2">
        <v>438</v>
      </c>
      <c r="B416">
        <v>9</v>
      </c>
      <c r="C416">
        <v>10</v>
      </c>
      <c r="D416">
        <v>20</v>
      </c>
      <c r="E416">
        <v>31</v>
      </c>
      <c r="F416">
        <v>67</v>
      </c>
      <c r="G416">
        <v>546</v>
      </c>
      <c r="H416">
        <v>683</v>
      </c>
    </row>
    <row r="417" spans="1:8" x14ac:dyDescent="0.35">
      <c r="A417" s="2">
        <v>439</v>
      </c>
      <c r="B417">
        <v>27</v>
      </c>
      <c r="C417">
        <v>6</v>
      </c>
      <c r="D417">
        <v>10</v>
      </c>
      <c r="E417">
        <v>23</v>
      </c>
      <c r="F417">
        <v>39</v>
      </c>
      <c r="G417">
        <v>236</v>
      </c>
      <c r="H417">
        <v>341</v>
      </c>
    </row>
    <row r="418" spans="1:8" x14ac:dyDescent="0.35">
      <c r="A418" s="2">
        <v>440</v>
      </c>
      <c r="B418">
        <v>14</v>
      </c>
      <c r="C418">
        <v>7</v>
      </c>
      <c r="D418">
        <v>9</v>
      </c>
      <c r="E418">
        <v>11</v>
      </c>
      <c r="F418">
        <v>261</v>
      </c>
      <c r="G418">
        <v>175</v>
      </c>
      <c r="H418">
        <v>477</v>
      </c>
    </row>
    <row r="419" spans="1:8" x14ac:dyDescent="0.35">
      <c r="A419" s="2">
        <v>441</v>
      </c>
      <c r="B419">
        <v>17</v>
      </c>
      <c r="C419">
        <v>1</v>
      </c>
      <c r="D419">
        <v>5</v>
      </c>
      <c r="E419">
        <v>4</v>
      </c>
      <c r="F419">
        <v>22</v>
      </c>
      <c r="G419">
        <v>70</v>
      </c>
      <c r="H419">
        <v>119</v>
      </c>
    </row>
    <row r="420" spans="1:8" x14ac:dyDescent="0.35">
      <c r="A420" s="2">
        <v>442</v>
      </c>
      <c r="B420">
        <v>10</v>
      </c>
      <c r="C420">
        <v>3</v>
      </c>
      <c r="D420">
        <v>9</v>
      </c>
      <c r="E420">
        <v>6</v>
      </c>
      <c r="F420">
        <v>138</v>
      </c>
      <c r="G420">
        <v>127</v>
      </c>
      <c r="H420">
        <v>293</v>
      </c>
    </row>
    <row r="421" spans="1:8" x14ac:dyDescent="0.35">
      <c r="A421" s="2">
        <v>443</v>
      </c>
      <c r="B421">
        <v>11</v>
      </c>
      <c r="C421">
        <v>1</v>
      </c>
      <c r="D421">
        <v>2</v>
      </c>
      <c r="E421">
        <v>1</v>
      </c>
      <c r="F421">
        <v>19</v>
      </c>
      <c r="G421">
        <v>31</v>
      </c>
      <c r="H421">
        <v>65</v>
      </c>
    </row>
    <row r="422" spans="1:8" x14ac:dyDescent="0.35">
      <c r="A422" s="2">
        <v>444</v>
      </c>
      <c r="B422">
        <v>25</v>
      </c>
      <c r="C422">
        <v>6</v>
      </c>
      <c r="D422">
        <v>19</v>
      </c>
      <c r="E422">
        <v>4</v>
      </c>
      <c r="F422">
        <v>32</v>
      </c>
      <c r="G422">
        <v>153</v>
      </c>
      <c r="H422">
        <v>239</v>
      </c>
    </row>
    <row r="423" spans="1:8" x14ac:dyDescent="0.35">
      <c r="A423" s="2">
        <v>445</v>
      </c>
      <c r="B423">
        <v>9</v>
      </c>
      <c r="C423">
        <v>2</v>
      </c>
      <c r="D423">
        <v>3</v>
      </c>
      <c r="E423">
        <v>4</v>
      </c>
      <c r="F423">
        <v>58</v>
      </c>
      <c r="G423">
        <v>54</v>
      </c>
      <c r="H423">
        <v>130</v>
      </c>
    </row>
    <row r="424" spans="1:8" x14ac:dyDescent="0.35">
      <c r="A424" s="2">
        <v>446</v>
      </c>
      <c r="D424">
        <v>1</v>
      </c>
      <c r="E424">
        <v>6</v>
      </c>
      <c r="F424">
        <v>2</v>
      </c>
      <c r="G424">
        <v>38</v>
      </c>
      <c r="H424">
        <v>47</v>
      </c>
    </row>
    <row r="425" spans="1:8" x14ac:dyDescent="0.35">
      <c r="A425" s="2">
        <v>447</v>
      </c>
      <c r="B425">
        <v>23</v>
      </c>
      <c r="C425">
        <v>5</v>
      </c>
      <c r="D425">
        <v>9</v>
      </c>
      <c r="E425">
        <v>13</v>
      </c>
      <c r="F425">
        <v>195</v>
      </c>
      <c r="G425">
        <v>118</v>
      </c>
      <c r="H425">
        <v>363</v>
      </c>
    </row>
    <row r="426" spans="1:8" x14ac:dyDescent="0.35">
      <c r="A426" s="2">
        <v>448</v>
      </c>
      <c r="B426">
        <v>4</v>
      </c>
      <c r="C426">
        <v>1</v>
      </c>
      <c r="D426">
        <v>6</v>
      </c>
      <c r="E426">
        <v>3</v>
      </c>
      <c r="F426">
        <v>77</v>
      </c>
      <c r="G426">
        <v>67</v>
      </c>
      <c r="H426">
        <v>158</v>
      </c>
    </row>
    <row r="427" spans="1:8" x14ac:dyDescent="0.35">
      <c r="A427" s="2">
        <v>449</v>
      </c>
      <c r="B427">
        <v>7</v>
      </c>
      <c r="C427">
        <v>3</v>
      </c>
      <c r="D427">
        <v>3</v>
      </c>
      <c r="E427">
        <v>1</v>
      </c>
      <c r="F427">
        <v>68</v>
      </c>
      <c r="G427">
        <v>46</v>
      </c>
      <c r="H427">
        <v>128</v>
      </c>
    </row>
    <row r="428" spans="1:8" x14ac:dyDescent="0.35">
      <c r="A428" s="2">
        <v>451</v>
      </c>
      <c r="B428">
        <v>1</v>
      </c>
      <c r="D428">
        <v>10</v>
      </c>
      <c r="E428">
        <v>25</v>
      </c>
      <c r="F428">
        <v>31</v>
      </c>
      <c r="G428">
        <v>161</v>
      </c>
      <c r="H428">
        <v>228</v>
      </c>
    </row>
    <row r="429" spans="1:8" x14ac:dyDescent="0.35">
      <c r="A429" s="2">
        <v>452</v>
      </c>
      <c r="B429">
        <v>17</v>
      </c>
      <c r="C429">
        <v>6</v>
      </c>
      <c r="D429">
        <v>16</v>
      </c>
      <c r="E429">
        <v>8</v>
      </c>
      <c r="F429">
        <v>68</v>
      </c>
      <c r="G429">
        <v>151</v>
      </c>
      <c r="H429">
        <v>266</v>
      </c>
    </row>
    <row r="430" spans="1:8" x14ac:dyDescent="0.35">
      <c r="A430" s="2">
        <v>453</v>
      </c>
      <c r="B430">
        <v>10</v>
      </c>
      <c r="C430">
        <v>5</v>
      </c>
      <c r="D430">
        <v>6</v>
      </c>
      <c r="E430">
        <v>7</v>
      </c>
      <c r="F430">
        <v>63</v>
      </c>
      <c r="G430">
        <v>113</v>
      </c>
      <c r="H430">
        <v>204</v>
      </c>
    </row>
    <row r="431" spans="1:8" x14ac:dyDescent="0.35">
      <c r="A431" s="2">
        <v>454</v>
      </c>
      <c r="B431">
        <v>17</v>
      </c>
      <c r="C431">
        <v>2</v>
      </c>
      <c r="D431">
        <v>6</v>
      </c>
      <c r="E431">
        <v>1</v>
      </c>
      <c r="F431">
        <v>7</v>
      </c>
      <c r="G431">
        <v>62</v>
      </c>
      <c r="H431">
        <v>95</v>
      </c>
    </row>
    <row r="432" spans="1:8" x14ac:dyDescent="0.35">
      <c r="A432" s="2">
        <v>455</v>
      </c>
      <c r="B432">
        <v>36</v>
      </c>
      <c r="C432">
        <v>4</v>
      </c>
      <c r="D432">
        <v>5</v>
      </c>
      <c r="E432">
        <v>7</v>
      </c>
      <c r="F432">
        <v>167</v>
      </c>
      <c r="G432">
        <v>56</v>
      </c>
      <c r="H432">
        <v>275</v>
      </c>
    </row>
    <row r="433" spans="1:8" x14ac:dyDescent="0.35">
      <c r="A433" s="2">
        <v>456</v>
      </c>
      <c r="B433">
        <v>1</v>
      </c>
      <c r="C433">
        <v>3</v>
      </c>
      <c r="D433">
        <v>4</v>
      </c>
      <c r="E433">
        <v>2</v>
      </c>
      <c r="F433">
        <v>32</v>
      </c>
      <c r="G433">
        <v>65</v>
      </c>
      <c r="H433">
        <v>107</v>
      </c>
    </row>
    <row r="434" spans="1:8" x14ac:dyDescent="0.35">
      <c r="A434" s="2">
        <v>457</v>
      </c>
      <c r="B434">
        <v>4</v>
      </c>
      <c r="C434">
        <v>2</v>
      </c>
      <c r="D434">
        <v>4</v>
      </c>
      <c r="E434">
        <v>15</v>
      </c>
      <c r="F434">
        <v>11</v>
      </c>
      <c r="G434">
        <v>226</v>
      </c>
      <c r="H434">
        <v>262</v>
      </c>
    </row>
    <row r="435" spans="1:8" x14ac:dyDescent="0.35">
      <c r="A435" s="2">
        <v>458</v>
      </c>
      <c r="B435">
        <v>1</v>
      </c>
      <c r="C435">
        <v>1</v>
      </c>
      <c r="D435">
        <v>1</v>
      </c>
      <c r="E435">
        <v>2</v>
      </c>
      <c r="F435">
        <v>10</v>
      </c>
      <c r="G435">
        <v>15</v>
      </c>
      <c r="H435">
        <v>30</v>
      </c>
    </row>
    <row r="436" spans="1:8" x14ac:dyDescent="0.35">
      <c r="A436" s="2">
        <v>459</v>
      </c>
      <c r="B436">
        <v>10</v>
      </c>
      <c r="C436">
        <v>3</v>
      </c>
      <c r="D436">
        <v>6</v>
      </c>
      <c r="E436">
        <v>10</v>
      </c>
      <c r="F436">
        <v>31</v>
      </c>
      <c r="G436">
        <v>78</v>
      </c>
      <c r="H436">
        <v>138</v>
      </c>
    </row>
    <row r="437" spans="1:8" x14ac:dyDescent="0.35">
      <c r="A437" s="2">
        <v>460</v>
      </c>
      <c r="B437">
        <v>13</v>
      </c>
      <c r="D437">
        <v>3</v>
      </c>
      <c r="E437">
        <v>8</v>
      </c>
      <c r="F437">
        <v>33</v>
      </c>
      <c r="G437">
        <v>64</v>
      </c>
      <c r="H437">
        <v>121</v>
      </c>
    </row>
    <row r="438" spans="1:8" x14ac:dyDescent="0.35">
      <c r="A438" s="2">
        <v>461</v>
      </c>
      <c r="B438">
        <v>9</v>
      </c>
      <c r="C438">
        <v>2</v>
      </c>
      <c r="D438">
        <v>24</v>
      </c>
      <c r="E438">
        <v>29</v>
      </c>
      <c r="F438">
        <v>217</v>
      </c>
      <c r="G438">
        <v>272</v>
      </c>
      <c r="H438">
        <v>553</v>
      </c>
    </row>
    <row r="439" spans="1:8" x14ac:dyDescent="0.35">
      <c r="A439" s="2">
        <v>462</v>
      </c>
      <c r="B439">
        <v>10</v>
      </c>
      <c r="C439">
        <v>4</v>
      </c>
      <c r="D439">
        <v>8</v>
      </c>
      <c r="E439">
        <v>7</v>
      </c>
      <c r="F439">
        <v>46</v>
      </c>
      <c r="G439">
        <v>133</v>
      </c>
      <c r="H439">
        <v>208</v>
      </c>
    </row>
    <row r="440" spans="1:8" x14ac:dyDescent="0.35">
      <c r="A440" s="2">
        <v>463</v>
      </c>
      <c r="B440">
        <v>19</v>
      </c>
      <c r="C440">
        <v>5</v>
      </c>
      <c r="D440">
        <v>13</v>
      </c>
      <c r="E440">
        <v>5</v>
      </c>
      <c r="F440">
        <v>19</v>
      </c>
      <c r="G440">
        <v>96</v>
      </c>
      <c r="H440">
        <v>157</v>
      </c>
    </row>
    <row r="441" spans="1:8" x14ac:dyDescent="0.35">
      <c r="A441" s="2">
        <v>464</v>
      </c>
      <c r="B441">
        <v>20</v>
      </c>
      <c r="C441">
        <v>7</v>
      </c>
      <c r="D441">
        <v>12</v>
      </c>
      <c r="E441">
        <v>10</v>
      </c>
      <c r="F441">
        <v>44</v>
      </c>
      <c r="G441">
        <v>234</v>
      </c>
      <c r="H441">
        <v>327</v>
      </c>
    </row>
    <row r="442" spans="1:8" x14ac:dyDescent="0.35">
      <c r="A442" s="2">
        <v>465</v>
      </c>
      <c r="B442">
        <v>10</v>
      </c>
      <c r="C442">
        <v>2</v>
      </c>
      <c r="D442">
        <v>6</v>
      </c>
      <c r="E442">
        <v>12</v>
      </c>
      <c r="F442">
        <v>55</v>
      </c>
      <c r="G442">
        <v>127</v>
      </c>
      <c r="H442">
        <v>212</v>
      </c>
    </row>
    <row r="443" spans="1:8" x14ac:dyDescent="0.35">
      <c r="A443" s="2">
        <v>466</v>
      </c>
      <c r="B443">
        <v>27</v>
      </c>
      <c r="C443">
        <v>7</v>
      </c>
      <c r="D443">
        <v>28</v>
      </c>
      <c r="E443">
        <v>19</v>
      </c>
      <c r="F443">
        <v>89</v>
      </c>
      <c r="G443">
        <v>292</v>
      </c>
      <c r="H443">
        <v>462</v>
      </c>
    </row>
    <row r="444" spans="1:8" x14ac:dyDescent="0.35">
      <c r="A444" s="2">
        <v>467</v>
      </c>
      <c r="B444">
        <v>5</v>
      </c>
      <c r="C444">
        <v>5</v>
      </c>
      <c r="D444">
        <v>7</v>
      </c>
      <c r="E444">
        <v>8</v>
      </c>
      <c r="F444">
        <v>41</v>
      </c>
      <c r="G444">
        <v>128</v>
      </c>
      <c r="H444">
        <v>194</v>
      </c>
    </row>
    <row r="445" spans="1:8" x14ac:dyDescent="0.35">
      <c r="A445" s="2">
        <v>468</v>
      </c>
      <c r="B445">
        <v>4</v>
      </c>
      <c r="C445">
        <v>3</v>
      </c>
      <c r="D445">
        <v>6</v>
      </c>
      <c r="E445">
        <v>9</v>
      </c>
      <c r="F445">
        <v>85</v>
      </c>
      <c r="G445">
        <v>164</v>
      </c>
      <c r="H445">
        <v>271</v>
      </c>
    </row>
    <row r="446" spans="1:8" x14ac:dyDescent="0.35">
      <c r="A446" s="2">
        <v>469</v>
      </c>
      <c r="B446">
        <v>14</v>
      </c>
      <c r="D446">
        <v>114</v>
      </c>
      <c r="E446">
        <v>17</v>
      </c>
      <c r="F446">
        <v>115</v>
      </c>
      <c r="G446">
        <v>176</v>
      </c>
      <c r="H446">
        <v>436</v>
      </c>
    </row>
    <row r="447" spans="1:8" x14ac:dyDescent="0.35">
      <c r="A447" s="2">
        <v>470</v>
      </c>
      <c r="B447">
        <v>11</v>
      </c>
      <c r="C447">
        <v>1</v>
      </c>
      <c r="D447">
        <v>9</v>
      </c>
      <c r="E447">
        <v>3</v>
      </c>
      <c r="F447">
        <v>58</v>
      </c>
      <c r="G447">
        <v>167</v>
      </c>
      <c r="H447">
        <v>249</v>
      </c>
    </row>
    <row r="448" spans="1:8" x14ac:dyDescent="0.35">
      <c r="A448" s="2">
        <v>471</v>
      </c>
      <c r="B448">
        <v>22</v>
      </c>
      <c r="C448">
        <v>11</v>
      </c>
      <c r="D448">
        <v>11</v>
      </c>
      <c r="E448">
        <v>21</v>
      </c>
      <c r="F448">
        <v>76</v>
      </c>
      <c r="G448">
        <v>238</v>
      </c>
      <c r="H448">
        <v>379</v>
      </c>
    </row>
    <row r="449" spans="1:8" x14ac:dyDescent="0.35">
      <c r="A449" s="2">
        <v>472</v>
      </c>
      <c r="B449">
        <v>12</v>
      </c>
      <c r="D449">
        <v>6</v>
      </c>
      <c r="E449">
        <v>2</v>
      </c>
      <c r="F449">
        <v>38</v>
      </c>
      <c r="G449">
        <v>102</v>
      </c>
      <c r="H449">
        <v>160</v>
      </c>
    </row>
    <row r="450" spans="1:8" x14ac:dyDescent="0.35">
      <c r="A450" s="2">
        <v>473</v>
      </c>
      <c r="B450">
        <v>12</v>
      </c>
      <c r="C450">
        <v>5</v>
      </c>
      <c r="D450">
        <v>12</v>
      </c>
      <c r="E450">
        <v>40</v>
      </c>
      <c r="F450">
        <v>99</v>
      </c>
      <c r="G450">
        <v>394</v>
      </c>
      <c r="H450">
        <v>562</v>
      </c>
    </row>
    <row r="451" spans="1:8" x14ac:dyDescent="0.35">
      <c r="A451" s="2">
        <v>474</v>
      </c>
      <c r="B451">
        <v>8</v>
      </c>
      <c r="C451">
        <v>7</v>
      </c>
      <c r="D451">
        <v>16</v>
      </c>
      <c r="E451">
        <v>26</v>
      </c>
      <c r="F451">
        <v>40</v>
      </c>
      <c r="G451">
        <v>430</v>
      </c>
      <c r="H451">
        <v>527</v>
      </c>
    </row>
    <row r="452" spans="1:8" x14ac:dyDescent="0.35">
      <c r="A452" s="2">
        <v>475</v>
      </c>
      <c r="B452">
        <v>10</v>
      </c>
      <c r="C452">
        <v>4</v>
      </c>
      <c r="D452">
        <v>7</v>
      </c>
      <c r="E452">
        <v>26</v>
      </c>
      <c r="F452">
        <v>62</v>
      </c>
      <c r="G452">
        <v>345</v>
      </c>
      <c r="H452">
        <v>454</v>
      </c>
    </row>
    <row r="453" spans="1:8" x14ac:dyDescent="0.35">
      <c r="A453" s="2">
        <v>476</v>
      </c>
      <c r="B453">
        <v>12</v>
      </c>
      <c r="C453">
        <v>17</v>
      </c>
      <c r="D453">
        <v>21</v>
      </c>
      <c r="E453">
        <v>42</v>
      </c>
      <c r="F453">
        <v>105</v>
      </c>
      <c r="G453">
        <v>618</v>
      </c>
      <c r="H453">
        <v>815</v>
      </c>
    </row>
    <row r="454" spans="1:8" x14ac:dyDescent="0.35">
      <c r="A454" s="2">
        <v>478</v>
      </c>
      <c r="B454">
        <v>13</v>
      </c>
      <c r="C454">
        <v>16</v>
      </c>
      <c r="D454">
        <v>34</v>
      </c>
      <c r="E454">
        <v>62</v>
      </c>
      <c r="F454">
        <v>58</v>
      </c>
      <c r="G454">
        <v>800</v>
      </c>
      <c r="H454">
        <v>983</v>
      </c>
    </row>
    <row r="455" spans="1:8" x14ac:dyDescent="0.35">
      <c r="A455" s="2">
        <v>479</v>
      </c>
      <c r="B455">
        <v>18</v>
      </c>
      <c r="C455">
        <v>10</v>
      </c>
      <c r="D455">
        <v>22</v>
      </c>
      <c r="E455">
        <v>36</v>
      </c>
      <c r="F455">
        <v>125</v>
      </c>
      <c r="G455">
        <v>669</v>
      </c>
      <c r="H455">
        <v>880</v>
      </c>
    </row>
    <row r="456" spans="1:8" x14ac:dyDescent="0.35">
      <c r="A456" s="2">
        <v>480</v>
      </c>
      <c r="B456">
        <v>1</v>
      </c>
      <c r="C456">
        <v>1</v>
      </c>
      <c r="D456">
        <v>2</v>
      </c>
      <c r="E456">
        <v>6</v>
      </c>
      <c r="F456">
        <v>17</v>
      </c>
      <c r="G456">
        <v>58</v>
      </c>
      <c r="H456">
        <v>85</v>
      </c>
    </row>
    <row r="457" spans="1:8" x14ac:dyDescent="0.35">
      <c r="A457" s="2">
        <v>481</v>
      </c>
      <c r="B457">
        <v>12</v>
      </c>
      <c r="C457">
        <v>4</v>
      </c>
      <c r="D457">
        <v>10</v>
      </c>
      <c r="E457">
        <v>25</v>
      </c>
      <c r="F457">
        <v>90</v>
      </c>
      <c r="G457">
        <v>288</v>
      </c>
      <c r="H457">
        <v>429</v>
      </c>
    </row>
    <row r="458" spans="1:8" x14ac:dyDescent="0.35">
      <c r="A458" s="2">
        <v>482</v>
      </c>
      <c r="B458">
        <v>5</v>
      </c>
      <c r="C458">
        <v>7</v>
      </c>
      <c r="D458">
        <v>14</v>
      </c>
      <c r="E458">
        <v>25</v>
      </c>
      <c r="F458">
        <v>64</v>
      </c>
      <c r="G458">
        <v>276</v>
      </c>
      <c r="H458">
        <v>391</v>
      </c>
    </row>
    <row r="459" spans="1:8" x14ac:dyDescent="0.35">
      <c r="A459" s="2">
        <v>483</v>
      </c>
      <c r="B459">
        <v>8</v>
      </c>
      <c r="D459">
        <v>2</v>
      </c>
      <c r="E459">
        <v>12</v>
      </c>
      <c r="F459">
        <v>73</v>
      </c>
      <c r="G459">
        <v>129</v>
      </c>
      <c r="H459">
        <v>224</v>
      </c>
    </row>
    <row r="460" spans="1:8" x14ac:dyDescent="0.35">
      <c r="A460" s="2">
        <v>484</v>
      </c>
      <c r="B460">
        <v>8</v>
      </c>
      <c r="C460">
        <v>6</v>
      </c>
      <c r="D460">
        <v>12</v>
      </c>
      <c r="E460">
        <v>25</v>
      </c>
      <c r="F460">
        <v>196</v>
      </c>
      <c r="G460">
        <v>290</v>
      </c>
      <c r="H460">
        <v>537</v>
      </c>
    </row>
    <row r="461" spans="1:8" x14ac:dyDescent="0.35">
      <c r="A461" s="2">
        <v>485</v>
      </c>
      <c r="B461">
        <v>13</v>
      </c>
      <c r="C461">
        <v>14</v>
      </c>
      <c r="D461">
        <v>47</v>
      </c>
      <c r="E461">
        <v>62</v>
      </c>
      <c r="F461">
        <v>212</v>
      </c>
      <c r="G461">
        <v>863</v>
      </c>
      <c r="H461">
        <v>1211</v>
      </c>
    </row>
    <row r="462" spans="1:8" x14ac:dyDescent="0.35">
      <c r="A462" s="2">
        <v>486</v>
      </c>
      <c r="B462">
        <v>5</v>
      </c>
      <c r="D462">
        <v>7</v>
      </c>
      <c r="E462">
        <v>10</v>
      </c>
      <c r="F462">
        <v>17</v>
      </c>
      <c r="G462">
        <v>132</v>
      </c>
      <c r="H462">
        <v>171</v>
      </c>
    </row>
    <row r="463" spans="1:8" x14ac:dyDescent="0.35">
      <c r="A463" s="2">
        <v>487</v>
      </c>
      <c r="B463">
        <v>9</v>
      </c>
      <c r="C463">
        <v>3</v>
      </c>
      <c r="D463">
        <v>10</v>
      </c>
      <c r="E463">
        <v>26</v>
      </c>
      <c r="F463">
        <v>52</v>
      </c>
      <c r="G463">
        <v>528</v>
      </c>
      <c r="H463">
        <v>628</v>
      </c>
    </row>
    <row r="464" spans="1:8" x14ac:dyDescent="0.35">
      <c r="A464" s="2">
        <v>488</v>
      </c>
      <c r="B464">
        <v>17</v>
      </c>
      <c r="C464">
        <v>2</v>
      </c>
      <c r="D464">
        <v>18</v>
      </c>
      <c r="E464">
        <v>16</v>
      </c>
      <c r="F464">
        <v>56</v>
      </c>
      <c r="G464">
        <v>201</v>
      </c>
      <c r="H464">
        <v>310</v>
      </c>
    </row>
    <row r="465" spans="1:8" x14ac:dyDescent="0.35">
      <c r="A465" s="2">
        <v>489</v>
      </c>
      <c r="B465">
        <v>19</v>
      </c>
      <c r="C465">
        <v>2</v>
      </c>
      <c r="D465">
        <v>10</v>
      </c>
      <c r="E465">
        <v>21</v>
      </c>
      <c r="F465">
        <v>113</v>
      </c>
      <c r="G465">
        <v>238</v>
      </c>
      <c r="H465">
        <v>403</v>
      </c>
    </row>
    <row r="466" spans="1:8" x14ac:dyDescent="0.35">
      <c r="A466" s="2">
        <v>490</v>
      </c>
      <c r="B466">
        <v>12</v>
      </c>
      <c r="C466">
        <v>12</v>
      </c>
      <c r="D466">
        <v>20</v>
      </c>
      <c r="E466">
        <v>56</v>
      </c>
      <c r="F466">
        <v>59</v>
      </c>
      <c r="G466">
        <v>334</v>
      </c>
      <c r="H466">
        <v>493</v>
      </c>
    </row>
    <row r="467" spans="1:8" x14ac:dyDescent="0.35">
      <c r="A467" s="2">
        <v>491</v>
      </c>
      <c r="B467">
        <v>20</v>
      </c>
      <c r="C467">
        <v>9</v>
      </c>
      <c r="D467">
        <v>18</v>
      </c>
      <c r="E467">
        <v>10</v>
      </c>
      <c r="F467">
        <v>52</v>
      </c>
      <c r="G467">
        <v>233</v>
      </c>
      <c r="H467">
        <v>342</v>
      </c>
    </row>
    <row r="468" spans="1:8" x14ac:dyDescent="0.35">
      <c r="A468" s="2">
        <v>492</v>
      </c>
      <c r="B468">
        <v>7</v>
      </c>
      <c r="C468">
        <v>12</v>
      </c>
      <c r="D468">
        <v>17</v>
      </c>
      <c r="E468">
        <v>16</v>
      </c>
      <c r="F468">
        <v>20</v>
      </c>
      <c r="G468">
        <v>307</v>
      </c>
      <c r="H468">
        <v>379</v>
      </c>
    </row>
    <row r="469" spans="1:8" x14ac:dyDescent="0.35">
      <c r="A469" s="2">
        <v>493</v>
      </c>
      <c r="B469">
        <v>3</v>
      </c>
      <c r="C469">
        <v>2</v>
      </c>
      <c r="D469">
        <v>2</v>
      </c>
      <c r="E469">
        <v>38</v>
      </c>
      <c r="F469">
        <v>20</v>
      </c>
      <c r="G469">
        <v>182</v>
      </c>
      <c r="H469">
        <v>247</v>
      </c>
    </row>
    <row r="470" spans="1:8" x14ac:dyDescent="0.35">
      <c r="A470" s="2">
        <v>494</v>
      </c>
      <c r="B470">
        <v>25</v>
      </c>
      <c r="C470">
        <v>4</v>
      </c>
      <c r="D470">
        <v>20</v>
      </c>
      <c r="E470">
        <v>7</v>
      </c>
      <c r="F470">
        <v>34</v>
      </c>
      <c r="G470">
        <v>129</v>
      </c>
      <c r="H470">
        <v>219</v>
      </c>
    </row>
    <row r="471" spans="1:8" x14ac:dyDescent="0.35">
      <c r="A471" s="2">
        <v>495</v>
      </c>
      <c r="B471">
        <v>10</v>
      </c>
      <c r="C471">
        <v>10</v>
      </c>
      <c r="D471">
        <v>8</v>
      </c>
      <c r="E471">
        <v>19</v>
      </c>
      <c r="F471">
        <v>36</v>
      </c>
      <c r="G471">
        <v>205</v>
      </c>
      <c r="H471">
        <v>288</v>
      </c>
    </row>
    <row r="472" spans="1:8" x14ac:dyDescent="0.35">
      <c r="A472" s="2">
        <v>496</v>
      </c>
      <c r="B472">
        <v>16</v>
      </c>
      <c r="C472">
        <v>4</v>
      </c>
      <c r="D472">
        <v>17</v>
      </c>
      <c r="E472">
        <v>26</v>
      </c>
      <c r="F472">
        <v>47</v>
      </c>
      <c r="G472">
        <v>344</v>
      </c>
      <c r="H472">
        <v>454</v>
      </c>
    </row>
    <row r="473" spans="1:8" x14ac:dyDescent="0.35">
      <c r="A473" s="2">
        <v>497</v>
      </c>
      <c r="B473">
        <v>3</v>
      </c>
      <c r="C473">
        <v>2</v>
      </c>
      <c r="D473">
        <v>1</v>
      </c>
      <c r="E473">
        <v>12</v>
      </c>
      <c r="F473">
        <v>85</v>
      </c>
      <c r="G473">
        <v>139</v>
      </c>
      <c r="H473">
        <v>242</v>
      </c>
    </row>
    <row r="474" spans="1:8" x14ac:dyDescent="0.35">
      <c r="A474" s="2">
        <v>498</v>
      </c>
      <c r="B474">
        <v>6</v>
      </c>
      <c r="E474">
        <v>3</v>
      </c>
      <c r="F474">
        <v>70</v>
      </c>
      <c r="G474">
        <v>39</v>
      </c>
      <c r="H474">
        <v>118</v>
      </c>
    </row>
    <row r="475" spans="1:8" x14ac:dyDescent="0.35">
      <c r="A475" s="2">
        <v>499</v>
      </c>
      <c r="B475">
        <v>25</v>
      </c>
      <c r="C475">
        <v>20</v>
      </c>
      <c r="D475">
        <v>43</v>
      </c>
      <c r="E475">
        <v>54</v>
      </c>
      <c r="F475">
        <v>198</v>
      </c>
      <c r="G475">
        <v>853</v>
      </c>
      <c r="H475">
        <v>1193</v>
      </c>
    </row>
    <row r="476" spans="1:8" x14ac:dyDescent="0.35">
      <c r="A476" s="2">
        <v>501</v>
      </c>
      <c r="B476">
        <v>18</v>
      </c>
      <c r="C476">
        <v>1</v>
      </c>
      <c r="D476">
        <v>20</v>
      </c>
      <c r="E476">
        <v>20</v>
      </c>
      <c r="F476">
        <v>96</v>
      </c>
      <c r="G476">
        <v>364</v>
      </c>
      <c r="H476">
        <v>519</v>
      </c>
    </row>
    <row r="477" spans="1:8" x14ac:dyDescent="0.35">
      <c r="A477" s="2">
        <v>502</v>
      </c>
      <c r="B477">
        <v>2</v>
      </c>
      <c r="D477">
        <v>1</v>
      </c>
      <c r="E477">
        <v>12</v>
      </c>
      <c r="F477">
        <v>10</v>
      </c>
      <c r="G477">
        <v>52</v>
      </c>
      <c r="H477">
        <v>77</v>
      </c>
    </row>
    <row r="478" spans="1:8" x14ac:dyDescent="0.35">
      <c r="A478" s="2">
        <v>503</v>
      </c>
      <c r="B478">
        <v>13</v>
      </c>
      <c r="C478">
        <v>10</v>
      </c>
      <c r="D478">
        <v>16</v>
      </c>
      <c r="E478">
        <v>10</v>
      </c>
      <c r="F478">
        <v>42</v>
      </c>
      <c r="G478">
        <v>190</v>
      </c>
      <c r="H478">
        <v>281</v>
      </c>
    </row>
    <row r="479" spans="1:8" x14ac:dyDescent="0.35">
      <c r="A479" s="2">
        <v>504</v>
      </c>
      <c r="B479">
        <v>13</v>
      </c>
      <c r="C479">
        <v>21</v>
      </c>
      <c r="D479">
        <v>56</v>
      </c>
      <c r="E479">
        <v>65</v>
      </c>
      <c r="F479">
        <v>113</v>
      </c>
      <c r="G479">
        <v>933</v>
      </c>
      <c r="H479">
        <v>1201</v>
      </c>
    </row>
    <row r="480" spans="1:8" x14ac:dyDescent="0.35">
      <c r="A480" s="2">
        <v>505</v>
      </c>
      <c r="B480">
        <v>16</v>
      </c>
      <c r="C480">
        <v>9</v>
      </c>
      <c r="D480">
        <v>31</v>
      </c>
      <c r="E480">
        <v>22</v>
      </c>
      <c r="F480">
        <v>105</v>
      </c>
      <c r="G480">
        <v>560</v>
      </c>
      <c r="H480">
        <v>743</v>
      </c>
    </row>
    <row r="481" spans="1:8" x14ac:dyDescent="0.35">
      <c r="A481" s="2">
        <v>506</v>
      </c>
      <c r="B481">
        <v>12</v>
      </c>
      <c r="C481">
        <v>6</v>
      </c>
      <c r="D481">
        <v>20</v>
      </c>
      <c r="E481">
        <v>29</v>
      </c>
      <c r="F481">
        <v>62</v>
      </c>
      <c r="G481">
        <v>441</v>
      </c>
      <c r="H481">
        <v>570</v>
      </c>
    </row>
    <row r="482" spans="1:8" x14ac:dyDescent="0.35">
      <c r="A482" s="2">
        <v>507</v>
      </c>
      <c r="B482">
        <v>17</v>
      </c>
      <c r="C482">
        <v>10</v>
      </c>
      <c r="D482">
        <v>37</v>
      </c>
      <c r="E482">
        <v>29</v>
      </c>
      <c r="F482">
        <v>247</v>
      </c>
      <c r="G482">
        <v>448</v>
      </c>
      <c r="H482">
        <v>788</v>
      </c>
    </row>
    <row r="483" spans="1:8" x14ac:dyDescent="0.35">
      <c r="A483" s="2">
        <v>508</v>
      </c>
      <c r="B483">
        <v>11</v>
      </c>
      <c r="C483">
        <v>6</v>
      </c>
      <c r="D483">
        <v>34</v>
      </c>
      <c r="E483">
        <v>25</v>
      </c>
      <c r="F483">
        <v>157</v>
      </c>
      <c r="G483">
        <v>764</v>
      </c>
      <c r="H483">
        <v>997</v>
      </c>
    </row>
    <row r="484" spans="1:8" x14ac:dyDescent="0.35">
      <c r="A484" s="2">
        <v>509</v>
      </c>
      <c r="B484">
        <v>8</v>
      </c>
      <c r="C484">
        <v>13</v>
      </c>
      <c r="D484">
        <v>13</v>
      </c>
      <c r="E484">
        <v>40</v>
      </c>
      <c r="F484">
        <v>62</v>
      </c>
      <c r="G484">
        <v>454</v>
      </c>
      <c r="H484">
        <v>590</v>
      </c>
    </row>
    <row r="485" spans="1:8" x14ac:dyDescent="0.35">
      <c r="A485" s="2">
        <v>510</v>
      </c>
      <c r="B485">
        <v>18</v>
      </c>
      <c r="C485">
        <v>12</v>
      </c>
      <c r="D485">
        <v>19</v>
      </c>
      <c r="E485">
        <v>35</v>
      </c>
      <c r="F485">
        <v>173</v>
      </c>
      <c r="G485">
        <v>572</v>
      </c>
      <c r="H485">
        <v>829</v>
      </c>
    </row>
    <row r="486" spans="1:8" x14ac:dyDescent="0.35">
      <c r="A486" s="2">
        <v>511</v>
      </c>
      <c r="B486">
        <v>20</v>
      </c>
      <c r="C486">
        <v>6</v>
      </c>
      <c r="D486">
        <v>39</v>
      </c>
      <c r="E486">
        <v>34</v>
      </c>
      <c r="F486">
        <v>110</v>
      </c>
      <c r="G486">
        <v>447</v>
      </c>
      <c r="H486">
        <v>656</v>
      </c>
    </row>
    <row r="487" spans="1:8" x14ac:dyDescent="0.35">
      <c r="A487" s="2">
        <v>512</v>
      </c>
      <c r="B487">
        <v>18</v>
      </c>
      <c r="C487">
        <v>7</v>
      </c>
      <c r="D487">
        <v>17</v>
      </c>
      <c r="E487">
        <v>16</v>
      </c>
      <c r="F487">
        <v>62</v>
      </c>
      <c r="G487">
        <v>191</v>
      </c>
      <c r="H487">
        <v>311</v>
      </c>
    </row>
    <row r="488" spans="1:8" x14ac:dyDescent="0.35">
      <c r="A488" s="2">
        <v>513</v>
      </c>
      <c r="B488">
        <v>9</v>
      </c>
      <c r="C488">
        <v>9</v>
      </c>
      <c r="D488">
        <v>18</v>
      </c>
      <c r="E488">
        <v>21</v>
      </c>
      <c r="F488">
        <v>46</v>
      </c>
      <c r="G488">
        <v>389</v>
      </c>
      <c r="H488">
        <v>492</v>
      </c>
    </row>
    <row r="489" spans="1:8" x14ac:dyDescent="0.35">
      <c r="A489" s="2">
        <v>514</v>
      </c>
      <c r="B489">
        <v>6</v>
      </c>
      <c r="C489">
        <v>8</v>
      </c>
      <c r="D489">
        <v>15</v>
      </c>
      <c r="E489">
        <v>8</v>
      </c>
      <c r="F489">
        <v>45</v>
      </c>
      <c r="G489">
        <v>201</v>
      </c>
      <c r="H489">
        <v>283</v>
      </c>
    </row>
    <row r="490" spans="1:8" x14ac:dyDescent="0.35">
      <c r="A490" s="2">
        <v>515</v>
      </c>
      <c r="B490">
        <v>26</v>
      </c>
      <c r="C490">
        <v>4</v>
      </c>
      <c r="D490">
        <v>12</v>
      </c>
      <c r="E490">
        <v>11</v>
      </c>
      <c r="F490">
        <v>60</v>
      </c>
      <c r="G490">
        <v>226</v>
      </c>
      <c r="H490">
        <v>339</v>
      </c>
    </row>
    <row r="491" spans="1:8" x14ac:dyDescent="0.35">
      <c r="A491" s="2">
        <v>516</v>
      </c>
      <c r="B491">
        <v>14</v>
      </c>
      <c r="C491">
        <v>8</v>
      </c>
      <c r="D491">
        <v>19</v>
      </c>
      <c r="E491">
        <v>15</v>
      </c>
      <c r="F491">
        <v>106</v>
      </c>
      <c r="G491">
        <v>385</v>
      </c>
      <c r="H491">
        <v>547</v>
      </c>
    </row>
    <row r="492" spans="1:8" x14ac:dyDescent="0.35">
      <c r="A492" s="2">
        <v>517</v>
      </c>
      <c r="B492">
        <v>8</v>
      </c>
      <c r="C492">
        <v>5</v>
      </c>
      <c r="D492">
        <v>13</v>
      </c>
      <c r="E492">
        <v>19</v>
      </c>
      <c r="F492">
        <v>73</v>
      </c>
      <c r="G492">
        <v>251</v>
      </c>
      <c r="H492">
        <v>369</v>
      </c>
    </row>
    <row r="493" spans="1:8" x14ac:dyDescent="0.35">
      <c r="A493" s="2">
        <v>518</v>
      </c>
      <c r="B493">
        <v>19</v>
      </c>
      <c r="C493">
        <v>5</v>
      </c>
      <c r="D493">
        <v>7</v>
      </c>
      <c r="E493">
        <v>7</v>
      </c>
      <c r="F493">
        <v>72</v>
      </c>
      <c r="G493">
        <v>141</v>
      </c>
      <c r="H493">
        <v>251</v>
      </c>
    </row>
    <row r="494" spans="1:8" x14ac:dyDescent="0.35">
      <c r="A494" s="2">
        <v>519</v>
      </c>
      <c r="B494">
        <v>12</v>
      </c>
      <c r="C494">
        <v>14</v>
      </c>
      <c r="D494">
        <v>38</v>
      </c>
      <c r="E494">
        <v>24</v>
      </c>
      <c r="F494">
        <v>251</v>
      </c>
      <c r="G494">
        <v>467</v>
      </c>
      <c r="H494">
        <v>806</v>
      </c>
    </row>
    <row r="495" spans="1:8" x14ac:dyDescent="0.35">
      <c r="A495" s="2">
        <v>520</v>
      </c>
      <c r="B495">
        <v>17</v>
      </c>
      <c r="C495">
        <v>6</v>
      </c>
      <c r="D495">
        <v>20</v>
      </c>
      <c r="E495">
        <v>21</v>
      </c>
      <c r="F495">
        <v>28</v>
      </c>
      <c r="G495">
        <v>332</v>
      </c>
      <c r="H495">
        <v>424</v>
      </c>
    </row>
    <row r="496" spans="1:8" x14ac:dyDescent="0.35">
      <c r="A496" s="2">
        <v>522</v>
      </c>
      <c r="B496">
        <v>21</v>
      </c>
      <c r="C496">
        <v>3</v>
      </c>
      <c r="D496">
        <v>5</v>
      </c>
      <c r="E496">
        <v>4</v>
      </c>
      <c r="F496">
        <v>61</v>
      </c>
      <c r="G496">
        <v>121</v>
      </c>
      <c r="H496">
        <v>215</v>
      </c>
    </row>
    <row r="497" spans="1:8" x14ac:dyDescent="0.35">
      <c r="A497" s="2">
        <v>523</v>
      </c>
      <c r="B497">
        <v>8</v>
      </c>
      <c r="C497">
        <v>3</v>
      </c>
      <c r="D497">
        <v>8</v>
      </c>
      <c r="E497">
        <v>20</v>
      </c>
      <c r="F497">
        <v>137</v>
      </c>
      <c r="G497">
        <v>352</v>
      </c>
      <c r="H497">
        <v>528</v>
      </c>
    </row>
    <row r="498" spans="1:8" x14ac:dyDescent="0.35">
      <c r="A498" s="2">
        <v>524</v>
      </c>
      <c r="B498">
        <v>9</v>
      </c>
      <c r="C498">
        <v>2</v>
      </c>
      <c r="D498">
        <v>6</v>
      </c>
      <c r="E498">
        <v>13</v>
      </c>
      <c r="F498">
        <v>59</v>
      </c>
      <c r="G498">
        <v>130</v>
      </c>
      <c r="H498">
        <v>219</v>
      </c>
    </row>
    <row r="499" spans="1:8" x14ac:dyDescent="0.35">
      <c r="A499" s="2">
        <v>525</v>
      </c>
      <c r="B499">
        <v>12</v>
      </c>
      <c r="C499">
        <v>2</v>
      </c>
      <c r="D499">
        <v>6</v>
      </c>
      <c r="E499">
        <v>11</v>
      </c>
      <c r="F499">
        <v>22</v>
      </c>
      <c r="G499">
        <v>146</v>
      </c>
      <c r="H499">
        <v>199</v>
      </c>
    </row>
    <row r="500" spans="1:8" x14ac:dyDescent="0.35">
      <c r="A500" s="2">
        <v>526</v>
      </c>
      <c r="B500">
        <v>13</v>
      </c>
      <c r="C500">
        <v>10</v>
      </c>
      <c r="D500">
        <v>33</v>
      </c>
      <c r="E500">
        <v>26</v>
      </c>
      <c r="F500">
        <v>145</v>
      </c>
      <c r="G500">
        <v>582</v>
      </c>
      <c r="H500">
        <v>809</v>
      </c>
    </row>
    <row r="501" spans="1:8" x14ac:dyDescent="0.35">
      <c r="A501" s="2">
        <v>528</v>
      </c>
      <c r="B501">
        <v>26</v>
      </c>
      <c r="C501">
        <v>2</v>
      </c>
      <c r="D501">
        <v>10</v>
      </c>
      <c r="E501">
        <v>12</v>
      </c>
      <c r="F501">
        <v>88</v>
      </c>
      <c r="G501">
        <v>98</v>
      </c>
      <c r="H501">
        <v>236</v>
      </c>
    </row>
    <row r="502" spans="1:8" x14ac:dyDescent="0.35">
      <c r="A502" s="2">
        <v>529</v>
      </c>
      <c r="B502">
        <v>1</v>
      </c>
      <c r="C502">
        <v>1</v>
      </c>
      <c r="D502">
        <v>5</v>
      </c>
      <c r="E502">
        <v>3</v>
      </c>
      <c r="F502">
        <v>42</v>
      </c>
      <c r="G502">
        <v>67</v>
      </c>
      <c r="H502">
        <v>119</v>
      </c>
    </row>
    <row r="503" spans="1:8" x14ac:dyDescent="0.35">
      <c r="A503" s="2">
        <v>530</v>
      </c>
      <c r="B503">
        <v>2</v>
      </c>
      <c r="D503">
        <v>1</v>
      </c>
      <c r="E503">
        <v>3</v>
      </c>
      <c r="F503">
        <v>40</v>
      </c>
      <c r="G503">
        <v>77</v>
      </c>
      <c r="H503">
        <v>123</v>
      </c>
    </row>
    <row r="504" spans="1:8" x14ac:dyDescent="0.35">
      <c r="A504" s="2">
        <v>531</v>
      </c>
      <c r="B504">
        <v>3</v>
      </c>
      <c r="D504">
        <v>4</v>
      </c>
      <c r="E504">
        <v>11</v>
      </c>
      <c r="F504">
        <v>64</v>
      </c>
      <c r="G504">
        <v>128</v>
      </c>
      <c r="H504">
        <v>210</v>
      </c>
    </row>
    <row r="505" spans="1:8" x14ac:dyDescent="0.35">
      <c r="A505" s="2">
        <v>532</v>
      </c>
      <c r="B505">
        <v>5</v>
      </c>
      <c r="C505">
        <v>2</v>
      </c>
      <c r="D505">
        <v>8</v>
      </c>
      <c r="E505">
        <v>41</v>
      </c>
      <c r="F505">
        <v>36</v>
      </c>
      <c r="G505">
        <v>237</v>
      </c>
      <c r="H505">
        <v>329</v>
      </c>
    </row>
    <row r="506" spans="1:8" x14ac:dyDescent="0.35">
      <c r="A506" s="2">
        <v>533</v>
      </c>
      <c r="B506">
        <v>9</v>
      </c>
      <c r="C506">
        <v>1</v>
      </c>
      <c r="D506">
        <v>3</v>
      </c>
      <c r="E506">
        <v>12</v>
      </c>
      <c r="F506">
        <v>137</v>
      </c>
      <c r="G506">
        <v>119</v>
      </c>
      <c r="H506">
        <v>281</v>
      </c>
    </row>
    <row r="507" spans="1:8" x14ac:dyDescent="0.35">
      <c r="A507" s="2">
        <v>534</v>
      </c>
      <c r="B507">
        <v>3</v>
      </c>
      <c r="D507">
        <v>6</v>
      </c>
      <c r="E507">
        <v>17</v>
      </c>
      <c r="F507">
        <v>77</v>
      </c>
      <c r="G507">
        <v>137</v>
      </c>
      <c r="H507">
        <v>240</v>
      </c>
    </row>
    <row r="508" spans="1:8" x14ac:dyDescent="0.35">
      <c r="A508" s="2">
        <v>535</v>
      </c>
      <c r="B508">
        <v>37</v>
      </c>
      <c r="C508">
        <v>4</v>
      </c>
      <c r="D508">
        <v>13</v>
      </c>
      <c r="E508">
        <v>11</v>
      </c>
      <c r="F508">
        <v>19</v>
      </c>
      <c r="G508">
        <v>166</v>
      </c>
      <c r="H508">
        <v>250</v>
      </c>
    </row>
    <row r="509" spans="1:8" x14ac:dyDescent="0.35">
      <c r="A509" s="2">
        <v>536</v>
      </c>
      <c r="B509">
        <v>1</v>
      </c>
      <c r="D509">
        <v>6</v>
      </c>
      <c r="E509">
        <v>7</v>
      </c>
      <c r="F509">
        <v>8</v>
      </c>
      <c r="G509">
        <v>101</v>
      </c>
      <c r="H509">
        <v>123</v>
      </c>
    </row>
    <row r="510" spans="1:8" x14ac:dyDescent="0.35">
      <c r="A510" s="2">
        <v>537</v>
      </c>
      <c r="B510">
        <v>12</v>
      </c>
      <c r="C510">
        <v>7</v>
      </c>
      <c r="D510">
        <v>8</v>
      </c>
      <c r="E510">
        <v>10</v>
      </c>
      <c r="F510">
        <v>39</v>
      </c>
      <c r="G510">
        <v>122</v>
      </c>
      <c r="H510">
        <v>198</v>
      </c>
    </row>
    <row r="511" spans="1:8" x14ac:dyDescent="0.35">
      <c r="A511" s="2">
        <v>538</v>
      </c>
      <c r="B511">
        <v>7</v>
      </c>
      <c r="C511">
        <v>2</v>
      </c>
      <c r="D511">
        <v>8</v>
      </c>
      <c r="E511">
        <v>8</v>
      </c>
      <c r="F511">
        <v>12</v>
      </c>
      <c r="G511">
        <v>87</v>
      </c>
      <c r="H511">
        <v>124</v>
      </c>
    </row>
    <row r="512" spans="1:8" x14ac:dyDescent="0.35">
      <c r="A512" s="2">
        <v>539</v>
      </c>
      <c r="C512">
        <v>1</v>
      </c>
      <c r="D512">
        <v>2</v>
      </c>
      <c r="E512">
        <v>8</v>
      </c>
      <c r="F512">
        <v>12</v>
      </c>
      <c r="G512">
        <v>85</v>
      </c>
      <c r="H512">
        <v>108</v>
      </c>
    </row>
    <row r="513" spans="1:8" x14ac:dyDescent="0.35">
      <c r="A513" s="2">
        <v>540</v>
      </c>
      <c r="B513">
        <v>5</v>
      </c>
      <c r="C513">
        <v>3</v>
      </c>
      <c r="D513">
        <v>7</v>
      </c>
      <c r="E513">
        <v>3</v>
      </c>
      <c r="F513">
        <v>55</v>
      </c>
      <c r="G513">
        <v>75</v>
      </c>
      <c r="H513">
        <v>148</v>
      </c>
    </row>
    <row r="514" spans="1:8" x14ac:dyDescent="0.35">
      <c r="A514" s="2">
        <v>541</v>
      </c>
      <c r="B514">
        <v>23</v>
      </c>
      <c r="C514">
        <v>1</v>
      </c>
      <c r="D514">
        <v>7</v>
      </c>
      <c r="E514">
        <v>17</v>
      </c>
      <c r="F514">
        <v>9</v>
      </c>
      <c r="G514">
        <v>191</v>
      </c>
      <c r="H514">
        <v>248</v>
      </c>
    </row>
    <row r="515" spans="1:8" x14ac:dyDescent="0.35">
      <c r="A515" s="2">
        <v>542</v>
      </c>
      <c r="B515">
        <v>9</v>
      </c>
      <c r="C515">
        <v>8</v>
      </c>
      <c r="D515">
        <v>4</v>
      </c>
      <c r="E515">
        <v>4</v>
      </c>
      <c r="F515">
        <v>33</v>
      </c>
      <c r="G515">
        <v>79</v>
      </c>
      <c r="H515">
        <v>137</v>
      </c>
    </row>
    <row r="516" spans="1:8" x14ac:dyDescent="0.35">
      <c r="A516" s="2">
        <v>543</v>
      </c>
      <c r="B516">
        <v>11</v>
      </c>
      <c r="C516">
        <v>3</v>
      </c>
      <c r="D516">
        <v>5</v>
      </c>
      <c r="E516">
        <v>6</v>
      </c>
      <c r="F516">
        <v>10</v>
      </c>
      <c r="G516">
        <v>102</v>
      </c>
      <c r="H516">
        <v>137</v>
      </c>
    </row>
    <row r="517" spans="1:8" x14ac:dyDescent="0.35">
      <c r="A517" s="2">
        <v>544</v>
      </c>
      <c r="B517">
        <v>13</v>
      </c>
      <c r="C517">
        <v>10</v>
      </c>
      <c r="D517">
        <v>20</v>
      </c>
      <c r="E517">
        <v>19</v>
      </c>
      <c r="F517">
        <v>60</v>
      </c>
      <c r="G517">
        <v>341</v>
      </c>
      <c r="H517">
        <v>463</v>
      </c>
    </row>
    <row r="518" spans="1:8" x14ac:dyDescent="0.35">
      <c r="A518" s="2">
        <v>545</v>
      </c>
      <c r="B518">
        <v>13</v>
      </c>
      <c r="C518">
        <v>14</v>
      </c>
      <c r="D518">
        <v>10</v>
      </c>
      <c r="E518">
        <v>9</v>
      </c>
      <c r="F518">
        <v>128</v>
      </c>
      <c r="G518">
        <v>191</v>
      </c>
      <c r="H518">
        <v>365</v>
      </c>
    </row>
    <row r="519" spans="1:8" x14ac:dyDescent="0.35">
      <c r="A519" s="2">
        <v>546</v>
      </c>
      <c r="B519">
        <v>31</v>
      </c>
      <c r="C519">
        <v>13</v>
      </c>
      <c r="D519">
        <v>33</v>
      </c>
      <c r="E519">
        <v>26</v>
      </c>
      <c r="F519">
        <v>195</v>
      </c>
      <c r="G519">
        <v>403</v>
      </c>
      <c r="H519">
        <v>701</v>
      </c>
    </row>
    <row r="520" spans="1:8" x14ac:dyDescent="0.35">
      <c r="A520" s="2">
        <v>547</v>
      </c>
      <c r="B520">
        <v>17</v>
      </c>
      <c r="C520">
        <v>12</v>
      </c>
      <c r="D520">
        <v>37</v>
      </c>
      <c r="E520">
        <v>30</v>
      </c>
      <c r="F520">
        <v>187</v>
      </c>
      <c r="G520">
        <v>505</v>
      </c>
      <c r="H520">
        <v>788</v>
      </c>
    </row>
    <row r="521" spans="1:8" x14ac:dyDescent="0.35">
      <c r="A521" s="2">
        <v>548</v>
      </c>
      <c r="B521">
        <v>20</v>
      </c>
      <c r="C521">
        <v>7</v>
      </c>
      <c r="D521">
        <v>30</v>
      </c>
      <c r="E521">
        <v>23</v>
      </c>
      <c r="F521">
        <v>87</v>
      </c>
      <c r="G521">
        <v>321</v>
      </c>
      <c r="H521">
        <v>488</v>
      </c>
    </row>
    <row r="522" spans="1:8" x14ac:dyDescent="0.35">
      <c r="A522" s="2">
        <v>549</v>
      </c>
      <c r="B522">
        <v>19</v>
      </c>
      <c r="C522">
        <v>20</v>
      </c>
      <c r="D522">
        <v>30</v>
      </c>
      <c r="E522">
        <v>24</v>
      </c>
      <c r="F522">
        <v>74</v>
      </c>
      <c r="G522">
        <v>402</v>
      </c>
      <c r="H522">
        <v>569</v>
      </c>
    </row>
    <row r="523" spans="1:8" x14ac:dyDescent="0.35">
      <c r="A523" s="2">
        <v>550</v>
      </c>
      <c r="B523">
        <v>20</v>
      </c>
      <c r="C523">
        <v>10</v>
      </c>
      <c r="D523">
        <v>11</v>
      </c>
      <c r="E523">
        <v>15</v>
      </c>
      <c r="F523">
        <v>83</v>
      </c>
      <c r="G523">
        <v>186</v>
      </c>
      <c r="H523">
        <v>325</v>
      </c>
    </row>
    <row r="524" spans="1:8" x14ac:dyDescent="0.35">
      <c r="A524" s="2">
        <v>551</v>
      </c>
      <c r="B524">
        <v>14</v>
      </c>
      <c r="C524">
        <v>7</v>
      </c>
      <c r="D524">
        <v>17</v>
      </c>
      <c r="E524">
        <v>18</v>
      </c>
      <c r="F524">
        <v>89</v>
      </c>
      <c r="G524">
        <v>193</v>
      </c>
      <c r="H524">
        <v>338</v>
      </c>
    </row>
    <row r="525" spans="1:8" x14ac:dyDescent="0.35">
      <c r="A525" s="2">
        <v>552</v>
      </c>
      <c r="B525">
        <v>27</v>
      </c>
      <c r="C525">
        <v>4</v>
      </c>
      <c r="D525">
        <v>5</v>
      </c>
      <c r="E525">
        <v>9</v>
      </c>
      <c r="F525">
        <v>31</v>
      </c>
      <c r="G525">
        <v>113</v>
      </c>
      <c r="H525">
        <v>189</v>
      </c>
    </row>
    <row r="526" spans="1:8" x14ac:dyDescent="0.35">
      <c r="A526" s="2">
        <v>553</v>
      </c>
      <c r="B526">
        <v>16</v>
      </c>
      <c r="C526">
        <v>12</v>
      </c>
      <c r="D526">
        <v>19</v>
      </c>
      <c r="E526">
        <v>23</v>
      </c>
      <c r="F526">
        <v>53</v>
      </c>
      <c r="G526">
        <v>311</v>
      </c>
      <c r="H526">
        <v>434</v>
      </c>
    </row>
    <row r="527" spans="1:8" x14ac:dyDescent="0.35">
      <c r="A527" s="2">
        <v>554</v>
      </c>
      <c r="B527">
        <v>13</v>
      </c>
      <c r="C527">
        <v>11</v>
      </c>
      <c r="D527">
        <v>18</v>
      </c>
      <c r="E527">
        <v>25</v>
      </c>
      <c r="F527">
        <v>74</v>
      </c>
      <c r="G527">
        <v>304</v>
      </c>
      <c r="H527">
        <v>445</v>
      </c>
    </row>
    <row r="528" spans="1:8" x14ac:dyDescent="0.35">
      <c r="A528" s="2">
        <v>556</v>
      </c>
      <c r="B528">
        <v>28</v>
      </c>
      <c r="C528">
        <v>8</v>
      </c>
      <c r="D528">
        <v>24</v>
      </c>
      <c r="E528">
        <v>24</v>
      </c>
      <c r="F528">
        <v>149</v>
      </c>
      <c r="G528">
        <v>433</v>
      </c>
      <c r="H528">
        <v>666</v>
      </c>
    </row>
    <row r="529" spans="1:8" x14ac:dyDescent="0.35">
      <c r="A529" s="2">
        <v>557</v>
      </c>
      <c r="B529">
        <v>15</v>
      </c>
      <c r="C529">
        <v>9</v>
      </c>
      <c r="D529">
        <v>19</v>
      </c>
      <c r="E529">
        <v>14</v>
      </c>
      <c r="F529">
        <v>233</v>
      </c>
      <c r="G529">
        <v>242</v>
      </c>
      <c r="H529">
        <v>532</v>
      </c>
    </row>
    <row r="530" spans="1:8" x14ac:dyDescent="0.35">
      <c r="A530" s="2">
        <v>558</v>
      </c>
      <c r="B530">
        <v>16</v>
      </c>
      <c r="C530">
        <v>1</v>
      </c>
      <c r="D530">
        <v>11</v>
      </c>
      <c r="E530">
        <v>14</v>
      </c>
      <c r="F530">
        <v>116</v>
      </c>
      <c r="G530">
        <v>189</v>
      </c>
      <c r="H530">
        <v>347</v>
      </c>
    </row>
    <row r="531" spans="1:8" x14ac:dyDescent="0.35">
      <c r="A531" s="2">
        <v>559</v>
      </c>
      <c r="B531">
        <v>13</v>
      </c>
      <c r="C531">
        <v>16</v>
      </c>
      <c r="D531">
        <v>31</v>
      </c>
      <c r="E531">
        <v>13</v>
      </c>
      <c r="F531">
        <v>421</v>
      </c>
      <c r="G531">
        <v>349</v>
      </c>
      <c r="H531">
        <v>843</v>
      </c>
    </row>
    <row r="532" spans="1:8" x14ac:dyDescent="0.35">
      <c r="A532" s="2">
        <v>560</v>
      </c>
      <c r="B532">
        <v>13</v>
      </c>
      <c r="C532">
        <v>3</v>
      </c>
      <c r="D532">
        <v>14</v>
      </c>
      <c r="E532">
        <v>14</v>
      </c>
      <c r="F532">
        <v>97</v>
      </c>
      <c r="G532">
        <v>220</v>
      </c>
      <c r="H532">
        <v>361</v>
      </c>
    </row>
    <row r="533" spans="1:8" x14ac:dyDescent="0.35">
      <c r="A533" s="2">
        <v>561</v>
      </c>
      <c r="B533">
        <v>11</v>
      </c>
      <c r="C533">
        <v>6</v>
      </c>
      <c r="D533">
        <v>8</v>
      </c>
      <c r="E533">
        <v>16</v>
      </c>
      <c r="F533">
        <v>75</v>
      </c>
      <c r="G533">
        <v>128</v>
      </c>
      <c r="H533">
        <v>244</v>
      </c>
    </row>
    <row r="534" spans="1:8" x14ac:dyDescent="0.35">
      <c r="A534" s="2">
        <v>562</v>
      </c>
      <c r="B534">
        <v>7</v>
      </c>
      <c r="C534">
        <v>8</v>
      </c>
      <c r="D534">
        <v>13</v>
      </c>
      <c r="E534">
        <v>13</v>
      </c>
      <c r="F534">
        <v>123</v>
      </c>
      <c r="G534">
        <v>236</v>
      </c>
      <c r="H534">
        <v>400</v>
      </c>
    </row>
    <row r="535" spans="1:8" x14ac:dyDescent="0.35">
      <c r="A535" s="2">
        <v>563</v>
      </c>
      <c r="B535">
        <v>7</v>
      </c>
      <c r="C535">
        <v>1</v>
      </c>
      <c r="D535">
        <v>6</v>
      </c>
      <c r="E535">
        <v>9</v>
      </c>
      <c r="F535">
        <v>45</v>
      </c>
      <c r="G535">
        <v>94</v>
      </c>
      <c r="H535">
        <v>162</v>
      </c>
    </row>
    <row r="536" spans="1:8" x14ac:dyDescent="0.35">
      <c r="A536" s="2">
        <v>564</v>
      </c>
      <c r="B536">
        <v>4</v>
      </c>
      <c r="C536">
        <v>1</v>
      </c>
      <c r="D536">
        <v>5</v>
      </c>
      <c r="E536">
        <v>3</v>
      </c>
      <c r="F536">
        <v>63</v>
      </c>
      <c r="G536">
        <v>24</v>
      </c>
      <c r="H536">
        <v>100</v>
      </c>
    </row>
    <row r="537" spans="1:8" x14ac:dyDescent="0.35">
      <c r="A537" s="2">
        <v>565</v>
      </c>
      <c r="B537">
        <v>11</v>
      </c>
      <c r="C537">
        <v>2</v>
      </c>
      <c r="D537">
        <v>7</v>
      </c>
      <c r="E537">
        <v>18</v>
      </c>
      <c r="F537">
        <v>45</v>
      </c>
      <c r="G537">
        <v>243</v>
      </c>
      <c r="H537">
        <v>326</v>
      </c>
    </row>
    <row r="538" spans="1:8" x14ac:dyDescent="0.35">
      <c r="A538" s="2">
        <v>566</v>
      </c>
      <c r="B538">
        <v>4</v>
      </c>
      <c r="C538">
        <v>4</v>
      </c>
      <c r="D538">
        <v>10</v>
      </c>
      <c r="E538">
        <v>10</v>
      </c>
      <c r="F538">
        <v>23</v>
      </c>
      <c r="G538">
        <v>238</v>
      </c>
      <c r="H538">
        <v>289</v>
      </c>
    </row>
    <row r="539" spans="1:8" x14ac:dyDescent="0.35">
      <c r="A539" s="2">
        <v>567</v>
      </c>
      <c r="B539">
        <v>15</v>
      </c>
      <c r="C539">
        <v>3</v>
      </c>
      <c r="D539">
        <v>9</v>
      </c>
      <c r="E539">
        <v>2</v>
      </c>
      <c r="F539">
        <v>61</v>
      </c>
      <c r="G539">
        <v>109</v>
      </c>
      <c r="H539">
        <v>199</v>
      </c>
    </row>
    <row r="540" spans="1:8" x14ac:dyDescent="0.35">
      <c r="A540" s="2">
        <v>568</v>
      </c>
      <c r="B540">
        <v>7</v>
      </c>
      <c r="C540">
        <v>3</v>
      </c>
      <c r="D540">
        <v>5</v>
      </c>
      <c r="E540">
        <v>2</v>
      </c>
      <c r="F540">
        <v>10</v>
      </c>
      <c r="G540">
        <v>30</v>
      </c>
      <c r="H540">
        <v>57</v>
      </c>
    </row>
    <row r="541" spans="1:8" x14ac:dyDescent="0.35">
      <c r="A541" s="2">
        <v>569</v>
      </c>
      <c r="B541">
        <v>5</v>
      </c>
      <c r="D541">
        <v>2</v>
      </c>
      <c r="E541">
        <v>1</v>
      </c>
      <c r="F541">
        <v>104</v>
      </c>
      <c r="G541">
        <v>29</v>
      </c>
      <c r="H541">
        <v>141</v>
      </c>
    </row>
    <row r="542" spans="1:8" x14ac:dyDescent="0.35">
      <c r="A542" s="2">
        <v>570</v>
      </c>
      <c r="B542">
        <v>15</v>
      </c>
      <c r="C542">
        <v>5</v>
      </c>
      <c r="D542">
        <v>8</v>
      </c>
      <c r="E542">
        <v>5</v>
      </c>
      <c r="F542">
        <v>10</v>
      </c>
      <c r="G542">
        <v>137</v>
      </c>
      <c r="H542">
        <v>180</v>
      </c>
    </row>
    <row r="543" spans="1:8" x14ac:dyDescent="0.35">
      <c r="A543" s="2">
        <v>571</v>
      </c>
      <c r="B543">
        <v>6</v>
      </c>
      <c r="C543">
        <v>9</v>
      </c>
      <c r="D543">
        <v>11</v>
      </c>
      <c r="E543">
        <v>13</v>
      </c>
      <c r="F543">
        <v>90</v>
      </c>
      <c r="G543">
        <v>156</v>
      </c>
      <c r="H543">
        <v>285</v>
      </c>
    </row>
    <row r="544" spans="1:8" x14ac:dyDescent="0.35">
      <c r="A544" s="2">
        <v>572</v>
      </c>
      <c r="B544">
        <v>62</v>
      </c>
      <c r="D544">
        <v>12</v>
      </c>
      <c r="E544">
        <v>11</v>
      </c>
      <c r="F544">
        <v>136</v>
      </c>
      <c r="G544">
        <v>72</v>
      </c>
      <c r="H544">
        <v>293</v>
      </c>
    </row>
    <row r="545" spans="1:8" x14ac:dyDescent="0.35">
      <c r="A545" s="2">
        <v>573</v>
      </c>
      <c r="B545">
        <v>3</v>
      </c>
      <c r="C545">
        <v>1</v>
      </c>
      <c r="D545">
        <v>1</v>
      </c>
      <c r="F545">
        <v>9</v>
      </c>
      <c r="G545">
        <v>40</v>
      </c>
      <c r="H545">
        <v>54</v>
      </c>
    </row>
    <row r="546" spans="1:8" x14ac:dyDescent="0.35">
      <c r="A546" s="2">
        <v>574</v>
      </c>
      <c r="B546">
        <v>6</v>
      </c>
      <c r="C546">
        <v>9</v>
      </c>
      <c r="D546">
        <v>10</v>
      </c>
      <c r="E546">
        <v>4</v>
      </c>
      <c r="F546">
        <v>59</v>
      </c>
      <c r="G546">
        <v>135</v>
      </c>
      <c r="H546">
        <v>223</v>
      </c>
    </row>
    <row r="547" spans="1:8" x14ac:dyDescent="0.35">
      <c r="A547" s="2">
        <v>575</v>
      </c>
      <c r="B547">
        <v>2</v>
      </c>
      <c r="D547">
        <v>4</v>
      </c>
      <c r="E547">
        <v>7</v>
      </c>
      <c r="F547">
        <v>36</v>
      </c>
      <c r="G547">
        <v>83</v>
      </c>
      <c r="H547">
        <v>132</v>
      </c>
    </row>
    <row r="548" spans="1:8" x14ac:dyDescent="0.35">
      <c r="A548" s="2">
        <v>576</v>
      </c>
      <c r="B548">
        <v>14</v>
      </c>
      <c r="C548">
        <v>5</v>
      </c>
      <c r="D548">
        <v>7</v>
      </c>
      <c r="E548">
        <v>8</v>
      </c>
      <c r="F548">
        <v>120</v>
      </c>
      <c r="G548">
        <v>149</v>
      </c>
      <c r="H548">
        <v>303</v>
      </c>
    </row>
    <row r="549" spans="1:8" x14ac:dyDescent="0.35">
      <c r="A549" s="2">
        <v>577</v>
      </c>
      <c r="B549">
        <v>2</v>
      </c>
      <c r="C549">
        <v>1</v>
      </c>
      <c r="D549">
        <v>2</v>
      </c>
      <c r="E549">
        <v>4</v>
      </c>
      <c r="F549">
        <v>49</v>
      </c>
      <c r="G549">
        <v>27</v>
      </c>
      <c r="H549">
        <v>85</v>
      </c>
    </row>
    <row r="550" spans="1:8" x14ac:dyDescent="0.35">
      <c r="A550" s="2">
        <v>578</v>
      </c>
      <c r="B550">
        <v>6</v>
      </c>
      <c r="C550">
        <v>2</v>
      </c>
      <c r="D550">
        <v>3</v>
      </c>
      <c r="E550">
        <v>6</v>
      </c>
      <c r="F550">
        <v>22</v>
      </c>
      <c r="G550">
        <v>33</v>
      </c>
      <c r="H550">
        <v>72</v>
      </c>
    </row>
    <row r="551" spans="1:8" x14ac:dyDescent="0.35">
      <c r="A551" s="2">
        <v>579</v>
      </c>
      <c r="B551">
        <v>39</v>
      </c>
      <c r="C551">
        <v>3</v>
      </c>
      <c r="D551">
        <v>11</v>
      </c>
      <c r="E551">
        <v>5</v>
      </c>
      <c r="F551">
        <v>79</v>
      </c>
      <c r="G551">
        <v>46</v>
      </c>
      <c r="H551">
        <v>183</v>
      </c>
    </row>
    <row r="552" spans="1:8" x14ac:dyDescent="0.35">
      <c r="A552" s="2">
        <v>580</v>
      </c>
      <c r="B552">
        <v>2</v>
      </c>
      <c r="C552">
        <v>2</v>
      </c>
      <c r="D552">
        <v>2</v>
      </c>
      <c r="E552">
        <v>2</v>
      </c>
      <c r="F552">
        <v>12</v>
      </c>
      <c r="G552">
        <v>38</v>
      </c>
      <c r="H552">
        <v>58</v>
      </c>
    </row>
    <row r="553" spans="1:8" x14ac:dyDescent="0.35">
      <c r="A553" s="2">
        <v>581</v>
      </c>
      <c r="B553">
        <v>22</v>
      </c>
      <c r="C553">
        <v>3</v>
      </c>
      <c r="D553">
        <v>7</v>
      </c>
      <c r="E553">
        <v>9</v>
      </c>
      <c r="F553">
        <v>107</v>
      </c>
      <c r="G553">
        <v>130</v>
      </c>
      <c r="H553">
        <v>278</v>
      </c>
    </row>
    <row r="554" spans="1:8" x14ac:dyDescent="0.35">
      <c r="A554" s="2">
        <v>582</v>
      </c>
      <c r="B554">
        <v>5</v>
      </c>
      <c r="D554">
        <v>4</v>
      </c>
      <c r="E554">
        <v>2</v>
      </c>
      <c r="F554">
        <v>15</v>
      </c>
      <c r="G554">
        <v>53</v>
      </c>
      <c r="H554">
        <v>79</v>
      </c>
    </row>
    <row r="555" spans="1:8" x14ac:dyDescent="0.35">
      <c r="A555" s="2">
        <v>583</v>
      </c>
      <c r="B555">
        <v>6</v>
      </c>
      <c r="C555">
        <v>4</v>
      </c>
      <c r="D555">
        <v>12</v>
      </c>
      <c r="E555">
        <v>5</v>
      </c>
      <c r="F555">
        <v>51</v>
      </c>
      <c r="G555">
        <v>136</v>
      </c>
      <c r="H555">
        <v>214</v>
      </c>
    </row>
    <row r="556" spans="1:8" x14ac:dyDescent="0.35">
      <c r="A556" s="2">
        <v>584</v>
      </c>
      <c r="B556">
        <v>2</v>
      </c>
      <c r="C556">
        <v>1</v>
      </c>
      <c r="E556">
        <v>2</v>
      </c>
      <c r="F556">
        <v>13</v>
      </c>
      <c r="G556">
        <v>45</v>
      </c>
      <c r="H556">
        <v>63</v>
      </c>
    </row>
    <row r="557" spans="1:8" x14ac:dyDescent="0.35">
      <c r="A557" s="2">
        <v>585</v>
      </c>
      <c r="C557">
        <v>2</v>
      </c>
      <c r="D557">
        <v>1</v>
      </c>
      <c r="E557">
        <v>2</v>
      </c>
      <c r="F557">
        <v>3</v>
      </c>
      <c r="G557">
        <v>22</v>
      </c>
      <c r="H557">
        <v>30</v>
      </c>
    </row>
    <row r="558" spans="1:8" x14ac:dyDescent="0.35">
      <c r="A558" s="2">
        <v>586</v>
      </c>
      <c r="B558">
        <v>4</v>
      </c>
      <c r="C558">
        <v>9</v>
      </c>
      <c r="D558">
        <v>3</v>
      </c>
      <c r="E558">
        <v>3</v>
      </c>
      <c r="F558">
        <v>99</v>
      </c>
      <c r="G558">
        <v>89</v>
      </c>
      <c r="H558">
        <v>207</v>
      </c>
    </row>
    <row r="559" spans="1:8" x14ac:dyDescent="0.35">
      <c r="A559" s="2">
        <v>587</v>
      </c>
      <c r="B559">
        <v>1</v>
      </c>
      <c r="C559">
        <v>1</v>
      </c>
      <c r="D559">
        <v>2</v>
      </c>
      <c r="E559">
        <v>1</v>
      </c>
      <c r="F559">
        <v>9</v>
      </c>
      <c r="G559">
        <v>24</v>
      </c>
      <c r="H559">
        <v>38</v>
      </c>
    </row>
    <row r="560" spans="1:8" x14ac:dyDescent="0.35">
      <c r="A560" s="2">
        <v>588</v>
      </c>
      <c r="D560">
        <v>4</v>
      </c>
      <c r="F560">
        <v>4</v>
      </c>
      <c r="G560">
        <v>36</v>
      </c>
      <c r="H560">
        <v>44</v>
      </c>
    </row>
    <row r="561" spans="1:8" x14ac:dyDescent="0.35">
      <c r="A561" s="2">
        <v>589</v>
      </c>
      <c r="B561">
        <v>11</v>
      </c>
      <c r="C561">
        <v>2</v>
      </c>
      <c r="D561">
        <v>4</v>
      </c>
      <c r="E561">
        <v>6</v>
      </c>
      <c r="F561">
        <v>18</v>
      </c>
      <c r="G561">
        <v>109</v>
      </c>
      <c r="H561">
        <v>150</v>
      </c>
    </row>
    <row r="562" spans="1:8" x14ac:dyDescent="0.35">
      <c r="A562" s="2">
        <v>590</v>
      </c>
      <c r="B562">
        <v>10</v>
      </c>
      <c r="C562">
        <v>2</v>
      </c>
      <c r="D562">
        <v>2</v>
      </c>
      <c r="E562">
        <v>5</v>
      </c>
      <c r="F562">
        <v>31</v>
      </c>
      <c r="G562">
        <v>24</v>
      </c>
      <c r="H562">
        <v>74</v>
      </c>
    </row>
    <row r="563" spans="1:8" x14ac:dyDescent="0.35">
      <c r="A563" s="2">
        <v>591</v>
      </c>
      <c r="B563">
        <v>3</v>
      </c>
      <c r="C563">
        <v>7</v>
      </c>
      <c r="D563">
        <v>4</v>
      </c>
      <c r="E563">
        <v>1</v>
      </c>
      <c r="F563">
        <v>66</v>
      </c>
      <c r="G563">
        <v>45</v>
      </c>
      <c r="H563">
        <v>126</v>
      </c>
    </row>
    <row r="564" spans="1:8" x14ac:dyDescent="0.35">
      <c r="A564" s="2">
        <v>592</v>
      </c>
      <c r="D564">
        <v>1</v>
      </c>
      <c r="E564">
        <v>1</v>
      </c>
      <c r="F564">
        <v>13</v>
      </c>
      <c r="G564">
        <v>28</v>
      </c>
      <c r="H564">
        <v>43</v>
      </c>
    </row>
    <row r="565" spans="1:8" x14ac:dyDescent="0.35">
      <c r="A565" s="2">
        <v>593</v>
      </c>
      <c r="B565">
        <v>8</v>
      </c>
      <c r="C565">
        <v>1</v>
      </c>
      <c r="D565">
        <v>7</v>
      </c>
      <c r="E565">
        <v>8</v>
      </c>
      <c r="F565">
        <v>59</v>
      </c>
      <c r="G565">
        <v>171</v>
      </c>
      <c r="H565">
        <v>254</v>
      </c>
    </row>
    <row r="566" spans="1:8" x14ac:dyDescent="0.35">
      <c r="A566" s="2">
        <v>594</v>
      </c>
      <c r="B566">
        <v>8</v>
      </c>
      <c r="C566">
        <v>1</v>
      </c>
      <c r="E566">
        <v>2</v>
      </c>
      <c r="F566">
        <v>12</v>
      </c>
      <c r="G566">
        <v>49</v>
      </c>
      <c r="H566">
        <v>72</v>
      </c>
    </row>
    <row r="567" spans="1:8" x14ac:dyDescent="0.35">
      <c r="A567" s="2">
        <v>595</v>
      </c>
      <c r="B567">
        <v>11</v>
      </c>
      <c r="D567">
        <v>1</v>
      </c>
      <c r="E567">
        <v>2</v>
      </c>
      <c r="F567">
        <v>60</v>
      </c>
      <c r="G567">
        <v>26</v>
      </c>
      <c r="H567">
        <v>100</v>
      </c>
    </row>
    <row r="568" spans="1:8" x14ac:dyDescent="0.35">
      <c r="A568" s="2">
        <v>596</v>
      </c>
      <c r="B568">
        <v>9</v>
      </c>
      <c r="C568">
        <v>1</v>
      </c>
      <c r="D568">
        <v>2</v>
      </c>
      <c r="E568">
        <v>2</v>
      </c>
      <c r="F568">
        <v>24</v>
      </c>
      <c r="G568">
        <v>73</v>
      </c>
      <c r="H568">
        <v>111</v>
      </c>
    </row>
    <row r="569" spans="1:8" x14ac:dyDescent="0.35">
      <c r="A569" s="2">
        <v>597</v>
      </c>
      <c r="F569">
        <v>17</v>
      </c>
      <c r="G569">
        <v>25</v>
      </c>
      <c r="H569">
        <v>42</v>
      </c>
    </row>
    <row r="570" spans="1:8" x14ac:dyDescent="0.35">
      <c r="A570" s="2">
        <v>598</v>
      </c>
      <c r="B570">
        <v>5</v>
      </c>
      <c r="C570">
        <v>1</v>
      </c>
      <c r="D570">
        <v>2</v>
      </c>
      <c r="F570">
        <v>11</v>
      </c>
      <c r="G570">
        <v>66</v>
      </c>
      <c r="H570">
        <v>85</v>
      </c>
    </row>
    <row r="571" spans="1:8" x14ac:dyDescent="0.35">
      <c r="A571" s="2">
        <v>599</v>
      </c>
      <c r="B571">
        <v>1</v>
      </c>
      <c r="D571">
        <v>4</v>
      </c>
      <c r="E571">
        <v>2</v>
      </c>
      <c r="F571">
        <v>16</v>
      </c>
      <c r="G571">
        <v>23</v>
      </c>
      <c r="H571">
        <v>46</v>
      </c>
    </row>
    <row r="572" spans="1:8" x14ac:dyDescent="0.35">
      <c r="A572" s="2">
        <v>601</v>
      </c>
      <c r="B572">
        <v>21</v>
      </c>
      <c r="C572">
        <v>4</v>
      </c>
      <c r="D572">
        <v>14</v>
      </c>
      <c r="E572">
        <v>24</v>
      </c>
      <c r="F572">
        <v>51</v>
      </c>
      <c r="G572">
        <v>289</v>
      </c>
      <c r="H572">
        <v>403</v>
      </c>
    </row>
    <row r="573" spans="1:8" x14ac:dyDescent="0.35">
      <c r="A573" s="2">
        <v>602</v>
      </c>
      <c r="B573">
        <v>6</v>
      </c>
      <c r="C573">
        <v>3</v>
      </c>
      <c r="D573">
        <v>7</v>
      </c>
      <c r="E573">
        <v>9</v>
      </c>
      <c r="F573">
        <v>19</v>
      </c>
      <c r="G573">
        <v>218</v>
      </c>
      <c r="H573">
        <v>262</v>
      </c>
    </row>
    <row r="574" spans="1:8" x14ac:dyDescent="0.35">
      <c r="A574" s="2">
        <v>603</v>
      </c>
      <c r="B574">
        <v>27</v>
      </c>
      <c r="C574">
        <v>2</v>
      </c>
      <c r="D574">
        <v>15</v>
      </c>
      <c r="E574">
        <v>17</v>
      </c>
      <c r="F574">
        <v>202</v>
      </c>
      <c r="G574">
        <v>261</v>
      </c>
      <c r="H574">
        <v>524</v>
      </c>
    </row>
    <row r="575" spans="1:8" x14ac:dyDescent="0.35">
      <c r="A575" s="2">
        <v>604</v>
      </c>
      <c r="B575">
        <v>18</v>
      </c>
      <c r="C575">
        <v>9</v>
      </c>
      <c r="D575">
        <v>16</v>
      </c>
      <c r="E575">
        <v>78</v>
      </c>
      <c r="F575">
        <v>136</v>
      </c>
      <c r="G575">
        <v>718</v>
      </c>
      <c r="H575">
        <v>975</v>
      </c>
    </row>
    <row r="576" spans="1:8" x14ac:dyDescent="0.35">
      <c r="A576" s="2">
        <v>605</v>
      </c>
      <c r="B576">
        <v>6</v>
      </c>
      <c r="C576">
        <v>14</v>
      </c>
      <c r="D576">
        <v>10</v>
      </c>
      <c r="E576">
        <v>34</v>
      </c>
      <c r="F576">
        <v>97</v>
      </c>
      <c r="G576">
        <v>507</v>
      </c>
      <c r="H576">
        <v>668</v>
      </c>
    </row>
    <row r="577" spans="1:8" x14ac:dyDescent="0.35">
      <c r="A577" s="2">
        <v>606</v>
      </c>
      <c r="B577">
        <v>23</v>
      </c>
      <c r="C577">
        <v>8</v>
      </c>
      <c r="D577">
        <v>15</v>
      </c>
      <c r="E577">
        <v>20</v>
      </c>
      <c r="F577">
        <v>50</v>
      </c>
      <c r="G577">
        <v>259</v>
      </c>
      <c r="H577">
        <v>375</v>
      </c>
    </row>
    <row r="578" spans="1:8" x14ac:dyDescent="0.35">
      <c r="A578" s="2">
        <v>607</v>
      </c>
      <c r="B578">
        <v>14</v>
      </c>
      <c r="C578">
        <v>5</v>
      </c>
      <c r="D578">
        <v>7</v>
      </c>
      <c r="E578">
        <v>17</v>
      </c>
      <c r="F578">
        <v>15</v>
      </c>
      <c r="G578">
        <v>122</v>
      </c>
      <c r="H578">
        <v>180</v>
      </c>
    </row>
    <row r="579" spans="1:8" x14ac:dyDescent="0.35">
      <c r="A579" s="2">
        <v>608</v>
      </c>
      <c r="B579">
        <v>19</v>
      </c>
      <c r="C579">
        <v>17</v>
      </c>
      <c r="D579">
        <v>46</v>
      </c>
      <c r="E579">
        <v>15</v>
      </c>
      <c r="F579">
        <v>68</v>
      </c>
      <c r="G579">
        <v>393</v>
      </c>
      <c r="H579">
        <v>558</v>
      </c>
    </row>
    <row r="580" spans="1:8" x14ac:dyDescent="0.35">
      <c r="A580" s="2">
        <v>609</v>
      </c>
      <c r="B580">
        <v>26</v>
      </c>
      <c r="C580">
        <v>6</v>
      </c>
      <c r="D580">
        <v>12</v>
      </c>
      <c r="E580">
        <v>11</v>
      </c>
      <c r="F580">
        <v>58</v>
      </c>
      <c r="G580">
        <v>196</v>
      </c>
      <c r="H580">
        <v>309</v>
      </c>
    </row>
    <row r="581" spans="1:8" x14ac:dyDescent="0.35">
      <c r="A581" s="2">
        <v>610</v>
      </c>
      <c r="B581">
        <v>1</v>
      </c>
      <c r="C581">
        <v>4</v>
      </c>
      <c r="D581">
        <v>8</v>
      </c>
      <c r="E581">
        <v>12</v>
      </c>
      <c r="F581">
        <v>12</v>
      </c>
      <c r="G581">
        <v>231</v>
      </c>
      <c r="H581">
        <v>268</v>
      </c>
    </row>
    <row r="582" spans="1:8" x14ac:dyDescent="0.35">
      <c r="A582" s="2">
        <v>611</v>
      </c>
      <c r="B582">
        <v>8</v>
      </c>
      <c r="C582">
        <v>6</v>
      </c>
      <c r="D582">
        <v>4</v>
      </c>
      <c r="E582">
        <v>7</v>
      </c>
      <c r="F582">
        <v>58</v>
      </c>
      <c r="G582">
        <v>46</v>
      </c>
      <c r="H582">
        <v>129</v>
      </c>
    </row>
    <row r="583" spans="1:8" x14ac:dyDescent="0.35">
      <c r="A583" s="2">
        <v>612</v>
      </c>
      <c r="B583">
        <v>11</v>
      </c>
      <c r="C583">
        <v>5</v>
      </c>
      <c r="D583">
        <v>13</v>
      </c>
      <c r="E583">
        <v>14</v>
      </c>
      <c r="F583">
        <v>32</v>
      </c>
      <c r="G583">
        <v>177</v>
      </c>
      <c r="H583">
        <v>252</v>
      </c>
    </row>
    <row r="584" spans="1:8" x14ac:dyDescent="0.35">
      <c r="A584" s="2">
        <v>613</v>
      </c>
      <c r="B584">
        <v>8</v>
      </c>
      <c r="C584">
        <v>7</v>
      </c>
      <c r="D584">
        <v>3</v>
      </c>
      <c r="E584">
        <v>8</v>
      </c>
      <c r="F584">
        <v>13</v>
      </c>
      <c r="G584">
        <v>67</v>
      </c>
      <c r="H584">
        <v>106</v>
      </c>
    </row>
    <row r="585" spans="1:8" x14ac:dyDescent="0.35">
      <c r="A585" s="2">
        <v>614</v>
      </c>
      <c r="B585">
        <v>3</v>
      </c>
      <c r="C585">
        <v>2</v>
      </c>
      <c r="D585">
        <v>3</v>
      </c>
      <c r="E585">
        <v>4</v>
      </c>
      <c r="F585">
        <v>26</v>
      </c>
      <c r="G585">
        <v>98</v>
      </c>
      <c r="H585">
        <v>136</v>
      </c>
    </row>
    <row r="586" spans="1:8" x14ac:dyDescent="0.35">
      <c r="A586" s="2">
        <v>615</v>
      </c>
      <c r="B586">
        <v>13</v>
      </c>
      <c r="C586">
        <v>3</v>
      </c>
      <c r="D586">
        <v>1</v>
      </c>
      <c r="E586">
        <v>1</v>
      </c>
      <c r="F586">
        <v>33</v>
      </c>
      <c r="G586">
        <v>48</v>
      </c>
      <c r="H586">
        <v>99</v>
      </c>
    </row>
    <row r="587" spans="1:8" x14ac:dyDescent="0.35">
      <c r="A587" s="2">
        <v>616</v>
      </c>
      <c r="B587">
        <v>5</v>
      </c>
      <c r="D587">
        <v>2</v>
      </c>
      <c r="E587">
        <v>5</v>
      </c>
      <c r="F587">
        <v>7</v>
      </c>
      <c r="G587">
        <v>77</v>
      </c>
      <c r="H587">
        <v>96</v>
      </c>
    </row>
    <row r="588" spans="1:8" x14ac:dyDescent="0.35">
      <c r="A588" s="2">
        <v>617</v>
      </c>
      <c r="B588">
        <v>4</v>
      </c>
      <c r="C588">
        <v>3</v>
      </c>
      <c r="D588">
        <v>5</v>
      </c>
      <c r="F588">
        <v>4</v>
      </c>
      <c r="G588">
        <v>50</v>
      </c>
      <c r="H588">
        <v>66</v>
      </c>
    </row>
    <row r="589" spans="1:8" x14ac:dyDescent="0.35">
      <c r="A589" s="2">
        <v>618</v>
      </c>
      <c r="B589">
        <v>1</v>
      </c>
      <c r="C589">
        <v>1</v>
      </c>
      <c r="D589">
        <v>8</v>
      </c>
      <c r="E589">
        <v>4</v>
      </c>
      <c r="F589">
        <v>25</v>
      </c>
      <c r="G589">
        <v>73</v>
      </c>
      <c r="H589">
        <v>112</v>
      </c>
    </row>
    <row r="590" spans="1:8" x14ac:dyDescent="0.35">
      <c r="A590" s="2">
        <v>619</v>
      </c>
      <c r="B590">
        <v>6</v>
      </c>
      <c r="D590">
        <v>2</v>
      </c>
      <c r="E590">
        <v>2</v>
      </c>
      <c r="F590">
        <v>37</v>
      </c>
      <c r="G590">
        <v>56</v>
      </c>
      <c r="H590">
        <v>103</v>
      </c>
    </row>
    <row r="591" spans="1:8" x14ac:dyDescent="0.35">
      <c r="A591" s="2">
        <v>620</v>
      </c>
      <c r="B591">
        <v>1</v>
      </c>
      <c r="C591">
        <v>2</v>
      </c>
      <c r="D591">
        <v>3</v>
      </c>
      <c r="E591">
        <v>2</v>
      </c>
      <c r="F591">
        <v>2</v>
      </c>
      <c r="G591">
        <v>23</v>
      </c>
      <c r="H591">
        <v>33</v>
      </c>
    </row>
    <row r="592" spans="1:8" x14ac:dyDescent="0.35">
      <c r="A592" s="2">
        <v>621</v>
      </c>
      <c r="B592">
        <v>9</v>
      </c>
      <c r="C592">
        <v>6</v>
      </c>
      <c r="E592">
        <v>1</v>
      </c>
      <c r="F592">
        <v>67</v>
      </c>
      <c r="G592">
        <v>45</v>
      </c>
      <c r="H592">
        <v>128</v>
      </c>
    </row>
    <row r="593" spans="1:8" x14ac:dyDescent="0.35">
      <c r="A593" s="2">
        <v>622</v>
      </c>
      <c r="B593">
        <v>12</v>
      </c>
      <c r="C593">
        <v>4</v>
      </c>
      <c r="D593">
        <v>5</v>
      </c>
      <c r="E593">
        <v>10</v>
      </c>
      <c r="F593">
        <v>12</v>
      </c>
      <c r="G593">
        <v>228</v>
      </c>
      <c r="H593">
        <v>271</v>
      </c>
    </row>
    <row r="594" spans="1:8" x14ac:dyDescent="0.35">
      <c r="A594" s="2">
        <v>623</v>
      </c>
      <c r="B594">
        <v>9</v>
      </c>
      <c r="C594">
        <v>5</v>
      </c>
      <c r="D594">
        <v>8</v>
      </c>
      <c r="E594">
        <v>11</v>
      </c>
      <c r="F594">
        <v>57</v>
      </c>
      <c r="G594">
        <v>286</v>
      </c>
      <c r="H594">
        <v>376</v>
      </c>
    </row>
    <row r="595" spans="1:8" x14ac:dyDescent="0.35">
      <c r="A595" s="2">
        <v>624</v>
      </c>
      <c r="B595">
        <v>7</v>
      </c>
      <c r="C595">
        <v>3</v>
      </c>
      <c r="D595">
        <v>4</v>
      </c>
      <c r="E595">
        <v>1</v>
      </c>
      <c r="F595">
        <v>41</v>
      </c>
      <c r="G595">
        <v>36</v>
      </c>
      <c r="H595">
        <v>92</v>
      </c>
    </row>
    <row r="596" spans="1:8" x14ac:dyDescent="0.35">
      <c r="A596" s="2">
        <v>625</v>
      </c>
      <c r="B596">
        <v>5</v>
      </c>
      <c r="F596">
        <v>2</v>
      </c>
      <c r="G596">
        <v>22</v>
      </c>
      <c r="H596">
        <v>29</v>
      </c>
    </row>
    <row r="597" spans="1:8" x14ac:dyDescent="0.35">
      <c r="A597" s="2">
        <v>627</v>
      </c>
      <c r="B597">
        <v>3</v>
      </c>
      <c r="C597">
        <v>3</v>
      </c>
      <c r="D597">
        <v>1</v>
      </c>
      <c r="E597">
        <v>1</v>
      </c>
      <c r="F597">
        <v>35</v>
      </c>
      <c r="G597">
        <v>50</v>
      </c>
      <c r="H597">
        <v>93</v>
      </c>
    </row>
    <row r="598" spans="1:8" x14ac:dyDescent="0.35">
      <c r="A598" s="2">
        <v>628</v>
      </c>
      <c r="B598">
        <v>12</v>
      </c>
      <c r="D598">
        <v>2</v>
      </c>
      <c r="E598">
        <v>5</v>
      </c>
      <c r="F598">
        <v>7</v>
      </c>
      <c r="G598">
        <v>81</v>
      </c>
      <c r="H598">
        <v>107</v>
      </c>
    </row>
    <row r="599" spans="1:8" x14ac:dyDescent="0.35">
      <c r="A599" s="2">
        <v>629</v>
      </c>
      <c r="B599">
        <v>4</v>
      </c>
      <c r="D599">
        <v>2</v>
      </c>
      <c r="E599">
        <v>4</v>
      </c>
      <c r="F599">
        <v>6</v>
      </c>
      <c r="G599">
        <v>52</v>
      </c>
      <c r="H599">
        <v>68</v>
      </c>
    </row>
    <row r="600" spans="1:8" x14ac:dyDescent="0.35">
      <c r="A600" s="2">
        <v>630</v>
      </c>
      <c r="B600">
        <v>4</v>
      </c>
      <c r="C600">
        <v>2</v>
      </c>
      <c r="D600">
        <v>1</v>
      </c>
      <c r="E600">
        <v>4</v>
      </c>
      <c r="F600">
        <v>9</v>
      </c>
      <c r="G600">
        <v>123</v>
      </c>
      <c r="H600">
        <v>143</v>
      </c>
    </row>
    <row r="601" spans="1:8" x14ac:dyDescent="0.35">
      <c r="A601" s="2">
        <v>631</v>
      </c>
      <c r="B601">
        <v>21</v>
      </c>
      <c r="C601">
        <v>1</v>
      </c>
      <c r="D601">
        <v>4</v>
      </c>
      <c r="E601">
        <v>1</v>
      </c>
      <c r="F601">
        <v>29</v>
      </c>
      <c r="G601">
        <v>30</v>
      </c>
      <c r="H601">
        <v>86</v>
      </c>
    </row>
    <row r="602" spans="1:8" x14ac:dyDescent="0.35">
      <c r="A602" s="2">
        <v>632</v>
      </c>
      <c r="B602">
        <v>5</v>
      </c>
      <c r="C602">
        <v>1</v>
      </c>
      <c r="D602">
        <v>6</v>
      </c>
      <c r="E602">
        <v>3</v>
      </c>
      <c r="F602">
        <v>105</v>
      </c>
      <c r="G602">
        <v>58</v>
      </c>
      <c r="H602">
        <v>178</v>
      </c>
    </row>
    <row r="603" spans="1:8" x14ac:dyDescent="0.35">
      <c r="A603" s="2">
        <v>634</v>
      </c>
      <c r="B603">
        <v>11</v>
      </c>
      <c r="C603">
        <v>1</v>
      </c>
      <c r="D603">
        <v>3</v>
      </c>
      <c r="E603">
        <v>1</v>
      </c>
      <c r="F603">
        <v>26</v>
      </c>
      <c r="G603">
        <v>48</v>
      </c>
      <c r="H603">
        <v>90</v>
      </c>
    </row>
    <row r="604" spans="1:8" x14ac:dyDescent="0.35">
      <c r="A604" s="2">
        <v>635</v>
      </c>
      <c r="B604">
        <v>12</v>
      </c>
      <c r="D604">
        <v>2</v>
      </c>
      <c r="E604">
        <v>2</v>
      </c>
      <c r="F604">
        <v>8</v>
      </c>
      <c r="G604">
        <v>64</v>
      </c>
      <c r="H604">
        <v>88</v>
      </c>
    </row>
    <row r="605" spans="1:8" x14ac:dyDescent="0.35">
      <c r="A605" s="2">
        <v>636</v>
      </c>
      <c r="B605">
        <v>3</v>
      </c>
      <c r="C605">
        <v>1</v>
      </c>
      <c r="D605">
        <v>4</v>
      </c>
      <c r="F605">
        <v>25</v>
      </c>
      <c r="G605">
        <v>45</v>
      </c>
      <c r="H605">
        <v>78</v>
      </c>
    </row>
    <row r="606" spans="1:8" x14ac:dyDescent="0.35">
      <c r="A606" s="2">
        <v>637</v>
      </c>
      <c r="B606">
        <v>5</v>
      </c>
      <c r="C606">
        <v>1</v>
      </c>
      <c r="D606">
        <v>2</v>
      </c>
      <c r="E606">
        <v>5</v>
      </c>
      <c r="F606">
        <v>9</v>
      </c>
      <c r="G606">
        <v>44</v>
      </c>
      <c r="H606">
        <v>66</v>
      </c>
    </row>
    <row r="607" spans="1:8" x14ac:dyDescent="0.35">
      <c r="A607" s="2">
        <v>638</v>
      </c>
      <c r="B607">
        <v>7</v>
      </c>
      <c r="C607">
        <v>2</v>
      </c>
      <c r="E607">
        <v>1</v>
      </c>
      <c r="F607">
        <v>14</v>
      </c>
      <c r="G607">
        <v>57</v>
      </c>
      <c r="H607">
        <v>81</v>
      </c>
    </row>
    <row r="608" spans="1:8" x14ac:dyDescent="0.35">
      <c r="A608" s="2">
        <v>640</v>
      </c>
      <c r="B608">
        <v>2</v>
      </c>
      <c r="D608">
        <v>3</v>
      </c>
      <c r="E608">
        <v>1</v>
      </c>
      <c r="F608">
        <v>2</v>
      </c>
      <c r="G608">
        <v>30</v>
      </c>
      <c r="H608">
        <v>38</v>
      </c>
    </row>
    <row r="609" spans="1:8" x14ac:dyDescent="0.35">
      <c r="A609" s="2">
        <v>641</v>
      </c>
      <c r="B609">
        <v>4</v>
      </c>
      <c r="C609">
        <v>1</v>
      </c>
      <c r="D609">
        <v>8</v>
      </c>
      <c r="E609">
        <v>5</v>
      </c>
      <c r="F609">
        <v>3</v>
      </c>
      <c r="G609">
        <v>73</v>
      </c>
      <c r="H609">
        <v>94</v>
      </c>
    </row>
    <row r="610" spans="1:8" x14ac:dyDescent="0.35">
      <c r="A610" s="2">
        <v>642</v>
      </c>
      <c r="B610">
        <v>9</v>
      </c>
      <c r="C610">
        <v>4</v>
      </c>
      <c r="D610">
        <v>4</v>
      </c>
      <c r="E610">
        <v>1</v>
      </c>
      <c r="F610">
        <v>21</v>
      </c>
      <c r="G610">
        <v>39</v>
      </c>
      <c r="H610">
        <v>78</v>
      </c>
    </row>
    <row r="611" spans="1:8" x14ac:dyDescent="0.35">
      <c r="A611" s="2">
        <v>644</v>
      </c>
      <c r="B611">
        <v>6</v>
      </c>
      <c r="C611">
        <v>2</v>
      </c>
      <c r="D611">
        <v>2</v>
      </c>
      <c r="F611">
        <v>1</v>
      </c>
      <c r="G611">
        <v>85</v>
      </c>
      <c r="H611">
        <v>96</v>
      </c>
    </row>
    <row r="612" spans="1:8" x14ac:dyDescent="0.35">
      <c r="A612" s="2">
        <v>645</v>
      </c>
      <c r="B612">
        <v>1</v>
      </c>
      <c r="C612">
        <v>1</v>
      </c>
      <c r="D612">
        <v>4</v>
      </c>
      <c r="F612">
        <v>17</v>
      </c>
      <c r="G612">
        <v>69</v>
      </c>
      <c r="H612">
        <v>92</v>
      </c>
    </row>
    <row r="613" spans="1:8" x14ac:dyDescent="0.35">
      <c r="A613" s="2">
        <v>646</v>
      </c>
      <c r="B613">
        <v>3</v>
      </c>
      <c r="C613">
        <v>1</v>
      </c>
      <c r="D613">
        <v>3</v>
      </c>
      <c r="F613">
        <v>9</v>
      </c>
      <c r="G613">
        <v>56</v>
      </c>
      <c r="H613">
        <v>72</v>
      </c>
    </row>
    <row r="614" spans="1:8" x14ac:dyDescent="0.35">
      <c r="A614" s="2">
        <v>647</v>
      </c>
      <c r="B614">
        <v>4</v>
      </c>
      <c r="D614">
        <v>1</v>
      </c>
      <c r="F614">
        <v>14</v>
      </c>
      <c r="G614">
        <v>25</v>
      </c>
      <c r="H614">
        <v>44</v>
      </c>
    </row>
    <row r="615" spans="1:8" x14ac:dyDescent="0.35">
      <c r="A615" s="2">
        <v>648</v>
      </c>
      <c r="B615">
        <v>6</v>
      </c>
      <c r="C615">
        <v>1</v>
      </c>
      <c r="D615">
        <v>2</v>
      </c>
      <c r="E615">
        <v>1</v>
      </c>
      <c r="F615">
        <v>16</v>
      </c>
      <c r="G615">
        <v>43</v>
      </c>
      <c r="H615">
        <v>69</v>
      </c>
    </row>
    <row r="616" spans="1:8" x14ac:dyDescent="0.35">
      <c r="A616" s="2">
        <v>649</v>
      </c>
      <c r="B616">
        <v>1</v>
      </c>
      <c r="C616">
        <v>1</v>
      </c>
      <c r="D616">
        <v>1</v>
      </c>
      <c r="E616">
        <v>3</v>
      </c>
      <c r="F616">
        <v>11</v>
      </c>
      <c r="G616">
        <v>56</v>
      </c>
      <c r="H616">
        <v>73</v>
      </c>
    </row>
    <row r="617" spans="1:8" x14ac:dyDescent="0.35">
      <c r="A617" s="2">
        <v>651</v>
      </c>
      <c r="B617">
        <v>20</v>
      </c>
      <c r="C617">
        <v>3</v>
      </c>
      <c r="D617">
        <v>11</v>
      </c>
      <c r="E617">
        <v>11</v>
      </c>
      <c r="F617">
        <v>70</v>
      </c>
      <c r="G617">
        <v>139</v>
      </c>
      <c r="H617">
        <v>254</v>
      </c>
    </row>
    <row r="618" spans="1:8" x14ac:dyDescent="0.35">
      <c r="A618" s="2">
        <v>652</v>
      </c>
      <c r="B618">
        <v>27</v>
      </c>
      <c r="C618">
        <v>7</v>
      </c>
      <c r="D618">
        <v>23</v>
      </c>
      <c r="E618">
        <v>27</v>
      </c>
      <c r="F618">
        <v>218</v>
      </c>
      <c r="G618">
        <v>304</v>
      </c>
      <c r="H618">
        <v>606</v>
      </c>
    </row>
    <row r="619" spans="1:8" x14ac:dyDescent="0.35">
      <c r="A619" s="2">
        <v>653</v>
      </c>
      <c r="B619">
        <v>5</v>
      </c>
      <c r="C619">
        <v>1</v>
      </c>
      <c r="D619">
        <v>5</v>
      </c>
      <c r="E619">
        <v>19</v>
      </c>
      <c r="F619">
        <v>89</v>
      </c>
      <c r="G619">
        <v>114</v>
      </c>
      <c r="H619">
        <v>233</v>
      </c>
    </row>
    <row r="620" spans="1:8" x14ac:dyDescent="0.35">
      <c r="A620" s="2">
        <v>654</v>
      </c>
      <c r="D620">
        <v>4</v>
      </c>
      <c r="E620">
        <v>7</v>
      </c>
      <c r="F620">
        <v>44</v>
      </c>
      <c r="G620">
        <v>68</v>
      </c>
      <c r="H620">
        <v>123</v>
      </c>
    </row>
    <row r="621" spans="1:8" x14ac:dyDescent="0.35">
      <c r="A621" s="2">
        <v>655</v>
      </c>
      <c r="B621">
        <v>3</v>
      </c>
      <c r="C621">
        <v>2</v>
      </c>
      <c r="D621">
        <v>3</v>
      </c>
      <c r="E621">
        <v>8</v>
      </c>
      <c r="F621">
        <v>10</v>
      </c>
      <c r="G621">
        <v>95</v>
      </c>
      <c r="H621">
        <v>121</v>
      </c>
    </row>
    <row r="622" spans="1:8" x14ac:dyDescent="0.35">
      <c r="A622" s="2">
        <v>656</v>
      </c>
      <c r="B622">
        <v>23</v>
      </c>
      <c r="D622">
        <v>21</v>
      </c>
      <c r="E622">
        <v>23</v>
      </c>
      <c r="F622">
        <v>91</v>
      </c>
      <c r="G622">
        <v>235</v>
      </c>
      <c r="H622">
        <v>393</v>
      </c>
    </row>
    <row r="623" spans="1:8" x14ac:dyDescent="0.35">
      <c r="A623" s="2">
        <v>657</v>
      </c>
      <c r="B623">
        <v>11</v>
      </c>
      <c r="C623">
        <v>6</v>
      </c>
      <c r="D623">
        <v>14</v>
      </c>
      <c r="E623">
        <v>9</v>
      </c>
      <c r="F623">
        <v>35</v>
      </c>
      <c r="G623">
        <v>119</v>
      </c>
      <c r="H623">
        <v>194</v>
      </c>
    </row>
    <row r="624" spans="1:8" x14ac:dyDescent="0.35">
      <c r="A624" s="2">
        <v>658</v>
      </c>
      <c r="B624">
        <v>14</v>
      </c>
      <c r="C624">
        <v>1</v>
      </c>
      <c r="D624">
        <v>23</v>
      </c>
      <c r="E624">
        <v>13</v>
      </c>
      <c r="F624">
        <v>25</v>
      </c>
      <c r="G624">
        <v>200</v>
      </c>
      <c r="H624">
        <v>276</v>
      </c>
    </row>
    <row r="625" spans="1:8" x14ac:dyDescent="0.35">
      <c r="A625" s="2">
        <v>659</v>
      </c>
      <c r="B625">
        <v>30</v>
      </c>
      <c r="C625">
        <v>4</v>
      </c>
      <c r="D625">
        <v>12</v>
      </c>
      <c r="E625">
        <v>10</v>
      </c>
      <c r="F625">
        <v>82</v>
      </c>
      <c r="G625">
        <v>151</v>
      </c>
      <c r="H625">
        <v>289</v>
      </c>
    </row>
    <row r="626" spans="1:8" x14ac:dyDescent="0.35">
      <c r="A626" s="2">
        <v>660</v>
      </c>
      <c r="B626">
        <v>24</v>
      </c>
      <c r="C626">
        <v>8</v>
      </c>
      <c r="D626">
        <v>8</v>
      </c>
      <c r="E626">
        <v>12</v>
      </c>
      <c r="F626">
        <v>48</v>
      </c>
      <c r="G626">
        <v>166</v>
      </c>
      <c r="H626">
        <v>266</v>
      </c>
    </row>
    <row r="627" spans="1:8" x14ac:dyDescent="0.35">
      <c r="A627" s="2">
        <v>661</v>
      </c>
      <c r="B627">
        <v>33</v>
      </c>
      <c r="C627">
        <v>12</v>
      </c>
      <c r="D627">
        <v>13</v>
      </c>
      <c r="E627">
        <v>7</v>
      </c>
      <c r="F627">
        <v>95</v>
      </c>
      <c r="G627">
        <v>125</v>
      </c>
      <c r="H627">
        <v>285</v>
      </c>
    </row>
    <row r="628" spans="1:8" x14ac:dyDescent="0.35">
      <c r="A628" s="2">
        <v>662</v>
      </c>
      <c r="B628">
        <v>5</v>
      </c>
      <c r="C628">
        <v>5</v>
      </c>
      <c r="D628">
        <v>3</v>
      </c>
      <c r="E628">
        <v>5</v>
      </c>
      <c r="F628">
        <v>51</v>
      </c>
      <c r="G628">
        <v>107</v>
      </c>
      <c r="H628">
        <v>176</v>
      </c>
    </row>
    <row r="629" spans="1:8" x14ac:dyDescent="0.35">
      <c r="A629" s="2">
        <v>663</v>
      </c>
      <c r="B629">
        <v>6</v>
      </c>
      <c r="C629">
        <v>1</v>
      </c>
      <c r="E629">
        <v>3</v>
      </c>
      <c r="F629">
        <v>17</v>
      </c>
      <c r="G629">
        <v>35</v>
      </c>
      <c r="H629">
        <v>62</v>
      </c>
    </row>
    <row r="630" spans="1:8" x14ac:dyDescent="0.35">
      <c r="A630" s="2">
        <v>664</v>
      </c>
      <c r="B630">
        <v>6</v>
      </c>
      <c r="C630">
        <v>5</v>
      </c>
      <c r="D630">
        <v>4</v>
      </c>
      <c r="E630">
        <v>6</v>
      </c>
      <c r="F630">
        <v>176</v>
      </c>
      <c r="G630">
        <v>55</v>
      </c>
      <c r="H630">
        <v>252</v>
      </c>
    </row>
    <row r="631" spans="1:8" x14ac:dyDescent="0.35">
      <c r="A631" s="2">
        <v>665</v>
      </c>
      <c r="B631">
        <v>1</v>
      </c>
      <c r="C631">
        <v>3</v>
      </c>
      <c r="D631">
        <v>5</v>
      </c>
      <c r="E631">
        <v>3</v>
      </c>
      <c r="F631">
        <v>32</v>
      </c>
      <c r="G631">
        <v>83</v>
      </c>
      <c r="H631">
        <v>127</v>
      </c>
    </row>
    <row r="632" spans="1:8" x14ac:dyDescent="0.35">
      <c r="A632" s="2">
        <v>666</v>
      </c>
      <c r="B632">
        <v>4</v>
      </c>
      <c r="C632">
        <v>12</v>
      </c>
      <c r="D632">
        <v>7</v>
      </c>
      <c r="E632">
        <v>5</v>
      </c>
      <c r="F632">
        <v>83</v>
      </c>
      <c r="G632">
        <v>147</v>
      </c>
      <c r="H632">
        <v>258</v>
      </c>
    </row>
    <row r="633" spans="1:8" x14ac:dyDescent="0.35">
      <c r="A633" s="2">
        <v>667</v>
      </c>
      <c r="B633">
        <v>46</v>
      </c>
      <c r="D633">
        <v>7</v>
      </c>
      <c r="E633">
        <v>2</v>
      </c>
      <c r="F633">
        <v>95</v>
      </c>
      <c r="G633">
        <v>84</v>
      </c>
      <c r="H633">
        <v>234</v>
      </c>
    </row>
    <row r="634" spans="1:8" x14ac:dyDescent="0.35">
      <c r="A634" s="2">
        <v>668</v>
      </c>
      <c r="B634">
        <v>6</v>
      </c>
      <c r="C634">
        <v>3</v>
      </c>
      <c r="D634">
        <v>2</v>
      </c>
      <c r="F634">
        <v>58</v>
      </c>
      <c r="G634">
        <v>28</v>
      </c>
      <c r="H634">
        <v>97</v>
      </c>
    </row>
    <row r="635" spans="1:8" x14ac:dyDescent="0.35">
      <c r="A635" s="2">
        <v>669</v>
      </c>
      <c r="B635">
        <v>10</v>
      </c>
      <c r="C635">
        <v>2</v>
      </c>
      <c r="D635">
        <v>3</v>
      </c>
      <c r="F635">
        <v>9</v>
      </c>
      <c r="G635">
        <v>13</v>
      </c>
      <c r="H635">
        <v>37</v>
      </c>
    </row>
    <row r="636" spans="1:8" x14ac:dyDescent="0.35">
      <c r="A636" s="2">
        <v>670</v>
      </c>
      <c r="B636">
        <v>7</v>
      </c>
      <c r="E636">
        <v>3</v>
      </c>
      <c r="F636">
        <v>8</v>
      </c>
      <c r="G636">
        <v>21</v>
      </c>
      <c r="H636">
        <v>39</v>
      </c>
    </row>
    <row r="637" spans="1:8" x14ac:dyDescent="0.35">
      <c r="A637" s="2">
        <v>671</v>
      </c>
      <c r="B637">
        <v>5</v>
      </c>
      <c r="D637">
        <v>1</v>
      </c>
      <c r="E637">
        <v>2</v>
      </c>
      <c r="F637">
        <v>15</v>
      </c>
      <c r="G637">
        <v>70</v>
      </c>
      <c r="H637">
        <v>93</v>
      </c>
    </row>
    <row r="638" spans="1:8" x14ac:dyDescent="0.35">
      <c r="A638" s="2">
        <v>672</v>
      </c>
      <c r="D638">
        <v>1</v>
      </c>
      <c r="E638">
        <v>4</v>
      </c>
      <c r="F638">
        <v>5</v>
      </c>
      <c r="G638">
        <v>37</v>
      </c>
      <c r="H638">
        <v>47</v>
      </c>
    </row>
    <row r="639" spans="1:8" x14ac:dyDescent="0.35">
      <c r="A639" s="2">
        <v>673</v>
      </c>
      <c r="B639">
        <v>4</v>
      </c>
      <c r="C639">
        <v>6</v>
      </c>
      <c r="D639">
        <v>3</v>
      </c>
      <c r="E639">
        <v>2</v>
      </c>
      <c r="F639">
        <v>58</v>
      </c>
      <c r="G639">
        <v>172</v>
      </c>
      <c r="H639">
        <v>245</v>
      </c>
    </row>
    <row r="640" spans="1:8" x14ac:dyDescent="0.35">
      <c r="A640" s="2">
        <v>674</v>
      </c>
      <c r="B640">
        <v>6</v>
      </c>
      <c r="C640">
        <v>2</v>
      </c>
      <c r="D640">
        <v>5</v>
      </c>
      <c r="E640">
        <v>2</v>
      </c>
      <c r="F640">
        <v>27</v>
      </c>
      <c r="G640">
        <v>71</v>
      </c>
      <c r="H640">
        <v>113</v>
      </c>
    </row>
    <row r="641" spans="1:8" x14ac:dyDescent="0.35">
      <c r="A641" s="2">
        <v>675</v>
      </c>
      <c r="B641">
        <v>12</v>
      </c>
      <c r="C641">
        <v>4</v>
      </c>
      <c r="E641">
        <v>2</v>
      </c>
      <c r="F641">
        <v>44</v>
      </c>
      <c r="G641">
        <v>13</v>
      </c>
      <c r="H641">
        <v>75</v>
      </c>
    </row>
    <row r="642" spans="1:8" x14ac:dyDescent="0.35">
      <c r="A642" s="2">
        <v>676</v>
      </c>
      <c r="B642">
        <v>8</v>
      </c>
      <c r="C642">
        <v>4</v>
      </c>
      <c r="D642">
        <v>6</v>
      </c>
      <c r="E642">
        <v>8</v>
      </c>
      <c r="F642">
        <v>77</v>
      </c>
      <c r="G642">
        <v>118</v>
      </c>
      <c r="H642">
        <v>221</v>
      </c>
    </row>
    <row r="643" spans="1:8" x14ac:dyDescent="0.35">
      <c r="A643" s="2">
        <v>677</v>
      </c>
      <c r="B643">
        <v>4</v>
      </c>
      <c r="C643">
        <v>8</v>
      </c>
      <c r="D643">
        <v>7</v>
      </c>
      <c r="E643">
        <v>2</v>
      </c>
      <c r="F643">
        <v>31</v>
      </c>
      <c r="G643">
        <v>84</v>
      </c>
      <c r="H643">
        <v>136</v>
      </c>
    </row>
    <row r="644" spans="1:8" x14ac:dyDescent="0.35">
      <c r="A644" s="2">
        <v>678</v>
      </c>
      <c r="B644">
        <v>5</v>
      </c>
      <c r="C644">
        <v>1</v>
      </c>
      <c r="D644">
        <v>4</v>
      </c>
      <c r="E644">
        <v>4</v>
      </c>
      <c r="F644">
        <v>21</v>
      </c>
      <c r="G644">
        <v>161</v>
      </c>
      <c r="H644">
        <v>196</v>
      </c>
    </row>
    <row r="645" spans="1:8" x14ac:dyDescent="0.35">
      <c r="A645" s="2">
        <v>679</v>
      </c>
      <c r="B645">
        <v>3</v>
      </c>
      <c r="C645">
        <v>2</v>
      </c>
      <c r="D645">
        <v>4</v>
      </c>
      <c r="E645">
        <v>1</v>
      </c>
      <c r="F645">
        <v>3</v>
      </c>
      <c r="G645">
        <v>35</v>
      </c>
      <c r="H645">
        <v>48</v>
      </c>
    </row>
    <row r="646" spans="1:8" x14ac:dyDescent="0.35">
      <c r="A646" s="2">
        <v>680</v>
      </c>
      <c r="B646">
        <v>2</v>
      </c>
      <c r="C646">
        <v>1</v>
      </c>
      <c r="D646">
        <v>3</v>
      </c>
      <c r="E646">
        <v>2</v>
      </c>
      <c r="F646">
        <v>4</v>
      </c>
      <c r="G646">
        <v>35</v>
      </c>
      <c r="H646">
        <v>47</v>
      </c>
    </row>
    <row r="647" spans="1:8" x14ac:dyDescent="0.35">
      <c r="A647" s="2">
        <v>681</v>
      </c>
      <c r="B647">
        <v>4</v>
      </c>
      <c r="E647">
        <v>1</v>
      </c>
      <c r="F647">
        <v>4</v>
      </c>
      <c r="G647">
        <v>16</v>
      </c>
      <c r="H647">
        <v>25</v>
      </c>
    </row>
    <row r="648" spans="1:8" x14ac:dyDescent="0.35">
      <c r="A648" s="2">
        <v>682</v>
      </c>
      <c r="B648">
        <v>6</v>
      </c>
      <c r="C648">
        <v>1</v>
      </c>
      <c r="D648">
        <v>9</v>
      </c>
      <c r="E648">
        <v>2</v>
      </c>
      <c r="F648">
        <v>19</v>
      </c>
      <c r="G648">
        <v>55</v>
      </c>
      <c r="H648">
        <v>92</v>
      </c>
    </row>
    <row r="649" spans="1:8" x14ac:dyDescent="0.35">
      <c r="A649" s="2">
        <v>683</v>
      </c>
      <c r="B649">
        <v>9</v>
      </c>
      <c r="C649">
        <v>1</v>
      </c>
      <c r="D649">
        <v>7</v>
      </c>
      <c r="E649">
        <v>2</v>
      </c>
      <c r="F649">
        <v>10</v>
      </c>
      <c r="G649">
        <v>139</v>
      </c>
      <c r="H649">
        <v>168</v>
      </c>
    </row>
    <row r="650" spans="1:8" x14ac:dyDescent="0.35">
      <c r="A650" s="2">
        <v>684</v>
      </c>
      <c r="D650">
        <v>2</v>
      </c>
      <c r="F650">
        <v>7</v>
      </c>
      <c r="G650">
        <v>9</v>
      </c>
      <c r="H650">
        <v>18</v>
      </c>
    </row>
    <row r="651" spans="1:8" x14ac:dyDescent="0.35">
      <c r="A651" s="2">
        <v>685</v>
      </c>
      <c r="C651">
        <v>1</v>
      </c>
      <c r="E651">
        <v>2</v>
      </c>
      <c r="F651">
        <v>1</v>
      </c>
      <c r="G651">
        <v>39</v>
      </c>
      <c r="H651">
        <v>43</v>
      </c>
    </row>
    <row r="652" spans="1:8" x14ac:dyDescent="0.35">
      <c r="A652" s="2">
        <v>686</v>
      </c>
      <c r="B652">
        <v>2</v>
      </c>
      <c r="E652">
        <v>1</v>
      </c>
      <c r="F652">
        <v>4</v>
      </c>
      <c r="G652">
        <v>60</v>
      </c>
      <c r="H652">
        <v>67</v>
      </c>
    </row>
    <row r="653" spans="1:8" x14ac:dyDescent="0.35">
      <c r="A653" s="2">
        <v>687</v>
      </c>
      <c r="B653">
        <v>5</v>
      </c>
      <c r="C653">
        <v>1</v>
      </c>
      <c r="F653">
        <v>6</v>
      </c>
      <c r="G653">
        <v>20</v>
      </c>
      <c r="H653">
        <v>32</v>
      </c>
    </row>
    <row r="654" spans="1:8" x14ac:dyDescent="0.35">
      <c r="A654" s="2">
        <v>688</v>
      </c>
      <c r="G654">
        <v>7</v>
      </c>
      <c r="H654">
        <v>7</v>
      </c>
    </row>
    <row r="655" spans="1:8" x14ac:dyDescent="0.35">
      <c r="A655" s="2">
        <v>689</v>
      </c>
      <c r="D655">
        <v>1</v>
      </c>
      <c r="F655">
        <v>1</v>
      </c>
      <c r="G655">
        <v>53</v>
      </c>
      <c r="H655">
        <v>55</v>
      </c>
    </row>
    <row r="656" spans="1:8" x14ac:dyDescent="0.35">
      <c r="A656" s="2">
        <v>690</v>
      </c>
      <c r="B656">
        <v>1</v>
      </c>
      <c r="D656">
        <v>1</v>
      </c>
      <c r="E656">
        <v>1</v>
      </c>
      <c r="F656">
        <v>5</v>
      </c>
      <c r="G656">
        <v>34</v>
      </c>
      <c r="H656">
        <v>42</v>
      </c>
    </row>
    <row r="657" spans="1:8" x14ac:dyDescent="0.35">
      <c r="A657" s="2">
        <v>691</v>
      </c>
      <c r="B657">
        <v>7</v>
      </c>
      <c r="C657">
        <v>1</v>
      </c>
      <c r="D657">
        <v>5</v>
      </c>
      <c r="E657">
        <v>1</v>
      </c>
      <c r="F657">
        <v>2</v>
      </c>
      <c r="G657">
        <v>40</v>
      </c>
      <c r="H657">
        <v>56</v>
      </c>
    </row>
    <row r="658" spans="1:8" x14ac:dyDescent="0.35">
      <c r="A658" s="2">
        <v>692</v>
      </c>
      <c r="B658">
        <v>8</v>
      </c>
      <c r="D658">
        <v>2</v>
      </c>
      <c r="E658">
        <v>1</v>
      </c>
      <c r="F658">
        <v>11</v>
      </c>
      <c r="G658">
        <v>65</v>
      </c>
      <c r="H658">
        <v>87</v>
      </c>
    </row>
    <row r="659" spans="1:8" x14ac:dyDescent="0.35">
      <c r="A659" s="2">
        <v>693</v>
      </c>
      <c r="B659">
        <v>6</v>
      </c>
      <c r="C659">
        <v>1</v>
      </c>
      <c r="D659">
        <v>3</v>
      </c>
      <c r="E659">
        <v>4</v>
      </c>
      <c r="F659">
        <v>7</v>
      </c>
      <c r="G659">
        <v>36</v>
      </c>
      <c r="H659">
        <v>57</v>
      </c>
    </row>
    <row r="660" spans="1:8" x14ac:dyDescent="0.35">
      <c r="A660" s="2">
        <v>694</v>
      </c>
      <c r="C660">
        <v>1</v>
      </c>
      <c r="D660">
        <v>3</v>
      </c>
      <c r="E660">
        <v>2</v>
      </c>
      <c r="G660">
        <v>25</v>
      </c>
      <c r="H660">
        <v>31</v>
      </c>
    </row>
    <row r="661" spans="1:8" x14ac:dyDescent="0.35">
      <c r="A661" s="2">
        <v>695</v>
      </c>
      <c r="B661">
        <v>9</v>
      </c>
      <c r="D661">
        <v>3</v>
      </c>
      <c r="E661">
        <v>3</v>
      </c>
      <c r="F661">
        <v>49</v>
      </c>
      <c r="G661">
        <v>27</v>
      </c>
      <c r="H661">
        <v>91</v>
      </c>
    </row>
    <row r="662" spans="1:8" x14ac:dyDescent="0.35">
      <c r="A662" s="2">
        <v>696</v>
      </c>
      <c r="B662">
        <v>9</v>
      </c>
      <c r="C662">
        <v>2</v>
      </c>
      <c r="D662">
        <v>9</v>
      </c>
      <c r="E662">
        <v>3</v>
      </c>
      <c r="F662">
        <v>6</v>
      </c>
      <c r="G662">
        <v>36</v>
      </c>
      <c r="H662">
        <v>65</v>
      </c>
    </row>
    <row r="663" spans="1:8" x14ac:dyDescent="0.35">
      <c r="A663" s="2">
        <v>697</v>
      </c>
      <c r="B663">
        <v>6</v>
      </c>
      <c r="C663">
        <v>6</v>
      </c>
      <c r="D663">
        <v>2</v>
      </c>
      <c r="E663">
        <v>2</v>
      </c>
      <c r="F663">
        <v>20</v>
      </c>
      <c r="G663">
        <v>38</v>
      </c>
      <c r="H663">
        <v>74</v>
      </c>
    </row>
    <row r="664" spans="1:8" x14ac:dyDescent="0.35">
      <c r="A664" s="2">
        <v>698</v>
      </c>
      <c r="B664">
        <v>6</v>
      </c>
      <c r="E664">
        <v>4</v>
      </c>
      <c r="F664">
        <v>62</v>
      </c>
      <c r="G664">
        <v>68</v>
      </c>
      <c r="H664">
        <v>140</v>
      </c>
    </row>
    <row r="665" spans="1:8" x14ac:dyDescent="0.35">
      <c r="A665" s="2">
        <v>699</v>
      </c>
      <c r="B665">
        <v>1</v>
      </c>
      <c r="C665">
        <v>3</v>
      </c>
      <c r="E665">
        <v>3</v>
      </c>
      <c r="F665">
        <v>60</v>
      </c>
      <c r="G665">
        <v>114</v>
      </c>
      <c r="H665">
        <v>181</v>
      </c>
    </row>
    <row r="666" spans="1:8" x14ac:dyDescent="0.35">
      <c r="A666" s="2">
        <v>701</v>
      </c>
      <c r="B666">
        <v>7</v>
      </c>
      <c r="C666">
        <v>3</v>
      </c>
      <c r="D666">
        <v>6</v>
      </c>
      <c r="E666">
        <v>16</v>
      </c>
      <c r="F666">
        <v>60</v>
      </c>
      <c r="G666">
        <v>135</v>
      </c>
      <c r="H666">
        <v>227</v>
      </c>
    </row>
    <row r="667" spans="1:8" x14ac:dyDescent="0.35">
      <c r="A667" s="2">
        <v>702</v>
      </c>
      <c r="B667">
        <v>3</v>
      </c>
      <c r="C667">
        <v>2</v>
      </c>
      <c r="D667">
        <v>6</v>
      </c>
      <c r="E667">
        <v>10</v>
      </c>
      <c r="F667">
        <v>87</v>
      </c>
      <c r="G667">
        <v>117</v>
      </c>
      <c r="H667">
        <v>225</v>
      </c>
    </row>
    <row r="668" spans="1:8" x14ac:dyDescent="0.35">
      <c r="A668" s="2">
        <v>703</v>
      </c>
      <c r="B668">
        <v>28</v>
      </c>
      <c r="C668">
        <v>1</v>
      </c>
      <c r="D668">
        <v>7</v>
      </c>
      <c r="E668">
        <v>12</v>
      </c>
      <c r="F668">
        <v>66</v>
      </c>
      <c r="G668">
        <v>192</v>
      </c>
      <c r="H668">
        <v>306</v>
      </c>
    </row>
    <row r="669" spans="1:8" x14ac:dyDescent="0.35">
      <c r="A669" s="2">
        <v>704</v>
      </c>
      <c r="B669">
        <v>20</v>
      </c>
      <c r="C669">
        <v>2</v>
      </c>
      <c r="D669">
        <v>17</v>
      </c>
      <c r="E669">
        <v>12</v>
      </c>
      <c r="F669">
        <v>125</v>
      </c>
      <c r="G669">
        <v>224</v>
      </c>
      <c r="H669">
        <v>400</v>
      </c>
    </row>
    <row r="670" spans="1:8" x14ac:dyDescent="0.35">
      <c r="A670" s="2">
        <v>705</v>
      </c>
      <c r="B670">
        <v>13</v>
      </c>
      <c r="C670">
        <v>11</v>
      </c>
      <c r="D670">
        <v>28</v>
      </c>
      <c r="E670">
        <v>22</v>
      </c>
      <c r="F670">
        <v>196</v>
      </c>
      <c r="G670">
        <v>657</v>
      </c>
      <c r="H670">
        <v>927</v>
      </c>
    </row>
    <row r="671" spans="1:8" x14ac:dyDescent="0.35">
      <c r="A671" s="2">
        <v>706</v>
      </c>
      <c r="B671">
        <v>9</v>
      </c>
      <c r="C671">
        <v>2</v>
      </c>
      <c r="D671">
        <v>16</v>
      </c>
      <c r="E671">
        <v>23</v>
      </c>
      <c r="F671">
        <v>79</v>
      </c>
      <c r="G671">
        <v>275</v>
      </c>
      <c r="H671">
        <v>404</v>
      </c>
    </row>
    <row r="672" spans="1:8" x14ac:dyDescent="0.35">
      <c r="A672" s="2">
        <v>707</v>
      </c>
      <c r="B672">
        <v>20</v>
      </c>
      <c r="C672">
        <v>2</v>
      </c>
      <c r="D672">
        <v>14</v>
      </c>
      <c r="E672">
        <v>70</v>
      </c>
      <c r="F672">
        <v>75</v>
      </c>
      <c r="G672">
        <v>551</v>
      </c>
      <c r="H672">
        <v>732</v>
      </c>
    </row>
    <row r="673" spans="1:8" x14ac:dyDescent="0.35">
      <c r="A673" s="2">
        <v>708</v>
      </c>
      <c r="B673">
        <v>2</v>
      </c>
      <c r="C673">
        <v>1</v>
      </c>
      <c r="D673">
        <v>17</v>
      </c>
      <c r="E673">
        <v>34</v>
      </c>
      <c r="F673">
        <v>76</v>
      </c>
      <c r="G673">
        <v>521</v>
      </c>
      <c r="H673">
        <v>651</v>
      </c>
    </row>
    <row r="674" spans="1:8" x14ac:dyDescent="0.35">
      <c r="A674" s="2">
        <v>709</v>
      </c>
      <c r="B674">
        <v>7</v>
      </c>
      <c r="C674">
        <v>3</v>
      </c>
      <c r="D674">
        <v>8</v>
      </c>
      <c r="E674">
        <v>18</v>
      </c>
      <c r="F674">
        <v>80</v>
      </c>
      <c r="G674">
        <v>263</v>
      </c>
      <c r="H674">
        <v>379</v>
      </c>
    </row>
    <row r="675" spans="1:8" x14ac:dyDescent="0.35">
      <c r="A675" s="2">
        <v>710</v>
      </c>
      <c r="B675">
        <v>7</v>
      </c>
      <c r="C675">
        <v>4</v>
      </c>
      <c r="D675">
        <v>18</v>
      </c>
      <c r="E675">
        <v>12</v>
      </c>
      <c r="F675">
        <v>164</v>
      </c>
      <c r="G675">
        <v>98</v>
      </c>
      <c r="H675">
        <v>303</v>
      </c>
    </row>
    <row r="676" spans="1:8" x14ac:dyDescent="0.35">
      <c r="A676" s="2">
        <v>711</v>
      </c>
      <c r="B676">
        <v>20</v>
      </c>
      <c r="C676">
        <v>5</v>
      </c>
      <c r="D676">
        <v>6</v>
      </c>
      <c r="E676">
        <v>20</v>
      </c>
      <c r="F676">
        <v>100</v>
      </c>
      <c r="G676">
        <v>213</v>
      </c>
      <c r="H676">
        <v>364</v>
      </c>
    </row>
    <row r="677" spans="1:8" x14ac:dyDescent="0.35">
      <c r="A677" s="2">
        <v>712</v>
      </c>
      <c r="B677">
        <v>27</v>
      </c>
      <c r="C677">
        <v>5</v>
      </c>
      <c r="D677">
        <v>24</v>
      </c>
      <c r="E677">
        <v>72</v>
      </c>
      <c r="F677">
        <v>161</v>
      </c>
      <c r="G677">
        <v>682</v>
      </c>
      <c r="H677">
        <v>971</v>
      </c>
    </row>
    <row r="678" spans="1:8" x14ac:dyDescent="0.35">
      <c r="A678" s="2">
        <v>713</v>
      </c>
      <c r="B678">
        <v>33</v>
      </c>
      <c r="C678">
        <v>1</v>
      </c>
      <c r="D678">
        <v>12</v>
      </c>
      <c r="E678">
        <v>12</v>
      </c>
      <c r="F678">
        <v>185</v>
      </c>
      <c r="G678">
        <v>106</v>
      </c>
      <c r="H678">
        <v>349</v>
      </c>
    </row>
    <row r="679" spans="1:8" x14ac:dyDescent="0.35">
      <c r="A679" s="2">
        <v>714</v>
      </c>
      <c r="C679">
        <v>8</v>
      </c>
      <c r="D679">
        <v>6</v>
      </c>
      <c r="E679">
        <v>15</v>
      </c>
      <c r="F679">
        <v>41</v>
      </c>
      <c r="G679">
        <v>169</v>
      </c>
      <c r="H679">
        <v>239</v>
      </c>
    </row>
    <row r="680" spans="1:8" x14ac:dyDescent="0.35">
      <c r="A680" s="2">
        <v>715</v>
      </c>
      <c r="B680">
        <v>18</v>
      </c>
      <c r="D680">
        <v>5</v>
      </c>
      <c r="E680">
        <v>7</v>
      </c>
      <c r="F680">
        <v>30</v>
      </c>
      <c r="G680">
        <v>137</v>
      </c>
      <c r="H680">
        <v>197</v>
      </c>
    </row>
    <row r="681" spans="1:8" x14ac:dyDescent="0.35">
      <c r="A681" s="2">
        <v>716</v>
      </c>
      <c r="B681">
        <v>10</v>
      </c>
      <c r="C681">
        <v>4</v>
      </c>
      <c r="D681">
        <v>14</v>
      </c>
      <c r="E681">
        <v>12</v>
      </c>
      <c r="F681">
        <v>52</v>
      </c>
      <c r="G681">
        <v>147</v>
      </c>
      <c r="H681">
        <v>239</v>
      </c>
    </row>
    <row r="682" spans="1:8" x14ac:dyDescent="0.35">
      <c r="A682" s="2">
        <v>717</v>
      </c>
      <c r="B682">
        <v>7</v>
      </c>
      <c r="C682">
        <v>2</v>
      </c>
      <c r="D682">
        <v>4</v>
      </c>
      <c r="E682">
        <v>15</v>
      </c>
      <c r="F682">
        <v>37</v>
      </c>
      <c r="G682">
        <v>236</v>
      </c>
      <c r="H682">
        <v>301</v>
      </c>
    </row>
    <row r="683" spans="1:8" x14ac:dyDescent="0.35">
      <c r="A683" s="2">
        <v>718</v>
      </c>
      <c r="B683">
        <v>13</v>
      </c>
      <c r="C683">
        <v>1</v>
      </c>
      <c r="D683">
        <v>9</v>
      </c>
      <c r="E683">
        <v>35</v>
      </c>
      <c r="F683">
        <v>42</v>
      </c>
      <c r="G683">
        <v>191</v>
      </c>
      <c r="H683">
        <v>291</v>
      </c>
    </row>
    <row r="684" spans="1:8" x14ac:dyDescent="0.35">
      <c r="A684" s="2">
        <v>719</v>
      </c>
      <c r="B684">
        <v>3</v>
      </c>
      <c r="C684">
        <v>2</v>
      </c>
      <c r="D684">
        <v>4</v>
      </c>
      <c r="E684">
        <v>15</v>
      </c>
      <c r="F684">
        <v>59</v>
      </c>
      <c r="G684">
        <v>84</v>
      </c>
      <c r="H684">
        <v>167</v>
      </c>
    </row>
    <row r="685" spans="1:8" x14ac:dyDescent="0.35">
      <c r="A685" s="2">
        <v>720</v>
      </c>
      <c r="B685">
        <v>56</v>
      </c>
      <c r="C685">
        <v>6</v>
      </c>
      <c r="D685">
        <v>3</v>
      </c>
      <c r="E685">
        <v>11</v>
      </c>
      <c r="F685">
        <v>15</v>
      </c>
      <c r="G685">
        <v>217</v>
      </c>
      <c r="H685">
        <v>308</v>
      </c>
    </row>
    <row r="686" spans="1:8" x14ac:dyDescent="0.35">
      <c r="A686" s="2">
        <v>721</v>
      </c>
      <c r="B686">
        <v>10</v>
      </c>
      <c r="C686">
        <v>3</v>
      </c>
      <c r="D686">
        <v>11</v>
      </c>
      <c r="E686">
        <v>14</v>
      </c>
      <c r="F686">
        <v>89</v>
      </c>
      <c r="G686">
        <v>104</v>
      </c>
      <c r="H686">
        <v>231</v>
      </c>
    </row>
    <row r="687" spans="1:8" x14ac:dyDescent="0.35">
      <c r="A687" s="2">
        <v>722</v>
      </c>
      <c r="B687">
        <v>4</v>
      </c>
      <c r="D687">
        <v>3</v>
      </c>
      <c r="E687">
        <v>5</v>
      </c>
      <c r="F687">
        <v>12</v>
      </c>
      <c r="G687">
        <v>29</v>
      </c>
      <c r="H687">
        <v>53</v>
      </c>
    </row>
    <row r="688" spans="1:8" x14ac:dyDescent="0.35">
      <c r="A688" s="2">
        <v>723</v>
      </c>
      <c r="C688">
        <v>1</v>
      </c>
      <c r="D688">
        <v>2</v>
      </c>
      <c r="E688">
        <v>17</v>
      </c>
      <c r="F688">
        <v>32</v>
      </c>
      <c r="G688">
        <v>116</v>
      </c>
      <c r="H688">
        <v>168</v>
      </c>
    </row>
    <row r="689" spans="1:8" x14ac:dyDescent="0.35">
      <c r="A689" s="2">
        <v>724</v>
      </c>
      <c r="B689">
        <v>10</v>
      </c>
      <c r="C689">
        <v>3</v>
      </c>
      <c r="D689">
        <v>18</v>
      </c>
      <c r="E689">
        <v>8</v>
      </c>
      <c r="F689">
        <v>13</v>
      </c>
      <c r="G689">
        <v>202</v>
      </c>
      <c r="H689">
        <v>254</v>
      </c>
    </row>
    <row r="690" spans="1:8" x14ac:dyDescent="0.35">
      <c r="A690" s="2">
        <v>726</v>
      </c>
      <c r="B690">
        <v>14</v>
      </c>
      <c r="C690">
        <v>1</v>
      </c>
      <c r="D690">
        <v>8</v>
      </c>
      <c r="E690">
        <v>8</v>
      </c>
      <c r="F690">
        <v>46</v>
      </c>
      <c r="G690">
        <v>118</v>
      </c>
      <c r="H690">
        <v>195</v>
      </c>
    </row>
    <row r="691" spans="1:8" x14ac:dyDescent="0.35">
      <c r="A691" s="2">
        <v>727</v>
      </c>
      <c r="B691">
        <v>58</v>
      </c>
      <c r="C691">
        <v>3</v>
      </c>
      <c r="D691">
        <v>17</v>
      </c>
      <c r="E691">
        <v>11</v>
      </c>
      <c r="F691">
        <v>181</v>
      </c>
      <c r="G691">
        <v>123</v>
      </c>
      <c r="H691">
        <v>393</v>
      </c>
    </row>
    <row r="692" spans="1:8" x14ac:dyDescent="0.35">
      <c r="A692" s="2">
        <v>728</v>
      </c>
      <c r="B692">
        <v>3</v>
      </c>
      <c r="C692">
        <v>4</v>
      </c>
      <c r="D692">
        <v>7</v>
      </c>
      <c r="E692">
        <v>12</v>
      </c>
      <c r="F692">
        <v>93</v>
      </c>
      <c r="G692">
        <v>191</v>
      </c>
      <c r="H692">
        <v>310</v>
      </c>
    </row>
    <row r="693" spans="1:8" x14ac:dyDescent="0.35">
      <c r="A693" s="2">
        <v>729</v>
      </c>
      <c r="B693">
        <v>15</v>
      </c>
      <c r="C693">
        <v>3</v>
      </c>
      <c r="D693">
        <v>11</v>
      </c>
      <c r="E693">
        <v>19</v>
      </c>
      <c r="F693">
        <v>29</v>
      </c>
      <c r="G693">
        <v>175</v>
      </c>
      <c r="H693">
        <v>252</v>
      </c>
    </row>
    <row r="694" spans="1:8" x14ac:dyDescent="0.35">
      <c r="A694" s="2">
        <v>730</v>
      </c>
      <c r="B694">
        <v>15</v>
      </c>
      <c r="C694">
        <v>3</v>
      </c>
      <c r="D694">
        <v>8</v>
      </c>
      <c r="E694">
        <v>29</v>
      </c>
      <c r="F694">
        <v>52</v>
      </c>
      <c r="G694">
        <v>207</v>
      </c>
      <c r="H694">
        <v>314</v>
      </c>
    </row>
    <row r="695" spans="1:8" x14ac:dyDescent="0.35">
      <c r="A695" s="2">
        <v>731</v>
      </c>
      <c r="B695">
        <v>5</v>
      </c>
      <c r="D695">
        <v>1</v>
      </c>
      <c r="E695">
        <v>2</v>
      </c>
      <c r="F695">
        <v>8</v>
      </c>
      <c r="G695">
        <v>55</v>
      </c>
      <c r="H695">
        <v>71</v>
      </c>
    </row>
    <row r="696" spans="1:8" x14ac:dyDescent="0.35">
      <c r="A696" s="2">
        <v>732</v>
      </c>
      <c r="B696">
        <v>20</v>
      </c>
      <c r="C696">
        <v>21</v>
      </c>
      <c r="D696">
        <v>44</v>
      </c>
      <c r="E696">
        <v>29</v>
      </c>
      <c r="F696">
        <v>155</v>
      </c>
      <c r="G696">
        <v>692</v>
      </c>
      <c r="H696">
        <v>961</v>
      </c>
    </row>
    <row r="697" spans="1:8" x14ac:dyDescent="0.35">
      <c r="A697" s="2">
        <v>733</v>
      </c>
      <c r="B697">
        <v>21</v>
      </c>
      <c r="C697">
        <v>3</v>
      </c>
      <c r="D697">
        <v>6</v>
      </c>
      <c r="E697">
        <v>9</v>
      </c>
      <c r="F697">
        <v>25</v>
      </c>
      <c r="G697">
        <v>116</v>
      </c>
      <c r="H697">
        <v>180</v>
      </c>
    </row>
    <row r="698" spans="1:8" x14ac:dyDescent="0.35">
      <c r="A698" s="2">
        <v>734</v>
      </c>
      <c r="B698">
        <v>6</v>
      </c>
      <c r="C698">
        <v>1</v>
      </c>
      <c r="D698">
        <v>2</v>
      </c>
      <c r="E698">
        <v>7</v>
      </c>
      <c r="F698">
        <v>44</v>
      </c>
      <c r="G698">
        <v>93</v>
      </c>
      <c r="H698">
        <v>153</v>
      </c>
    </row>
    <row r="699" spans="1:8" x14ac:dyDescent="0.35">
      <c r="A699" s="2">
        <v>735</v>
      </c>
      <c r="B699">
        <v>4</v>
      </c>
      <c r="C699">
        <v>7</v>
      </c>
      <c r="D699">
        <v>12</v>
      </c>
      <c r="E699">
        <v>10</v>
      </c>
      <c r="F699">
        <v>64</v>
      </c>
      <c r="G699">
        <v>131</v>
      </c>
      <c r="H699">
        <v>228</v>
      </c>
    </row>
    <row r="700" spans="1:8" x14ac:dyDescent="0.35">
      <c r="A700" s="2">
        <v>736</v>
      </c>
      <c r="B700">
        <v>15</v>
      </c>
      <c r="C700">
        <v>5</v>
      </c>
      <c r="D700">
        <v>14</v>
      </c>
      <c r="E700">
        <v>6</v>
      </c>
      <c r="F700">
        <v>7</v>
      </c>
      <c r="G700">
        <v>40</v>
      </c>
      <c r="H700">
        <v>87</v>
      </c>
    </row>
    <row r="701" spans="1:8" x14ac:dyDescent="0.35">
      <c r="A701" s="2">
        <v>737</v>
      </c>
      <c r="B701">
        <v>43</v>
      </c>
      <c r="C701">
        <v>8</v>
      </c>
      <c r="D701">
        <v>22</v>
      </c>
      <c r="E701">
        <v>15</v>
      </c>
      <c r="F701">
        <v>281</v>
      </c>
      <c r="G701">
        <v>87</v>
      </c>
      <c r="H701">
        <v>456</v>
      </c>
    </row>
    <row r="702" spans="1:8" x14ac:dyDescent="0.35">
      <c r="A702" s="2">
        <v>738</v>
      </c>
      <c r="B702">
        <v>11</v>
      </c>
      <c r="D702">
        <v>5</v>
      </c>
      <c r="E702">
        <v>4</v>
      </c>
      <c r="F702">
        <v>95</v>
      </c>
      <c r="G702">
        <v>32</v>
      </c>
      <c r="H702">
        <v>147</v>
      </c>
    </row>
    <row r="703" spans="1:8" x14ac:dyDescent="0.35">
      <c r="A703" s="2">
        <v>739</v>
      </c>
      <c r="B703">
        <v>5</v>
      </c>
      <c r="C703">
        <v>2</v>
      </c>
      <c r="D703">
        <v>9</v>
      </c>
      <c r="E703">
        <v>8</v>
      </c>
      <c r="F703">
        <v>40</v>
      </c>
      <c r="G703">
        <v>83</v>
      </c>
      <c r="H703">
        <v>147</v>
      </c>
    </row>
    <row r="704" spans="1:8" x14ac:dyDescent="0.35">
      <c r="A704" s="2">
        <v>740</v>
      </c>
      <c r="B704">
        <v>15</v>
      </c>
      <c r="C704">
        <v>4</v>
      </c>
      <c r="D704">
        <v>16</v>
      </c>
      <c r="E704">
        <v>10</v>
      </c>
      <c r="F704">
        <v>188</v>
      </c>
      <c r="G704">
        <v>121</v>
      </c>
      <c r="H704">
        <v>354</v>
      </c>
    </row>
    <row r="705" spans="1:8" x14ac:dyDescent="0.35">
      <c r="A705" s="2">
        <v>741</v>
      </c>
      <c r="B705">
        <v>18</v>
      </c>
      <c r="C705">
        <v>10</v>
      </c>
      <c r="D705">
        <v>23</v>
      </c>
      <c r="E705">
        <v>20</v>
      </c>
      <c r="F705">
        <v>63</v>
      </c>
      <c r="G705">
        <v>481</v>
      </c>
      <c r="H705">
        <v>615</v>
      </c>
    </row>
    <row r="706" spans="1:8" x14ac:dyDescent="0.35">
      <c r="A706" s="2">
        <v>742</v>
      </c>
      <c r="B706">
        <v>41</v>
      </c>
      <c r="C706">
        <v>4</v>
      </c>
      <c r="D706">
        <v>13</v>
      </c>
      <c r="E706">
        <v>5</v>
      </c>
      <c r="F706">
        <v>254</v>
      </c>
      <c r="G706">
        <v>141</v>
      </c>
      <c r="H706">
        <v>458</v>
      </c>
    </row>
    <row r="707" spans="1:8" x14ac:dyDescent="0.35">
      <c r="A707" s="2">
        <v>743</v>
      </c>
      <c r="B707">
        <v>3</v>
      </c>
      <c r="C707">
        <v>2</v>
      </c>
      <c r="D707">
        <v>3</v>
      </c>
      <c r="E707">
        <v>6</v>
      </c>
      <c r="F707">
        <v>11</v>
      </c>
      <c r="G707">
        <v>117</v>
      </c>
      <c r="H707">
        <v>142</v>
      </c>
    </row>
    <row r="708" spans="1:8" x14ac:dyDescent="0.35">
      <c r="A708" s="2">
        <v>744</v>
      </c>
      <c r="B708">
        <v>7</v>
      </c>
      <c r="C708">
        <v>2</v>
      </c>
      <c r="D708">
        <v>5</v>
      </c>
      <c r="E708">
        <v>13</v>
      </c>
      <c r="F708">
        <v>48</v>
      </c>
      <c r="G708">
        <v>102</v>
      </c>
      <c r="H708">
        <v>177</v>
      </c>
    </row>
    <row r="709" spans="1:8" x14ac:dyDescent="0.35">
      <c r="A709" s="2">
        <v>745</v>
      </c>
      <c r="B709">
        <v>14</v>
      </c>
      <c r="C709">
        <v>5</v>
      </c>
      <c r="D709">
        <v>17</v>
      </c>
      <c r="E709">
        <v>15</v>
      </c>
      <c r="F709">
        <v>58</v>
      </c>
      <c r="G709">
        <v>314</v>
      </c>
      <c r="H709">
        <v>423</v>
      </c>
    </row>
    <row r="710" spans="1:8" x14ac:dyDescent="0.35">
      <c r="A710" s="2">
        <v>746</v>
      </c>
      <c r="B710">
        <v>15</v>
      </c>
      <c r="C710">
        <v>3</v>
      </c>
      <c r="D710">
        <v>5</v>
      </c>
      <c r="E710">
        <v>4</v>
      </c>
      <c r="F710">
        <v>152</v>
      </c>
      <c r="G710">
        <v>32</v>
      </c>
      <c r="H710">
        <v>211</v>
      </c>
    </row>
    <row r="711" spans="1:8" x14ac:dyDescent="0.35">
      <c r="A711" s="2">
        <v>747</v>
      </c>
      <c r="B711">
        <v>11</v>
      </c>
      <c r="C711">
        <v>2</v>
      </c>
      <c r="D711">
        <v>2</v>
      </c>
      <c r="F711">
        <v>8</v>
      </c>
      <c r="G711">
        <v>33</v>
      </c>
      <c r="H711">
        <v>56</v>
      </c>
    </row>
    <row r="712" spans="1:8" x14ac:dyDescent="0.35">
      <c r="A712" s="2">
        <v>748</v>
      </c>
      <c r="B712">
        <v>3</v>
      </c>
      <c r="C712">
        <v>1</v>
      </c>
      <c r="D712">
        <v>12</v>
      </c>
      <c r="E712">
        <v>5</v>
      </c>
      <c r="F712">
        <v>49</v>
      </c>
      <c r="G712">
        <v>82</v>
      </c>
      <c r="H712">
        <v>152</v>
      </c>
    </row>
    <row r="713" spans="1:8" x14ac:dyDescent="0.35">
      <c r="A713" s="2">
        <v>749</v>
      </c>
      <c r="B713">
        <v>10</v>
      </c>
      <c r="C713">
        <v>6</v>
      </c>
      <c r="D713">
        <v>14</v>
      </c>
      <c r="E713">
        <v>14</v>
      </c>
      <c r="F713">
        <v>18</v>
      </c>
      <c r="G713">
        <v>258</v>
      </c>
      <c r="H713">
        <v>320</v>
      </c>
    </row>
    <row r="714" spans="1:8" x14ac:dyDescent="0.35">
      <c r="A714" s="2">
        <v>750</v>
      </c>
      <c r="B714">
        <v>3</v>
      </c>
      <c r="C714">
        <v>1</v>
      </c>
      <c r="D714">
        <v>3</v>
      </c>
      <c r="E714">
        <v>2</v>
      </c>
      <c r="F714">
        <v>26</v>
      </c>
      <c r="G714">
        <v>45</v>
      </c>
      <c r="H714">
        <v>80</v>
      </c>
    </row>
    <row r="715" spans="1:8" x14ac:dyDescent="0.35">
      <c r="A715" s="2">
        <v>751</v>
      </c>
      <c r="B715">
        <v>34</v>
      </c>
      <c r="C715">
        <v>1</v>
      </c>
      <c r="D715">
        <v>13</v>
      </c>
      <c r="E715">
        <v>13</v>
      </c>
      <c r="F715">
        <v>195</v>
      </c>
      <c r="G715">
        <v>89</v>
      </c>
      <c r="H715">
        <v>345</v>
      </c>
    </row>
    <row r="716" spans="1:8" x14ac:dyDescent="0.35">
      <c r="A716" s="2">
        <v>752</v>
      </c>
      <c r="B716">
        <v>2</v>
      </c>
      <c r="C716">
        <v>8</v>
      </c>
      <c r="D716">
        <v>20</v>
      </c>
      <c r="E716">
        <v>25</v>
      </c>
      <c r="F716">
        <v>112</v>
      </c>
      <c r="G716">
        <v>237</v>
      </c>
      <c r="H716">
        <v>404</v>
      </c>
    </row>
    <row r="717" spans="1:8" x14ac:dyDescent="0.35">
      <c r="A717" s="2">
        <v>753</v>
      </c>
      <c r="B717">
        <v>7</v>
      </c>
      <c r="C717">
        <v>4</v>
      </c>
      <c r="D717">
        <v>10</v>
      </c>
      <c r="E717">
        <v>19</v>
      </c>
      <c r="F717">
        <v>106</v>
      </c>
      <c r="G717">
        <v>202</v>
      </c>
      <c r="H717">
        <v>348</v>
      </c>
    </row>
    <row r="718" spans="1:8" x14ac:dyDescent="0.35">
      <c r="A718" s="2">
        <v>754</v>
      </c>
      <c r="B718">
        <v>18</v>
      </c>
      <c r="C718">
        <v>6</v>
      </c>
      <c r="D718">
        <v>18</v>
      </c>
      <c r="E718">
        <v>21</v>
      </c>
      <c r="F718">
        <v>153</v>
      </c>
      <c r="G718">
        <v>245</v>
      </c>
      <c r="H718">
        <v>461</v>
      </c>
    </row>
    <row r="719" spans="1:8" x14ac:dyDescent="0.35">
      <c r="A719" s="2">
        <v>755</v>
      </c>
      <c r="B719">
        <v>13</v>
      </c>
      <c r="C719">
        <v>3</v>
      </c>
      <c r="D719">
        <v>6</v>
      </c>
      <c r="E719">
        <v>20</v>
      </c>
      <c r="F719">
        <v>51</v>
      </c>
      <c r="G719">
        <v>217</v>
      </c>
      <c r="H719">
        <v>310</v>
      </c>
    </row>
    <row r="720" spans="1:8" x14ac:dyDescent="0.35">
      <c r="A720" s="2">
        <v>756</v>
      </c>
      <c r="B720">
        <v>18</v>
      </c>
      <c r="C720">
        <v>12</v>
      </c>
      <c r="D720">
        <v>24</v>
      </c>
      <c r="E720">
        <v>17</v>
      </c>
      <c r="F720">
        <v>167</v>
      </c>
      <c r="G720">
        <v>316</v>
      </c>
      <c r="H720">
        <v>554</v>
      </c>
    </row>
    <row r="721" spans="1:8" x14ac:dyDescent="0.35">
      <c r="A721" s="2">
        <v>757</v>
      </c>
      <c r="B721">
        <v>21</v>
      </c>
      <c r="C721">
        <v>17</v>
      </c>
      <c r="D721">
        <v>31</v>
      </c>
      <c r="E721">
        <v>32</v>
      </c>
      <c r="F721">
        <v>176</v>
      </c>
      <c r="G721">
        <v>549</v>
      </c>
      <c r="H721">
        <v>826</v>
      </c>
    </row>
    <row r="722" spans="1:8" x14ac:dyDescent="0.35">
      <c r="A722" s="2">
        <v>758</v>
      </c>
      <c r="B722">
        <v>4</v>
      </c>
      <c r="C722">
        <v>5</v>
      </c>
      <c r="D722">
        <v>7</v>
      </c>
      <c r="E722">
        <v>6</v>
      </c>
      <c r="F722">
        <v>13</v>
      </c>
      <c r="G722">
        <v>160</v>
      </c>
      <c r="H722">
        <v>195</v>
      </c>
    </row>
    <row r="723" spans="1:8" x14ac:dyDescent="0.35">
      <c r="A723" s="2">
        <v>759</v>
      </c>
      <c r="B723">
        <v>14</v>
      </c>
      <c r="C723">
        <v>7</v>
      </c>
      <c r="D723">
        <v>15</v>
      </c>
      <c r="E723">
        <v>29</v>
      </c>
      <c r="F723">
        <v>241</v>
      </c>
      <c r="G723">
        <v>232</v>
      </c>
      <c r="H723">
        <v>538</v>
      </c>
    </row>
    <row r="724" spans="1:8" x14ac:dyDescent="0.35">
      <c r="A724" s="2">
        <v>760</v>
      </c>
      <c r="B724">
        <v>42</v>
      </c>
      <c r="C724">
        <v>1</v>
      </c>
      <c r="D724">
        <v>34</v>
      </c>
      <c r="E724">
        <v>34</v>
      </c>
      <c r="F724">
        <v>171</v>
      </c>
      <c r="G724">
        <v>277</v>
      </c>
      <c r="H724">
        <v>559</v>
      </c>
    </row>
    <row r="725" spans="1:8" x14ac:dyDescent="0.35">
      <c r="A725" s="2">
        <v>761</v>
      </c>
      <c r="B725">
        <v>11</v>
      </c>
      <c r="C725">
        <v>2</v>
      </c>
      <c r="D725">
        <v>8</v>
      </c>
      <c r="E725">
        <v>10</v>
      </c>
      <c r="F725">
        <v>17</v>
      </c>
      <c r="G725">
        <v>81</v>
      </c>
      <c r="H725">
        <v>129</v>
      </c>
    </row>
    <row r="726" spans="1:8" x14ac:dyDescent="0.35">
      <c r="A726" s="2">
        <v>762</v>
      </c>
      <c r="B726">
        <v>5</v>
      </c>
      <c r="C726">
        <v>9</v>
      </c>
      <c r="D726">
        <v>16</v>
      </c>
      <c r="E726">
        <v>37</v>
      </c>
      <c r="F726">
        <v>99</v>
      </c>
      <c r="G726">
        <v>572</v>
      </c>
      <c r="H726">
        <v>738</v>
      </c>
    </row>
    <row r="727" spans="1:8" x14ac:dyDescent="0.35">
      <c r="A727" s="2">
        <v>763</v>
      </c>
      <c r="B727">
        <v>2</v>
      </c>
      <c r="C727">
        <v>2</v>
      </c>
      <c r="D727">
        <v>4</v>
      </c>
      <c r="E727">
        <v>4</v>
      </c>
      <c r="F727">
        <v>8</v>
      </c>
      <c r="G727">
        <v>75</v>
      </c>
      <c r="H727">
        <v>95</v>
      </c>
    </row>
    <row r="728" spans="1:8" x14ac:dyDescent="0.35">
      <c r="A728" s="2">
        <v>764</v>
      </c>
      <c r="B728">
        <v>28</v>
      </c>
      <c r="C728">
        <v>3</v>
      </c>
      <c r="D728">
        <v>10</v>
      </c>
      <c r="E728">
        <v>14</v>
      </c>
      <c r="F728">
        <v>135</v>
      </c>
      <c r="G728">
        <v>130</v>
      </c>
      <c r="H728">
        <v>320</v>
      </c>
    </row>
    <row r="729" spans="1:8" x14ac:dyDescent="0.35">
      <c r="A729" s="2">
        <v>765</v>
      </c>
      <c r="B729">
        <v>16</v>
      </c>
      <c r="C729">
        <v>3</v>
      </c>
      <c r="D729">
        <v>9</v>
      </c>
      <c r="E729">
        <v>7</v>
      </c>
      <c r="F729">
        <v>9</v>
      </c>
      <c r="G729">
        <v>110</v>
      </c>
      <c r="H729">
        <v>154</v>
      </c>
    </row>
    <row r="730" spans="1:8" x14ac:dyDescent="0.35">
      <c r="A730" s="2">
        <v>766</v>
      </c>
      <c r="B730">
        <v>26</v>
      </c>
      <c r="C730">
        <v>4</v>
      </c>
      <c r="D730">
        <v>12</v>
      </c>
      <c r="E730">
        <v>11</v>
      </c>
      <c r="F730">
        <v>119</v>
      </c>
      <c r="G730">
        <v>119</v>
      </c>
      <c r="H730">
        <v>291</v>
      </c>
    </row>
    <row r="731" spans="1:8" x14ac:dyDescent="0.35">
      <c r="A731" s="2">
        <v>767</v>
      </c>
      <c r="B731">
        <v>18</v>
      </c>
      <c r="C731">
        <v>6</v>
      </c>
      <c r="D731">
        <v>23</v>
      </c>
      <c r="E731">
        <v>35</v>
      </c>
      <c r="F731">
        <v>140</v>
      </c>
      <c r="G731">
        <v>361</v>
      </c>
      <c r="H731">
        <v>583</v>
      </c>
    </row>
    <row r="732" spans="1:8" x14ac:dyDescent="0.35">
      <c r="A732" s="2">
        <v>768</v>
      </c>
      <c r="B732">
        <v>14</v>
      </c>
      <c r="C732">
        <v>3</v>
      </c>
      <c r="D732">
        <v>9</v>
      </c>
      <c r="E732">
        <v>8</v>
      </c>
      <c r="F732">
        <v>49</v>
      </c>
      <c r="G732">
        <v>129</v>
      </c>
      <c r="H732">
        <v>212</v>
      </c>
    </row>
    <row r="733" spans="1:8" x14ac:dyDescent="0.35">
      <c r="A733" s="2">
        <v>769</v>
      </c>
      <c r="B733">
        <v>27</v>
      </c>
      <c r="C733">
        <v>9</v>
      </c>
      <c r="D733">
        <v>9</v>
      </c>
      <c r="E733">
        <v>7</v>
      </c>
      <c r="F733">
        <v>93</v>
      </c>
      <c r="G733">
        <v>242</v>
      </c>
      <c r="H733">
        <v>387</v>
      </c>
    </row>
    <row r="734" spans="1:8" x14ac:dyDescent="0.35">
      <c r="A734" s="2">
        <v>770</v>
      </c>
      <c r="B734">
        <v>18</v>
      </c>
      <c r="C734">
        <v>4</v>
      </c>
      <c r="D734">
        <v>16</v>
      </c>
      <c r="E734">
        <v>5</v>
      </c>
      <c r="F734">
        <v>58</v>
      </c>
      <c r="G734">
        <v>207</v>
      </c>
      <c r="H734">
        <v>308</v>
      </c>
    </row>
    <row r="735" spans="1:8" x14ac:dyDescent="0.35">
      <c r="A735" s="2">
        <v>771</v>
      </c>
      <c r="B735">
        <v>14</v>
      </c>
      <c r="D735">
        <v>4</v>
      </c>
      <c r="E735">
        <v>6</v>
      </c>
      <c r="F735">
        <v>25</v>
      </c>
      <c r="G735">
        <v>101</v>
      </c>
      <c r="H735">
        <v>150</v>
      </c>
    </row>
    <row r="736" spans="1:8" x14ac:dyDescent="0.35">
      <c r="A736" s="2">
        <v>772</v>
      </c>
      <c r="B736">
        <v>6</v>
      </c>
      <c r="C736">
        <v>1</v>
      </c>
      <c r="D736">
        <v>5</v>
      </c>
      <c r="E736">
        <v>5</v>
      </c>
      <c r="F736">
        <v>149</v>
      </c>
      <c r="G736">
        <v>97</v>
      </c>
      <c r="H736">
        <v>263</v>
      </c>
    </row>
    <row r="737" spans="1:8" x14ac:dyDescent="0.35">
      <c r="A737" s="2">
        <v>773</v>
      </c>
      <c r="B737">
        <v>8</v>
      </c>
      <c r="C737">
        <v>3</v>
      </c>
      <c r="D737">
        <v>9</v>
      </c>
      <c r="E737">
        <v>6</v>
      </c>
      <c r="F737">
        <v>27</v>
      </c>
      <c r="G737">
        <v>51</v>
      </c>
      <c r="H737">
        <v>104</v>
      </c>
    </row>
    <row r="738" spans="1:8" x14ac:dyDescent="0.35">
      <c r="A738" s="2">
        <v>774</v>
      </c>
      <c r="B738">
        <v>8</v>
      </c>
      <c r="C738">
        <v>4</v>
      </c>
      <c r="D738">
        <v>11</v>
      </c>
      <c r="E738">
        <v>4</v>
      </c>
      <c r="F738">
        <v>63</v>
      </c>
      <c r="G738">
        <v>89</v>
      </c>
      <c r="H738">
        <v>179</v>
      </c>
    </row>
    <row r="739" spans="1:8" x14ac:dyDescent="0.35">
      <c r="A739" s="2">
        <v>775</v>
      </c>
      <c r="B739">
        <v>2</v>
      </c>
      <c r="C739">
        <v>1</v>
      </c>
      <c r="D739">
        <v>2</v>
      </c>
      <c r="E739">
        <v>3</v>
      </c>
      <c r="F739">
        <v>1</v>
      </c>
      <c r="G739">
        <v>76</v>
      </c>
      <c r="H739">
        <v>85</v>
      </c>
    </row>
    <row r="740" spans="1:8" x14ac:dyDescent="0.35">
      <c r="A740" s="2">
        <v>776</v>
      </c>
      <c r="B740">
        <v>1</v>
      </c>
      <c r="C740">
        <v>1</v>
      </c>
      <c r="D740">
        <v>1</v>
      </c>
      <c r="E740">
        <v>3</v>
      </c>
      <c r="F740">
        <v>15</v>
      </c>
      <c r="G740">
        <v>46</v>
      </c>
      <c r="H740">
        <v>67</v>
      </c>
    </row>
    <row r="741" spans="1:8" x14ac:dyDescent="0.35">
      <c r="A741" s="2">
        <v>777</v>
      </c>
      <c r="B741">
        <v>3</v>
      </c>
      <c r="C741">
        <v>1</v>
      </c>
      <c r="D741">
        <v>2</v>
      </c>
      <c r="E741">
        <v>5</v>
      </c>
      <c r="F741">
        <v>13</v>
      </c>
      <c r="G741">
        <v>37</v>
      </c>
      <c r="H741">
        <v>61</v>
      </c>
    </row>
    <row r="742" spans="1:8" x14ac:dyDescent="0.35">
      <c r="A742" s="2">
        <v>778</v>
      </c>
      <c r="B742">
        <v>5</v>
      </c>
      <c r="C742">
        <v>4</v>
      </c>
      <c r="D742">
        <v>13</v>
      </c>
      <c r="E742">
        <v>2</v>
      </c>
      <c r="F742">
        <v>119</v>
      </c>
      <c r="G742">
        <v>93</v>
      </c>
      <c r="H742">
        <v>236</v>
      </c>
    </row>
    <row r="743" spans="1:8" x14ac:dyDescent="0.35">
      <c r="A743" s="2">
        <v>779</v>
      </c>
      <c r="B743">
        <v>4</v>
      </c>
      <c r="E743">
        <v>4</v>
      </c>
      <c r="F743">
        <v>29</v>
      </c>
      <c r="G743">
        <v>27</v>
      </c>
      <c r="H743">
        <v>64</v>
      </c>
    </row>
    <row r="744" spans="1:8" x14ac:dyDescent="0.35">
      <c r="A744" s="2">
        <v>780</v>
      </c>
      <c r="B744">
        <v>7</v>
      </c>
      <c r="C744">
        <v>1</v>
      </c>
      <c r="D744">
        <v>3</v>
      </c>
      <c r="F744">
        <v>11</v>
      </c>
      <c r="G744">
        <v>22</v>
      </c>
      <c r="H744">
        <v>44</v>
      </c>
    </row>
    <row r="745" spans="1:8" x14ac:dyDescent="0.35">
      <c r="A745" s="2">
        <v>781</v>
      </c>
      <c r="B745">
        <v>5</v>
      </c>
      <c r="D745">
        <v>1</v>
      </c>
      <c r="E745">
        <v>1</v>
      </c>
      <c r="F745">
        <v>5</v>
      </c>
      <c r="G745">
        <v>16</v>
      </c>
      <c r="H745">
        <v>28</v>
      </c>
    </row>
    <row r="746" spans="1:8" x14ac:dyDescent="0.35">
      <c r="A746" s="2">
        <v>782</v>
      </c>
      <c r="B746">
        <v>11</v>
      </c>
      <c r="D746">
        <v>4</v>
      </c>
      <c r="E746">
        <v>2</v>
      </c>
      <c r="F746">
        <v>71</v>
      </c>
      <c r="G746">
        <v>83</v>
      </c>
      <c r="H746">
        <v>171</v>
      </c>
    </row>
    <row r="747" spans="1:8" x14ac:dyDescent="0.35">
      <c r="A747" s="2">
        <v>783</v>
      </c>
      <c r="B747">
        <v>3</v>
      </c>
      <c r="D747">
        <v>3</v>
      </c>
      <c r="E747">
        <v>1</v>
      </c>
      <c r="F747">
        <v>15</v>
      </c>
      <c r="G747">
        <v>26</v>
      </c>
      <c r="H747">
        <v>48</v>
      </c>
    </row>
    <row r="748" spans="1:8" x14ac:dyDescent="0.35">
      <c r="A748" s="2">
        <v>784</v>
      </c>
      <c r="B748">
        <v>3</v>
      </c>
      <c r="C748">
        <v>2</v>
      </c>
      <c r="F748">
        <v>11</v>
      </c>
      <c r="G748">
        <v>56</v>
      </c>
      <c r="H748">
        <v>72</v>
      </c>
    </row>
    <row r="749" spans="1:8" x14ac:dyDescent="0.35">
      <c r="A749" s="2">
        <v>785</v>
      </c>
      <c r="B749">
        <v>6</v>
      </c>
      <c r="C749">
        <v>3</v>
      </c>
      <c r="D749">
        <v>2</v>
      </c>
      <c r="E749">
        <v>2</v>
      </c>
      <c r="F749">
        <v>35</v>
      </c>
      <c r="G749">
        <v>113</v>
      </c>
      <c r="H749">
        <v>161</v>
      </c>
    </row>
    <row r="750" spans="1:8" x14ac:dyDescent="0.35">
      <c r="A750" s="2">
        <v>786</v>
      </c>
      <c r="B750">
        <v>16</v>
      </c>
      <c r="C750">
        <v>1</v>
      </c>
      <c r="D750">
        <v>3</v>
      </c>
      <c r="E750">
        <v>2</v>
      </c>
      <c r="F750">
        <v>46</v>
      </c>
      <c r="G750">
        <v>52</v>
      </c>
      <c r="H750">
        <v>120</v>
      </c>
    </row>
    <row r="751" spans="1:8" x14ac:dyDescent="0.35">
      <c r="A751" s="2">
        <v>787</v>
      </c>
      <c r="C751">
        <v>1</v>
      </c>
      <c r="D751">
        <v>2</v>
      </c>
      <c r="E751">
        <v>3</v>
      </c>
      <c r="F751">
        <v>4</v>
      </c>
      <c r="G751">
        <v>27</v>
      </c>
      <c r="H751">
        <v>37</v>
      </c>
    </row>
    <row r="752" spans="1:8" x14ac:dyDescent="0.35">
      <c r="A752" s="2">
        <v>788</v>
      </c>
      <c r="B752">
        <v>5</v>
      </c>
      <c r="C752">
        <v>5</v>
      </c>
      <c r="D752">
        <v>19</v>
      </c>
      <c r="E752">
        <v>2</v>
      </c>
      <c r="F752">
        <v>100</v>
      </c>
      <c r="G752">
        <v>97</v>
      </c>
      <c r="H752">
        <v>228</v>
      </c>
    </row>
    <row r="753" spans="1:8" x14ac:dyDescent="0.35">
      <c r="A753" s="2">
        <v>789</v>
      </c>
      <c r="B753">
        <v>1</v>
      </c>
      <c r="D753">
        <v>2</v>
      </c>
      <c r="E753">
        <v>2</v>
      </c>
      <c r="F753">
        <v>38</v>
      </c>
      <c r="G753">
        <v>29</v>
      </c>
      <c r="H753">
        <v>72</v>
      </c>
    </row>
    <row r="754" spans="1:8" x14ac:dyDescent="0.35">
      <c r="A754" s="2">
        <v>790</v>
      </c>
      <c r="B754">
        <v>1</v>
      </c>
      <c r="D754">
        <v>3</v>
      </c>
      <c r="E754">
        <v>2</v>
      </c>
      <c r="F754">
        <v>39</v>
      </c>
      <c r="G754">
        <v>47</v>
      </c>
      <c r="H754">
        <v>92</v>
      </c>
    </row>
    <row r="755" spans="1:8" x14ac:dyDescent="0.35">
      <c r="A755" s="2">
        <v>791</v>
      </c>
      <c r="B755">
        <v>22</v>
      </c>
      <c r="C755">
        <v>5</v>
      </c>
      <c r="D755">
        <v>31</v>
      </c>
      <c r="E755">
        <v>16</v>
      </c>
      <c r="F755">
        <v>58</v>
      </c>
      <c r="G755">
        <v>158</v>
      </c>
      <c r="H755">
        <v>290</v>
      </c>
    </row>
    <row r="756" spans="1:8" x14ac:dyDescent="0.35">
      <c r="A756" s="2">
        <v>792</v>
      </c>
      <c r="B756">
        <v>16</v>
      </c>
      <c r="D756">
        <v>10</v>
      </c>
      <c r="E756">
        <v>7</v>
      </c>
      <c r="F756">
        <v>49</v>
      </c>
      <c r="G756">
        <v>128</v>
      </c>
      <c r="H756">
        <v>210</v>
      </c>
    </row>
    <row r="757" spans="1:8" x14ac:dyDescent="0.35">
      <c r="A757" s="2">
        <v>793</v>
      </c>
      <c r="B757">
        <v>12</v>
      </c>
      <c r="C757">
        <v>7</v>
      </c>
      <c r="D757">
        <v>20</v>
      </c>
      <c r="E757">
        <v>20</v>
      </c>
      <c r="F757">
        <v>47</v>
      </c>
      <c r="G757">
        <v>377</v>
      </c>
      <c r="H757">
        <v>483</v>
      </c>
    </row>
    <row r="758" spans="1:8" x14ac:dyDescent="0.35">
      <c r="A758" s="2">
        <v>794</v>
      </c>
      <c r="B758">
        <v>20</v>
      </c>
      <c r="D758">
        <v>9</v>
      </c>
      <c r="E758">
        <v>13</v>
      </c>
      <c r="F758">
        <v>26</v>
      </c>
      <c r="G758">
        <v>137</v>
      </c>
      <c r="H758">
        <v>205</v>
      </c>
    </row>
    <row r="759" spans="1:8" x14ac:dyDescent="0.35">
      <c r="A759" s="2">
        <v>795</v>
      </c>
      <c r="B759">
        <v>6</v>
      </c>
      <c r="C759">
        <v>3</v>
      </c>
      <c r="D759">
        <v>10</v>
      </c>
      <c r="E759">
        <v>9</v>
      </c>
      <c r="F759">
        <v>19</v>
      </c>
      <c r="G759">
        <v>96</v>
      </c>
      <c r="H759">
        <v>143</v>
      </c>
    </row>
    <row r="760" spans="1:8" x14ac:dyDescent="0.35">
      <c r="A760" s="2">
        <v>796</v>
      </c>
      <c r="B760">
        <v>28</v>
      </c>
      <c r="C760">
        <v>3</v>
      </c>
      <c r="D760">
        <v>14</v>
      </c>
      <c r="E760">
        <v>9</v>
      </c>
      <c r="F760">
        <v>64</v>
      </c>
      <c r="G760">
        <v>135</v>
      </c>
      <c r="H760">
        <v>253</v>
      </c>
    </row>
    <row r="761" spans="1:8" x14ac:dyDescent="0.35">
      <c r="A761" s="2">
        <v>797</v>
      </c>
      <c r="B761">
        <v>26</v>
      </c>
      <c r="C761">
        <v>2</v>
      </c>
      <c r="D761">
        <v>14</v>
      </c>
      <c r="E761">
        <v>7</v>
      </c>
      <c r="F761">
        <v>16</v>
      </c>
      <c r="G761">
        <v>130</v>
      </c>
      <c r="H761">
        <v>195</v>
      </c>
    </row>
    <row r="762" spans="1:8" x14ac:dyDescent="0.35">
      <c r="A762" s="2">
        <v>798</v>
      </c>
      <c r="B762">
        <v>19</v>
      </c>
      <c r="C762">
        <v>4</v>
      </c>
      <c r="D762">
        <v>9</v>
      </c>
      <c r="E762">
        <v>13</v>
      </c>
      <c r="F762">
        <v>42</v>
      </c>
      <c r="G762">
        <v>117</v>
      </c>
      <c r="H762">
        <v>204</v>
      </c>
    </row>
    <row r="763" spans="1:8" x14ac:dyDescent="0.35">
      <c r="A763" s="2">
        <v>799</v>
      </c>
      <c r="B763">
        <v>11</v>
      </c>
      <c r="C763">
        <v>2</v>
      </c>
      <c r="D763">
        <v>15</v>
      </c>
      <c r="E763">
        <v>16</v>
      </c>
      <c r="F763">
        <v>92</v>
      </c>
      <c r="G763">
        <v>162</v>
      </c>
      <c r="H763">
        <v>298</v>
      </c>
    </row>
    <row r="764" spans="1:8" x14ac:dyDescent="0.35">
      <c r="A764" s="2">
        <v>801</v>
      </c>
      <c r="B764">
        <v>7</v>
      </c>
      <c r="C764">
        <v>2</v>
      </c>
      <c r="D764">
        <v>9</v>
      </c>
      <c r="E764">
        <v>41</v>
      </c>
      <c r="F764">
        <v>113</v>
      </c>
      <c r="G764">
        <v>376</v>
      </c>
      <c r="H764">
        <v>548</v>
      </c>
    </row>
    <row r="765" spans="1:8" x14ac:dyDescent="0.35">
      <c r="A765" s="2">
        <v>802</v>
      </c>
      <c r="B765">
        <v>5</v>
      </c>
      <c r="C765">
        <v>4</v>
      </c>
      <c r="D765">
        <v>22</v>
      </c>
      <c r="E765">
        <v>52</v>
      </c>
      <c r="F765">
        <v>50</v>
      </c>
      <c r="G765">
        <v>669</v>
      </c>
      <c r="H765">
        <v>802</v>
      </c>
    </row>
    <row r="766" spans="1:8" x14ac:dyDescent="0.35">
      <c r="A766" s="2">
        <v>803</v>
      </c>
      <c r="B766">
        <v>8</v>
      </c>
      <c r="C766">
        <v>2</v>
      </c>
      <c r="D766">
        <v>19</v>
      </c>
      <c r="E766">
        <v>37</v>
      </c>
      <c r="F766">
        <v>44</v>
      </c>
      <c r="G766">
        <v>465</v>
      </c>
      <c r="H766">
        <v>575</v>
      </c>
    </row>
    <row r="767" spans="1:8" x14ac:dyDescent="0.35">
      <c r="A767" s="2">
        <v>804</v>
      </c>
      <c r="B767">
        <v>14</v>
      </c>
      <c r="C767">
        <v>5</v>
      </c>
      <c r="D767">
        <v>9</v>
      </c>
      <c r="E767">
        <v>5</v>
      </c>
      <c r="F767">
        <v>41</v>
      </c>
      <c r="G767">
        <v>150</v>
      </c>
      <c r="H767">
        <v>224</v>
      </c>
    </row>
    <row r="768" spans="1:8" x14ac:dyDescent="0.35">
      <c r="A768" s="2">
        <v>805</v>
      </c>
      <c r="B768">
        <v>15</v>
      </c>
      <c r="C768">
        <v>4</v>
      </c>
      <c r="D768">
        <v>3</v>
      </c>
      <c r="E768">
        <v>1</v>
      </c>
      <c r="F768">
        <v>18</v>
      </c>
      <c r="G768">
        <v>61</v>
      </c>
      <c r="H768">
        <v>102</v>
      </c>
    </row>
    <row r="769" spans="1:8" x14ac:dyDescent="0.35">
      <c r="A769" s="2">
        <v>806</v>
      </c>
      <c r="B769">
        <v>12</v>
      </c>
      <c r="D769">
        <v>4</v>
      </c>
      <c r="E769">
        <v>14</v>
      </c>
      <c r="F769">
        <v>11</v>
      </c>
      <c r="G769">
        <v>156</v>
      </c>
      <c r="H769">
        <v>197</v>
      </c>
    </row>
    <row r="770" spans="1:8" x14ac:dyDescent="0.35">
      <c r="A770" s="2">
        <v>807</v>
      </c>
      <c r="B770">
        <v>30</v>
      </c>
      <c r="C770">
        <v>3</v>
      </c>
      <c r="D770">
        <v>13</v>
      </c>
      <c r="E770">
        <v>7</v>
      </c>
      <c r="F770">
        <v>55</v>
      </c>
      <c r="G770">
        <v>104</v>
      </c>
      <c r="H770">
        <v>212</v>
      </c>
    </row>
    <row r="771" spans="1:8" x14ac:dyDescent="0.35">
      <c r="A771" s="2">
        <v>808</v>
      </c>
      <c r="B771">
        <v>8</v>
      </c>
      <c r="D771">
        <v>6</v>
      </c>
      <c r="E771">
        <v>17</v>
      </c>
      <c r="F771">
        <v>70</v>
      </c>
      <c r="G771">
        <v>119</v>
      </c>
      <c r="H771">
        <v>220</v>
      </c>
    </row>
    <row r="772" spans="1:8" x14ac:dyDescent="0.35">
      <c r="A772" s="2">
        <v>809</v>
      </c>
      <c r="B772">
        <v>10</v>
      </c>
      <c r="C772">
        <v>4</v>
      </c>
      <c r="D772">
        <v>12</v>
      </c>
      <c r="E772">
        <v>8</v>
      </c>
      <c r="F772">
        <v>116</v>
      </c>
      <c r="G772">
        <v>165</v>
      </c>
      <c r="H772">
        <v>315</v>
      </c>
    </row>
    <row r="773" spans="1:8" x14ac:dyDescent="0.35">
      <c r="A773" s="2">
        <v>810</v>
      </c>
      <c r="B773">
        <v>22</v>
      </c>
      <c r="C773">
        <v>3</v>
      </c>
      <c r="D773">
        <v>3</v>
      </c>
      <c r="E773">
        <v>3</v>
      </c>
      <c r="F773">
        <v>30</v>
      </c>
      <c r="G773">
        <v>129</v>
      </c>
      <c r="H773">
        <v>190</v>
      </c>
    </row>
    <row r="774" spans="1:8" x14ac:dyDescent="0.35">
      <c r="A774" s="2">
        <v>811</v>
      </c>
      <c r="C774">
        <v>1</v>
      </c>
      <c r="D774">
        <v>1</v>
      </c>
      <c r="E774">
        <v>1</v>
      </c>
      <c r="F774">
        <v>6</v>
      </c>
      <c r="G774">
        <v>39</v>
      </c>
      <c r="H774">
        <v>48</v>
      </c>
    </row>
    <row r="775" spans="1:8" x14ac:dyDescent="0.35">
      <c r="A775" s="2">
        <v>812</v>
      </c>
      <c r="B775">
        <v>10</v>
      </c>
      <c r="C775">
        <v>1</v>
      </c>
      <c r="D775">
        <v>2</v>
      </c>
      <c r="E775">
        <v>2</v>
      </c>
      <c r="F775">
        <v>12</v>
      </c>
      <c r="G775">
        <v>34</v>
      </c>
      <c r="H775">
        <v>61</v>
      </c>
    </row>
    <row r="776" spans="1:8" x14ac:dyDescent="0.35">
      <c r="A776" s="2">
        <v>813</v>
      </c>
      <c r="B776">
        <v>6</v>
      </c>
      <c r="C776">
        <v>4</v>
      </c>
      <c r="D776">
        <v>4</v>
      </c>
      <c r="E776">
        <v>2</v>
      </c>
      <c r="F776">
        <v>11</v>
      </c>
      <c r="G776">
        <v>77</v>
      </c>
      <c r="H776">
        <v>104</v>
      </c>
    </row>
    <row r="777" spans="1:8" x14ac:dyDescent="0.35">
      <c r="A777" s="2">
        <v>814</v>
      </c>
      <c r="B777">
        <v>5</v>
      </c>
      <c r="C777">
        <v>1</v>
      </c>
      <c r="D777">
        <v>1</v>
      </c>
      <c r="E777">
        <v>3</v>
      </c>
      <c r="F777">
        <v>23</v>
      </c>
      <c r="G777">
        <v>68</v>
      </c>
      <c r="H777">
        <v>101</v>
      </c>
    </row>
    <row r="778" spans="1:8" x14ac:dyDescent="0.35">
      <c r="A778" s="2">
        <v>815</v>
      </c>
      <c r="B778">
        <v>18</v>
      </c>
      <c r="C778">
        <v>2</v>
      </c>
      <c r="D778">
        <v>13</v>
      </c>
      <c r="E778">
        <v>10</v>
      </c>
      <c r="F778">
        <v>117</v>
      </c>
      <c r="G778">
        <v>199</v>
      </c>
      <c r="H778">
        <v>359</v>
      </c>
    </row>
    <row r="779" spans="1:8" x14ac:dyDescent="0.35">
      <c r="A779" s="2">
        <v>816</v>
      </c>
      <c r="C779">
        <v>1</v>
      </c>
      <c r="D779">
        <v>2</v>
      </c>
      <c r="E779">
        <v>2</v>
      </c>
      <c r="F779">
        <v>10</v>
      </c>
      <c r="G779">
        <v>35</v>
      </c>
      <c r="H779">
        <v>50</v>
      </c>
    </row>
    <row r="780" spans="1:8" x14ac:dyDescent="0.35">
      <c r="A780" s="2">
        <v>817</v>
      </c>
      <c r="B780">
        <v>1</v>
      </c>
      <c r="D780">
        <v>3</v>
      </c>
      <c r="F780">
        <v>14</v>
      </c>
      <c r="G780">
        <v>14</v>
      </c>
      <c r="H780">
        <v>32</v>
      </c>
    </row>
    <row r="781" spans="1:8" x14ac:dyDescent="0.35">
      <c r="A781" s="2">
        <v>818</v>
      </c>
      <c r="B781">
        <v>5</v>
      </c>
      <c r="C781">
        <v>1</v>
      </c>
      <c r="D781">
        <v>2</v>
      </c>
      <c r="E781">
        <v>3</v>
      </c>
      <c r="F781">
        <v>1</v>
      </c>
      <c r="G781">
        <v>120</v>
      </c>
      <c r="H781">
        <v>132</v>
      </c>
    </row>
    <row r="782" spans="1:8" x14ac:dyDescent="0.35">
      <c r="A782" s="2">
        <v>819</v>
      </c>
      <c r="B782">
        <v>2</v>
      </c>
      <c r="C782">
        <v>1</v>
      </c>
      <c r="D782">
        <v>3</v>
      </c>
      <c r="E782">
        <v>2</v>
      </c>
      <c r="F782">
        <v>3</v>
      </c>
      <c r="G782">
        <v>39</v>
      </c>
      <c r="H782">
        <v>50</v>
      </c>
    </row>
    <row r="783" spans="1:8" x14ac:dyDescent="0.35">
      <c r="A783" s="2">
        <v>820</v>
      </c>
      <c r="C783">
        <v>1</v>
      </c>
      <c r="D783">
        <v>1</v>
      </c>
      <c r="E783">
        <v>1</v>
      </c>
      <c r="F783">
        <v>2</v>
      </c>
      <c r="G783">
        <v>39</v>
      </c>
      <c r="H783">
        <v>44</v>
      </c>
    </row>
    <row r="784" spans="1:8" x14ac:dyDescent="0.35">
      <c r="A784" s="2">
        <v>821</v>
      </c>
      <c r="B784">
        <v>6</v>
      </c>
      <c r="C784">
        <v>3</v>
      </c>
      <c r="D784">
        <v>1</v>
      </c>
      <c r="E784">
        <v>2</v>
      </c>
      <c r="F784">
        <v>9</v>
      </c>
      <c r="G784">
        <v>24</v>
      </c>
      <c r="H784">
        <v>45</v>
      </c>
    </row>
    <row r="785" spans="1:8" x14ac:dyDescent="0.35">
      <c r="A785" s="2">
        <v>822</v>
      </c>
      <c r="B785">
        <v>2</v>
      </c>
      <c r="D785">
        <v>1</v>
      </c>
      <c r="E785">
        <v>1</v>
      </c>
      <c r="F785">
        <v>3</v>
      </c>
      <c r="G785">
        <v>23</v>
      </c>
      <c r="H785">
        <v>30</v>
      </c>
    </row>
    <row r="786" spans="1:8" x14ac:dyDescent="0.35">
      <c r="A786" s="2">
        <v>823</v>
      </c>
      <c r="C786">
        <v>1</v>
      </c>
      <c r="E786">
        <v>1</v>
      </c>
      <c r="F786">
        <v>7</v>
      </c>
      <c r="G786">
        <v>7</v>
      </c>
      <c r="H786">
        <v>16</v>
      </c>
    </row>
    <row r="787" spans="1:8" x14ac:dyDescent="0.35">
      <c r="A787" s="2">
        <v>824</v>
      </c>
      <c r="B787">
        <v>1</v>
      </c>
      <c r="D787">
        <v>1</v>
      </c>
      <c r="F787">
        <v>3</v>
      </c>
      <c r="G787">
        <v>39</v>
      </c>
      <c r="H787">
        <v>44</v>
      </c>
    </row>
    <row r="788" spans="1:8" x14ac:dyDescent="0.35">
      <c r="A788" s="2">
        <v>825</v>
      </c>
      <c r="B788">
        <v>10</v>
      </c>
      <c r="D788">
        <v>1</v>
      </c>
      <c r="F788">
        <v>5</v>
      </c>
      <c r="G788">
        <v>11</v>
      </c>
      <c r="H788">
        <v>27</v>
      </c>
    </row>
    <row r="789" spans="1:8" x14ac:dyDescent="0.35">
      <c r="A789" s="2">
        <v>826</v>
      </c>
      <c r="B789">
        <v>7</v>
      </c>
      <c r="C789">
        <v>1</v>
      </c>
      <c r="D789">
        <v>11</v>
      </c>
      <c r="E789">
        <v>4</v>
      </c>
      <c r="F789">
        <v>100</v>
      </c>
      <c r="G789">
        <v>85</v>
      </c>
      <c r="H789">
        <v>208</v>
      </c>
    </row>
    <row r="790" spans="1:8" x14ac:dyDescent="0.35">
      <c r="A790" s="2">
        <v>827</v>
      </c>
      <c r="F790">
        <v>4</v>
      </c>
      <c r="G790">
        <v>13</v>
      </c>
      <c r="H790">
        <v>17</v>
      </c>
    </row>
    <row r="791" spans="1:8" x14ac:dyDescent="0.35">
      <c r="A791" s="2">
        <v>828</v>
      </c>
      <c r="C791">
        <v>2</v>
      </c>
      <c r="D791">
        <v>1</v>
      </c>
      <c r="E791">
        <v>2</v>
      </c>
      <c r="F791">
        <v>3</v>
      </c>
      <c r="G791">
        <v>33</v>
      </c>
      <c r="H791">
        <v>41</v>
      </c>
    </row>
    <row r="792" spans="1:8" x14ac:dyDescent="0.35">
      <c r="A792" s="2">
        <v>829</v>
      </c>
      <c r="C792">
        <v>2</v>
      </c>
      <c r="D792">
        <v>1</v>
      </c>
      <c r="F792">
        <v>4</v>
      </c>
      <c r="G792">
        <v>71</v>
      </c>
      <c r="H792">
        <v>78</v>
      </c>
    </row>
    <row r="793" spans="1:8" x14ac:dyDescent="0.35">
      <c r="A793" s="2">
        <v>831</v>
      </c>
      <c r="F793">
        <v>1</v>
      </c>
      <c r="G793">
        <v>8</v>
      </c>
      <c r="H793">
        <v>9</v>
      </c>
    </row>
    <row r="794" spans="1:8" x14ac:dyDescent="0.35">
      <c r="A794" s="2">
        <v>832</v>
      </c>
      <c r="G794">
        <v>45</v>
      </c>
      <c r="H794">
        <v>45</v>
      </c>
    </row>
    <row r="795" spans="1:8" x14ac:dyDescent="0.35">
      <c r="A795" s="2">
        <v>833</v>
      </c>
      <c r="G795">
        <v>7</v>
      </c>
      <c r="H795">
        <v>7</v>
      </c>
    </row>
    <row r="796" spans="1:8" x14ac:dyDescent="0.35">
      <c r="A796" s="2">
        <v>834</v>
      </c>
      <c r="G796">
        <v>23</v>
      </c>
      <c r="H796">
        <v>23</v>
      </c>
    </row>
    <row r="797" spans="1:8" x14ac:dyDescent="0.35">
      <c r="A797" s="2">
        <v>836</v>
      </c>
      <c r="B797">
        <v>1</v>
      </c>
      <c r="G797">
        <v>22</v>
      </c>
      <c r="H797">
        <v>23</v>
      </c>
    </row>
    <row r="798" spans="1:8" x14ac:dyDescent="0.35">
      <c r="A798" s="2">
        <v>837</v>
      </c>
      <c r="F798">
        <v>1</v>
      </c>
      <c r="G798">
        <v>24</v>
      </c>
      <c r="H798">
        <v>25</v>
      </c>
    </row>
    <row r="799" spans="1:8" x14ac:dyDescent="0.35">
      <c r="A799" s="2">
        <v>838</v>
      </c>
      <c r="G799">
        <v>11</v>
      </c>
      <c r="H799">
        <v>11</v>
      </c>
    </row>
    <row r="800" spans="1:8" x14ac:dyDescent="0.35">
      <c r="A800" s="2">
        <v>839</v>
      </c>
      <c r="B800">
        <v>1</v>
      </c>
      <c r="F800">
        <v>2</v>
      </c>
      <c r="G800">
        <v>42</v>
      </c>
      <c r="H800">
        <v>45</v>
      </c>
    </row>
    <row r="801" spans="1:8" x14ac:dyDescent="0.35">
      <c r="A801" s="2">
        <v>840</v>
      </c>
      <c r="B801">
        <v>1</v>
      </c>
      <c r="D801">
        <v>1</v>
      </c>
      <c r="G801">
        <v>22</v>
      </c>
      <c r="H801">
        <v>24</v>
      </c>
    </row>
    <row r="802" spans="1:8" x14ac:dyDescent="0.35">
      <c r="A802" s="2">
        <v>841</v>
      </c>
      <c r="B802">
        <v>2</v>
      </c>
      <c r="F802">
        <v>1</v>
      </c>
      <c r="G802">
        <v>20</v>
      </c>
      <c r="H802">
        <v>23</v>
      </c>
    </row>
    <row r="803" spans="1:8" x14ac:dyDescent="0.35">
      <c r="A803" s="2">
        <v>842</v>
      </c>
      <c r="E803">
        <v>1</v>
      </c>
      <c r="G803">
        <v>33</v>
      </c>
      <c r="H803">
        <v>34</v>
      </c>
    </row>
    <row r="804" spans="1:8" x14ac:dyDescent="0.35">
      <c r="A804" s="2">
        <v>843</v>
      </c>
      <c r="F804">
        <v>1</v>
      </c>
      <c r="G804">
        <v>16</v>
      </c>
      <c r="H804">
        <v>17</v>
      </c>
    </row>
    <row r="805" spans="1:8" x14ac:dyDescent="0.35">
      <c r="A805" s="2">
        <v>844</v>
      </c>
      <c r="F805">
        <v>2</v>
      </c>
      <c r="G805">
        <v>24</v>
      </c>
      <c r="H805">
        <v>26</v>
      </c>
    </row>
    <row r="806" spans="1:8" x14ac:dyDescent="0.35">
      <c r="A806" s="2">
        <v>845</v>
      </c>
      <c r="B806">
        <v>1</v>
      </c>
      <c r="G806">
        <v>2</v>
      </c>
      <c r="H806">
        <v>3</v>
      </c>
    </row>
    <row r="807" spans="1:8" x14ac:dyDescent="0.35">
      <c r="A807" s="2">
        <v>846</v>
      </c>
      <c r="F807">
        <v>1</v>
      </c>
      <c r="G807">
        <v>13</v>
      </c>
      <c r="H807">
        <v>14</v>
      </c>
    </row>
    <row r="808" spans="1:8" x14ac:dyDescent="0.35">
      <c r="A808" s="2">
        <v>847</v>
      </c>
      <c r="G808">
        <v>6</v>
      </c>
      <c r="H808">
        <v>6</v>
      </c>
    </row>
    <row r="809" spans="1:8" x14ac:dyDescent="0.35">
      <c r="A809" s="2">
        <v>849</v>
      </c>
      <c r="G809">
        <v>2</v>
      </c>
      <c r="H809">
        <v>2</v>
      </c>
    </row>
    <row r="810" spans="1:8" x14ac:dyDescent="0.35">
      <c r="A810" s="2">
        <v>851</v>
      </c>
      <c r="B810">
        <v>1</v>
      </c>
      <c r="C810">
        <v>1</v>
      </c>
      <c r="D810">
        <v>4</v>
      </c>
      <c r="E810">
        <v>9</v>
      </c>
      <c r="F810">
        <v>56</v>
      </c>
      <c r="G810">
        <v>68</v>
      </c>
      <c r="H810">
        <v>139</v>
      </c>
    </row>
    <row r="811" spans="1:8" x14ac:dyDescent="0.35">
      <c r="A811" s="2">
        <v>852</v>
      </c>
      <c r="B811">
        <v>31</v>
      </c>
      <c r="C811">
        <v>2</v>
      </c>
      <c r="D811">
        <v>4</v>
      </c>
      <c r="E811">
        <v>10</v>
      </c>
      <c r="F811">
        <v>74</v>
      </c>
      <c r="G811">
        <v>147</v>
      </c>
      <c r="H811">
        <v>268</v>
      </c>
    </row>
    <row r="812" spans="1:8" x14ac:dyDescent="0.35">
      <c r="A812" s="2">
        <v>853</v>
      </c>
      <c r="B812">
        <v>20</v>
      </c>
      <c r="C812">
        <v>2</v>
      </c>
      <c r="D812">
        <v>5</v>
      </c>
      <c r="E812">
        <v>6</v>
      </c>
      <c r="F812">
        <v>107</v>
      </c>
      <c r="G812">
        <v>30</v>
      </c>
      <c r="H812">
        <v>170</v>
      </c>
    </row>
    <row r="813" spans="1:8" x14ac:dyDescent="0.35">
      <c r="A813" s="2">
        <v>855</v>
      </c>
      <c r="F813">
        <v>1</v>
      </c>
      <c r="G813">
        <v>3</v>
      </c>
      <c r="H813">
        <v>4</v>
      </c>
    </row>
    <row r="814" spans="1:8" x14ac:dyDescent="0.35">
      <c r="A814" s="2">
        <v>856</v>
      </c>
      <c r="B814">
        <v>1</v>
      </c>
      <c r="G814">
        <v>4</v>
      </c>
      <c r="H814">
        <v>5</v>
      </c>
    </row>
    <row r="815" spans="1:8" x14ac:dyDescent="0.35">
      <c r="A815" s="2">
        <v>857</v>
      </c>
      <c r="B815">
        <v>2</v>
      </c>
      <c r="D815">
        <v>1</v>
      </c>
      <c r="F815">
        <v>1</v>
      </c>
      <c r="G815">
        <v>7</v>
      </c>
      <c r="H815">
        <v>11</v>
      </c>
    </row>
    <row r="816" spans="1:8" x14ac:dyDescent="0.35">
      <c r="A816" s="2">
        <v>858</v>
      </c>
      <c r="C816">
        <v>1</v>
      </c>
      <c r="F816">
        <v>1</v>
      </c>
      <c r="G816">
        <v>5</v>
      </c>
      <c r="H816">
        <v>7</v>
      </c>
    </row>
    <row r="817" spans="1:8" x14ac:dyDescent="0.35">
      <c r="A817" s="2">
        <v>899</v>
      </c>
      <c r="B817">
        <v>6</v>
      </c>
      <c r="C817">
        <v>2</v>
      </c>
      <c r="E817">
        <v>3</v>
      </c>
      <c r="F817">
        <v>27</v>
      </c>
      <c r="G817">
        <v>85</v>
      </c>
      <c r="H817">
        <v>123</v>
      </c>
    </row>
    <row r="818" spans="1:8" x14ac:dyDescent="0.35">
      <c r="A818" s="2">
        <v>901</v>
      </c>
      <c r="B818">
        <v>21</v>
      </c>
      <c r="C818">
        <v>9</v>
      </c>
      <c r="D818">
        <v>53</v>
      </c>
      <c r="E818">
        <v>45</v>
      </c>
      <c r="F818">
        <v>290</v>
      </c>
      <c r="G818">
        <v>868</v>
      </c>
      <c r="H818">
        <v>1286</v>
      </c>
    </row>
    <row r="819" spans="1:8" x14ac:dyDescent="0.35">
      <c r="A819" s="2">
        <v>902</v>
      </c>
      <c r="B819">
        <v>40</v>
      </c>
      <c r="C819">
        <v>23</v>
      </c>
      <c r="D819">
        <v>50</v>
      </c>
      <c r="E819">
        <v>46</v>
      </c>
      <c r="F819">
        <v>282</v>
      </c>
      <c r="G819">
        <v>707</v>
      </c>
      <c r="H819">
        <v>1148</v>
      </c>
    </row>
    <row r="820" spans="1:8" x14ac:dyDescent="0.35">
      <c r="A820" s="2">
        <v>903</v>
      </c>
      <c r="B820">
        <v>8</v>
      </c>
      <c r="C820">
        <v>10</v>
      </c>
      <c r="D820">
        <v>16</v>
      </c>
      <c r="E820">
        <v>9</v>
      </c>
      <c r="F820">
        <v>53</v>
      </c>
      <c r="G820">
        <v>120</v>
      </c>
      <c r="H820">
        <v>216</v>
      </c>
    </row>
    <row r="821" spans="1:8" x14ac:dyDescent="0.35">
      <c r="A821" s="2">
        <v>904</v>
      </c>
      <c r="B821">
        <v>34</v>
      </c>
      <c r="C821">
        <v>13</v>
      </c>
      <c r="D821">
        <v>49</v>
      </c>
      <c r="E821">
        <v>31</v>
      </c>
      <c r="F821">
        <v>386</v>
      </c>
      <c r="G821">
        <v>477</v>
      </c>
      <c r="H821">
        <v>990</v>
      </c>
    </row>
    <row r="822" spans="1:8" x14ac:dyDescent="0.35">
      <c r="A822" s="2">
        <v>905</v>
      </c>
      <c r="B822">
        <v>4</v>
      </c>
      <c r="C822">
        <v>4</v>
      </c>
      <c r="D822">
        <v>14</v>
      </c>
      <c r="E822">
        <v>15</v>
      </c>
      <c r="F822">
        <v>165</v>
      </c>
      <c r="G822">
        <v>191</v>
      </c>
      <c r="H822">
        <v>393</v>
      </c>
    </row>
    <row r="823" spans="1:8" x14ac:dyDescent="0.35">
      <c r="A823" s="2">
        <v>906</v>
      </c>
      <c r="B823">
        <v>15</v>
      </c>
      <c r="C823">
        <v>14</v>
      </c>
      <c r="D823">
        <v>11</v>
      </c>
      <c r="E823">
        <v>6</v>
      </c>
      <c r="F823">
        <v>218</v>
      </c>
      <c r="G823">
        <v>196</v>
      </c>
      <c r="H823">
        <v>460</v>
      </c>
    </row>
    <row r="824" spans="1:8" x14ac:dyDescent="0.35">
      <c r="A824" s="2">
        <v>907</v>
      </c>
      <c r="B824">
        <v>28</v>
      </c>
      <c r="C824">
        <v>11</v>
      </c>
      <c r="D824">
        <v>26</v>
      </c>
      <c r="E824">
        <v>19</v>
      </c>
      <c r="F824">
        <v>30</v>
      </c>
      <c r="G824">
        <v>507</v>
      </c>
      <c r="H824">
        <v>621</v>
      </c>
    </row>
    <row r="825" spans="1:8" x14ac:dyDescent="0.35">
      <c r="A825" s="2">
        <v>908</v>
      </c>
      <c r="B825">
        <v>23</v>
      </c>
      <c r="C825">
        <v>7</v>
      </c>
      <c r="D825">
        <v>14</v>
      </c>
      <c r="E825">
        <v>7</v>
      </c>
      <c r="F825">
        <v>35</v>
      </c>
      <c r="G825">
        <v>249</v>
      </c>
      <c r="H825">
        <v>335</v>
      </c>
    </row>
    <row r="826" spans="1:8" x14ac:dyDescent="0.35">
      <c r="A826" s="2">
        <v>909</v>
      </c>
      <c r="B826">
        <v>30</v>
      </c>
      <c r="C826">
        <v>13</v>
      </c>
      <c r="D826">
        <v>33</v>
      </c>
      <c r="E826">
        <v>26</v>
      </c>
      <c r="F826">
        <v>261</v>
      </c>
      <c r="G826">
        <v>491</v>
      </c>
      <c r="H826">
        <v>854</v>
      </c>
    </row>
    <row r="827" spans="1:8" x14ac:dyDescent="0.35">
      <c r="A827" s="2">
        <v>910</v>
      </c>
      <c r="B827">
        <v>19</v>
      </c>
      <c r="C827">
        <v>4</v>
      </c>
      <c r="D827">
        <v>13</v>
      </c>
      <c r="E827">
        <v>18</v>
      </c>
      <c r="F827">
        <v>232</v>
      </c>
      <c r="G827">
        <v>213</v>
      </c>
      <c r="H827">
        <v>499</v>
      </c>
    </row>
    <row r="828" spans="1:8" x14ac:dyDescent="0.35">
      <c r="A828" s="2">
        <v>911</v>
      </c>
      <c r="B828">
        <v>5</v>
      </c>
      <c r="C828">
        <v>3</v>
      </c>
      <c r="D828">
        <v>6</v>
      </c>
      <c r="E828">
        <v>8</v>
      </c>
      <c r="F828">
        <v>31</v>
      </c>
      <c r="G828">
        <v>129</v>
      </c>
      <c r="H828">
        <v>182</v>
      </c>
    </row>
    <row r="829" spans="1:8" x14ac:dyDescent="0.35">
      <c r="A829" s="2">
        <v>912</v>
      </c>
      <c r="B829">
        <v>23</v>
      </c>
      <c r="C829">
        <v>13</v>
      </c>
      <c r="D829">
        <v>26</v>
      </c>
      <c r="E829">
        <v>28</v>
      </c>
      <c r="F829">
        <v>248</v>
      </c>
      <c r="G829">
        <v>425</v>
      </c>
      <c r="H829">
        <v>763</v>
      </c>
    </row>
    <row r="830" spans="1:8" x14ac:dyDescent="0.35">
      <c r="A830" s="2">
        <v>913</v>
      </c>
      <c r="B830">
        <v>17</v>
      </c>
      <c r="C830">
        <v>9</v>
      </c>
      <c r="D830">
        <v>26</v>
      </c>
      <c r="E830">
        <v>14</v>
      </c>
      <c r="F830">
        <v>216</v>
      </c>
      <c r="G830">
        <v>191</v>
      </c>
      <c r="H830">
        <v>473</v>
      </c>
    </row>
    <row r="831" spans="1:8" x14ac:dyDescent="0.35">
      <c r="A831" s="2">
        <v>914</v>
      </c>
      <c r="B831">
        <v>62</v>
      </c>
      <c r="C831">
        <v>16</v>
      </c>
      <c r="D831">
        <v>29</v>
      </c>
      <c r="E831">
        <v>19</v>
      </c>
      <c r="F831">
        <v>344</v>
      </c>
      <c r="G831">
        <v>404</v>
      </c>
      <c r="H831">
        <v>874</v>
      </c>
    </row>
    <row r="832" spans="1:8" x14ac:dyDescent="0.35">
      <c r="A832" s="2">
        <v>915</v>
      </c>
      <c r="B832">
        <v>7</v>
      </c>
      <c r="C832">
        <v>4</v>
      </c>
      <c r="D832">
        <v>1</v>
      </c>
      <c r="E832">
        <v>8</v>
      </c>
      <c r="F832">
        <v>40</v>
      </c>
      <c r="G832">
        <v>101</v>
      </c>
      <c r="H832">
        <v>161</v>
      </c>
    </row>
    <row r="833" spans="1:8" x14ac:dyDescent="0.35">
      <c r="A833" s="2">
        <v>916</v>
      </c>
      <c r="B833">
        <v>24</v>
      </c>
      <c r="C833">
        <v>11</v>
      </c>
      <c r="D833">
        <v>24</v>
      </c>
      <c r="E833">
        <v>23</v>
      </c>
      <c r="F833">
        <v>164</v>
      </c>
      <c r="G833">
        <v>449</v>
      </c>
      <c r="H833">
        <v>695</v>
      </c>
    </row>
    <row r="834" spans="1:8" x14ac:dyDescent="0.35">
      <c r="A834" s="2">
        <v>917</v>
      </c>
      <c r="B834">
        <v>11</v>
      </c>
      <c r="C834">
        <v>3</v>
      </c>
      <c r="D834">
        <v>3</v>
      </c>
      <c r="E834">
        <v>2</v>
      </c>
      <c r="F834">
        <v>16</v>
      </c>
      <c r="G834">
        <v>80</v>
      </c>
      <c r="H834">
        <v>115</v>
      </c>
    </row>
    <row r="835" spans="1:8" x14ac:dyDescent="0.35">
      <c r="A835" s="2">
        <v>918</v>
      </c>
      <c r="B835">
        <v>23</v>
      </c>
      <c r="C835">
        <v>4</v>
      </c>
      <c r="D835">
        <v>5</v>
      </c>
      <c r="E835">
        <v>4</v>
      </c>
      <c r="F835">
        <v>118</v>
      </c>
      <c r="G835">
        <v>68</v>
      </c>
      <c r="H835">
        <v>222</v>
      </c>
    </row>
    <row r="836" spans="1:8" x14ac:dyDescent="0.35">
      <c r="A836" s="2">
        <v>919</v>
      </c>
      <c r="B836">
        <v>14</v>
      </c>
      <c r="C836">
        <v>5</v>
      </c>
      <c r="D836">
        <v>17</v>
      </c>
      <c r="E836">
        <v>17</v>
      </c>
      <c r="F836">
        <v>139</v>
      </c>
      <c r="G836">
        <v>251</v>
      </c>
      <c r="H836">
        <v>443</v>
      </c>
    </row>
    <row r="837" spans="1:8" x14ac:dyDescent="0.35">
      <c r="A837" s="2">
        <v>920</v>
      </c>
      <c r="B837">
        <v>23</v>
      </c>
      <c r="C837">
        <v>10</v>
      </c>
      <c r="D837">
        <v>12</v>
      </c>
      <c r="E837">
        <v>17</v>
      </c>
      <c r="F837">
        <v>29</v>
      </c>
      <c r="G837">
        <v>317</v>
      </c>
      <c r="H837">
        <v>408</v>
      </c>
    </row>
    <row r="838" spans="1:8" x14ac:dyDescent="0.35">
      <c r="A838" s="2">
        <v>921</v>
      </c>
      <c r="B838">
        <v>42</v>
      </c>
      <c r="C838">
        <v>14</v>
      </c>
      <c r="D838">
        <v>32</v>
      </c>
      <c r="E838">
        <v>27</v>
      </c>
      <c r="F838">
        <v>111</v>
      </c>
      <c r="G838">
        <v>364</v>
      </c>
      <c r="H838">
        <v>590</v>
      </c>
    </row>
    <row r="839" spans="1:8" x14ac:dyDescent="0.35">
      <c r="A839" s="2">
        <v>922</v>
      </c>
      <c r="B839">
        <v>36</v>
      </c>
      <c r="C839">
        <v>20</v>
      </c>
      <c r="D839">
        <v>40</v>
      </c>
      <c r="E839">
        <v>31</v>
      </c>
      <c r="F839">
        <v>187</v>
      </c>
      <c r="G839">
        <v>811</v>
      </c>
      <c r="H839">
        <v>1125</v>
      </c>
    </row>
    <row r="840" spans="1:8" x14ac:dyDescent="0.35">
      <c r="A840" s="2">
        <v>923</v>
      </c>
      <c r="B840">
        <v>10</v>
      </c>
      <c r="C840">
        <v>11</v>
      </c>
      <c r="D840">
        <v>35</v>
      </c>
      <c r="E840">
        <v>19</v>
      </c>
      <c r="F840">
        <v>259</v>
      </c>
      <c r="G840">
        <v>432</v>
      </c>
      <c r="H840">
        <v>766</v>
      </c>
    </row>
    <row r="841" spans="1:8" x14ac:dyDescent="0.35">
      <c r="A841" s="2">
        <v>924</v>
      </c>
      <c r="B841">
        <v>13</v>
      </c>
      <c r="C841">
        <v>2</v>
      </c>
      <c r="D841">
        <v>10</v>
      </c>
      <c r="E841">
        <v>7</v>
      </c>
      <c r="F841">
        <v>62</v>
      </c>
      <c r="G841">
        <v>137</v>
      </c>
      <c r="H841">
        <v>231</v>
      </c>
    </row>
    <row r="842" spans="1:8" x14ac:dyDescent="0.35">
      <c r="A842" s="2">
        <v>925</v>
      </c>
      <c r="B842">
        <v>7</v>
      </c>
      <c r="C842">
        <v>3</v>
      </c>
      <c r="D842">
        <v>6</v>
      </c>
      <c r="E842">
        <v>7</v>
      </c>
      <c r="F842">
        <v>60</v>
      </c>
      <c r="G842">
        <v>109</v>
      </c>
      <c r="H842">
        <v>192</v>
      </c>
    </row>
    <row r="843" spans="1:8" x14ac:dyDescent="0.35">
      <c r="A843" s="2">
        <v>926</v>
      </c>
      <c r="B843">
        <v>22</v>
      </c>
      <c r="C843">
        <v>10</v>
      </c>
      <c r="D843">
        <v>9</v>
      </c>
      <c r="E843">
        <v>3</v>
      </c>
      <c r="F843">
        <v>233</v>
      </c>
      <c r="G843">
        <v>135</v>
      </c>
      <c r="H843">
        <v>412</v>
      </c>
    </row>
    <row r="844" spans="1:8" x14ac:dyDescent="0.35">
      <c r="A844" s="2">
        <v>927</v>
      </c>
      <c r="B844">
        <v>5</v>
      </c>
      <c r="C844">
        <v>8</v>
      </c>
      <c r="D844">
        <v>4</v>
      </c>
      <c r="E844">
        <v>8</v>
      </c>
      <c r="F844">
        <v>193</v>
      </c>
      <c r="G844">
        <v>100</v>
      </c>
      <c r="H844">
        <v>318</v>
      </c>
    </row>
    <row r="845" spans="1:8" x14ac:dyDescent="0.35">
      <c r="A845" s="2">
        <v>928</v>
      </c>
      <c r="B845">
        <v>3</v>
      </c>
      <c r="C845">
        <v>2</v>
      </c>
      <c r="D845">
        <v>11</v>
      </c>
      <c r="E845">
        <v>6</v>
      </c>
      <c r="F845">
        <v>109</v>
      </c>
      <c r="G845">
        <v>147</v>
      </c>
      <c r="H845">
        <v>278</v>
      </c>
    </row>
    <row r="846" spans="1:8" x14ac:dyDescent="0.35">
      <c r="A846" s="2">
        <v>929</v>
      </c>
      <c r="B846">
        <v>2</v>
      </c>
      <c r="C846">
        <v>1</v>
      </c>
      <c r="D846">
        <v>3</v>
      </c>
      <c r="E846">
        <v>3</v>
      </c>
      <c r="F846">
        <v>45</v>
      </c>
      <c r="G846">
        <v>57</v>
      </c>
      <c r="H846">
        <v>111</v>
      </c>
    </row>
    <row r="847" spans="1:8" x14ac:dyDescent="0.35">
      <c r="A847" s="2">
        <v>930</v>
      </c>
      <c r="B847">
        <v>2</v>
      </c>
      <c r="C847">
        <v>2</v>
      </c>
      <c r="D847">
        <v>9</v>
      </c>
      <c r="E847">
        <v>3</v>
      </c>
      <c r="F847">
        <v>30</v>
      </c>
      <c r="G847">
        <v>60</v>
      </c>
      <c r="H847">
        <v>106</v>
      </c>
    </row>
    <row r="848" spans="1:8" x14ac:dyDescent="0.35">
      <c r="A848" s="2">
        <v>931</v>
      </c>
      <c r="B848">
        <v>12</v>
      </c>
      <c r="C848">
        <v>1</v>
      </c>
      <c r="D848">
        <v>10</v>
      </c>
      <c r="E848">
        <v>5</v>
      </c>
      <c r="F848">
        <v>92</v>
      </c>
      <c r="G848">
        <v>94</v>
      </c>
      <c r="H848">
        <v>214</v>
      </c>
    </row>
    <row r="849" spans="1:8" x14ac:dyDescent="0.35">
      <c r="A849" s="2">
        <v>932</v>
      </c>
      <c r="B849">
        <v>2</v>
      </c>
      <c r="C849">
        <v>2</v>
      </c>
      <c r="D849">
        <v>4</v>
      </c>
      <c r="F849">
        <v>47</v>
      </c>
      <c r="G849">
        <v>51</v>
      </c>
      <c r="H849">
        <v>106</v>
      </c>
    </row>
    <row r="850" spans="1:8" x14ac:dyDescent="0.35">
      <c r="A850" s="2">
        <v>933</v>
      </c>
      <c r="B850">
        <v>2</v>
      </c>
      <c r="C850">
        <v>2</v>
      </c>
      <c r="D850">
        <v>6</v>
      </c>
      <c r="E850">
        <v>3</v>
      </c>
      <c r="F850">
        <v>54</v>
      </c>
      <c r="G850">
        <v>82</v>
      </c>
      <c r="H850">
        <v>149</v>
      </c>
    </row>
    <row r="851" spans="1:8" x14ac:dyDescent="0.35">
      <c r="A851" s="2">
        <v>934</v>
      </c>
      <c r="B851">
        <v>26</v>
      </c>
      <c r="C851">
        <v>19</v>
      </c>
      <c r="D851">
        <v>35</v>
      </c>
      <c r="E851">
        <v>15</v>
      </c>
      <c r="F851">
        <v>183</v>
      </c>
      <c r="G851">
        <v>476</v>
      </c>
      <c r="H851">
        <v>754</v>
      </c>
    </row>
    <row r="852" spans="1:8" x14ac:dyDescent="0.35">
      <c r="A852" s="2">
        <v>935</v>
      </c>
      <c r="B852">
        <v>106</v>
      </c>
      <c r="C852">
        <v>5</v>
      </c>
      <c r="D852">
        <v>17</v>
      </c>
      <c r="E852">
        <v>27</v>
      </c>
      <c r="F852">
        <v>156</v>
      </c>
      <c r="G852">
        <v>215</v>
      </c>
      <c r="H852">
        <v>526</v>
      </c>
    </row>
    <row r="853" spans="1:8" x14ac:dyDescent="0.35">
      <c r="A853" s="2">
        <v>936</v>
      </c>
      <c r="B853">
        <v>1</v>
      </c>
      <c r="C853">
        <v>2</v>
      </c>
      <c r="E853">
        <v>1</v>
      </c>
      <c r="F853">
        <v>19</v>
      </c>
      <c r="G853">
        <v>29</v>
      </c>
      <c r="H853">
        <v>52</v>
      </c>
    </row>
    <row r="854" spans="1:8" x14ac:dyDescent="0.35">
      <c r="A854" s="2">
        <v>937</v>
      </c>
      <c r="B854">
        <v>13</v>
      </c>
      <c r="C854">
        <v>11</v>
      </c>
      <c r="D854">
        <v>23</v>
      </c>
      <c r="E854">
        <v>13</v>
      </c>
      <c r="F854">
        <v>26</v>
      </c>
      <c r="G854">
        <v>379</v>
      </c>
      <c r="H854">
        <v>465</v>
      </c>
    </row>
    <row r="855" spans="1:8" x14ac:dyDescent="0.35">
      <c r="A855" s="2">
        <v>938</v>
      </c>
      <c r="B855">
        <v>24</v>
      </c>
      <c r="C855">
        <v>6</v>
      </c>
      <c r="D855">
        <v>3</v>
      </c>
      <c r="E855">
        <v>4</v>
      </c>
      <c r="F855">
        <v>76</v>
      </c>
      <c r="G855">
        <v>94</v>
      </c>
      <c r="H855">
        <v>207</v>
      </c>
    </row>
    <row r="856" spans="1:8" x14ac:dyDescent="0.35">
      <c r="A856" s="2">
        <v>939</v>
      </c>
      <c r="B856">
        <v>17</v>
      </c>
      <c r="C856">
        <v>13</v>
      </c>
      <c r="D856">
        <v>15</v>
      </c>
      <c r="E856">
        <v>19</v>
      </c>
      <c r="F856">
        <v>143</v>
      </c>
      <c r="G856">
        <v>324</v>
      </c>
      <c r="H856">
        <v>531</v>
      </c>
    </row>
    <row r="857" spans="1:8" x14ac:dyDescent="0.35">
      <c r="A857" s="2">
        <v>940</v>
      </c>
      <c r="B857">
        <v>16</v>
      </c>
      <c r="C857">
        <v>12</v>
      </c>
      <c r="D857">
        <v>8</v>
      </c>
      <c r="E857">
        <v>3</v>
      </c>
      <c r="F857">
        <v>89</v>
      </c>
      <c r="G857">
        <v>115</v>
      </c>
      <c r="H857">
        <v>243</v>
      </c>
    </row>
    <row r="858" spans="1:8" x14ac:dyDescent="0.35">
      <c r="A858" s="2">
        <v>941</v>
      </c>
      <c r="B858">
        <v>4</v>
      </c>
      <c r="C858">
        <v>2</v>
      </c>
      <c r="D858">
        <v>6</v>
      </c>
      <c r="E858">
        <v>1</v>
      </c>
      <c r="F858">
        <v>8</v>
      </c>
      <c r="G858">
        <v>28</v>
      </c>
      <c r="H858">
        <v>49</v>
      </c>
    </row>
    <row r="859" spans="1:8" x14ac:dyDescent="0.35">
      <c r="A859" s="2">
        <v>942</v>
      </c>
      <c r="B859">
        <v>13</v>
      </c>
      <c r="C859">
        <v>5</v>
      </c>
      <c r="D859">
        <v>6</v>
      </c>
      <c r="E859">
        <v>1</v>
      </c>
      <c r="F859">
        <v>78</v>
      </c>
      <c r="G859">
        <v>121</v>
      </c>
      <c r="H859">
        <v>224</v>
      </c>
    </row>
    <row r="860" spans="1:8" x14ac:dyDescent="0.35">
      <c r="A860" s="2">
        <v>943</v>
      </c>
      <c r="B860">
        <v>8</v>
      </c>
      <c r="C860">
        <v>8</v>
      </c>
      <c r="D860">
        <v>3</v>
      </c>
      <c r="F860">
        <v>34</v>
      </c>
      <c r="G860">
        <v>122</v>
      </c>
      <c r="H860">
        <v>175</v>
      </c>
    </row>
    <row r="861" spans="1:8" x14ac:dyDescent="0.35">
      <c r="A861" s="2">
        <v>944</v>
      </c>
      <c r="B861">
        <v>27</v>
      </c>
      <c r="D861">
        <v>4</v>
      </c>
      <c r="E861">
        <v>4</v>
      </c>
      <c r="F861">
        <v>21</v>
      </c>
      <c r="G861">
        <v>22</v>
      </c>
      <c r="H861">
        <v>78</v>
      </c>
    </row>
    <row r="862" spans="1:8" x14ac:dyDescent="0.35">
      <c r="A862" s="2">
        <v>945</v>
      </c>
      <c r="B862">
        <v>10</v>
      </c>
      <c r="C862">
        <v>6</v>
      </c>
      <c r="D862">
        <v>9</v>
      </c>
      <c r="E862">
        <v>3</v>
      </c>
      <c r="F862">
        <v>61</v>
      </c>
      <c r="G862">
        <v>159</v>
      </c>
      <c r="H862">
        <v>248</v>
      </c>
    </row>
    <row r="863" spans="1:8" x14ac:dyDescent="0.35">
      <c r="A863" s="2">
        <v>946</v>
      </c>
      <c r="B863">
        <v>2</v>
      </c>
      <c r="C863">
        <v>2</v>
      </c>
      <c r="E863">
        <v>1</v>
      </c>
      <c r="F863">
        <v>17</v>
      </c>
      <c r="G863">
        <v>27</v>
      </c>
      <c r="H863">
        <v>49</v>
      </c>
    </row>
    <row r="864" spans="1:8" x14ac:dyDescent="0.35">
      <c r="A864" s="2">
        <v>947</v>
      </c>
      <c r="B864">
        <v>6</v>
      </c>
      <c r="C864">
        <v>2</v>
      </c>
      <c r="D864">
        <v>2</v>
      </c>
      <c r="E864">
        <v>2</v>
      </c>
      <c r="F864">
        <v>12</v>
      </c>
      <c r="G864">
        <v>63</v>
      </c>
      <c r="H864">
        <v>87</v>
      </c>
    </row>
    <row r="865" spans="1:8" x14ac:dyDescent="0.35">
      <c r="A865" s="2">
        <v>948</v>
      </c>
      <c r="B865">
        <v>7</v>
      </c>
      <c r="C865">
        <v>10</v>
      </c>
      <c r="D865">
        <v>19</v>
      </c>
      <c r="E865">
        <v>19</v>
      </c>
      <c r="F865">
        <v>37</v>
      </c>
      <c r="G865">
        <v>387</v>
      </c>
      <c r="H865">
        <v>479</v>
      </c>
    </row>
    <row r="866" spans="1:8" x14ac:dyDescent="0.35">
      <c r="A866" s="2">
        <v>949</v>
      </c>
      <c r="B866">
        <v>2</v>
      </c>
      <c r="D866">
        <v>1</v>
      </c>
      <c r="F866">
        <v>7</v>
      </c>
      <c r="G866">
        <v>20</v>
      </c>
      <c r="H866">
        <v>30</v>
      </c>
    </row>
    <row r="867" spans="1:8" x14ac:dyDescent="0.35">
      <c r="A867" s="2">
        <v>951</v>
      </c>
      <c r="B867">
        <v>6</v>
      </c>
      <c r="C867">
        <v>2</v>
      </c>
      <c r="D867">
        <v>3</v>
      </c>
      <c r="E867">
        <v>2</v>
      </c>
      <c r="F867">
        <v>62</v>
      </c>
      <c r="G867">
        <v>76</v>
      </c>
      <c r="H867">
        <v>151</v>
      </c>
    </row>
    <row r="868" spans="1:8" x14ac:dyDescent="0.35">
      <c r="A868" s="2">
        <v>952</v>
      </c>
      <c r="B868">
        <v>9</v>
      </c>
      <c r="C868">
        <v>11</v>
      </c>
      <c r="D868">
        <v>15</v>
      </c>
      <c r="E868">
        <v>5</v>
      </c>
      <c r="F868">
        <v>278</v>
      </c>
      <c r="G868">
        <v>176</v>
      </c>
      <c r="H868">
        <v>494</v>
      </c>
    </row>
    <row r="869" spans="1:8" x14ac:dyDescent="0.35">
      <c r="A869" s="2">
        <v>953</v>
      </c>
      <c r="B869">
        <v>2</v>
      </c>
      <c r="C869">
        <v>1</v>
      </c>
      <c r="D869">
        <v>7</v>
      </c>
      <c r="E869">
        <v>2</v>
      </c>
      <c r="F869">
        <v>33</v>
      </c>
      <c r="G869">
        <v>26</v>
      </c>
      <c r="H869">
        <v>71</v>
      </c>
    </row>
    <row r="870" spans="1:8" x14ac:dyDescent="0.35">
      <c r="A870" s="2">
        <v>954</v>
      </c>
      <c r="B870">
        <v>17</v>
      </c>
      <c r="C870">
        <v>12</v>
      </c>
      <c r="D870">
        <v>24</v>
      </c>
      <c r="E870">
        <v>13</v>
      </c>
      <c r="F870">
        <v>69</v>
      </c>
      <c r="G870">
        <v>255</v>
      </c>
      <c r="H870">
        <v>390</v>
      </c>
    </row>
    <row r="871" spans="1:8" x14ac:dyDescent="0.35">
      <c r="A871" s="2">
        <v>955</v>
      </c>
      <c r="B871">
        <v>12</v>
      </c>
      <c r="C871">
        <v>10</v>
      </c>
      <c r="D871">
        <v>13</v>
      </c>
      <c r="E871">
        <v>8</v>
      </c>
      <c r="F871">
        <v>69</v>
      </c>
      <c r="G871">
        <v>307</v>
      </c>
      <c r="H871">
        <v>419</v>
      </c>
    </row>
    <row r="872" spans="1:8" x14ac:dyDescent="0.35">
      <c r="A872" s="2">
        <v>956</v>
      </c>
      <c r="B872">
        <v>47</v>
      </c>
      <c r="C872">
        <v>10</v>
      </c>
      <c r="D872">
        <v>22</v>
      </c>
      <c r="E872">
        <v>10</v>
      </c>
      <c r="F872">
        <v>221</v>
      </c>
      <c r="G872">
        <v>238</v>
      </c>
      <c r="H872">
        <v>548</v>
      </c>
    </row>
    <row r="873" spans="1:8" x14ac:dyDescent="0.35">
      <c r="A873" s="2">
        <v>957</v>
      </c>
      <c r="B873">
        <v>18</v>
      </c>
      <c r="C873">
        <v>3</v>
      </c>
      <c r="D873">
        <v>13</v>
      </c>
      <c r="E873">
        <v>7</v>
      </c>
      <c r="F873">
        <v>82</v>
      </c>
      <c r="G873">
        <v>153</v>
      </c>
      <c r="H873">
        <v>276</v>
      </c>
    </row>
    <row r="874" spans="1:8" x14ac:dyDescent="0.35">
      <c r="A874" s="2">
        <v>958</v>
      </c>
      <c r="B874">
        <v>12</v>
      </c>
      <c r="C874">
        <v>1</v>
      </c>
      <c r="D874">
        <v>2</v>
      </c>
      <c r="E874">
        <v>9</v>
      </c>
      <c r="F874">
        <v>32</v>
      </c>
      <c r="G874">
        <v>184</v>
      </c>
      <c r="H874">
        <v>240</v>
      </c>
    </row>
    <row r="875" spans="1:8" x14ac:dyDescent="0.35">
      <c r="A875" s="2">
        <v>959</v>
      </c>
      <c r="B875">
        <v>10</v>
      </c>
      <c r="C875">
        <v>12</v>
      </c>
      <c r="D875">
        <v>12</v>
      </c>
      <c r="E875">
        <v>6</v>
      </c>
      <c r="F875">
        <v>65</v>
      </c>
      <c r="G875">
        <v>190</v>
      </c>
      <c r="H875">
        <v>295</v>
      </c>
    </row>
    <row r="876" spans="1:8" x14ac:dyDescent="0.35">
      <c r="A876" s="2">
        <v>960</v>
      </c>
      <c r="B876">
        <v>3</v>
      </c>
      <c r="D876">
        <v>2</v>
      </c>
      <c r="E876">
        <v>4</v>
      </c>
      <c r="F876">
        <v>8</v>
      </c>
      <c r="G876">
        <v>31</v>
      </c>
      <c r="H876">
        <v>48</v>
      </c>
    </row>
    <row r="877" spans="1:8" x14ac:dyDescent="0.35">
      <c r="A877" s="2">
        <v>962</v>
      </c>
      <c r="B877">
        <v>12</v>
      </c>
      <c r="C877">
        <v>9</v>
      </c>
      <c r="D877">
        <v>14</v>
      </c>
      <c r="E877">
        <v>16</v>
      </c>
      <c r="F877">
        <v>74</v>
      </c>
      <c r="G877">
        <v>412</v>
      </c>
      <c r="H877">
        <v>537</v>
      </c>
    </row>
    <row r="878" spans="1:8" x14ac:dyDescent="0.35">
      <c r="A878" s="2">
        <v>963</v>
      </c>
      <c r="B878">
        <v>4</v>
      </c>
      <c r="C878">
        <v>8</v>
      </c>
      <c r="D878">
        <v>7</v>
      </c>
      <c r="E878">
        <v>8</v>
      </c>
      <c r="F878">
        <v>44</v>
      </c>
      <c r="G878">
        <v>96</v>
      </c>
      <c r="H878">
        <v>167</v>
      </c>
    </row>
    <row r="879" spans="1:8" x14ac:dyDescent="0.35">
      <c r="A879" s="2">
        <v>964</v>
      </c>
      <c r="B879">
        <v>15</v>
      </c>
      <c r="C879">
        <v>5</v>
      </c>
      <c r="D879">
        <v>7</v>
      </c>
      <c r="E879">
        <v>14</v>
      </c>
      <c r="F879">
        <v>57</v>
      </c>
      <c r="G879">
        <v>177</v>
      </c>
      <c r="H879">
        <v>275</v>
      </c>
    </row>
    <row r="880" spans="1:8" x14ac:dyDescent="0.35">
      <c r="A880" s="2">
        <v>965</v>
      </c>
      <c r="B880">
        <v>9</v>
      </c>
      <c r="C880">
        <v>4</v>
      </c>
      <c r="D880">
        <v>2</v>
      </c>
      <c r="E880">
        <v>3</v>
      </c>
      <c r="F880">
        <v>10</v>
      </c>
      <c r="G880">
        <v>21</v>
      </c>
      <c r="H880">
        <v>49</v>
      </c>
    </row>
    <row r="881" spans="1:8" x14ac:dyDescent="0.35">
      <c r="A881" s="2">
        <v>966</v>
      </c>
      <c r="B881">
        <v>10</v>
      </c>
      <c r="C881">
        <v>10</v>
      </c>
      <c r="D881">
        <v>5</v>
      </c>
      <c r="E881">
        <v>7</v>
      </c>
      <c r="F881">
        <v>14</v>
      </c>
      <c r="G881">
        <v>116</v>
      </c>
      <c r="H881">
        <v>162</v>
      </c>
    </row>
    <row r="882" spans="1:8" x14ac:dyDescent="0.35">
      <c r="A882" s="2">
        <v>967</v>
      </c>
      <c r="B882">
        <v>3</v>
      </c>
      <c r="C882">
        <v>1</v>
      </c>
      <c r="D882">
        <v>3</v>
      </c>
      <c r="E882">
        <v>5</v>
      </c>
      <c r="F882">
        <v>11</v>
      </c>
      <c r="G882">
        <v>92</v>
      </c>
      <c r="H882">
        <v>115</v>
      </c>
    </row>
    <row r="883" spans="1:8" x14ac:dyDescent="0.35">
      <c r="A883" s="2">
        <v>968</v>
      </c>
      <c r="B883">
        <v>12</v>
      </c>
      <c r="C883">
        <v>5</v>
      </c>
      <c r="D883">
        <v>17</v>
      </c>
      <c r="E883">
        <v>7</v>
      </c>
      <c r="F883">
        <v>101</v>
      </c>
      <c r="G883">
        <v>186</v>
      </c>
      <c r="H883">
        <v>328</v>
      </c>
    </row>
    <row r="884" spans="1:8" x14ac:dyDescent="0.35">
      <c r="A884" s="2">
        <v>969</v>
      </c>
      <c r="B884">
        <v>3</v>
      </c>
      <c r="C884">
        <v>1</v>
      </c>
      <c r="D884">
        <v>3</v>
      </c>
      <c r="E884">
        <v>1</v>
      </c>
      <c r="F884">
        <v>21</v>
      </c>
      <c r="G884">
        <v>98</v>
      </c>
      <c r="H884">
        <v>127</v>
      </c>
    </row>
    <row r="885" spans="1:8" x14ac:dyDescent="0.35">
      <c r="A885" s="2">
        <v>970</v>
      </c>
      <c r="B885">
        <v>16</v>
      </c>
      <c r="C885">
        <v>2</v>
      </c>
      <c r="D885">
        <v>9</v>
      </c>
      <c r="E885">
        <v>10</v>
      </c>
      <c r="F885">
        <v>43</v>
      </c>
      <c r="G885">
        <v>229</v>
      </c>
      <c r="H885">
        <v>309</v>
      </c>
    </row>
    <row r="886" spans="1:8" x14ac:dyDescent="0.35">
      <c r="A886" s="2">
        <v>971</v>
      </c>
      <c r="B886">
        <v>6</v>
      </c>
      <c r="C886">
        <v>1</v>
      </c>
      <c r="E886">
        <v>4</v>
      </c>
      <c r="F886">
        <v>32</v>
      </c>
      <c r="G886">
        <v>106</v>
      </c>
      <c r="H886">
        <v>149</v>
      </c>
    </row>
    <row r="887" spans="1:8" x14ac:dyDescent="0.35">
      <c r="A887" s="2">
        <v>972</v>
      </c>
      <c r="B887">
        <v>12</v>
      </c>
      <c r="C887">
        <v>7</v>
      </c>
      <c r="D887">
        <v>7</v>
      </c>
      <c r="E887">
        <v>10</v>
      </c>
      <c r="F887">
        <v>23</v>
      </c>
      <c r="G887">
        <v>165</v>
      </c>
      <c r="H887">
        <v>224</v>
      </c>
    </row>
    <row r="888" spans="1:8" x14ac:dyDescent="0.35">
      <c r="A888" s="2">
        <v>973</v>
      </c>
      <c r="B888">
        <v>12</v>
      </c>
      <c r="C888">
        <v>2</v>
      </c>
      <c r="D888">
        <v>4</v>
      </c>
      <c r="E888">
        <v>7</v>
      </c>
      <c r="F888">
        <v>11</v>
      </c>
      <c r="G888">
        <v>125</v>
      </c>
      <c r="H888">
        <v>161</v>
      </c>
    </row>
    <row r="889" spans="1:8" x14ac:dyDescent="0.35">
      <c r="A889" s="2">
        <v>975</v>
      </c>
      <c r="B889">
        <v>4</v>
      </c>
      <c r="C889">
        <v>3</v>
      </c>
      <c r="D889">
        <v>3</v>
      </c>
      <c r="E889">
        <v>4</v>
      </c>
      <c r="F889">
        <v>22</v>
      </c>
      <c r="G889">
        <v>42</v>
      </c>
      <c r="H889">
        <v>78</v>
      </c>
    </row>
    <row r="890" spans="1:8" x14ac:dyDescent="0.35">
      <c r="A890" s="2">
        <v>976</v>
      </c>
      <c r="B890">
        <v>4</v>
      </c>
      <c r="C890">
        <v>2</v>
      </c>
      <c r="D890">
        <v>6</v>
      </c>
      <c r="E890">
        <v>10</v>
      </c>
      <c r="F890">
        <v>15</v>
      </c>
      <c r="G890">
        <v>318</v>
      </c>
      <c r="H890">
        <v>355</v>
      </c>
    </row>
    <row r="891" spans="1:8" x14ac:dyDescent="0.35">
      <c r="A891" s="2">
        <v>977</v>
      </c>
      <c r="B891">
        <v>7</v>
      </c>
      <c r="D891">
        <v>4</v>
      </c>
      <c r="E891">
        <v>1</v>
      </c>
      <c r="F891">
        <v>25</v>
      </c>
      <c r="G891">
        <v>20</v>
      </c>
      <c r="H891">
        <v>57</v>
      </c>
    </row>
    <row r="892" spans="1:8" x14ac:dyDescent="0.35">
      <c r="A892" s="2">
        <v>978</v>
      </c>
      <c r="B892">
        <v>6</v>
      </c>
      <c r="C892">
        <v>1</v>
      </c>
      <c r="D892">
        <v>5</v>
      </c>
      <c r="E892">
        <v>2</v>
      </c>
      <c r="F892">
        <v>10</v>
      </c>
      <c r="G892">
        <v>30</v>
      </c>
      <c r="H892">
        <v>54</v>
      </c>
    </row>
    <row r="893" spans="1:8" x14ac:dyDescent="0.35">
      <c r="A893" s="2">
        <v>979</v>
      </c>
      <c r="B893">
        <v>4</v>
      </c>
      <c r="C893">
        <v>6</v>
      </c>
      <c r="D893">
        <v>12</v>
      </c>
      <c r="E893">
        <v>3</v>
      </c>
      <c r="F893">
        <v>12</v>
      </c>
      <c r="G893">
        <v>81</v>
      </c>
      <c r="H893">
        <v>118</v>
      </c>
    </row>
    <row r="894" spans="1:8" x14ac:dyDescent="0.35">
      <c r="A894" s="2">
        <v>980</v>
      </c>
      <c r="B894">
        <v>5</v>
      </c>
      <c r="C894">
        <v>5</v>
      </c>
      <c r="D894">
        <v>5</v>
      </c>
      <c r="F894">
        <v>28</v>
      </c>
      <c r="G894">
        <v>68</v>
      </c>
      <c r="H894">
        <v>111</v>
      </c>
    </row>
    <row r="895" spans="1:8" x14ac:dyDescent="0.35">
      <c r="A895" s="2">
        <v>981</v>
      </c>
      <c r="B895">
        <v>2</v>
      </c>
      <c r="C895">
        <v>6</v>
      </c>
      <c r="D895">
        <v>2</v>
      </c>
      <c r="E895">
        <v>2</v>
      </c>
      <c r="F895">
        <v>45</v>
      </c>
      <c r="G895">
        <v>78</v>
      </c>
      <c r="H895">
        <v>135</v>
      </c>
    </row>
    <row r="896" spans="1:8" x14ac:dyDescent="0.35">
      <c r="A896" s="2">
        <v>982</v>
      </c>
      <c r="B896">
        <v>9</v>
      </c>
      <c r="C896">
        <v>1</v>
      </c>
      <c r="D896">
        <v>1</v>
      </c>
      <c r="E896">
        <v>1</v>
      </c>
      <c r="F896">
        <v>11</v>
      </c>
      <c r="G896">
        <v>32</v>
      </c>
      <c r="H896">
        <v>55</v>
      </c>
    </row>
    <row r="897" spans="1:8" x14ac:dyDescent="0.35">
      <c r="A897" s="2">
        <v>983</v>
      </c>
      <c r="B897">
        <v>17</v>
      </c>
      <c r="C897">
        <v>3</v>
      </c>
      <c r="D897">
        <v>8</v>
      </c>
      <c r="E897">
        <v>3</v>
      </c>
      <c r="F897">
        <v>8</v>
      </c>
      <c r="G897">
        <v>128</v>
      </c>
      <c r="H897">
        <v>167</v>
      </c>
    </row>
    <row r="898" spans="1:8" x14ac:dyDescent="0.35">
      <c r="A898" s="2">
        <v>984</v>
      </c>
      <c r="C898">
        <v>1</v>
      </c>
      <c r="E898">
        <v>1</v>
      </c>
      <c r="F898">
        <v>6</v>
      </c>
      <c r="G898">
        <v>64</v>
      </c>
      <c r="H898">
        <v>72</v>
      </c>
    </row>
    <row r="899" spans="1:8" x14ac:dyDescent="0.35">
      <c r="A899" s="2">
        <v>985</v>
      </c>
      <c r="B899">
        <v>8</v>
      </c>
      <c r="C899">
        <v>1</v>
      </c>
      <c r="D899">
        <v>5</v>
      </c>
      <c r="E899">
        <v>3</v>
      </c>
      <c r="F899">
        <v>9</v>
      </c>
      <c r="G899">
        <v>39</v>
      </c>
      <c r="H899">
        <v>65</v>
      </c>
    </row>
    <row r="900" spans="1:8" x14ac:dyDescent="0.35">
      <c r="A900" s="2">
        <v>986</v>
      </c>
      <c r="B900">
        <v>9</v>
      </c>
      <c r="C900">
        <v>2</v>
      </c>
      <c r="D900">
        <v>4</v>
      </c>
      <c r="E900">
        <v>2</v>
      </c>
      <c r="F900">
        <v>62</v>
      </c>
      <c r="G900">
        <v>95</v>
      </c>
      <c r="H900">
        <v>174</v>
      </c>
    </row>
    <row r="901" spans="1:8" x14ac:dyDescent="0.35">
      <c r="A901" s="2">
        <v>987</v>
      </c>
      <c r="B901">
        <v>9</v>
      </c>
      <c r="D901">
        <v>9</v>
      </c>
      <c r="E901">
        <v>3</v>
      </c>
      <c r="F901">
        <v>34</v>
      </c>
      <c r="G901">
        <v>65</v>
      </c>
      <c r="H901">
        <v>120</v>
      </c>
    </row>
    <row r="902" spans="1:8" x14ac:dyDescent="0.35">
      <c r="A902" s="2">
        <v>988</v>
      </c>
      <c r="B902">
        <v>11</v>
      </c>
      <c r="C902">
        <v>2</v>
      </c>
      <c r="D902">
        <v>2</v>
      </c>
      <c r="E902">
        <v>2</v>
      </c>
      <c r="F902">
        <v>3</v>
      </c>
      <c r="G902">
        <v>89</v>
      </c>
      <c r="H902">
        <v>109</v>
      </c>
    </row>
    <row r="903" spans="1:8" x14ac:dyDescent="0.35">
      <c r="A903" s="2">
        <v>989</v>
      </c>
      <c r="B903">
        <v>1</v>
      </c>
      <c r="C903">
        <v>1</v>
      </c>
      <c r="D903">
        <v>2</v>
      </c>
      <c r="E903">
        <v>1</v>
      </c>
      <c r="G903">
        <v>14</v>
      </c>
      <c r="H903">
        <v>19</v>
      </c>
    </row>
    <row r="904" spans="1:8" x14ac:dyDescent="0.35">
      <c r="A904" s="2">
        <v>990</v>
      </c>
      <c r="B904">
        <v>1</v>
      </c>
      <c r="C904">
        <v>1</v>
      </c>
      <c r="D904">
        <v>1</v>
      </c>
      <c r="F904">
        <v>13</v>
      </c>
      <c r="G904">
        <v>45</v>
      </c>
      <c r="H904">
        <v>61</v>
      </c>
    </row>
    <row r="905" spans="1:8" x14ac:dyDescent="0.35">
      <c r="A905" s="2">
        <v>991</v>
      </c>
      <c r="B905">
        <v>2</v>
      </c>
      <c r="E905">
        <v>1</v>
      </c>
      <c r="F905">
        <v>1</v>
      </c>
      <c r="G905">
        <v>27</v>
      </c>
      <c r="H905">
        <v>31</v>
      </c>
    </row>
    <row r="906" spans="1:8" x14ac:dyDescent="0.35">
      <c r="A906" s="2" t="s">
        <v>9</v>
      </c>
      <c r="B906">
        <v>11340</v>
      </c>
      <c r="C906">
        <v>3861</v>
      </c>
      <c r="D906">
        <v>9580</v>
      </c>
      <c r="E906">
        <v>10742</v>
      </c>
      <c r="F906">
        <v>59033</v>
      </c>
      <c r="G906">
        <v>158618</v>
      </c>
      <c r="H906">
        <v>253174</v>
      </c>
    </row>
  </sheetData>
  <printOptions horizontalCentered="1"/>
  <pageMargins left="0.7" right="0.7" top="0.75" bottom="0.75" header="0.3" footer="0.3"/>
  <pageSetup orientation="portrait" horizontalDpi="90" verticalDpi="9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5E3B4-2EB3-4104-A447-EE0207DB1EEC}">
  <dimension ref="B4:F925"/>
  <sheetViews>
    <sheetView workbookViewId="0">
      <selection activeCell="B9" sqref="B9"/>
    </sheetView>
  </sheetViews>
  <sheetFormatPr defaultRowHeight="14.5" x14ac:dyDescent="0.35"/>
  <cols>
    <col min="2" max="2" width="10.81640625" bestFit="1" customWidth="1"/>
    <col min="3" max="3" width="15" bestFit="1" customWidth="1"/>
    <col min="4" max="4" width="17.453125" bestFit="1" customWidth="1"/>
    <col min="5" max="5" width="15" bestFit="1" customWidth="1"/>
    <col min="6" max="6" width="17.453125" bestFit="1" customWidth="1"/>
  </cols>
  <sheetData>
    <row r="4" spans="2:6" x14ac:dyDescent="0.35">
      <c r="C4" t="s">
        <v>10</v>
      </c>
      <c r="E4" t="s">
        <v>11</v>
      </c>
    </row>
    <row r="5" spans="2:6" x14ac:dyDescent="0.35">
      <c r="B5" t="s">
        <v>2</v>
      </c>
      <c r="C5" t="s">
        <v>12</v>
      </c>
      <c r="D5" t="s">
        <v>13</v>
      </c>
      <c r="E5" t="s">
        <v>12</v>
      </c>
      <c r="F5" t="s">
        <v>13</v>
      </c>
    </row>
    <row r="6" spans="2:6" x14ac:dyDescent="0.35">
      <c r="B6">
        <v>1</v>
      </c>
      <c r="E6">
        <v>0</v>
      </c>
    </row>
    <row r="7" spans="2:6" x14ac:dyDescent="0.35">
      <c r="B7">
        <v>2</v>
      </c>
      <c r="C7">
        <v>214</v>
      </c>
      <c r="D7">
        <v>0.98856500000000003</v>
      </c>
      <c r="E7">
        <v>15395</v>
      </c>
      <c r="F7">
        <v>17.364381999999999</v>
      </c>
    </row>
    <row r="8" spans="2:6" x14ac:dyDescent="0.35">
      <c r="B8">
        <v>3</v>
      </c>
      <c r="C8">
        <v>324</v>
      </c>
      <c r="D8">
        <v>2.304719</v>
      </c>
      <c r="E8">
        <v>15571</v>
      </c>
      <c r="F8">
        <v>20.282623000000001</v>
      </c>
    </row>
    <row r="9" spans="2:6" x14ac:dyDescent="0.35">
      <c r="B9">
        <v>4</v>
      </c>
      <c r="C9">
        <v>472</v>
      </c>
      <c r="D9">
        <v>1.20164</v>
      </c>
      <c r="E9">
        <v>52573</v>
      </c>
      <c r="F9">
        <v>34.772657000000002</v>
      </c>
    </row>
    <row r="10" spans="2:6" x14ac:dyDescent="0.35">
      <c r="B10">
        <v>5</v>
      </c>
      <c r="C10">
        <v>396</v>
      </c>
      <c r="D10">
        <v>2.7411829999999999</v>
      </c>
      <c r="E10">
        <v>58060</v>
      </c>
      <c r="F10">
        <v>59.538975000000001</v>
      </c>
    </row>
    <row r="11" spans="2:6" x14ac:dyDescent="0.35">
      <c r="B11">
        <v>6</v>
      </c>
      <c r="C11">
        <v>266</v>
      </c>
      <c r="D11">
        <v>1.675475</v>
      </c>
      <c r="E11">
        <v>53929</v>
      </c>
      <c r="F11">
        <v>33.447958</v>
      </c>
    </row>
    <row r="12" spans="2:6" x14ac:dyDescent="0.35">
      <c r="B12">
        <v>7</v>
      </c>
      <c r="C12">
        <v>201</v>
      </c>
      <c r="D12">
        <v>1.5584830000000001</v>
      </c>
      <c r="E12">
        <v>26919</v>
      </c>
      <c r="F12">
        <v>30.770609</v>
      </c>
    </row>
    <row r="13" spans="2:6" x14ac:dyDescent="0.35">
      <c r="B13">
        <v>8</v>
      </c>
      <c r="C13">
        <v>447</v>
      </c>
      <c r="D13">
        <v>3.2134200000000002</v>
      </c>
      <c r="E13">
        <v>59537</v>
      </c>
      <c r="F13">
        <v>39.509008999999999</v>
      </c>
    </row>
    <row r="14" spans="2:6" x14ac:dyDescent="0.35">
      <c r="B14">
        <v>9</v>
      </c>
      <c r="C14">
        <v>779</v>
      </c>
      <c r="D14">
        <v>5.3971929999999997</v>
      </c>
      <c r="E14">
        <v>59394</v>
      </c>
      <c r="F14">
        <v>42.638689999999997</v>
      </c>
    </row>
    <row r="15" spans="2:6" x14ac:dyDescent="0.35">
      <c r="B15">
        <v>10</v>
      </c>
      <c r="C15">
        <v>232</v>
      </c>
      <c r="D15">
        <v>2.2913860000000001</v>
      </c>
      <c r="E15">
        <v>33383</v>
      </c>
      <c r="F15">
        <v>24.175554999999999</v>
      </c>
    </row>
    <row r="16" spans="2:6" x14ac:dyDescent="0.35">
      <c r="B16">
        <v>11</v>
      </c>
      <c r="C16">
        <v>168</v>
      </c>
      <c r="D16">
        <v>0.41114499999999998</v>
      </c>
      <c r="E16">
        <v>10758</v>
      </c>
      <c r="F16">
        <v>14.649628999999999</v>
      </c>
    </row>
    <row r="17" spans="2:6" x14ac:dyDescent="0.35">
      <c r="B17">
        <v>12</v>
      </c>
      <c r="C17">
        <v>207</v>
      </c>
      <c r="D17">
        <v>0.33595399999999997</v>
      </c>
      <c r="E17">
        <v>18663</v>
      </c>
      <c r="F17">
        <v>23.330034000000001</v>
      </c>
    </row>
    <row r="18" spans="2:6" x14ac:dyDescent="0.35">
      <c r="B18">
        <v>13</v>
      </c>
      <c r="C18">
        <v>118</v>
      </c>
      <c r="D18">
        <v>0.28075899999999998</v>
      </c>
      <c r="E18">
        <v>22976</v>
      </c>
      <c r="F18">
        <v>22.169173000000001</v>
      </c>
    </row>
    <row r="19" spans="2:6" x14ac:dyDescent="0.35">
      <c r="B19">
        <v>14</v>
      </c>
      <c r="C19">
        <v>796</v>
      </c>
      <c r="D19">
        <v>1.227733</v>
      </c>
      <c r="E19">
        <v>55230</v>
      </c>
      <c r="F19">
        <v>18.831973000000001</v>
      </c>
    </row>
    <row r="20" spans="2:6" x14ac:dyDescent="0.35">
      <c r="B20">
        <v>15</v>
      </c>
      <c r="C20">
        <v>228</v>
      </c>
      <c r="D20">
        <v>1.2430890000000001</v>
      </c>
      <c r="E20">
        <v>20772</v>
      </c>
      <c r="F20">
        <v>16.564071999999999</v>
      </c>
    </row>
    <row r="21" spans="2:6" x14ac:dyDescent="0.35">
      <c r="B21">
        <v>16</v>
      </c>
      <c r="C21">
        <v>489</v>
      </c>
      <c r="D21">
        <v>2.2193399999999999</v>
      </c>
      <c r="E21">
        <v>19554</v>
      </c>
      <c r="F21">
        <v>30.593433000000001</v>
      </c>
    </row>
    <row r="22" spans="2:6" x14ac:dyDescent="0.35">
      <c r="B22">
        <v>17</v>
      </c>
      <c r="C22">
        <v>691</v>
      </c>
      <c r="D22">
        <v>5.8601559999999999</v>
      </c>
      <c r="E22">
        <v>18792</v>
      </c>
      <c r="F22">
        <v>24.637608</v>
      </c>
    </row>
    <row r="23" spans="2:6" x14ac:dyDescent="0.35">
      <c r="B23">
        <v>18</v>
      </c>
      <c r="C23">
        <v>607</v>
      </c>
      <c r="D23">
        <v>5.706696</v>
      </c>
      <c r="E23">
        <v>27074</v>
      </c>
      <c r="F23">
        <v>32.831515000000003</v>
      </c>
    </row>
    <row r="24" spans="2:6" x14ac:dyDescent="0.35">
      <c r="B24">
        <v>19</v>
      </c>
      <c r="C24">
        <v>1137</v>
      </c>
      <c r="D24">
        <v>6.7077619999999998</v>
      </c>
      <c r="E24">
        <v>60983</v>
      </c>
      <c r="F24">
        <v>50.664910999999996</v>
      </c>
    </row>
    <row r="25" spans="2:6" x14ac:dyDescent="0.35">
      <c r="B25">
        <v>20</v>
      </c>
      <c r="C25">
        <v>838</v>
      </c>
      <c r="D25">
        <v>2.495619</v>
      </c>
      <c r="E25">
        <v>41927</v>
      </c>
      <c r="F25">
        <v>22.505808999999999</v>
      </c>
    </row>
    <row r="26" spans="2:6" x14ac:dyDescent="0.35">
      <c r="B26">
        <v>21</v>
      </c>
      <c r="C26">
        <v>821</v>
      </c>
      <c r="D26">
        <v>1.128989</v>
      </c>
      <c r="E26">
        <v>9815</v>
      </c>
      <c r="F26">
        <v>9.7926339999999996</v>
      </c>
    </row>
    <row r="27" spans="2:6" x14ac:dyDescent="0.35">
      <c r="B27">
        <v>22</v>
      </c>
      <c r="C27">
        <v>461</v>
      </c>
      <c r="D27">
        <v>1.01091</v>
      </c>
      <c r="E27">
        <v>17927</v>
      </c>
      <c r="F27">
        <v>12.107307</v>
      </c>
    </row>
    <row r="28" spans="2:6" x14ac:dyDescent="0.35">
      <c r="B28">
        <v>23</v>
      </c>
      <c r="C28">
        <v>234</v>
      </c>
      <c r="D28">
        <v>0.80794200000000005</v>
      </c>
      <c r="E28">
        <v>35119</v>
      </c>
      <c r="F28">
        <v>18.543431999999999</v>
      </c>
    </row>
    <row r="29" spans="2:6" x14ac:dyDescent="0.35">
      <c r="B29">
        <v>24</v>
      </c>
      <c r="C29">
        <v>120</v>
      </c>
      <c r="D29">
        <v>0.66520000000000001</v>
      </c>
      <c r="E29">
        <v>27612</v>
      </c>
      <c r="F29">
        <v>12.046984999999999</v>
      </c>
    </row>
    <row r="30" spans="2:6" x14ac:dyDescent="0.35">
      <c r="B30">
        <v>25</v>
      </c>
      <c r="C30">
        <v>1221</v>
      </c>
      <c r="D30">
        <v>9.3526000000000007</v>
      </c>
      <c r="E30">
        <v>43744</v>
      </c>
      <c r="F30">
        <v>24.285824999999999</v>
      </c>
    </row>
    <row r="31" spans="2:6" x14ac:dyDescent="0.35">
      <c r="B31">
        <v>26</v>
      </c>
      <c r="C31">
        <v>661</v>
      </c>
      <c r="D31">
        <v>2.702261</v>
      </c>
      <c r="E31">
        <v>13650</v>
      </c>
      <c r="F31">
        <v>13.402922999999999</v>
      </c>
    </row>
    <row r="32" spans="2:6" x14ac:dyDescent="0.35">
      <c r="B32">
        <v>27</v>
      </c>
      <c r="C32">
        <v>860</v>
      </c>
      <c r="D32">
        <v>3.384808</v>
      </c>
      <c r="E32">
        <v>23373</v>
      </c>
      <c r="F32">
        <v>21.635840000000002</v>
      </c>
    </row>
    <row r="33" spans="2:6" x14ac:dyDescent="0.35">
      <c r="B33">
        <v>28</v>
      </c>
      <c r="C33">
        <v>317</v>
      </c>
      <c r="D33">
        <v>1.3021739999999999</v>
      </c>
      <c r="E33">
        <v>33549</v>
      </c>
      <c r="F33">
        <v>21.357802</v>
      </c>
    </row>
    <row r="34" spans="2:6" x14ac:dyDescent="0.35">
      <c r="B34">
        <v>29</v>
      </c>
      <c r="C34">
        <v>885</v>
      </c>
      <c r="D34">
        <v>3.0876100000000002</v>
      </c>
      <c r="E34">
        <v>25520</v>
      </c>
      <c r="F34">
        <v>18.699490000000001</v>
      </c>
    </row>
    <row r="35" spans="2:6" x14ac:dyDescent="0.35">
      <c r="B35">
        <v>30</v>
      </c>
      <c r="C35">
        <v>563</v>
      </c>
      <c r="D35">
        <v>1.184132</v>
      </c>
      <c r="E35">
        <v>27099</v>
      </c>
      <c r="F35">
        <v>15.596385</v>
      </c>
    </row>
    <row r="36" spans="2:6" x14ac:dyDescent="0.35">
      <c r="B36">
        <v>31</v>
      </c>
      <c r="C36">
        <v>1049</v>
      </c>
      <c r="D36">
        <v>6.4521389999999998</v>
      </c>
      <c r="E36">
        <v>28020</v>
      </c>
      <c r="F36">
        <v>9.9005200000000002</v>
      </c>
    </row>
    <row r="37" spans="2:6" x14ac:dyDescent="0.35">
      <c r="B37">
        <v>32</v>
      </c>
      <c r="C37">
        <v>711</v>
      </c>
      <c r="D37">
        <v>0.961511</v>
      </c>
      <c r="E37">
        <v>32077</v>
      </c>
      <c r="F37">
        <v>8.6279590000000006</v>
      </c>
    </row>
    <row r="38" spans="2:6" x14ac:dyDescent="0.35">
      <c r="B38">
        <v>33</v>
      </c>
      <c r="C38">
        <v>678</v>
      </c>
      <c r="D38">
        <v>2.759665</v>
      </c>
      <c r="E38">
        <v>35382</v>
      </c>
      <c r="F38">
        <v>9.0257489999999994</v>
      </c>
    </row>
    <row r="39" spans="2:6" x14ac:dyDescent="0.35">
      <c r="B39">
        <v>34</v>
      </c>
      <c r="C39">
        <v>59</v>
      </c>
      <c r="D39">
        <v>0.815581</v>
      </c>
      <c r="E39">
        <v>16127</v>
      </c>
      <c r="F39">
        <v>8.6993770000000001</v>
      </c>
    </row>
    <row r="40" spans="2:6" x14ac:dyDescent="0.35">
      <c r="B40">
        <v>35</v>
      </c>
      <c r="C40">
        <v>488</v>
      </c>
      <c r="D40">
        <v>6.12</v>
      </c>
      <c r="E40">
        <v>18828</v>
      </c>
      <c r="F40">
        <v>8.1015779999999999</v>
      </c>
    </row>
    <row r="41" spans="2:6" x14ac:dyDescent="0.35">
      <c r="B41">
        <v>36</v>
      </c>
      <c r="C41">
        <v>60</v>
      </c>
      <c r="D41">
        <v>7.6377E-2</v>
      </c>
      <c r="E41">
        <v>16144</v>
      </c>
      <c r="F41">
        <v>9.2764059999999997</v>
      </c>
    </row>
    <row r="42" spans="2:6" x14ac:dyDescent="0.35">
      <c r="B42">
        <v>37</v>
      </c>
      <c r="C42">
        <v>22</v>
      </c>
      <c r="D42">
        <v>0.33727299999999999</v>
      </c>
      <c r="E42">
        <v>8321</v>
      </c>
      <c r="F42">
        <v>4.3633430000000004</v>
      </c>
    </row>
    <row r="43" spans="2:6" x14ac:dyDescent="0.35">
      <c r="B43">
        <v>38</v>
      </c>
      <c r="C43">
        <v>419</v>
      </c>
      <c r="D43">
        <v>2.3229299999999999</v>
      </c>
      <c r="E43">
        <v>30396</v>
      </c>
      <c r="F43">
        <v>17.563904000000001</v>
      </c>
    </row>
    <row r="44" spans="2:6" x14ac:dyDescent="0.35">
      <c r="B44">
        <v>39</v>
      </c>
      <c r="C44">
        <v>319</v>
      </c>
      <c r="D44">
        <v>1.356533</v>
      </c>
      <c r="E44">
        <v>9468</v>
      </c>
      <c r="F44">
        <v>6.5649629999999997</v>
      </c>
    </row>
    <row r="45" spans="2:6" x14ac:dyDescent="0.35">
      <c r="B45">
        <v>40</v>
      </c>
      <c r="C45">
        <v>32</v>
      </c>
      <c r="D45">
        <v>7.8753000000000004E-2</v>
      </c>
      <c r="E45">
        <v>6031</v>
      </c>
      <c r="F45">
        <v>3.80898</v>
      </c>
    </row>
    <row r="46" spans="2:6" x14ac:dyDescent="0.35">
      <c r="B46">
        <v>41</v>
      </c>
      <c r="C46">
        <v>62</v>
      </c>
      <c r="D46">
        <v>0.37217800000000001</v>
      </c>
      <c r="E46">
        <v>4083</v>
      </c>
      <c r="F46">
        <v>3.712647</v>
      </c>
    </row>
    <row r="47" spans="2:6" x14ac:dyDescent="0.35">
      <c r="B47">
        <v>42</v>
      </c>
      <c r="C47">
        <v>339</v>
      </c>
      <c r="D47">
        <v>1.352274</v>
      </c>
      <c r="E47">
        <v>14660</v>
      </c>
      <c r="F47">
        <v>11.325449000000001</v>
      </c>
    </row>
    <row r="48" spans="2:6" x14ac:dyDescent="0.35">
      <c r="B48">
        <v>43</v>
      </c>
      <c r="C48">
        <v>34</v>
      </c>
      <c r="D48">
        <v>0.363705</v>
      </c>
      <c r="E48">
        <v>5089</v>
      </c>
      <c r="F48">
        <v>3.2823639999999998</v>
      </c>
    </row>
    <row r="49" spans="2:6" x14ac:dyDescent="0.35">
      <c r="B49">
        <v>44</v>
      </c>
      <c r="C49">
        <v>783</v>
      </c>
      <c r="D49">
        <v>3.3747050000000001</v>
      </c>
      <c r="E49">
        <v>11662</v>
      </c>
      <c r="F49">
        <v>5.6123539999999998</v>
      </c>
    </row>
    <row r="50" spans="2:6" x14ac:dyDescent="0.35">
      <c r="B50">
        <v>45</v>
      </c>
      <c r="C50">
        <v>248</v>
      </c>
      <c r="D50">
        <v>0.93907799999999997</v>
      </c>
      <c r="E50">
        <v>10118</v>
      </c>
      <c r="F50">
        <v>8.783315</v>
      </c>
    </row>
    <row r="51" spans="2:6" x14ac:dyDescent="0.35">
      <c r="B51">
        <v>46</v>
      </c>
      <c r="C51">
        <v>212</v>
      </c>
      <c r="D51">
        <v>0.97126100000000004</v>
      </c>
      <c r="E51">
        <v>6484</v>
      </c>
      <c r="F51">
        <v>2.0988329999999999</v>
      </c>
    </row>
    <row r="52" spans="2:6" x14ac:dyDescent="0.35">
      <c r="B52">
        <v>47</v>
      </c>
      <c r="C52">
        <v>171</v>
      </c>
      <c r="D52">
        <v>0.425508</v>
      </c>
      <c r="E52">
        <v>4532</v>
      </c>
      <c r="F52">
        <v>1.8503529999999999</v>
      </c>
    </row>
    <row r="53" spans="2:6" x14ac:dyDescent="0.35">
      <c r="B53">
        <v>48</v>
      </c>
      <c r="C53">
        <v>173</v>
      </c>
      <c r="D53">
        <v>0.26631700000000003</v>
      </c>
      <c r="E53">
        <v>3551</v>
      </c>
      <c r="F53">
        <v>2.164917</v>
      </c>
    </row>
    <row r="54" spans="2:6" x14ac:dyDescent="0.35">
      <c r="B54">
        <v>49</v>
      </c>
      <c r="C54">
        <v>111</v>
      </c>
      <c r="D54">
        <v>0.16683999999999999</v>
      </c>
      <c r="E54">
        <v>6026</v>
      </c>
      <c r="F54">
        <v>1.990947</v>
      </c>
    </row>
    <row r="55" spans="2:6" x14ac:dyDescent="0.35">
      <c r="B55">
        <v>51</v>
      </c>
      <c r="C55">
        <v>845</v>
      </c>
      <c r="D55">
        <v>6.6380290000000004</v>
      </c>
      <c r="E55">
        <v>38794</v>
      </c>
      <c r="F55">
        <v>27.75</v>
      </c>
    </row>
    <row r="56" spans="2:6" x14ac:dyDescent="0.35">
      <c r="B56">
        <v>52</v>
      </c>
      <c r="C56">
        <v>470</v>
      </c>
      <c r="D56">
        <v>1.963805</v>
      </c>
      <c r="E56">
        <v>33553</v>
      </c>
      <c r="F56">
        <v>48.639273000000003</v>
      </c>
    </row>
    <row r="57" spans="2:6" x14ac:dyDescent="0.35">
      <c r="B57">
        <v>53</v>
      </c>
      <c r="C57">
        <v>976</v>
      </c>
      <c r="D57">
        <v>17.145109999999999</v>
      </c>
      <c r="E57">
        <v>35969</v>
      </c>
      <c r="F57">
        <v>45.491973999999999</v>
      </c>
    </row>
    <row r="58" spans="2:6" x14ac:dyDescent="0.35">
      <c r="B58">
        <v>54</v>
      </c>
      <c r="C58">
        <v>980</v>
      </c>
      <c r="D58">
        <v>13.361746</v>
      </c>
      <c r="E58">
        <v>29339</v>
      </c>
      <c r="F58">
        <v>29.732253</v>
      </c>
    </row>
    <row r="59" spans="2:6" x14ac:dyDescent="0.35">
      <c r="B59">
        <v>55</v>
      </c>
      <c r="C59">
        <v>1521</v>
      </c>
      <c r="D59">
        <v>20.421222</v>
      </c>
      <c r="E59">
        <v>48204</v>
      </c>
      <c r="F59">
        <v>82.349248000000003</v>
      </c>
    </row>
    <row r="60" spans="2:6" x14ac:dyDescent="0.35">
      <c r="B60">
        <v>56</v>
      </c>
      <c r="C60">
        <v>2354</v>
      </c>
      <c r="D60">
        <v>16.314992</v>
      </c>
      <c r="E60">
        <v>35131</v>
      </c>
      <c r="F60">
        <v>78.301964999999996</v>
      </c>
    </row>
    <row r="61" spans="2:6" x14ac:dyDescent="0.35">
      <c r="B61">
        <v>57</v>
      </c>
      <c r="C61">
        <v>1650</v>
      </c>
      <c r="D61">
        <v>7.9613389999999997</v>
      </c>
      <c r="E61">
        <v>53990</v>
      </c>
      <c r="F61">
        <v>51.361310000000003</v>
      </c>
    </row>
    <row r="62" spans="2:6" x14ac:dyDescent="0.35">
      <c r="B62">
        <v>58</v>
      </c>
      <c r="C62">
        <v>1306</v>
      </c>
      <c r="D62">
        <v>13.681770999999999</v>
      </c>
      <c r="E62">
        <v>38844</v>
      </c>
      <c r="F62">
        <v>135.892064</v>
      </c>
    </row>
    <row r="63" spans="2:6" x14ac:dyDescent="0.35">
      <c r="B63">
        <v>59</v>
      </c>
      <c r="C63">
        <v>1256</v>
      </c>
      <c r="D63">
        <v>8.6920009999999994</v>
      </c>
      <c r="E63">
        <v>36221</v>
      </c>
      <c r="F63">
        <v>51.181474999999999</v>
      </c>
    </row>
    <row r="64" spans="2:6" x14ac:dyDescent="0.35">
      <c r="B64">
        <v>60</v>
      </c>
      <c r="C64">
        <v>1561</v>
      </c>
      <c r="D64">
        <v>13.534091</v>
      </c>
      <c r="E64">
        <v>42695</v>
      </c>
      <c r="F64">
        <v>66.784835000000001</v>
      </c>
    </row>
    <row r="65" spans="2:6" x14ac:dyDescent="0.35">
      <c r="B65">
        <v>61</v>
      </c>
      <c r="C65">
        <v>1655</v>
      </c>
      <c r="D65">
        <v>56.165152999999997</v>
      </c>
      <c r="E65">
        <v>58461</v>
      </c>
      <c r="F65">
        <v>140.53276500000001</v>
      </c>
    </row>
    <row r="66" spans="2:6" x14ac:dyDescent="0.35">
      <c r="B66">
        <v>62</v>
      </c>
      <c r="C66">
        <v>1786</v>
      </c>
      <c r="D66">
        <v>32.242967</v>
      </c>
      <c r="E66">
        <v>45234</v>
      </c>
      <c r="F66">
        <v>87.480891999999997</v>
      </c>
    </row>
    <row r="67" spans="2:6" x14ac:dyDescent="0.35">
      <c r="B67">
        <v>63</v>
      </c>
      <c r="C67">
        <v>2409</v>
      </c>
      <c r="D67">
        <v>28.567603999999999</v>
      </c>
      <c r="E67">
        <v>83375</v>
      </c>
      <c r="F67">
        <v>94.006686000000002</v>
      </c>
    </row>
    <row r="68" spans="2:6" x14ac:dyDescent="0.35">
      <c r="B68">
        <v>64</v>
      </c>
      <c r="C68">
        <v>2595</v>
      </c>
      <c r="D68">
        <v>15.281743000000001</v>
      </c>
      <c r="E68">
        <v>88024</v>
      </c>
      <c r="F68">
        <v>142.23680300000001</v>
      </c>
    </row>
    <row r="69" spans="2:6" x14ac:dyDescent="0.35">
      <c r="B69">
        <v>65</v>
      </c>
      <c r="C69">
        <v>2127</v>
      </c>
      <c r="D69">
        <v>14.84</v>
      </c>
      <c r="E69">
        <v>70193</v>
      </c>
      <c r="F69">
        <v>109.678072</v>
      </c>
    </row>
    <row r="70" spans="2:6" x14ac:dyDescent="0.35">
      <c r="B70">
        <v>66</v>
      </c>
      <c r="C70">
        <v>1548</v>
      </c>
      <c r="D70">
        <v>10.259542</v>
      </c>
      <c r="E70">
        <v>55157</v>
      </c>
      <c r="F70">
        <v>76.178640999999999</v>
      </c>
    </row>
    <row r="71" spans="2:6" x14ac:dyDescent="0.35">
      <c r="B71">
        <v>67</v>
      </c>
      <c r="C71">
        <v>1806</v>
      </c>
      <c r="D71">
        <v>13.048700999999999</v>
      </c>
      <c r="E71">
        <v>77692</v>
      </c>
      <c r="F71">
        <v>111.518967</v>
      </c>
    </row>
    <row r="72" spans="2:6" x14ac:dyDescent="0.35">
      <c r="B72">
        <v>68</v>
      </c>
      <c r="C72">
        <v>1212</v>
      </c>
      <c r="D72">
        <v>6.2702780000000002</v>
      </c>
      <c r="E72">
        <v>52426</v>
      </c>
      <c r="F72">
        <v>28.736578999999999</v>
      </c>
    </row>
    <row r="73" spans="2:6" x14ac:dyDescent="0.35">
      <c r="B73">
        <v>69</v>
      </c>
      <c r="C73">
        <v>211</v>
      </c>
      <c r="D73">
        <v>2.4677850000000001</v>
      </c>
      <c r="E73">
        <v>28791</v>
      </c>
      <c r="F73">
        <v>36.470671000000003</v>
      </c>
    </row>
    <row r="74" spans="2:6" x14ac:dyDescent="0.35">
      <c r="B74">
        <v>70</v>
      </c>
      <c r="C74">
        <v>324</v>
      </c>
      <c r="D74">
        <v>1.49</v>
      </c>
      <c r="E74">
        <v>46042</v>
      </c>
      <c r="F74">
        <v>21.606760000000001</v>
      </c>
    </row>
    <row r="75" spans="2:6" x14ac:dyDescent="0.35">
      <c r="B75">
        <v>71</v>
      </c>
      <c r="C75">
        <v>347</v>
      </c>
      <c r="D75">
        <v>1.6250880000000001</v>
      </c>
      <c r="E75">
        <v>28486</v>
      </c>
      <c r="F75">
        <v>39.851239</v>
      </c>
    </row>
    <row r="76" spans="2:6" x14ac:dyDescent="0.35">
      <c r="B76">
        <v>72</v>
      </c>
      <c r="C76">
        <v>131</v>
      </c>
      <c r="D76">
        <v>0.32</v>
      </c>
      <c r="E76">
        <v>16087</v>
      </c>
      <c r="F76">
        <v>15.525783000000001</v>
      </c>
    </row>
    <row r="77" spans="2:6" x14ac:dyDescent="0.35">
      <c r="B77">
        <v>73</v>
      </c>
      <c r="C77">
        <v>599</v>
      </c>
      <c r="D77">
        <v>3.041455</v>
      </c>
      <c r="E77">
        <v>23931</v>
      </c>
      <c r="F77">
        <v>25.504404999999998</v>
      </c>
    </row>
    <row r="78" spans="2:6" x14ac:dyDescent="0.35">
      <c r="B78">
        <v>74</v>
      </c>
      <c r="C78">
        <v>1671</v>
      </c>
      <c r="D78">
        <v>10.331772000000001</v>
      </c>
      <c r="E78">
        <v>66092</v>
      </c>
      <c r="F78">
        <v>56.763072999999999</v>
      </c>
    </row>
    <row r="79" spans="2:6" x14ac:dyDescent="0.35">
      <c r="B79">
        <v>75</v>
      </c>
      <c r="C79">
        <v>594</v>
      </c>
      <c r="D79">
        <v>2.9313950000000002</v>
      </c>
      <c r="E79">
        <v>57872</v>
      </c>
      <c r="F79">
        <v>42.538128</v>
      </c>
    </row>
    <row r="80" spans="2:6" x14ac:dyDescent="0.35">
      <c r="B80">
        <v>76</v>
      </c>
      <c r="C80">
        <v>1045</v>
      </c>
      <c r="D80">
        <v>5.2749329999999999</v>
      </c>
      <c r="E80">
        <v>60958</v>
      </c>
      <c r="F80">
        <v>42.937438999999998</v>
      </c>
    </row>
    <row r="81" spans="2:6" x14ac:dyDescent="0.35">
      <c r="B81">
        <v>77</v>
      </c>
      <c r="C81">
        <v>2370</v>
      </c>
      <c r="D81">
        <v>46.170974000000001</v>
      </c>
      <c r="E81">
        <v>75567</v>
      </c>
      <c r="F81">
        <v>120.52395300000001</v>
      </c>
    </row>
    <row r="82" spans="2:6" x14ac:dyDescent="0.35">
      <c r="B82">
        <v>78</v>
      </c>
      <c r="C82">
        <v>164</v>
      </c>
      <c r="D82">
        <v>1.539398</v>
      </c>
      <c r="E82">
        <v>37327</v>
      </c>
      <c r="F82">
        <v>31.155176999999998</v>
      </c>
    </row>
    <row r="83" spans="2:6" x14ac:dyDescent="0.35">
      <c r="B83">
        <v>79</v>
      </c>
      <c r="C83">
        <v>679</v>
      </c>
      <c r="D83">
        <v>2.476245</v>
      </c>
      <c r="E83">
        <v>16418</v>
      </c>
      <c r="F83">
        <v>16.297232999999999</v>
      </c>
    </row>
    <row r="84" spans="2:6" x14ac:dyDescent="0.35">
      <c r="B84">
        <v>80</v>
      </c>
      <c r="C84">
        <v>315</v>
      </c>
      <c r="D84">
        <v>2.8390620000000002</v>
      </c>
      <c r="E84">
        <v>39656</v>
      </c>
      <c r="F84">
        <v>26.513006000000001</v>
      </c>
    </row>
    <row r="85" spans="2:6" x14ac:dyDescent="0.35">
      <c r="B85">
        <v>81</v>
      </c>
      <c r="C85">
        <v>1443</v>
      </c>
      <c r="D85">
        <v>14.818428000000001</v>
      </c>
      <c r="E85">
        <v>70771</v>
      </c>
      <c r="F85">
        <v>210.30854099999999</v>
      </c>
    </row>
    <row r="86" spans="2:6" x14ac:dyDescent="0.35">
      <c r="B86">
        <v>82</v>
      </c>
      <c r="C86">
        <v>84</v>
      </c>
      <c r="D86">
        <v>1.073558</v>
      </c>
      <c r="E86">
        <v>11960</v>
      </c>
      <c r="F86">
        <v>20.095445000000002</v>
      </c>
    </row>
    <row r="87" spans="2:6" x14ac:dyDescent="0.35">
      <c r="B87">
        <v>83</v>
      </c>
      <c r="C87">
        <v>1318</v>
      </c>
      <c r="D87">
        <v>10.276615</v>
      </c>
      <c r="E87">
        <v>29080</v>
      </c>
      <c r="F87">
        <v>35.529266999999997</v>
      </c>
    </row>
    <row r="88" spans="2:6" x14ac:dyDescent="0.35">
      <c r="B88">
        <v>84</v>
      </c>
      <c r="C88">
        <v>1490</v>
      </c>
      <c r="D88">
        <v>11.617046</v>
      </c>
      <c r="E88">
        <v>45030</v>
      </c>
      <c r="F88">
        <v>122.492155</v>
      </c>
    </row>
    <row r="89" spans="2:6" x14ac:dyDescent="0.35">
      <c r="B89">
        <v>85</v>
      </c>
      <c r="C89">
        <v>1263</v>
      </c>
      <c r="D89">
        <v>10.951891</v>
      </c>
      <c r="E89">
        <v>36339</v>
      </c>
      <c r="F89">
        <v>43.376136000000002</v>
      </c>
    </row>
    <row r="90" spans="2:6" x14ac:dyDescent="0.35">
      <c r="B90">
        <v>86</v>
      </c>
      <c r="C90">
        <v>1825</v>
      </c>
      <c r="D90">
        <v>20.795793</v>
      </c>
      <c r="E90">
        <v>50292</v>
      </c>
      <c r="F90">
        <v>92.968080999999998</v>
      </c>
    </row>
    <row r="91" spans="2:6" x14ac:dyDescent="0.35">
      <c r="B91">
        <v>87</v>
      </c>
      <c r="C91">
        <v>514</v>
      </c>
      <c r="D91">
        <v>3.6238769999999998</v>
      </c>
      <c r="E91">
        <v>36475</v>
      </c>
      <c r="F91">
        <v>27.205901000000001</v>
      </c>
    </row>
    <row r="92" spans="2:6" x14ac:dyDescent="0.35">
      <c r="B92">
        <v>88</v>
      </c>
      <c r="C92">
        <v>94</v>
      </c>
      <c r="D92">
        <v>0.30180499999999999</v>
      </c>
      <c r="E92">
        <v>16828</v>
      </c>
      <c r="F92">
        <v>22.793586999999999</v>
      </c>
    </row>
    <row r="93" spans="2:6" x14ac:dyDescent="0.35">
      <c r="B93">
        <v>89</v>
      </c>
      <c r="C93">
        <v>1033</v>
      </c>
      <c r="D93">
        <v>7.6189429999999998</v>
      </c>
      <c r="E93">
        <v>65239</v>
      </c>
      <c r="F93">
        <v>46.767069999999997</v>
      </c>
    </row>
    <row r="94" spans="2:6" x14ac:dyDescent="0.35">
      <c r="B94">
        <v>90</v>
      </c>
      <c r="C94">
        <v>2029</v>
      </c>
      <c r="D94">
        <v>22.877822999999999</v>
      </c>
      <c r="E94">
        <v>47215</v>
      </c>
      <c r="F94">
        <v>107.724436</v>
      </c>
    </row>
    <row r="95" spans="2:6" x14ac:dyDescent="0.35">
      <c r="B95">
        <v>91</v>
      </c>
      <c r="C95">
        <v>1719</v>
      </c>
      <c r="D95">
        <v>15.311977000000001</v>
      </c>
      <c r="E95">
        <v>53980</v>
      </c>
      <c r="F95">
        <v>131.023439</v>
      </c>
    </row>
    <row r="96" spans="2:6" x14ac:dyDescent="0.35">
      <c r="B96">
        <v>92</v>
      </c>
      <c r="C96">
        <v>506</v>
      </c>
      <c r="D96">
        <v>2.0081190000000002</v>
      </c>
      <c r="E96">
        <v>35551</v>
      </c>
      <c r="F96">
        <v>17.091449999999998</v>
      </c>
    </row>
    <row r="97" spans="2:6" x14ac:dyDescent="0.35">
      <c r="B97">
        <v>93</v>
      </c>
      <c r="C97">
        <v>1079</v>
      </c>
      <c r="D97">
        <v>11.343802</v>
      </c>
      <c r="E97">
        <v>32976</v>
      </c>
      <c r="F97">
        <v>49.999873000000001</v>
      </c>
    </row>
    <row r="98" spans="2:6" x14ac:dyDescent="0.35">
      <c r="B98">
        <v>94</v>
      </c>
      <c r="C98">
        <v>1536</v>
      </c>
      <c r="D98">
        <v>39.298707999999998</v>
      </c>
      <c r="E98">
        <v>60531</v>
      </c>
      <c r="F98">
        <v>119.762837</v>
      </c>
    </row>
    <row r="99" spans="2:6" x14ac:dyDescent="0.35">
      <c r="B99">
        <v>95</v>
      </c>
      <c r="C99">
        <v>992</v>
      </c>
      <c r="D99">
        <v>15.226794</v>
      </c>
      <c r="E99">
        <v>30525</v>
      </c>
      <c r="F99">
        <v>36.751846999999998</v>
      </c>
    </row>
    <row r="100" spans="2:6" x14ac:dyDescent="0.35">
      <c r="B100">
        <v>96</v>
      </c>
      <c r="C100">
        <v>204</v>
      </c>
      <c r="D100">
        <v>0.93509699999999996</v>
      </c>
      <c r="E100">
        <v>27485</v>
      </c>
      <c r="F100">
        <v>15.006271</v>
      </c>
    </row>
    <row r="101" spans="2:6" x14ac:dyDescent="0.35">
      <c r="B101">
        <v>97</v>
      </c>
      <c r="C101">
        <v>1389</v>
      </c>
      <c r="D101">
        <v>16.059999999999999</v>
      </c>
      <c r="E101">
        <v>55253</v>
      </c>
      <c r="F101">
        <v>133.88160999999999</v>
      </c>
    </row>
    <row r="102" spans="2:6" x14ac:dyDescent="0.35">
      <c r="B102">
        <v>98</v>
      </c>
      <c r="C102">
        <v>1889</v>
      </c>
      <c r="D102">
        <v>29.367056000000002</v>
      </c>
      <c r="E102">
        <v>66520</v>
      </c>
      <c r="F102">
        <v>147.11475899999999</v>
      </c>
    </row>
    <row r="103" spans="2:6" x14ac:dyDescent="0.35">
      <c r="B103">
        <v>99</v>
      </c>
      <c r="C103">
        <v>1721</v>
      </c>
      <c r="D103">
        <v>25.514144999999999</v>
      </c>
      <c r="E103">
        <v>61652</v>
      </c>
      <c r="F103">
        <v>119.865942</v>
      </c>
    </row>
    <row r="104" spans="2:6" x14ac:dyDescent="0.35">
      <c r="B104">
        <v>101</v>
      </c>
      <c r="C104">
        <v>965</v>
      </c>
      <c r="D104">
        <v>10.913342</v>
      </c>
      <c r="E104">
        <v>7409</v>
      </c>
      <c r="F104">
        <v>16.130590000000002</v>
      </c>
    </row>
    <row r="105" spans="2:6" x14ac:dyDescent="0.35">
      <c r="B105">
        <v>103</v>
      </c>
      <c r="C105">
        <v>0</v>
      </c>
      <c r="E105">
        <v>0</v>
      </c>
    </row>
    <row r="106" spans="2:6" x14ac:dyDescent="0.35">
      <c r="B106">
        <v>104</v>
      </c>
      <c r="C106">
        <v>2734</v>
      </c>
      <c r="D106">
        <v>31.066310999999999</v>
      </c>
      <c r="E106">
        <v>61546</v>
      </c>
      <c r="F106">
        <v>162.11111099999999</v>
      </c>
    </row>
    <row r="107" spans="2:6" x14ac:dyDescent="0.35">
      <c r="B107">
        <v>105</v>
      </c>
      <c r="C107">
        <v>1764</v>
      </c>
      <c r="D107">
        <v>10.142023</v>
      </c>
      <c r="E107">
        <v>61456</v>
      </c>
      <c r="F107">
        <v>96.281041000000002</v>
      </c>
    </row>
    <row r="108" spans="2:6" x14ac:dyDescent="0.35">
      <c r="B108">
        <v>106</v>
      </c>
      <c r="C108">
        <v>2945</v>
      </c>
      <c r="D108">
        <v>13.032667999999999</v>
      </c>
      <c r="E108">
        <v>33634</v>
      </c>
      <c r="F108">
        <v>42.253898999999997</v>
      </c>
    </row>
    <row r="109" spans="2:6" x14ac:dyDescent="0.35">
      <c r="B109">
        <v>107</v>
      </c>
      <c r="C109">
        <v>1165</v>
      </c>
      <c r="D109">
        <v>11.677469</v>
      </c>
      <c r="E109">
        <v>35351</v>
      </c>
      <c r="F109">
        <v>97.413955000000001</v>
      </c>
    </row>
    <row r="110" spans="2:6" x14ac:dyDescent="0.35">
      <c r="B110">
        <v>108</v>
      </c>
      <c r="C110">
        <v>1274</v>
      </c>
      <c r="D110">
        <v>18.283335999999998</v>
      </c>
      <c r="E110">
        <v>39842</v>
      </c>
      <c r="F110">
        <v>23.476599</v>
      </c>
    </row>
    <row r="111" spans="2:6" x14ac:dyDescent="0.35">
      <c r="B111">
        <v>109</v>
      </c>
      <c r="C111">
        <v>1484</v>
      </c>
      <c r="D111">
        <v>16.875941000000001</v>
      </c>
      <c r="E111">
        <v>41516</v>
      </c>
      <c r="F111">
        <v>80.985066000000003</v>
      </c>
    </row>
    <row r="112" spans="2:6" x14ac:dyDescent="0.35">
      <c r="B112">
        <v>110</v>
      </c>
      <c r="C112">
        <v>477</v>
      </c>
      <c r="D112">
        <v>4.4859629999999999</v>
      </c>
      <c r="E112">
        <v>19087</v>
      </c>
      <c r="F112">
        <v>24.39001</v>
      </c>
    </row>
    <row r="113" spans="2:6" x14ac:dyDescent="0.35">
      <c r="B113">
        <v>111</v>
      </c>
      <c r="C113">
        <v>1383</v>
      </c>
      <c r="D113">
        <v>13.65</v>
      </c>
      <c r="E113">
        <v>40008</v>
      </c>
      <c r="F113">
        <v>99.189954999999998</v>
      </c>
    </row>
    <row r="114" spans="2:6" x14ac:dyDescent="0.35">
      <c r="B114">
        <v>112</v>
      </c>
      <c r="C114">
        <v>2570</v>
      </c>
      <c r="D114">
        <v>22.488039000000001</v>
      </c>
      <c r="E114">
        <v>76713</v>
      </c>
      <c r="F114">
        <v>84.258605000000003</v>
      </c>
    </row>
    <row r="115" spans="2:6" x14ac:dyDescent="0.35">
      <c r="B115">
        <v>113</v>
      </c>
      <c r="C115">
        <v>1740</v>
      </c>
      <c r="D115">
        <v>17.649307</v>
      </c>
      <c r="E115">
        <v>41100</v>
      </c>
      <c r="F115">
        <v>114.494809</v>
      </c>
    </row>
    <row r="116" spans="2:6" x14ac:dyDescent="0.35">
      <c r="B116">
        <v>114</v>
      </c>
      <c r="C116">
        <v>1110</v>
      </c>
      <c r="D116">
        <v>12.052864</v>
      </c>
      <c r="E116">
        <v>24845</v>
      </c>
      <c r="F116">
        <v>40.017851999999998</v>
      </c>
    </row>
    <row r="117" spans="2:6" x14ac:dyDescent="0.35">
      <c r="B117">
        <v>115</v>
      </c>
      <c r="C117">
        <v>1540</v>
      </c>
      <c r="D117">
        <v>12.364953</v>
      </c>
      <c r="E117">
        <v>43877</v>
      </c>
      <c r="F117">
        <v>62.179200999999999</v>
      </c>
    </row>
    <row r="118" spans="2:6" x14ac:dyDescent="0.35">
      <c r="B118">
        <v>116</v>
      </c>
      <c r="C118">
        <v>550</v>
      </c>
      <c r="D118">
        <v>14.596864</v>
      </c>
      <c r="E118">
        <v>46632</v>
      </c>
      <c r="F118">
        <v>30.958552000000001</v>
      </c>
    </row>
    <row r="119" spans="2:6" x14ac:dyDescent="0.35">
      <c r="B119">
        <v>117</v>
      </c>
      <c r="C119">
        <v>528</v>
      </c>
      <c r="D119">
        <v>45.81</v>
      </c>
      <c r="E119">
        <v>59959</v>
      </c>
      <c r="F119">
        <v>154.697002</v>
      </c>
    </row>
    <row r="120" spans="2:6" x14ac:dyDescent="0.35">
      <c r="B120">
        <v>118</v>
      </c>
      <c r="C120">
        <v>829</v>
      </c>
      <c r="D120">
        <v>33.116275999999999</v>
      </c>
      <c r="E120">
        <v>17566</v>
      </c>
      <c r="F120">
        <v>21.796879000000001</v>
      </c>
    </row>
    <row r="121" spans="2:6" x14ac:dyDescent="0.35">
      <c r="B121">
        <v>120</v>
      </c>
      <c r="C121">
        <v>1404</v>
      </c>
      <c r="D121">
        <v>7.8623120000000002</v>
      </c>
      <c r="E121">
        <v>55916</v>
      </c>
      <c r="F121">
        <v>90.120987999999997</v>
      </c>
    </row>
    <row r="122" spans="2:6" x14ac:dyDescent="0.35">
      <c r="B122">
        <v>121</v>
      </c>
      <c r="C122">
        <v>1467</v>
      </c>
      <c r="D122">
        <v>16.88</v>
      </c>
      <c r="E122">
        <v>43996</v>
      </c>
      <c r="F122">
        <v>72.456772999999998</v>
      </c>
    </row>
    <row r="123" spans="2:6" x14ac:dyDescent="0.35">
      <c r="B123">
        <v>122</v>
      </c>
      <c r="E123">
        <v>2</v>
      </c>
    </row>
    <row r="124" spans="2:6" x14ac:dyDescent="0.35">
      <c r="B124">
        <v>123</v>
      </c>
      <c r="C124">
        <v>1015</v>
      </c>
      <c r="D124">
        <v>5.8795349999999997</v>
      </c>
      <c r="E124">
        <v>42047</v>
      </c>
      <c r="F124">
        <v>66.887110000000007</v>
      </c>
    </row>
    <row r="125" spans="2:6" x14ac:dyDescent="0.35">
      <c r="B125">
        <v>124</v>
      </c>
      <c r="C125">
        <v>1731</v>
      </c>
      <c r="D125">
        <v>15.497776999999999</v>
      </c>
      <c r="E125">
        <v>49502</v>
      </c>
      <c r="F125">
        <v>92.715905000000006</v>
      </c>
    </row>
    <row r="126" spans="2:6" x14ac:dyDescent="0.35">
      <c r="B126">
        <v>125</v>
      </c>
      <c r="C126">
        <v>264</v>
      </c>
      <c r="D126">
        <v>2.6068750000000001</v>
      </c>
      <c r="E126">
        <v>14571</v>
      </c>
      <c r="F126">
        <v>36.570064000000002</v>
      </c>
    </row>
    <row r="127" spans="2:6" x14ac:dyDescent="0.35">
      <c r="B127">
        <v>126</v>
      </c>
      <c r="C127">
        <v>1761</v>
      </c>
      <c r="D127">
        <v>16.635462</v>
      </c>
      <c r="E127">
        <v>51886</v>
      </c>
      <c r="F127">
        <v>98.709798000000006</v>
      </c>
    </row>
    <row r="128" spans="2:6" x14ac:dyDescent="0.35">
      <c r="B128">
        <v>127</v>
      </c>
      <c r="C128">
        <v>799</v>
      </c>
      <c r="D128">
        <v>10.23596</v>
      </c>
      <c r="E128">
        <v>35631</v>
      </c>
      <c r="F128">
        <v>12.247726</v>
      </c>
    </row>
    <row r="129" spans="2:6" x14ac:dyDescent="0.35">
      <c r="B129">
        <v>128</v>
      </c>
      <c r="C129">
        <v>1075</v>
      </c>
      <c r="D129">
        <v>12.916064</v>
      </c>
      <c r="E129">
        <v>37185</v>
      </c>
      <c r="F129">
        <v>123.862188</v>
      </c>
    </row>
    <row r="130" spans="2:6" x14ac:dyDescent="0.35">
      <c r="B130">
        <v>129</v>
      </c>
      <c r="C130">
        <v>998</v>
      </c>
      <c r="D130">
        <v>8.2173920000000003</v>
      </c>
      <c r="E130">
        <v>35372</v>
      </c>
      <c r="F130">
        <v>20.961183999999999</v>
      </c>
    </row>
    <row r="131" spans="2:6" x14ac:dyDescent="0.35">
      <c r="B131">
        <v>130</v>
      </c>
      <c r="C131">
        <v>1312</v>
      </c>
      <c r="D131">
        <v>8.0965439999999997</v>
      </c>
      <c r="E131">
        <v>40110</v>
      </c>
      <c r="F131">
        <v>65.654138000000003</v>
      </c>
    </row>
    <row r="132" spans="2:6" x14ac:dyDescent="0.35">
      <c r="B132">
        <v>131</v>
      </c>
      <c r="C132">
        <v>107</v>
      </c>
      <c r="D132">
        <v>0.31732500000000002</v>
      </c>
      <c r="E132">
        <v>15970</v>
      </c>
      <c r="F132">
        <v>19.207243999999999</v>
      </c>
    </row>
    <row r="133" spans="2:6" x14ac:dyDescent="0.35">
      <c r="B133">
        <v>132</v>
      </c>
      <c r="C133">
        <v>27</v>
      </c>
      <c r="D133">
        <v>0.103565</v>
      </c>
      <c r="E133">
        <v>10431</v>
      </c>
      <c r="F133">
        <v>17.199144</v>
      </c>
    </row>
    <row r="134" spans="2:6" x14ac:dyDescent="0.35">
      <c r="B134">
        <v>133</v>
      </c>
      <c r="C134">
        <v>1148</v>
      </c>
      <c r="D134">
        <v>7.7763710000000001</v>
      </c>
      <c r="E134">
        <v>57352</v>
      </c>
      <c r="F134">
        <v>68.956154999999995</v>
      </c>
    </row>
    <row r="135" spans="2:6" x14ac:dyDescent="0.35">
      <c r="B135">
        <v>134</v>
      </c>
      <c r="C135">
        <v>150</v>
      </c>
      <c r="D135">
        <v>0.27771699999999999</v>
      </c>
      <c r="E135">
        <v>30374</v>
      </c>
      <c r="F135">
        <v>15.631849000000001</v>
      </c>
    </row>
    <row r="136" spans="2:6" x14ac:dyDescent="0.35">
      <c r="B136">
        <v>135</v>
      </c>
      <c r="C136">
        <v>433</v>
      </c>
      <c r="D136">
        <v>0.57865699999999998</v>
      </c>
      <c r="E136">
        <v>38754</v>
      </c>
      <c r="F136">
        <v>17.560030000000001</v>
      </c>
    </row>
    <row r="137" spans="2:6" x14ac:dyDescent="0.35">
      <c r="B137">
        <v>136</v>
      </c>
      <c r="C137">
        <v>1794</v>
      </c>
      <c r="D137">
        <v>6.6471640000000001</v>
      </c>
      <c r="E137">
        <v>78453</v>
      </c>
      <c r="F137">
        <v>54.796196000000002</v>
      </c>
    </row>
    <row r="138" spans="2:6" x14ac:dyDescent="0.35">
      <c r="B138">
        <v>137</v>
      </c>
      <c r="C138">
        <v>303</v>
      </c>
      <c r="D138">
        <v>4.7491390000000004</v>
      </c>
      <c r="E138">
        <v>18976</v>
      </c>
      <c r="F138">
        <v>22.277913999999999</v>
      </c>
    </row>
    <row r="139" spans="2:6" x14ac:dyDescent="0.35">
      <c r="B139">
        <v>138</v>
      </c>
      <c r="C139">
        <v>260</v>
      </c>
      <c r="D139">
        <v>1.6070819999999999</v>
      </c>
      <c r="E139">
        <v>31122</v>
      </c>
      <c r="F139">
        <v>30.984514000000001</v>
      </c>
    </row>
    <row r="140" spans="2:6" x14ac:dyDescent="0.35">
      <c r="B140">
        <v>139</v>
      </c>
      <c r="C140">
        <v>1471</v>
      </c>
      <c r="D140">
        <v>5.6883910000000002</v>
      </c>
      <c r="E140">
        <v>42677</v>
      </c>
      <c r="F140">
        <v>20.706372000000002</v>
      </c>
    </row>
    <row r="141" spans="2:6" x14ac:dyDescent="0.35">
      <c r="B141">
        <v>140</v>
      </c>
      <c r="C141">
        <v>970</v>
      </c>
      <c r="D141">
        <v>6.752974</v>
      </c>
      <c r="E141">
        <v>38319</v>
      </c>
      <c r="F141">
        <v>44.078961</v>
      </c>
    </row>
    <row r="142" spans="2:6" x14ac:dyDescent="0.35">
      <c r="B142">
        <v>141</v>
      </c>
      <c r="C142">
        <v>529</v>
      </c>
      <c r="D142">
        <v>2.5865010000000002</v>
      </c>
      <c r="E142">
        <v>15748</v>
      </c>
      <c r="F142">
        <v>14.899962</v>
      </c>
    </row>
    <row r="143" spans="2:6" x14ac:dyDescent="0.35">
      <c r="B143">
        <v>142</v>
      </c>
      <c r="C143">
        <v>1435</v>
      </c>
      <c r="D143">
        <v>7.1988380000000003</v>
      </c>
      <c r="E143">
        <v>68953</v>
      </c>
      <c r="F143">
        <v>69.095142999999993</v>
      </c>
    </row>
    <row r="144" spans="2:6" x14ac:dyDescent="0.35">
      <c r="B144">
        <v>143</v>
      </c>
      <c r="C144">
        <v>1317</v>
      </c>
      <c r="D144">
        <v>4.6518449999999998</v>
      </c>
      <c r="E144">
        <v>78112</v>
      </c>
      <c r="F144">
        <v>71.98</v>
      </c>
    </row>
    <row r="145" spans="2:6" x14ac:dyDescent="0.35">
      <c r="B145">
        <v>144</v>
      </c>
      <c r="C145">
        <v>401</v>
      </c>
      <c r="D145">
        <v>1.4234690000000001</v>
      </c>
      <c r="E145">
        <v>17238</v>
      </c>
      <c r="F145">
        <v>18.412140999999998</v>
      </c>
    </row>
    <row r="146" spans="2:6" x14ac:dyDescent="0.35">
      <c r="B146">
        <v>145</v>
      </c>
      <c r="C146">
        <v>159</v>
      </c>
      <c r="D146">
        <v>0.44736100000000001</v>
      </c>
      <c r="E146">
        <v>24990</v>
      </c>
      <c r="F146">
        <v>42.887695000000001</v>
      </c>
    </row>
    <row r="147" spans="2:6" x14ac:dyDescent="0.35">
      <c r="B147">
        <v>146</v>
      </c>
      <c r="C147">
        <v>1145</v>
      </c>
      <c r="D147">
        <v>5.6876959999999999</v>
      </c>
      <c r="E147">
        <v>26118</v>
      </c>
      <c r="F147">
        <v>52.435321999999999</v>
      </c>
    </row>
    <row r="148" spans="2:6" x14ac:dyDescent="0.35">
      <c r="B148">
        <v>147</v>
      </c>
      <c r="C148">
        <v>2979</v>
      </c>
      <c r="D148">
        <v>24.792358</v>
      </c>
      <c r="E148">
        <v>16855</v>
      </c>
      <c r="F148">
        <v>21.519869</v>
      </c>
    </row>
    <row r="149" spans="2:6" x14ac:dyDescent="0.35">
      <c r="B149">
        <v>148</v>
      </c>
      <c r="C149">
        <v>1144</v>
      </c>
      <c r="D149">
        <v>7.7707329999999999</v>
      </c>
      <c r="E149">
        <v>35450</v>
      </c>
      <c r="F149">
        <v>29.641345999999999</v>
      </c>
    </row>
    <row r="150" spans="2:6" x14ac:dyDescent="0.35">
      <c r="B150">
        <v>149</v>
      </c>
      <c r="C150">
        <v>960</v>
      </c>
      <c r="D150">
        <v>4.3460770000000002</v>
      </c>
      <c r="E150">
        <v>63913</v>
      </c>
      <c r="F150">
        <v>47.188917000000004</v>
      </c>
    </row>
    <row r="151" spans="2:6" x14ac:dyDescent="0.35">
      <c r="B151">
        <v>150</v>
      </c>
      <c r="C151">
        <v>977</v>
      </c>
      <c r="D151">
        <v>4.5714129999999997</v>
      </c>
      <c r="E151">
        <v>32248</v>
      </c>
      <c r="F151">
        <v>22.960588999999999</v>
      </c>
    </row>
    <row r="152" spans="2:6" x14ac:dyDescent="0.35">
      <c r="B152">
        <v>151</v>
      </c>
      <c r="C152">
        <v>1227</v>
      </c>
      <c r="D152">
        <v>3.0572119999999998</v>
      </c>
      <c r="E152">
        <v>58763</v>
      </c>
      <c r="F152">
        <v>24.871319</v>
      </c>
    </row>
    <row r="153" spans="2:6" x14ac:dyDescent="0.35">
      <c r="B153">
        <v>152</v>
      </c>
      <c r="C153">
        <v>1020</v>
      </c>
      <c r="D153">
        <v>3.9129269999999998</v>
      </c>
      <c r="E153">
        <v>27439</v>
      </c>
      <c r="F153">
        <v>21.397473000000002</v>
      </c>
    </row>
    <row r="154" spans="2:6" x14ac:dyDescent="0.35">
      <c r="B154">
        <v>153</v>
      </c>
      <c r="C154">
        <v>1410</v>
      </c>
      <c r="D154">
        <v>13.269632</v>
      </c>
      <c r="E154">
        <v>40541</v>
      </c>
      <c r="F154">
        <v>18.171592</v>
      </c>
    </row>
    <row r="155" spans="2:6" x14ac:dyDescent="0.35">
      <c r="B155">
        <v>154</v>
      </c>
      <c r="C155">
        <v>427</v>
      </c>
      <c r="D155">
        <v>1.2937620000000001</v>
      </c>
      <c r="E155">
        <v>13620</v>
      </c>
      <c r="F155">
        <v>8.9613659999999999</v>
      </c>
    </row>
    <row r="156" spans="2:6" x14ac:dyDescent="0.35">
      <c r="B156">
        <v>156</v>
      </c>
      <c r="C156">
        <v>801</v>
      </c>
      <c r="D156">
        <v>4.9032989999999996</v>
      </c>
      <c r="E156">
        <v>20531</v>
      </c>
      <c r="F156">
        <v>43.370911</v>
      </c>
    </row>
    <row r="157" spans="2:6" x14ac:dyDescent="0.35">
      <c r="B157">
        <v>157</v>
      </c>
      <c r="C157">
        <v>1139</v>
      </c>
      <c r="D157">
        <v>8.4942150000000005</v>
      </c>
      <c r="E157">
        <v>20601</v>
      </c>
      <c r="F157">
        <v>23.605471000000001</v>
      </c>
    </row>
    <row r="158" spans="2:6" x14ac:dyDescent="0.35">
      <c r="B158">
        <v>158</v>
      </c>
      <c r="C158">
        <v>855</v>
      </c>
      <c r="D158">
        <v>8.0809949999999997</v>
      </c>
      <c r="E158">
        <v>25139</v>
      </c>
      <c r="F158">
        <v>22.808987999999999</v>
      </c>
    </row>
    <row r="159" spans="2:6" x14ac:dyDescent="0.35">
      <c r="B159">
        <v>159</v>
      </c>
      <c r="C159">
        <v>1063</v>
      </c>
      <c r="D159">
        <v>4.1866599999999998</v>
      </c>
      <c r="E159">
        <v>41011</v>
      </c>
      <c r="F159">
        <v>22.724111000000001</v>
      </c>
    </row>
    <row r="160" spans="2:6" x14ac:dyDescent="0.35">
      <c r="B160">
        <v>160</v>
      </c>
      <c r="C160">
        <v>809</v>
      </c>
      <c r="D160">
        <v>1.655991</v>
      </c>
      <c r="E160">
        <v>30110</v>
      </c>
      <c r="F160">
        <v>13.886369</v>
      </c>
    </row>
    <row r="161" spans="2:6" x14ac:dyDescent="0.35">
      <c r="B161">
        <v>161</v>
      </c>
      <c r="C161">
        <v>726</v>
      </c>
      <c r="D161">
        <v>3.2382909999999998</v>
      </c>
      <c r="E161">
        <v>20015</v>
      </c>
      <c r="F161">
        <v>30.280127</v>
      </c>
    </row>
    <row r="162" spans="2:6" x14ac:dyDescent="0.35">
      <c r="B162">
        <v>162</v>
      </c>
      <c r="C162">
        <v>753</v>
      </c>
      <c r="D162">
        <v>6.9469630000000002</v>
      </c>
      <c r="E162">
        <v>24408</v>
      </c>
      <c r="F162">
        <v>18.853159999999999</v>
      </c>
    </row>
    <row r="163" spans="2:6" x14ac:dyDescent="0.35">
      <c r="B163">
        <v>163</v>
      </c>
      <c r="C163">
        <v>393</v>
      </c>
      <c r="D163">
        <v>2.5098799999999999</v>
      </c>
      <c r="E163">
        <v>15022</v>
      </c>
      <c r="F163">
        <v>10.711983999999999</v>
      </c>
    </row>
    <row r="164" spans="2:6" x14ac:dyDescent="0.35">
      <c r="B164">
        <v>164</v>
      </c>
      <c r="C164">
        <v>529</v>
      </c>
      <c r="D164">
        <v>1.9748589999999999</v>
      </c>
      <c r="E164">
        <v>32486</v>
      </c>
      <c r="F164">
        <v>37.894199999999998</v>
      </c>
    </row>
    <row r="165" spans="2:6" x14ac:dyDescent="0.35">
      <c r="B165">
        <v>165</v>
      </c>
      <c r="C165">
        <v>18</v>
      </c>
      <c r="D165">
        <v>8.4030000000000007E-3</v>
      </c>
      <c r="E165">
        <v>12895</v>
      </c>
      <c r="F165">
        <v>6.268967</v>
      </c>
    </row>
    <row r="166" spans="2:6" x14ac:dyDescent="0.35">
      <c r="B166">
        <v>166</v>
      </c>
      <c r="C166">
        <v>643</v>
      </c>
      <c r="D166">
        <v>1.573121</v>
      </c>
      <c r="E166">
        <v>9582</v>
      </c>
      <c r="F166">
        <v>12.118137000000001</v>
      </c>
    </row>
    <row r="167" spans="2:6" x14ac:dyDescent="0.35">
      <c r="B167">
        <v>167</v>
      </c>
      <c r="C167">
        <v>793</v>
      </c>
      <c r="D167">
        <v>4.0766619999999998</v>
      </c>
      <c r="E167">
        <v>53361</v>
      </c>
      <c r="F167">
        <v>28.068773</v>
      </c>
    </row>
    <row r="168" spans="2:6" x14ac:dyDescent="0.35">
      <c r="B168">
        <v>168</v>
      </c>
      <c r="C168">
        <v>135</v>
      </c>
      <c r="D168">
        <v>2.235331</v>
      </c>
      <c r="E168">
        <v>9102</v>
      </c>
      <c r="F168">
        <v>8.5472719999999995</v>
      </c>
    </row>
    <row r="169" spans="2:6" x14ac:dyDescent="0.35">
      <c r="B169">
        <v>169</v>
      </c>
      <c r="C169">
        <v>615</v>
      </c>
      <c r="D169">
        <v>2.8251210000000002</v>
      </c>
      <c r="E169">
        <v>17778</v>
      </c>
      <c r="F169">
        <v>20.81</v>
      </c>
    </row>
    <row r="170" spans="2:6" x14ac:dyDescent="0.35">
      <c r="B170">
        <v>170</v>
      </c>
      <c r="C170">
        <v>366</v>
      </c>
      <c r="D170">
        <v>1.909246</v>
      </c>
      <c r="E170">
        <v>8889</v>
      </c>
      <c r="F170">
        <v>12.905937</v>
      </c>
    </row>
    <row r="171" spans="2:6" x14ac:dyDescent="0.35">
      <c r="B171">
        <v>171</v>
      </c>
      <c r="C171">
        <v>468</v>
      </c>
      <c r="D171">
        <v>1.6065769999999999</v>
      </c>
      <c r="E171">
        <v>23742</v>
      </c>
      <c r="F171">
        <v>27.329661999999999</v>
      </c>
    </row>
    <row r="172" spans="2:6" x14ac:dyDescent="0.35">
      <c r="B172">
        <v>172</v>
      </c>
      <c r="C172">
        <v>727</v>
      </c>
      <c r="D172">
        <v>8.1236770000000007</v>
      </c>
      <c r="E172">
        <v>31797</v>
      </c>
      <c r="F172">
        <v>29.150838</v>
      </c>
    </row>
    <row r="173" spans="2:6" x14ac:dyDescent="0.35">
      <c r="B173">
        <v>173</v>
      </c>
      <c r="C173">
        <v>159</v>
      </c>
      <c r="D173">
        <v>0.29604399999999997</v>
      </c>
      <c r="E173">
        <v>14115</v>
      </c>
      <c r="F173">
        <v>6.4375739999999997</v>
      </c>
    </row>
    <row r="174" spans="2:6" x14ac:dyDescent="0.35">
      <c r="B174">
        <v>174</v>
      </c>
      <c r="C174">
        <v>0</v>
      </c>
      <c r="E174">
        <v>2</v>
      </c>
    </row>
    <row r="175" spans="2:6" x14ac:dyDescent="0.35">
      <c r="B175">
        <v>175</v>
      </c>
      <c r="C175">
        <v>0</v>
      </c>
      <c r="E175">
        <v>0</v>
      </c>
    </row>
    <row r="176" spans="2:6" x14ac:dyDescent="0.35">
      <c r="B176">
        <v>176</v>
      </c>
      <c r="C176">
        <v>270</v>
      </c>
      <c r="D176">
        <v>1.882352</v>
      </c>
      <c r="E176">
        <v>10456</v>
      </c>
      <c r="F176">
        <v>13.58142</v>
      </c>
    </row>
    <row r="177" spans="2:6" x14ac:dyDescent="0.35">
      <c r="B177">
        <v>177</v>
      </c>
      <c r="C177">
        <v>371</v>
      </c>
      <c r="D177">
        <v>3.495695</v>
      </c>
      <c r="E177">
        <v>11636</v>
      </c>
      <c r="F177">
        <v>23.329460999999998</v>
      </c>
    </row>
    <row r="178" spans="2:6" x14ac:dyDescent="0.35">
      <c r="B178">
        <v>178</v>
      </c>
      <c r="C178">
        <v>67</v>
      </c>
      <c r="D178">
        <v>0.19634199999999999</v>
      </c>
      <c r="E178">
        <v>5618</v>
      </c>
      <c r="F178">
        <v>4.6228389999999999</v>
      </c>
    </row>
    <row r="179" spans="2:6" x14ac:dyDescent="0.35">
      <c r="B179">
        <v>179</v>
      </c>
      <c r="C179">
        <v>579</v>
      </c>
      <c r="D179">
        <v>2.2443719999999998</v>
      </c>
      <c r="E179">
        <v>11858</v>
      </c>
      <c r="F179">
        <v>9.2366410000000005</v>
      </c>
    </row>
    <row r="180" spans="2:6" x14ac:dyDescent="0.35">
      <c r="B180">
        <v>180</v>
      </c>
      <c r="C180">
        <v>478</v>
      </c>
      <c r="D180">
        <v>1.5018739999999999</v>
      </c>
      <c r="E180">
        <v>21751</v>
      </c>
      <c r="F180">
        <v>11.975903000000001</v>
      </c>
    </row>
    <row r="181" spans="2:6" x14ac:dyDescent="0.35">
      <c r="B181">
        <v>181</v>
      </c>
      <c r="C181">
        <v>476</v>
      </c>
      <c r="D181">
        <v>1.6725289999999999</v>
      </c>
      <c r="E181">
        <v>24583</v>
      </c>
      <c r="F181">
        <v>17.324938</v>
      </c>
    </row>
    <row r="182" spans="2:6" x14ac:dyDescent="0.35">
      <c r="B182">
        <v>182</v>
      </c>
      <c r="C182">
        <v>899</v>
      </c>
      <c r="D182">
        <v>3.359111</v>
      </c>
      <c r="E182">
        <v>47556</v>
      </c>
      <c r="F182">
        <v>28.744764</v>
      </c>
    </row>
    <row r="183" spans="2:6" x14ac:dyDescent="0.35">
      <c r="B183">
        <v>183</v>
      </c>
      <c r="C183">
        <v>783</v>
      </c>
      <c r="D183">
        <v>6.8753789999999997</v>
      </c>
      <c r="E183">
        <v>32014</v>
      </c>
      <c r="F183">
        <v>32.067143000000002</v>
      </c>
    </row>
    <row r="184" spans="2:6" x14ac:dyDescent="0.35">
      <c r="B184">
        <v>184</v>
      </c>
      <c r="C184">
        <v>143</v>
      </c>
      <c r="D184">
        <v>0.30776100000000001</v>
      </c>
      <c r="E184">
        <v>34314</v>
      </c>
      <c r="F184">
        <v>15.913173</v>
      </c>
    </row>
    <row r="185" spans="2:6" x14ac:dyDescent="0.35">
      <c r="B185">
        <v>185</v>
      </c>
      <c r="C185">
        <v>455</v>
      </c>
      <c r="D185">
        <v>4.7399509999999996</v>
      </c>
      <c r="E185">
        <v>23827</v>
      </c>
      <c r="F185">
        <v>41.375186999999997</v>
      </c>
    </row>
    <row r="186" spans="2:6" x14ac:dyDescent="0.35">
      <c r="B186">
        <v>186</v>
      </c>
      <c r="C186">
        <v>199</v>
      </c>
      <c r="D186">
        <v>0.69404500000000002</v>
      </c>
      <c r="E186">
        <v>15734</v>
      </c>
      <c r="F186">
        <v>16.316627</v>
      </c>
    </row>
    <row r="187" spans="2:6" x14ac:dyDescent="0.35">
      <c r="B187">
        <v>187</v>
      </c>
      <c r="C187">
        <v>352</v>
      </c>
      <c r="D187">
        <v>1.129982</v>
      </c>
      <c r="E187">
        <v>27549</v>
      </c>
      <c r="F187">
        <v>11.640119</v>
      </c>
    </row>
    <row r="188" spans="2:6" x14ac:dyDescent="0.35">
      <c r="B188">
        <v>188</v>
      </c>
      <c r="C188">
        <v>224</v>
      </c>
      <c r="D188">
        <v>0.14272099999999999</v>
      </c>
      <c r="E188">
        <v>28510</v>
      </c>
      <c r="F188">
        <v>10.974641</v>
      </c>
    </row>
    <row r="189" spans="2:6" x14ac:dyDescent="0.35">
      <c r="B189">
        <v>189</v>
      </c>
      <c r="C189">
        <v>1166</v>
      </c>
      <c r="D189">
        <v>4.9274889999999996</v>
      </c>
      <c r="E189">
        <v>16297</v>
      </c>
      <c r="F189">
        <v>23.32321</v>
      </c>
    </row>
    <row r="190" spans="2:6" x14ac:dyDescent="0.35">
      <c r="B190">
        <v>190</v>
      </c>
      <c r="C190">
        <v>1046</v>
      </c>
      <c r="D190">
        <v>4.9430740000000002</v>
      </c>
      <c r="E190">
        <v>49396</v>
      </c>
      <c r="F190">
        <v>39.336398000000003</v>
      </c>
    </row>
    <row r="191" spans="2:6" x14ac:dyDescent="0.35">
      <c r="B191">
        <v>191</v>
      </c>
      <c r="C191">
        <v>695</v>
      </c>
      <c r="D191">
        <v>5.6002260000000001</v>
      </c>
      <c r="E191">
        <v>40521</v>
      </c>
      <c r="F191">
        <v>39.264422000000003</v>
      </c>
    </row>
    <row r="192" spans="2:6" x14ac:dyDescent="0.35">
      <c r="B192">
        <v>192</v>
      </c>
      <c r="C192">
        <v>548</v>
      </c>
      <c r="D192">
        <v>3.6660849999999998</v>
      </c>
      <c r="E192">
        <v>32091</v>
      </c>
      <c r="F192">
        <v>57.481758999999997</v>
      </c>
    </row>
    <row r="193" spans="2:6" x14ac:dyDescent="0.35">
      <c r="B193">
        <v>193</v>
      </c>
      <c r="C193">
        <v>2248</v>
      </c>
      <c r="D193">
        <v>13.389341</v>
      </c>
      <c r="E193">
        <v>30598</v>
      </c>
      <c r="F193">
        <v>31.903934</v>
      </c>
    </row>
    <row r="194" spans="2:6" x14ac:dyDescent="0.35">
      <c r="B194">
        <v>194</v>
      </c>
      <c r="C194">
        <v>2961</v>
      </c>
      <c r="D194">
        <v>12.531663999999999</v>
      </c>
      <c r="E194">
        <v>35592</v>
      </c>
      <c r="F194">
        <v>59.978118000000002</v>
      </c>
    </row>
    <row r="195" spans="2:6" x14ac:dyDescent="0.35">
      <c r="B195">
        <v>195</v>
      </c>
      <c r="C195">
        <v>28</v>
      </c>
      <c r="D195">
        <v>0.143175</v>
      </c>
      <c r="E195">
        <v>15938</v>
      </c>
      <c r="F195">
        <v>12.929206000000001</v>
      </c>
    </row>
    <row r="196" spans="2:6" x14ac:dyDescent="0.35">
      <c r="B196">
        <v>196</v>
      </c>
      <c r="C196">
        <v>1042</v>
      </c>
      <c r="D196">
        <v>8.3316560000000006</v>
      </c>
      <c r="E196">
        <v>24596</v>
      </c>
      <c r="F196">
        <v>24.438600999999998</v>
      </c>
    </row>
    <row r="197" spans="2:6" x14ac:dyDescent="0.35">
      <c r="B197">
        <v>197</v>
      </c>
      <c r="C197">
        <v>572</v>
      </c>
      <c r="D197">
        <v>6.1469670000000001</v>
      </c>
      <c r="E197">
        <v>37574</v>
      </c>
      <c r="F197">
        <v>46.502017000000002</v>
      </c>
    </row>
    <row r="198" spans="2:6" x14ac:dyDescent="0.35">
      <c r="B198">
        <v>198</v>
      </c>
      <c r="C198">
        <v>813</v>
      </c>
      <c r="D198">
        <v>3.3813879999999998</v>
      </c>
      <c r="E198">
        <v>56706</v>
      </c>
      <c r="F198">
        <v>35.980283</v>
      </c>
    </row>
    <row r="199" spans="2:6" x14ac:dyDescent="0.35">
      <c r="B199">
        <v>199</v>
      </c>
      <c r="C199">
        <v>1136</v>
      </c>
      <c r="D199">
        <v>10.563069</v>
      </c>
      <c r="E199">
        <v>26549</v>
      </c>
      <c r="F199">
        <v>12.383794</v>
      </c>
    </row>
    <row r="200" spans="2:6" x14ac:dyDescent="0.35">
      <c r="B200">
        <v>200</v>
      </c>
      <c r="C200">
        <v>0</v>
      </c>
    </row>
    <row r="201" spans="2:6" x14ac:dyDescent="0.35">
      <c r="B201">
        <v>201</v>
      </c>
      <c r="C201">
        <v>539</v>
      </c>
      <c r="D201">
        <v>3.9674</v>
      </c>
      <c r="E201">
        <v>17820</v>
      </c>
      <c r="F201">
        <v>14.704625999999999</v>
      </c>
    </row>
    <row r="202" spans="2:6" x14ac:dyDescent="0.35">
      <c r="B202">
        <v>202</v>
      </c>
      <c r="C202">
        <v>1468</v>
      </c>
      <c r="D202">
        <v>4.8084129999999998</v>
      </c>
      <c r="E202">
        <v>28490</v>
      </c>
      <c r="F202">
        <v>18.357237000000001</v>
      </c>
    </row>
    <row r="203" spans="2:6" x14ac:dyDescent="0.35">
      <c r="B203">
        <v>203</v>
      </c>
      <c r="C203">
        <v>1379</v>
      </c>
      <c r="D203">
        <v>5.9845119999999996</v>
      </c>
      <c r="E203">
        <v>35111</v>
      </c>
      <c r="F203">
        <v>20.260936999999998</v>
      </c>
    </row>
    <row r="204" spans="2:6" x14ac:dyDescent="0.35">
      <c r="B204">
        <v>204</v>
      </c>
      <c r="C204">
        <v>803</v>
      </c>
      <c r="D204">
        <v>4.5743770000000001</v>
      </c>
      <c r="E204">
        <v>25022</v>
      </c>
      <c r="F204">
        <v>16.540084</v>
      </c>
    </row>
    <row r="205" spans="2:6" x14ac:dyDescent="0.35">
      <c r="B205">
        <v>205</v>
      </c>
      <c r="C205">
        <v>503</v>
      </c>
      <c r="D205">
        <v>1.5402279999999999</v>
      </c>
      <c r="E205">
        <v>34978</v>
      </c>
      <c r="F205">
        <v>23.200856999999999</v>
      </c>
    </row>
    <row r="206" spans="2:6" x14ac:dyDescent="0.35">
      <c r="B206">
        <v>206</v>
      </c>
      <c r="C206">
        <v>176</v>
      </c>
      <c r="D206">
        <v>0.406947</v>
      </c>
      <c r="E206">
        <v>7223</v>
      </c>
      <c r="F206">
        <v>4.2235610000000001</v>
      </c>
    </row>
    <row r="207" spans="2:6" x14ac:dyDescent="0.35">
      <c r="B207">
        <v>207</v>
      </c>
      <c r="C207">
        <v>536</v>
      </c>
      <c r="D207">
        <v>5.2205360000000001</v>
      </c>
      <c r="E207">
        <v>11528</v>
      </c>
      <c r="F207">
        <v>10.203053000000001</v>
      </c>
    </row>
    <row r="208" spans="2:6" x14ac:dyDescent="0.35">
      <c r="B208">
        <v>208</v>
      </c>
      <c r="C208">
        <v>669</v>
      </c>
      <c r="D208">
        <v>1.2196990000000001</v>
      </c>
      <c r="E208">
        <v>18070</v>
      </c>
      <c r="F208">
        <v>4.8416940000000004</v>
      </c>
    </row>
    <row r="209" spans="2:6" x14ac:dyDescent="0.35">
      <c r="B209">
        <v>209</v>
      </c>
      <c r="C209">
        <v>516</v>
      </c>
      <c r="D209">
        <v>5.5161230000000003</v>
      </c>
      <c r="E209">
        <v>23169</v>
      </c>
      <c r="F209">
        <v>25.25657</v>
      </c>
    </row>
    <row r="210" spans="2:6" x14ac:dyDescent="0.35">
      <c r="B210">
        <v>211</v>
      </c>
      <c r="C210">
        <v>343</v>
      </c>
      <c r="D210">
        <v>2.8668559999999998</v>
      </c>
      <c r="E210">
        <v>9214</v>
      </c>
      <c r="F210">
        <v>3.554189</v>
      </c>
    </row>
    <row r="211" spans="2:6" x14ac:dyDescent="0.35">
      <c r="B211">
        <v>212</v>
      </c>
      <c r="C211">
        <v>302</v>
      </c>
      <c r="D211">
        <v>7.335318</v>
      </c>
      <c r="E211">
        <v>11918</v>
      </c>
      <c r="F211">
        <v>19.115881000000002</v>
      </c>
    </row>
    <row r="212" spans="2:6" x14ac:dyDescent="0.35">
      <c r="B212">
        <v>213</v>
      </c>
      <c r="C212">
        <v>392</v>
      </c>
      <c r="D212">
        <v>1.6328450000000001</v>
      </c>
      <c r="E212">
        <v>22245</v>
      </c>
      <c r="F212">
        <v>27.585058</v>
      </c>
    </row>
    <row r="213" spans="2:6" x14ac:dyDescent="0.35">
      <c r="B213">
        <v>214</v>
      </c>
      <c r="C213">
        <v>774</v>
      </c>
      <c r="D213">
        <v>4.0629419999999996</v>
      </c>
      <c r="E213">
        <v>23069</v>
      </c>
      <c r="F213">
        <v>14.997887</v>
      </c>
    </row>
    <row r="214" spans="2:6" x14ac:dyDescent="0.35">
      <c r="B214">
        <v>215</v>
      </c>
      <c r="C214">
        <v>407</v>
      </c>
      <c r="D214">
        <v>1.9475709999999999</v>
      </c>
      <c r="E214">
        <v>18793</v>
      </c>
      <c r="F214">
        <v>16.38</v>
      </c>
    </row>
    <row r="215" spans="2:6" x14ac:dyDescent="0.35">
      <c r="B215">
        <v>216</v>
      </c>
      <c r="C215">
        <v>452</v>
      </c>
      <c r="D215">
        <v>4.084632</v>
      </c>
      <c r="E215">
        <v>12976</v>
      </c>
      <c r="F215">
        <v>6.9572409999999998</v>
      </c>
    </row>
    <row r="216" spans="2:6" x14ac:dyDescent="0.35">
      <c r="B216">
        <v>217</v>
      </c>
      <c r="C216">
        <v>101</v>
      </c>
      <c r="D216">
        <v>0.39013199999999998</v>
      </c>
      <c r="E216">
        <v>8073</v>
      </c>
      <c r="F216">
        <v>16.717578</v>
      </c>
    </row>
    <row r="217" spans="2:6" x14ac:dyDescent="0.35">
      <c r="B217">
        <v>218</v>
      </c>
      <c r="C217">
        <v>62</v>
      </c>
      <c r="D217">
        <v>0.20055700000000001</v>
      </c>
      <c r="E217">
        <v>4895</v>
      </c>
      <c r="F217">
        <v>5.1973089999999997</v>
      </c>
    </row>
    <row r="218" spans="2:6" x14ac:dyDescent="0.35">
      <c r="B218">
        <v>219</v>
      </c>
      <c r="C218">
        <v>82</v>
      </c>
      <c r="D218">
        <v>0.67033500000000001</v>
      </c>
      <c r="E218">
        <v>7927</v>
      </c>
      <c r="F218">
        <v>4.3332670000000002</v>
      </c>
    </row>
    <row r="219" spans="2:6" x14ac:dyDescent="0.35">
      <c r="B219">
        <v>220</v>
      </c>
      <c r="C219">
        <v>412</v>
      </c>
      <c r="D219">
        <v>3.0784500000000001</v>
      </c>
      <c r="E219">
        <v>6396</v>
      </c>
      <c r="F219">
        <v>4.84809</v>
      </c>
    </row>
    <row r="220" spans="2:6" x14ac:dyDescent="0.35">
      <c r="B220">
        <v>221</v>
      </c>
      <c r="C220">
        <v>188</v>
      </c>
      <c r="D220">
        <v>1.4794290000000001</v>
      </c>
      <c r="E220">
        <v>6197</v>
      </c>
      <c r="F220">
        <v>10.984113000000001</v>
      </c>
    </row>
    <row r="221" spans="2:6" x14ac:dyDescent="0.35">
      <c r="B221">
        <v>222</v>
      </c>
      <c r="C221">
        <v>326</v>
      </c>
      <c r="D221">
        <v>1.4495070000000001</v>
      </c>
      <c r="E221">
        <v>11788</v>
      </c>
      <c r="F221">
        <v>20.237380000000002</v>
      </c>
    </row>
    <row r="222" spans="2:6" x14ac:dyDescent="0.35">
      <c r="B222">
        <v>224</v>
      </c>
      <c r="C222">
        <v>94</v>
      </c>
      <c r="D222">
        <v>0.12517700000000001</v>
      </c>
      <c r="E222">
        <v>6598</v>
      </c>
      <c r="F222">
        <v>5.4596710000000002</v>
      </c>
    </row>
    <row r="223" spans="2:6" x14ac:dyDescent="0.35">
      <c r="B223">
        <v>225</v>
      </c>
      <c r="C223">
        <v>1844</v>
      </c>
      <c r="D223">
        <v>12.561757999999999</v>
      </c>
      <c r="E223">
        <v>35008</v>
      </c>
      <c r="F223">
        <v>60.811033000000002</v>
      </c>
    </row>
    <row r="224" spans="2:6" x14ac:dyDescent="0.35">
      <c r="B224">
        <v>226</v>
      </c>
      <c r="C224">
        <v>280</v>
      </c>
      <c r="D224">
        <v>3.1837749999999998</v>
      </c>
      <c r="E224">
        <v>9269</v>
      </c>
      <c r="F224">
        <v>11.127057000000001</v>
      </c>
    </row>
    <row r="225" spans="2:6" x14ac:dyDescent="0.35">
      <c r="B225">
        <v>227</v>
      </c>
      <c r="C225">
        <v>474</v>
      </c>
      <c r="D225">
        <v>2.2712639999999999</v>
      </c>
      <c r="E225">
        <v>12980</v>
      </c>
      <c r="F225">
        <v>16.563303999999999</v>
      </c>
    </row>
    <row r="226" spans="2:6" x14ac:dyDescent="0.35">
      <c r="B226">
        <v>228</v>
      </c>
      <c r="C226">
        <v>204</v>
      </c>
      <c r="D226">
        <v>1.7548539999999999</v>
      </c>
      <c r="E226">
        <v>3658</v>
      </c>
      <c r="F226">
        <v>9.6651380000000007</v>
      </c>
    </row>
    <row r="227" spans="2:6" x14ac:dyDescent="0.35">
      <c r="B227">
        <v>229</v>
      </c>
      <c r="C227">
        <v>197</v>
      </c>
      <c r="D227">
        <v>1.453457</v>
      </c>
      <c r="E227">
        <v>11201</v>
      </c>
      <c r="F227">
        <v>8.7569750000000006</v>
      </c>
    </row>
    <row r="228" spans="2:6" x14ac:dyDescent="0.35">
      <c r="B228">
        <v>231</v>
      </c>
      <c r="C228">
        <v>240</v>
      </c>
      <c r="D228">
        <v>1.305922</v>
      </c>
      <c r="E228">
        <v>7830</v>
      </c>
      <c r="F228">
        <v>15.935570999999999</v>
      </c>
    </row>
    <row r="229" spans="2:6" x14ac:dyDescent="0.35">
      <c r="B229">
        <v>232</v>
      </c>
      <c r="C229">
        <v>152</v>
      </c>
      <c r="D229">
        <v>1.019185</v>
      </c>
      <c r="E229">
        <v>6086</v>
      </c>
      <c r="F229">
        <v>5.4794090000000004</v>
      </c>
    </row>
    <row r="230" spans="2:6" x14ac:dyDescent="0.35">
      <c r="B230">
        <v>233</v>
      </c>
      <c r="C230">
        <v>294</v>
      </c>
      <c r="D230">
        <v>2.5610789999999999</v>
      </c>
      <c r="E230">
        <v>8676</v>
      </c>
      <c r="F230">
        <v>12.123215</v>
      </c>
    </row>
    <row r="231" spans="2:6" x14ac:dyDescent="0.35">
      <c r="B231">
        <v>234</v>
      </c>
      <c r="C231">
        <v>97</v>
      </c>
      <c r="D231">
        <v>0.74122200000000005</v>
      </c>
      <c r="E231">
        <v>6659</v>
      </c>
      <c r="F231">
        <v>9.2433820000000004</v>
      </c>
    </row>
    <row r="232" spans="2:6" x14ac:dyDescent="0.35">
      <c r="B232">
        <v>235</v>
      </c>
      <c r="C232">
        <v>16</v>
      </c>
      <c r="D232">
        <v>3.5261000000000001E-2</v>
      </c>
      <c r="E232">
        <v>1699</v>
      </c>
      <c r="F232">
        <v>2.0449959999999998</v>
      </c>
    </row>
    <row r="233" spans="2:6" x14ac:dyDescent="0.35">
      <c r="B233">
        <v>236</v>
      </c>
      <c r="C233">
        <v>41</v>
      </c>
      <c r="D233">
        <v>0.23241500000000001</v>
      </c>
      <c r="E233">
        <v>1985</v>
      </c>
      <c r="F233">
        <v>2.0500910000000001</v>
      </c>
    </row>
    <row r="234" spans="2:6" x14ac:dyDescent="0.35">
      <c r="B234">
        <v>237</v>
      </c>
      <c r="C234">
        <v>63</v>
      </c>
      <c r="D234">
        <v>0.192163</v>
      </c>
      <c r="E234">
        <v>1442</v>
      </c>
      <c r="F234">
        <v>1.205209</v>
      </c>
    </row>
    <row r="235" spans="2:6" x14ac:dyDescent="0.35">
      <c r="B235">
        <v>238</v>
      </c>
      <c r="C235">
        <v>200</v>
      </c>
      <c r="D235">
        <v>0.95487900000000003</v>
      </c>
      <c r="E235">
        <v>3172</v>
      </c>
      <c r="F235">
        <v>5.1172899999999997</v>
      </c>
    </row>
    <row r="236" spans="2:6" x14ac:dyDescent="0.35">
      <c r="B236">
        <v>239</v>
      </c>
      <c r="C236">
        <v>94</v>
      </c>
      <c r="D236">
        <v>1.2549090000000001</v>
      </c>
      <c r="E236">
        <v>2785</v>
      </c>
      <c r="F236">
        <v>5.0377739999999998</v>
      </c>
    </row>
    <row r="237" spans="2:6" x14ac:dyDescent="0.35">
      <c r="B237">
        <v>244</v>
      </c>
      <c r="C237">
        <v>116</v>
      </c>
      <c r="D237">
        <v>0.83682800000000002</v>
      </c>
      <c r="E237">
        <v>3277</v>
      </c>
      <c r="F237">
        <v>5.191675</v>
      </c>
    </row>
    <row r="238" spans="2:6" x14ac:dyDescent="0.35">
      <c r="B238">
        <v>245</v>
      </c>
      <c r="C238">
        <v>154</v>
      </c>
      <c r="D238">
        <v>0.63920500000000002</v>
      </c>
      <c r="E238">
        <v>3211</v>
      </c>
      <c r="F238">
        <v>1.7552099999999999</v>
      </c>
    </row>
    <row r="239" spans="2:6" x14ac:dyDescent="0.35">
      <c r="B239">
        <v>246</v>
      </c>
      <c r="C239">
        <v>162</v>
      </c>
      <c r="D239">
        <v>0.66780300000000004</v>
      </c>
      <c r="E239">
        <v>3544</v>
      </c>
      <c r="F239">
        <v>2.524257</v>
      </c>
    </row>
    <row r="240" spans="2:6" x14ac:dyDescent="0.35">
      <c r="B240">
        <v>247</v>
      </c>
      <c r="C240">
        <v>11</v>
      </c>
      <c r="D240">
        <v>5.3371000000000002E-2</v>
      </c>
      <c r="E240">
        <v>923</v>
      </c>
      <c r="F240">
        <v>1.1278809999999999</v>
      </c>
    </row>
    <row r="241" spans="2:6" x14ac:dyDescent="0.35">
      <c r="B241">
        <v>248</v>
      </c>
      <c r="C241">
        <v>112</v>
      </c>
      <c r="D241">
        <v>0.24</v>
      </c>
      <c r="E241">
        <v>2527</v>
      </c>
      <c r="F241">
        <v>5.7512129999999999</v>
      </c>
    </row>
    <row r="242" spans="2:6" x14ac:dyDescent="0.35">
      <c r="B242">
        <v>249</v>
      </c>
      <c r="C242">
        <v>42</v>
      </c>
      <c r="D242">
        <v>0.55922099999999997</v>
      </c>
      <c r="E242">
        <v>1803</v>
      </c>
      <c r="F242">
        <v>3.7592759999999998</v>
      </c>
    </row>
    <row r="243" spans="2:6" x14ac:dyDescent="0.35">
      <c r="B243">
        <v>251</v>
      </c>
      <c r="C243">
        <v>942</v>
      </c>
      <c r="D243">
        <v>6.7614830000000001</v>
      </c>
      <c r="E243">
        <v>49081</v>
      </c>
      <c r="F243">
        <v>40.857472999999999</v>
      </c>
    </row>
    <row r="244" spans="2:6" x14ac:dyDescent="0.35">
      <c r="B244">
        <v>252</v>
      </c>
      <c r="C244">
        <v>288</v>
      </c>
      <c r="D244">
        <v>1.8294429999999999</v>
      </c>
      <c r="E244">
        <v>18480</v>
      </c>
      <c r="F244">
        <v>24.412305</v>
      </c>
    </row>
    <row r="245" spans="2:6" x14ac:dyDescent="0.35">
      <c r="B245">
        <v>253</v>
      </c>
      <c r="C245">
        <v>195</v>
      </c>
      <c r="D245">
        <v>1.1183879999999999</v>
      </c>
      <c r="E245">
        <v>25186</v>
      </c>
      <c r="F245">
        <v>30.574013000000001</v>
      </c>
    </row>
    <row r="246" spans="2:6" x14ac:dyDescent="0.35">
      <c r="B246">
        <v>254</v>
      </c>
      <c r="C246">
        <v>1401</v>
      </c>
      <c r="D246">
        <v>7.956061</v>
      </c>
      <c r="E246">
        <v>46436</v>
      </c>
      <c r="F246">
        <v>47.460147999999997</v>
      </c>
    </row>
    <row r="247" spans="2:6" x14ac:dyDescent="0.35">
      <c r="B247">
        <v>255</v>
      </c>
      <c r="C247">
        <v>1343</v>
      </c>
      <c r="D247">
        <v>4.8394060000000003</v>
      </c>
      <c r="E247">
        <v>32382</v>
      </c>
      <c r="F247">
        <v>15.74</v>
      </c>
    </row>
    <row r="248" spans="2:6" x14ac:dyDescent="0.35">
      <c r="B248">
        <v>256</v>
      </c>
      <c r="C248">
        <v>185</v>
      </c>
      <c r="D248">
        <v>0.56636699999999995</v>
      </c>
      <c r="E248">
        <v>19551</v>
      </c>
      <c r="F248">
        <v>16.915405</v>
      </c>
    </row>
    <row r="249" spans="2:6" x14ac:dyDescent="0.35">
      <c r="B249">
        <v>257</v>
      </c>
      <c r="C249">
        <v>622</v>
      </c>
      <c r="D249">
        <v>2.2227640000000002</v>
      </c>
      <c r="E249">
        <v>49980</v>
      </c>
      <c r="F249">
        <v>37.412728000000001</v>
      </c>
    </row>
    <row r="250" spans="2:6" x14ac:dyDescent="0.35">
      <c r="B250">
        <v>258</v>
      </c>
      <c r="C250">
        <v>749</v>
      </c>
      <c r="D250">
        <v>7.4841379999999997</v>
      </c>
      <c r="E250">
        <v>34296</v>
      </c>
      <c r="F250">
        <v>55.060319999999997</v>
      </c>
    </row>
    <row r="251" spans="2:6" x14ac:dyDescent="0.35">
      <c r="B251">
        <v>259</v>
      </c>
      <c r="C251">
        <v>947</v>
      </c>
      <c r="D251">
        <v>6.8961670000000002</v>
      </c>
      <c r="E251">
        <v>46288</v>
      </c>
      <c r="F251">
        <v>33.492255999999998</v>
      </c>
    </row>
    <row r="252" spans="2:6" x14ac:dyDescent="0.35">
      <c r="B252">
        <v>260</v>
      </c>
      <c r="C252">
        <v>370</v>
      </c>
      <c r="D252">
        <v>4.0398540000000001</v>
      </c>
      <c r="E252">
        <v>23200</v>
      </c>
      <c r="F252">
        <v>28.68</v>
      </c>
    </row>
    <row r="253" spans="2:6" x14ac:dyDescent="0.35">
      <c r="B253">
        <v>261</v>
      </c>
      <c r="C253">
        <v>2460</v>
      </c>
      <c r="D253">
        <v>13.907469000000001</v>
      </c>
      <c r="E253">
        <v>73730</v>
      </c>
      <c r="F253">
        <v>56.731617</v>
      </c>
    </row>
    <row r="254" spans="2:6" x14ac:dyDescent="0.35">
      <c r="B254">
        <v>262</v>
      </c>
      <c r="C254">
        <v>745</v>
      </c>
      <c r="D254">
        <v>3.6467390000000002</v>
      </c>
      <c r="E254">
        <v>43440</v>
      </c>
      <c r="F254">
        <v>21.528037000000001</v>
      </c>
    </row>
    <row r="255" spans="2:6" x14ac:dyDescent="0.35">
      <c r="B255">
        <v>263</v>
      </c>
      <c r="C255">
        <v>896</v>
      </c>
      <c r="D255">
        <v>3.6379790000000001</v>
      </c>
      <c r="E255">
        <v>29660</v>
      </c>
      <c r="F255">
        <v>17.472013</v>
      </c>
    </row>
    <row r="256" spans="2:6" x14ac:dyDescent="0.35">
      <c r="B256">
        <v>264</v>
      </c>
      <c r="C256">
        <v>1056</v>
      </c>
      <c r="D256">
        <v>14.741619</v>
      </c>
      <c r="E256">
        <v>26354</v>
      </c>
      <c r="F256">
        <v>18.881157000000002</v>
      </c>
    </row>
    <row r="257" spans="2:6" x14ac:dyDescent="0.35">
      <c r="B257">
        <v>265</v>
      </c>
      <c r="C257">
        <v>617</v>
      </c>
      <c r="D257">
        <v>4.0339999999999998</v>
      </c>
      <c r="E257">
        <v>47584</v>
      </c>
      <c r="F257">
        <v>26.255248999999999</v>
      </c>
    </row>
    <row r="258" spans="2:6" x14ac:dyDescent="0.35">
      <c r="B258">
        <v>266</v>
      </c>
      <c r="C258">
        <v>650</v>
      </c>
      <c r="D258">
        <v>1.808095</v>
      </c>
      <c r="E258">
        <v>22981</v>
      </c>
      <c r="F258">
        <v>16.084119000000001</v>
      </c>
    </row>
    <row r="259" spans="2:6" x14ac:dyDescent="0.35">
      <c r="B259">
        <v>267</v>
      </c>
      <c r="C259">
        <v>807</v>
      </c>
      <c r="D259">
        <v>2.0996489999999999</v>
      </c>
      <c r="E259">
        <v>27968</v>
      </c>
      <c r="F259">
        <v>11.641081</v>
      </c>
    </row>
    <row r="260" spans="2:6" x14ac:dyDescent="0.35">
      <c r="B260">
        <v>268</v>
      </c>
      <c r="C260">
        <v>407</v>
      </c>
      <c r="D260">
        <v>1.200604</v>
      </c>
      <c r="E260">
        <v>9553</v>
      </c>
      <c r="F260">
        <v>10.068609</v>
      </c>
    </row>
    <row r="261" spans="2:6" x14ac:dyDescent="0.35">
      <c r="B261">
        <v>269</v>
      </c>
      <c r="C261">
        <v>539</v>
      </c>
      <c r="D261">
        <v>2.1233209999999998</v>
      </c>
      <c r="E261">
        <v>44955</v>
      </c>
      <c r="F261">
        <v>30.756339000000001</v>
      </c>
    </row>
    <row r="262" spans="2:6" x14ac:dyDescent="0.35">
      <c r="B262">
        <v>270</v>
      </c>
      <c r="C262">
        <v>442</v>
      </c>
      <c r="D262">
        <v>0.85390600000000005</v>
      </c>
      <c r="E262">
        <v>24586</v>
      </c>
      <c r="F262">
        <v>15.358079</v>
      </c>
    </row>
    <row r="263" spans="2:6" x14ac:dyDescent="0.35">
      <c r="B263">
        <v>271</v>
      </c>
      <c r="C263">
        <v>621</v>
      </c>
      <c r="D263">
        <v>2.2696170000000002</v>
      </c>
      <c r="E263">
        <v>33466</v>
      </c>
      <c r="F263">
        <v>17.611336000000001</v>
      </c>
    </row>
    <row r="264" spans="2:6" x14ac:dyDescent="0.35">
      <c r="B264">
        <v>272</v>
      </c>
      <c r="C264">
        <v>873</v>
      </c>
      <c r="D264">
        <v>7.4365620000000003</v>
      </c>
      <c r="E264">
        <v>28404</v>
      </c>
      <c r="F264">
        <v>23.170059999999999</v>
      </c>
    </row>
    <row r="265" spans="2:6" x14ac:dyDescent="0.35">
      <c r="B265">
        <v>273</v>
      </c>
      <c r="C265">
        <v>42</v>
      </c>
      <c r="D265">
        <v>0.188028</v>
      </c>
      <c r="E265">
        <v>12381</v>
      </c>
      <c r="F265">
        <v>7.316065</v>
      </c>
    </row>
    <row r="266" spans="2:6" x14ac:dyDescent="0.35">
      <c r="B266">
        <v>274</v>
      </c>
      <c r="C266">
        <v>202</v>
      </c>
      <c r="D266">
        <v>0.64396299999999995</v>
      </c>
      <c r="E266">
        <v>10058</v>
      </c>
      <c r="F266">
        <v>8.7757009999999998</v>
      </c>
    </row>
    <row r="267" spans="2:6" x14ac:dyDescent="0.35">
      <c r="B267">
        <v>275</v>
      </c>
      <c r="C267">
        <v>30</v>
      </c>
      <c r="D267">
        <v>1.6473000000000002E-2</v>
      </c>
      <c r="E267">
        <v>8512</v>
      </c>
      <c r="F267">
        <v>4.0793249999999999</v>
      </c>
    </row>
    <row r="268" spans="2:6" x14ac:dyDescent="0.35">
      <c r="B268">
        <v>276</v>
      </c>
      <c r="C268">
        <v>632</v>
      </c>
      <c r="D268">
        <v>3.802756</v>
      </c>
      <c r="E268">
        <v>11084</v>
      </c>
      <c r="F268">
        <v>8.8491549999999997</v>
      </c>
    </row>
    <row r="269" spans="2:6" x14ac:dyDescent="0.35">
      <c r="B269">
        <v>278</v>
      </c>
      <c r="C269">
        <v>14</v>
      </c>
      <c r="D269">
        <v>5.2136000000000002E-2</v>
      </c>
      <c r="E269">
        <v>6342</v>
      </c>
      <c r="F269">
        <v>4.2122950000000001</v>
      </c>
    </row>
    <row r="270" spans="2:6" x14ac:dyDescent="0.35">
      <c r="B270">
        <v>279</v>
      </c>
      <c r="C270">
        <v>381</v>
      </c>
      <c r="D270">
        <v>0.730074</v>
      </c>
      <c r="E270">
        <v>13835</v>
      </c>
      <c r="F270">
        <v>5.7003789999999999</v>
      </c>
    </row>
    <row r="271" spans="2:6" x14ac:dyDescent="0.35">
      <c r="B271">
        <v>280</v>
      </c>
      <c r="C271">
        <v>0</v>
      </c>
      <c r="E271">
        <v>0</v>
      </c>
    </row>
    <row r="272" spans="2:6" x14ac:dyDescent="0.35">
      <c r="B272">
        <v>281</v>
      </c>
      <c r="C272">
        <v>425</v>
      </c>
      <c r="D272">
        <v>8.3154500000000002</v>
      </c>
      <c r="E272">
        <v>15289</v>
      </c>
      <c r="F272">
        <v>6.3065420000000003</v>
      </c>
    </row>
    <row r="273" spans="2:6" x14ac:dyDescent="0.35">
      <c r="B273">
        <v>282</v>
      </c>
      <c r="C273">
        <v>257</v>
      </c>
      <c r="D273">
        <v>3.436607</v>
      </c>
      <c r="E273">
        <v>5681</v>
      </c>
      <c r="F273">
        <v>5.9933649999999998</v>
      </c>
    </row>
    <row r="274" spans="2:6" x14ac:dyDescent="0.35">
      <c r="B274">
        <v>283</v>
      </c>
      <c r="C274">
        <v>228</v>
      </c>
      <c r="D274">
        <v>1.710941</v>
      </c>
      <c r="E274">
        <v>9688</v>
      </c>
      <c r="F274">
        <v>10.073687</v>
      </c>
    </row>
    <row r="275" spans="2:6" x14ac:dyDescent="0.35">
      <c r="B275">
        <v>284</v>
      </c>
      <c r="C275">
        <v>28</v>
      </c>
      <c r="D275">
        <v>7.9416E-2</v>
      </c>
      <c r="E275">
        <v>6044</v>
      </c>
      <c r="F275">
        <v>5.5999319999999999</v>
      </c>
    </row>
    <row r="276" spans="2:6" x14ac:dyDescent="0.35">
      <c r="B276">
        <v>285</v>
      </c>
      <c r="C276">
        <v>158</v>
      </c>
      <c r="D276">
        <v>0.71088499999999999</v>
      </c>
      <c r="E276">
        <v>2927</v>
      </c>
      <c r="F276">
        <v>6.1286690000000004</v>
      </c>
    </row>
    <row r="277" spans="2:6" x14ac:dyDescent="0.35">
      <c r="B277">
        <v>286</v>
      </c>
      <c r="C277">
        <v>201</v>
      </c>
      <c r="D277">
        <v>1.400776</v>
      </c>
      <c r="E277">
        <v>3407</v>
      </c>
      <c r="F277">
        <v>3.6851769999999999</v>
      </c>
    </row>
    <row r="278" spans="2:6" x14ac:dyDescent="0.35">
      <c r="B278">
        <v>287</v>
      </c>
      <c r="C278">
        <v>18</v>
      </c>
      <c r="D278">
        <v>0.21198800000000001</v>
      </c>
      <c r="E278">
        <v>1872</v>
      </c>
      <c r="F278">
        <v>2.3469540000000002</v>
      </c>
    </row>
    <row r="279" spans="2:6" x14ac:dyDescent="0.35">
      <c r="B279">
        <v>288</v>
      </c>
      <c r="C279">
        <v>298</v>
      </c>
      <c r="D279">
        <v>1.651081</v>
      </c>
      <c r="E279">
        <v>11741</v>
      </c>
      <c r="F279">
        <v>8.5945669999999996</v>
      </c>
    </row>
    <row r="280" spans="2:6" x14ac:dyDescent="0.35">
      <c r="B280">
        <v>289</v>
      </c>
      <c r="C280">
        <v>285</v>
      </c>
      <c r="D280">
        <v>0.70648299999999997</v>
      </c>
      <c r="E280">
        <v>15525</v>
      </c>
      <c r="F280">
        <v>6.9511399999999997</v>
      </c>
    </row>
    <row r="281" spans="2:6" x14ac:dyDescent="0.35">
      <c r="B281">
        <v>290</v>
      </c>
      <c r="C281">
        <v>291</v>
      </c>
      <c r="D281">
        <v>1.8923760000000001</v>
      </c>
      <c r="E281">
        <v>7712</v>
      </c>
      <c r="F281">
        <v>8.7319669999999991</v>
      </c>
    </row>
    <row r="282" spans="2:6" x14ac:dyDescent="0.35">
      <c r="B282">
        <v>291</v>
      </c>
      <c r="C282">
        <v>353</v>
      </c>
      <c r="D282">
        <v>2.6253289999999998</v>
      </c>
      <c r="E282">
        <v>11518</v>
      </c>
      <c r="F282">
        <v>10.733624000000001</v>
      </c>
    </row>
    <row r="283" spans="2:6" x14ac:dyDescent="0.35">
      <c r="B283">
        <v>292</v>
      </c>
      <c r="C283">
        <v>484</v>
      </c>
      <c r="D283">
        <v>2.4004080000000001</v>
      </c>
      <c r="E283">
        <v>22045</v>
      </c>
      <c r="F283">
        <v>14.158543999999999</v>
      </c>
    </row>
    <row r="284" spans="2:6" x14ac:dyDescent="0.35">
      <c r="B284">
        <v>293</v>
      </c>
      <c r="C284">
        <v>410</v>
      </c>
      <c r="D284">
        <v>1.9299459999999999</v>
      </c>
      <c r="E284">
        <v>13059</v>
      </c>
      <c r="F284">
        <v>17.159171000000001</v>
      </c>
    </row>
    <row r="285" spans="2:6" x14ac:dyDescent="0.35">
      <c r="B285">
        <v>294</v>
      </c>
      <c r="C285">
        <v>784</v>
      </c>
      <c r="D285">
        <v>3.3200129999999999</v>
      </c>
      <c r="E285">
        <v>11510</v>
      </c>
      <c r="F285">
        <v>7.7502469999999999</v>
      </c>
    </row>
    <row r="286" spans="2:6" x14ac:dyDescent="0.35">
      <c r="B286">
        <v>295</v>
      </c>
      <c r="C286">
        <v>418</v>
      </c>
      <c r="D286">
        <v>2.3230469999999999</v>
      </c>
      <c r="E286">
        <v>24785</v>
      </c>
      <c r="F286">
        <v>13.885343000000001</v>
      </c>
    </row>
    <row r="287" spans="2:6" x14ac:dyDescent="0.35">
      <c r="B287">
        <v>296</v>
      </c>
      <c r="C287">
        <v>420</v>
      </c>
      <c r="D287">
        <v>2.5305330000000001</v>
      </c>
      <c r="E287">
        <v>14883</v>
      </c>
      <c r="F287">
        <v>18.597525000000001</v>
      </c>
    </row>
    <row r="288" spans="2:6" x14ac:dyDescent="0.35">
      <c r="B288">
        <v>297</v>
      </c>
      <c r="C288">
        <v>566</v>
      </c>
      <c r="D288">
        <v>3.7215509999999998</v>
      </c>
      <c r="E288">
        <v>26323</v>
      </c>
      <c r="F288">
        <v>17.788741999999999</v>
      </c>
    </row>
    <row r="289" spans="2:6" x14ac:dyDescent="0.35">
      <c r="B289">
        <v>298</v>
      </c>
      <c r="C289">
        <v>40</v>
      </c>
      <c r="D289">
        <v>0.35525099999999998</v>
      </c>
      <c r="E289">
        <v>6467</v>
      </c>
      <c r="F289">
        <v>8.0942360000000004</v>
      </c>
    </row>
    <row r="290" spans="2:6" x14ac:dyDescent="0.35">
      <c r="B290">
        <v>301</v>
      </c>
      <c r="C290">
        <v>112</v>
      </c>
      <c r="D290">
        <v>1.5131760000000001</v>
      </c>
      <c r="E290">
        <v>19085</v>
      </c>
      <c r="F290">
        <v>31.276268999999999</v>
      </c>
    </row>
    <row r="291" spans="2:6" x14ac:dyDescent="0.35">
      <c r="B291">
        <v>302</v>
      </c>
      <c r="C291">
        <v>654</v>
      </c>
      <c r="D291">
        <v>5.2548849999999998</v>
      </c>
      <c r="E291">
        <v>53438</v>
      </c>
      <c r="F291">
        <v>40.795589999999997</v>
      </c>
    </row>
    <row r="292" spans="2:6" x14ac:dyDescent="0.35">
      <c r="B292">
        <v>303</v>
      </c>
      <c r="C292">
        <v>706</v>
      </c>
      <c r="D292">
        <v>3.6352989999999998</v>
      </c>
      <c r="E292">
        <v>47842</v>
      </c>
      <c r="F292">
        <v>38.362164</v>
      </c>
    </row>
    <row r="293" spans="2:6" x14ac:dyDescent="0.35">
      <c r="B293">
        <v>304</v>
      </c>
      <c r="C293">
        <v>785</v>
      </c>
      <c r="D293">
        <v>4.1700549999999996</v>
      </c>
      <c r="E293">
        <v>54250</v>
      </c>
      <c r="F293">
        <v>59.717413000000001</v>
      </c>
    </row>
    <row r="294" spans="2:6" x14ac:dyDescent="0.35">
      <c r="B294">
        <v>305</v>
      </c>
      <c r="C294">
        <v>964</v>
      </c>
      <c r="D294">
        <v>6.2117880000000003</v>
      </c>
      <c r="E294">
        <v>42414</v>
      </c>
      <c r="F294">
        <v>37.316844000000003</v>
      </c>
    </row>
    <row r="295" spans="2:6" x14ac:dyDescent="0.35">
      <c r="B295">
        <v>306</v>
      </c>
      <c r="C295">
        <v>299</v>
      </c>
      <c r="D295">
        <v>1.295207</v>
      </c>
      <c r="E295">
        <v>19882</v>
      </c>
      <c r="F295">
        <v>21.964254</v>
      </c>
    </row>
    <row r="296" spans="2:6" x14ac:dyDescent="0.35">
      <c r="B296">
        <v>307</v>
      </c>
      <c r="C296">
        <v>770</v>
      </c>
      <c r="D296">
        <v>5.4396170000000001</v>
      </c>
      <c r="E296">
        <v>70351</v>
      </c>
      <c r="F296">
        <v>48.499631000000001</v>
      </c>
    </row>
    <row r="297" spans="2:6" x14ac:dyDescent="0.35">
      <c r="B297">
        <v>308</v>
      </c>
      <c r="C297">
        <v>187</v>
      </c>
      <c r="D297">
        <v>0.45652300000000001</v>
      </c>
      <c r="E297">
        <v>38945</v>
      </c>
      <c r="F297">
        <v>22.326779999999999</v>
      </c>
    </row>
    <row r="298" spans="2:6" x14ac:dyDescent="0.35">
      <c r="B298">
        <v>309</v>
      </c>
      <c r="C298">
        <v>561</v>
      </c>
      <c r="D298">
        <v>3.9994999999999998</v>
      </c>
      <c r="E298">
        <v>67085</v>
      </c>
      <c r="F298">
        <v>47.534554999999997</v>
      </c>
    </row>
    <row r="299" spans="2:6" x14ac:dyDescent="0.35">
      <c r="B299">
        <v>310</v>
      </c>
      <c r="C299">
        <v>725</v>
      </c>
      <c r="D299">
        <v>4.3857780000000002</v>
      </c>
      <c r="E299">
        <v>71198</v>
      </c>
      <c r="F299">
        <v>45.123395000000002</v>
      </c>
    </row>
    <row r="300" spans="2:6" x14ac:dyDescent="0.35">
      <c r="B300">
        <v>311</v>
      </c>
      <c r="C300">
        <v>96</v>
      </c>
      <c r="D300">
        <v>0.47051799999999999</v>
      </c>
      <c r="E300">
        <v>31017</v>
      </c>
      <c r="F300">
        <v>15.99844</v>
      </c>
    </row>
    <row r="301" spans="2:6" x14ac:dyDescent="0.35">
      <c r="B301">
        <v>312</v>
      </c>
      <c r="C301">
        <v>957</v>
      </c>
      <c r="D301">
        <v>6.0373460000000003</v>
      </c>
      <c r="E301">
        <v>77530</v>
      </c>
      <c r="F301">
        <v>43.196558000000003</v>
      </c>
    </row>
    <row r="302" spans="2:6" x14ac:dyDescent="0.35">
      <c r="B302">
        <v>313</v>
      </c>
      <c r="C302">
        <v>386</v>
      </c>
      <c r="D302">
        <v>2.6166999999999998</v>
      </c>
      <c r="E302">
        <v>40086</v>
      </c>
      <c r="F302">
        <v>26.792953000000001</v>
      </c>
    </row>
    <row r="303" spans="2:6" x14ac:dyDescent="0.35">
      <c r="B303">
        <v>314</v>
      </c>
      <c r="C303">
        <v>1065</v>
      </c>
      <c r="D303">
        <v>7.3629150000000001</v>
      </c>
      <c r="E303">
        <v>51672</v>
      </c>
      <c r="F303">
        <v>37.431348999999997</v>
      </c>
    </row>
    <row r="304" spans="2:6" x14ac:dyDescent="0.35">
      <c r="B304">
        <v>315</v>
      </c>
      <c r="C304">
        <v>1282</v>
      </c>
      <c r="D304">
        <v>11.599309</v>
      </c>
      <c r="E304">
        <v>38591</v>
      </c>
      <c r="F304">
        <v>41.980952000000002</v>
      </c>
    </row>
    <row r="305" spans="2:6" x14ac:dyDescent="0.35">
      <c r="B305">
        <v>316</v>
      </c>
      <c r="C305">
        <v>1259</v>
      </c>
      <c r="D305">
        <v>12.334820000000001</v>
      </c>
      <c r="E305">
        <v>26342</v>
      </c>
      <c r="F305">
        <v>37.882119000000003</v>
      </c>
    </row>
    <row r="306" spans="2:6" x14ac:dyDescent="0.35">
      <c r="B306">
        <v>317</v>
      </c>
      <c r="C306">
        <v>1161</v>
      </c>
      <c r="D306">
        <v>4.9959499999999997</v>
      </c>
      <c r="E306">
        <v>60076</v>
      </c>
      <c r="F306">
        <v>48.482883999999999</v>
      </c>
    </row>
    <row r="307" spans="2:6" x14ac:dyDescent="0.35">
      <c r="B307">
        <v>318</v>
      </c>
      <c r="C307">
        <v>191</v>
      </c>
      <c r="D307">
        <v>0.43254500000000001</v>
      </c>
      <c r="E307">
        <v>24615</v>
      </c>
      <c r="F307">
        <v>24.685127000000001</v>
      </c>
    </row>
    <row r="308" spans="2:6" x14ac:dyDescent="0.35">
      <c r="B308">
        <v>319</v>
      </c>
      <c r="C308">
        <v>672</v>
      </c>
      <c r="D308">
        <v>2.9389609999999999</v>
      </c>
      <c r="E308">
        <v>52134</v>
      </c>
      <c r="F308">
        <v>39.787509</v>
      </c>
    </row>
    <row r="309" spans="2:6" x14ac:dyDescent="0.35">
      <c r="B309">
        <v>320</v>
      </c>
      <c r="C309">
        <v>1012</v>
      </c>
      <c r="D309">
        <v>4.0844680000000002</v>
      </c>
      <c r="E309">
        <v>44840</v>
      </c>
      <c r="F309">
        <v>30.749801000000001</v>
      </c>
    </row>
    <row r="310" spans="2:6" x14ac:dyDescent="0.35">
      <c r="B310">
        <v>321</v>
      </c>
      <c r="C310">
        <v>289</v>
      </c>
      <c r="D310">
        <v>2.5852719999999998</v>
      </c>
      <c r="E310">
        <v>19707</v>
      </c>
      <c r="F310">
        <v>24.51</v>
      </c>
    </row>
    <row r="311" spans="2:6" x14ac:dyDescent="0.35">
      <c r="B311">
        <v>322</v>
      </c>
      <c r="C311">
        <v>182</v>
      </c>
      <c r="D311">
        <v>1.577995</v>
      </c>
      <c r="E311">
        <v>14919</v>
      </c>
      <c r="F311">
        <v>23.408519999999999</v>
      </c>
    </row>
    <row r="312" spans="2:6" x14ac:dyDescent="0.35">
      <c r="B312">
        <v>323</v>
      </c>
      <c r="C312">
        <v>209</v>
      </c>
      <c r="D312">
        <v>0.98175900000000005</v>
      </c>
      <c r="E312">
        <v>19011</v>
      </c>
      <c r="F312">
        <v>19.524335000000001</v>
      </c>
    </row>
    <row r="313" spans="2:6" x14ac:dyDescent="0.35">
      <c r="B313">
        <v>324</v>
      </c>
      <c r="C313">
        <v>1044</v>
      </c>
      <c r="D313">
        <v>29.650316</v>
      </c>
      <c r="E313">
        <v>45152</v>
      </c>
      <c r="F313">
        <v>49.114102000000003</v>
      </c>
    </row>
    <row r="314" spans="2:6" x14ac:dyDescent="0.35">
      <c r="B314">
        <v>325</v>
      </c>
      <c r="C314">
        <v>950</v>
      </c>
      <c r="D314">
        <v>9.8726789999999998</v>
      </c>
      <c r="E314">
        <v>43267</v>
      </c>
      <c r="F314">
        <v>67.046942000000001</v>
      </c>
    </row>
    <row r="315" spans="2:6" x14ac:dyDescent="0.35">
      <c r="B315">
        <v>326</v>
      </c>
      <c r="C315">
        <v>197</v>
      </c>
      <c r="D315">
        <v>0.71740000000000004</v>
      </c>
      <c r="E315">
        <v>36616</v>
      </c>
      <c r="F315">
        <v>24.885068</v>
      </c>
    </row>
    <row r="316" spans="2:6" x14ac:dyDescent="0.35">
      <c r="B316">
        <v>327</v>
      </c>
      <c r="C316">
        <v>1341</v>
      </c>
      <c r="D316">
        <v>4.2847309999999998</v>
      </c>
      <c r="E316">
        <v>61372</v>
      </c>
      <c r="F316">
        <v>23.242716000000001</v>
      </c>
    </row>
    <row r="317" spans="2:6" x14ac:dyDescent="0.35">
      <c r="B317">
        <v>328</v>
      </c>
      <c r="C317">
        <v>613</v>
      </c>
      <c r="D317">
        <v>4.3932969999999996</v>
      </c>
      <c r="E317">
        <v>31518</v>
      </c>
      <c r="F317">
        <v>40.259233000000002</v>
      </c>
    </row>
    <row r="318" spans="2:6" x14ac:dyDescent="0.35">
      <c r="B318">
        <v>329</v>
      </c>
      <c r="C318">
        <v>1425</v>
      </c>
      <c r="D318">
        <v>27.3</v>
      </c>
      <c r="E318">
        <v>32182</v>
      </c>
      <c r="F318">
        <v>42.498387999999998</v>
      </c>
    </row>
    <row r="319" spans="2:6" x14ac:dyDescent="0.35">
      <c r="B319">
        <v>330</v>
      </c>
      <c r="C319">
        <v>932</v>
      </c>
      <c r="D319">
        <v>5.1996089999999997</v>
      </c>
      <c r="E319">
        <v>28081</v>
      </c>
      <c r="F319">
        <v>37.296716000000004</v>
      </c>
    </row>
    <row r="320" spans="2:6" x14ac:dyDescent="0.35">
      <c r="B320">
        <v>331</v>
      </c>
      <c r="C320">
        <v>1143</v>
      </c>
      <c r="D320">
        <v>4.3566969999999996</v>
      </c>
      <c r="E320">
        <v>30445</v>
      </c>
      <c r="F320">
        <v>21.227383</v>
      </c>
    </row>
    <row r="321" spans="2:6" x14ac:dyDescent="0.35">
      <c r="B321">
        <v>332</v>
      </c>
      <c r="C321">
        <v>652</v>
      </c>
      <c r="D321">
        <v>5.4090040000000004</v>
      </c>
      <c r="E321">
        <v>25420</v>
      </c>
      <c r="F321">
        <v>42.780174000000002</v>
      </c>
    </row>
    <row r="322" spans="2:6" x14ac:dyDescent="0.35">
      <c r="B322">
        <v>333</v>
      </c>
      <c r="C322">
        <v>790</v>
      </c>
      <c r="D322">
        <v>5.5788520000000004</v>
      </c>
      <c r="E322">
        <v>36433</v>
      </c>
      <c r="F322">
        <v>36.526893000000001</v>
      </c>
    </row>
    <row r="323" spans="2:6" x14ac:dyDescent="0.35">
      <c r="B323">
        <v>334</v>
      </c>
      <c r="C323">
        <v>1032</v>
      </c>
      <c r="D323">
        <v>4.2814129999999997</v>
      </c>
      <c r="E323">
        <v>31624</v>
      </c>
      <c r="F323">
        <v>17.901171999999999</v>
      </c>
    </row>
    <row r="324" spans="2:6" x14ac:dyDescent="0.35">
      <c r="B324">
        <v>335</v>
      </c>
      <c r="C324">
        <v>791</v>
      </c>
      <c r="D324">
        <v>3.0742859999999999</v>
      </c>
      <c r="E324">
        <v>38469</v>
      </c>
      <c r="F324">
        <v>26.106097999999999</v>
      </c>
    </row>
    <row r="325" spans="2:6" x14ac:dyDescent="0.35">
      <c r="B325">
        <v>336</v>
      </c>
      <c r="C325">
        <v>720</v>
      </c>
      <c r="D325">
        <v>4.8028969999999997</v>
      </c>
      <c r="E325">
        <v>23705</v>
      </c>
      <c r="F325">
        <v>18.120501000000001</v>
      </c>
    </row>
    <row r="326" spans="2:6" x14ac:dyDescent="0.35">
      <c r="B326">
        <v>337</v>
      </c>
      <c r="C326">
        <v>1287</v>
      </c>
      <c r="D326">
        <v>8.9693760000000005</v>
      </c>
      <c r="E326">
        <v>48002</v>
      </c>
      <c r="F326">
        <v>50.74</v>
      </c>
    </row>
    <row r="327" spans="2:6" x14ac:dyDescent="0.35">
      <c r="B327">
        <v>338</v>
      </c>
      <c r="C327">
        <v>66</v>
      </c>
      <c r="D327">
        <v>0.56682100000000002</v>
      </c>
      <c r="E327">
        <v>4820</v>
      </c>
      <c r="F327">
        <v>6.7005559999999997</v>
      </c>
    </row>
    <row r="328" spans="2:6" x14ac:dyDescent="0.35">
      <c r="B328">
        <v>339</v>
      </c>
      <c r="C328">
        <v>814</v>
      </c>
      <c r="D328">
        <v>6.7282729999999997</v>
      </c>
      <c r="E328">
        <v>22687</v>
      </c>
      <c r="F328">
        <v>33.885902000000002</v>
      </c>
    </row>
    <row r="329" spans="2:6" x14ac:dyDescent="0.35">
      <c r="B329">
        <v>340</v>
      </c>
      <c r="C329">
        <v>30</v>
      </c>
      <c r="D329">
        <v>6.5336000000000005E-2</v>
      </c>
      <c r="E329">
        <v>17918</v>
      </c>
      <c r="F329">
        <v>6.0701939999999999</v>
      </c>
    </row>
    <row r="330" spans="2:6" x14ac:dyDescent="0.35">
      <c r="B330">
        <v>341</v>
      </c>
      <c r="C330">
        <v>915</v>
      </c>
      <c r="D330">
        <v>4.0138249999999998</v>
      </c>
      <c r="E330">
        <v>44961</v>
      </c>
      <c r="F330">
        <v>29.050339999999998</v>
      </c>
    </row>
    <row r="331" spans="2:6" x14ac:dyDescent="0.35">
      <c r="B331">
        <v>342</v>
      </c>
      <c r="C331">
        <v>682</v>
      </c>
      <c r="D331">
        <v>2.8453179999999998</v>
      </c>
      <c r="E331">
        <v>44523</v>
      </c>
      <c r="F331">
        <v>28.613271000000001</v>
      </c>
    </row>
    <row r="332" spans="2:6" x14ac:dyDescent="0.35">
      <c r="B332">
        <v>343</v>
      </c>
      <c r="C332">
        <v>113</v>
      </c>
      <c r="D332">
        <v>0.97795399999999999</v>
      </c>
      <c r="E332">
        <v>17962</v>
      </c>
      <c r="F332">
        <v>6.7857560000000001</v>
      </c>
    </row>
    <row r="333" spans="2:6" x14ac:dyDescent="0.35">
      <c r="B333">
        <v>344</v>
      </c>
      <c r="C333">
        <v>611</v>
      </c>
      <c r="D333">
        <v>2.1661079999999999</v>
      </c>
      <c r="E333">
        <v>28575</v>
      </c>
      <c r="F333">
        <v>35.754815000000001</v>
      </c>
    </row>
    <row r="334" spans="2:6" x14ac:dyDescent="0.35">
      <c r="B334">
        <v>345</v>
      </c>
      <c r="C334">
        <v>274</v>
      </c>
      <c r="D334">
        <v>2.1845910000000002</v>
      </c>
      <c r="E334">
        <v>11881</v>
      </c>
      <c r="F334">
        <v>21.074254</v>
      </c>
    </row>
    <row r="335" spans="2:6" x14ac:dyDescent="0.35">
      <c r="B335">
        <v>346</v>
      </c>
      <c r="C335">
        <v>271</v>
      </c>
      <c r="D335">
        <v>1.918201</v>
      </c>
      <c r="E335">
        <v>26061</v>
      </c>
      <c r="F335">
        <v>13.591305</v>
      </c>
    </row>
    <row r="336" spans="2:6" x14ac:dyDescent="0.35">
      <c r="B336">
        <v>347</v>
      </c>
      <c r="C336">
        <v>316</v>
      </c>
      <c r="D336">
        <v>1.158401</v>
      </c>
      <c r="E336">
        <v>31657</v>
      </c>
      <c r="F336">
        <v>17.642993000000001</v>
      </c>
    </row>
    <row r="337" spans="2:6" x14ac:dyDescent="0.35">
      <c r="B337">
        <v>348</v>
      </c>
      <c r="C337">
        <v>1314</v>
      </c>
      <c r="D337">
        <v>6.8819619999999997</v>
      </c>
      <c r="E337">
        <v>30036</v>
      </c>
      <c r="F337">
        <v>16.742664000000001</v>
      </c>
    </row>
    <row r="338" spans="2:6" x14ac:dyDescent="0.35">
      <c r="B338">
        <v>349</v>
      </c>
      <c r="C338">
        <v>298</v>
      </c>
      <c r="D338">
        <v>2.404026</v>
      </c>
      <c r="E338">
        <v>11637</v>
      </c>
      <c r="F338">
        <v>23.330676</v>
      </c>
    </row>
    <row r="339" spans="2:6" x14ac:dyDescent="0.35">
      <c r="B339">
        <v>351</v>
      </c>
      <c r="C339">
        <v>379</v>
      </c>
      <c r="D339">
        <v>1.290754</v>
      </c>
      <c r="E339">
        <v>24096</v>
      </c>
      <c r="F339">
        <v>38.245010000000001</v>
      </c>
    </row>
    <row r="340" spans="2:6" x14ac:dyDescent="0.35">
      <c r="B340">
        <v>352</v>
      </c>
      <c r="C340">
        <v>1034</v>
      </c>
      <c r="D340">
        <v>3.3055629999999998</v>
      </c>
      <c r="E340">
        <v>26538</v>
      </c>
      <c r="F340">
        <v>16.045145999999999</v>
      </c>
    </row>
    <row r="341" spans="2:6" x14ac:dyDescent="0.35">
      <c r="B341">
        <v>353</v>
      </c>
      <c r="C341">
        <v>647</v>
      </c>
      <c r="D341">
        <v>3.728084</v>
      </c>
      <c r="E341">
        <v>44110</v>
      </c>
      <c r="F341">
        <v>36.818049999999999</v>
      </c>
    </row>
    <row r="342" spans="2:6" x14ac:dyDescent="0.35">
      <c r="B342">
        <v>354</v>
      </c>
      <c r="C342">
        <v>653</v>
      </c>
      <c r="D342">
        <v>1.9232689999999999</v>
      </c>
      <c r="E342">
        <v>27520</v>
      </c>
      <c r="F342">
        <v>13.421778</v>
      </c>
    </row>
    <row r="343" spans="2:6" x14ac:dyDescent="0.35">
      <c r="B343">
        <v>355</v>
      </c>
      <c r="C343">
        <v>304</v>
      </c>
      <c r="D343">
        <v>1.387202</v>
      </c>
      <c r="E343">
        <v>25826</v>
      </c>
      <c r="F343">
        <v>9.3682379999999998</v>
      </c>
    </row>
    <row r="344" spans="2:6" x14ac:dyDescent="0.35">
      <c r="B344">
        <v>356</v>
      </c>
      <c r="C344">
        <v>74</v>
      </c>
      <c r="D344">
        <v>0.351078</v>
      </c>
      <c r="E344">
        <v>5121</v>
      </c>
      <c r="F344">
        <v>3.5458880000000002</v>
      </c>
    </row>
    <row r="345" spans="2:6" x14ac:dyDescent="0.35">
      <c r="B345">
        <v>357</v>
      </c>
      <c r="C345">
        <v>68</v>
      </c>
      <c r="D345">
        <v>0.147287</v>
      </c>
      <c r="E345">
        <v>5627</v>
      </c>
      <c r="F345">
        <v>5.8816550000000003</v>
      </c>
    </row>
    <row r="346" spans="2:6" x14ac:dyDescent="0.35">
      <c r="B346">
        <v>358</v>
      </c>
      <c r="C346">
        <v>401</v>
      </c>
      <c r="D346">
        <v>2.7121879999999998</v>
      </c>
      <c r="E346">
        <v>18201</v>
      </c>
      <c r="F346">
        <v>9.9843969999999995</v>
      </c>
    </row>
    <row r="347" spans="2:6" x14ac:dyDescent="0.35">
      <c r="B347">
        <v>359</v>
      </c>
      <c r="C347">
        <v>102</v>
      </c>
      <c r="D347">
        <v>0.16422999999999999</v>
      </c>
      <c r="E347">
        <v>7357</v>
      </c>
      <c r="F347">
        <v>7.6640379999999997</v>
      </c>
    </row>
    <row r="348" spans="2:6" x14ac:dyDescent="0.35">
      <c r="B348">
        <v>360</v>
      </c>
      <c r="C348">
        <v>386</v>
      </c>
      <c r="D348">
        <v>0.567218</v>
      </c>
      <c r="E348">
        <v>14274</v>
      </c>
      <c r="F348">
        <v>6.7133010000000004</v>
      </c>
    </row>
    <row r="349" spans="2:6" x14ac:dyDescent="0.35">
      <c r="B349">
        <v>361</v>
      </c>
      <c r="C349">
        <v>771</v>
      </c>
      <c r="D349">
        <v>6.4003959999999998</v>
      </c>
      <c r="E349">
        <v>44094</v>
      </c>
      <c r="F349">
        <v>23.164448</v>
      </c>
    </row>
    <row r="350" spans="2:6" x14ac:dyDescent="0.35">
      <c r="B350">
        <v>362</v>
      </c>
      <c r="C350">
        <v>201</v>
      </c>
      <c r="D350">
        <v>0.73464399999999996</v>
      </c>
      <c r="E350">
        <v>25278</v>
      </c>
      <c r="F350">
        <v>31.696118999999999</v>
      </c>
    </row>
    <row r="351" spans="2:6" x14ac:dyDescent="0.35">
      <c r="B351">
        <v>363</v>
      </c>
      <c r="C351">
        <v>439</v>
      </c>
      <c r="D351">
        <v>2.693864</v>
      </c>
      <c r="E351">
        <v>33992</v>
      </c>
      <c r="F351">
        <v>40.619740999999998</v>
      </c>
    </row>
    <row r="352" spans="2:6" x14ac:dyDescent="0.35">
      <c r="B352">
        <v>364</v>
      </c>
      <c r="C352">
        <v>1510</v>
      </c>
      <c r="D352">
        <v>6.6301430000000003</v>
      </c>
      <c r="E352">
        <v>30924</v>
      </c>
      <c r="F352">
        <v>23.621786</v>
      </c>
    </row>
    <row r="353" spans="2:6" x14ac:dyDescent="0.35">
      <c r="B353">
        <v>365</v>
      </c>
      <c r="C353">
        <v>427</v>
      </c>
      <c r="D353">
        <v>1.114762</v>
      </c>
      <c r="E353">
        <v>22128</v>
      </c>
      <c r="F353">
        <v>11.814181</v>
      </c>
    </row>
    <row r="354" spans="2:6" x14ac:dyDescent="0.35">
      <c r="B354">
        <v>366</v>
      </c>
      <c r="C354">
        <v>690</v>
      </c>
      <c r="D354">
        <v>1.1613290000000001</v>
      </c>
      <c r="E354">
        <v>21166</v>
      </c>
      <c r="F354">
        <v>11.814041</v>
      </c>
    </row>
    <row r="355" spans="2:6" x14ac:dyDescent="0.35">
      <c r="B355">
        <v>367</v>
      </c>
      <c r="C355">
        <v>629</v>
      </c>
      <c r="D355">
        <v>2.0321929999999999</v>
      </c>
      <c r="E355">
        <v>32774</v>
      </c>
      <c r="F355">
        <v>10.67318</v>
      </c>
    </row>
    <row r="356" spans="2:6" x14ac:dyDescent="0.35">
      <c r="B356">
        <v>368</v>
      </c>
      <c r="C356">
        <v>331</v>
      </c>
      <c r="D356">
        <v>1.480008</v>
      </c>
      <c r="E356">
        <v>11298</v>
      </c>
      <c r="F356">
        <v>7.4007160000000001</v>
      </c>
    </row>
    <row r="357" spans="2:6" x14ac:dyDescent="0.35">
      <c r="B357">
        <v>369</v>
      </c>
      <c r="C357">
        <v>569</v>
      </c>
      <c r="D357">
        <v>1.1745810000000001</v>
      </c>
      <c r="E357">
        <v>15389</v>
      </c>
      <c r="F357">
        <v>7.7080830000000002</v>
      </c>
    </row>
    <row r="358" spans="2:6" x14ac:dyDescent="0.35">
      <c r="B358">
        <v>370</v>
      </c>
      <c r="C358">
        <v>98</v>
      </c>
      <c r="D358">
        <v>0.21401300000000001</v>
      </c>
      <c r="E358">
        <v>11001</v>
      </c>
      <c r="F358">
        <v>6.7941830000000003</v>
      </c>
    </row>
    <row r="359" spans="2:6" x14ac:dyDescent="0.35">
      <c r="B359">
        <v>371</v>
      </c>
      <c r="C359">
        <v>501</v>
      </c>
      <c r="D359">
        <v>2.441808</v>
      </c>
      <c r="E359">
        <v>12992</v>
      </c>
      <c r="F359">
        <v>8.2801290000000005</v>
      </c>
    </row>
    <row r="360" spans="2:6" x14ac:dyDescent="0.35">
      <c r="B360">
        <v>372</v>
      </c>
      <c r="C360">
        <v>296</v>
      </c>
      <c r="D360">
        <v>0.63439800000000002</v>
      </c>
      <c r="E360">
        <v>11878</v>
      </c>
      <c r="F360">
        <v>5.76</v>
      </c>
    </row>
    <row r="361" spans="2:6" x14ac:dyDescent="0.35">
      <c r="B361">
        <v>373</v>
      </c>
      <c r="C361">
        <v>511</v>
      </c>
      <c r="D361">
        <v>2.851807</v>
      </c>
      <c r="E361">
        <v>29215</v>
      </c>
      <c r="F361">
        <v>20.823509000000001</v>
      </c>
    </row>
    <row r="362" spans="2:6" x14ac:dyDescent="0.35">
      <c r="B362">
        <v>374</v>
      </c>
      <c r="C362">
        <v>16</v>
      </c>
      <c r="D362">
        <v>9.4793000000000002E-2</v>
      </c>
      <c r="E362">
        <v>8971</v>
      </c>
      <c r="F362">
        <v>3.5797850000000002</v>
      </c>
    </row>
    <row r="363" spans="2:6" x14ac:dyDescent="0.35">
      <c r="B363">
        <v>375</v>
      </c>
      <c r="C363">
        <v>405</v>
      </c>
      <c r="D363">
        <v>4.4550099999999997</v>
      </c>
      <c r="E363">
        <v>21637</v>
      </c>
      <c r="F363">
        <v>15.99579</v>
      </c>
    </row>
    <row r="364" spans="2:6" x14ac:dyDescent="0.35">
      <c r="B364">
        <v>376</v>
      </c>
      <c r="C364">
        <v>110</v>
      </c>
      <c r="D364">
        <v>0.234929</v>
      </c>
      <c r="E364">
        <v>9456</v>
      </c>
      <c r="F364">
        <v>4.3738219999999997</v>
      </c>
    </row>
    <row r="365" spans="2:6" x14ac:dyDescent="0.35">
      <c r="B365">
        <v>377</v>
      </c>
      <c r="C365">
        <v>99</v>
      </c>
      <c r="D365">
        <v>0.49650100000000003</v>
      </c>
      <c r="E365">
        <v>8408</v>
      </c>
      <c r="F365">
        <v>5.6737789999999997</v>
      </c>
    </row>
    <row r="366" spans="2:6" x14ac:dyDescent="0.35">
      <c r="B366">
        <v>378</v>
      </c>
      <c r="C366">
        <v>74</v>
      </c>
      <c r="D366">
        <v>0.403333</v>
      </c>
      <c r="E366">
        <v>7872</v>
      </c>
      <c r="F366">
        <v>7.0505589999999998</v>
      </c>
    </row>
    <row r="367" spans="2:6" x14ac:dyDescent="0.35">
      <c r="B367">
        <v>379</v>
      </c>
      <c r="C367">
        <v>155</v>
      </c>
      <c r="D367">
        <v>0.26623799999999997</v>
      </c>
      <c r="E367">
        <v>8597</v>
      </c>
      <c r="F367">
        <v>1.5006170000000001</v>
      </c>
    </row>
    <row r="368" spans="2:6" x14ac:dyDescent="0.35">
      <c r="B368">
        <v>380</v>
      </c>
      <c r="C368">
        <v>404</v>
      </c>
      <c r="D368">
        <v>1.6481950000000001</v>
      </c>
      <c r="E368">
        <v>7006</v>
      </c>
      <c r="F368">
        <v>4.6754480000000003</v>
      </c>
    </row>
    <row r="369" spans="2:6" x14ac:dyDescent="0.35">
      <c r="B369">
        <v>381</v>
      </c>
      <c r="C369">
        <v>53</v>
      </c>
      <c r="D369">
        <v>0.163719</v>
      </c>
      <c r="E369">
        <v>4342</v>
      </c>
      <c r="F369">
        <v>4.7168989999999997</v>
      </c>
    </row>
    <row r="370" spans="2:6" x14ac:dyDescent="0.35">
      <c r="B370">
        <v>382</v>
      </c>
      <c r="C370">
        <v>98</v>
      </c>
      <c r="D370">
        <v>0.14999000000000001</v>
      </c>
      <c r="E370">
        <v>7149</v>
      </c>
      <c r="F370">
        <v>6.31</v>
      </c>
    </row>
    <row r="371" spans="2:6" x14ac:dyDescent="0.35">
      <c r="B371">
        <v>383</v>
      </c>
      <c r="C371">
        <v>675</v>
      </c>
      <c r="D371">
        <v>1.8224199999999999</v>
      </c>
      <c r="E371">
        <v>6551</v>
      </c>
      <c r="F371">
        <v>4.218648</v>
      </c>
    </row>
    <row r="372" spans="2:6" x14ac:dyDescent="0.35">
      <c r="B372">
        <v>384</v>
      </c>
      <c r="C372">
        <v>92</v>
      </c>
      <c r="D372">
        <v>0.86104800000000004</v>
      </c>
      <c r="E372">
        <v>8066</v>
      </c>
      <c r="F372">
        <v>6.38</v>
      </c>
    </row>
    <row r="373" spans="2:6" x14ac:dyDescent="0.35">
      <c r="B373">
        <v>385</v>
      </c>
      <c r="C373">
        <v>773</v>
      </c>
      <c r="D373">
        <v>5.4299679999999997</v>
      </c>
      <c r="E373">
        <v>19473</v>
      </c>
      <c r="F373">
        <v>22.651532</v>
      </c>
    </row>
    <row r="374" spans="2:6" x14ac:dyDescent="0.35">
      <c r="B374">
        <v>386</v>
      </c>
      <c r="C374">
        <v>293</v>
      </c>
      <c r="D374">
        <v>1.967417</v>
      </c>
      <c r="E374">
        <v>13640</v>
      </c>
      <c r="F374">
        <v>12.844386999999999</v>
      </c>
    </row>
    <row r="375" spans="2:6" x14ac:dyDescent="0.35">
      <c r="B375">
        <v>387</v>
      </c>
      <c r="C375">
        <v>247</v>
      </c>
      <c r="D375">
        <v>0.62620200000000004</v>
      </c>
      <c r="E375">
        <v>18117</v>
      </c>
      <c r="F375">
        <v>13.098947000000001</v>
      </c>
    </row>
    <row r="376" spans="2:6" x14ac:dyDescent="0.35">
      <c r="B376">
        <v>388</v>
      </c>
      <c r="C376">
        <v>68</v>
      </c>
      <c r="D376">
        <v>0.37003799999999998</v>
      </c>
      <c r="E376">
        <v>11092</v>
      </c>
      <c r="F376">
        <v>6.254569</v>
      </c>
    </row>
    <row r="377" spans="2:6" x14ac:dyDescent="0.35">
      <c r="B377">
        <v>389</v>
      </c>
      <c r="C377">
        <v>125</v>
      </c>
      <c r="D377">
        <v>0.93384500000000004</v>
      </c>
      <c r="E377">
        <v>9032</v>
      </c>
      <c r="F377">
        <v>12.042058000000001</v>
      </c>
    </row>
    <row r="378" spans="2:6" x14ac:dyDescent="0.35">
      <c r="B378">
        <v>390</v>
      </c>
      <c r="C378">
        <v>283</v>
      </c>
      <c r="D378">
        <v>1.59995</v>
      </c>
      <c r="E378">
        <v>15052</v>
      </c>
      <c r="F378">
        <v>4.1586970000000001</v>
      </c>
    </row>
    <row r="379" spans="2:6" x14ac:dyDescent="0.35">
      <c r="B379">
        <v>391</v>
      </c>
      <c r="C379">
        <v>368</v>
      </c>
      <c r="D379">
        <v>5.7458090000000004</v>
      </c>
      <c r="E379">
        <v>14095</v>
      </c>
      <c r="F379">
        <v>4.3301699999999999</v>
      </c>
    </row>
    <row r="380" spans="2:6" x14ac:dyDescent="0.35">
      <c r="B380">
        <v>392</v>
      </c>
      <c r="C380">
        <v>14</v>
      </c>
      <c r="D380">
        <v>4.5490000000000001E-3</v>
      </c>
      <c r="E380">
        <v>5800</v>
      </c>
      <c r="F380">
        <v>3.9293010000000002</v>
      </c>
    </row>
    <row r="381" spans="2:6" x14ac:dyDescent="0.35">
      <c r="B381">
        <v>393</v>
      </c>
      <c r="C381">
        <v>653</v>
      </c>
      <c r="D381">
        <v>6.4942070000000003</v>
      </c>
      <c r="E381">
        <v>26452</v>
      </c>
      <c r="F381">
        <v>33.353554000000003</v>
      </c>
    </row>
    <row r="382" spans="2:6" x14ac:dyDescent="0.35">
      <c r="B382">
        <v>394</v>
      </c>
      <c r="C382">
        <v>10</v>
      </c>
      <c r="D382">
        <v>6.234E-3</v>
      </c>
      <c r="E382">
        <v>3926</v>
      </c>
      <c r="F382">
        <v>3.9465919999999999</v>
      </c>
    </row>
    <row r="383" spans="2:6" x14ac:dyDescent="0.35">
      <c r="B383">
        <v>395</v>
      </c>
      <c r="C383">
        <v>314</v>
      </c>
      <c r="D383">
        <v>0.71771499999999999</v>
      </c>
      <c r="E383">
        <v>24563</v>
      </c>
      <c r="F383">
        <v>9.8453909999999993</v>
      </c>
    </row>
    <row r="384" spans="2:6" x14ac:dyDescent="0.35">
      <c r="B384">
        <v>396</v>
      </c>
      <c r="C384">
        <v>740</v>
      </c>
      <c r="D384">
        <v>5.413958</v>
      </c>
      <c r="E384">
        <v>35337</v>
      </c>
      <c r="F384">
        <v>26.306259000000001</v>
      </c>
    </row>
    <row r="385" spans="2:6" x14ac:dyDescent="0.35">
      <c r="B385">
        <v>397</v>
      </c>
      <c r="C385">
        <v>65</v>
      </c>
      <c r="D385">
        <v>0.199047</v>
      </c>
      <c r="E385">
        <v>8788</v>
      </c>
      <c r="F385">
        <v>10.262962999999999</v>
      </c>
    </row>
    <row r="386" spans="2:6" x14ac:dyDescent="0.35">
      <c r="B386">
        <v>398</v>
      </c>
      <c r="C386">
        <v>4</v>
      </c>
      <c r="D386">
        <v>8.4326999999999999E-2</v>
      </c>
      <c r="E386">
        <v>7595</v>
      </c>
      <c r="F386">
        <v>3.9615179999999999</v>
      </c>
    </row>
    <row r="387" spans="2:6" x14ac:dyDescent="0.35">
      <c r="B387">
        <v>399</v>
      </c>
      <c r="C387">
        <v>87</v>
      </c>
      <c r="D387">
        <v>1.0278290000000001</v>
      </c>
      <c r="E387">
        <v>6982</v>
      </c>
      <c r="F387">
        <v>7.113213</v>
      </c>
    </row>
    <row r="388" spans="2:6" x14ac:dyDescent="0.35">
      <c r="B388">
        <v>401</v>
      </c>
      <c r="C388">
        <v>202</v>
      </c>
      <c r="D388">
        <v>0.51169500000000001</v>
      </c>
      <c r="E388">
        <v>23091</v>
      </c>
      <c r="F388">
        <v>20.289138000000001</v>
      </c>
    </row>
    <row r="389" spans="2:6" x14ac:dyDescent="0.35">
      <c r="B389">
        <v>402</v>
      </c>
      <c r="C389">
        <v>358</v>
      </c>
      <c r="D389">
        <v>3.2317140000000002</v>
      </c>
      <c r="E389">
        <v>27091</v>
      </c>
      <c r="F389">
        <v>40.118763999999999</v>
      </c>
    </row>
    <row r="390" spans="2:6" x14ac:dyDescent="0.35">
      <c r="B390">
        <v>403</v>
      </c>
      <c r="C390">
        <v>82</v>
      </c>
      <c r="D390">
        <v>0.32713300000000001</v>
      </c>
      <c r="E390">
        <v>17098</v>
      </c>
      <c r="F390">
        <v>20.319521999999999</v>
      </c>
    </row>
    <row r="391" spans="2:6" x14ac:dyDescent="0.35">
      <c r="B391">
        <v>404</v>
      </c>
      <c r="C391">
        <v>517</v>
      </c>
      <c r="D391">
        <v>2.5116100000000001</v>
      </c>
      <c r="E391">
        <v>30946</v>
      </c>
      <c r="F391">
        <v>47.696914</v>
      </c>
    </row>
    <row r="392" spans="2:6" x14ac:dyDescent="0.35">
      <c r="B392">
        <v>405</v>
      </c>
      <c r="C392">
        <v>273</v>
      </c>
      <c r="D392">
        <v>1.586103</v>
      </c>
      <c r="E392">
        <v>23635</v>
      </c>
      <c r="F392">
        <v>21.662398</v>
      </c>
    </row>
    <row r="393" spans="2:6" x14ac:dyDescent="0.35">
      <c r="B393">
        <v>406</v>
      </c>
      <c r="C393">
        <v>388</v>
      </c>
      <c r="D393">
        <v>0.64874399999999999</v>
      </c>
      <c r="E393">
        <v>23417</v>
      </c>
      <c r="F393">
        <v>32.422778999999998</v>
      </c>
    </row>
    <row r="394" spans="2:6" x14ac:dyDescent="0.35">
      <c r="B394">
        <v>407</v>
      </c>
      <c r="C394">
        <v>168</v>
      </c>
      <c r="D394">
        <v>1.0876889999999999</v>
      </c>
      <c r="E394">
        <v>18496</v>
      </c>
      <c r="F394">
        <v>25.109594999999999</v>
      </c>
    </row>
    <row r="395" spans="2:6" x14ac:dyDescent="0.35">
      <c r="B395">
        <v>408</v>
      </c>
      <c r="C395">
        <v>0</v>
      </c>
      <c r="E395">
        <v>4</v>
      </c>
      <c r="F395">
        <v>0</v>
      </c>
    </row>
    <row r="396" spans="2:6" x14ac:dyDescent="0.35">
      <c r="B396">
        <v>409</v>
      </c>
      <c r="C396">
        <v>275</v>
      </c>
      <c r="D396">
        <v>0.96885200000000005</v>
      </c>
      <c r="E396">
        <v>25830</v>
      </c>
      <c r="F396">
        <v>23.950317999999999</v>
      </c>
    </row>
    <row r="397" spans="2:6" x14ac:dyDescent="0.35">
      <c r="B397">
        <v>410</v>
      </c>
      <c r="C397">
        <v>484</v>
      </c>
      <c r="D397">
        <v>3.1874560000000001</v>
      </c>
      <c r="E397">
        <v>37709</v>
      </c>
      <c r="F397">
        <v>55.065581000000002</v>
      </c>
    </row>
    <row r="398" spans="2:6" x14ac:dyDescent="0.35">
      <c r="B398">
        <v>411</v>
      </c>
      <c r="C398">
        <v>408</v>
      </c>
      <c r="D398">
        <v>1.9453940000000001</v>
      </c>
      <c r="E398">
        <v>54200</v>
      </c>
      <c r="F398">
        <v>39.760182</v>
      </c>
    </row>
    <row r="399" spans="2:6" x14ac:dyDescent="0.35">
      <c r="B399">
        <v>412</v>
      </c>
      <c r="C399">
        <v>349</v>
      </c>
      <c r="D399">
        <v>1.566154</v>
      </c>
      <c r="E399">
        <v>21127</v>
      </c>
      <c r="F399">
        <v>26.795679</v>
      </c>
    </row>
    <row r="400" spans="2:6" x14ac:dyDescent="0.35">
      <c r="B400">
        <v>413</v>
      </c>
      <c r="C400">
        <v>492</v>
      </c>
      <c r="D400">
        <v>3.0265279999999999</v>
      </c>
      <c r="E400">
        <v>53475</v>
      </c>
      <c r="F400">
        <v>39.111134999999997</v>
      </c>
    </row>
    <row r="401" spans="2:6" x14ac:dyDescent="0.35">
      <c r="B401">
        <v>414</v>
      </c>
      <c r="C401">
        <v>273</v>
      </c>
      <c r="D401">
        <v>1.9495499999999999</v>
      </c>
      <c r="E401">
        <v>22380</v>
      </c>
      <c r="F401">
        <v>16.225618999999998</v>
      </c>
    </row>
    <row r="402" spans="2:6" x14ac:dyDescent="0.35">
      <c r="B402">
        <v>415</v>
      </c>
      <c r="C402">
        <v>180</v>
      </c>
      <c r="D402">
        <v>0.77598299999999998</v>
      </c>
      <c r="E402">
        <v>17471</v>
      </c>
      <c r="F402">
        <v>22.563677999999999</v>
      </c>
    </row>
    <row r="403" spans="2:6" x14ac:dyDescent="0.35">
      <c r="B403">
        <v>416</v>
      </c>
      <c r="C403">
        <v>381</v>
      </c>
      <c r="D403">
        <v>2.3324880000000001</v>
      </c>
      <c r="E403">
        <v>27974</v>
      </c>
      <c r="F403">
        <v>29.155581000000002</v>
      </c>
    </row>
    <row r="404" spans="2:6" x14ac:dyDescent="0.35">
      <c r="B404">
        <v>417</v>
      </c>
      <c r="C404">
        <v>510</v>
      </c>
      <c r="D404">
        <v>1.473938</v>
      </c>
      <c r="E404">
        <v>30481</v>
      </c>
      <c r="F404">
        <v>17.586857999999999</v>
      </c>
    </row>
    <row r="405" spans="2:6" x14ac:dyDescent="0.35">
      <c r="B405">
        <v>418</v>
      </c>
      <c r="C405">
        <v>440</v>
      </c>
      <c r="D405">
        <v>2.4410630000000002</v>
      </c>
      <c r="E405">
        <v>25362</v>
      </c>
      <c r="F405">
        <v>21.216889999999999</v>
      </c>
    </row>
    <row r="406" spans="2:6" x14ac:dyDescent="0.35">
      <c r="B406">
        <v>419</v>
      </c>
      <c r="C406">
        <v>695</v>
      </c>
      <c r="D406">
        <v>3.0937130000000002</v>
      </c>
      <c r="E406">
        <v>47772</v>
      </c>
      <c r="F406">
        <v>54.711303999999998</v>
      </c>
    </row>
    <row r="407" spans="2:6" x14ac:dyDescent="0.35">
      <c r="B407">
        <v>420</v>
      </c>
      <c r="C407">
        <v>59</v>
      </c>
      <c r="D407">
        <v>0.21777199999999999</v>
      </c>
      <c r="E407">
        <v>18481</v>
      </c>
      <c r="F407">
        <v>21.428863</v>
      </c>
    </row>
    <row r="408" spans="2:6" x14ac:dyDescent="0.35">
      <c r="B408">
        <v>421</v>
      </c>
      <c r="C408">
        <v>114</v>
      </c>
      <c r="D408">
        <v>0.60345400000000005</v>
      </c>
      <c r="E408">
        <v>15093</v>
      </c>
      <c r="F408">
        <v>27.734449000000001</v>
      </c>
    </row>
    <row r="409" spans="2:6" x14ac:dyDescent="0.35">
      <c r="B409">
        <v>422</v>
      </c>
      <c r="C409">
        <v>284</v>
      </c>
      <c r="D409">
        <v>2.691084</v>
      </c>
      <c r="E409">
        <v>37485</v>
      </c>
      <c r="F409">
        <v>38.930740999999998</v>
      </c>
    </row>
    <row r="410" spans="2:6" x14ac:dyDescent="0.35">
      <c r="B410">
        <v>423</v>
      </c>
      <c r="C410">
        <v>986</v>
      </c>
      <c r="D410">
        <v>4.7754570000000003</v>
      </c>
      <c r="E410">
        <v>24125</v>
      </c>
      <c r="F410">
        <v>23.390833000000001</v>
      </c>
    </row>
    <row r="411" spans="2:6" x14ac:dyDescent="0.35">
      <c r="B411">
        <v>424</v>
      </c>
      <c r="C411">
        <v>1897</v>
      </c>
      <c r="D411">
        <v>12.330724</v>
      </c>
      <c r="E411">
        <v>90938</v>
      </c>
      <c r="F411">
        <v>69.479900999999998</v>
      </c>
    </row>
    <row r="412" spans="2:6" x14ac:dyDescent="0.35">
      <c r="B412">
        <v>425</v>
      </c>
      <c r="C412">
        <v>149</v>
      </c>
      <c r="D412">
        <v>0.30546299999999998</v>
      </c>
      <c r="E412">
        <v>21482</v>
      </c>
      <c r="F412">
        <v>14.47833</v>
      </c>
    </row>
    <row r="413" spans="2:6" x14ac:dyDescent="0.35">
      <c r="B413">
        <v>426</v>
      </c>
      <c r="C413">
        <v>283</v>
      </c>
      <c r="D413">
        <v>0.91611900000000002</v>
      </c>
      <c r="E413">
        <v>36093</v>
      </c>
      <c r="F413">
        <v>13.578109</v>
      </c>
    </row>
    <row r="414" spans="2:6" x14ac:dyDescent="0.35">
      <c r="B414">
        <v>427</v>
      </c>
      <c r="C414">
        <v>2022</v>
      </c>
      <c r="D414">
        <v>12.208133</v>
      </c>
      <c r="E414">
        <v>26456</v>
      </c>
      <c r="F414">
        <v>38.014234000000002</v>
      </c>
    </row>
    <row r="415" spans="2:6" x14ac:dyDescent="0.35">
      <c r="B415">
        <v>428</v>
      </c>
      <c r="C415">
        <v>1891</v>
      </c>
      <c r="D415">
        <v>10.32</v>
      </c>
      <c r="E415">
        <v>41868</v>
      </c>
      <c r="F415">
        <v>32.950865</v>
      </c>
    </row>
    <row r="416" spans="2:6" x14ac:dyDescent="0.35">
      <c r="B416">
        <v>429</v>
      </c>
      <c r="C416">
        <v>577</v>
      </c>
      <c r="D416">
        <v>2.767261</v>
      </c>
      <c r="E416">
        <v>21959</v>
      </c>
      <c r="F416">
        <v>8.9332639999999994</v>
      </c>
    </row>
    <row r="417" spans="2:6" x14ac:dyDescent="0.35">
      <c r="B417">
        <v>430</v>
      </c>
      <c r="C417">
        <v>1336</v>
      </c>
      <c r="D417">
        <v>5.4120619999999997</v>
      </c>
      <c r="E417">
        <v>38146</v>
      </c>
      <c r="F417">
        <v>8.872992</v>
      </c>
    </row>
    <row r="418" spans="2:6" x14ac:dyDescent="0.35">
      <c r="B418">
        <v>431</v>
      </c>
      <c r="C418">
        <v>1600</v>
      </c>
      <c r="D418">
        <v>14.319061</v>
      </c>
      <c r="E418">
        <v>38776</v>
      </c>
      <c r="F418">
        <v>15.161908</v>
      </c>
    </row>
    <row r="419" spans="2:6" x14ac:dyDescent="0.35">
      <c r="B419">
        <v>432</v>
      </c>
      <c r="C419">
        <v>306</v>
      </c>
      <c r="D419">
        <v>3.2570869999999998</v>
      </c>
      <c r="E419">
        <v>24389</v>
      </c>
      <c r="F419">
        <v>16.842172000000001</v>
      </c>
    </row>
    <row r="420" spans="2:6" x14ac:dyDescent="0.35">
      <c r="B420">
        <v>433</v>
      </c>
      <c r="C420">
        <v>633</v>
      </c>
      <c r="D420">
        <v>3.3815569999999999</v>
      </c>
      <c r="E420">
        <v>20940</v>
      </c>
      <c r="F420">
        <v>11.291301000000001</v>
      </c>
    </row>
    <row r="421" spans="2:6" x14ac:dyDescent="0.35">
      <c r="B421">
        <v>434</v>
      </c>
      <c r="C421">
        <v>2087</v>
      </c>
      <c r="D421">
        <v>11.500595000000001</v>
      </c>
      <c r="E421">
        <v>19310</v>
      </c>
      <c r="F421">
        <v>25.278243</v>
      </c>
    </row>
    <row r="422" spans="2:6" x14ac:dyDescent="0.35">
      <c r="B422">
        <v>435</v>
      </c>
      <c r="C422">
        <v>948</v>
      </c>
      <c r="D422">
        <v>3.697476</v>
      </c>
      <c r="E422">
        <v>19000</v>
      </c>
      <c r="F422">
        <v>21.805371999999998</v>
      </c>
    </row>
    <row r="423" spans="2:6" x14ac:dyDescent="0.35">
      <c r="B423">
        <v>436</v>
      </c>
      <c r="C423">
        <v>755</v>
      </c>
      <c r="D423">
        <v>12.652932</v>
      </c>
      <c r="E423">
        <v>16566</v>
      </c>
      <c r="F423">
        <v>17.907253999999998</v>
      </c>
    </row>
    <row r="424" spans="2:6" x14ac:dyDescent="0.35">
      <c r="B424">
        <v>437</v>
      </c>
      <c r="C424">
        <v>703</v>
      </c>
      <c r="D424">
        <v>6.5585519999999997</v>
      </c>
      <c r="E424">
        <v>23877</v>
      </c>
      <c r="F424">
        <v>19.686087000000001</v>
      </c>
    </row>
    <row r="425" spans="2:6" x14ac:dyDescent="0.35">
      <c r="B425">
        <v>438</v>
      </c>
      <c r="C425">
        <v>1005</v>
      </c>
      <c r="D425">
        <v>6.1859149999999996</v>
      </c>
      <c r="E425">
        <v>26659</v>
      </c>
      <c r="F425">
        <v>34.479999999999997</v>
      </c>
    </row>
    <row r="426" spans="2:6" x14ac:dyDescent="0.35">
      <c r="B426">
        <v>439</v>
      </c>
      <c r="C426">
        <v>1068</v>
      </c>
      <c r="D426">
        <v>6.7021059999999997</v>
      </c>
      <c r="E426">
        <v>21061</v>
      </c>
      <c r="F426">
        <v>21.942810999999999</v>
      </c>
    </row>
    <row r="427" spans="2:6" x14ac:dyDescent="0.35">
      <c r="B427">
        <v>440</v>
      </c>
      <c r="C427">
        <v>416</v>
      </c>
      <c r="D427">
        <v>1.1766479999999999</v>
      </c>
      <c r="E427">
        <v>57090</v>
      </c>
      <c r="F427">
        <v>34.519224999999999</v>
      </c>
    </row>
    <row r="428" spans="2:6" x14ac:dyDescent="0.35">
      <c r="B428">
        <v>441</v>
      </c>
      <c r="C428">
        <v>836</v>
      </c>
      <c r="D428">
        <v>3.2568299999999999</v>
      </c>
      <c r="E428">
        <v>26722</v>
      </c>
      <c r="F428">
        <v>8.6244409999999991</v>
      </c>
    </row>
    <row r="429" spans="2:6" x14ac:dyDescent="0.35">
      <c r="B429">
        <v>442</v>
      </c>
      <c r="C429">
        <v>522</v>
      </c>
      <c r="D429">
        <v>2.3366169999999999</v>
      </c>
      <c r="E429">
        <v>58649</v>
      </c>
      <c r="F429">
        <v>28.472176000000001</v>
      </c>
    </row>
    <row r="430" spans="2:6" x14ac:dyDescent="0.35">
      <c r="B430">
        <v>443</v>
      </c>
      <c r="C430">
        <v>726</v>
      </c>
      <c r="D430">
        <v>3.0803259999999999</v>
      </c>
      <c r="E430">
        <v>19982</v>
      </c>
      <c r="F430">
        <v>7.8383469999999997</v>
      </c>
    </row>
    <row r="431" spans="2:6" x14ac:dyDescent="0.35">
      <c r="B431">
        <v>444</v>
      </c>
      <c r="C431">
        <v>659</v>
      </c>
      <c r="D431">
        <v>3.1945039999999998</v>
      </c>
      <c r="E431">
        <v>30428</v>
      </c>
      <c r="F431">
        <v>25.196663000000001</v>
      </c>
    </row>
    <row r="432" spans="2:6" x14ac:dyDescent="0.35">
      <c r="B432">
        <v>445</v>
      </c>
      <c r="C432">
        <v>329</v>
      </c>
      <c r="D432">
        <v>1.217279</v>
      </c>
      <c r="E432">
        <v>32514</v>
      </c>
      <c r="F432">
        <v>15.49136</v>
      </c>
    </row>
    <row r="433" spans="2:6" x14ac:dyDescent="0.35">
      <c r="B433">
        <v>446</v>
      </c>
      <c r="C433">
        <v>32</v>
      </c>
      <c r="D433">
        <v>4.5655000000000001E-2</v>
      </c>
      <c r="E433">
        <v>5282</v>
      </c>
      <c r="F433">
        <v>5.2700990000000001</v>
      </c>
    </row>
    <row r="434" spans="2:6" x14ac:dyDescent="0.35">
      <c r="B434">
        <v>447</v>
      </c>
      <c r="C434">
        <v>634</v>
      </c>
      <c r="D434">
        <v>5.7559870000000002</v>
      </c>
      <c r="E434">
        <v>31779</v>
      </c>
      <c r="F434">
        <v>22.786504000000001</v>
      </c>
    </row>
    <row r="435" spans="2:6" x14ac:dyDescent="0.35">
      <c r="B435">
        <v>448</v>
      </c>
      <c r="C435">
        <v>219</v>
      </c>
      <c r="D435">
        <v>1.305385</v>
      </c>
      <c r="E435">
        <v>23002</v>
      </c>
      <c r="F435">
        <v>12.310382000000001</v>
      </c>
    </row>
    <row r="436" spans="2:6" x14ac:dyDescent="0.35">
      <c r="B436">
        <v>449</v>
      </c>
      <c r="C436">
        <v>186</v>
      </c>
      <c r="D436">
        <v>0.8</v>
      </c>
      <c r="E436">
        <v>19617</v>
      </c>
      <c r="F436">
        <v>11.156359999999999</v>
      </c>
    </row>
    <row r="437" spans="2:6" x14ac:dyDescent="0.35">
      <c r="B437">
        <v>451</v>
      </c>
      <c r="C437">
        <v>254</v>
      </c>
      <c r="D437">
        <v>2.1856840000000002</v>
      </c>
      <c r="E437">
        <v>20781</v>
      </c>
      <c r="F437">
        <v>26.717095</v>
      </c>
    </row>
    <row r="438" spans="2:6" x14ac:dyDescent="0.35">
      <c r="B438">
        <v>452</v>
      </c>
      <c r="C438">
        <v>1376</v>
      </c>
      <c r="D438">
        <v>9.2091700000000003</v>
      </c>
      <c r="E438">
        <v>31544</v>
      </c>
      <c r="F438">
        <v>27.014123999999999</v>
      </c>
    </row>
    <row r="439" spans="2:6" x14ac:dyDescent="0.35">
      <c r="B439">
        <v>453</v>
      </c>
      <c r="C439">
        <v>1130</v>
      </c>
      <c r="D439">
        <v>5.4238090000000003</v>
      </c>
      <c r="E439">
        <v>34156</v>
      </c>
      <c r="F439">
        <v>18.565873</v>
      </c>
    </row>
    <row r="440" spans="2:6" x14ac:dyDescent="0.35">
      <c r="B440">
        <v>454</v>
      </c>
      <c r="C440">
        <v>1023</v>
      </c>
      <c r="D440">
        <v>4.0739460000000003</v>
      </c>
      <c r="E440">
        <v>25512</v>
      </c>
      <c r="F440">
        <v>10.701371999999999</v>
      </c>
    </row>
    <row r="441" spans="2:6" x14ac:dyDescent="0.35">
      <c r="B441">
        <v>455</v>
      </c>
      <c r="C441">
        <v>575</v>
      </c>
      <c r="D441">
        <v>3.1681360000000001</v>
      </c>
      <c r="E441">
        <v>34723</v>
      </c>
      <c r="F441">
        <v>20.386564</v>
      </c>
    </row>
    <row r="442" spans="2:6" x14ac:dyDescent="0.35">
      <c r="B442">
        <v>456</v>
      </c>
      <c r="C442">
        <v>111</v>
      </c>
      <c r="D442">
        <v>1.027207</v>
      </c>
      <c r="E442">
        <v>22789</v>
      </c>
      <c r="F442">
        <v>28.923994</v>
      </c>
    </row>
    <row r="443" spans="2:6" x14ac:dyDescent="0.35">
      <c r="B443">
        <v>457</v>
      </c>
      <c r="C443">
        <v>323</v>
      </c>
      <c r="D443">
        <v>2.5382060000000002</v>
      </c>
      <c r="E443">
        <v>9185</v>
      </c>
      <c r="F443">
        <v>14.368952999999999</v>
      </c>
    </row>
    <row r="444" spans="2:6" x14ac:dyDescent="0.35">
      <c r="B444">
        <v>458</v>
      </c>
      <c r="C444">
        <v>28</v>
      </c>
      <c r="D444">
        <v>0.10437299999999999</v>
      </c>
      <c r="E444">
        <v>13017</v>
      </c>
      <c r="F444">
        <v>4.5810820000000003</v>
      </c>
    </row>
    <row r="445" spans="2:6" x14ac:dyDescent="0.35">
      <c r="B445">
        <v>459</v>
      </c>
      <c r="C445">
        <v>439</v>
      </c>
      <c r="D445">
        <v>1.3292489999999999</v>
      </c>
      <c r="E445">
        <v>17780</v>
      </c>
      <c r="F445">
        <v>6.96</v>
      </c>
    </row>
    <row r="446" spans="2:6" x14ac:dyDescent="0.35">
      <c r="B446">
        <v>460</v>
      </c>
      <c r="C446">
        <v>415</v>
      </c>
      <c r="D446">
        <v>4.2354839999999996</v>
      </c>
      <c r="E446">
        <v>18699</v>
      </c>
      <c r="F446">
        <v>6.9483740000000003</v>
      </c>
    </row>
    <row r="447" spans="2:6" x14ac:dyDescent="0.35">
      <c r="B447">
        <v>461</v>
      </c>
      <c r="C447">
        <v>1037</v>
      </c>
      <c r="D447">
        <v>2.9492699999999998</v>
      </c>
      <c r="E447">
        <v>67295</v>
      </c>
      <c r="F447">
        <v>49.186447000000001</v>
      </c>
    </row>
    <row r="448" spans="2:6" x14ac:dyDescent="0.35">
      <c r="B448">
        <v>462</v>
      </c>
      <c r="C448">
        <v>1253</v>
      </c>
      <c r="D448">
        <v>8.2772170000000003</v>
      </c>
      <c r="E448">
        <v>27943</v>
      </c>
      <c r="F448">
        <v>26.69191</v>
      </c>
    </row>
    <row r="449" spans="2:6" x14ac:dyDescent="0.35">
      <c r="B449">
        <v>463</v>
      </c>
      <c r="C449">
        <v>1007</v>
      </c>
      <c r="D449">
        <v>5.5337329999999998</v>
      </c>
      <c r="E449">
        <v>23825</v>
      </c>
      <c r="F449">
        <v>19.537946999999999</v>
      </c>
    </row>
    <row r="450" spans="2:6" x14ac:dyDescent="0.35">
      <c r="B450">
        <v>464</v>
      </c>
      <c r="C450">
        <v>959</v>
      </c>
      <c r="D450">
        <v>5.5800010000000002</v>
      </c>
      <c r="E450">
        <v>29035</v>
      </c>
      <c r="F450">
        <v>40.945497000000003</v>
      </c>
    </row>
    <row r="451" spans="2:6" x14ac:dyDescent="0.35">
      <c r="B451">
        <v>465</v>
      </c>
      <c r="C451">
        <v>330</v>
      </c>
      <c r="D451">
        <v>1.8269359999999999</v>
      </c>
      <c r="E451">
        <v>29794</v>
      </c>
      <c r="F451">
        <v>24.028058000000001</v>
      </c>
    </row>
    <row r="452" spans="2:6" x14ac:dyDescent="0.35">
      <c r="B452">
        <v>466</v>
      </c>
      <c r="C452">
        <v>909</v>
      </c>
      <c r="D452">
        <v>3.614404</v>
      </c>
      <c r="E452">
        <v>43424</v>
      </c>
      <c r="F452">
        <v>31.398954</v>
      </c>
    </row>
    <row r="453" spans="2:6" x14ac:dyDescent="0.35">
      <c r="B453">
        <v>467</v>
      </c>
      <c r="C453">
        <v>212</v>
      </c>
      <c r="D453">
        <v>0.88067600000000001</v>
      </c>
      <c r="E453">
        <v>24218</v>
      </c>
      <c r="F453">
        <v>27.243435999999999</v>
      </c>
    </row>
    <row r="454" spans="2:6" x14ac:dyDescent="0.35">
      <c r="B454">
        <v>468</v>
      </c>
      <c r="C454">
        <v>149</v>
      </c>
      <c r="D454">
        <v>0.95302500000000001</v>
      </c>
      <c r="E454">
        <v>28696</v>
      </c>
      <c r="F454">
        <v>31.531815000000002</v>
      </c>
    </row>
    <row r="455" spans="2:6" x14ac:dyDescent="0.35">
      <c r="B455">
        <v>469</v>
      </c>
      <c r="C455">
        <v>798</v>
      </c>
      <c r="D455">
        <v>6.6014850000000003</v>
      </c>
      <c r="E455">
        <v>57985</v>
      </c>
      <c r="F455">
        <v>38.370001000000002</v>
      </c>
    </row>
    <row r="456" spans="2:6" x14ac:dyDescent="0.35">
      <c r="B456">
        <v>470</v>
      </c>
      <c r="C456">
        <v>357</v>
      </c>
      <c r="D456">
        <v>1.702034</v>
      </c>
      <c r="E456">
        <v>36366</v>
      </c>
      <c r="F456">
        <v>18.173642000000001</v>
      </c>
    </row>
    <row r="457" spans="2:6" x14ac:dyDescent="0.35">
      <c r="B457">
        <v>471</v>
      </c>
      <c r="C457">
        <v>726</v>
      </c>
      <c r="D457">
        <v>5.7961919999999996</v>
      </c>
      <c r="E457">
        <v>28869</v>
      </c>
      <c r="F457">
        <v>32.783428000000001</v>
      </c>
    </row>
    <row r="458" spans="2:6" x14ac:dyDescent="0.35">
      <c r="B458">
        <v>472</v>
      </c>
      <c r="C458">
        <v>655</v>
      </c>
      <c r="D458">
        <v>6.731865</v>
      </c>
      <c r="E458">
        <v>14193</v>
      </c>
      <c r="F458">
        <v>15.734377</v>
      </c>
    </row>
    <row r="459" spans="2:6" x14ac:dyDescent="0.35">
      <c r="B459">
        <v>473</v>
      </c>
      <c r="C459">
        <v>524</v>
      </c>
      <c r="D459">
        <v>4.252669</v>
      </c>
      <c r="E459">
        <v>28374</v>
      </c>
      <c r="F459">
        <v>40.727719999999998</v>
      </c>
    </row>
    <row r="460" spans="2:6" x14ac:dyDescent="0.35">
      <c r="B460">
        <v>474</v>
      </c>
      <c r="C460">
        <v>441</v>
      </c>
      <c r="D460">
        <v>3.8448440000000002</v>
      </c>
      <c r="E460">
        <v>21137</v>
      </c>
      <c r="F460">
        <v>38.862146000000003</v>
      </c>
    </row>
    <row r="461" spans="2:6" x14ac:dyDescent="0.35">
      <c r="B461">
        <v>475</v>
      </c>
      <c r="C461">
        <v>679</v>
      </c>
      <c r="D461">
        <v>33.478729000000001</v>
      </c>
      <c r="E461">
        <v>20849</v>
      </c>
      <c r="F461">
        <v>37.430177</v>
      </c>
    </row>
    <row r="462" spans="2:6" x14ac:dyDescent="0.35">
      <c r="B462">
        <v>476</v>
      </c>
      <c r="C462">
        <v>1019</v>
      </c>
      <c r="D462">
        <v>12.579402999999999</v>
      </c>
      <c r="E462">
        <v>32839</v>
      </c>
      <c r="F462">
        <v>91.720982000000006</v>
      </c>
    </row>
    <row r="463" spans="2:6" x14ac:dyDescent="0.35">
      <c r="B463">
        <v>477</v>
      </c>
      <c r="C463">
        <v>0</v>
      </c>
      <c r="E463">
        <v>0</v>
      </c>
    </row>
    <row r="464" spans="2:6" x14ac:dyDescent="0.35">
      <c r="B464">
        <v>478</v>
      </c>
      <c r="C464">
        <v>639</v>
      </c>
      <c r="D464">
        <v>6.6690860000000001</v>
      </c>
      <c r="E464">
        <v>27682</v>
      </c>
      <c r="F464">
        <v>71.219772000000006</v>
      </c>
    </row>
    <row r="465" spans="2:6" x14ac:dyDescent="0.35">
      <c r="B465">
        <v>479</v>
      </c>
      <c r="C465">
        <v>850</v>
      </c>
      <c r="D465">
        <v>6.9532350000000003</v>
      </c>
      <c r="E465">
        <v>42966</v>
      </c>
      <c r="F465">
        <v>67.497388999999998</v>
      </c>
    </row>
    <row r="466" spans="2:6" x14ac:dyDescent="0.35">
      <c r="B466">
        <v>480</v>
      </c>
      <c r="C466">
        <v>66</v>
      </c>
      <c r="D466">
        <v>5.5627000000000003E-2</v>
      </c>
      <c r="E466">
        <v>8939</v>
      </c>
      <c r="F466">
        <v>7.7004929999999998</v>
      </c>
    </row>
    <row r="467" spans="2:6" x14ac:dyDescent="0.35">
      <c r="B467">
        <v>481</v>
      </c>
      <c r="C467">
        <v>605</v>
      </c>
      <c r="D467">
        <v>4.2007180000000002</v>
      </c>
      <c r="E467">
        <v>28585</v>
      </c>
      <c r="F467">
        <v>41.151575999999999</v>
      </c>
    </row>
    <row r="468" spans="2:6" x14ac:dyDescent="0.35">
      <c r="B468">
        <v>482</v>
      </c>
      <c r="C468">
        <v>365</v>
      </c>
      <c r="D468">
        <v>1.0656559999999999</v>
      </c>
      <c r="E468">
        <v>33231</v>
      </c>
      <c r="F468">
        <v>34.265199000000003</v>
      </c>
    </row>
    <row r="469" spans="2:6" x14ac:dyDescent="0.35">
      <c r="B469">
        <v>483</v>
      </c>
      <c r="C469">
        <v>433</v>
      </c>
      <c r="D469">
        <v>3.7817759999999998</v>
      </c>
      <c r="E469">
        <v>38162</v>
      </c>
      <c r="F469">
        <v>20.797134</v>
      </c>
    </row>
    <row r="470" spans="2:6" x14ac:dyDescent="0.35">
      <c r="B470">
        <v>484</v>
      </c>
      <c r="C470">
        <v>1038</v>
      </c>
      <c r="D470">
        <v>7.0378759999999998</v>
      </c>
      <c r="E470">
        <v>61669</v>
      </c>
      <c r="F470">
        <v>46.308343000000001</v>
      </c>
    </row>
    <row r="471" spans="2:6" x14ac:dyDescent="0.35">
      <c r="B471">
        <v>485</v>
      </c>
      <c r="C471">
        <v>778</v>
      </c>
      <c r="D471">
        <v>4.9567610000000002</v>
      </c>
      <c r="E471">
        <v>56453</v>
      </c>
      <c r="F471">
        <v>78.291233000000005</v>
      </c>
    </row>
    <row r="472" spans="2:6" x14ac:dyDescent="0.35">
      <c r="B472">
        <v>486</v>
      </c>
      <c r="C472">
        <v>881</v>
      </c>
      <c r="D472">
        <v>1.8357220000000001</v>
      </c>
      <c r="E472">
        <v>22633</v>
      </c>
      <c r="F472">
        <v>14.297299000000001</v>
      </c>
    </row>
    <row r="473" spans="2:6" x14ac:dyDescent="0.35">
      <c r="B473">
        <v>487</v>
      </c>
      <c r="C473">
        <v>453</v>
      </c>
      <c r="D473">
        <v>3.943136</v>
      </c>
      <c r="E473">
        <v>21142</v>
      </c>
      <c r="F473">
        <v>34.512011000000001</v>
      </c>
    </row>
    <row r="474" spans="2:6" x14ac:dyDescent="0.35">
      <c r="B474">
        <v>488</v>
      </c>
      <c r="C474">
        <v>1090</v>
      </c>
      <c r="D474">
        <v>5.7823279999999997</v>
      </c>
      <c r="E474">
        <v>22795</v>
      </c>
      <c r="F474">
        <v>26.580252000000002</v>
      </c>
    </row>
    <row r="475" spans="2:6" x14ac:dyDescent="0.35">
      <c r="B475">
        <v>489</v>
      </c>
      <c r="C475">
        <v>1059</v>
      </c>
      <c r="D475">
        <v>3.9759519999999999</v>
      </c>
      <c r="E475">
        <v>68717</v>
      </c>
      <c r="F475">
        <v>32.329416999999999</v>
      </c>
    </row>
    <row r="476" spans="2:6" x14ac:dyDescent="0.35">
      <c r="B476">
        <v>490</v>
      </c>
      <c r="C476">
        <v>839</v>
      </c>
      <c r="D476">
        <v>5.3324699999999998</v>
      </c>
      <c r="E476">
        <v>27999</v>
      </c>
      <c r="F476">
        <v>59.399845999999997</v>
      </c>
    </row>
    <row r="477" spans="2:6" x14ac:dyDescent="0.35">
      <c r="B477">
        <v>491</v>
      </c>
      <c r="C477">
        <v>1800</v>
      </c>
      <c r="D477">
        <v>17.027615000000001</v>
      </c>
      <c r="E477">
        <v>37410</v>
      </c>
      <c r="F477">
        <v>47.633417000000001</v>
      </c>
    </row>
    <row r="478" spans="2:6" x14ac:dyDescent="0.35">
      <c r="B478">
        <v>492</v>
      </c>
      <c r="C478">
        <v>554</v>
      </c>
      <c r="D478">
        <v>4.0232489999999999</v>
      </c>
      <c r="E478">
        <v>18580</v>
      </c>
      <c r="F478">
        <v>42.727635999999997</v>
      </c>
    </row>
    <row r="479" spans="2:6" x14ac:dyDescent="0.35">
      <c r="B479">
        <v>493</v>
      </c>
      <c r="C479">
        <v>136</v>
      </c>
      <c r="D479">
        <v>0.69694100000000003</v>
      </c>
      <c r="E479">
        <v>15413</v>
      </c>
      <c r="F479">
        <v>21.849259</v>
      </c>
    </row>
    <row r="480" spans="2:6" x14ac:dyDescent="0.35">
      <c r="B480">
        <v>494</v>
      </c>
      <c r="C480">
        <v>1494</v>
      </c>
      <c r="D480">
        <v>9.3034429999999997</v>
      </c>
      <c r="E480">
        <v>18455</v>
      </c>
      <c r="F480">
        <v>31.639168999999999</v>
      </c>
    </row>
    <row r="481" spans="2:6" x14ac:dyDescent="0.35">
      <c r="B481">
        <v>495</v>
      </c>
      <c r="C481">
        <v>512</v>
      </c>
      <c r="D481">
        <v>2.5381149999999999</v>
      </c>
      <c r="E481">
        <v>16935</v>
      </c>
      <c r="F481">
        <v>21.500259</v>
      </c>
    </row>
    <row r="482" spans="2:6" x14ac:dyDescent="0.35">
      <c r="B482">
        <v>496</v>
      </c>
      <c r="C482">
        <v>1717</v>
      </c>
      <c r="D482">
        <v>12.168143000000001</v>
      </c>
      <c r="E482">
        <v>37202</v>
      </c>
      <c r="F482">
        <v>48.570335999999998</v>
      </c>
    </row>
    <row r="483" spans="2:6" x14ac:dyDescent="0.35">
      <c r="B483">
        <v>497</v>
      </c>
      <c r="C483">
        <v>268</v>
      </c>
      <c r="D483">
        <v>0.78424199999999999</v>
      </c>
      <c r="E483">
        <v>41639</v>
      </c>
      <c r="F483">
        <v>21.527493</v>
      </c>
    </row>
    <row r="484" spans="2:6" x14ac:dyDescent="0.35">
      <c r="B484">
        <v>498</v>
      </c>
      <c r="C484">
        <v>158</v>
      </c>
      <c r="D484">
        <v>0.65849599999999997</v>
      </c>
      <c r="E484">
        <v>28279</v>
      </c>
      <c r="F484">
        <v>11.682001</v>
      </c>
    </row>
    <row r="485" spans="2:6" x14ac:dyDescent="0.35">
      <c r="B485">
        <v>499</v>
      </c>
      <c r="C485">
        <v>1044</v>
      </c>
      <c r="D485">
        <v>8.1365999999999996</v>
      </c>
      <c r="E485">
        <v>68553</v>
      </c>
      <c r="F485">
        <v>84.896208000000001</v>
      </c>
    </row>
    <row r="486" spans="2:6" x14ac:dyDescent="0.35">
      <c r="B486">
        <v>501</v>
      </c>
      <c r="C486">
        <v>772</v>
      </c>
      <c r="D486">
        <v>3.2654160000000001</v>
      </c>
      <c r="E486">
        <v>33961</v>
      </c>
      <c r="F486">
        <v>85.951666000000003</v>
      </c>
    </row>
    <row r="487" spans="2:6" x14ac:dyDescent="0.35">
      <c r="B487">
        <v>502</v>
      </c>
      <c r="C487">
        <v>96</v>
      </c>
      <c r="D487">
        <v>0.19045999999999999</v>
      </c>
      <c r="E487">
        <v>10344</v>
      </c>
      <c r="F487">
        <v>8.7320489999999999</v>
      </c>
    </row>
    <row r="488" spans="2:6" x14ac:dyDescent="0.35">
      <c r="B488">
        <v>503</v>
      </c>
      <c r="C488">
        <v>871</v>
      </c>
      <c r="D488">
        <v>2.9747569999999999</v>
      </c>
      <c r="E488">
        <v>42965</v>
      </c>
      <c r="F488">
        <v>35.514335000000003</v>
      </c>
    </row>
    <row r="489" spans="2:6" x14ac:dyDescent="0.35">
      <c r="B489">
        <v>504</v>
      </c>
      <c r="C489">
        <v>794</v>
      </c>
      <c r="D489">
        <v>6.0726760000000004</v>
      </c>
      <c r="E489">
        <v>46628</v>
      </c>
      <c r="F489">
        <v>77.048462000000001</v>
      </c>
    </row>
    <row r="490" spans="2:6" x14ac:dyDescent="0.35">
      <c r="B490">
        <v>505</v>
      </c>
      <c r="C490">
        <v>694</v>
      </c>
      <c r="D490">
        <v>5.1005000000000003</v>
      </c>
      <c r="E490">
        <v>35524</v>
      </c>
      <c r="F490">
        <v>46.336917</v>
      </c>
    </row>
    <row r="491" spans="2:6" x14ac:dyDescent="0.35">
      <c r="B491">
        <v>506</v>
      </c>
      <c r="C491">
        <v>470</v>
      </c>
      <c r="D491">
        <v>4.289669</v>
      </c>
      <c r="E491">
        <v>16924</v>
      </c>
      <c r="F491">
        <v>37.559168</v>
      </c>
    </row>
    <row r="492" spans="2:6" x14ac:dyDescent="0.35">
      <c r="B492">
        <v>507</v>
      </c>
      <c r="C492">
        <v>1019</v>
      </c>
      <c r="D492">
        <v>6.6090720000000003</v>
      </c>
      <c r="E492">
        <v>46467</v>
      </c>
      <c r="F492">
        <v>56.459839000000002</v>
      </c>
    </row>
    <row r="493" spans="2:6" x14ac:dyDescent="0.35">
      <c r="B493">
        <v>508</v>
      </c>
      <c r="C493">
        <v>466</v>
      </c>
      <c r="D493">
        <v>1.193948</v>
      </c>
      <c r="E493">
        <v>36130</v>
      </c>
      <c r="F493">
        <v>54.159680000000002</v>
      </c>
    </row>
    <row r="494" spans="2:6" x14ac:dyDescent="0.35">
      <c r="B494">
        <v>509</v>
      </c>
      <c r="C494">
        <v>929</v>
      </c>
      <c r="D494">
        <v>7.1115130000000004</v>
      </c>
      <c r="E494">
        <v>23055</v>
      </c>
      <c r="F494">
        <v>44.481945000000003</v>
      </c>
    </row>
    <row r="495" spans="2:6" x14ac:dyDescent="0.35">
      <c r="B495">
        <v>510</v>
      </c>
      <c r="C495">
        <v>1652</v>
      </c>
      <c r="D495">
        <v>11.890725</v>
      </c>
      <c r="E495">
        <v>39135</v>
      </c>
      <c r="F495">
        <v>57.721592000000001</v>
      </c>
    </row>
    <row r="496" spans="2:6" x14ac:dyDescent="0.35">
      <c r="B496">
        <v>511</v>
      </c>
      <c r="C496">
        <v>700</v>
      </c>
      <c r="D496">
        <v>3.0872549999999999</v>
      </c>
      <c r="E496">
        <v>46559</v>
      </c>
      <c r="F496">
        <v>40.118639000000002</v>
      </c>
    </row>
    <row r="497" spans="2:6" x14ac:dyDescent="0.35">
      <c r="B497">
        <v>512</v>
      </c>
      <c r="C497">
        <v>1637</v>
      </c>
      <c r="D497">
        <v>10.817342999999999</v>
      </c>
      <c r="E497">
        <v>32455</v>
      </c>
      <c r="F497">
        <v>36.043250999999998</v>
      </c>
    </row>
    <row r="498" spans="2:6" x14ac:dyDescent="0.35">
      <c r="B498">
        <v>513</v>
      </c>
      <c r="C498">
        <v>634</v>
      </c>
      <c r="D498">
        <v>18.050955999999999</v>
      </c>
      <c r="E498">
        <v>20714</v>
      </c>
      <c r="F498">
        <v>54.678570000000001</v>
      </c>
    </row>
    <row r="499" spans="2:6" x14ac:dyDescent="0.35">
      <c r="B499">
        <v>514</v>
      </c>
      <c r="C499">
        <v>1483</v>
      </c>
      <c r="D499">
        <v>7.0192059999999996</v>
      </c>
      <c r="E499">
        <v>31094</v>
      </c>
      <c r="F499">
        <v>42.483744000000002</v>
      </c>
    </row>
    <row r="500" spans="2:6" x14ac:dyDescent="0.35">
      <c r="B500">
        <v>515</v>
      </c>
      <c r="C500">
        <v>2470</v>
      </c>
      <c r="D500">
        <v>10.253412000000001</v>
      </c>
      <c r="E500">
        <v>30960</v>
      </c>
      <c r="F500">
        <v>33.646588000000001</v>
      </c>
    </row>
    <row r="501" spans="2:6" x14ac:dyDescent="0.35">
      <c r="B501">
        <v>516</v>
      </c>
      <c r="C501">
        <v>1077</v>
      </c>
      <c r="D501">
        <v>5.5895000000000001</v>
      </c>
      <c r="E501">
        <v>38404</v>
      </c>
      <c r="F501">
        <v>42.931296000000003</v>
      </c>
    </row>
    <row r="502" spans="2:6" x14ac:dyDescent="0.35">
      <c r="B502">
        <v>517</v>
      </c>
      <c r="C502">
        <v>1696</v>
      </c>
      <c r="D502">
        <v>6.8321699999999996</v>
      </c>
      <c r="E502">
        <v>25936</v>
      </c>
      <c r="F502">
        <v>41.184637000000002</v>
      </c>
    </row>
    <row r="503" spans="2:6" x14ac:dyDescent="0.35">
      <c r="B503">
        <v>518</v>
      </c>
      <c r="C503">
        <v>906</v>
      </c>
      <c r="D503">
        <v>11.715325</v>
      </c>
      <c r="E503">
        <v>27146</v>
      </c>
      <c r="F503">
        <v>24.701129000000002</v>
      </c>
    </row>
    <row r="504" spans="2:6" x14ac:dyDescent="0.35">
      <c r="B504">
        <v>519</v>
      </c>
      <c r="C504">
        <v>621</v>
      </c>
      <c r="D504">
        <v>3.1572209999999998</v>
      </c>
      <c r="E504">
        <v>47892</v>
      </c>
      <c r="F504">
        <v>52.335031000000001</v>
      </c>
    </row>
    <row r="505" spans="2:6" x14ac:dyDescent="0.35">
      <c r="B505">
        <v>520</v>
      </c>
      <c r="C505">
        <v>1561</v>
      </c>
      <c r="D505">
        <v>7.5393559999999997</v>
      </c>
      <c r="E505">
        <v>33758</v>
      </c>
      <c r="F505">
        <v>40.829957</v>
      </c>
    </row>
    <row r="506" spans="2:6" x14ac:dyDescent="0.35">
      <c r="B506">
        <v>522</v>
      </c>
      <c r="C506">
        <v>1951</v>
      </c>
      <c r="D506">
        <v>19.362895000000002</v>
      </c>
      <c r="E506">
        <v>21412</v>
      </c>
      <c r="F506">
        <v>16.458106000000001</v>
      </c>
    </row>
    <row r="507" spans="2:6" x14ac:dyDescent="0.35">
      <c r="B507">
        <v>523</v>
      </c>
      <c r="C507">
        <v>1486</v>
      </c>
      <c r="D507">
        <v>4.7396919999999998</v>
      </c>
      <c r="E507">
        <v>27479</v>
      </c>
      <c r="F507">
        <v>30.478529999999999</v>
      </c>
    </row>
    <row r="508" spans="2:6" x14ac:dyDescent="0.35">
      <c r="B508">
        <v>524</v>
      </c>
      <c r="C508">
        <v>508</v>
      </c>
      <c r="D508">
        <v>1.2389479999999999</v>
      </c>
      <c r="E508">
        <v>29392</v>
      </c>
      <c r="F508">
        <v>18.843527000000002</v>
      </c>
    </row>
    <row r="509" spans="2:6" x14ac:dyDescent="0.35">
      <c r="B509">
        <v>525</v>
      </c>
      <c r="C509">
        <v>877</v>
      </c>
      <c r="D509">
        <v>6.9936619999999996</v>
      </c>
      <c r="E509">
        <v>28746</v>
      </c>
      <c r="F509">
        <v>20.327226</v>
      </c>
    </row>
    <row r="510" spans="2:6" x14ac:dyDescent="0.35">
      <c r="B510">
        <v>526</v>
      </c>
      <c r="C510">
        <v>485</v>
      </c>
      <c r="D510">
        <v>2.9019819999999998</v>
      </c>
      <c r="E510">
        <v>40111</v>
      </c>
      <c r="F510">
        <v>50.968183000000003</v>
      </c>
    </row>
    <row r="511" spans="2:6" x14ac:dyDescent="0.35">
      <c r="B511">
        <v>527</v>
      </c>
      <c r="C511">
        <v>0</v>
      </c>
      <c r="E511">
        <v>0</v>
      </c>
    </row>
    <row r="512" spans="2:6" x14ac:dyDescent="0.35">
      <c r="B512">
        <v>528</v>
      </c>
      <c r="C512">
        <v>464</v>
      </c>
      <c r="D512">
        <v>3.0863800000000001</v>
      </c>
      <c r="E512">
        <v>32467</v>
      </c>
      <c r="F512">
        <v>22.050986999999999</v>
      </c>
    </row>
    <row r="513" spans="2:6" x14ac:dyDescent="0.35">
      <c r="B513">
        <v>529</v>
      </c>
      <c r="C513">
        <v>179</v>
      </c>
      <c r="D513">
        <v>0.57915899999999998</v>
      </c>
      <c r="E513">
        <v>23444</v>
      </c>
      <c r="F513">
        <v>12.064068000000001</v>
      </c>
    </row>
    <row r="514" spans="2:6" x14ac:dyDescent="0.35">
      <c r="B514">
        <v>530</v>
      </c>
      <c r="C514">
        <v>343</v>
      </c>
      <c r="D514">
        <v>0.43887900000000002</v>
      </c>
      <c r="E514">
        <v>23156</v>
      </c>
      <c r="F514">
        <v>7.928776</v>
      </c>
    </row>
    <row r="515" spans="2:6" x14ac:dyDescent="0.35">
      <c r="B515">
        <v>531</v>
      </c>
      <c r="C515">
        <v>382</v>
      </c>
      <c r="D515">
        <v>1.0058959999999999</v>
      </c>
      <c r="E515">
        <v>36698</v>
      </c>
      <c r="F515">
        <v>21.572372999999999</v>
      </c>
    </row>
    <row r="516" spans="2:6" x14ac:dyDescent="0.35">
      <c r="B516">
        <v>532</v>
      </c>
      <c r="C516">
        <v>206</v>
      </c>
      <c r="D516">
        <v>1.745088</v>
      </c>
      <c r="E516">
        <v>27755</v>
      </c>
      <c r="F516">
        <v>34.203018999999998</v>
      </c>
    </row>
    <row r="517" spans="2:6" x14ac:dyDescent="0.35">
      <c r="B517">
        <v>533</v>
      </c>
      <c r="C517">
        <v>305</v>
      </c>
      <c r="D517">
        <v>1.4405060000000001</v>
      </c>
      <c r="E517">
        <v>45516</v>
      </c>
      <c r="F517">
        <v>27.570550000000001</v>
      </c>
    </row>
    <row r="518" spans="2:6" x14ac:dyDescent="0.35">
      <c r="B518">
        <v>534</v>
      </c>
      <c r="C518">
        <v>316</v>
      </c>
      <c r="D518">
        <v>0.74689300000000003</v>
      </c>
      <c r="E518">
        <v>47456</v>
      </c>
      <c r="F518">
        <v>24.79</v>
      </c>
    </row>
    <row r="519" spans="2:6" x14ac:dyDescent="0.35">
      <c r="B519">
        <v>535</v>
      </c>
      <c r="C519">
        <v>1601</v>
      </c>
      <c r="D519">
        <v>10.060508</v>
      </c>
      <c r="E519">
        <v>41815</v>
      </c>
      <c r="F519">
        <v>23.767016999999999</v>
      </c>
    </row>
    <row r="520" spans="2:6" x14ac:dyDescent="0.35">
      <c r="B520">
        <v>536</v>
      </c>
      <c r="C520">
        <v>108</v>
      </c>
      <c r="D520">
        <v>0.108627</v>
      </c>
      <c r="E520">
        <v>10383</v>
      </c>
      <c r="F520">
        <v>9.8432309999999994</v>
      </c>
    </row>
    <row r="521" spans="2:6" x14ac:dyDescent="0.35">
      <c r="B521">
        <v>537</v>
      </c>
      <c r="C521">
        <v>959</v>
      </c>
      <c r="D521">
        <v>14.144463</v>
      </c>
      <c r="E521">
        <v>26205</v>
      </c>
      <c r="F521">
        <v>26.997864</v>
      </c>
    </row>
    <row r="522" spans="2:6" x14ac:dyDescent="0.35">
      <c r="B522">
        <v>538</v>
      </c>
      <c r="C522">
        <v>66</v>
      </c>
      <c r="D522">
        <v>0.49799900000000002</v>
      </c>
      <c r="E522">
        <v>15948</v>
      </c>
      <c r="F522">
        <v>21.325399000000001</v>
      </c>
    </row>
    <row r="523" spans="2:6" x14ac:dyDescent="0.35">
      <c r="B523">
        <v>539</v>
      </c>
      <c r="C523">
        <v>87</v>
      </c>
      <c r="D523">
        <v>0.34116999999999997</v>
      </c>
      <c r="E523">
        <v>7577</v>
      </c>
      <c r="F523">
        <v>9.4538010000000003</v>
      </c>
    </row>
    <row r="524" spans="2:6" x14ac:dyDescent="0.35">
      <c r="B524">
        <v>540</v>
      </c>
      <c r="C524">
        <v>415</v>
      </c>
      <c r="D524">
        <v>1.245301</v>
      </c>
      <c r="E524">
        <v>29699</v>
      </c>
      <c r="F524">
        <v>20.873902999999999</v>
      </c>
    </row>
    <row r="525" spans="2:6" x14ac:dyDescent="0.35">
      <c r="B525">
        <v>541</v>
      </c>
      <c r="C525">
        <v>1073</v>
      </c>
      <c r="D525">
        <v>18.155282</v>
      </c>
      <c r="E525">
        <v>21745</v>
      </c>
      <c r="F525">
        <v>19.602497</v>
      </c>
    </row>
    <row r="526" spans="2:6" x14ac:dyDescent="0.35">
      <c r="B526">
        <v>542</v>
      </c>
      <c r="C526">
        <v>1336</v>
      </c>
      <c r="D526">
        <v>28.5</v>
      </c>
      <c r="E526">
        <v>22085</v>
      </c>
      <c r="F526">
        <v>18.974720000000001</v>
      </c>
    </row>
    <row r="527" spans="2:6" x14ac:dyDescent="0.35">
      <c r="B527">
        <v>543</v>
      </c>
      <c r="C527">
        <v>672</v>
      </c>
      <c r="D527">
        <v>1.2349330000000001</v>
      </c>
      <c r="E527">
        <v>40311</v>
      </c>
      <c r="F527">
        <v>15.081770000000001</v>
      </c>
    </row>
    <row r="528" spans="2:6" x14ac:dyDescent="0.35">
      <c r="B528">
        <v>544</v>
      </c>
      <c r="C528">
        <v>1281</v>
      </c>
      <c r="D528">
        <v>5.6940049999999998</v>
      </c>
      <c r="E528">
        <v>23313</v>
      </c>
      <c r="F528">
        <v>38.050927000000001</v>
      </c>
    </row>
    <row r="529" spans="2:6" x14ac:dyDescent="0.35">
      <c r="B529">
        <v>545</v>
      </c>
      <c r="C529">
        <v>1499</v>
      </c>
      <c r="D529">
        <v>13.088884</v>
      </c>
      <c r="E529">
        <v>41913</v>
      </c>
      <c r="F529">
        <v>37.070332000000001</v>
      </c>
    </row>
    <row r="530" spans="2:6" x14ac:dyDescent="0.35">
      <c r="B530">
        <v>546</v>
      </c>
      <c r="C530">
        <v>1549</v>
      </c>
      <c r="D530">
        <v>12.741486999999999</v>
      </c>
      <c r="E530">
        <v>37403</v>
      </c>
      <c r="F530">
        <v>55.859346000000002</v>
      </c>
    </row>
    <row r="531" spans="2:6" x14ac:dyDescent="0.35">
      <c r="B531">
        <v>547</v>
      </c>
      <c r="C531">
        <v>1833</v>
      </c>
      <c r="D531">
        <v>9.3422940000000008</v>
      </c>
      <c r="E531">
        <v>31403</v>
      </c>
      <c r="F531">
        <v>66.859577999999999</v>
      </c>
    </row>
    <row r="532" spans="2:6" x14ac:dyDescent="0.35">
      <c r="B532">
        <v>548</v>
      </c>
      <c r="C532">
        <v>1119</v>
      </c>
      <c r="D532">
        <v>4.0853739999999998</v>
      </c>
      <c r="E532">
        <v>30699</v>
      </c>
      <c r="F532">
        <v>36.766764999999999</v>
      </c>
    </row>
    <row r="533" spans="2:6" x14ac:dyDescent="0.35">
      <c r="B533">
        <v>549</v>
      </c>
      <c r="C533">
        <v>1171</v>
      </c>
      <c r="D533">
        <v>9.4274799999999992</v>
      </c>
      <c r="E533">
        <v>28329</v>
      </c>
      <c r="F533">
        <v>40.43882</v>
      </c>
    </row>
    <row r="534" spans="2:6" x14ac:dyDescent="0.35">
      <c r="B534">
        <v>550</v>
      </c>
      <c r="C534">
        <v>879</v>
      </c>
      <c r="D534">
        <v>7.2711269999999999</v>
      </c>
      <c r="E534">
        <v>29720</v>
      </c>
      <c r="F534">
        <v>40.67</v>
      </c>
    </row>
    <row r="535" spans="2:6" x14ac:dyDescent="0.35">
      <c r="B535">
        <v>551</v>
      </c>
      <c r="C535">
        <v>965</v>
      </c>
      <c r="D535">
        <v>3.446501</v>
      </c>
      <c r="E535">
        <v>29155</v>
      </c>
      <c r="F535">
        <v>26.010593</v>
      </c>
    </row>
    <row r="536" spans="2:6" x14ac:dyDescent="0.35">
      <c r="B536">
        <v>552</v>
      </c>
      <c r="C536">
        <v>1136</v>
      </c>
      <c r="D536">
        <v>12.292918</v>
      </c>
      <c r="E536">
        <v>32110</v>
      </c>
      <c r="F536">
        <v>17.353345999999998</v>
      </c>
    </row>
    <row r="537" spans="2:6" x14ac:dyDescent="0.35">
      <c r="B537">
        <v>553</v>
      </c>
      <c r="C537">
        <v>794</v>
      </c>
      <c r="D537">
        <v>3.6494390000000001</v>
      </c>
      <c r="E537">
        <v>30233</v>
      </c>
      <c r="F537">
        <v>27.411999000000002</v>
      </c>
    </row>
    <row r="538" spans="2:6" x14ac:dyDescent="0.35">
      <c r="B538">
        <v>554</v>
      </c>
      <c r="C538">
        <v>922</v>
      </c>
      <c r="D538">
        <v>5.3319739999999998</v>
      </c>
      <c r="E538">
        <v>27318</v>
      </c>
      <c r="F538">
        <v>31.893234</v>
      </c>
    </row>
    <row r="539" spans="2:6" x14ac:dyDescent="0.35">
      <c r="B539">
        <v>556</v>
      </c>
      <c r="C539">
        <v>1228</v>
      </c>
      <c r="D539">
        <v>6.0622619999999996</v>
      </c>
      <c r="E539">
        <v>30144</v>
      </c>
      <c r="F539">
        <v>50.956460999999997</v>
      </c>
    </row>
    <row r="540" spans="2:6" x14ac:dyDescent="0.35">
      <c r="B540">
        <v>557</v>
      </c>
      <c r="C540">
        <v>931</v>
      </c>
      <c r="D540">
        <v>10.873238000000001</v>
      </c>
      <c r="E540">
        <v>61720</v>
      </c>
      <c r="F540">
        <v>46.81</v>
      </c>
    </row>
    <row r="541" spans="2:6" x14ac:dyDescent="0.35">
      <c r="B541">
        <v>558</v>
      </c>
      <c r="C541">
        <v>967</v>
      </c>
      <c r="D541">
        <v>4.3783779999999997</v>
      </c>
      <c r="E541">
        <v>25160</v>
      </c>
      <c r="F541">
        <v>33.861916000000001</v>
      </c>
    </row>
    <row r="542" spans="2:6" x14ac:dyDescent="0.35">
      <c r="B542">
        <v>559</v>
      </c>
      <c r="C542">
        <v>1431</v>
      </c>
      <c r="D542">
        <v>8.8818000000000001</v>
      </c>
      <c r="E542">
        <v>65071</v>
      </c>
      <c r="F542">
        <v>83.661393000000004</v>
      </c>
    </row>
    <row r="543" spans="2:6" x14ac:dyDescent="0.35">
      <c r="B543">
        <v>560</v>
      </c>
      <c r="C543">
        <v>816</v>
      </c>
      <c r="D543">
        <v>4.4734160000000003</v>
      </c>
      <c r="E543">
        <v>30302</v>
      </c>
      <c r="F543">
        <v>36.132848000000003</v>
      </c>
    </row>
    <row r="544" spans="2:6" x14ac:dyDescent="0.35">
      <c r="B544">
        <v>561</v>
      </c>
      <c r="C544">
        <v>670</v>
      </c>
      <c r="D544">
        <v>2.2297699999999998</v>
      </c>
      <c r="E544">
        <v>27611</v>
      </c>
      <c r="F544">
        <v>23.486360999999999</v>
      </c>
    </row>
    <row r="545" spans="2:6" x14ac:dyDescent="0.35">
      <c r="B545">
        <v>562</v>
      </c>
      <c r="C545">
        <v>750</v>
      </c>
      <c r="D545">
        <v>3.7484199999999999</v>
      </c>
      <c r="E545">
        <v>36092</v>
      </c>
      <c r="F545">
        <v>36.078574000000003</v>
      </c>
    </row>
    <row r="546" spans="2:6" x14ac:dyDescent="0.35">
      <c r="B546">
        <v>563</v>
      </c>
      <c r="C546">
        <v>277</v>
      </c>
      <c r="D546">
        <v>1.5169859999999999</v>
      </c>
      <c r="E546">
        <v>23670</v>
      </c>
      <c r="F546">
        <v>7.9739129999999996</v>
      </c>
    </row>
    <row r="547" spans="2:6" x14ac:dyDescent="0.35">
      <c r="B547">
        <v>564</v>
      </c>
      <c r="C547">
        <v>453</v>
      </c>
      <c r="D547">
        <v>1.5596179999999999</v>
      </c>
      <c r="E547">
        <v>28340</v>
      </c>
      <c r="F547">
        <v>8.3545529999999992</v>
      </c>
    </row>
    <row r="548" spans="2:6" x14ac:dyDescent="0.35">
      <c r="B548">
        <v>565</v>
      </c>
      <c r="C548">
        <v>367</v>
      </c>
      <c r="D548">
        <v>2.6718090000000001</v>
      </c>
      <c r="E548">
        <v>12677</v>
      </c>
      <c r="F548">
        <v>20.124009999999998</v>
      </c>
    </row>
    <row r="549" spans="2:6" x14ac:dyDescent="0.35">
      <c r="B549">
        <v>566</v>
      </c>
      <c r="C549">
        <v>271</v>
      </c>
      <c r="D549">
        <v>3.5584600000000002</v>
      </c>
      <c r="E549">
        <v>12621</v>
      </c>
      <c r="F549">
        <v>21.158235000000001</v>
      </c>
    </row>
    <row r="550" spans="2:6" x14ac:dyDescent="0.35">
      <c r="B550">
        <v>567</v>
      </c>
      <c r="C550">
        <v>765</v>
      </c>
      <c r="D550">
        <v>14.452107</v>
      </c>
      <c r="E550">
        <v>32141</v>
      </c>
      <c r="F550">
        <v>18.943221000000001</v>
      </c>
    </row>
    <row r="551" spans="2:6" x14ac:dyDescent="0.35">
      <c r="B551">
        <v>568</v>
      </c>
      <c r="C551">
        <v>403</v>
      </c>
      <c r="D551">
        <v>0.66817000000000004</v>
      </c>
      <c r="E551">
        <v>28282</v>
      </c>
      <c r="F551">
        <v>10.043024000000001</v>
      </c>
    </row>
    <row r="552" spans="2:6" x14ac:dyDescent="0.35">
      <c r="B552">
        <v>569</v>
      </c>
      <c r="C552">
        <v>208</v>
      </c>
      <c r="D552">
        <v>1.1766110000000001</v>
      </c>
      <c r="E552">
        <v>31740</v>
      </c>
      <c r="F552">
        <v>10.859135999999999</v>
      </c>
    </row>
    <row r="553" spans="2:6" x14ac:dyDescent="0.35">
      <c r="B553">
        <v>570</v>
      </c>
      <c r="C553">
        <v>593</v>
      </c>
      <c r="D553">
        <v>3.107888</v>
      </c>
      <c r="E553">
        <v>25242</v>
      </c>
      <c r="F553">
        <v>7.811725</v>
      </c>
    </row>
    <row r="554" spans="2:6" x14ac:dyDescent="0.35">
      <c r="B554">
        <v>571</v>
      </c>
      <c r="C554">
        <v>312</v>
      </c>
      <c r="D554">
        <v>2.046459</v>
      </c>
      <c r="E554">
        <v>24686</v>
      </c>
      <c r="F554">
        <v>20.347902000000001</v>
      </c>
    </row>
    <row r="555" spans="2:6" x14ac:dyDescent="0.35">
      <c r="B555">
        <v>572</v>
      </c>
      <c r="C555">
        <v>923</v>
      </c>
      <c r="D555">
        <v>7.1681679999999997</v>
      </c>
      <c r="E555">
        <v>30934</v>
      </c>
      <c r="F555">
        <v>24.307110000000002</v>
      </c>
    </row>
    <row r="556" spans="2:6" x14ac:dyDescent="0.35">
      <c r="B556">
        <v>573</v>
      </c>
      <c r="C556">
        <v>26</v>
      </c>
      <c r="D556">
        <v>7.5675000000000006E-2</v>
      </c>
      <c r="E556">
        <v>6268</v>
      </c>
      <c r="F556">
        <v>6.4594680000000002</v>
      </c>
    </row>
    <row r="557" spans="2:6" x14ac:dyDescent="0.35">
      <c r="B557">
        <v>574</v>
      </c>
      <c r="C557">
        <v>590</v>
      </c>
      <c r="D557">
        <v>2.3861180000000002</v>
      </c>
      <c r="E557">
        <v>36740</v>
      </c>
      <c r="F557">
        <v>15.070523</v>
      </c>
    </row>
    <row r="558" spans="2:6" x14ac:dyDescent="0.35">
      <c r="B558">
        <v>575</v>
      </c>
      <c r="C558">
        <v>400</v>
      </c>
      <c r="D558">
        <v>1.735379</v>
      </c>
      <c r="E558">
        <v>13959</v>
      </c>
      <c r="F558">
        <v>16.589146</v>
      </c>
    </row>
    <row r="559" spans="2:6" x14ac:dyDescent="0.35">
      <c r="B559">
        <v>576</v>
      </c>
      <c r="C559">
        <v>466</v>
      </c>
      <c r="D559">
        <v>1.7005189999999999</v>
      </c>
      <c r="E559">
        <v>30428</v>
      </c>
      <c r="F559">
        <v>18.186278000000001</v>
      </c>
    </row>
    <row r="560" spans="2:6" x14ac:dyDescent="0.35">
      <c r="B560">
        <v>577</v>
      </c>
      <c r="C560">
        <v>94</v>
      </c>
      <c r="D560">
        <v>0.14730499999999999</v>
      </c>
      <c r="E560">
        <v>19125</v>
      </c>
      <c r="F560">
        <v>7.9490740000000004</v>
      </c>
    </row>
    <row r="561" spans="2:6" x14ac:dyDescent="0.35">
      <c r="B561">
        <v>578</v>
      </c>
      <c r="C561">
        <v>482</v>
      </c>
      <c r="D561">
        <v>2.1028929999999999</v>
      </c>
      <c r="E561">
        <v>18637</v>
      </c>
      <c r="F561">
        <v>8.4147759999999998</v>
      </c>
    </row>
    <row r="562" spans="2:6" x14ac:dyDescent="0.35">
      <c r="B562">
        <v>579</v>
      </c>
      <c r="C562">
        <v>1084</v>
      </c>
      <c r="D562">
        <v>5.3596870000000001</v>
      </c>
      <c r="E562">
        <v>25046</v>
      </c>
      <c r="F562">
        <v>16.445243999999999</v>
      </c>
    </row>
    <row r="563" spans="2:6" x14ac:dyDescent="0.35">
      <c r="B563">
        <v>580</v>
      </c>
      <c r="C563">
        <v>112</v>
      </c>
      <c r="D563">
        <v>0.470945</v>
      </c>
      <c r="E563">
        <v>6945</v>
      </c>
      <c r="F563">
        <v>4.6910740000000004</v>
      </c>
    </row>
    <row r="564" spans="2:6" x14ac:dyDescent="0.35">
      <c r="B564">
        <v>581</v>
      </c>
      <c r="C564">
        <v>441</v>
      </c>
      <c r="D564">
        <v>1.7258560000000001</v>
      </c>
      <c r="E564">
        <v>28453</v>
      </c>
      <c r="F564">
        <v>24.008669000000001</v>
      </c>
    </row>
    <row r="565" spans="2:6" x14ac:dyDescent="0.35">
      <c r="B565">
        <v>582</v>
      </c>
      <c r="C565">
        <v>581</v>
      </c>
      <c r="D565">
        <v>0.87986900000000001</v>
      </c>
      <c r="E565">
        <v>17750</v>
      </c>
      <c r="F565">
        <v>8.6213479999999993</v>
      </c>
    </row>
    <row r="566" spans="2:6" x14ac:dyDescent="0.35">
      <c r="B566">
        <v>583</v>
      </c>
      <c r="C566">
        <v>182</v>
      </c>
      <c r="D566">
        <v>1.522354</v>
      </c>
      <c r="E566">
        <v>14558</v>
      </c>
      <c r="F566">
        <v>19.675695999999999</v>
      </c>
    </row>
    <row r="567" spans="2:6" x14ac:dyDescent="0.35">
      <c r="B567">
        <v>584</v>
      </c>
      <c r="C567">
        <v>96</v>
      </c>
      <c r="D567">
        <v>0.59126299999999998</v>
      </c>
      <c r="E567">
        <v>6064</v>
      </c>
      <c r="F567">
        <v>6.4118079999999997</v>
      </c>
    </row>
    <row r="568" spans="2:6" x14ac:dyDescent="0.35">
      <c r="B568">
        <v>585</v>
      </c>
      <c r="C568">
        <v>12</v>
      </c>
      <c r="D568">
        <v>4.0564000000000003E-2</v>
      </c>
      <c r="E568">
        <v>5362</v>
      </c>
      <c r="F568">
        <v>4.1200559999999999</v>
      </c>
    </row>
    <row r="569" spans="2:6" x14ac:dyDescent="0.35">
      <c r="B569">
        <v>586</v>
      </c>
      <c r="C569">
        <v>365</v>
      </c>
      <c r="D569">
        <v>1.3022419999999999</v>
      </c>
      <c r="E569">
        <v>19479</v>
      </c>
      <c r="F569">
        <v>14.848513000000001</v>
      </c>
    </row>
    <row r="570" spans="2:6" x14ac:dyDescent="0.35">
      <c r="B570">
        <v>587</v>
      </c>
      <c r="C570">
        <v>16</v>
      </c>
      <c r="D570">
        <v>6.4380000000000001E-3</v>
      </c>
      <c r="E570">
        <v>9030</v>
      </c>
      <c r="F570">
        <v>3.1904210000000002</v>
      </c>
    </row>
    <row r="571" spans="2:6" x14ac:dyDescent="0.35">
      <c r="B571">
        <v>588</v>
      </c>
      <c r="C571">
        <v>12</v>
      </c>
      <c r="D571">
        <v>6.9384000000000001E-2</v>
      </c>
      <c r="E571">
        <v>4190</v>
      </c>
      <c r="F571">
        <v>4.8604810000000001</v>
      </c>
    </row>
    <row r="572" spans="2:6" x14ac:dyDescent="0.35">
      <c r="B572">
        <v>589</v>
      </c>
      <c r="C572">
        <v>903</v>
      </c>
      <c r="D572">
        <v>2.9986139999999999</v>
      </c>
      <c r="E572">
        <v>14898</v>
      </c>
      <c r="F572">
        <v>13.403389000000001</v>
      </c>
    </row>
    <row r="573" spans="2:6" x14ac:dyDescent="0.35">
      <c r="B573">
        <v>590</v>
      </c>
      <c r="C573">
        <v>692</v>
      </c>
      <c r="D573">
        <v>2.7861859999999998</v>
      </c>
      <c r="E573">
        <v>21275</v>
      </c>
      <c r="F573">
        <v>5.6120559999999999</v>
      </c>
    </row>
    <row r="574" spans="2:6" x14ac:dyDescent="0.35">
      <c r="B574">
        <v>591</v>
      </c>
      <c r="C574">
        <v>268</v>
      </c>
      <c r="D574">
        <v>2.726801</v>
      </c>
      <c r="E574">
        <v>21440</v>
      </c>
      <c r="F574">
        <v>15.589174</v>
      </c>
    </row>
    <row r="575" spans="2:6" x14ac:dyDescent="0.35">
      <c r="B575">
        <v>592</v>
      </c>
      <c r="C575">
        <v>52</v>
      </c>
      <c r="D575">
        <v>0.19803000000000001</v>
      </c>
      <c r="E575">
        <v>9721</v>
      </c>
      <c r="F575">
        <v>6.8940130000000002</v>
      </c>
    </row>
    <row r="576" spans="2:6" x14ac:dyDescent="0.35">
      <c r="B576">
        <v>593</v>
      </c>
      <c r="C576">
        <v>317</v>
      </c>
      <c r="D576">
        <v>1.3310390000000001</v>
      </c>
      <c r="E576">
        <v>17102</v>
      </c>
      <c r="F576">
        <v>22.908154</v>
      </c>
    </row>
    <row r="577" spans="2:6" x14ac:dyDescent="0.35">
      <c r="B577">
        <v>594</v>
      </c>
      <c r="C577">
        <v>324</v>
      </c>
      <c r="D577">
        <v>2.9736120000000001</v>
      </c>
      <c r="E577">
        <v>8504</v>
      </c>
      <c r="F577">
        <v>3.843404</v>
      </c>
    </row>
    <row r="578" spans="2:6" x14ac:dyDescent="0.35">
      <c r="B578">
        <v>595</v>
      </c>
      <c r="C578">
        <v>509</v>
      </c>
      <c r="D578">
        <v>2.797771</v>
      </c>
      <c r="E578">
        <v>28024</v>
      </c>
      <c r="F578">
        <v>15.36547</v>
      </c>
    </row>
    <row r="579" spans="2:6" x14ac:dyDescent="0.35">
      <c r="B579">
        <v>596</v>
      </c>
      <c r="C579">
        <v>1158</v>
      </c>
      <c r="D579">
        <v>2.6677949999999999</v>
      </c>
      <c r="E579">
        <v>12648</v>
      </c>
      <c r="F579">
        <v>8.3380980000000005</v>
      </c>
    </row>
    <row r="580" spans="2:6" x14ac:dyDescent="0.35">
      <c r="B580">
        <v>597</v>
      </c>
      <c r="C580">
        <v>40</v>
      </c>
      <c r="D580">
        <v>5.7778000000000003E-2</v>
      </c>
      <c r="E580">
        <v>7994</v>
      </c>
      <c r="F580">
        <v>4.3395900000000003</v>
      </c>
    </row>
    <row r="581" spans="2:6" x14ac:dyDescent="0.35">
      <c r="B581">
        <v>598</v>
      </c>
      <c r="C581">
        <v>331</v>
      </c>
      <c r="D581">
        <v>1.1198220000000001</v>
      </c>
      <c r="E581">
        <v>10309</v>
      </c>
      <c r="F581">
        <v>4.4722289999999996</v>
      </c>
    </row>
    <row r="582" spans="2:6" x14ac:dyDescent="0.35">
      <c r="B582">
        <v>599</v>
      </c>
      <c r="C582">
        <v>29</v>
      </c>
      <c r="D582">
        <v>8.3196000000000006E-2</v>
      </c>
      <c r="E582">
        <v>8205</v>
      </c>
      <c r="F582">
        <v>6.7172749999999999</v>
      </c>
    </row>
    <row r="583" spans="2:6" x14ac:dyDescent="0.35">
      <c r="B583">
        <v>601</v>
      </c>
      <c r="C583">
        <v>916</v>
      </c>
      <c r="D583">
        <v>10.601376</v>
      </c>
      <c r="E583">
        <v>25434</v>
      </c>
      <c r="F583">
        <v>40.36</v>
      </c>
    </row>
    <row r="584" spans="2:6" x14ac:dyDescent="0.35">
      <c r="B584">
        <v>602</v>
      </c>
      <c r="C584">
        <v>275</v>
      </c>
      <c r="D584">
        <v>1.430013</v>
      </c>
      <c r="E584">
        <v>16545</v>
      </c>
      <c r="F584">
        <v>14.865847</v>
      </c>
    </row>
    <row r="585" spans="2:6" x14ac:dyDescent="0.35">
      <c r="B585">
        <v>603</v>
      </c>
      <c r="C585">
        <v>944</v>
      </c>
      <c r="D585">
        <v>5.2214109999999998</v>
      </c>
      <c r="E585">
        <v>70088</v>
      </c>
      <c r="F585">
        <v>49.524355999999997</v>
      </c>
    </row>
    <row r="586" spans="2:6" x14ac:dyDescent="0.35">
      <c r="B586">
        <v>604</v>
      </c>
      <c r="C586">
        <v>633</v>
      </c>
      <c r="D586">
        <v>4.0181230000000001</v>
      </c>
      <c r="E586">
        <v>39450</v>
      </c>
      <c r="F586">
        <v>69.000196000000003</v>
      </c>
    </row>
    <row r="587" spans="2:6" x14ac:dyDescent="0.35">
      <c r="B587">
        <v>605</v>
      </c>
      <c r="C587">
        <v>408</v>
      </c>
      <c r="D587">
        <v>4.6542389999999996</v>
      </c>
      <c r="E587">
        <v>28834</v>
      </c>
      <c r="F587">
        <v>49.372394999999997</v>
      </c>
    </row>
    <row r="588" spans="2:6" x14ac:dyDescent="0.35">
      <c r="B588">
        <v>606</v>
      </c>
      <c r="C588">
        <v>1178</v>
      </c>
      <c r="D588">
        <v>4.0368810000000002</v>
      </c>
      <c r="E588">
        <v>29722</v>
      </c>
      <c r="F588">
        <v>41.109304000000002</v>
      </c>
    </row>
    <row r="589" spans="2:6" x14ac:dyDescent="0.35">
      <c r="B589">
        <v>607</v>
      </c>
      <c r="C589">
        <v>1449</v>
      </c>
      <c r="D589">
        <v>19.911981000000001</v>
      </c>
      <c r="E589">
        <v>22422</v>
      </c>
      <c r="F589">
        <v>15.755473</v>
      </c>
    </row>
    <row r="590" spans="2:6" x14ac:dyDescent="0.35">
      <c r="B590">
        <v>608</v>
      </c>
      <c r="C590">
        <v>924</v>
      </c>
      <c r="D590">
        <v>4.6090049999999998</v>
      </c>
      <c r="E590">
        <v>26969</v>
      </c>
      <c r="F590">
        <v>42.056685000000002</v>
      </c>
    </row>
    <row r="591" spans="2:6" x14ac:dyDescent="0.35">
      <c r="B591">
        <v>609</v>
      </c>
      <c r="C591">
        <v>1750</v>
      </c>
      <c r="D591">
        <v>8.212332</v>
      </c>
      <c r="E591">
        <v>31407</v>
      </c>
      <c r="F591">
        <v>29.168275999999999</v>
      </c>
    </row>
    <row r="592" spans="2:6" x14ac:dyDescent="0.35">
      <c r="B592">
        <v>610</v>
      </c>
      <c r="C592">
        <v>246</v>
      </c>
      <c r="D592">
        <v>1.074341</v>
      </c>
      <c r="E592">
        <v>14851</v>
      </c>
      <c r="F592">
        <v>14.466336</v>
      </c>
    </row>
    <row r="593" spans="2:6" x14ac:dyDescent="0.35">
      <c r="B593">
        <v>611</v>
      </c>
      <c r="C593">
        <v>810</v>
      </c>
      <c r="D593">
        <v>3.61043</v>
      </c>
      <c r="E593">
        <v>24264</v>
      </c>
      <c r="F593">
        <v>11.579582</v>
      </c>
    </row>
    <row r="594" spans="2:6" x14ac:dyDescent="0.35">
      <c r="B594">
        <v>612</v>
      </c>
      <c r="C594">
        <v>1422</v>
      </c>
      <c r="D594">
        <v>5.5887209999999996</v>
      </c>
      <c r="E594">
        <v>19603</v>
      </c>
      <c r="F594">
        <v>16.883552999999999</v>
      </c>
    </row>
    <row r="595" spans="2:6" x14ac:dyDescent="0.35">
      <c r="B595">
        <v>613</v>
      </c>
      <c r="C595">
        <v>752</v>
      </c>
      <c r="D595">
        <v>1.7473700000000001</v>
      </c>
      <c r="E595">
        <v>15813</v>
      </c>
      <c r="F595">
        <v>9.8102260000000001</v>
      </c>
    </row>
    <row r="596" spans="2:6" x14ac:dyDescent="0.35">
      <c r="B596">
        <v>614</v>
      </c>
      <c r="C596">
        <v>797</v>
      </c>
      <c r="D596">
        <v>3.0785830000000001</v>
      </c>
      <c r="E596">
        <v>15712</v>
      </c>
      <c r="F596">
        <v>10.252001</v>
      </c>
    </row>
    <row r="597" spans="2:6" x14ac:dyDescent="0.35">
      <c r="B597">
        <v>615</v>
      </c>
      <c r="C597">
        <v>1190</v>
      </c>
      <c r="D597">
        <v>4.7041120000000003</v>
      </c>
      <c r="E597">
        <v>22674</v>
      </c>
      <c r="F597">
        <v>8.5769369999999991</v>
      </c>
    </row>
    <row r="598" spans="2:6" x14ac:dyDescent="0.35">
      <c r="B598">
        <v>616</v>
      </c>
      <c r="C598">
        <v>103</v>
      </c>
      <c r="D598">
        <v>0.63258000000000003</v>
      </c>
      <c r="E598">
        <v>8032</v>
      </c>
      <c r="F598">
        <v>7.0241239999999996</v>
      </c>
    </row>
    <row r="599" spans="2:6" x14ac:dyDescent="0.35">
      <c r="B599">
        <v>617</v>
      </c>
      <c r="C599">
        <v>299</v>
      </c>
      <c r="D599">
        <v>1.22</v>
      </c>
      <c r="E599">
        <v>11109</v>
      </c>
      <c r="F599">
        <v>5.145937</v>
      </c>
    </row>
    <row r="600" spans="2:6" x14ac:dyDescent="0.35">
      <c r="B600">
        <v>618</v>
      </c>
      <c r="C600">
        <v>564</v>
      </c>
      <c r="D600">
        <v>1.473841</v>
      </c>
      <c r="E600">
        <v>26614</v>
      </c>
      <c r="F600">
        <v>11.658466000000001</v>
      </c>
    </row>
    <row r="601" spans="2:6" x14ac:dyDescent="0.35">
      <c r="B601">
        <v>619</v>
      </c>
      <c r="C601">
        <v>226</v>
      </c>
      <c r="D601">
        <v>0.89</v>
      </c>
      <c r="E601">
        <v>13090</v>
      </c>
      <c r="F601">
        <v>8.181362</v>
      </c>
    </row>
    <row r="602" spans="2:6" x14ac:dyDescent="0.35">
      <c r="B602">
        <v>620</v>
      </c>
      <c r="C602">
        <v>51</v>
      </c>
      <c r="D602">
        <v>0.41368199999999999</v>
      </c>
      <c r="E602">
        <v>8860</v>
      </c>
      <c r="F602">
        <v>9.2598950000000002</v>
      </c>
    </row>
    <row r="603" spans="2:6" x14ac:dyDescent="0.35">
      <c r="B603">
        <v>621</v>
      </c>
      <c r="C603">
        <v>380</v>
      </c>
      <c r="D603">
        <v>0.72169899999999998</v>
      </c>
      <c r="E603">
        <v>17581</v>
      </c>
      <c r="F603">
        <v>8.7149859999999997</v>
      </c>
    </row>
    <row r="604" spans="2:6" x14ac:dyDescent="0.35">
      <c r="B604">
        <v>622</v>
      </c>
      <c r="C604">
        <v>352</v>
      </c>
      <c r="D604">
        <v>4.04345</v>
      </c>
      <c r="E604">
        <v>19446</v>
      </c>
      <c r="F604">
        <v>35.736683999999997</v>
      </c>
    </row>
    <row r="605" spans="2:6" x14ac:dyDescent="0.35">
      <c r="B605">
        <v>623</v>
      </c>
      <c r="C605">
        <v>491</v>
      </c>
      <c r="D605">
        <v>2.9101499999999998</v>
      </c>
      <c r="E605">
        <v>15070</v>
      </c>
      <c r="F605">
        <v>21.953016999999999</v>
      </c>
    </row>
    <row r="606" spans="2:6" x14ac:dyDescent="0.35">
      <c r="B606">
        <v>624</v>
      </c>
      <c r="C606">
        <v>551</v>
      </c>
      <c r="D606">
        <v>1.929249</v>
      </c>
      <c r="E606">
        <v>17729</v>
      </c>
      <c r="F606">
        <v>7.1229699999999996</v>
      </c>
    </row>
    <row r="607" spans="2:6" x14ac:dyDescent="0.35">
      <c r="B607">
        <v>625</v>
      </c>
      <c r="C607">
        <v>312</v>
      </c>
      <c r="D607">
        <v>0.43459300000000001</v>
      </c>
      <c r="E607">
        <v>13594</v>
      </c>
      <c r="F607">
        <v>3.506977</v>
      </c>
    </row>
    <row r="608" spans="2:6" x14ac:dyDescent="0.35">
      <c r="B608">
        <v>626</v>
      </c>
      <c r="C608">
        <v>0</v>
      </c>
      <c r="E608">
        <v>0</v>
      </c>
    </row>
    <row r="609" spans="2:6" x14ac:dyDescent="0.35">
      <c r="B609">
        <v>627</v>
      </c>
      <c r="C609">
        <v>457</v>
      </c>
      <c r="D609">
        <v>3.0203329999999999</v>
      </c>
      <c r="E609">
        <v>19354</v>
      </c>
      <c r="F609">
        <v>9.6137309999999996</v>
      </c>
    </row>
    <row r="610" spans="2:6" x14ac:dyDescent="0.35">
      <c r="B610">
        <v>628</v>
      </c>
      <c r="C610">
        <v>613</v>
      </c>
      <c r="D610">
        <v>8.0755839999999992</v>
      </c>
      <c r="E610">
        <v>13290</v>
      </c>
      <c r="F610">
        <v>9.6224989999999995</v>
      </c>
    </row>
    <row r="611" spans="2:6" x14ac:dyDescent="0.35">
      <c r="B611">
        <v>629</v>
      </c>
      <c r="C611">
        <v>182</v>
      </c>
      <c r="D611">
        <v>0.69546799999999998</v>
      </c>
      <c r="E611">
        <v>6581</v>
      </c>
      <c r="F611">
        <v>3.7403309999999999</v>
      </c>
    </row>
    <row r="612" spans="2:6" x14ac:dyDescent="0.35">
      <c r="B612">
        <v>630</v>
      </c>
      <c r="C612">
        <v>227</v>
      </c>
      <c r="D612">
        <v>0.66856199999999999</v>
      </c>
      <c r="E612">
        <v>6997</v>
      </c>
      <c r="F612">
        <v>8.8641050000000003</v>
      </c>
    </row>
    <row r="613" spans="2:6" x14ac:dyDescent="0.35">
      <c r="B613">
        <v>631</v>
      </c>
      <c r="C613">
        <v>321</v>
      </c>
      <c r="D613">
        <v>0.92488599999999999</v>
      </c>
      <c r="E613">
        <v>16156</v>
      </c>
      <c r="F613">
        <v>8.5512630000000005</v>
      </c>
    </row>
    <row r="614" spans="2:6" x14ac:dyDescent="0.35">
      <c r="B614">
        <v>632</v>
      </c>
      <c r="C614">
        <v>670</v>
      </c>
      <c r="D614">
        <v>1.0998019999999999</v>
      </c>
      <c r="E614">
        <v>24515</v>
      </c>
      <c r="F614">
        <v>12.11064</v>
      </c>
    </row>
    <row r="615" spans="2:6" x14ac:dyDescent="0.35">
      <c r="B615">
        <v>633</v>
      </c>
      <c r="C615">
        <v>0</v>
      </c>
      <c r="E615">
        <v>0</v>
      </c>
    </row>
    <row r="616" spans="2:6" x14ac:dyDescent="0.35">
      <c r="B616">
        <v>634</v>
      </c>
      <c r="C616">
        <v>525</v>
      </c>
      <c r="D616">
        <v>1.364034</v>
      </c>
      <c r="E616">
        <v>16744</v>
      </c>
      <c r="F616">
        <v>7.0740610000000004</v>
      </c>
    </row>
    <row r="617" spans="2:6" x14ac:dyDescent="0.35">
      <c r="B617">
        <v>635</v>
      </c>
      <c r="C617">
        <v>920</v>
      </c>
      <c r="D617">
        <v>2.5655230000000002</v>
      </c>
      <c r="E617">
        <v>11341</v>
      </c>
      <c r="F617">
        <v>6.0224250000000001</v>
      </c>
    </row>
    <row r="618" spans="2:6" x14ac:dyDescent="0.35">
      <c r="B618">
        <v>636</v>
      </c>
      <c r="C618">
        <v>60</v>
      </c>
      <c r="D618">
        <v>0.17355899999999999</v>
      </c>
      <c r="E618">
        <v>11605</v>
      </c>
      <c r="F618">
        <v>8.2187420000000007</v>
      </c>
    </row>
    <row r="619" spans="2:6" x14ac:dyDescent="0.35">
      <c r="B619">
        <v>637</v>
      </c>
      <c r="C619">
        <v>585</v>
      </c>
      <c r="D619">
        <v>2.4369190000000001</v>
      </c>
      <c r="E619">
        <v>8746</v>
      </c>
      <c r="F619">
        <v>4.0147279999999999</v>
      </c>
    </row>
    <row r="620" spans="2:6" x14ac:dyDescent="0.35">
      <c r="B620">
        <v>638</v>
      </c>
      <c r="C620">
        <v>814</v>
      </c>
      <c r="D620">
        <v>2.1807150000000002</v>
      </c>
      <c r="E620">
        <v>10077</v>
      </c>
      <c r="F620">
        <v>9.1660129999999995</v>
      </c>
    </row>
    <row r="621" spans="2:6" x14ac:dyDescent="0.35">
      <c r="B621">
        <v>639</v>
      </c>
      <c r="C621">
        <v>0</v>
      </c>
      <c r="E621">
        <v>0</v>
      </c>
    </row>
    <row r="622" spans="2:6" x14ac:dyDescent="0.35">
      <c r="B622">
        <v>640</v>
      </c>
      <c r="C622">
        <v>119</v>
      </c>
      <c r="D622">
        <v>0.83756900000000001</v>
      </c>
      <c r="E622">
        <v>8200</v>
      </c>
      <c r="F622">
        <v>5.595218</v>
      </c>
    </row>
    <row r="623" spans="2:6" x14ac:dyDescent="0.35">
      <c r="B623">
        <v>641</v>
      </c>
      <c r="C623">
        <v>436</v>
      </c>
      <c r="D623">
        <v>1.139081</v>
      </c>
      <c r="E623">
        <v>18815</v>
      </c>
      <c r="F623">
        <v>25.483609000000001</v>
      </c>
    </row>
    <row r="624" spans="2:6" x14ac:dyDescent="0.35">
      <c r="B624">
        <v>642</v>
      </c>
      <c r="C624">
        <v>902</v>
      </c>
      <c r="D624">
        <v>5.3479150000000004</v>
      </c>
      <c r="E624">
        <v>11174</v>
      </c>
      <c r="F624">
        <v>8.6969159999999999</v>
      </c>
    </row>
    <row r="625" spans="2:6" x14ac:dyDescent="0.35">
      <c r="B625">
        <v>643</v>
      </c>
      <c r="C625">
        <v>0</v>
      </c>
      <c r="E625">
        <v>0</v>
      </c>
    </row>
    <row r="626" spans="2:6" x14ac:dyDescent="0.35">
      <c r="B626">
        <v>644</v>
      </c>
      <c r="C626">
        <v>72</v>
      </c>
      <c r="D626">
        <v>0.266706</v>
      </c>
      <c r="E626">
        <v>6647</v>
      </c>
      <c r="F626">
        <v>9.2099930000000008</v>
      </c>
    </row>
    <row r="627" spans="2:6" x14ac:dyDescent="0.35">
      <c r="B627">
        <v>645</v>
      </c>
      <c r="C627">
        <v>68</v>
      </c>
      <c r="D627">
        <v>5.8243000000000003E-2</v>
      </c>
      <c r="E627">
        <v>10842</v>
      </c>
      <c r="F627">
        <v>8.02</v>
      </c>
    </row>
    <row r="628" spans="2:6" x14ac:dyDescent="0.35">
      <c r="B628">
        <v>646</v>
      </c>
      <c r="C628">
        <v>461</v>
      </c>
      <c r="D628">
        <v>1.8223389999999999</v>
      </c>
      <c r="E628">
        <v>12109</v>
      </c>
      <c r="F628">
        <v>5.0816489999999996</v>
      </c>
    </row>
    <row r="629" spans="2:6" x14ac:dyDescent="0.35">
      <c r="B629">
        <v>647</v>
      </c>
      <c r="C629">
        <v>81</v>
      </c>
      <c r="D629">
        <v>1.126776</v>
      </c>
      <c r="E629">
        <v>5731</v>
      </c>
      <c r="F629">
        <v>4.085801</v>
      </c>
    </row>
    <row r="630" spans="2:6" x14ac:dyDescent="0.35">
      <c r="B630">
        <v>648</v>
      </c>
      <c r="C630">
        <v>400</v>
      </c>
      <c r="D630">
        <v>1.9658150000000001</v>
      </c>
      <c r="E630">
        <v>11888</v>
      </c>
      <c r="F630">
        <v>4.6717659999999999</v>
      </c>
    </row>
    <row r="631" spans="2:6" x14ac:dyDescent="0.35">
      <c r="B631">
        <v>649</v>
      </c>
      <c r="C631">
        <v>79</v>
      </c>
      <c r="D631">
        <v>0.15137600000000001</v>
      </c>
      <c r="E631">
        <v>5941</v>
      </c>
      <c r="F631">
        <v>6.2428860000000004</v>
      </c>
    </row>
    <row r="632" spans="2:6" x14ac:dyDescent="0.35">
      <c r="B632">
        <v>651</v>
      </c>
      <c r="C632">
        <v>758</v>
      </c>
      <c r="D632">
        <v>6.4326590000000001</v>
      </c>
      <c r="E632">
        <v>36628</v>
      </c>
      <c r="F632">
        <v>24.582757999999998</v>
      </c>
    </row>
    <row r="633" spans="2:6" x14ac:dyDescent="0.35">
      <c r="B633">
        <v>652</v>
      </c>
      <c r="C633">
        <v>957</v>
      </c>
      <c r="D633">
        <v>5.4658329999999999</v>
      </c>
      <c r="E633">
        <v>69701</v>
      </c>
      <c r="F633">
        <v>53.399321</v>
      </c>
    </row>
    <row r="634" spans="2:6" x14ac:dyDescent="0.35">
      <c r="B634">
        <v>653</v>
      </c>
      <c r="C634">
        <v>619</v>
      </c>
      <c r="D634">
        <v>2.2541169999999999</v>
      </c>
      <c r="E634">
        <v>53544</v>
      </c>
      <c r="F634">
        <v>23.391451</v>
      </c>
    </row>
    <row r="635" spans="2:6" x14ac:dyDescent="0.35">
      <c r="B635">
        <v>654</v>
      </c>
      <c r="C635">
        <v>44</v>
      </c>
      <c r="D635">
        <v>0.109432</v>
      </c>
      <c r="E635">
        <v>23151</v>
      </c>
      <c r="F635">
        <v>8.9558490000000006</v>
      </c>
    </row>
    <row r="636" spans="2:6" x14ac:dyDescent="0.35">
      <c r="B636">
        <v>655</v>
      </c>
      <c r="C636">
        <v>38</v>
      </c>
      <c r="D636">
        <v>0.115103</v>
      </c>
      <c r="E636">
        <v>9597</v>
      </c>
      <c r="F636">
        <v>10.364307999999999</v>
      </c>
    </row>
    <row r="637" spans="2:6" x14ac:dyDescent="0.35">
      <c r="B637">
        <v>656</v>
      </c>
      <c r="C637">
        <v>724</v>
      </c>
      <c r="D637">
        <v>2.9356629999999999</v>
      </c>
      <c r="E637">
        <v>51769</v>
      </c>
      <c r="F637">
        <v>28.235713000000001</v>
      </c>
    </row>
    <row r="638" spans="2:6" x14ac:dyDescent="0.35">
      <c r="B638">
        <v>657</v>
      </c>
      <c r="C638">
        <v>893</v>
      </c>
      <c r="D638">
        <v>3.9723139999999999</v>
      </c>
      <c r="E638">
        <v>36961</v>
      </c>
      <c r="F638">
        <v>15.540571</v>
      </c>
    </row>
    <row r="639" spans="2:6" x14ac:dyDescent="0.35">
      <c r="B639">
        <v>658</v>
      </c>
      <c r="C639">
        <v>872</v>
      </c>
      <c r="D639">
        <v>4.9118769999999996</v>
      </c>
      <c r="E639">
        <v>21569</v>
      </c>
      <c r="F639">
        <v>30.901852999999999</v>
      </c>
    </row>
    <row r="640" spans="2:6" x14ac:dyDescent="0.35">
      <c r="B640">
        <v>659</v>
      </c>
      <c r="C640">
        <v>1490</v>
      </c>
      <c r="D640">
        <v>8.7252989999999997</v>
      </c>
      <c r="E640">
        <v>31869</v>
      </c>
      <c r="F640">
        <v>30.483039999999999</v>
      </c>
    </row>
    <row r="641" spans="2:6" x14ac:dyDescent="0.35">
      <c r="B641">
        <v>660</v>
      </c>
      <c r="C641">
        <v>1104</v>
      </c>
      <c r="D641">
        <v>5.9440590000000002</v>
      </c>
      <c r="E641">
        <v>26850</v>
      </c>
      <c r="F641">
        <v>19.441569999999999</v>
      </c>
    </row>
    <row r="642" spans="2:6" x14ac:dyDescent="0.35">
      <c r="B642">
        <v>661</v>
      </c>
      <c r="C642">
        <v>965</v>
      </c>
      <c r="D642">
        <v>3.8031869999999999</v>
      </c>
      <c r="E642">
        <v>57439</v>
      </c>
      <c r="F642">
        <v>29.761901000000002</v>
      </c>
    </row>
    <row r="643" spans="2:6" x14ac:dyDescent="0.35">
      <c r="B643">
        <v>662</v>
      </c>
      <c r="C643">
        <v>1272</v>
      </c>
      <c r="D643">
        <v>6.2055990000000003</v>
      </c>
      <c r="E643">
        <v>29919</v>
      </c>
      <c r="F643">
        <v>18.446497999999998</v>
      </c>
    </row>
    <row r="644" spans="2:6" x14ac:dyDescent="0.35">
      <c r="B644">
        <v>663</v>
      </c>
      <c r="C644">
        <v>394</v>
      </c>
      <c r="D644">
        <v>1.692771</v>
      </c>
      <c r="E644">
        <v>19530</v>
      </c>
      <c r="F644">
        <v>6.2596639999999999</v>
      </c>
    </row>
    <row r="645" spans="2:6" x14ac:dyDescent="0.35">
      <c r="B645">
        <v>664</v>
      </c>
      <c r="C645">
        <v>1145</v>
      </c>
      <c r="D645">
        <v>3.6911520000000002</v>
      </c>
      <c r="E645">
        <v>42089</v>
      </c>
      <c r="F645">
        <v>19.58079</v>
      </c>
    </row>
    <row r="646" spans="2:6" x14ac:dyDescent="0.35">
      <c r="B646">
        <v>665</v>
      </c>
      <c r="C646">
        <v>340</v>
      </c>
      <c r="D646">
        <v>1.407016</v>
      </c>
      <c r="E646">
        <v>16304</v>
      </c>
      <c r="F646">
        <v>10.411842</v>
      </c>
    </row>
    <row r="647" spans="2:6" x14ac:dyDescent="0.35">
      <c r="B647">
        <v>666</v>
      </c>
      <c r="C647">
        <v>334</v>
      </c>
      <c r="D647">
        <v>5.0131069999999998</v>
      </c>
      <c r="E647">
        <v>21946</v>
      </c>
      <c r="F647">
        <v>25.544663</v>
      </c>
    </row>
    <row r="648" spans="2:6" x14ac:dyDescent="0.35">
      <c r="B648">
        <v>667</v>
      </c>
      <c r="C648">
        <v>1443</v>
      </c>
      <c r="D648">
        <v>6.8945309999999997</v>
      </c>
      <c r="E648">
        <v>34418</v>
      </c>
      <c r="F648">
        <v>16.759430999999999</v>
      </c>
    </row>
    <row r="649" spans="2:6" x14ac:dyDescent="0.35">
      <c r="B649">
        <v>668</v>
      </c>
      <c r="C649">
        <v>446</v>
      </c>
      <c r="D649">
        <v>1.1947300000000001</v>
      </c>
      <c r="E649">
        <v>30149</v>
      </c>
      <c r="F649">
        <v>6.6217969999999999</v>
      </c>
    </row>
    <row r="650" spans="2:6" x14ac:dyDescent="0.35">
      <c r="B650">
        <v>669</v>
      </c>
      <c r="C650">
        <v>362</v>
      </c>
      <c r="D650">
        <v>2.307776</v>
      </c>
      <c r="E650">
        <v>11758</v>
      </c>
      <c r="F650">
        <v>4.3238139999999996</v>
      </c>
    </row>
    <row r="651" spans="2:6" x14ac:dyDescent="0.35">
      <c r="B651">
        <v>670</v>
      </c>
      <c r="C651">
        <v>356</v>
      </c>
      <c r="D651">
        <v>1.418056</v>
      </c>
      <c r="E651">
        <v>11401</v>
      </c>
      <c r="F651">
        <v>1.6496120000000001</v>
      </c>
    </row>
    <row r="652" spans="2:6" x14ac:dyDescent="0.35">
      <c r="B652">
        <v>671</v>
      </c>
      <c r="C652">
        <v>243</v>
      </c>
      <c r="D652">
        <v>0.56570200000000004</v>
      </c>
      <c r="E652">
        <v>6310</v>
      </c>
      <c r="F652">
        <v>9.0540979999999998</v>
      </c>
    </row>
    <row r="653" spans="2:6" x14ac:dyDescent="0.35">
      <c r="B653">
        <v>672</v>
      </c>
      <c r="C653">
        <v>12</v>
      </c>
      <c r="D653">
        <v>0.39088499999999998</v>
      </c>
      <c r="E653">
        <v>3695</v>
      </c>
      <c r="F653">
        <v>4.7720929999999999</v>
      </c>
    </row>
    <row r="654" spans="2:6" x14ac:dyDescent="0.35">
      <c r="B654">
        <v>673</v>
      </c>
      <c r="C654">
        <v>341</v>
      </c>
      <c r="D654">
        <v>1</v>
      </c>
      <c r="E654">
        <v>20782</v>
      </c>
      <c r="F654">
        <v>13.882481</v>
      </c>
    </row>
    <row r="655" spans="2:6" x14ac:dyDescent="0.35">
      <c r="B655">
        <v>674</v>
      </c>
      <c r="C655">
        <v>344</v>
      </c>
      <c r="D655">
        <v>1.4373819999999999</v>
      </c>
      <c r="E655">
        <v>10050</v>
      </c>
      <c r="F655">
        <v>6.7398110000000004</v>
      </c>
    </row>
    <row r="656" spans="2:6" x14ac:dyDescent="0.35">
      <c r="B656">
        <v>675</v>
      </c>
      <c r="C656">
        <v>272</v>
      </c>
      <c r="D656">
        <v>1.9654609999999999</v>
      </c>
      <c r="E656">
        <v>14568</v>
      </c>
      <c r="F656">
        <v>6.186121</v>
      </c>
    </row>
    <row r="657" spans="2:6" x14ac:dyDescent="0.35">
      <c r="B657">
        <v>676</v>
      </c>
      <c r="C657">
        <v>546</v>
      </c>
      <c r="D657">
        <v>3.431994</v>
      </c>
      <c r="E657">
        <v>15702</v>
      </c>
      <c r="F657">
        <v>20.959399000000001</v>
      </c>
    </row>
    <row r="658" spans="2:6" x14ac:dyDescent="0.35">
      <c r="B658">
        <v>677</v>
      </c>
      <c r="C658">
        <v>437</v>
      </c>
      <c r="D658">
        <v>2.630223</v>
      </c>
      <c r="E658">
        <v>15599</v>
      </c>
      <c r="F658">
        <v>18.292323</v>
      </c>
    </row>
    <row r="659" spans="2:6" x14ac:dyDescent="0.35">
      <c r="B659">
        <v>678</v>
      </c>
      <c r="C659">
        <v>170</v>
      </c>
      <c r="D659">
        <v>0.86593399999999998</v>
      </c>
      <c r="E659">
        <v>8439</v>
      </c>
      <c r="F659">
        <v>11.080965000000001</v>
      </c>
    </row>
    <row r="660" spans="2:6" x14ac:dyDescent="0.35">
      <c r="B660">
        <v>679</v>
      </c>
      <c r="C660">
        <v>173</v>
      </c>
      <c r="D660">
        <v>0.639741</v>
      </c>
      <c r="E660">
        <v>4745</v>
      </c>
      <c r="F660">
        <v>4.2515419999999997</v>
      </c>
    </row>
    <row r="661" spans="2:6" x14ac:dyDescent="0.35">
      <c r="B661">
        <v>680</v>
      </c>
      <c r="C661">
        <v>177</v>
      </c>
      <c r="D661">
        <v>2.4373469999999999</v>
      </c>
      <c r="E661">
        <v>5297</v>
      </c>
      <c r="F661">
        <v>3.2692040000000002</v>
      </c>
    </row>
    <row r="662" spans="2:6" x14ac:dyDescent="0.35">
      <c r="B662">
        <v>681</v>
      </c>
      <c r="C662">
        <v>299</v>
      </c>
      <c r="D662">
        <v>0.34227999999999997</v>
      </c>
      <c r="E662">
        <v>6391</v>
      </c>
      <c r="F662">
        <v>2.1398030000000001</v>
      </c>
    </row>
    <row r="663" spans="2:6" x14ac:dyDescent="0.35">
      <c r="B663">
        <v>682</v>
      </c>
      <c r="C663">
        <v>602</v>
      </c>
      <c r="D663">
        <v>1.588033</v>
      </c>
      <c r="E663">
        <v>9769</v>
      </c>
      <c r="F663">
        <v>8.6488209999999999</v>
      </c>
    </row>
    <row r="664" spans="2:6" x14ac:dyDescent="0.35">
      <c r="B664">
        <v>683</v>
      </c>
      <c r="C664">
        <v>270</v>
      </c>
      <c r="D664">
        <v>3.64866</v>
      </c>
      <c r="E664">
        <v>8326</v>
      </c>
      <c r="F664">
        <v>11.02</v>
      </c>
    </row>
    <row r="665" spans="2:6" x14ac:dyDescent="0.35">
      <c r="B665">
        <v>684</v>
      </c>
      <c r="C665">
        <v>80</v>
      </c>
      <c r="D665">
        <v>0.28965200000000002</v>
      </c>
      <c r="E665">
        <v>4008</v>
      </c>
      <c r="F665">
        <v>1.720488</v>
      </c>
    </row>
    <row r="666" spans="2:6" x14ac:dyDescent="0.35">
      <c r="B666">
        <v>685</v>
      </c>
      <c r="C666">
        <v>32</v>
      </c>
      <c r="D666">
        <v>0.47377000000000002</v>
      </c>
      <c r="E666">
        <v>1397</v>
      </c>
      <c r="F666">
        <v>1.3121290000000001</v>
      </c>
    </row>
    <row r="667" spans="2:6" x14ac:dyDescent="0.35">
      <c r="B667">
        <v>686</v>
      </c>
      <c r="C667">
        <v>48</v>
      </c>
      <c r="D667">
        <v>0.15807399999999999</v>
      </c>
      <c r="E667">
        <v>2826</v>
      </c>
      <c r="F667">
        <v>2.8080910000000001</v>
      </c>
    </row>
    <row r="668" spans="2:6" x14ac:dyDescent="0.35">
      <c r="B668">
        <v>687</v>
      </c>
      <c r="C668">
        <v>246</v>
      </c>
      <c r="D668">
        <v>1.0178480000000001</v>
      </c>
      <c r="E668">
        <v>7379</v>
      </c>
      <c r="F668">
        <v>3.206747</v>
      </c>
    </row>
    <row r="669" spans="2:6" x14ac:dyDescent="0.35">
      <c r="B669">
        <v>688</v>
      </c>
      <c r="C669">
        <v>19</v>
      </c>
      <c r="E669">
        <v>930</v>
      </c>
      <c r="F669">
        <v>0.19481200000000001</v>
      </c>
    </row>
    <row r="670" spans="2:6" x14ac:dyDescent="0.35">
      <c r="B670">
        <v>689</v>
      </c>
      <c r="C670">
        <v>45</v>
      </c>
      <c r="D670">
        <v>7.2743000000000002E-2</v>
      </c>
      <c r="E670">
        <v>4136</v>
      </c>
      <c r="F670">
        <v>3.0659969999999999</v>
      </c>
    </row>
    <row r="671" spans="2:6" x14ac:dyDescent="0.35">
      <c r="B671">
        <v>690</v>
      </c>
      <c r="C671">
        <v>204</v>
      </c>
      <c r="D671">
        <v>0.37978400000000001</v>
      </c>
      <c r="E671">
        <v>7007</v>
      </c>
      <c r="F671">
        <v>2.3246709999999999</v>
      </c>
    </row>
    <row r="672" spans="2:6" x14ac:dyDescent="0.35">
      <c r="B672">
        <v>691</v>
      </c>
      <c r="C672">
        <v>499</v>
      </c>
      <c r="D672">
        <v>2.9529730000000001</v>
      </c>
      <c r="E672">
        <v>9168</v>
      </c>
      <c r="F672">
        <v>6.090096</v>
      </c>
    </row>
    <row r="673" spans="2:6" x14ac:dyDescent="0.35">
      <c r="B673">
        <v>692</v>
      </c>
      <c r="C673">
        <v>109</v>
      </c>
      <c r="D673">
        <v>0.31376100000000001</v>
      </c>
      <c r="E673">
        <v>6085</v>
      </c>
      <c r="F673">
        <v>5.2728979999999996</v>
      </c>
    </row>
    <row r="674" spans="2:6" x14ac:dyDescent="0.35">
      <c r="B674">
        <v>693</v>
      </c>
      <c r="C674">
        <v>414</v>
      </c>
      <c r="D674">
        <v>1.5008319999999999</v>
      </c>
      <c r="E674">
        <v>9420</v>
      </c>
      <c r="F674">
        <v>4.5190989999999998</v>
      </c>
    </row>
    <row r="675" spans="2:6" x14ac:dyDescent="0.35">
      <c r="B675">
        <v>694</v>
      </c>
      <c r="C675">
        <v>161</v>
      </c>
      <c r="D675">
        <v>0.15082000000000001</v>
      </c>
      <c r="E675">
        <v>5654</v>
      </c>
      <c r="F675">
        <v>2.3898769999999998</v>
      </c>
    </row>
    <row r="676" spans="2:6" x14ac:dyDescent="0.35">
      <c r="B676">
        <v>695</v>
      </c>
      <c r="C676">
        <v>399</v>
      </c>
      <c r="D676">
        <v>2.0822699999999998</v>
      </c>
      <c r="E676">
        <v>15714</v>
      </c>
      <c r="F676">
        <v>9.9803669999999993</v>
      </c>
    </row>
    <row r="677" spans="2:6" x14ac:dyDescent="0.35">
      <c r="B677">
        <v>696</v>
      </c>
      <c r="C677">
        <v>391</v>
      </c>
      <c r="D677">
        <v>1.703854</v>
      </c>
      <c r="E677">
        <v>8982</v>
      </c>
      <c r="F677">
        <v>8.397672</v>
      </c>
    </row>
    <row r="678" spans="2:6" x14ac:dyDescent="0.35">
      <c r="B678">
        <v>697</v>
      </c>
      <c r="C678">
        <v>479</v>
      </c>
      <c r="D678">
        <v>2.500159</v>
      </c>
      <c r="E678">
        <v>11378</v>
      </c>
      <c r="F678">
        <v>10.589848</v>
      </c>
    </row>
    <row r="679" spans="2:6" x14ac:dyDescent="0.35">
      <c r="B679">
        <v>698</v>
      </c>
      <c r="C679">
        <v>269</v>
      </c>
      <c r="D679">
        <v>0.93898599999999999</v>
      </c>
      <c r="E679">
        <v>20702</v>
      </c>
      <c r="F679">
        <v>13.659109000000001</v>
      </c>
    </row>
    <row r="680" spans="2:6" x14ac:dyDescent="0.35">
      <c r="B680">
        <v>699</v>
      </c>
      <c r="C680">
        <v>339</v>
      </c>
      <c r="D680">
        <v>2.900741</v>
      </c>
      <c r="E680">
        <v>17300</v>
      </c>
      <c r="F680">
        <v>17.576281999999999</v>
      </c>
    </row>
    <row r="681" spans="2:6" x14ac:dyDescent="0.35">
      <c r="B681">
        <v>701</v>
      </c>
      <c r="C681">
        <v>373</v>
      </c>
      <c r="D681">
        <v>0.91325900000000004</v>
      </c>
      <c r="E681">
        <v>40640</v>
      </c>
      <c r="F681">
        <v>22.819039</v>
      </c>
    </row>
    <row r="682" spans="2:6" x14ac:dyDescent="0.35">
      <c r="B682">
        <v>702</v>
      </c>
      <c r="C682">
        <v>357</v>
      </c>
      <c r="D682">
        <v>2.0643660000000001</v>
      </c>
      <c r="E682">
        <v>35463</v>
      </c>
      <c r="F682">
        <v>23.100852</v>
      </c>
    </row>
    <row r="683" spans="2:6" x14ac:dyDescent="0.35">
      <c r="B683">
        <v>703</v>
      </c>
      <c r="C683">
        <v>491</v>
      </c>
      <c r="D683">
        <v>6.012759</v>
      </c>
      <c r="E683">
        <v>47915</v>
      </c>
      <c r="F683">
        <v>36.084356</v>
      </c>
    </row>
    <row r="684" spans="2:6" x14ac:dyDescent="0.35">
      <c r="B684">
        <v>704</v>
      </c>
      <c r="C684">
        <v>402</v>
      </c>
      <c r="D684">
        <v>0.93418699999999999</v>
      </c>
      <c r="E684">
        <v>52619</v>
      </c>
      <c r="F684">
        <v>36.431848000000002</v>
      </c>
    </row>
    <row r="685" spans="2:6" x14ac:dyDescent="0.35">
      <c r="B685">
        <v>705</v>
      </c>
      <c r="C685">
        <v>1174</v>
      </c>
      <c r="D685">
        <v>6.9115130000000002</v>
      </c>
      <c r="E685">
        <v>60237</v>
      </c>
      <c r="F685">
        <v>65.256118999999998</v>
      </c>
    </row>
    <row r="686" spans="2:6" x14ac:dyDescent="0.35">
      <c r="B686">
        <v>706</v>
      </c>
      <c r="C686">
        <v>441</v>
      </c>
      <c r="D686">
        <v>1.5265610000000001</v>
      </c>
      <c r="E686">
        <v>34423</v>
      </c>
      <c r="F686">
        <v>28.066402</v>
      </c>
    </row>
    <row r="687" spans="2:6" x14ac:dyDescent="0.35">
      <c r="B687">
        <v>707</v>
      </c>
      <c r="C687">
        <v>523</v>
      </c>
      <c r="D687">
        <v>4.5265630000000003</v>
      </c>
      <c r="E687">
        <v>32459</v>
      </c>
      <c r="F687">
        <v>46.688791000000002</v>
      </c>
    </row>
    <row r="688" spans="2:6" x14ac:dyDescent="0.35">
      <c r="B688">
        <v>708</v>
      </c>
      <c r="C688">
        <v>160</v>
      </c>
      <c r="D688">
        <v>0.39</v>
      </c>
      <c r="E688">
        <v>31456</v>
      </c>
      <c r="F688">
        <v>71.380217999999999</v>
      </c>
    </row>
    <row r="689" spans="2:6" x14ac:dyDescent="0.35">
      <c r="B689">
        <v>709</v>
      </c>
      <c r="C689">
        <v>449</v>
      </c>
      <c r="D689">
        <v>0.92849199999999998</v>
      </c>
      <c r="E689">
        <v>32908</v>
      </c>
      <c r="F689">
        <v>20.986366</v>
      </c>
    </row>
    <row r="690" spans="2:6" x14ac:dyDescent="0.35">
      <c r="B690">
        <v>710</v>
      </c>
      <c r="C690">
        <v>521</v>
      </c>
      <c r="D690">
        <v>1.7973600000000001</v>
      </c>
      <c r="E690">
        <v>48832</v>
      </c>
      <c r="F690">
        <v>35.050072999999998</v>
      </c>
    </row>
    <row r="691" spans="2:6" x14ac:dyDescent="0.35">
      <c r="B691">
        <v>711</v>
      </c>
      <c r="C691">
        <v>412</v>
      </c>
      <c r="D691">
        <v>1.3599650000000001</v>
      </c>
      <c r="E691">
        <v>35668</v>
      </c>
      <c r="F691">
        <v>38.64</v>
      </c>
    </row>
    <row r="692" spans="2:6" x14ac:dyDescent="0.35">
      <c r="B692">
        <v>712</v>
      </c>
      <c r="C692">
        <v>987</v>
      </c>
      <c r="D692">
        <v>7.1038430000000004</v>
      </c>
      <c r="E692">
        <v>60514</v>
      </c>
      <c r="F692">
        <v>69.834017000000003</v>
      </c>
    </row>
    <row r="693" spans="2:6" x14ac:dyDescent="0.35">
      <c r="B693">
        <v>713</v>
      </c>
      <c r="C693">
        <v>937</v>
      </c>
      <c r="D693">
        <v>6.139481</v>
      </c>
      <c r="E693">
        <v>56051</v>
      </c>
      <c r="F693">
        <v>35.340991000000002</v>
      </c>
    </row>
    <row r="694" spans="2:6" x14ac:dyDescent="0.35">
      <c r="B694">
        <v>714</v>
      </c>
      <c r="C694">
        <v>419</v>
      </c>
      <c r="D694">
        <v>1.0287379999999999</v>
      </c>
      <c r="E694">
        <v>29823</v>
      </c>
      <c r="F694">
        <v>26.905707</v>
      </c>
    </row>
    <row r="695" spans="2:6" x14ac:dyDescent="0.35">
      <c r="B695">
        <v>715</v>
      </c>
      <c r="C695">
        <v>888</v>
      </c>
      <c r="D695">
        <v>4.1070010000000003</v>
      </c>
      <c r="E695">
        <v>26763</v>
      </c>
      <c r="F695">
        <v>16.952611000000001</v>
      </c>
    </row>
    <row r="696" spans="2:6" x14ac:dyDescent="0.35">
      <c r="B696">
        <v>716</v>
      </c>
      <c r="C696">
        <v>1929</v>
      </c>
      <c r="D696">
        <v>5.3925049999999999</v>
      </c>
      <c r="E696">
        <v>84509</v>
      </c>
      <c r="F696">
        <v>28.327045999999999</v>
      </c>
    </row>
    <row r="697" spans="2:6" x14ac:dyDescent="0.35">
      <c r="B697">
        <v>717</v>
      </c>
      <c r="C697">
        <v>234</v>
      </c>
      <c r="D697">
        <v>0.55235000000000001</v>
      </c>
      <c r="E697">
        <v>16799</v>
      </c>
      <c r="F697">
        <v>19.844207999999998</v>
      </c>
    </row>
    <row r="698" spans="2:6" x14ac:dyDescent="0.35">
      <c r="B698">
        <v>718</v>
      </c>
      <c r="C698">
        <v>350</v>
      </c>
      <c r="D698">
        <v>2.901513</v>
      </c>
      <c r="E698">
        <v>25170</v>
      </c>
      <c r="F698">
        <v>41.076197999999998</v>
      </c>
    </row>
    <row r="699" spans="2:6" x14ac:dyDescent="0.35">
      <c r="B699">
        <v>719</v>
      </c>
      <c r="C699">
        <v>302</v>
      </c>
      <c r="D699">
        <v>1.3199270000000001</v>
      </c>
      <c r="E699">
        <v>59330</v>
      </c>
      <c r="F699">
        <v>23.183133000000002</v>
      </c>
    </row>
    <row r="700" spans="2:6" x14ac:dyDescent="0.35">
      <c r="B700">
        <v>720</v>
      </c>
      <c r="C700">
        <v>1355</v>
      </c>
      <c r="D700">
        <v>41.728490999999998</v>
      </c>
      <c r="E700">
        <v>27301</v>
      </c>
      <c r="F700">
        <v>18.002780999999999</v>
      </c>
    </row>
    <row r="701" spans="2:6" x14ac:dyDescent="0.35">
      <c r="B701">
        <v>721</v>
      </c>
      <c r="C701">
        <v>1184</v>
      </c>
      <c r="D701">
        <v>8.9009540000000005</v>
      </c>
      <c r="E701">
        <v>38018</v>
      </c>
      <c r="F701">
        <v>26.104987999999999</v>
      </c>
    </row>
    <row r="702" spans="2:6" x14ac:dyDescent="0.35">
      <c r="B702">
        <v>722</v>
      </c>
      <c r="C702">
        <v>52</v>
      </c>
      <c r="D702">
        <v>0.164656</v>
      </c>
      <c r="E702">
        <v>12367</v>
      </c>
      <c r="F702">
        <v>12.659103999999999</v>
      </c>
    </row>
    <row r="703" spans="2:6" x14ac:dyDescent="0.35">
      <c r="B703">
        <v>723</v>
      </c>
      <c r="C703">
        <v>142</v>
      </c>
      <c r="D703">
        <v>0.36174200000000001</v>
      </c>
      <c r="E703">
        <v>16055</v>
      </c>
      <c r="F703">
        <v>16.277718</v>
      </c>
    </row>
    <row r="704" spans="2:6" x14ac:dyDescent="0.35">
      <c r="B704">
        <v>724</v>
      </c>
      <c r="C704">
        <v>523</v>
      </c>
      <c r="D704">
        <v>12.206728999999999</v>
      </c>
      <c r="E704">
        <v>19598</v>
      </c>
      <c r="F704">
        <v>48.205638999999998</v>
      </c>
    </row>
    <row r="705" spans="2:6" x14ac:dyDescent="0.35">
      <c r="B705">
        <v>726</v>
      </c>
      <c r="C705">
        <v>2144</v>
      </c>
      <c r="D705">
        <v>6.8554449999999996</v>
      </c>
      <c r="E705">
        <v>23152</v>
      </c>
      <c r="F705">
        <v>20.486888</v>
      </c>
    </row>
    <row r="706" spans="2:6" x14ac:dyDescent="0.35">
      <c r="B706">
        <v>727</v>
      </c>
      <c r="C706">
        <v>1643</v>
      </c>
      <c r="D706">
        <v>5.6034680000000003</v>
      </c>
      <c r="E706">
        <v>56922</v>
      </c>
      <c r="F706">
        <v>37.443969000000003</v>
      </c>
    </row>
    <row r="707" spans="2:6" x14ac:dyDescent="0.35">
      <c r="B707">
        <v>728</v>
      </c>
      <c r="C707">
        <v>440</v>
      </c>
      <c r="D707">
        <v>3.6527500000000002</v>
      </c>
      <c r="E707">
        <v>32685</v>
      </c>
      <c r="F707">
        <v>42.633882999999997</v>
      </c>
    </row>
    <row r="708" spans="2:6" x14ac:dyDescent="0.35">
      <c r="B708">
        <v>729</v>
      </c>
      <c r="C708">
        <v>753</v>
      </c>
      <c r="D708">
        <v>3.9486729999999999</v>
      </c>
      <c r="E708">
        <v>24671</v>
      </c>
      <c r="F708">
        <v>12.519707</v>
      </c>
    </row>
    <row r="709" spans="2:6" x14ac:dyDescent="0.35">
      <c r="B709">
        <v>730</v>
      </c>
      <c r="C709">
        <v>1032</v>
      </c>
      <c r="D709">
        <v>4.8041330000000002</v>
      </c>
      <c r="E709">
        <v>56438</v>
      </c>
      <c r="F709">
        <v>32.189644999999999</v>
      </c>
    </row>
    <row r="710" spans="2:6" x14ac:dyDescent="0.35">
      <c r="B710">
        <v>731</v>
      </c>
      <c r="C710">
        <v>128</v>
      </c>
      <c r="D710">
        <v>0.47040799999999999</v>
      </c>
      <c r="E710">
        <v>11133</v>
      </c>
      <c r="F710">
        <v>13.451577</v>
      </c>
    </row>
    <row r="711" spans="2:6" x14ac:dyDescent="0.35">
      <c r="B711">
        <v>732</v>
      </c>
      <c r="C711">
        <v>614</v>
      </c>
      <c r="D711">
        <v>4.2471569999999996</v>
      </c>
      <c r="E711">
        <v>49893</v>
      </c>
      <c r="F711">
        <v>61.983307000000003</v>
      </c>
    </row>
    <row r="712" spans="2:6" x14ac:dyDescent="0.35">
      <c r="B712">
        <v>733</v>
      </c>
      <c r="C712">
        <v>1148</v>
      </c>
      <c r="D712">
        <v>5.4270259999999997</v>
      </c>
      <c r="E712">
        <v>24723</v>
      </c>
      <c r="F712">
        <v>20.344144</v>
      </c>
    </row>
    <row r="713" spans="2:6" x14ac:dyDescent="0.35">
      <c r="B713">
        <v>734</v>
      </c>
      <c r="C713">
        <v>281</v>
      </c>
      <c r="D713">
        <v>1.1153470000000001</v>
      </c>
      <c r="E713">
        <v>23824</v>
      </c>
      <c r="F713">
        <v>16.367625</v>
      </c>
    </row>
    <row r="714" spans="2:6" x14ac:dyDescent="0.35">
      <c r="B714">
        <v>735</v>
      </c>
      <c r="C714">
        <v>733</v>
      </c>
      <c r="D714">
        <v>5.04</v>
      </c>
      <c r="E714">
        <v>29048</v>
      </c>
      <c r="F714">
        <v>19.829847999999998</v>
      </c>
    </row>
    <row r="715" spans="2:6" x14ac:dyDescent="0.35">
      <c r="B715">
        <v>736</v>
      </c>
      <c r="C715">
        <v>581</v>
      </c>
      <c r="D715">
        <v>22.804226</v>
      </c>
      <c r="E715">
        <v>22150</v>
      </c>
      <c r="F715">
        <v>11.244101000000001</v>
      </c>
    </row>
    <row r="716" spans="2:6" x14ac:dyDescent="0.35">
      <c r="B716">
        <v>737</v>
      </c>
      <c r="C716">
        <v>1033</v>
      </c>
      <c r="D716">
        <v>5.9417010000000001</v>
      </c>
      <c r="E716">
        <v>57821</v>
      </c>
      <c r="F716">
        <v>51.321879000000003</v>
      </c>
    </row>
    <row r="717" spans="2:6" x14ac:dyDescent="0.35">
      <c r="B717">
        <v>738</v>
      </c>
      <c r="C717">
        <v>343</v>
      </c>
      <c r="D717">
        <v>1.4021790000000001</v>
      </c>
      <c r="E717">
        <v>35252</v>
      </c>
      <c r="F717">
        <v>10.981877000000001</v>
      </c>
    </row>
    <row r="718" spans="2:6" x14ac:dyDescent="0.35">
      <c r="B718">
        <v>739</v>
      </c>
      <c r="C718">
        <v>195</v>
      </c>
      <c r="D718">
        <v>0.73162000000000005</v>
      </c>
      <c r="E718">
        <v>19053</v>
      </c>
      <c r="F718">
        <v>18.04937</v>
      </c>
    </row>
    <row r="719" spans="2:6" x14ac:dyDescent="0.35">
      <c r="B719">
        <v>740</v>
      </c>
      <c r="C719">
        <v>672</v>
      </c>
      <c r="D719">
        <v>3.5913149999999998</v>
      </c>
      <c r="E719">
        <v>49720</v>
      </c>
      <c r="F719">
        <v>31.528344000000001</v>
      </c>
    </row>
    <row r="720" spans="2:6" x14ac:dyDescent="0.35">
      <c r="B720">
        <v>741</v>
      </c>
      <c r="C720">
        <v>538</v>
      </c>
      <c r="D720">
        <v>2.74546</v>
      </c>
      <c r="E720">
        <v>24948</v>
      </c>
      <c r="F720">
        <v>33.063464000000003</v>
      </c>
    </row>
    <row r="721" spans="2:6" x14ac:dyDescent="0.35">
      <c r="B721">
        <v>742</v>
      </c>
      <c r="C721">
        <v>934</v>
      </c>
      <c r="D721">
        <v>6.623227</v>
      </c>
      <c r="E721">
        <v>48961</v>
      </c>
      <c r="F721">
        <v>30.130673999999999</v>
      </c>
    </row>
    <row r="722" spans="2:6" x14ac:dyDescent="0.35">
      <c r="B722">
        <v>743</v>
      </c>
      <c r="C722">
        <v>211</v>
      </c>
      <c r="D722">
        <v>0.76514000000000004</v>
      </c>
      <c r="E722">
        <v>8396</v>
      </c>
      <c r="F722">
        <v>12.895921</v>
      </c>
    </row>
    <row r="723" spans="2:6" x14ac:dyDescent="0.35">
      <c r="B723">
        <v>744</v>
      </c>
      <c r="C723">
        <v>243</v>
      </c>
      <c r="D723">
        <v>1.1968259999999999</v>
      </c>
      <c r="E723">
        <v>18981</v>
      </c>
      <c r="F723">
        <v>15.404655999999999</v>
      </c>
    </row>
    <row r="724" spans="2:6" x14ac:dyDescent="0.35">
      <c r="B724">
        <v>745</v>
      </c>
      <c r="C724">
        <v>459</v>
      </c>
      <c r="D724">
        <v>3.4151600000000002</v>
      </c>
      <c r="E724">
        <v>21113</v>
      </c>
      <c r="F724">
        <v>21.803705000000001</v>
      </c>
    </row>
    <row r="725" spans="2:6" x14ac:dyDescent="0.35">
      <c r="B725">
        <v>746</v>
      </c>
      <c r="C725">
        <v>303</v>
      </c>
      <c r="D725">
        <v>1.23</v>
      </c>
      <c r="E725">
        <v>45072</v>
      </c>
      <c r="F725">
        <v>16.212482999999999</v>
      </c>
    </row>
    <row r="726" spans="2:6" x14ac:dyDescent="0.35">
      <c r="B726">
        <v>747</v>
      </c>
      <c r="C726">
        <v>394</v>
      </c>
      <c r="D726">
        <v>22.152988000000001</v>
      </c>
      <c r="E726">
        <v>23373</v>
      </c>
      <c r="F726">
        <v>4.3624689999999999</v>
      </c>
    </row>
    <row r="727" spans="2:6" x14ac:dyDescent="0.35">
      <c r="B727">
        <v>748</v>
      </c>
      <c r="C727">
        <v>176</v>
      </c>
      <c r="D727">
        <v>0.49351800000000001</v>
      </c>
      <c r="E727">
        <v>16744</v>
      </c>
      <c r="F727">
        <v>12.411019</v>
      </c>
    </row>
    <row r="728" spans="2:6" x14ac:dyDescent="0.35">
      <c r="B728">
        <v>749</v>
      </c>
      <c r="C728">
        <v>231</v>
      </c>
      <c r="D728">
        <v>1.3284929999999999</v>
      </c>
      <c r="E728">
        <v>13486</v>
      </c>
      <c r="F728">
        <v>20.496338999999999</v>
      </c>
    </row>
    <row r="729" spans="2:6" x14ac:dyDescent="0.35">
      <c r="B729">
        <v>750</v>
      </c>
      <c r="C729">
        <v>491</v>
      </c>
      <c r="D729">
        <v>0.540076</v>
      </c>
      <c r="E729">
        <v>20212</v>
      </c>
      <c r="F729">
        <v>4.90029</v>
      </c>
    </row>
    <row r="730" spans="2:6" x14ac:dyDescent="0.35">
      <c r="B730">
        <v>751</v>
      </c>
      <c r="C730">
        <v>1005</v>
      </c>
      <c r="D730">
        <v>4.9892609999999999</v>
      </c>
      <c r="E730">
        <v>67744</v>
      </c>
      <c r="F730">
        <v>36.218591000000004</v>
      </c>
    </row>
    <row r="731" spans="2:6" x14ac:dyDescent="0.35">
      <c r="B731">
        <v>752</v>
      </c>
      <c r="C731">
        <v>476</v>
      </c>
      <c r="D731">
        <v>1.5643899999999999</v>
      </c>
      <c r="E731">
        <v>42714</v>
      </c>
      <c r="F731">
        <v>36.387872000000002</v>
      </c>
    </row>
    <row r="732" spans="2:6" x14ac:dyDescent="0.35">
      <c r="B732">
        <v>753</v>
      </c>
      <c r="C732">
        <v>559</v>
      </c>
      <c r="D732">
        <v>3.2695430000000001</v>
      </c>
      <c r="E732">
        <v>44047</v>
      </c>
      <c r="F732">
        <v>38.665737999999997</v>
      </c>
    </row>
    <row r="733" spans="2:6" x14ac:dyDescent="0.35">
      <c r="B733">
        <v>754</v>
      </c>
      <c r="C733">
        <v>718</v>
      </c>
      <c r="D733">
        <v>6.948817</v>
      </c>
      <c r="E733">
        <v>44136</v>
      </c>
      <c r="F733">
        <v>35.198428</v>
      </c>
    </row>
    <row r="734" spans="2:6" x14ac:dyDescent="0.35">
      <c r="B734">
        <v>755</v>
      </c>
      <c r="C734">
        <v>470</v>
      </c>
      <c r="D734">
        <v>1.976315</v>
      </c>
      <c r="E734">
        <v>26773</v>
      </c>
      <c r="F734">
        <v>28.391307000000001</v>
      </c>
    </row>
    <row r="735" spans="2:6" x14ac:dyDescent="0.35">
      <c r="B735">
        <v>756</v>
      </c>
      <c r="C735">
        <v>909</v>
      </c>
      <c r="D735">
        <v>4.1759050000000002</v>
      </c>
      <c r="E735">
        <v>62500</v>
      </c>
      <c r="F735">
        <v>52.815849999999998</v>
      </c>
    </row>
    <row r="736" spans="2:6" x14ac:dyDescent="0.35">
      <c r="B736">
        <v>757</v>
      </c>
      <c r="C736">
        <v>916</v>
      </c>
      <c r="D736">
        <v>5.2534979999999996</v>
      </c>
      <c r="E736">
        <v>57542</v>
      </c>
      <c r="F736">
        <v>71.650807</v>
      </c>
    </row>
    <row r="737" spans="2:6" x14ac:dyDescent="0.35">
      <c r="B737">
        <v>758</v>
      </c>
      <c r="C737">
        <v>659</v>
      </c>
      <c r="D737">
        <v>2.6578140000000001</v>
      </c>
      <c r="E737">
        <v>47932</v>
      </c>
      <c r="F737">
        <v>18.283472</v>
      </c>
    </row>
    <row r="738" spans="2:6" x14ac:dyDescent="0.35">
      <c r="B738">
        <v>759</v>
      </c>
      <c r="C738">
        <v>636</v>
      </c>
      <c r="D738">
        <v>2.9546939999999999</v>
      </c>
      <c r="E738">
        <v>60254</v>
      </c>
      <c r="F738">
        <v>46.741723</v>
      </c>
    </row>
    <row r="739" spans="2:6" x14ac:dyDescent="0.35">
      <c r="B739">
        <v>760</v>
      </c>
      <c r="C739">
        <v>2233</v>
      </c>
      <c r="D739">
        <v>9.8591610000000003</v>
      </c>
      <c r="E739">
        <v>75460</v>
      </c>
      <c r="F739">
        <v>43.607021000000003</v>
      </c>
    </row>
    <row r="740" spans="2:6" x14ac:dyDescent="0.35">
      <c r="B740">
        <v>761</v>
      </c>
      <c r="C740">
        <v>971</v>
      </c>
      <c r="D740">
        <v>0.99470899999999995</v>
      </c>
      <c r="E740">
        <v>34780</v>
      </c>
      <c r="F740">
        <v>12.643674000000001</v>
      </c>
    </row>
    <row r="741" spans="2:6" x14ac:dyDescent="0.35">
      <c r="B741">
        <v>762</v>
      </c>
      <c r="C741">
        <v>356</v>
      </c>
      <c r="D741">
        <v>2.6841330000000001</v>
      </c>
      <c r="E741">
        <v>31733</v>
      </c>
      <c r="F741">
        <v>52.052824000000001</v>
      </c>
    </row>
    <row r="742" spans="2:6" x14ac:dyDescent="0.35">
      <c r="B742">
        <v>763</v>
      </c>
      <c r="C742">
        <v>164</v>
      </c>
      <c r="D742">
        <v>0.60278200000000004</v>
      </c>
      <c r="E742">
        <v>9933</v>
      </c>
      <c r="F742">
        <v>7.38</v>
      </c>
    </row>
    <row r="743" spans="2:6" x14ac:dyDescent="0.35">
      <c r="B743">
        <v>764</v>
      </c>
      <c r="C743">
        <v>2891</v>
      </c>
      <c r="D743">
        <v>11.328502</v>
      </c>
      <c r="E743">
        <v>72527</v>
      </c>
      <c r="F743">
        <v>26.930430999999999</v>
      </c>
    </row>
    <row r="744" spans="2:6" x14ac:dyDescent="0.35">
      <c r="B744">
        <v>765</v>
      </c>
      <c r="C744">
        <v>903</v>
      </c>
      <c r="D744">
        <v>3.0623580000000001</v>
      </c>
      <c r="E744">
        <v>20883</v>
      </c>
      <c r="F744">
        <v>14.600072000000001</v>
      </c>
    </row>
    <row r="745" spans="2:6" x14ac:dyDescent="0.35">
      <c r="B745">
        <v>766</v>
      </c>
      <c r="C745">
        <v>3588</v>
      </c>
      <c r="D745">
        <v>18.021426000000002</v>
      </c>
      <c r="E745">
        <v>63685</v>
      </c>
      <c r="F745">
        <v>27.266497000000001</v>
      </c>
    </row>
    <row r="746" spans="2:6" x14ac:dyDescent="0.35">
      <c r="B746">
        <v>767</v>
      </c>
      <c r="C746">
        <v>664</v>
      </c>
      <c r="D746">
        <v>4.5285450000000003</v>
      </c>
      <c r="E746">
        <v>46662</v>
      </c>
      <c r="F746">
        <v>56.847486000000004</v>
      </c>
    </row>
    <row r="747" spans="2:6" x14ac:dyDescent="0.35">
      <c r="B747">
        <v>768</v>
      </c>
      <c r="C747">
        <v>244</v>
      </c>
      <c r="D747">
        <v>2.2248579999999998</v>
      </c>
      <c r="E747">
        <v>22768</v>
      </c>
      <c r="F747">
        <v>36.423720000000003</v>
      </c>
    </row>
    <row r="748" spans="2:6" x14ac:dyDescent="0.35">
      <c r="B748">
        <v>769</v>
      </c>
      <c r="C748">
        <v>691</v>
      </c>
      <c r="D748">
        <v>3.5467689999999998</v>
      </c>
      <c r="E748">
        <v>31961</v>
      </c>
      <c r="F748">
        <v>24.836283000000002</v>
      </c>
    </row>
    <row r="749" spans="2:6" x14ac:dyDescent="0.35">
      <c r="B749">
        <v>770</v>
      </c>
      <c r="C749">
        <v>1626</v>
      </c>
      <c r="D749">
        <v>6.297879</v>
      </c>
      <c r="E749">
        <v>31779</v>
      </c>
      <c r="F749">
        <v>23.552783999999999</v>
      </c>
    </row>
    <row r="750" spans="2:6" x14ac:dyDescent="0.35">
      <c r="B750">
        <v>771</v>
      </c>
      <c r="C750">
        <v>951</v>
      </c>
      <c r="D750">
        <v>8.1684889999999992</v>
      </c>
      <c r="E750">
        <v>41326</v>
      </c>
      <c r="F750">
        <v>11.353709</v>
      </c>
    </row>
    <row r="751" spans="2:6" x14ac:dyDescent="0.35">
      <c r="B751">
        <v>772</v>
      </c>
      <c r="C751">
        <v>637</v>
      </c>
      <c r="D751">
        <v>4.7177619999999996</v>
      </c>
      <c r="E751">
        <v>68259</v>
      </c>
      <c r="F751">
        <v>20.272773999999998</v>
      </c>
    </row>
    <row r="752" spans="2:6" x14ac:dyDescent="0.35">
      <c r="B752">
        <v>773</v>
      </c>
      <c r="C752">
        <v>669</v>
      </c>
      <c r="D752">
        <v>2.577839</v>
      </c>
      <c r="E752">
        <v>23612</v>
      </c>
      <c r="F752">
        <v>9.2739510000000003</v>
      </c>
    </row>
    <row r="753" spans="2:6" x14ac:dyDescent="0.35">
      <c r="B753">
        <v>774</v>
      </c>
      <c r="C753">
        <v>270</v>
      </c>
      <c r="D753">
        <v>0.87397000000000002</v>
      </c>
      <c r="E753">
        <v>24880</v>
      </c>
      <c r="F753">
        <v>12.128094000000001</v>
      </c>
    </row>
    <row r="754" spans="2:6" x14ac:dyDescent="0.35">
      <c r="B754">
        <v>775</v>
      </c>
      <c r="C754">
        <v>171</v>
      </c>
      <c r="D754">
        <v>2.2450749999999999</v>
      </c>
      <c r="E754">
        <v>10856</v>
      </c>
      <c r="F754">
        <v>4.1701329999999999</v>
      </c>
    </row>
    <row r="755" spans="2:6" x14ac:dyDescent="0.35">
      <c r="B755">
        <v>776</v>
      </c>
      <c r="C755">
        <v>214</v>
      </c>
      <c r="D755">
        <v>1.0371760000000001</v>
      </c>
      <c r="E755">
        <v>11064</v>
      </c>
      <c r="F755">
        <v>5.2216189999999996</v>
      </c>
    </row>
    <row r="756" spans="2:6" x14ac:dyDescent="0.35">
      <c r="B756">
        <v>777</v>
      </c>
      <c r="C756">
        <v>554</v>
      </c>
      <c r="D756">
        <v>0.50556000000000001</v>
      </c>
      <c r="E756">
        <v>16413</v>
      </c>
      <c r="F756">
        <v>4.8817180000000002</v>
      </c>
    </row>
    <row r="757" spans="2:6" x14ac:dyDescent="0.35">
      <c r="B757">
        <v>778</v>
      </c>
      <c r="C757">
        <v>617</v>
      </c>
      <c r="D757">
        <v>2.1600999999999999</v>
      </c>
      <c r="E757">
        <v>29256</v>
      </c>
      <c r="F757">
        <v>17.628837000000001</v>
      </c>
    </row>
    <row r="758" spans="2:6" x14ac:dyDescent="0.35">
      <c r="B758">
        <v>779</v>
      </c>
      <c r="C758">
        <v>30</v>
      </c>
      <c r="D758">
        <v>0.261793</v>
      </c>
      <c r="E758">
        <v>10045</v>
      </c>
      <c r="F758">
        <v>4.5916389999999998</v>
      </c>
    </row>
    <row r="759" spans="2:6" x14ac:dyDescent="0.35">
      <c r="B759">
        <v>780</v>
      </c>
      <c r="C759">
        <v>465</v>
      </c>
      <c r="D759">
        <v>0.51211799999999996</v>
      </c>
      <c r="E759">
        <v>13416</v>
      </c>
      <c r="F759">
        <v>5.3656119999999996</v>
      </c>
    </row>
    <row r="760" spans="2:6" x14ac:dyDescent="0.35">
      <c r="B760">
        <v>781</v>
      </c>
      <c r="C760">
        <v>461</v>
      </c>
      <c r="D760">
        <v>0.98051100000000002</v>
      </c>
      <c r="E760">
        <v>13186</v>
      </c>
      <c r="F760">
        <v>3.3135810000000001</v>
      </c>
    </row>
    <row r="761" spans="2:6" x14ac:dyDescent="0.35">
      <c r="B761">
        <v>782</v>
      </c>
      <c r="C761">
        <v>400</v>
      </c>
      <c r="D761">
        <v>2.1010909999999998</v>
      </c>
      <c r="E761">
        <v>12774</v>
      </c>
      <c r="F761">
        <v>14.536706000000001</v>
      </c>
    </row>
    <row r="762" spans="2:6" x14ac:dyDescent="0.35">
      <c r="B762">
        <v>783</v>
      </c>
      <c r="C762">
        <v>591</v>
      </c>
      <c r="D762">
        <v>1.1000000000000001</v>
      </c>
      <c r="E762">
        <v>11621</v>
      </c>
      <c r="F762">
        <v>6.2340289999999996</v>
      </c>
    </row>
    <row r="763" spans="2:6" x14ac:dyDescent="0.35">
      <c r="B763">
        <v>784</v>
      </c>
      <c r="C763">
        <v>368</v>
      </c>
      <c r="D763">
        <v>0.707229</v>
      </c>
      <c r="E763">
        <v>16721</v>
      </c>
      <c r="F763">
        <v>7.0470810000000004</v>
      </c>
    </row>
    <row r="764" spans="2:6" x14ac:dyDescent="0.35">
      <c r="B764">
        <v>785</v>
      </c>
      <c r="C764">
        <v>958</v>
      </c>
      <c r="D764">
        <v>7.3689689999999999</v>
      </c>
      <c r="E764">
        <v>11882</v>
      </c>
      <c r="F764">
        <v>11.098231999999999</v>
      </c>
    </row>
    <row r="765" spans="2:6" x14ac:dyDescent="0.35">
      <c r="B765">
        <v>786</v>
      </c>
      <c r="C765">
        <v>1258</v>
      </c>
      <c r="D765">
        <v>3.9355500000000001</v>
      </c>
      <c r="E765">
        <v>28904</v>
      </c>
      <c r="F765">
        <v>6.9612360000000004</v>
      </c>
    </row>
    <row r="766" spans="2:6" x14ac:dyDescent="0.35">
      <c r="B766">
        <v>787</v>
      </c>
      <c r="C766">
        <v>373</v>
      </c>
      <c r="D766">
        <v>0.133941</v>
      </c>
      <c r="E766">
        <v>10979</v>
      </c>
      <c r="F766">
        <v>2.8123610000000001</v>
      </c>
    </row>
    <row r="767" spans="2:6" x14ac:dyDescent="0.35">
      <c r="B767">
        <v>788</v>
      </c>
      <c r="C767">
        <v>471</v>
      </c>
      <c r="D767">
        <v>3.4578410000000002</v>
      </c>
      <c r="E767">
        <v>16913</v>
      </c>
      <c r="F767">
        <v>21.428704</v>
      </c>
    </row>
    <row r="768" spans="2:6" x14ac:dyDescent="0.35">
      <c r="B768">
        <v>789</v>
      </c>
      <c r="C768">
        <v>90</v>
      </c>
      <c r="D768">
        <v>0.35174299999999997</v>
      </c>
      <c r="E768">
        <v>7546</v>
      </c>
      <c r="F768">
        <v>6.9710590000000003</v>
      </c>
    </row>
    <row r="769" spans="2:6" x14ac:dyDescent="0.35">
      <c r="B769">
        <v>790</v>
      </c>
      <c r="C769">
        <v>75</v>
      </c>
      <c r="D769">
        <v>0.171734</v>
      </c>
      <c r="E769">
        <v>11626</v>
      </c>
      <c r="F769">
        <v>8.2719579999999997</v>
      </c>
    </row>
    <row r="770" spans="2:6" x14ac:dyDescent="0.35">
      <c r="B770">
        <v>791</v>
      </c>
      <c r="C770">
        <v>1402</v>
      </c>
      <c r="D770">
        <v>9.8365790000000004</v>
      </c>
      <c r="E770">
        <v>41806</v>
      </c>
      <c r="F770">
        <v>33.295064000000004</v>
      </c>
    </row>
    <row r="771" spans="2:6" x14ac:dyDescent="0.35">
      <c r="B771">
        <v>792</v>
      </c>
      <c r="C771">
        <v>1263</v>
      </c>
      <c r="D771">
        <v>3.2788900000000001</v>
      </c>
      <c r="E771">
        <v>35681</v>
      </c>
      <c r="F771">
        <v>20.531801000000002</v>
      </c>
    </row>
    <row r="772" spans="2:6" x14ac:dyDescent="0.35">
      <c r="B772">
        <v>793</v>
      </c>
      <c r="C772">
        <v>1205</v>
      </c>
      <c r="D772">
        <v>4.4273579999999999</v>
      </c>
      <c r="E772">
        <v>23843</v>
      </c>
      <c r="F772">
        <v>36.827598999999999</v>
      </c>
    </row>
    <row r="773" spans="2:6" x14ac:dyDescent="0.35">
      <c r="B773">
        <v>794</v>
      </c>
      <c r="C773">
        <v>932</v>
      </c>
      <c r="D773">
        <v>5.1862620000000001</v>
      </c>
      <c r="E773">
        <v>42944</v>
      </c>
      <c r="F773">
        <v>15.910926</v>
      </c>
    </row>
    <row r="774" spans="2:6" x14ac:dyDescent="0.35">
      <c r="B774">
        <v>795</v>
      </c>
      <c r="C774">
        <v>712</v>
      </c>
      <c r="D774">
        <v>1.1570309999999999</v>
      </c>
      <c r="E774">
        <v>29252</v>
      </c>
      <c r="F774">
        <v>15.644432999999999</v>
      </c>
    </row>
    <row r="775" spans="2:6" x14ac:dyDescent="0.35">
      <c r="B775">
        <v>796</v>
      </c>
      <c r="C775">
        <v>1652</v>
      </c>
      <c r="D775">
        <v>10.936173999999999</v>
      </c>
      <c r="E775">
        <v>30694</v>
      </c>
      <c r="F775">
        <v>32.828862000000001</v>
      </c>
    </row>
    <row r="776" spans="2:6" x14ac:dyDescent="0.35">
      <c r="B776">
        <v>797</v>
      </c>
      <c r="C776">
        <v>783</v>
      </c>
      <c r="D776">
        <v>2.0271270000000001</v>
      </c>
      <c r="E776">
        <v>38033</v>
      </c>
      <c r="F776">
        <v>15.324904999999999</v>
      </c>
    </row>
    <row r="777" spans="2:6" x14ac:dyDescent="0.35">
      <c r="B777">
        <v>798</v>
      </c>
      <c r="C777">
        <v>1262</v>
      </c>
      <c r="D777">
        <v>5.7464320000000004</v>
      </c>
      <c r="E777">
        <v>22187</v>
      </c>
      <c r="F777">
        <v>16.052095999999999</v>
      </c>
    </row>
    <row r="778" spans="2:6" x14ac:dyDescent="0.35">
      <c r="B778">
        <v>799</v>
      </c>
      <c r="C778">
        <v>732</v>
      </c>
      <c r="D778">
        <v>3.8688220000000002</v>
      </c>
      <c r="E778">
        <v>29094</v>
      </c>
      <c r="F778">
        <v>25.243929999999999</v>
      </c>
    </row>
    <row r="779" spans="2:6" x14ac:dyDescent="0.35">
      <c r="B779">
        <v>801</v>
      </c>
      <c r="C779">
        <v>647</v>
      </c>
      <c r="D779">
        <v>4.2300000000000004</v>
      </c>
      <c r="E779">
        <v>47040</v>
      </c>
      <c r="F779">
        <v>39.495333000000002</v>
      </c>
    </row>
    <row r="780" spans="2:6" x14ac:dyDescent="0.35">
      <c r="B780">
        <v>802</v>
      </c>
      <c r="C780">
        <v>755</v>
      </c>
      <c r="D780">
        <v>16.278158000000001</v>
      </c>
      <c r="E780">
        <v>22561</v>
      </c>
      <c r="F780">
        <v>41.539786999999997</v>
      </c>
    </row>
    <row r="781" spans="2:6" x14ac:dyDescent="0.35">
      <c r="B781">
        <v>803</v>
      </c>
      <c r="C781">
        <v>645</v>
      </c>
      <c r="D781">
        <v>17.728669</v>
      </c>
      <c r="E781">
        <v>22627</v>
      </c>
      <c r="F781">
        <v>35.603228000000001</v>
      </c>
    </row>
    <row r="782" spans="2:6" x14ac:dyDescent="0.35">
      <c r="B782">
        <v>804</v>
      </c>
      <c r="C782">
        <v>755</v>
      </c>
      <c r="D782">
        <v>4.779382</v>
      </c>
      <c r="E782">
        <v>26152</v>
      </c>
      <c r="F782">
        <v>20.152272</v>
      </c>
    </row>
    <row r="783" spans="2:6" x14ac:dyDescent="0.35">
      <c r="B783">
        <v>805</v>
      </c>
      <c r="C783">
        <v>990</v>
      </c>
      <c r="D783">
        <v>2.8032569999999999</v>
      </c>
      <c r="E783">
        <v>24505</v>
      </c>
      <c r="F783">
        <v>12.843989000000001</v>
      </c>
    </row>
    <row r="784" spans="2:6" x14ac:dyDescent="0.35">
      <c r="B784">
        <v>806</v>
      </c>
      <c r="C784">
        <v>612</v>
      </c>
      <c r="D784">
        <v>1.57681</v>
      </c>
      <c r="E784">
        <v>31843</v>
      </c>
      <c r="F784">
        <v>11.072646000000001</v>
      </c>
    </row>
    <row r="785" spans="2:6" x14ac:dyDescent="0.35">
      <c r="B785">
        <v>807</v>
      </c>
      <c r="C785">
        <v>985</v>
      </c>
      <c r="D785">
        <v>3.2270989999999999</v>
      </c>
      <c r="E785">
        <v>23789</v>
      </c>
      <c r="F785">
        <v>14.93</v>
      </c>
    </row>
    <row r="786" spans="2:6" x14ac:dyDescent="0.35">
      <c r="B786">
        <v>808</v>
      </c>
      <c r="C786">
        <v>295</v>
      </c>
      <c r="D786">
        <v>3.3267069999999999</v>
      </c>
      <c r="E786">
        <v>22368</v>
      </c>
      <c r="F786">
        <v>18.915955</v>
      </c>
    </row>
    <row r="787" spans="2:6" x14ac:dyDescent="0.35">
      <c r="B787">
        <v>809</v>
      </c>
      <c r="C787">
        <v>412</v>
      </c>
      <c r="D787">
        <v>1.1587130000000001</v>
      </c>
      <c r="E787">
        <v>31876</v>
      </c>
      <c r="F787">
        <v>24.940902999999999</v>
      </c>
    </row>
    <row r="788" spans="2:6" x14ac:dyDescent="0.35">
      <c r="B788">
        <v>810</v>
      </c>
      <c r="C788">
        <v>306</v>
      </c>
      <c r="D788">
        <v>1.777479</v>
      </c>
      <c r="E788">
        <v>11175</v>
      </c>
      <c r="F788">
        <v>11.081359000000001</v>
      </c>
    </row>
    <row r="789" spans="2:6" x14ac:dyDescent="0.35">
      <c r="B789">
        <v>811</v>
      </c>
      <c r="C789">
        <v>26</v>
      </c>
      <c r="D789">
        <v>1.478E-2</v>
      </c>
      <c r="E789">
        <v>5815</v>
      </c>
      <c r="F789">
        <v>6.5423039999999997</v>
      </c>
    </row>
    <row r="790" spans="2:6" x14ac:dyDescent="0.35">
      <c r="B790">
        <v>812</v>
      </c>
      <c r="C790">
        <v>510</v>
      </c>
      <c r="D790">
        <v>1.8032250000000001</v>
      </c>
      <c r="E790">
        <v>18101</v>
      </c>
      <c r="F790">
        <v>7.3413089999999999</v>
      </c>
    </row>
    <row r="791" spans="2:6" x14ac:dyDescent="0.35">
      <c r="B791">
        <v>813</v>
      </c>
      <c r="C791">
        <v>533</v>
      </c>
      <c r="D791">
        <v>1.3961939999999999</v>
      </c>
      <c r="E791">
        <v>17989</v>
      </c>
      <c r="F791">
        <v>9.8011870000000005</v>
      </c>
    </row>
    <row r="792" spans="2:6" x14ac:dyDescent="0.35">
      <c r="B792">
        <v>814</v>
      </c>
      <c r="C792">
        <v>195</v>
      </c>
      <c r="D792">
        <v>1.0689249999999999</v>
      </c>
      <c r="E792">
        <v>8128</v>
      </c>
      <c r="F792">
        <v>6.4809609999999997</v>
      </c>
    </row>
    <row r="793" spans="2:6" x14ac:dyDescent="0.35">
      <c r="B793">
        <v>815</v>
      </c>
      <c r="C793">
        <v>898</v>
      </c>
      <c r="D793">
        <v>5.4341749999999998</v>
      </c>
      <c r="E793">
        <v>19410</v>
      </c>
      <c r="F793">
        <v>27.156175999999999</v>
      </c>
    </row>
    <row r="794" spans="2:6" x14ac:dyDescent="0.35">
      <c r="B794">
        <v>816</v>
      </c>
      <c r="C794">
        <v>76</v>
      </c>
      <c r="D794">
        <v>0.90862799999999999</v>
      </c>
      <c r="E794">
        <v>7294</v>
      </c>
      <c r="F794">
        <v>4.318079</v>
      </c>
    </row>
    <row r="795" spans="2:6" x14ac:dyDescent="0.35">
      <c r="B795">
        <v>817</v>
      </c>
      <c r="C795">
        <v>351</v>
      </c>
      <c r="D795">
        <v>0.76594600000000002</v>
      </c>
      <c r="E795">
        <v>11883</v>
      </c>
      <c r="F795">
        <v>2.1780949999999999</v>
      </c>
    </row>
    <row r="796" spans="2:6" x14ac:dyDescent="0.35">
      <c r="B796">
        <v>818</v>
      </c>
      <c r="C796">
        <v>172</v>
      </c>
      <c r="D796">
        <v>1.2845800000000001</v>
      </c>
      <c r="E796">
        <v>6146</v>
      </c>
      <c r="F796">
        <v>6.9007170000000002</v>
      </c>
    </row>
    <row r="797" spans="2:6" x14ac:dyDescent="0.35">
      <c r="B797">
        <v>819</v>
      </c>
      <c r="C797">
        <v>241</v>
      </c>
      <c r="D797">
        <v>0.51184700000000005</v>
      </c>
      <c r="E797">
        <v>14600</v>
      </c>
      <c r="F797">
        <v>4.1826400000000001</v>
      </c>
    </row>
    <row r="798" spans="2:6" x14ac:dyDescent="0.35">
      <c r="B798">
        <v>820</v>
      </c>
      <c r="C798">
        <v>79</v>
      </c>
      <c r="D798">
        <v>0.28412999999999999</v>
      </c>
      <c r="E798">
        <v>5227</v>
      </c>
      <c r="F798">
        <v>2.0960990000000002</v>
      </c>
    </row>
    <row r="799" spans="2:6" x14ac:dyDescent="0.35">
      <c r="B799">
        <v>821</v>
      </c>
      <c r="C799">
        <v>209</v>
      </c>
      <c r="D799">
        <v>3.4752719999999999</v>
      </c>
      <c r="E799">
        <v>8652</v>
      </c>
      <c r="F799">
        <v>5.2264840000000001</v>
      </c>
    </row>
    <row r="800" spans="2:6" x14ac:dyDescent="0.35">
      <c r="B800">
        <v>822</v>
      </c>
      <c r="C800">
        <v>213</v>
      </c>
      <c r="D800">
        <v>0.98658400000000002</v>
      </c>
      <c r="E800">
        <v>2850</v>
      </c>
      <c r="F800">
        <v>1.8644000000000001</v>
      </c>
    </row>
    <row r="801" spans="2:6" x14ac:dyDescent="0.35">
      <c r="B801">
        <v>823</v>
      </c>
      <c r="C801">
        <v>83</v>
      </c>
      <c r="D801">
        <v>0.51310500000000003</v>
      </c>
      <c r="E801">
        <v>6062</v>
      </c>
      <c r="F801">
        <v>2.306867</v>
      </c>
    </row>
    <row r="802" spans="2:6" x14ac:dyDescent="0.35">
      <c r="B802">
        <v>824</v>
      </c>
      <c r="C802">
        <v>109</v>
      </c>
      <c r="D802">
        <v>0.31478699999999998</v>
      </c>
      <c r="E802">
        <v>2272</v>
      </c>
      <c r="F802">
        <v>2.3677429999999999</v>
      </c>
    </row>
    <row r="803" spans="2:6" x14ac:dyDescent="0.35">
      <c r="B803">
        <v>825</v>
      </c>
      <c r="C803">
        <v>147</v>
      </c>
      <c r="D803">
        <v>1.333553</v>
      </c>
      <c r="E803">
        <v>3174</v>
      </c>
      <c r="F803">
        <v>3.4846430000000002</v>
      </c>
    </row>
    <row r="804" spans="2:6" x14ac:dyDescent="0.35">
      <c r="B804">
        <v>826</v>
      </c>
      <c r="C804">
        <v>1133</v>
      </c>
      <c r="D804">
        <v>2.6716410000000002</v>
      </c>
      <c r="E804">
        <v>48751</v>
      </c>
      <c r="F804">
        <v>16.205788999999999</v>
      </c>
    </row>
    <row r="805" spans="2:6" x14ac:dyDescent="0.35">
      <c r="B805">
        <v>827</v>
      </c>
      <c r="C805">
        <v>151</v>
      </c>
      <c r="D805">
        <v>0.42259000000000002</v>
      </c>
      <c r="E805">
        <v>2764</v>
      </c>
      <c r="F805">
        <v>0.69639499999999999</v>
      </c>
    </row>
    <row r="806" spans="2:6" x14ac:dyDescent="0.35">
      <c r="B806">
        <v>828</v>
      </c>
      <c r="C806">
        <v>88</v>
      </c>
      <c r="D806">
        <v>0.467887</v>
      </c>
      <c r="E806">
        <v>1795</v>
      </c>
      <c r="F806">
        <v>4.2203470000000003</v>
      </c>
    </row>
    <row r="807" spans="2:6" x14ac:dyDescent="0.35">
      <c r="B807">
        <v>829</v>
      </c>
      <c r="C807">
        <v>72</v>
      </c>
      <c r="D807">
        <v>0.47336099999999998</v>
      </c>
      <c r="E807">
        <v>4365</v>
      </c>
      <c r="F807">
        <v>3.770032</v>
      </c>
    </row>
    <row r="808" spans="2:6" x14ac:dyDescent="0.35">
      <c r="B808">
        <v>831</v>
      </c>
      <c r="C808">
        <v>12</v>
      </c>
      <c r="D808">
        <v>0.13248099999999999</v>
      </c>
      <c r="E808">
        <v>1353</v>
      </c>
      <c r="F808">
        <v>0.84984499999999996</v>
      </c>
    </row>
    <row r="809" spans="2:6" x14ac:dyDescent="0.35">
      <c r="B809">
        <v>832</v>
      </c>
      <c r="C809">
        <v>5</v>
      </c>
      <c r="D809">
        <v>2.3730000000000001E-3</v>
      </c>
      <c r="E809">
        <v>1357</v>
      </c>
      <c r="F809">
        <v>0.83048100000000002</v>
      </c>
    </row>
    <row r="810" spans="2:6" x14ac:dyDescent="0.35">
      <c r="B810">
        <v>833</v>
      </c>
      <c r="C810">
        <v>4</v>
      </c>
      <c r="D810">
        <v>2.2284000000000002E-2</v>
      </c>
      <c r="E810">
        <v>738</v>
      </c>
      <c r="F810">
        <v>0.55264000000000002</v>
      </c>
    </row>
    <row r="811" spans="2:6" x14ac:dyDescent="0.35">
      <c r="B811">
        <v>834</v>
      </c>
      <c r="C811">
        <v>19</v>
      </c>
      <c r="D811">
        <v>0.29200700000000002</v>
      </c>
      <c r="E811">
        <v>1762</v>
      </c>
      <c r="F811">
        <v>1.5091889999999999</v>
      </c>
    </row>
    <row r="812" spans="2:6" x14ac:dyDescent="0.35">
      <c r="B812">
        <v>836</v>
      </c>
      <c r="C812">
        <v>45</v>
      </c>
      <c r="D812">
        <v>0.17132500000000001</v>
      </c>
      <c r="E812">
        <v>1835</v>
      </c>
      <c r="F812">
        <v>2.3649900000000001</v>
      </c>
    </row>
    <row r="813" spans="2:6" x14ac:dyDescent="0.35">
      <c r="B813">
        <v>837</v>
      </c>
      <c r="C813">
        <v>14</v>
      </c>
      <c r="D813">
        <v>9.5250000000000005E-3</v>
      </c>
      <c r="E813">
        <v>1452</v>
      </c>
      <c r="F813">
        <v>0.94826299999999997</v>
      </c>
    </row>
    <row r="814" spans="2:6" x14ac:dyDescent="0.35">
      <c r="B814">
        <v>838</v>
      </c>
      <c r="C814">
        <v>56</v>
      </c>
      <c r="D814">
        <v>0.39382299999999998</v>
      </c>
      <c r="E814">
        <v>1455</v>
      </c>
      <c r="F814">
        <v>1.214526</v>
      </c>
    </row>
    <row r="815" spans="2:6" x14ac:dyDescent="0.35">
      <c r="B815">
        <v>839</v>
      </c>
      <c r="C815">
        <v>59</v>
      </c>
      <c r="D815">
        <v>0.17079900000000001</v>
      </c>
      <c r="E815">
        <v>1691</v>
      </c>
      <c r="F815">
        <v>1.955962</v>
      </c>
    </row>
    <row r="816" spans="2:6" x14ac:dyDescent="0.35">
      <c r="B816">
        <v>840</v>
      </c>
      <c r="C816">
        <v>30</v>
      </c>
      <c r="D816">
        <v>4.6486E-2</v>
      </c>
      <c r="E816">
        <v>1246</v>
      </c>
      <c r="F816">
        <v>0.38604100000000002</v>
      </c>
    </row>
    <row r="817" spans="2:6" x14ac:dyDescent="0.35">
      <c r="B817">
        <v>841</v>
      </c>
      <c r="C817">
        <v>53</v>
      </c>
      <c r="D817">
        <v>0.19162199999999999</v>
      </c>
      <c r="E817">
        <v>1044</v>
      </c>
      <c r="F817">
        <v>0.96718000000000004</v>
      </c>
    </row>
    <row r="818" spans="2:6" x14ac:dyDescent="0.35">
      <c r="B818">
        <v>842</v>
      </c>
      <c r="C818">
        <v>43</v>
      </c>
      <c r="D818">
        <v>1.60006</v>
      </c>
      <c r="E818">
        <v>1947</v>
      </c>
      <c r="F818">
        <v>1.2199530000000001</v>
      </c>
    </row>
    <row r="819" spans="2:6" x14ac:dyDescent="0.35">
      <c r="B819">
        <v>843</v>
      </c>
      <c r="C819">
        <v>70</v>
      </c>
      <c r="D819">
        <v>9.4020999999999993E-2</v>
      </c>
      <c r="E819">
        <v>1362</v>
      </c>
      <c r="F819">
        <v>1.128466</v>
      </c>
    </row>
    <row r="820" spans="2:6" x14ac:dyDescent="0.35">
      <c r="B820">
        <v>844</v>
      </c>
      <c r="C820">
        <v>34</v>
      </c>
      <c r="D820">
        <v>2.1194000000000001E-2</v>
      </c>
      <c r="E820">
        <v>1185</v>
      </c>
      <c r="F820">
        <v>0.94753299999999996</v>
      </c>
    </row>
    <row r="821" spans="2:6" x14ac:dyDescent="0.35">
      <c r="B821">
        <v>845</v>
      </c>
      <c r="C821">
        <v>62</v>
      </c>
      <c r="D821">
        <v>2.2023000000000001E-2</v>
      </c>
      <c r="E821">
        <v>518</v>
      </c>
      <c r="F821">
        <v>0.190971</v>
      </c>
    </row>
    <row r="822" spans="2:6" x14ac:dyDescent="0.35">
      <c r="B822">
        <v>846</v>
      </c>
      <c r="C822">
        <v>150</v>
      </c>
      <c r="D822">
        <v>4.4467E-2</v>
      </c>
      <c r="E822">
        <v>1410</v>
      </c>
      <c r="F822">
        <v>0.58267000000000002</v>
      </c>
    </row>
    <row r="823" spans="2:6" x14ac:dyDescent="0.35">
      <c r="B823">
        <v>847</v>
      </c>
      <c r="C823">
        <v>10</v>
      </c>
      <c r="D823">
        <v>2.823E-3</v>
      </c>
      <c r="E823">
        <v>818</v>
      </c>
      <c r="F823">
        <v>0.34727599999999997</v>
      </c>
    </row>
    <row r="824" spans="2:6" x14ac:dyDescent="0.35">
      <c r="B824">
        <v>848</v>
      </c>
      <c r="C824">
        <v>16</v>
      </c>
      <c r="E824">
        <v>405</v>
      </c>
      <c r="F824">
        <v>0.11561100000000001</v>
      </c>
    </row>
    <row r="825" spans="2:6" x14ac:dyDescent="0.35">
      <c r="B825">
        <v>849</v>
      </c>
      <c r="C825">
        <v>5</v>
      </c>
      <c r="E825">
        <v>1296</v>
      </c>
      <c r="F825">
        <v>0.17155500000000001</v>
      </c>
    </row>
    <row r="826" spans="2:6" x14ac:dyDescent="0.35">
      <c r="B826">
        <v>851</v>
      </c>
      <c r="C826">
        <v>205</v>
      </c>
      <c r="D826">
        <v>0.38784000000000002</v>
      </c>
      <c r="E826">
        <v>22399</v>
      </c>
      <c r="F826">
        <v>13.214319</v>
      </c>
    </row>
    <row r="827" spans="2:6" x14ac:dyDescent="0.35">
      <c r="B827">
        <v>852</v>
      </c>
      <c r="C827">
        <v>467</v>
      </c>
      <c r="D827">
        <v>3.5981070000000002</v>
      </c>
      <c r="E827">
        <v>20699</v>
      </c>
      <c r="F827">
        <v>20.635542000000001</v>
      </c>
    </row>
    <row r="828" spans="2:6" x14ac:dyDescent="0.35">
      <c r="B828">
        <v>853</v>
      </c>
      <c r="C828">
        <v>535</v>
      </c>
      <c r="D828">
        <v>2.02</v>
      </c>
      <c r="E828">
        <v>35975</v>
      </c>
      <c r="F828">
        <v>16.824641</v>
      </c>
    </row>
    <row r="829" spans="2:6" x14ac:dyDescent="0.35">
      <c r="B829">
        <v>855</v>
      </c>
      <c r="C829">
        <v>3</v>
      </c>
      <c r="E829">
        <v>622</v>
      </c>
      <c r="F829">
        <v>0.160438</v>
      </c>
    </row>
    <row r="830" spans="2:6" x14ac:dyDescent="0.35">
      <c r="B830">
        <v>856</v>
      </c>
      <c r="C830">
        <v>36</v>
      </c>
      <c r="E830">
        <v>831</v>
      </c>
      <c r="F830">
        <v>0.23421500000000001</v>
      </c>
    </row>
    <row r="831" spans="2:6" x14ac:dyDescent="0.35">
      <c r="B831">
        <v>857</v>
      </c>
      <c r="C831">
        <v>18</v>
      </c>
      <c r="D831">
        <v>5.4996000000000003E-2</v>
      </c>
      <c r="E831">
        <v>812</v>
      </c>
      <c r="F831">
        <v>0.69750199999999996</v>
      </c>
    </row>
    <row r="832" spans="2:6" x14ac:dyDescent="0.35">
      <c r="B832">
        <v>858</v>
      </c>
      <c r="C832">
        <v>20</v>
      </c>
      <c r="D832">
        <v>3.6908999999999997E-2</v>
      </c>
      <c r="E832">
        <v>747</v>
      </c>
      <c r="F832">
        <v>0.76424800000000004</v>
      </c>
    </row>
    <row r="833" spans="2:6" x14ac:dyDescent="0.35">
      <c r="B833">
        <v>899</v>
      </c>
      <c r="C833">
        <v>235</v>
      </c>
      <c r="D833">
        <v>0.64488000000000001</v>
      </c>
      <c r="E833">
        <v>9281</v>
      </c>
      <c r="F833">
        <v>7.5865859999999996</v>
      </c>
    </row>
    <row r="834" spans="2:6" x14ac:dyDescent="0.35">
      <c r="B834">
        <v>901</v>
      </c>
      <c r="C834">
        <v>1276</v>
      </c>
      <c r="D834">
        <v>6.5008720000000002</v>
      </c>
      <c r="E834">
        <v>43143</v>
      </c>
      <c r="F834">
        <v>95.639855999999995</v>
      </c>
    </row>
    <row r="835" spans="2:6" x14ac:dyDescent="0.35">
      <c r="B835">
        <v>902</v>
      </c>
      <c r="C835">
        <v>1607</v>
      </c>
      <c r="D835">
        <v>17.103290000000001</v>
      </c>
      <c r="E835">
        <v>59257</v>
      </c>
      <c r="F835">
        <v>95.101780000000005</v>
      </c>
    </row>
    <row r="836" spans="2:6" x14ac:dyDescent="0.35">
      <c r="B836">
        <v>903</v>
      </c>
      <c r="C836">
        <v>640</v>
      </c>
      <c r="D836">
        <v>2.5638890000000001</v>
      </c>
      <c r="E836">
        <v>36106</v>
      </c>
      <c r="F836">
        <v>16.761908999999999</v>
      </c>
    </row>
    <row r="837" spans="2:6" x14ac:dyDescent="0.35">
      <c r="B837">
        <v>904</v>
      </c>
      <c r="C837">
        <v>1684</v>
      </c>
      <c r="D837">
        <v>11.445057</v>
      </c>
      <c r="E837">
        <v>66116</v>
      </c>
      <c r="F837">
        <v>88.438822000000002</v>
      </c>
    </row>
    <row r="838" spans="2:6" x14ac:dyDescent="0.35">
      <c r="B838">
        <v>905</v>
      </c>
      <c r="C838">
        <v>490</v>
      </c>
      <c r="D838">
        <v>2.2596250000000002</v>
      </c>
      <c r="E838">
        <v>46883</v>
      </c>
      <c r="F838">
        <v>35.381869000000002</v>
      </c>
    </row>
    <row r="839" spans="2:6" x14ac:dyDescent="0.35">
      <c r="B839">
        <v>906</v>
      </c>
      <c r="C839">
        <v>1791</v>
      </c>
      <c r="D839">
        <v>18.340520999999999</v>
      </c>
      <c r="E839">
        <v>61554</v>
      </c>
      <c r="F839">
        <v>45.513651000000003</v>
      </c>
    </row>
    <row r="840" spans="2:6" x14ac:dyDescent="0.35">
      <c r="B840">
        <v>907</v>
      </c>
      <c r="C840">
        <v>1084</v>
      </c>
      <c r="D840">
        <v>4.6961180000000002</v>
      </c>
      <c r="E840">
        <v>60480</v>
      </c>
      <c r="F840">
        <v>55.231689000000003</v>
      </c>
    </row>
    <row r="841" spans="2:6" x14ac:dyDescent="0.35">
      <c r="B841">
        <v>908</v>
      </c>
      <c r="C841">
        <v>972</v>
      </c>
      <c r="D841">
        <v>5.4300059999999997</v>
      </c>
      <c r="E841">
        <v>38898</v>
      </c>
      <c r="F841">
        <v>45.157528999999997</v>
      </c>
    </row>
    <row r="842" spans="2:6" x14ac:dyDescent="0.35">
      <c r="B842">
        <v>909</v>
      </c>
      <c r="C842">
        <v>994</v>
      </c>
      <c r="D842">
        <v>9.8493569999999995</v>
      </c>
      <c r="E842">
        <v>47947</v>
      </c>
      <c r="F842">
        <v>66.297488000000001</v>
      </c>
    </row>
    <row r="843" spans="2:6" x14ac:dyDescent="0.35">
      <c r="B843">
        <v>910</v>
      </c>
      <c r="C843">
        <v>796</v>
      </c>
      <c r="D843">
        <v>5.6943330000000003</v>
      </c>
      <c r="E843">
        <v>45547</v>
      </c>
      <c r="F843">
        <v>79.754062000000005</v>
      </c>
    </row>
    <row r="844" spans="2:6" x14ac:dyDescent="0.35">
      <c r="B844">
        <v>911</v>
      </c>
      <c r="C844">
        <v>465</v>
      </c>
      <c r="D844">
        <v>0.34719899999999998</v>
      </c>
      <c r="E844">
        <v>28205</v>
      </c>
      <c r="F844">
        <v>11.809377</v>
      </c>
    </row>
    <row r="845" spans="2:6" x14ac:dyDescent="0.35">
      <c r="B845">
        <v>912</v>
      </c>
      <c r="C845">
        <v>1151</v>
      </c>
      <c r="D845">
        <v>6.6625430000000003</v>
      </c>
      <c r="E845">
        <v>37805</v>
      </c>
      <c r="F845">
        <v>61.501387000000001</v>
      </c>
    </row>
    <row r="846" spans="2:6" x14ac:dyDescent="0.35">
      <c r="B846">
        <v>913</v>
      </c>
      <c r="C846">
        <v>770</v>
      </c>
      <c r="D846">
        <v>4.61937</v>
      </c>
      <c r="E846">
        <v>32905</v>
      </c>
      <c r="F846">
        <v>82.703259000000003</v>
      </c>
    </row>
    <row r="847" spans="2:6" x14ac:dyDescent="0.35">
      <c r="B847">
        <v>914</v>
      </c>
      <c r="C847">
        <v>2294</v>
      </c>
      <c r="D847">
        <v>14.058930999999999</v>
      </c>
      <c r="E847">
        <v>56876</v>
      </c>
      <c r="F847">
        <v>70.332571999999999</v>
      </c>
    </row>
    <row r="848" spans="2:6" x14ac:dyDescent="0.35">
      <c r="B848">
        <v>915</v>
      </c>
      <c r="C848">
        <v>938</v>
      </c>
      <c r="D848">
        <v>1.8675889999999999</v>
      </c>
      <c r="E848">
        <v>31350</v>
      </c>
      <c r="F848">
        <v>12.31</v>
      </c>
    </row>
    <row r="849" spans="2:6" x14ac:dyDescent="0.35">
      <c r="B849">
        <v>916</v>
      </c>
      <c r="C849">
        <v>863</v>
      </c>
      <c r="D849">
        <v>12.534001999999999</v>
      </c>
      <c r="E849">
        <v>35249</v>
      </c>
      <c r="F849">
        <v>54.667416000000003</v>
      </c>
    </row>
    <row r="850" spans="2:6" x14ac:dyDescent="0.35">
      <c r="B850">
        <v>917</v>
      </c>
      <c r="C850">
        <v>493</v>
      </c>
      <c r="D850">
        <v>4.41</v>
      </c>
      <c r="E850">
        <v>19348</v>
      </c>
      <c r="F850">
        <v>6.140593</v>
      </c>
    </row>
    <row r="851" spans="2:6" x14ac:dyDescent="0.35">
      <c r="B851">
        <v>918</v>
      </c>
      <c r="C851">
        <v>1164</v>
      </c>
      <c r="D851">
        <v>11.590674999999999</v>
      </c>
      <c r="E851">
        <v>38875</v>
      </c>
      <c r="F851">
        <v>19.668606</v>
      </c>
    </row>
    <row r="852" spans="2:6" x14ac:dyDescent="0.35">
      <c r="B852">
        <v>919</v>
      </c>
      <c r="C852">
        <v>703</v>
      </c>
      <c r="D852">
        <v>6.1620270000000001</v>
      </c>
      <c r="E852">
        <v>29013</v>
      </c>
      <c r="F852">
        <v>39.539135999999999</v>
      </c>
    </row>
    <row r="853" spans="2:6" x14ac:dyDescent="0.35">
      <c r="B853">
        <v>920</v>
      </c>
      <c r="C853">
        <v>822</v>
      </c>
      <c r="D853">
        <v>5.926774</v>
      </c>
      <c r="E853">
        <v>24916</v>
      </c>
      <c r="F853">
        <v>36.807977999999999</v>
      </c>
    </row>
    <row r="854" spans="2:6" x14ac:dyDescent="0.35">
      <c r="B854">
        <v>921</v>
      </c>
      <c r="C854">
        <v>1636</v>
      </c>
      <c r="D854">
        <v>10.295127000000001</v>
      </c>
      <c r="E854">
        <v>41253</v>
      </c>
      <c r="F854">
        <v>52.240135000000002</v>
      </c>
    </row>
    <row r="855" spans="2:6" x14ac:dyDescent="0.35">
      <c r="B855">
        <v>922</v>
      </c>
      <c r="C855">
        <v>1458</v>
      </c>
      <c r="D855">
        <v>9.2551129999999997</v>
      </c>
      <c r="E855">
        <v>36967</v>
      </c>
      <c r="F855">
        <v>79.194193999999996</v>
      </c>
    </row>
    <row r="856" spans="2:6" x14ac:dyDescent="0.35">
      <c r="B856">
        <v>923</v>
      </c>
      <c r="C856">
        <v>901</v>
      </c>
      <c r="D856">
        <v>10.470642</v>
      </c>
      <c r="E856">
        <v>40431</v>
      </c>
      <c r="F856">
        <v>49.961469000000001</v>
      </c>
    </row>
    <row r="857" spans="2:6" x14ac:dyDescent="0.35">
      <c r="B857">
        <v>924</v>
      </c>
      <c r="C857">
        <v>384</v>
      </c>
      <c r="D857">
        <v>2.0808140000000002</v>
      </c>
      <c r="E857">
        <v>32338</v>
      </c>
      <c r="F857">
        <v>17.539705000000001</v>
      </c>
    </row>
    <row r="858" spans="2:6" x14ac:dyDescent="0.35">
      <c r="B858">
        <v>925</v>
      </c>
      <c r="C858">
        <v>142</v>
      </c>
      <c r="D858">
        <v>0.42304399999999998</v>
      </c>
      <c r="E858">
        <v>33561</v>
      </c>
      <c r="F858">
        <v>20.188538000000001</v>
      </c>
    </row>
    <row r="859" spans="2:6" x14ac:dyDescent="0.35">
      <c r="B859">
        <v>926</v>
      </c>
      <c r="C859">
        <v>1309</v>
      </c>
      <c r="D859">
        <v>9.694172</v>
      </c>
      <c r="E859">
        <v>41354</v>
      </c>
      <c r="F859">
        <v>29.115355000000001</v>
      </c>
    </row>
    <row r="860" spans="2:6" x14ac:dyDescent="0.35">
      <c r="B860">
        <v>927</v>
      </c>
      <c r="C860">
        <v>392</v>
      </c>
      <c r="D860">
        <v>2.1046749999999999</v>
      </c>
      <c r="E860">
        <v>41016</v>
      </c>
      <c r="F860">
        <v>25.827683</v>
      </c>
    </row>
    <row r="861" spans="2:6" x14ac:dyDescent="0.35">
      <c r="B861">
        <v>928</v>
      </c>
      <c r="C861">
        <v>329</v>
      </c>
      <c r="D861">
        <v>0.68652800000000003</v>
      </c>
      <c r="E861">
        <v>20307</v>
      </c>
      <c r="F861">
        <v>19.596340999999999</v>
      </c>
    </row>
    <row r="862" spans="2:6" x14ac:dyDescent="0.35">
      <c r="B862">
        <v>929</v>
      </c>
      <c r="C862">
        <v>84</v>
      </c>
      <c r="D862">
        <v>0.28750599999999998</v>
      </c>
      <c r="E862">
        <v>15026</v>
      </c>
      <c r="F862">
        <v>11.171346</v>
      </c>
    </row>
    <row r="863" spans="2:6" x14ac:dyDescent="0.35">
      <c r="B863">
        <v>930</v>
      </c>
      <c r="C863">
        <v>87</v>
      </c>
      <c r="D863">
        <v>0.50430200000000003</v>
      </c>
      <c r="E863">
        <v>10693</v>
      </c>
      <c r="F863">
        <v>11.706443999999999</v>
      </c>
    </row>
    <row r="864" spans="2:6" x14ac:dyDescent="0.35">
      <c r="B864">
        <v>931</v>
      </c>
      <c r="C864">
        <v>590</v>
      </c>
      <c r="D864">
        <v>2.6079910000000002</v>
      </c>
      <c r="E864">
        <v>25614</v>
      </c>
      <c r="F864">
        <v>15.783958</v>
      </c>
    </row>
    <row r="865" spans="2:6" x14ac:dyDescent="0.35">
      <c r="B865">
        <v>932</v>
      </c>
      <c r="C865">
        <v>371</v>
      </c>
      <c r="D865">
        <v>0.60657399999999995</v>
      </c>
      <c r="E865">
        <v>31912</v>
      </c>
      <c r="F865">
        <v>6.5754060000000001</v>
      </c>
    </row>
    <row r="866" spans="2:6" x14ac:dyDescent="0.35">
      <c r="B866">
        <v>933</v>
      </c>
      <c r="C866">
        <v>837</v>
      </c>
      <c r="D866">
        <v>1.871054</v>
      </c>
      <c r="E866">
        <v>12519</v>
      </c>
      <c r="F866">
        <v>13.387045000000001</v>
      </c>
    </row>
    <row r="867" spans="2:6" x14ac:dyDescent="0.35">
      <c r="B867">
        <v>934</v>
      </c>
      <c r="C867">
        <v>1278</v>
      </c>
      <c r="D867">
        <v>6.6941899999999999</v>
      </c>
      <c r="E867">
        <v>33258</v>
      </c>
      <c r="F867">
        <v>60.778323999999998</v>
      </c>
    </row>
    <row r="868" spans="2:6" x14ac:dyDescent="0.35">
      <c r="B868">
        <v>935</v>
      </c>
      <c r="C868">
        <v>1338</v>
      </c>
      <c r="D868">
        <v>16.649999999999999</v>
      </c>
      <c r="E868">
        <v>30371</v>
      </c>
      <c r="F868">
        <v>36.919857</v>
      </c>
    </row>
    <row r="869" spans="2:6" x14ac:dyDescent="0.35">
      <c r="B869">
        <v>936</v>
      </c>
      <c r="C869">
        <v>24</v>
      </c>
      <c r="D869">
        <v>0.11049</v>
      </c>
      <c r="E869">
        <v>16410</v>
      </c>
      <c r="F869">
        <v>5.7747339999999996</v>
      </c>
    </row>
    <row r="870" spans="2:6" x14ac:dyDescent="0.35">
      <c r="B870">
        <v>937</v>
      </c>
      <c r="C870">
        <v>522</v>
      </c>
      <c r="D870">
        <v>4.6720870000000003</v>
      </c>
      <c r="E870">
        <v>27766</v>
      </c>
      <c r="F870">
        <v>39.117393</v>
      </c>
    </row>
    <row r="871" spans="2:6" x14ac:dyDescent="0.35">
      <c r="B871">
        <v>938</v>
      </c>
      <c r="C871">
        <v>811</v>
      </c>
      <c r="D871">
        <v>2.8108330000000001</v>
      </c>
      <c r="E871">
        <v>31734</v>
      </c>
      <c r="F871">
        <v>17.100845</v>
      </c>
    </row>
    <row r="872" spans="2:6" x14ac:dyDescent="0.35">
      <c r="B872">
        <v>939</v>
      </c>
      <c r="C872">
        <v>647</v>
      </c>
      <c r="D872">
        <v>14.292159</v>
      </c>
      <c r="E872">
        <v>21133</v>
      </c>
      <c r="F872">
        <v>34.679485999999997</v>
      </c>
    </row>
    <row r="873" spans="2:6" x14ac:dyDescent="0.35">
      <c r="B873">
        <v>940</v>
      </c>
      <c r="C873">
        <v>754</v>
      </c>
      <c r="D873">
        <v>4.5994950000000001</v>
      </c>
      <c r="E873">
        <v>25501</v>
      </c>
      <c r="F873">
        <v>23.150383999999999</v>
      </c>
    </row>
    <row r="874" spans="2:6" x14ac:dyDescent="0.35">
      <c r="B874">
        <v>941</v>
      </c>
      <c r="C874">
        <v>317</v>
      </c>
      <c r="D874">
        <v>1.1283989999999999</v>
      </c>
      <c r="E874">
        <v>11046</v>
      </c>
      <c r="F874">
        <v>7.0819559999999999</v>
      </c>
    </row>
    <row r="875" spans="2:6" x14ac:dyDescent="0.35">
      <c r="B875">
        <v>942</v>
      </c>
      <c r="C875">
        <v>624</v>
      </c>
      <c r="D875">
        <v>4.9517340000000001</v>
      </c>
      <c r="E875">
        <v>15619</v>
      </c>
      <c r="F875">
        <v>19.408760000000001</v>
      </c>
    </row>
    <row r="876" spans="2:6" x14ac:dyDescent="0.35">
      <c r="B876">
        <v>943</v>
      </c>
      <c r="C876">
        <v>217</v>
      </c>
      <c r="D876">
        <v>4.2625640000000002</v>
      </c>
      <c r="E876">
        <v>15494</v>
      </c>
      <c r="F876">
        <v>22.107851</v>
      </c>
    </row>
    <row r="877" spans="2:6" x14ac:dyDescent="0.35">
      <c r="B877">
        <v>944</v>
      </c>
      <c r="C877">
        <v>863</v>
      </c>
      <c r="D877">
        <v>4.9000000000000004</v>
      </c>
      <c r="E877">
        <v>21588</v>
      </c>
      <c r="F877">
        <v>5.7316269999999996</v>
      </c>
    </row>
    <row r="878" spans="2:6" x14ac:dyDescent="0.35">
      <c r="B878">
        <v>945</v>
      </c>
      <c r="C878">
        <v>520</v>
      </c>
      <c r="D878">
        <v>3.1472660000000001</v>
      </c>
      <c r="E878">
        <v>23369</v>
      </c>
      <c r="F878">
        <v>43.475273999999999</v>
      </c>
    </row>
    <row r="879" spans="2:6" x14ac:dyDescent="0.35">
      <c r="B879">
        <v>946</v>
      </c>
      <c r="C879">
        <v>64</v>
      </c>
      <c r="D879">
        <v>0.20111599999999999</v>
      </c>
      <c r="E879">
        <v>9177</v>
      </c>
      <c r="F879">
        <v>4.1980930000000001</v>
      </c>
    </row>
    <row r="880" spans="2:6" x14ac:dyDescent="0.35">
      <c r="B880">
        <v>947</v>
      </c>
      <c r="C880">
        <v>298</v>
      </c>
      <c r="D880">
        <v>1.385427</v>
      </c>
      <c r="E880">
        <v>14529</v>
      </c>
      <c r="F880">
        <v>6.3824389999999998</v>
      </c>
    </row>
    <row r="881" spans="2:6" x14ac:dyDescent="0.35">
      <c r="B881">
        <v>948</v>
      </c>
      <c r="C881">
        <v>523</v>
      </c>
      <c r="D881">
        <v>2.7306319999999999</v>
      </c>
      <c r="E881">
        <v>18871</v>
      </c>
      <c r="F881">
        <v>32.374059000000003</v>
      </c>
    </row>
    <row r="882" spans="2:6" x14ac:dyDescent="0.35">
      <c r="B882">
        <v>949</v>
      </c>
      <c r="C882">
        <v>231</v>
      </c>
      <c r="D882">
        <v>1.1299999999999999</v>
      </c>
      <c r="E882">
        <v>11758</v>
      </c>
      <c r="F882">
        <v>3.2155109999999998</v>
      </c>
    </row>
    <row r="883" spans="2:6" x14ac:dyDescent="0.35">
      <c r="B883">
        <v>951</v>
      </c>
      <c r="C883">
        <v>313</v>
      </c>
      <c r="D883">
        <v>0.99231000000000003</v>
      </c>
      <c r="E883">
        <v>20897</v>
      </c>
      <c r="F883">
        <v>12.552573000000001</v>
      </c>
    </row>
    <row r="884" spans="2:6" x14ac:dyDescent="0.35">
      <c r="B884">
        <v>952</v>
      </c>
      <c r="C884">
        <v>908</v>
      </c>
      <c r="D884">
        <v>3.0747279999999999</v>
      </c>
      <c r="E884">
        <v>30866</v>
      </c>
      <c r="F884">
        <v>40.946491000000002</v>
      </c>
    </row>
    <row r="885" spans="2:6" x14ac:dyDescent="0.35">
      <c r="B885">
        <v>953</v>
      </c>
      <c r="C885">
        <v>232</v>
      </c>
      <c r="D885">
        <v>1.5160659999999999</v>
      </c>
      <c r="E885">
        <v>14282</v>
      </c>
      <c r="F885">
        <v>13.149955</v>
      </c>
    </row>
    <row r="886" spans="2:6" x14ac:dyDescent="0.35">
      <c r="B886">
        <v>954</v>
      </c>
      <c r="C886">
        <v>1174</v>
      </c>
      <c r="D886">
        <v>9.8178660000000004</v>
      </c>
      <c r="E886">
        <v>24354</v>
      </c>
      <c r="F886">
        <v>44.369884999999996</v>
      </c>
    </row>
    <row r="887" spans="2:6" x14ac:dyDescent="0.35">
      <c r="B887">
        <v>955</v>
      </c>
      <c r="C887">
        <v>813</v>
      </c>
      <c r="D887">
        <v>5.3714510000000004</v>
      </c>
      <c r="E887">
        <v>25000</v>
      </c>
      <c r="F887">
        <v>38.313676000000001</v>
      </c>
    </row>
    <row r="888" spans="2:6" x14ac:dyDescent="0.35">
      <c r="B888">
        <v>956</v>
      </c>
      <c r="C888">
        <v>2386</v>
      </c>
      <c r="D888">
        <v>15.573677</v>
      </c>
      <c r="E888">
        <v>30370</v>
      </c>
      <c r="F888">
        <v>44.753562000000002</v>
      </c>
    </row>
    <row r="889" spans="2:6" x14ac:dyDescent="0.35">
      <c r="B889">
        <v>957</v>
      </c>
      <c r="C889">
        <v>562</v>
      </c>
      <c r="D889">
        <v>4.4793060000000002</v>
      </c>
      <c r="E889">
        <v>24169</v>
      </c>
      <c r="F889">
        <v>18.385631</v>
      </c>
    </row>
    <row r="890" spans="2:6" x14ac:dyDescent="0.35">
      <c r="B890">
        <v>958</v>
      </c>
      <c r="C890">
        <v>380</v>
      </c>
      <c r="D890">
        <v>3.6382279999999998</v>
      </c>
      <c r="E890">
        <v>10907</v>
      </c>
      <c r="F890">
        <v>13.511369</v>
      </c>
    </row>
    <row r="891" spans="2:6" x14ac:dyDescent="0.35">
      <c r="B891">
        <v>959</v>
      </c>
      <c r="C891">
        <v>843</v>
      </c>
      <c r="D891">
        <v>5.3310760000000004</v>
      </c>
      <c r="E891">
        <v>18436</v>
      </c>
      <c r="F891">
        <v>22.940999999999999</v>
      </c>
    </row>
    <row r="892" spans="2:6" x14ac:dyDescent="0.35">
      <c r="B892">
        <v>960</v>
      </c>
      <c r="C892">
        <v>44</v>
      </c>
      <c r="D892">
        <v>6.5844E-2</v>
      </c>
      <c r="E892">
        <v>4329</v>
      </c>
      <c r="F892">
        <v>3.607011</v>
      </c>
    </row>
    <row r="893" spans="2:6" x14ac:dyDescent="0.35">
      <c r="B893">
        <v>962</v>
      </c>
      <c r="C893">
        <v>690</v>
      </c>
      <c r="D893">
        <v>2.919184</v>
      </c>
      <c r="E893">
        <v>21247</v>
      </c>
      <c r="F893">
        <v>33.432077999999997</v>
      </c>
    </row>
    <row r="894" spans="2:6" x14ac:dyDescent="0.35">
      <c r="B894">
        <v>963</v>
      </c>
      <c r="C894">
        <v>364</v>
      </c>
      <c r="D894">
        <v>2.7237360000000002</v>
      </c>
      <c r="E894">
        <v>19082</v>
      </c>
      <c r="F894">
        <v>17.93216</v>
      </c>
    </row>
    <row r="895" spans="2:6" x14ac:dyDescent="0.35">
      <c r="B895">
        <v>964</v>
      </c>
      <c r="C895">
        <v>540</v>
      </c>
      <c r="D895">
        <v>4.1946750000000002</v>
      </c>
      <c r="E895">
        <v>16168</v>
      </c>
      <c r="F895">
        <v>20.660882999999998</v>
      </c>
    </row>
    <row r="896" spans="2:6" x14ac:dyDescent="0.35">
      <c r="B896">
        <v>965</v>
      </c>
      <c r="C896">
        <v>272</v>
      </c>
      <c r="D896">
        <v>1.81074</v>
      </c>
      <c r="E896">
        <v>10190</v>
      </c>
      <c r="F896">
        <v>4.5682090000000004</v>
      </c>
    </row>
    <row r="897" spans="2:6" x14ac:dyDescent="0.35">
      <c r="B897">
        <v>966</v>
      </c>
      <c r="C897">
        <v>340</v>
      </c>
      <c r="D897">
        <v>2.4044539999999999</v>
      </c>
      <c r="E897">
        <v>9929</v>
      </c>
      <c r="F897">
        <v>13.744406</v>
      </c>
    </row>
    <row r="898" spans="2:6" x14ac:dyDescent="0.35">
      <c r="B898">
        <v>967</v>
      </c>
      <c r="C898">
        <v>83</v>
      </c>
      <c r="D898">
        <v>0.37184600000000001</v>
      </c>
      <c r="E898">
        <v>6051</v>
      </c>
      <c r="F898">
        <v>7.0131079999999999</v>
      </c>
    </row>
    <row r="899" spans="2:6" x14ac:dyDescent="0.35">
      <c r="B899">
        <v>968</v>
      </c>
      <c r="C899">
        <v>874</v>
      </c>
      <c r="D899">
        <v>4.9381120000000003</v>
      </c>
      <c r="E899">
        <v>20581</v>
      </c>
      <c r="F899">
        <v>27.509246000000001</v>
      </c>
    </row>
    <row r="900" spans="2:6" x14ac:dyDescent="0.35">
      <c r="B900">
        <v>969</v>
      </c>
      <c r="C900">
        <v>346</v>
      </c>
      <c r="D900">
        <v>1.3492770000000001</v>
      </c>
      <c r="E900">
        <v>8137</v>
      </c>
      <c r="F900">
        <v>7.1858469999999999</v>
      </c>
    </row>
    <row r="901" spans="2:6" x14ac:dyDescent="0.35">
      <c r="B901">
        <v>970</v>
      </c>
      <c r="C901">
        <v>421</v>
      </c>
      <c r="D901">
        <v>5.8223570000000002</v>
      </c>
      <c r="E901">
        <v>12488</v>
      </c>
      <c r="F901">
        <v>107.177063</v>
      </c>
    </row>
    <row r="902" spans="2:6" x14ac:dyDescent="0.35">
      <c r="B902">
        <v>971</v>
      </c>
      <c r="C902">
        <v>148</v>
      </c>
      <c r="D902">
        <v>1.6928529999999999</v>
      </c>
      <c r="E902">
        <v>8393</v>
      </c>
      <c r="F902">
        <v>8.5197120000000002</v>
      </c>
    </row>
    <row r="903" spans="2:6" x14ac:dyDescent="0.35">
      <c r="B903">
        <v>972</v>
      </c>
      <c r="C903">
        <v>392</v>
      </c>
      <c r="D903">
        <v>7.1432169999999999</v>
      </c>
      <c r="E903">
        <v>9407</v>
      </c>
      <c r="F903">
        <v>23.510580999999998</v>
      </c>
    </row>
    <row r="904" spans="2:6" x14ac:dyDescent="0.35">
      <c r="B904">
        <v>973</v>
      </c>
      <c r="C904">
        <v>492</v>
      </c>
      <c r="D904">
        <v>2.6511309999999999</v>
      </c>
      <c r="E904">
        <v>12186</v>
      </c>
      <c r="F904">
        <v>12.547729</v>
      </c>
    </row>
    <row r="905" spans="2:6" x14ac:dyDescent="0.35">
      <c r="B905">
        <v>975</v>
      </c>
      <c r="C905">
        <v>274</v>
      </c>
      <c r="D905">
        <v>1.8002279999999999</v>
      </c>
      <c r="E905">
        <v>8915</v>
      </c>
      <c r="F905">
        <v>6.2978459999999998</v>
      </c>
    </row>
    <row r="906" spans="2:6" x14ac:dyDescent="0.35">
      <c r="B906">
        <v>976</v>
      </c>
      <c r="C906">
        <v>305</v>
      </c>
      <c r="D906">
        <v>2.3592819999999999</v>
      </c>
      <c r="E906">
        <v>12014</v>
      </c>
      <c r="F906">
        <v>18.33952</v>
      </c>
    </row>
    <row r="907" spans="2:6" x14ac:dyDescent="0.35">
      <c r="B907">
        <v>977</v>
      </c>
      <c r="C907">
        <v>300</v>
      </c>
      <c r="D907">
        <v>3.7363849999999998</v>
      </c>
      <c r="E907">
        <v>12915</v>
      </c>
      <c r="F907">
        <v>3.8745579999999999</v>
      </c>
    </row>
    <row r="908" spans="2:6" x14ac:dyDescent="0.35">
      <c r="B908">
        <v>978</v>
      </c>
      <c r="C908">
        <v>279</v>
      </c>
      <c r="D908">
        <v>0.99263000000000001</v>
      </c>
      <c r="E908">
        <v>9545</v>
      </c>
      <c r="F908">
        <v>5.9871239999999997</v>
      </c>
    </row>
    <row r="909" spans="2:6" x14ac:dyDescent="0.35">
      <c r="B909">
        <v>979</v>
      </c>
      <c r="C909">
        <v>286</v>
      </c>
      <c r="D909">
        <v>6.797034</v>
      </c>
      <c r="E909">
        <v>10502</v>
      </c>
      <c r="F909">
        <v>46.523843999999997</v>
      </c>
    </row>
    <row r="910" spans="2:6" x14ac:dyDescent="0.35">
      <c r="B910">
        <v>980</v>
      </c>
      <c r="C910">
        <v>454</v>
      </c>
      <c r="D910">
        <v>3.252532</v>
      </c>
      <c r="E910">
        <v>10807</v>
      </c>
      <c r="F910">
        <v>13.892745</v>
      </c>
    </row>
    <row r="911" spans="2:6" x14ac:dyDescent="0.35">
      <c r="B911">
        <v>981</v>
      </c>
      <c r="C911">
        <v>14</v>
      </c>
      <c r="D911">
        <v>4.9740000000000001E-3</v>
      </c>
      <c r="E911">
        <v>18182</v>
      </c>
      <c r="F911">
        <v>8.999625</v>
      </c>
    </row>
    <row r="912" spans="2:6" x14ac:dyDescent="0.35">
      <c r="B912">
        <v>982</v>
      </c>
      <c r="C912">
        <v>370</v>
      </c>
      <c r="D912">
        <v>1.0815619999999999</v>
      </c>
      <c r="E912">
        <v>6642</v>
      </c>
      <c r="F912">
        <v>2.6295489999999999</v>
      </c>
    </row>
    <row r="913" spans="2:6" x14ac:dyDescent="0.35">
      <c r="B913">
        <v>983</v>
      </c>
      <c r="C913">
        <v>492</v>
      </c>
      <c r="D913">
        <v>3.666096</v>
      </c>
      <c r="E913">
        <v>7816</v>
      </c>
      <c r="F913">
        <v>13.218629999999999</v>
      </c>
    </row>
    <row r="914" spans="2:6" x14ac:dyDescent="0.35">
      <c r="B914">
        <v>984</v>
      </c>
      <c r="C914">
        <v>17</v>
      </c>
      <c r="D914">
        <v>1.7273E-2</v>
      </c>
      <c r="E914">
        <v>3446</v>
      </c>
      <c r="F914">
        <v>5.0013779999999999</v>
      </c>
    </row>
    <row r="915" spans="2:6" x14ac:dyDescent="0.35">
      <c r="B915">
        <v>985</v>
      </c>
      <c r="C915">
        <v>381</v>
      </c>
      <c r="D915">
        <v>1.764197</v>
      </c>
      <c r="E915">
        <v>8714</v>
      </c>
      <c r="F915">
        <v>5.3796759999999999</v>
      </c>
    </row>
    <row r="916" spans="2:6" x14ac:dyDescent="0.35">
      <c r="B916">
        <v>986</v>
      </c>
      <c r="C916">
        <v>478</v>
      </c>
      <c r="D916">
        <v>3.0030030000000001</v>
      </c>
      <c r="E916">
        <v>14926</v>
      </c>
      <c r="F916">
        <v>19.181270000000001</v>
      </c>
    </row>
    <row r="917" spans="2:6" x14ac:dyDescent="0.35">
      <c r="B917">
        <v>987</v>
      </c>
      <c r="C917">
        <v>340</v>
      </c>
      <c r="D917">
        <v>1.3851519999999999</v>
      </c>
      <c r="E917">
        <v>12099</v>
      </c>
      <c r="F917">
        <v>11.102201000000001</v>
      </c>
    </row>
    <row r="918" spans="2:6" x14ac:dyDescent="0.35">
      <c r="B918">
        <v>988</v>
      </c>
      <c r="C918">
        <v>293</v>
      </c>
      <c r="D918">
        <v>1.1147469999999999</v>
      </c>
      <c r="E918">
        <v>4657</v>
      </c>
      <c r="F918">
        <v>7.340738</v>
      </c>
    </row>
    <row r="919" spans="2:6" x14ac:dyDescent="0.35">
      <c r="B919">
        <v>989</v>
      </c>
      <c r="C919">
        <v>93</v>
      </c>
      <c r="D919">
        <v>0.13999300000000001</v>
      </c>
      <c r="E919">
        <v>3372</v>
      </c>
      <c r="F919">
        <v>2.6047920000000002</v>
      </c>
    </row>
    <row r="920" spans="2:6" x14ac:dyDescent="0.35">
      <c r="B920">
        <v>990</v>
      </c>
      <c r="C920">
        <v>225</v>
      </c>
      <c r="D920">
        <v>1.4121109999999999</v>
      </c>
      <c r="E920">
        <v>6453</v>
      </c>
      <c r="F920">
        <v>5.6564769999999998</v>
      </c>
    </row>
    <row r="921" spans="2:6" x14ac:dyDescent="0.35">
      <c r="B921">
        <v>991</v>
      </c>
      <c r="C921">
        <v>97</v>
      </c>
      <c r="D921">
        <v>0.14483299999999999</v>
      </c>
      <c r="E921">
        <v>3699</v>
      </c>
      <c r="F921">
        <v>3.1892619999999998</v>
      </c>
    </row>
    <row r="922" spans="2:6" x14ac:dyDescent="0.35">
      <c r="B922">
        <v>992</v>
      </c>
      <c r="C922">
        <v>0</v>
      </c>
    </row>
    <row r="923" spans="2:6" x14ac:dyDescent="0.35">
      <c r="B923">
        <v>994</v>
      </c>
      <c r="C923">
        <v>2</v>
      </c>
    </row>
    <row r="924" spans="2:6" x14ac:dyDescent="0.35">
      <c r="B924">
        <v>995</v>
      </c>
      <c r="C924">
        <v>4</v>
      </c>
    </row>
    <row r="925" spans="2:6" x14ac:dyDescent="0.35">
      <c r="B925">
        <v>999</v>
      </c>
      <c r="E925">
        <v>0</v>
      </c>
    </row>
  </sheetData>
  <printOptions horizontalCentered="1"/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5896E-03B4-4F36-8199-FCC7D1DF1D20}">
  <dimension ref="A1:G1834"/>
  <sheetViews>
    <sheetView workbookViewId="0"/>
  </sheetViews>
  <sheetFormatPr defaultRowHeight="14.5" x14ac:dyDescent="0.35"/>
  <cols>
    <col min="1" max="1" width="5.7265625" bestFit="1" customWidth="1"/>
    <col min="2" max="2" width="7.1796875" bestFit="1" customWidth="1"/>
    <col min="3" max="3" width="7.7265625" bestFit="1" customWidth="1"/>
    <col min="4" max="5" width="10.81640625" bestFit="1" customWidth="1"/>
    <col min="6" max="6" width="11.26953125" bestFit="1" customWidth="1"/>
    <col min="7" max="7" width="11.453125" bestFit="1" customWidth="1"/>
  </cols>
  <sheetData>
    <row r="1" spans="1:7" x14ac:dyDescent="0.3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 spans="1:7" x14ac:dyDescent="0.35">
      <c r="A2">
        <v>1</v>
      </c>
      <c r="B2" t="s">
        <v>11</v>
      </c>
      <c r="C2">
        <v>0</v>
      </c>
    </row>
    <row r="3" spans="1:7" x14ac:dyDescent="0.35">
      <c r="A3">
        <v>2</v>
      </c>
      <c r="B3" t="s">
        <v>11</v>
      </c>
      <c r="C3">
        <v>15395</v>
      </c>
      <c r="D3">
        <v>17.364381999999999</v>
      </c>
      <c r="E3">
        <v>17.446605999999999</v>
      </c>
      <c r="F3">
        <v>17.716999000000001</v>
      </c>
      <c r="G3">
        <v>17.549900000000001</v>
      </c>
    </row>
    <row r="4" spans="1:7" x14ac:dyDescent="0.35">
      <c r="A4">
        <v>3</v>
      </c>
      <c r="B4" t="s">
        <v>11</v>
      </c>
      <c r="C4">
        <v>15571</v>
      </c>
      <c r="D4">
        <v>20.282623000000001</v>
      </c>
      <c r="E4">
        <v>20.065028000000002</v>
      </c>
      <c r="F4">
        <v>18.719073999999999</v>
      </c>
      <c r="G4">
        <v>18.981076000000002</v>
      </c>
    </row>
    <row r="5" spans="1:7" x14ac:dyDescent="0.35">
      <c r="A5">
        <v>4</v>
      </c>
      <c r="B5" t="s">
        <v>11</v>
      </c>
      <c r="C5">
        <v>52573</v>
      </c>
      <c r="D5">
        <v>34.772657000000002</v>
      </c>
      <c r="E5">
        <v>34.540497999999999</v>
      </c>
      <c r="F5">
        <v>34.928367999999999</v>
      </c>
      <c r="G5">
        <v>35.531388</v>
      </c>
    </row>
    <row r="6" spans="1:7" x14ac:dyDescent="0.35">
      <c r="A6">
        <v>735</v>
      </c>
      <c r="B6" t="s">
        <v>10</v>
      </c>
      <c r="C6">
        <v>733</v>
      </c>
      <c r="D6">
        <v>5.04</v>
      </c>
      <c r="E6">
        <v>4.7300000000000004</v>
      </c>
      <c r="F6">
        <v>3.64</v>
      </c>
      <c r="G6">
        <v>3.59</v>
      </c>
    </row>
    <row r="7" spans="1:7" x14ac:dyDescent="0.35">
      <c r="A7">
        <v>5</v>
      </c>
      <c r="B7" t="s">
        <v>11</v>
      </c>
      <c r="C7">
        <v>58060</v>
      </c>
      <c r="D7">
        <v>59.538975000000001</v>
      </c>
      <c r="E7">
        <v>55.494847</v>
      </c>
      <c r="F7">
        <v>40.890560999999998</v>
      </c>
      <c r="G7">
        <v>42.476858999999997</v>
      </c>
    </row>
    <row r="8" spans="1:7" x14ac:dyDescent="0.35">
      <c r="A8">
        <v>6</v>
      </c>
      <c r="B8" t="s">
        <v>11</v>
      </c>
      <c r="C8">
        <v>53929</v>
      </c>
      <c r="D8">
        <v>33.447958</v>
      </c>
      <c r="E8">
        <v>33.496653000000002</v>
      </c>
      <c r="F8">
        <v>33.338473</v>
      </c>
      <c r="G8">
        <v>33.972676</v>
      </c>
    </row>
    <row r="9" spans="1:7" x14ac:dyDescent="0.35">
      <c r="A9">
        <v>7</v>
      </c>
      <c r="B9" t="s">
        <v>11</v>
      </c>
      <c r="C9">
        <v>26919</v>
      </c>
      <c r="D9">
        <v>30.770609</v>
      </c>
      <c r="E9">
        <v>28.626231000000001</v>
      </c>
      <c r="F9">
        <v>26.937487999999998</v>
      </c>
      <c r="G9">
        <v>26.741295000000001</v>
      </c>
    </row>
    <row r="10" spans="1:7" x14ac:dyDescent="0.35">
      <c r="A10">
        <v>65</v>
      </c>
      <c r="B10" t="s">
        <v>10</v>
      </c>
      <c r="C10">
        <v>2127</v>
      </c>
      <c r="D10">
        <v>14.84</v>
      </c>
      <c r="E10">
        <v>22.05</v>
      </c>
      <c r="F10">
        <v>16.22</v>
      </c>
      <c r="G10">
        <v>16.809999999999999</v>
      </c>
    </row>
    <row r="11" spans="1:7" x14ac:dyDescent="0.35">
      <c r="A11">
        <v>917</v>
      </c>
      <c r="B11" t="s">
        <v>10</v>
      </c>
      <c r="C11">
        <v>493</v>
      </c>
      <c r="D11">
        <v>4.41</v>
      </c>
      <c r="E11">
        <v>4.79</v>
      </c>
      <c r="F11">
        <v>5.68</v>
      </c>
      <c r="G11">
        <v>5.5</v>
      </c>
    </row>
    <row r="12" spans="1:7" x14ac:dyDescent="0.35">
      <c r="A12">
        <v>746</v>
      </c>
      <c r="B12" t="s">
        <v>10</v>
      </c>
      <c r="C12">
        <v>303</v>
      </c>
      <c r="D12">
        <v>1.23</v>
      </c>
      <c r="E12">
        <v>1.61</v>
      </c>
      <c r="F12">
        <v>1.51</v>
      </c>
      <c r="G12">
        <v>1.45</v>
      </c>
    </row>
    <row r="13" spans="1:7" x14ac:dyDescent="0.35">
      <c r="A13">
        <v>944</v>
      </c>
      <c r="B13" t="s">
        <v>10</v>
      </c>
      <c r="C13">
        <v>863</v>
      </c>
      <c r="D13">
        <v>4.9000000000000004</v>
      </c>
      <c r="E13">
        <v>7.69</v>
      </c>
      <c r="F13">
        <v>5.0599999999999996</v>
      </c>
      <c r="G13">
        <v>4.18</v>
      </c>
    </row>
    <row r="14" spans="1:7" x14ac:dyDescent="0.35">
      <c r="A14">
        <v>97</v>
      </c>
      <c r="B14" t="s">
        <v>10</v>
      </c>
      <c r="C14">
        <v>1389</v>
      </c>
      <c r="D14">
        <v>16.059999999999999</v>
      </c>
      <c r="E14">
        <v>18.14</v>
      </c>
      <c r="F14">
        <v>11.1</v>
      </c>
      <c r="G14">
        <v>10.94</v>
      </c>
    </row>
    <row r="15" spans="1:7" x14ac:dyDescent="0.35">
      <c r="A15">
        <v>949</v>
      </c>
      <c r="B15" t="s">
        <v>10</v>
      </c>
      <c r="C15">
        <v>231</v>
      </c>
      <c r="D15">
        <v>1.1299999999999999</v>
      </c>
      <c r="E15">
        <v>1.52</v>
      </c>
      <c r="F15">
        <v>1.88</v>
      </c>
      <c r="G15">
        <v>1.95</v>
      </c>
    </row>
    <row r="16" spans="1:7" x14ac:dyDescent="0.35">
      <c r="A16">
        <v>449</v>
      </c>
      <c r="B16" t="s">
        <v>10</v>
      </c>
      <c r="C16">
        <v>186</v>
      </c>
      <c r="D16">
        <v>0.8</v>
      </c>
      <c r="E16">
        <v>1</v>
      </c>
      <c r="F16">
        <v>0.74</v>
      </c>
      <c r="G16">
        <v>0.69</v>
      </c>
    </row>
    <row r="17" spans="1:7" x14ac:dyDescent="0.35">
      <c r="A17">
        <v>708</v>
      </c>
      <c r="B17" t="s">
        <v>10</v>
      </c>
      <c r="C17">
        <v>160</v>
      </c>
      <c r="D17">
        <v>0.39</v>
      </c>
      <c r="E17">
        <v>0.49</v>
      </c>
      <c r="F17">
        <v>0.46</v>
      </c>
      <c r="G17">
        <v>0.42</v>
      </c>
    </row>
    <row r="18" spans="1:7" x14ac:dyDescent="0.35">
      <c r="A18">
        <v>8</v>
      </c>
      <c r="B18" t="s">
        <v>11</v>
      </c>
      <c r="C18">
        <v>59537</v>
      </c>
      <c r="D18">
        <v>39.509008999999999</v>
      </c>
      <c r="E18">
        <v>37.595565000000001</v>
      </c>
      <c r="F18">
        <v>38.795538999999998</v>
      </c>
      <c r="G18">
        <v>39.291052999999998</v>
      </c>
    </row>
    <row r="19" spans="1:7" x14ac:dyDescent="0.35">
      <c r="A19">
        <v>9</v>
      </c>
      <c r="B19" t="s">
        <v>11</v>
      </c>
      <c r="C19">
        <v>59394</v>
      </c>
      <c r="D19">
        <v>42.638689999999997</v>
      </c>
      <c r="E19">
        <v>39.858238</v>
      </c>
      <c r="F19">
        <v>41.228566000000001</v>
      </c>
      <c r="G19">
        <v>41.505614999999999</v>
      </c>
    </row>
    <row r="20" spans="1:7" x14ac:dyDescent="0.35">
      <c r="A20">
        <v>10</v>
      </c>
      <c r="B20" t="s">
        <v>11</v>
      </c>
      <c r="C20">
        <v>33383</v>
      </c>
      <c r="D20">
        <v>24.175554999999999</v>
      </c>
      <c r="E20">
        <v>22.409835000000001</v>
      </c>
      <c r="F20">
        <v>23.215488000000001</v>
      </c>
      <c r="G20">
        <v>23.446304999999999</v>
      </c>
    </row>
    <row r="21" spans="1:7" x14ac:dyDescent="0.35">
      <c r="A21">
        <v>11</v>
      </c>
      <c r="B21" t="s">
        <v>11</v>
      </c>
      <c r="C21">
        <v>10758</v>
      </c>
      <c r="D21">
        <v>14.649628999999999</v>
      </c>
      <c r="E21">
        <v>14.420201</v>
      </c>
      <c r="F21">
        <v>16.274702000000001</v>
      </c>
      <c r="G21">
        <v>16.365015</v>
      </c>
    </row>
    <row r="22" spans="1:7" x14ac:dyDescent="0.35">
      <c r="A22">
        <v>12</v>
      </c>
      <c r="B22" t="s">
        <v>11</v>
      </c>
      <c r="C22">
        <v>18663</v>
      </c>
      <c r="D22">
        <v>23.330034000000001</v>
      </c>
      <c r="E22">
        <v>23.231280000000002</v>
      </c>
      <c r="F22">
        <v>22.417384999999999</v>
      </c>
      <c r="G22">
        <v>22.688648000000001</v>
      </c>
    </row>
    <row r="23" spans="1:7" x14ac:dyDescent="0.35">
      <c r="A23">
        <v>13</v>
      </c>
      <c r="B23" t="s">
        <v>11</v>
      </c>
      <c r="C23">
        <v>22976</v>
      </c>
      <c r="D23">
        <v>22.169173000000001</v>
      </c>
      <c r="E23">
        <v>20.994185999999999</v>
      </c>
      <c r="F23">
        <v>20.091989999999999</v>
      </c>
      <c r="G23">
        <v>20.099706000000001</v>
      </c>
    </row>
    <row r="24" spans="1:7" x14ac:dyDescent="0.35">
      <c r="A24">
        <v>14</v>
      </c>
      <c r="B24" t="s">
        <v>11</v>
      </c>
      <c r="C24">
        <v>55230</v>
      </c>
      <c r="D24">
        <v>18.831973000000001</v>
      </c>
      <c r="E24">
        <v>18.312816000000002</v>
      </c>
      <c r="F24">
        <v>19.629628</v>
      </c>
      <c r="G24">
        <v>19.615953000000001</v>
      </c>
    </row>
    <row r="25" spans="1:7" x14ac:dyDescent="0.35">
      <c r="A25">
        <v>329</v>
      </c>
      <c r="B25" t="s">
        <v>10</v>
      </c>
      <c r="C25">
        <v>1425</v>
      </c>
      <c r="D25">
        <v>27.3</v>
      </c>
      <c r="E25">
        <v>61.36</v>
      </c>
      <c r="F25">
        <v>26.1</v>
      </c>
      <c r="G25">
        <v>18.93</v>
      </c>
    </row>
    <row r="26" spans="1:7" x14ac:dyDescent="0.35">
      <c r="A26">
        <v>15</v>
      </c>
      <c r="B26" t="s">
        <v>11</v>
      </c>
      <c r="C26">
        <v>20772</v>
      </c>
      <c r="D26">
        <v>16.564071999999999</v>
      </c>
      <c r="E26">
        <v>16.487103999999999</v>
      </c>
      <c r="F26">
        <v>18.093992</v>
      </c>
      <c r="G26">
        <v>18.561029000000001</v>
      </c>
    </row>
    <row r="27" spans="1:7" x14ac:dyDescent="0.35">
      <c r="A27">
        <v>801</v>
      </c>
      <c r="B27" t="s">
        <v>10</v>
      </c>
      <c r="C27">
        <v>647</v>
      </c>
      <c r="D27">
        <v>4.2300000000000004</v>
      </c>
      <c r="E27">
        <v>3.58</v>
      </c>
      <c r="F27">
        <v>3.16</v>
      </c>
      <c r="G27">
        <v>2.94</v>
      </c>
    </row>
    <row r="28" spans="1:7" x14ac:dyDescent="0.35">
      <c r="A28">
        <v>617</v>
      </c>
      <c r="B28" t="s">
        <v>10</v>
      </c>
      <c r="C28">
        <v>299</v>
      </c>
      <c r="D28">
        <v>1.22</v>
      </c>
      <c r="E28">
        <v>1.42</v>
      </c>
      <c r="F28">
        <v>1.81</v>
      </c>
      <c r="G28">
        <v>2.02</v>
      </c>
    </row>
    <row r="29" spans="1:7" x14ac:dyDescent="0.35">
      <c r="A29">
        <v>117</v>
      </c>
      <c r="B29" t="s">
        <v>10</v>
      </c>
      <c r="C29">
        <v>528</v>
      </c>
      <c r="D29">
        <v>45.81</v>
      </c>
      <c r="E29">
        <v>46.5</v>
      </c>
      <c r="F29">
        <v>27.47</v>
      </c>
      <c r="G29">
        <v>27.44</v>
      </c>
    </row>
    <row r="30" spans="1:7" x14ac:dyDescent="0.35">
      <c r="A30">
        <v>72</v>
      </c>
      <c r="B30" t="s">
        <v>10</v>
      </c>
      <c r="C30">
        <v>131</v>
      </c>
      <c r="D30">
        <v>0.32</v>
      </c>
      <c r="E30">
        <v>0.36</v>
      </c>
      <c r="F30">
        <v>0.45</v>
      </c>
      <c r="G30">
        <v>0.38</v>
      </c>
    </row>
    <row r="31" spans="1:7" x14ac:dyDescent="0.35">
      <c r="A31">
        <v>16</v>
      </c>
      <c r="B31" t="s">
        <v>11</v>
      </c>
      <c r="C31">
        <v>19554</v>
      </c>
      <c r="D31">
        <v>30.593433000000001</v>
      </c>
      <c r="E31">
        <v>29.991529</v>
      </c>
      <c r="F31">
        <v>29.580031000000002</v>
      </c>
      <c r="G31">
        <v>29.184495999999999</v>
      </c>
    </row>
    <row r="32" spans="1:7" x14ac:dyDescent="0.35">
      <c r="A32">
        <v>17</v>
      </c>
      <c r="B32" t="s">
        <v>11</v>
      </c>
      <c r="C32">
        <v>18792</v>
      </c>
      <c r="D32">
        <v>24.637608</v>
      </c>
      <c r="E32">
        <v>23.903124999999999</v>
      </c>
      <c r="F32">
        <v>23.459022000000001</v>
      </c>
      <c r="G32">
        <v>24.691220000000001</v>
      </c>
    </row>
    <row r="33" spans="1:7" x14ac:dyDescent="0.35">
      <c r="A33">
        <v>18</v>
      </c>
      <c r="B33" t="s">
        <v>11</v>
      </c>
      <c r="C33">
        <v>27074</v>
      </c>
      <c r="D33">
        <v>32.831515000000003</v>
      </c>
      <c r="E33">
        <v>30.874009999999998</v>
      </c>
      <c r="F33">
        <v>29.886479999999999</v>
      </c>
      <c r="G33">
        <v>30.884746</v>
      </c>
    </row>
    <row r="34" spans="1:7" x14ac:dyDescent="0.35">
      <c r="A34">
        <v>19</v>
      </c>
      <c r="B34" t="s">
        <v>11</v>
      </c>
      <c r="C34">
        <v>60983</v>
      </c>
      <c r="D34">
        <v>50.664910999999996</v>
      </c>
      <c r="E34">
        <v>49.044051000000003</v>
      </c>
      <c r="F34">
        <v>45.323754999999998</v>
      </c>
      <c r="G34">
        <v>45.988173000000003</v>
      </c>
    </row>
    <row r="35" spans="1:7" x14ac:dyDescent="0.35">
      <c r="A35">
        <v>111</v>
      </c>
      <c r="B35" t="s">
        <v>10</v>
      </c>
      <c r="C35">
        <v>1383</v>
      </c>
      <c r="D35">
        <v>13.65</v>
      </c>
      <c r="E35">
        <v>17.54</v>
      </c>
      <c r="F35">
        <v>13.45</v>
      </c>
      <c r="G35">
        <v>12.76</v>
      </c>
    </row>
    <row r="36" spans="1:7" x14ac:dyDescent="0.35">
      <c r="A36">
        <v>20</v>
      </c>
      <c r="B36" t="s">
        <v>11</v>
      </c>
      <c r="C36">
        <v>41927</v>
      </c>
      <c r="D36">
        <v>22.505808999999999</v>
      </c>
      <c r="E36">
        <v>21.972861999999999</v>
      </c>
      <c r="F36">
        <v>22.903544</v>
      </c>
      <c r="G36">
        <v>23.058765000000001</v>
      </c>
    </row>
    <row r="37" spans="1:7" x14ac:dyDescent="0.35">
      <c r="A37">
        <v>428</v>
      </c>
      <c r="B37" t="s">
        <v>10</v>
      </c>
      <c r="C37">
        <v>1891</v>
      </c>
      <c r="D37">
        <v>10.32</v>
      </c>
      <c r="E37">
        <v>11.09</v>
      </c>
      <c r="F37">
        <v>11.89</v>
      </c>
      <c r="G37">
        <v>12.17</v>
      </c>
    </row>
    <row r="38" spans="1:7" x14ac:dyDescent="0.35">
      <c r="A38">
        <v>35</v>
      </c>
      <c r="B38" t="s">
        <v>10</v>
      </c>
      <c r="C38">
        <v>488</v>
      </c>
      <c r="D38">
        <v>6.12</v>
      </c>
      <c r="E38">
        <v>3.76</v>
      </c>
      <c r="F38">
        <v>3.97</v>
      </c>
      <c r="G38">
        <v>4.53</v>
      </c>
    </row>
    <row r="39" spans="1:7" x14ac:dyDescent="0.35">
      <c r="A39">
        <v>783</v>
      </c>
      <c r="B39" t="s">
        <v>10</v>
      </c>
      <c r="C39">
        <v>591</v>
      </c>
      <c r="D39">
        <v>1.1000000000000001</v>
      </c>
      <c r="E39">
        <v>1.1000000000000001</v>
      </c>
      <c r="F39">
        <v>1.1100000000000001</v>
      </c>
      <c r="G39">
        <v>0.94</v>
      </c>
    </row>
    <row r="40" spans="1:7" x14ac:dyDescent="0.35">
      <c r="A40">
        <v>673</v>
      </c>
      <c r="B40" t="s">
        <v>10</v>
      </c>
      <c r="C40">
        <v>341</v>
      </c>
      <c r="D40">
        <v>1</v>
      </c>
      <c r="E40">
        <v>0.99</v>
      </c>
      <c r="F40">
        <v>0.84</v>
      </c>
      <c r="G40">
        <v>0.83</v>
      </c>
    </row>
    <row r="41" spans="1:7" x14ac:dyDescent="0.35">
      <c r="A41">
        <v>619</v>
      </c>
      <c r="B41" t="s">
        <v>10</v>
      </c>
      <c r="C41">
        <v>226</v>
      </c>
      <c r="D41">
        <v>0.89</v>
      </c>
      <c r="E41">
        <v>0.97</v>
      </c>
      <c r="F41">
        <v>0.78</v>
      </c>
      <c r="G41">
        <v>0.82</v>
      </c>
    </row>
    <row r="42" spans="1:7" x14ac:dyDescent="0.35">
      <c r="A42">
        <v>853</v>
      </c>
      <c r="B42" t="s">
        <v>10</v>
      </c>
      <c r="C42">
        <v>535</v>
      </c>
      <c r="D42">
        <v>2.02</v>
      </c>
      <c r="E42">
        <v>2.06</v>
      </c>
      <c r="F42">
        <v>1.82</v>
      </c>
      <c r="G42">
        <v>1.68</v>
      </c>
    </row>
    <row r="43" spans="1:7" x14ac:dyDescent="0.35">
      <c r="A43">
        <v>21</v>
      </c>
      <c r="B43" t="s">
        <v>11</v>
      </c>
      <c r="C43">
        <v>9815</v>
      </c>
      <c r="D43">
        <v>9.7926339999999996</v>
      </c>
      <c r="E43">
        <v>9.2705789999999997</v>
      </c>
      <c r="F43">
        <v>9.9394709999999993</v>
      </c>
      <c r="G43">
        <v>10.680243000000001</v>
      </c>
    </row>
    <row r="44" spans="1:7" x14ac:dyDescent="0.35">
      <c r="A44">
        <v>22</v>
      </c>
      <c r="B44" t="s">
        <v>11</v>
      </c>
      <c r="C44">
        <v>17927</v>
      </c>
      <c r="D44">
        <v>12.107307</v>
      </c>
      <c r="E44">
        <v>11.178117</v>
      </c>
      <c r="F44">
        <v>10.762855</v>
      </c>
      <c r="G44">
        <v>10.90559</v>
      </c>
    </row>
    <row r="45" spans="1:7" x14ac:dyDescent="0.35">
      <c r="A45">
        <v>23</v>
      </c>
      <c r="B45" t="s">
        <v>11</v>
      </c>
      <c r="C45">
        <v>35119</v>
      </c>
      <c r="D45">
        <v>18.543431999999999</v>
      </c>
      <c r="E45">
        <v>18.210581000000001</v>
      </c>
      <c r="F45">
        <v>15.762722</v>
      </c>
      <c r="G45">
        <v>16.150824</v>
      </c>
    </row>
    <row r="46" spans="1:7" x14ac:dyDescent="0.35">
      <c r="A46">
        <v>24</v>
      </c>
      <c r="B46" t="s">
        <v>11</v>
      </c>
      <c r="C46">
        <v>27612</v>
      </c>
      <c r="D46">
        <v>12.046984999999999</v>
      </c>
      <c r="E46">
        <v>11.853153000000001</v>
      </c>
      <c r="F46">
        <v>11.318738</v>
      </c>
      <c r="G46">
        <v>11.300719000000001</v>
      </c>
    </row>
    <row r="47" spans="1:7" x14ac:dyDescent="0.35">
      <c r="A47">
        <v>248</v>
      </c>
      <c r="B47" t="s">
        <v>10</v>
      </c>
      <c r="C47">
        <v>112</v>
      </c>
      <c r="D47">
        <v>0.24</v>
      </c>
      <c r="E47">
        <v>0.23</v>
      </c>
      <c r="F47">
        <v>0.34</v>
      </c>
      <c r="G47">
        <v>0.28999999999999998</v>
      </c>
    </row>
    <row r="48" spans="1:7" x14ac:dyDescent="0.35">
      <c r="A48">
        <v>542</v>
      </c>
      <c r="B48" t="s">
        <v>10</v>
      </c>
      <c r="C48">
        <v>1336</v>
      </c>
      <c r="D48">
        <v>28.5</v>
      </c>
      <c r="E48">
        <v>26.13</v>
      </c>
      <c r="F48">
        <v>29.58</v>
      </c>
      <c r="G48">
        <v>46.51</v>
      </c>
    </row>
    <row r="49" spans="1:7" x14ac:dyDescent="0.35">
      <c r="A49">
        <v>935</v>
      </c>
      <c r="B49" t="s">
        <v>10</v>
      </c>
      <c r="C49">
        <v>1338</v>
      </c>
      <c r="D49">
        <v>16.649999999999999</v>
      </c>
      <c r="E49">
        <v>18.62</v>
      </c>
      <c r="F49">
        <v>9.9</v>
      </c>
      <c r="G49">
        <v>9.32</v>
      </c>
    </row>
    <row r="50" spans="1:7" x14ac:dyDescent="0.35">
      <c r="A50">
        <v>121</v>
      </c>
      <c r="B50" t="s">
        <v>10</v>
      </c>
      <c r="C50">
        <v>1467</v>
      </c>
      <c r="D50">
        <v>16.88</v>
      </c>
      <c r="E50">
        <v>13.03</v>
      </c>
      <c r="F50">
        <v>12.06</v>
      </c>
      <c r="G50">
        <v>11.54</v>
      </c>
    </row>
    <row r="51" spans="1:7" x14ac:dyDescent="0.35">
      <c r="A51">
        <v>70</v>
      </c>
      <c r="B51" t="s">
        <v>10</v>
      </c>
      <c r="C51">
        <v>324</v>
      </c>
      <c r="D51">
        <v>1.49</v>
      </c>
      <c r="E51">
        <v>1.77</v>
      </c>
      <c r="F51">
        <v>1.35</v>
      </c>
      <c r="G51">
        <v>1.1599999999999999</v>
      </c>
    </row>
    <row r="52" spans="1:7" x14ac:dyDescent="0.35">
      <c r="A52">
        <v>103</v>
      </c>
      <c r="B52" t="s">
        <v>10</v>
      </c>
      <c r="C52">
        <v>0</v>
      </c>
    </row>
    <row r="53" spans="1:7" x14ac:dyDescent="0.35">
      <c r="A53">
        <v>25</v>
      </c>
      <c r="B53" t="s">
        <v>11</v>
      </c>
      <c r="C53">
        <v>43744</v>
      </c>
      <c r="D53">
        <v>24.285824999999999</v>
      </c>
      <c r="E53">
        <v>25.077154</v>
      </c>
      <c r="F53">
        <v>27.723535999999999</v>
      </c>
      <c r="G53">
        <v>28.427669999999999</v>
      </c>
    </row>
    <row r="54" spans="1:7" x14ac:dyDescent="0.35">
      <c r="A54">
        <v>26</v>
      </c>
      <c r="B54" t="s">
        <v>11</v>
      </c>
      <c r="C54">
        <v>13650</v>
      </c>
      <c r="D54">
        <v>13.402922999999999</v>
      </c>
      <c r="E54">
        <v>12.959396999999999</v>
      </c>
      <c r="F54">
        <v>12.703777000000001</v>
      </c>
      <c r="G54">
        <v>12.8123</v>
      </c>
    </row>
    <row r="55" spans="1:7" x14ac:dyDescent="0.35">
      <c r="A55">
        <v>27</v>
      </c>
      <c r="B55" t="s">
        <v>11</v>
      </c>
      <c r="C55">
        <v>23373</v>
      </c>
      <c r="D55">
        <v>21.635840000000002</v>
      </c>
      <c r="E55">
        <v>21.162426</v>
      </c>
      <c r="F55">
        <v>21.167999999999999</v>
      </c>
      <c r="G55">
        <v>21.491174999999998</v>
      </c>
    </row>
    <row r="56" spans="1:7" x14ac:dyDescent="0.35">
      <c r="A56">
        <v>28</v>
      </c>
      <c r="B56" t="s">
        <v>11</v>
      </c>
      <c r="C56">
        <v>33549</v>
      </c>
      <c r="D56">
        <v>21.357802</v>
      </c>
      <c r="E56">
        <v>20.762713999999999</v>
      </c>
      <c r="F56">
        <v>23.101291</v>
      </c>
      <c r="G56">
        <v>22.680026000000002</v>
      </c>
    </row>
    <row r="57" spans="1:7" x14ac:dyDescent="0.35">
      <c r="A57">
        <v>29</v>
      </c>
      <c r="B57" t="s">
        <v>11</v>
      </c>
      <c r="C57">
        <v>25520</v>
      </c>
      <c r="D57">
        <v>18.699490000000001</v>
      </c>
      <c r="E57">
        <v>17.096686999999999</v>
      </c>
      <c r="F57">
        <v>17.537891999999999</v>
      </c>
      <c r="G57">
        <v>17.413315000000001</v>
      </c>
    </row>
    <row r="58" spans="1:7" x14ac:dyDescent="0.35">
      <c r="A58">
        <v>30</v>
      </c>
      <c r="B58" t="s">
        <v>11</v>
      </c>
      <c r="C58">
        <v>27099</v>
      </c>
      <c r="D58">
        <v>15.596385</v>
      </c>
      <c r="E58">
        <v>15.125641</v>
      </c>
      <c r="F58">
        <v>15.778722999999999</v>
      </c>
      <c r="G58">
        <v>15.848431</v>
      </c>
    </row>
    <row r="59" spans="1:7" x14ac:dyDescent="0.35">
      <c r="A59">
        <v>31</v>
      </c>
      <c r="B59" t="s">
        <v>11</v>
      </c>
      <c r="C59">
        <v>28020</v>
      </c>
      <c r="D59">
        <v>9.9005200000000002</v>
      </c>
      <c r="E59">
        <v>10.266496999999999</v>
      </c>
      <c r="F59">
        <v>11.196123</v>
      </c>
      <c r="G59">
        <v>10.634876</v>
      </c>
    </row>
    <row r="60" spans="1:7" x14ac:dyDescent="0.35">
      <c r="A60">
        <v>32</v>
      </c>
      <c r="B60" t="s">
        <v>11</v>
      </c>
      <c r="C60">
        <v>32077</v>
      </c>
      <c r="D60">
        <v>8.6279590000000006</v>
      </c>
      <c r="E60">
        <v>8.2211060000000007</v>
      </c>
      <c r="F60">
        <v>8.3307760000000002</v>
      </c>
      <c r="G60">
        <v>8.3843209999999999</v>
      </c>
    </row>
    <row r="61" spans="1:7" x14ac:dyDescent="0.35">
      <c r="A61">
        <v>727</v>
      </c>
      <c r="B61" t="s">
        <v>10</v>
      </c>
      <c r="C61">
        <v>1643</v>
      </c>
      <c r="D61">
        <v>5.6034680000000003</v>
      </c>
      <c r="E61">
        <v>7.7811329999999996</v>
      </c>
      <c r="F61">
        <v>4.7690960000000002</v>
      </c>
      <c r="G61">
        <v>5.3214709999999998</v>
      </c>
    </row>
    <row r="62" spans="1:7" x14ac:dyDescent="0.35">
      <c r="A62">
        <v>920</v>
      </c>
      <c r="B62" t="s">
        <v>10</v>
      </c>
      <c r="C62">
        <v>822</v>
      </c>
      <c r="D62">
        <v>5.926774</v>
      </c>
      <c r="E62">
        <v>5.8964480000000004</v>
      </c>
      <c r="F62">
        <v>4.8653779999999998</v>
      </c>
      <c r="G62">
        <v>4.8664529999999999</v>
      </c>
    </row>
    <row r="63" spans="1:7" x14ac:dyDescent="0.35">
      <c r="A63">
        <v>33</v>
      </c>
      <c r="B63" t="s">
        <v>11</v>
      </c>
      <c r="C63">
        <v>35382</v>
      </c>
      <c r="D63">
        <v>9.0257489999999994</v>
      </c>
      <c r="E63">
        <v>8.5489850000000001</v>
      </c>
      <c r="F63">
        <v>8.437799</v>
      </c>
      <c r="G63">
        <v>8.3968410000000002</v>
      </c>
    </row>
    <row r="64" spans="1:7" x14ac:dyDescent="0.35">
      <c r="A64">
        <v>724</v>
      </c>
      <c r="B64" t="s">
        <v>10</v>
      </c>
      <c r="C64">
        <v>523</v>
      </c>
      <c r="D64">
        <v>12.206728999999999</v>
      </c>
      <c r="E64">
        <v>40.672741000000002</v>
      </c>
      <c r="F64">
        <v>11.186652</v>
      </c>
      <c r="G64">
        <v>12.452432999999999</v>
      </c>
    </row>
    <row r="65" spans="1:7" x14ac:dyDescent="0.35">
      <c r="A65">
        <v>805</v>
      </c>
      <c r="B65" t="s">
        <v>10</v>
      </c>
      <c r="C65">
        <v>990</v>
      </c>
      <c r="D65">
        <v>2.8032569999999999</v>
      </c>
      <c r="E65">
        <v>2.7885330000000002</v>
      </c>
      <c r="F65">
        <v>3.0830609999999998</v>
      </c>
      <c r="G65">
        <v>3.2167810000000001</v>
      </c>
    </row>
    <row r="66" spans="1:7" x14ac:dyDescent="0.35">
      <c r="A66">
        <v>923</v>
      </c>
      <c r="B66" t="s">
        <v>10</v>
      </c>
      <c r="C66">
        <v>901</v>
      </c>
      <c r="D66">
        <v>10.470642</v>
      </c>
      <c r="E66">
        <v>10.35037</v>
      </c>
      <c r="F66">
        <v>7.9181679999999997</v>
      </c>
      <c r="G66">
        <v>9.5091769999999993</v>
      </c>
    </row>
    <row r="67" spans="1:7" x14ac:dyDescent="0.35">
      <c r="A67">
        <v>298</v>
      </c>
      <c r="B67" t="s">
        <v>10</v>
      </c>
      <c r="C67">
        <v>40</v>
      </c>
      <c r="D67">
        <v>0.35525099999999998</v>
      </c>
      <c r="E67">
        <v>0.25161699999999998</v>
      </c>
      <c r="F67">
        <v>0.25429600000000002</v>
      </c>
      <c r="G67">
        <v>0.24171999999999999</v>
      </c>
    </row>
    <row r="68" spans="1:7" x14ac:dyDescent="0.35">
      <c r="A68">
        <v>823</v>
      </c>
      <c r="B68" t="s">
        <v>10</v>
      </c>
      <c r="C68">
        <v>83</v>
      </c>
      <c r="D68">
        <v>0.51310500000000003</v>
      </c>
      <c r="E68">
        <v>0.88199899999999998</v>
      </c>
      <c r="F68">
        <v>0.64564999999999995</v>
      </c>
      <c r="G68">
        <v>0.89659900000000003</v>
      </c>
    </row>
    <row r="69" spans="1:7" x14ac:dyDescent="0.35">
      <c r="A69">
        <v>458</v>
      </c>
      <c r="B69" t="s">
        <v>10</v>
      </c>
      <c r="C69">
        <v>28</v>
      </c>
      <c r="D69">
        <v>0.10437299999999999</v>
      </c>
      <c r="E69">
        <v>7.1041000000000007E-2</v>
      </c>
      <c r="F69">
        <v>6.7865999999999996E-2</v>
      </c>
      <c r="G69">
        <v>4.7288999999999998E-2</v>
      </c>
    </row>
    <row r="70" spans="1:7" x14ac:dyDescent="0.35">
      <c r="A70">
        <v>992</v>
      </c>
      <c r="B70" t="s">
        <v>10</v>
      </c>
      <c r="C70">
        <v>0</v>
      </c>
    </row>
    <row r="71" spans="1:7" x14ac:dyDescent="0.35">
      <c r="A71">
        <v>34</v>
      </c>
      <c r="B71" t="s">
        <v>11</v>
      </c>
      <c r="C71">
        <v>16127</v>
      </c>
      <c r="D71">
        <v>8.6993770000000001</v>
      </c>
      <c r="E71">
        <v>8.1684789999999996</v>
      </c>
      <c r="F71">
        <v>8.5509730000000008</v>
      </c>
      <c r="G71">
        <v>8.5409900000000007</v>
      </c>
    </row>
    <row r="72" spans="1:7" x14ac:dyDescent="0.35">
      <c r="A72">
        <v>79</v>
      </c>
      <c r="B72" t="s">
        <v>10</v>
      </c>
      <c r="C72">
        <v>679</v>
      </c>
      <c r="D72">
        <v>2.476245</v>
      </c>
      <c r="E72">
        <v>6.9974449999999999</v>
      </c>
      <c r="F72">
        <v>2.4911590000000001</v>
      </c>
      <c r="G72">
        <v>2.2084419999999998</v>
      </c>
    </row>
    <row r="73" spans="1:7" x14ac:dyDescent="0.35">
      <c r="A73">
        <v>35</v>
      </c>
      <c r="B73" t="s">
        <v>11</v>
      </c>
      <c r="C73">
        <v>18828</v>
      </c>
      <c r="D73">
        <v>8.1015779999999999</v>
      </c>
      <c r="E73">
        <v>8.3378040000000002</v>
      </c>
      <c r="F73">
        <v>7.7124410000000001</v>
      </c>
      <c r="G73">
        <v>7.8351949999999997</v>
      </c>
    </row>
    <row r="74" spans="1:7" x14ac:dyDescent="0.35">
      <c r="A74">
        <v>496</v>
      </c>
      <c r="B74" t="s">
        <v>10</v>
      </c>
      <c r="C74">
        <v>1717</v>
      </c>
      <c r="D74">
        <v>12.168143000000001</v>
      </c>
      <c r="E74">
        <v>12.416556</v>
      </c>
      <c r="F74">
        <v>20.763470999999999</v>
      </c>
      <c r="G74">
        <v>10.142067000000001</v>
      </c>
    </row>
    <row r="75" spans="1:7" x14ac:dyDescent="0.35">
      <c r="A75">
        <v>792</v>
      </c>
      <c r="B75" t="s">
        <v>10</v>
      </c>
      <c r="C75">
        <v>1263</v>
      </c>
      <c r="D75">
        <v>3.2788900000000001</v>
      </c>
      <c r="E75">
        <v>3.2912880000000002</v>
      </c>
      <c r="F75">
        <v>4.0698590000000001</v>
      </c>
      <c r="G75">
        <v>3.7867950000000001</v>
      </c>
    </row>
    <row r="76" spans="1:7" x14ac:dyDescent="0.35">
      <c r="A76">
        <v>203</v>
      </c>
      <c r="B76" t="s">
        <v>10</v>
      </c>
      <c r="C76">
        <v>1379</v>
      </c>
      <c r="D76">
        <v>5.9845119999999996</v>
      </c>
      <c r="E76">
        <v>11.674056</v>
      </c>
      <c r="F76">
        <v>6.8889769999999997</v>
      </c>
      <c r="G76">
        <v>6.1795790000000004</v>
      </c>
    </row>
    <row r="77" spans="1:7" x14ac:dyDescent="0.35">
      <c r="A77">
        <v>36</v>
      </c>
      <c r="B77" t="s">
        <v>11</v>
      </c>
      <c r="C77">
        <v>16144</v>
      </c>
      <c r="D77">
        <v>9.2764059999999997</v>
      </c>
      <c r="E77">
        <v>9.0304260000000003</v>
      </c>
      <c r="F77">
        <v>8.7723770000000005</v>
      </c>
      <c r="G77">
        <v>8.9788019999999999</v>
      </c>
    </row>
    <row r="78" spans="1:7" x14ac:dyDescent="0.35">
      <c r="A78">
        <v>37</v>
      </c>
      <c r="B78" t="s">
        <v>11</v>
      </c>
      <c r="C78">
        <v>8321</v>
      </c>
      <c r="D78">
        <v>4.3633430000000004</v>
      </c>
      <c r="E78">
        <v>3.8342290000000001</v>
      </c>
      <c r="F78">
        <v>3.4015930000000001</v>
      </c>
      <c r="G78">
        <v>3.5714070000000002</v>
      </c>
    </row>
    <row r="79" spans="1:7" x14ac:dyDescent="0.35">
      <c r="A79">
        <v>38</v>
      </c>
      <c r="B79" t="s">
        <v>11</v>
      </c>
      <c r="C79">
        <v>30396</v>
      </c>
      <c r="D79">
        <v>17.563904000000001</v>
      </c>
      <c r="E79">
        <v>16.343408</v>
      </c>
      <c r="F79">
        <v>16.124904999999998</v>
      </c>
      <c r="G79">
        <v>16.045141999999998</v>
      </c>
    </row>
    <row r="80" spans="1:7" x14ac:dyDescent="0.35">
      <c r="A80">
        <v>249</v>
      </c>
      <c r="B80" t="s">
        <v>10</v>
      </c>
      <c r="C80">
        <v>42</v>
      </c>
      <c r="D80">
        <v>0.55922099999999997</v>
      </c>
      <c r="E80">
        <v>1.5861430000000001</v>
      </c>
      <c r="F80">
        <v>0.422404</v>
      </c>
      <c r="G80">
        <v>0.36003299999999999</v>
      </c>
    </row>
    <row r="81" spans="1:7" x14ac:dyDescent="0.35">
      <c r="A81">
        <v>39</v>
      </c>
      <c r="B81" t="s">
        <v>11</v>
      </c>
      <c r="C81">
        <v>9468</v>
      </c>
      <c r="D81">
        <v>6.5649629999999997</v>
      </c>
      <c r="E81">
        <v>6.6677549999999997</v>
      </c>
      <c r="F81">
        <v>5.779706</v>
      </c>
      <c r="G81">
        <v>5.7636900000000004</v>
      </c>
    </row>
    <row r="82" spans="1:7" x14ac:dyDescent="0.35">
      <c r="A82">
        <v>40</v>
      </c>
      <c r="B82" t="s">
        <v>11</v>
      </c>
      <c r="C82">
        <v>6031</v>
      </c>
      <c r="D82">
        <v>3.80898</v>
      </c>
      <c r="E82">
        <v>3.6290879999999999</v>
      </c>
      <c r="F82">
        <v>3.4594900000000002</v>
      </c>
      <c r="G82">
        <v>3.5060790000000002</v>
      </c>
    </row>
    <row r="83" spans="1:7" x14ac:dyDescent="0.35">
      <c r="A83">
        <v>41</v>
      </c>
      <c r="B83" t="s">
        <v>11</v>
      </c>
      <c r="C83">
        <v>4083</v>
      </c>
      <c r="D83">
        <v>3.712647</v>
      </c>
      <c r="E83">
        <v>3.037795</v>
      </c>
      <c r="F83">
        <v>3.462494</v>
      </c>
      <c r="G83">
        <v>3.4548380000000001</v>
      </c>
    </row>
    <row r="84" spans="1:7" x14ac:dyDescent="0.35">
      <c r="A84">
        <v>42</v>
      </c>
      <c r="B84" t="s">
        <v>11</v>
      </c>
      <c r="C84">
        <v>14660</v>
      </c>
      <c r="D84">
        <v>11.325449000000001</v>
      </c>
      <c r="E84">
        <v>11.54059</v>
      </c>
      <c r="F84">
        <v>11.869393000000001</v>
      </c>
      <c r="G84">
        <v>11.525206000000001</v>
      </c>
    </row>
    <row r="85" spans="1:7" x14ac:dyDescent="0.35">
      <c r="A85">
        <v>43</v>
      </c>
      <c r="B85" t="s">
        <v>11</v>
      </c>
      <c r="C85">
        <v>5089</v>
      </c>
      <c r="D85">
        <v>3.2823639999999998</v>
      </c>
      <c r="E85">
        <v>3.1331859999999998</v>
      </c>
      <c r="F85">
        <v>3.0294949999999998</v>
      </c>
      <c r="G85">
        <v>3.1211790000000001</v>
      </c>
    </row>
    <row r="86" spans="1:7" x14ac:dyDescent="0.35">
      <c r="A86">
        <v>44</v>
      </c>
      <c r="B86" t="s">
        <v>11</v>
      </c>
      <c r="C86">
        <v>11662</v>
      </c>
      <c r="D86">
        <v>5.6123539999999998</v>
      </c>
      <c r="E86">
        <v>5.8347749999999996</v>
      </c>
      <c r="F86">
        <v>6.3052479999999997</v>
      </c>
      <c r="G86">
        <v>6.3803229999999997</v>
      </c>
    </row>
    <row r="87" spans="1:7" x14ac:dyDescent="0.35">
      <c r="A87">
        <v>447</v>
      </c>
      <c r="B87" t="s">
        <v>10</v>
      </c>
      <c r="C87">
        <v>634</v>
      </c>
      <c r="D87">
        <v>5.7559870000000002</v>
      </c>
      <c r="E87">
        <v>4.9248849999999997</v>
      </c>
      <c r="F87">
        <v>4.1245039999999999</v>
      </c>
      <c r="G87">
        <v>4.3061930000000004</v>
      </c>
    </row>
    <row r="88" spans="1:7" x14ac:dyDescent="0.35">
      <c r="A88">
        <v>736</v>
      </c>
      <c r="B88" t="s">
        <v>10</v>
      </c>
      <c r="C88">
        <v>581</v>
      </c>
      <c r="D88">
        <v>22.804226</v>
      </c>
      <c r="E88">
        <v>19.522424999999998</v>
      </c>
      <c r="F88">
        <v>20.459014</v>
      </c>
      <c r="G88">
        <v>27.269525000000002</v>
      </c>
    </row>
    <row r="89" spans="1:7" x14ac:dyDescent="0.35">
      <c r="A89">
        <v>132</v>
      </c>
      <c r="B89" t="s">
        <v>10</v>
      </c>
      <c r="C89">
        <v>27</v>
      </c>
      <c r="D89">
        <v>0.103565</v>
      </c>
      <c r="E89">
        <v>0.12629599999999999</v>
      </c>
      <c r="F89">
        <v>5.6765000000000003E-2</v>
      </c>
      <c r="G89">
        <v>3.6875999999999999E-2</v>
      </c>
    </row>
    <row r="90" spans="1:7" x14ac:dyDescent="0.35">
      <c r="A90">
        <v>45</v>
      </c>
      <c r="B90" t="s">
        <v>11</v>
      </c>
      <c r="C90">
        <v>10118</v>
      </c>
      <c r="D90">
        <v>8.783315</v>
      </c>
      <c r="E90">
        <v>8.7093989999999994</v>
      </c>
      <c r="F90">
        <v>8.5564289999999996</v>
      </c>
      <c r="G90">
        <v>8.1340800000000009</v>
      </c>
    </row>
    <row r="91" spans="1:7" x14ac:dyDescent="0.35">
      <c r="A91">
        <v>46</v>
      </c>
      <c r="B91" t="s">
        <v>11</v>
      </c>
      <c r="C91">
        <v>6484</v>
      </c>
      <c r="D91">
        <v>2.0988329999999999</v>
      </c>
      <c r="E91">
        <v>1.7598279999999999</v>
      </c>
      <c r="F91">
        <v>1.873526</v>
      </c>
      <c r="G91">
        <v>1.8631960000000001</v>
      </c>
    </row>
    <row r="92" spans="1:7" x14ac:dyDescent="0.35">
      <c r="A92">
        <v>365</v>
      </c>
      <c r="B92" t="s">
        <v>10</v>
      </c>
      <c r="C92">
        <v>427</v>
      </c>
      <c r="D92">
        <v>1.114762</v>
      </c>
      <c r="E92">
        <v>1.2856460000000001</v>
      </c>
      <c r="F92">
        <v>1.4554510000000001</v>
      </c>
      <c r="G92">
        <v>1.57667</v>
      </c>
    </row>
    <row r="93" spans="1:7" x14ac:dyDescent="0.35">
      <c r="A93">
        <v>47</v>
      </c>
      <c r="B93" t="s">
        <v>11</v>
      </c>
      <c r="C93">
        <v>4532</v>
      </c>
      <c r="D93">
        <v>1.8503529999999999</v>
      </c>
      <c r="E93">
        <v>1.793971</v>
      </c>
      <c r="F93">
        <v>2.1204040000000002</v>
      </c>
      <c r="G93">
        <v>2.2208160000000001</v>
      </c>
    </row>
    <row r="94" spans="1:7" x14ac:dyDescent="0.35">
      <c r="A94">
        <v>48</v>
      </c>
      <c r="B94" t="s">
        <v>11</v>
      </c>
      <c r="C94">
        <v>3551</v>
      </c>
      <c r="D94">
        <v>2.164917</v>
      </c>
      <c r="E94">
        <v>2.1744029999999999</v>
      </c>
      <c r="F94">
        <v>3.0408979999999999</v>
      </c>
      <c r="G94">
        <v>2.7246320000000002</v>
      </c>
    </row>
    <row r="95" spans="1:7" x14ac:dyDescent="0.35">
      <c r="A95">
        <v>522</v>
      </c>
      <c r="B95" t="s">
        <v>10</v>
      </c>
      <c r="C95">
        <v>1951</v>
      </c>
      <c r="D95">
        <v>19.362895000000002</v>
      </c>
      <c r="E95">
        <v>19.666730000000001</v>
      </c>
      <c r="F95">
        <v>20.974934000000001</v>
      </c>
      <c r="G95">
        <v>20.208248999999999</v>
      </c>
    </row>
    <row r="96" spans="1:7" x14ac:dyDescent="0.35">
      <c r="A96">
        <v>380</v>
      </c>
      <c r="B96" t="s">
        <v>10</v>
      </c>
      <c r="C96">
        <v>404</v>
      </c>
      <c r="D96">
        <v>1.6481950000000001</v>
      </c>
      <c r="E96">
        <v>1.9012230000000001</v>
      </c>
      <c r="F96">
        <v>1.9811110000000001</v>
      </c>
      <c r="G96">
        <v>1.989287</v>
      </c>
    </row>
    <row r="97" spans="1:7" x14ac:dyDescent="0.35">
      <c r="A97">
        <v>276</v>
      </c>
      <c r="B97" t="s">
        <v>10</v>
      </c>
      <c r="C97">
        <v>632</v>
      </c>
      <c r="D97">
        <v>3.802756</v>
      </c>
      <c r="E97">
        <v>4.349526</v>
      </c>
      <c r="F97">
        <v>4.0761149999999997</v>
      </c>
      <c r="G97">
        <v>3.6903600000000001</v>
      </c>
    </row>
    <row r="98" spans="1:7" x14ac:dyDescent="0.35">
      <c r="A98">
        <v>49</v>
      </c>
      <c r="B98" t="s">
        <v>11</v>
      </c>
      <c r="C98">
        <v>6026</v>
      </c>
      <c r="D98">
        <v>1.990947</v>
      </c>
      <c r="E98">
        <v>1.9068799999999999</v>
      </c>
      <c r="F98">
        <v>1.763989</v>
      </c>
      <c r="G98">
        <v>1.753574</v>
      </c>
    </row>
    <row r="99" spans="1:7" x14ac:dyDescent="0.35">
      <c r="A99">
        <v>51</v>
      </c>
      <c r="B99" t="s">
        <v>11</v>
      </c>
      <c r="C99">
        <v>38794</v>
      </c>
      <c r="D99">
        <v>27.75</v>
      </c>
      <c r="E99">
        <v>26.33</v>
      </c>
      <c r="F99">
        <v>25.49</v>
      </c>
      <c r="G99">
        <v>25.51</v>
      </c>
    </row>
    <row r="100" spans="1:7" x14ac:dyDescent="0.35">
      <c r="A100">
        <v>52</v>
      </c>
      <c r="B100" t="s">
        <v>11</v>
      </c>
      <c r="C100">
        <v>33553</v>
      </c>
      <c r="D100">
        <v>48.639273000000003</v>
      </c>
      <c r="E100">
        <v>49.013471000000003</v>
      </c>
      <c r="F100">
        <v>46.434137999999997</v>
      </c>
      <c r="G100">
        <v>46.427486000000002</v>
      </c>
    </row>
    <row r="101" spans="1:7" x14ac:dyDescent="0.35">
      <c r="A101">
        <v>53</v>
      </c>
      <c r="B101" t="s">
        <v>11</v>
      </c>
      <c r="C101">
        <v>35969</v>
      </c>
      <c r="D101">
        <v>45.491973999999999</v>
      </c>
      <c r="E101">
        <v>48.557524000000001</v>
      </c>
      <c r="F101">
        <v>44.343969999999999</v>
      </c>
      <c r="G101">
        <v>46.539988000000001</v>
      </c>
    </row>
    <row r="102" spans="1:7" x14ac:dyDescent="0.35">
      <c r="A102">
        <v>54</v>
      </c>
      <c r="B102" t="s">
        <v>11</v>
      </c>
      <c r="C102">
        <v>29339</v>
      </c>
      <c r="D102">
        <v>29.732253</v>
      </c>
      <c r="E102">
        <v>29.485741999999998</v>
      </c>
      <c r="F102">
        <v>30.761271000000001</v>
      </c>
      <c r="G102">
        <v>30.222307000000001</v>
      </c>
    </row>
    <row r="103" spans="1:7" x14ac:dyDescent="0.35">
      <c r="A103">
        <v>55</v>
      </c>
      <c r="B103" t="s">
        <v>11</v>
      </c>
      <c r="C103">
        <v>48204</v>
      </c>
      <c r="D103">
        <v>82.349248000000003</v>
      </c>
      <c r="E103">
        <v>79.084576999999996</v>
      </c>
      <c r="F103">
        <v>77.228165000000004</v>
      </c>
      <c r="G103">
        <v>82.313286000000005</v>
      </c>
    </row>
    <row r="104" spans="1:7" x14ac:dyDescent="0.35">
      <c r="A104">
        <v>56</v>
      </c>
      <c r="B104" t="s">
        <v>11</v>
      </c>
      <c r="C104">
        <v>35131</v>
      </c>
      <c r="D104">
        <v>78.301964999999996</v>
      </c>
      <c r="E104">
        <v>72.020176000000006</v>
      </c>
      <c r="F104">
        <v>77.267504000000002</v>
      </c>
      <c r="G104">
        <v>76.252656999999999</v>
      </c>
    </row>
    <row r="105" spans="1:7" x14ac:dyDescent="0.35">
      <c r="A105">
        <v>57</v>
      </c>
      <c r="B105" t="s">
        <v>11</v>
      </c>
      <c r="C105">
        <v>53990</v>
      </c>
      <c r="D105">
        <v>51.361310000000003</v>
      </c>
      <c r="E105">
        <v>49.431888999999998</v>
      </c>
      <c r="F105">
        <v>49.652495000000002</v>
      </c>
      <c r="G105">
        <v>50.428583000000003</v>
      </c>
    </row>
    <row r="106" spans="1:7" x14ac:dyDescent="0.35">
      <c r="A106">
        <v>58</v>
      </c>
      <c r="B106" t="s">
        <v>11</v>
      </c>
      <c r="C106">
        <v>38844</v>
      </c>
      <c r="D106">
        <v>135.892064</v>
      </c>
      <c r="E106">
        <v>134.55409399999999</v>
      </c>
      <c r="F106">
        <v>135.77574999999999</v>
      </c>
      <c r="G106">
        <v>139.88975300000001</v>
      </c>
    </row>
    <row r="107" spans="1:7" x14ac:dyDescent="0.35">
      <c r="A107">
        <v>59</v>
      </c>
      <c r="B107" t="s">
        <v>11</v>
      </c>
      <c r="C107">
        <v>36221</v>
      </c>
      <c r="D107">
        <v>51.181474999999999</v>
      </c>
      <c r="E107">
        <v>47.609498000000002</v>
      </c>
      <c r="F107">
        <v>47.102251000000003</v>
      </c>
      <c r="G107">
        <v>48.656151000000001</v>
      </c>
    </row>
    <row r="108" spans="1:7" x14ac:dyDescent="0.35">
      <c r="A108">
        <v>99</v>
      </c>
      <c r="B108" t="s">
        <v>10</v>
      </c>
      <c r="C108">
        <v>1721</v>
      </c>
      <c r="D108">
        <v>25.514144999999999</v>
      </c>
      <c r="E108">
        <v>26.386424999999999</v>
      </c>
      <c r="F108">
        <v>20.135887</v>
      </c>
      <c r="G108">
        <v>17.458234000000001</v>
      </c>
    </row>
    <row r="109" spans="1:7" x14ac:dyDescent="0.35">
      <c r="A109">
        <v>611</v>
      </c>
      <c r="B109" t="s">
        <v>10</v>
      </c>
      <c r="C109">
        <v>810</v>
      </c>
      <c r="D109">
        <v>3.61043</v>
      </c>
      <c r="E109">
        <v>4.3660670000000001</v>
      </c>
      <c r="F109">
        <v>3.37046</v>
      </c>
      <c r="G109">
        <v>3.9881440000000001</v>
      </c>
    </row>
    <row r="110" spans="1:7" x14ac:dyDescent="0.35">
      <c r="A110">
        <v>422</v>
      </c>
      <c r="B110" t="s">
        <v>10</v>
      </c>
      <c r="C110">
        <v>284</v>
      </c>
      <c r="D110">
        <v>2.691084</v>
      </c>
      <c r="E110">
        <v>2.6425329999999998</v>
      </c>
      <c r="F110">
        <v>1.281647</v>
      </c>
      <c r="G110">
        <v>1.267811</v>
      </c>
    </row>
    <row r="111" spans="1:7" x14ac:dyDescent="0.35">
      <c r="A111">
        <v>60</v>
      </c>
      <c r="B111" t="s">
        <v>11</v>
      </c>
      <c r="C111">
        <v>42695</v>
      </c>
      <c r="D111">
        <v>66.784835000000001</v>
      </c>
      <c r="E111">
        <v>63.634996000000001</v>
      </c>
      <c r="F111">
        <v>60.554124000000002</v>
      </c>
      <c r="G111">
        <v>61.786774000000001</v>
      </c>
    </row>
    <row r="112" spans="1:7" x14ac:dyDescent="0.35">
      <c r="A112">
        <v>257</v>
      </c>
      <c r="B112" t="s">
        <v>10</v>
      </c>
      <c r="C112">
        <v>622</v>
      </c>
      <c r="D112">
        <v>2.2227640000000002</v>
      </c>
      <c r="E112">
        <v>2.765552</v>
      </c>
      <c r="F112">
        <v>1.836813</v>
      </c>
      <c r="G112">
        <v>1.6622729999999999</v>
      </c>
    </row>
    <row r="113" spans="1:7" x14ac:dyDescent="0.35">
      <c r="A113">
        <v>246</v>
      </c>
      <c r="B113" t="s">
        <v>10</v>
      </c>
      <c r="C113">
        <v>162</v>
      </c>
      <c r="D113">
        <v>0.66780300000000004</v>
      </c>
      <c r="E113">
        <v>0.87031400000000003</v>
      </c>
      <c r="F113">
        <v>0.93096699999999999</v>
      </c>
      <c r="G113">
        <v>0.73926700000000001</v>
      </c>
    </row>
    <row r="114" spans="1:7" x14ac:dyDescent="0.35">
      <c r="A114">
        <v>844</v>
      </c>
      <c r="B114" t="s">
        <v>10</v>
      </c>
      <c r="C114">
        <v>34</v>
      </c>
      <c r="D114">
        <v>2.1194000000000001E-2</v>
      </c>
      <c r="E114">
        <v>2.5538999999999999E-2</v>
      </c>
      <c r="F114">
        <v>0.17802200000000001</v>
      </c>
      <c r="G114">
        <v>0.23209399999999999</v>
      </c>
    </row>
    <row r="115" spans="1:7" x14ac:dyDescent="0.35">
      <c r="A115">
        <v>239</v>
      </c>
      <c r="B115" t="s">
        <v>10</v>
      </c>
      <c r="C115">
        <v>94</v>
      </c>
      <c r="D115">
        <v>1.2549090000000001</v>
      </c>
      <c r="E115">
        <v>2.3499129999999999</v>
      </c>
      <c r="F115">
        <v>0.46782299999999999</v>
      </c>
      <c r="G115">
        <v>0.38977600000000001</v>
      </c>
    </row>
    <row r="116" spans="1:7" x14ac:dyDescent="0.35">
      <c r="A116">
        <v>39</v>
      </c>
      <c r="B116" t="s">
        <v>10</v>
      </c>
      <c r="C116">
        <v>319</v>
      </c>
      <c r="D116">
        <v>1.356533</v>
      </c>
      <c r="E116">
        <v>1.1324270000000001</v>
      </c>
      <c r="F116">
        <v>1.320908</v>
      </c>
      <c r="G116">
        <v>1.2022949999999999</v>
      </c>
    </row>
    <row r="117" spans="1:7" x14ac:dyDescent="0.35">
      <c r="A117">
        <v>359</v>
      </c>
      <c r="B117" t="s">
        <v>10</v>
      </c>
      <c r="C117">
        <v>102</v>
      </c>
      <c r="D117">
        <v>0.16422999999999999</v>
      </c>
      <c r="E117">
        <v>0.195323</v>
      </c>
      <c r="F117">
        <v>0.25915899999999997</v>
      </c>
      <c r="G117">
        <v>0.22817799999999999</v>
      </c>
    </row>
    <row r="118" spans="1:7" x14ac:dyDescent="0.35">
      <c r="A118">
        <v>370</v>
      </c>
      <c r="B118" t="s">
        <v>10</v>
      </c>
      <c r="C118">
        <v>98</v>
      </c>
      <c r="D118">
        <v>0.21401300000000001</v>
      </c>
      <c r="E118">
        <v>0.19097700000000001</v>
      </c>
      <c r="F118">
        <v>0.238205</v>
      </c>
      <c r="G118">
        <v>0.20702999999999999</v>
      </c>
    </row>
    <row r="119" spans="1:7" x14ac:dyDescent="0.35">
      <c r="A119">
        <v>834</v>
      </c>
      <c r="B119" t="s">
        <v>10</v>
      </c>
      <c r="C119">
        <v>19</v>
      </c>
      <c r="D119">
        <v>0.29200700000000002</v>
      </c>
      <c r="E119">
        <v>0.26333099999999998</v>
      </c>
      <c r="F119">
        <v>0.69969599999999998</v>
      </c>
      <c r="G119">
        <v>0.70019799999999999</v>
      </c>
    </row>
    <row r="120" spans="1:7" x14ac:dyDescent="0.35">
      <c r="A120">
        <v>61</v>
      </c>
      <c r="B120" t="s">
        <v>11</v>
      </c>
      <c r="C120">
        <v>58461</v>
      </c>
      <c r="D120">
        <v>140.53276500000001</v>
      </c>
      <c r="E120">
        <v>142.56666799999999</v>
      </c>
      <c r="F120">
        <v>142.56474900000001</v>
      </c>
      <c r="G120">
        <v>145.332424</v>
      </c>
    </row>
    <row r="121" spans="1:7" x14ac:dyDescent="0.35">
      <c r="A121">
        <v>62</v>
      </c>
      <c r="B121" t="s">
        <v>11</v>
      </c>
      <c r="C121">
        <v>45234</v>
      </c>
      <c r="D121">
        <v>87.480891999999997</v>
      </c>
      <c r="E121">
        <v>96.431974999999994</v>
      </c>
      <c r="F121">
        <v>119.007271</v>
      </c>
      <c r="G121">
        <v>123.50829899999999</v>
      </c>
    </row>
    <row r="122" spans="1:7" x14ac:dyDescent="0.35">
      <c r="A122">
        <v>63</v>
      </c>
      <c r="B122" t="s">
        <v>11</v>
      </c>
      <c r="C122">
        <v>83375</v>
      </c>
      <c r="D122">
        <v>94.006686000000002</v>
      </c>
      <c r="E122">
        <v>92.403362000000001</v>
      </c>
      <c r="F122">
        <v>87.343497999999997</v>
      </c>
      <c r="G122">
        <v>91.051214000000002</v>
      </c>
    </row>
    <row r="123" spans="1:7" x14ac:dyDescent="0.35">
      <c r="A123">
        <v>64</v>
      </c>
      <c r="B123" t="s">
        <v>11</v>
      </c>
      <c r="C123">
        <v>88024</v>
      </c>
      <c r="D123">
        <v>142.23680300000001</v>
      </c>
      <c r="E123">
        <v>137.46638799999999</v>
      </c>
      <c r="F123">
        <v>139.90313800000001</v>
      </c>
      <c r="G123">
        <v>141.72210699999999</v>
      </c>
    </row>
    <row r="124" spans="1:7" x14ac:dyDescent="0.35">
      <c r="A124">
        <v>932</v>
      </c>
      <c r="B124" t="s">
        <v>10</v>
      </c>
      <c r="C124">
        <v>371</v>
      </c>
      <c r="D124">
        <v>0.60657399999999995</v>
      </c>
      <c r="E124">
        <v>0.90273999999999999</v>
      </c>
      <c r="F124">
        <v>1.146933</v>
      </c>
      <c r="G124">
        <v>0.813917</v>
      </c>
    </row>
    <row r="125" spans="1:7" x14ac:dyDescent="0.35">
      <c r="A125">
        <v>65</v>
      </c>
      <c r="B125" t="s">
        <v>11</v>
      </c>
      <c r="C125">
        <v>70193</v>
      </c>
      <c r="D125">
        <v>109.678072</v>
      </c>
      <c r="E125">
        <v>106.177719</v>
      </c>
      <c r="F125">
        <v>108.59598699999999</v>
      </c>
      <c r="G125">
        <v>109.44859599999999</v>
      </c>
    </row>
    <row r="126" spans="1:7" x14ac:dyDescent="0.35">
      <c r="A126">
        <v>501</v>
      </c>
      <c r="B126" t="s">
        <v>10</v>
      </c>
      <c r="C126">
        <v>772</v>
      </c>
      <c r="D126">
        <v>3.2654160000000001</v>
      </c>
      <c r="E126">
        <v>3.133864</v>
      </c>
      <c r="F126">
        <v>3.9806059999999999</v>
      </c>
      <c r="G126">
        <v>4.3210300000000004</v>
      </c>
    </row>
    <row r="127" spans="1:7" x14ac:dyDescent="0.35">
      <c r="A127">
        <v>201</v>
      </c>
      <c r="B127" t="s">
        <v>10</v>
      </c>
      <c r="C127">
        <v>539</v>
      </c>
      <c r="D127">
        <v>3.9674</v>
      </c>
      <c r="E127">
        <v>4.2419909999999996</v>
      </c>
      <c r="F127">
        <v>4.5140929999999999</v>
      </c>
      <c r="G127">
        <v>4.2953979999999996</v>
      </c>
    </row>
    <row r="128" spans="1:7" x14ac:dyDescent="0.35">
      <c r="A128">
        <v>811</v>
      </c>
      <c r="B128" t="s">
        <v>10</v>
      </c>
      <c r="C128">
        <v>26</v>
      </c>
      <c r="D128">
        <v>1.478E-2</v>
      </c>
      <c r="E128">
        <v>5.0453999999999999E-2</v>
      </c>
      <c r="F128">
        <v>1.1002E-2</v>
      </c>
      <c r="G128">
        <v>7.3899999999999999E-3</v>
      </c>
    </row>
    <row r="129" spans="1:7" x14ac:dyDescent="0.35">
      <c r="A129">
        <v>341</v>
      </c>
      <c r="B129" t="s">
        <v>10</v>
      </c>
      <c r="C129">
        <v>915</v>
      </c>
      <c r="D129">
        <v>4.0138249999999998</v>
      </c>
      <c r="E129">
        <v>5.3840950000000003</v>
      </c>
      <c r="F129">
        <v>3.6079340000000002</v>
      </c>
      <c r="G129">
        <v>3.8463029999999998</v>
      </c>
    </row>
    <row r="130" spans="1:7" x14ac:dyDescent="0.35">
      <c r="A130">
        <v>734</v>
      </c>
      <c r="B130" t="s">
        <v>10</v>
      </c>
      <c r="C130">
        <v>281</v>
      </c>
      <c r="D130">
        <v>1.1153470000000001</v>
      </c>
      <c r="E130">
        <v>1.438876</v>
      </c>
      <c r="F130">
        <v>1.4032249999999999</v>
      </c>
      <c r="G130">
        <v>1.5772349999999999</v>
      </c>
    </row>
    <row r="131" spans="1:7" x14ac:dyDescent="0.35">
      <c r="A131">
        <v>374</v>
      </c>
      <c r="B131" t="s">
        <v>10</v>
      </c>
      <c r="C131">
        <v>16</v>
      </c>
      <c r="D131">
        <v>9.4793000000000002E-2</v>
      </c>
      <c r="E131">
        <v>0.23119000000000001</v>
      </c>
      <c r="F131">
        <v>2.5687999999999999E-2</v>
      </c>
      <c r="G131">
        <v>3.8113000000000001E-2</v>
      </c>
    </row>
    <row r="132" spans="1:7" x14ac:dyDescent="0.35">
      <c r="A132">
        <v>66</v>
      </c>
      <c r="B132" t="s">
        <v>11</v>
      </c>
      <c r="C132">
        <v>55157</v>
      </c>
      <c r="D132">
        <v>76.178640999999999</v>
      </c>
      <c r="E132">
        <v>74.790515999999997</v>
      </c>
      <c r="F132">
        <v>78.613400999999996</v>
      </c>
      <c r="G132">
        <v>81.092523</v>
      </c>
    </row>
    <row r="133" spans="1:7" x14ac:dyDescent="0.35">
      <c r="A133">
        <v>687</v>
      </c>
      <c r="B133" t="s">
        <v>10</v>
      </c>
      <c r="C133">
        <v>246</v>
      </c>
      <c r="D133">
        <v>1.0178480000000001</v>
      </c>
      <c r="E133">
        <v>0.56554899999999997</v>
      </c>
      <c r="F133">
        <v>0.74266699999999997</v>
      </c>
      <c r="G133">
        <v>0.98294400000000004</v>
      </c>
    </row>
    <row r="134" spans="1:7" x14ac:dyDescent="0.35">
      <c r="A134">
        <v>67</v>
      </c>
      <c r="B134" t="s">
        <v>11</v>
      </c>
      <c r="C134">
        <v>77692</v>
      </c>
      <c r="D134">
        <v>111.518967</v>
      </c>
      <c r="E134">
        <v>110.979814</v>
      </c>
      <c r="F134">
        <v>111.053048</v>
      </c>
      <c r="G134">
        <v>111.53371799999999</v>
      </c>
    </row>
    <row r="135" spans="1:7" x14ac:dyDescent="0.35">
      <c r="A135">
        <v>68</v>
      </c>
      <c r="B135" t="s">
        <v>11</v>
      </c>
      <c r="C135">
        <v>52426</v>
      </c>
      <c r="D135">
        <v>28.736578999999999</v>
      </c>
      <c r="E135">
        <v>28.756426000000001</v>
      </c>
      <c r="F135">
        <v>26.320765000000002</v>
      </c>
      <c r="G135">
        <v>27.212675999999998</v>
      </c>
    </row>
    <row r="136" spans="1:7" x14ac:dyDescent="0.35">
      <c r="A136">
        <v>612</v>
      </c>
      <c r="B136" t="s">
        <v>10</v>
      </c>
      <c r="C136">
        <v>1422</v>
      </c>
      <c r="D136">
        <v>5.5887209999999996</v>
      </c>
      <c r="E136">
        <v>5.7185750000000004</v>
      </c>
      <c r="F136">
        <v>5.512556</v>
      </c>
      <c r="G136">
        <v>6.077312</v>
      </c>
    </row>
    <row r="137" spans="1:7" x14ac:dyDescent="0.35">
      <c r="A137">
        <v>69</v>
      </c>
      <c r="B137" t="s">
        <v>11</v>
      </c>
      <c r="C137">
        <v>28791</v>
      </c>
      <c r="D137">
        <v>36.470671000000003</v>
      </c>
      <c r="E137">
        <v>34.544668999999999</v>
      </c>
      <c r="F137">
        <v>32.029490000000003</v>
      </c>
      <c r="G137">
        <v>31.938859000000001</v>
      </c>
    </row>
    <row r="138" spans="1:7" x14ac:dyDescent="0.35">
      <c r="A138">
        <v>70</v>
      </c>
      <c r="B138" t="s">
        <v>11</v>
      </c>
      <c r="C138">
        <v>46042</v>
      </c>
      <c r="D138">
        <v>21.606760000000001</v>
      </c>
      <c r="E138">
        <v>20.422196</v>
      </c>
      <c r="F138">
        <v>20.885282</v>
      </c>
      <c r="G138">
        <v>21.404903999999998</v>
      </c>
    </row>
    <row r="139" spans="1:7" x14ac:dyDescent="0.35">
      <c r="A139">
        <v>490</v>
      </c>
      <c r="B139" t="s">
        <v>10</v>
      </c>
      <c r="C139">
        <v>839</v>
      </c>
      <c r="D139">
        <v>5.3324699999999998</v>
      </c>
      <c r="E139">
        <v>5.5273329999999996</v>
      </c>
      <c r="F139">
        <v>5.6689480000000003</v>
      </c>
      <c r="G139">
        <v>5.3655819999999999</v>
      </c>
    </row>
    <row r="140" spans="1:7" x14ac:dyDescent="0.35">
      <c r="A140">
        <v>71</v>
      </c>
      <c r="B140" t="s">
        <v>11</v>
      </c>
      <c r="C140">
        <v>28486</v>
      </c>
      <c r="D140">
        <v>39.851239</v>
      </c>
      <c r="E140">
        <v>38.500301</v>
      </c>
      <c r="F140">
        <v>45.940058000000001</v>
      </c>
      <c r="G140">
        <v>46.104163999999997</v>
      </c>
    </row>
    <row r="141" spans="1:7" x14ac:dyDescent="0.35">
      <c r="A141">
        <v>334</v>
      </c>
      <c r="B141" t="s">
        <v>10</v>
      </c>
      <c r="C141">
        <v>1032</v>
      </c>
      <c r="D141">
        <v>4.2814129999999997</v>
      </c>
      <c r="E141">
        <v>5.0366790000000004</v>
      </c>
      <c r="F141">
        <v>9.055828</v>
      </c>
      <c r="G141">
        <v>7.0985050000000003</v>
      </c>
    </row>
    <row r="142" spans="1:7" x14ac:dyDescent="0.35">
      <c r="A142">
        <v>644</v>
      </c>
      <c r="B142" t="s">
        <v>10</v>
      </c>
      <c r="C142">
        <v>72</v>
      </c>
      <c r="D142">
        <v>0.266706</v>
      </c>
      <c r="E142">
        <v>0.28187899999999999</v>
      </c>
      <c r="F142">
        <v>0.32628299999999999</v>
      </c>
      <c r="G142">
        <v>0.244557</v>
      </c>
    </row>
    <row r="143" spans="1:7" x14ac:dyDescent="0.35">
      <c r="A143">
        <v>419</v>
      </c>
      <c r="B143" t="s">
        <v>10</v>
      </c>
      <c r="C143">
        <v>695</v>
      </c>
      <c r="D143">
        <v>3.0937130000000002</v>
      </c>
      <c r="E143">
        <v>3.701495</v>
      </c>
      <c r="F143">
        <v>2.6240920000000001</v>
      </c>
      <c r="G143">
        <v>2.2980610000000001</v>
      </c>
    </row>
    <row r="144" spans="1:7" x14ac:dyDescent="0.35">
      <c r="A144">
        <v>139</v>
      </c>
      <c r="B144" t="s">
        <v>10</v>
      </c>
      <c r="C144">
        <v>1471</v>
      </c>
      <c r="D144">
        <v>5.6883910000000002</v>
      </c>
      <c r="E144">
        <v>5.1996419999999999</v>
      </c>
      <c r="F144">
        <v>5.9474010000000002</v>
      </c>
      <c r="G144">
        <v>5.881284</v>
      </c>
    </row>
    <row r="145" spans="1:7" x14ac:dyDescent="0.35">
      <c r="A145">
        <v>46</v>
      </c>
      <c r="B145" t="s">
        <v>10</v>
      </c>
      <c r="C145">
        <v>212</v>
      </c>
      <c r="D145">
        <v>0.97126100000000004</v>
      </c>
      <c r="E145">
        <v>1.2427699999999999</v>
      </c>
      <c r="F145">
        <v>0.83727600000000002</v>
      </c>
      <c r="G145">
        <v>0.79898199999999997</v>
      </c>
    </row>
    <row r="146" spans="1:7" x14ac:dyDescent="0.35">
      <c r="A146">
        <v>72</v>
      </c>
      <c r="B146" t="s">
        <v>11</v>
      </c>
      <c r="C146">
        <v>16087</v>
      </c>
      <c r="D146">
        <v>15.525783000000001</v>
      </c>
      <c r="E146">
        <v>15.501950000000001</v>
      </c>
      <c r="F146">
        <v>18.344926999999998</v>
      </c>
      <c r="G146">
        <v>17.576150999999999</v>
      </c>
    </row>
    <row r="147" spans="1:7" x14ac:dyDescent="0.35">
      <c r="A147">
        <v>73</v>
      </c>
      <c r="B147" t="s">
        <v>11</v>
      </c>
      <c r="C147">
        <v>23931</v>
      </c>
      <c r="D147">
        <v>25.504404999999998</v>
      </c>
      <c r="E147">
        <v>25.854054999999999</v>
      </c>
      <c r="F147">
        <v>24.372066</v>
      </c>
      <c r="G147">
        <v>25.095808000000002</v>
      </c>
    </row>
    <row r="148" spans="1:7" x14ac:dyDescent="0.35">
      <c r="A148">
        <v>732</v>
      </c>
      <c r="B148" t="s">
        <v>10</v>
      </c>
      <c r="C148">
        <v>614</v>
      </c>
      <c r="D148">
        <v>4.2471569999999996</v>
      </c>
      <c r="E148">
        <v>4.3198559999999997</v>
      </c>
      <c r="F148">
        <v>4.4326189999999999</v>
      </c>
      <c r="G148">
        <v>4.2933209999999997</v>
      </c>
    </row>
    <row r="149" spans="1:7" x14ac:dyDescent="0.35">
      <c r="A149">
        <v>74</v>
      </c>
      <c r="B149" t="s">
        <v>11</v>
      </c>
      <c r="C149">
        <v>66092</v>
      </c>
      <c r="D149">
        <v>56.763072999999999</v>
      </c>
      <c r="E149">
        <v>54.599221</v>
      </c>
      <c r="F149">
        <v>57.374381</v>
      </c>
      <c r="G149">
        <v>57.110343999999998</v>
      </c>
    </row>
    <row r="150" spans="1:7" x14ac:dyDescent="0.35">
      <c r="A150">
        <v>75</v>
      </c>
      <c r="B150" t="s">
        <v>11</v>
      </c>
      <c r="C150">
        <v>57872</v>
      </c>
      <c r="D150">
        <v>42.538128</v>
      </c>
      <c r="E150">
        <v>40.209052</v>
      </c>
      <c r="F150">
        <v>41.100565000000003</v>
      </c>
      <c r="G150">
        <v>41.466419000000002</v>
      </c>
    </row>
    <row r="151" spans="1:7" x14ac:dyDescent="0.35">
      <c r="A151">
        <v>189</v>
      </c>
      <c r="B151" t="s">
        <v>10</v>
      </c>
      <c r="C151">
        <v>1166</v>
      </c>
      <c r="D151">
        <v>4.9274889999999996</v>
      </c>
      <c r="E151">
        <v>3.6439240000000002</v>
      </c>
      <c r="F151">
        <v>3.0913300000000001</v>
      </c>
      <c r="G151">
        <v>2.6861299999999999</v>
      </c>
    </row>
    <row r="152" spans="1:7" x14ac:dyDescent="0.35">
      <c r="A152">
        <v>766</v>
      </c>
      <c r="B152" t="s">
        <v>10</v>
      </c>
      <c r="C152">
        <v>3588</v>
      </c>
      <c r="D152">
        <v>18.021426000000002</v>
      </c>
      <c r="E152">
        <v>17.172291000000001</v>
      </c>
      <c r="F152">
        <v>15.377686000000001</v>
      </c>
      <c r="G152">
        <v>15.852558999999999</v>
      </c>
    </row>
    <row r="153" spans="1:7" x14ac:dyDescent="0.35">
      <c r="A153">
        <v>76</v>
      </c>
      <c r="B153" t="s">
        <v>11</v>
      </c>
      <c r="C153">
        <v>60958</v>
      </c>
      <c r="D153">
        <v>42.937438999999998</v>
      </c>
      <c r="E153">
        <v>41.050614000000003</v>
      </c>
      <c r="F153">
        <v>41.573399000000002</v>
      </c>
      <c r="G153">
        <v>42.231650999999999</v>
      </c>
    </row>
    <row r="154" spans="1:7" x14ac:dyDescent="0.35">
      <c r="A154">
        <v>538</v>
      </c>
      <c r="B154" t="s">
        <v>10</v>
      </c>
      <c r="C154">
        <v>66</v>
      </c>
      <c r="D154">
        <v>0.49799900000000002</v>
      </c>
      <c r="E154">
        <v>0.76772300000000004</v>
      </c>
      <c r="F154">
        <v>0.67018900000000003</v>
      </c>
      <c r="G154">
        <v>0.59879700000000002</v>
      </c>
    </row>
    <row r="155" spans="1:7" x14ac:dyDescent="0.35">
      <c r="A155">
        <v>73</v>
      </c>
      <c r="B155" t="s">
        <v>10</v>
      </c>
      <c r="C155">
        <v>599</v>
      </c>
      <c r="D155">
        <v>3.041455</v>
      </c>
      <c r="E155">
        <v>3.4308299999999998</v>
      </c>
      <c r="F155">
        <v>2.7758419999999999</v>
      </c>
      <c r="G155">
        <v>2.634792</v>
      </c>
    </row>
    <row r="156" spans="1:7" x14ac:dyDescent="0.35">
      <c r="A156">
        <v>377</v>
      </c>
      <c r="B156" t="s">
        <v>10</v>
      </c>
      <c r="C156">
        <v>99</v>
      </c>
      <c r="D156">
        <v>0.49650100000000003</v>
      </c>
      <c r="E156">
        <v>0.76019800000000004</v>
      </c>
      <c r="F156">
        <v>0.59052899999999997</v>
      </c>
      <c r="G156">
        <v>0.47445599999999999</v>
      </c>
    </row>
    <row r="157" spans="1:7" x14ac:dyDescent="0.35">
      <c r="A157">
        <v>678</v>
      </c>
      <c r="B157" t="s">
        <v>10</v>
      </c>
      <c r="C157">
        <v>170</v>
      </c>
      <c r="D157">
        <v>0.86593399999999998</v>
      </c>
      <c r="E157">
        <v>0.81034399999999995</v>
      </c>
      <c r="F157">
        <v>0.741811</v>
      </c>
      <c r="G157">
        <v>0.77393100000000004</v>
      </c>
    </row>
    <row r="158" spans="1:7" x14ac:dyDescent="0.35">
      <c r="A158">
        <v>77</v>
      </c>
      <c r="B158" t="s">
        <v>11</v>
      </c>
      <c r="C158">
        <v>75567</v>
      </c>
      <c r="D158">
        <v>120.52395300000001</v>
      </c>
      <c r="E158">
        <v>107.191163</v>
      </c>
      <c r="F158">
        <v>56.456974000000002</v>
      </c>
      <c r="G158">
        <v>61.886930999999997</v>
      </c>
    </row>
    <row r="159" spans="1:7" x14ac:dyDescent="0.35">
      <c r="A159">
        <v>78</v>
      </c>
      <c r="B159" t="s">
        <v>11</v>
      </c>
      <c r="C159">
        <v>37327</v>
      </c>
      <c r="D159">
        <v>31.155176999999998</v>
      </c>
      <c r="E159">
        <v>30.893426000000002</v>
      </c>
      <c r="F159">
        <v>26.489754999999999</v>
      </c>
      <c r="G159">
        <v>26.944683000000001</v>
      </c>
    </row>
    <row r="160" spans="1:7" x14ac:dyDescent="0.35">
      <c r="A160">
        <v>79</v>
      </c>
      <c r="B160" t="s">
        <v>11</v>
      </c>
      <c r="C160">
        <v>16418</v>
      </c>
      <c r="D160">
        <v>16.297232999999999</v>
      </c>
      <c r="E160">
        <v>15.528833000000001</v>
      </c>
      <c r="F160">
        <v>16.326568999999999</v>
      </c>
      <c r="G160">
        <v>17.161227</v>
      </c>
    </row>
    <row r="161" spans="1:7" x14ac:dyDescent="0.35">
      <c r="A161">
        <v>80</v>
      </c>
      <c r="B161" t="s">
        <v>11</v>
      </c>
      <c r="C161">
        <v>39656</v>
      </c>
      <c r="D161">
        <v>26.513006000000001</v>
      </c>
      <c r="E161">
        <v>26.389151999999999</v>
      </c>
      <c r="F161">
        <v>28.204319999999999</v>
      </c>
      <c r="G161">
        <v>27.894268</v>
      </c>
    </row>
    <row r="162" spans="1:7" x14ac:dyDescent="0.35">
      <c r="A162">
        <v>436</v>
      </c>
      <c r="B162" t="s">
        <v>10</v>
      </c>
      <c r="C162">
        <v>755</v>
      </c>
      <c r="D162">
        <v>12.652932</v>
      </c>
      <c r="E162">
        <v>13.47945</v>
      </c>
      <c r="F162">
        <v>11.132619</v>
      </c>
      <c r="G162">
        <v>9.7031810000000007</v>
      </c>
    </row>
    <row r="163" spans="1:7" x14ac:dyDescent="0.35">
      <c r="A163">
        <v>318</v>
      </c>
      <c r="B163" t="s">
        <v>10</v>
      </c>
      <c r="C163">
        <v>191</v>
      </c>
      <c r="D163">
        <v>0.43254500000000001</v>
      </c>
      <c r="E163">
        <v>0.67291999999999996</v>
      </c>
      <c r="F163">
        <v>0.39973399999999998</v>
      </c>
      <c r="G163">
        <v>0.47947899999999999</v>
      </c>
    </row>
    <row r="164" spans="1:7" x14ac:dyDescent="0.35">
      <c r="A164">
        <v>777</v>
      </c>
      <c r="B164" t="s">
        <v>10</v>
      </c>
      <c r="C164">
        <v>554</v>
      </c>
      <c r="D164">
        <v>0.50556000000000001</v>
      </c>
      <c r="E164">
        <v>0.78501299999999996</v>
      </c>
      <c r="F164">
        <v>1.240993</v>
      </c>
      <c r="G164">
        <v>1.0836239999999999</v>
      </c>
    </row>
    <row r="165" spans="1:7" x14ac:dyDescent="0.35">
      <c r="A165">
        <v>286</v>
      </c>
      <c r="B165" t="s">
        <v>10</v>
      </c>
      <c r="C165">
        <v>201</v>
      </c>
      <c r="D165">
        <v>1.400776</v>
      </c>
      <c r="E165">
        <v>1.4723280000000001</v>
      </c>
      <c r="F165">
        <v>1.2460279999999999</v>
      </c>
      <c r="G165">
        <v>1.112714</v>
      </c>
    </row>
    <row r="166" spans="1:7" x14ac:dyDescent="0.35">
      <c r="A166">
        <v>965</v>
      </c>
      <c r="B166" t="s">
        <v>10</v>
      </c>
      <c r="C166">
        <v>272</v>
      </c>
      <c r="D166">
        <v>1.81074</v>
      </c>
      <c r="E166">
        <v>9.6645749999999992</v>
      </c>
      <c r="F166">
        <v>1.513819</v>
      </c>
      <c r="G166">
        <v>1.2262120000000001</v>
      </c>
    </row>
    <row r="167" spans="1:7" x14ac:dyDescent="0.35">
      <c r="A167">
        <v>81</v>
      </c>
      <c r="B167" t="s">
        <v>11</v>
      </c>
      <c r="C167">
        <v>70771</v>
      </c>
      <c r="D167">
        <v>210.30854099999999</v>
      </c>
      <c r="E167">
        <v>207.54755900000001</v>
      </c>
      <c r="F167">
        <v>198.33367200000001</v>
      </c>
      <c r="G167">
        <v>199.42343</v>
      </c>
    </row>
    <row r="168" spans="1:7" x14ac:dyDescent="0.35">
      <c r="A168">
        <v>82</v>
      </c>
      <c r="B168" t="s">
        <v>11</v>
      </c>
      <c r="C168">
        <v>11960</v>
      </c>
      <c r="D168">
        <v>20.095445000000002</v>
      </c>
      <c r="E168">
        <v>19.448094000000001</v>
      </c>
      <c r="F168">
        <v>19.012356</v>
      </c>
      <c r="G168">
        <v>19.342827</v>
      </c>
    </row>
    <row r="169" spans="1:7" x14ac:dyDescent="0.35">
      <c r="A169">
        <v>83</v>
      </c>
      <c r="B169" t="s">
        <v>11</v>
      </c>
      <c r="C169">
        <v>29080</v>
      </c>
      <c r="D169">
        <v>35.529266999999997</v>
      </c>
      <c r="E169">
        <v>34.628109000000002</v>
      </c>
      <c r="F169">
        <v>37.096958000000001</v>
      </c>
      <c r="G169">
        <v>34.901969000000001</v>
      </c>
    </row>
    <row r="170" spans="1:7" x14ac:dyDescent="0.35">
      <c r="A170">
        <v>84</v>
      </c>
      <c r="B170" t="s">
        <v>11</v>
      </c>
      <c r="C170">
        <v>45030</v>
      </c>
      <c r="D170">
        <v>122.492155</v>
      </c>
      <c r="E170">
        <v>119.75934100000001</v>
      </c>
      <c r="F170">
        <v>140.149674</v>
      </c>
      <c r="G170">
        <v>125.20762000000001</v>
      </c>
    </row>
    <row r="171" spans="1:7" x14ac:dyDescent="0.35">
      <c r="A171">
        <v>85</v>
      </c>
      <c r="B171" t="s">
        <v>11</v>
      </c>
      <c r="C171">
        <v>36339</v>
      </c>
      <c r="D171">
        <v>43.376136000000002</v>
      </c>
      <c r="E171">
        <v>42.128526999999998</v>
      </c>
      <c r="F171">
        <v>39.927475000000001</v>
      </c>
      <c r="G171">
        <v>39.270659999999999</v>
      </c>
    </row>
    <row r="172" spans="1:7" x14ac:dyDescent="0.35">
      <c r="A172">
        <v>86</v>
      </c>
      <c r="B172" t="s">
        <v>11</v>
      </c>
      <c r="C172">
        <v>50292</v>
      </c>
      <c r="D172">
        <v>92.968080999999998</v>
      </c>
      <c r="E172">
        <v>91.954650000000001</v>
      </c>
      <c r="F172">
        <v>82.885942</v>
      </c>
      <c r="G172">
        <v>84.003545000000003</v>
      </c>
    </row>
    <row r="173" spans="1:7" x14ac:dyDescent="0.35">
      <c r="A173">
        <v>87</v>
      </c>
      <c r="B173" t="s">
        <v>11</v>
      </c>
      <c r="C173">
        <v>36475</v>
      </c>
      <c r="D173">
        <v>27.205901000000001</v>
      </c>
      <c r="E173">
        <v>26.193553000000001</v>
      </c>
      <c r="F173">
        <v>26.807395</v>
      </c>
      <c r="G173">
        <v>27.029933</v>
      </c>
    </row>
    <row r="174" spans="1:7" x14ac:dyDescent="0.35">
      <c r="A174">
        <v>88</v>
      </c>
      <c r="B174" t="s">
        <v>11</v>
      </c>
      <c r="C174">
        <v>16828</v>
      </c>
      <c r="D174">
        <v>22.793586999999999</v>
      </c>
      <c r="E174">
        <v>22.369136000000001</v>
      </c>
      <c r="F174">
        <v>21.573823999999998</v>
      </c>
      <c r="G174">
        <v>21.423369999999998</v>
      </c>
    </row>
    <row r="175" spans="1:7" x14ac:dyDescent="0.35">
      <c r="A175">
        <v>89</v>
      </c>
      <c r="B175" t="s">
        <v>11</v>
      </c>
      <c r="C175">
        <v>65239</v>
      </c>
      <c r="D175">
        <v>46.767069999999997</v>
      </c>
      <c r="E175">
        <v>42.929616000000003</v>
      </c>
      <c r="F175">
        <v>40.159309</v>
      </c>
      <c r="G175">
        <v>41.189642999999997</v>
      </c>
    </row>
    <row r="176" spans="1:7" x14ac:dyDescent="0.35">
      <c r="A176">
        <v>90</v>
      </c>
      <c r="B176" t="s">
        <v>11</v>
      </c>
      <c r="C176">
        <v>47215</v>
      </c>
      <c r="D176">
        <v>107.724436</v>
      </c>
      <c r="E176">
        <v>106.442243</v>
      </c>
      <c r="F176">
        <v>106.781474</v>
      </c>
      <c r="G176">
        <v>112.990369</v>
      </c>
    </row>
    <row r="177" spans="1:7" x14ac:dyDescent="0.35">
      <c r="A177">
        <v>91</v>
      </c>
      <c r="B177" t="s">
        <v>11</v>
      </c>
      <c r="C177">
        <v>53980</v>
      </c>
      <c r="D177">
        <v>131.023439</v>
      </c>
      <c r="E177">
        <v>132.354679</v>
      </c>
      <c r="F177">
        <v>139.46542099999999</v>
      </c>
      <c r="G177">
        <v>138.042779</v>
      </c>
    </row>
    <row r="178" spans="1:7" x14ac:dyDescent="0.35">
      <c r="A178">
        <v>546</v>
      </c>
      <c r="B178" t="s">
        <v>10</v>
      </c>
      <c r="C178">
        <v>1549</v>
      </c>
      <c r="D178">
        <v>12.741486999999999</v>
      </c>
      <c r="E178">
        <v>25.087076</v>
      </c>
      <c r="F178">
        <v>26.738329</v>
      </c>
      <c r="G178">
        <v>28.119890999999999</v>
      </c>
    </row>
    <row r="179" spans="1:7" x14ac:dyDescent="0.35">
      <c r="A179">
        <v>304</v>
      </c>
      <c r="B179" t="s">
        <v>10</v>
      </c>
      <c r="C179">
        <v>785</v>
      </c>
      <c r="D179">
        <v>4.1700549999999996</v>
      </c>
      <c r="E179">
        <v>4.1071429999999998</v>
      </c>
      <c r="F179">
        <v>4.0562659999999999</v>
      </c>
      <c r="G179">
        <v>4.3440450000000004</v>
      </c>
    </row>
    <row r="180" spans="1:7" x14ac:dyDescent="0.35">
      <c r="A180">
        <v>618</v>
      </c>
      <c r="B180" t="s">
        <v>10</v>
      </c>
      <c r="C180">
        <v>564</v>
      </c>
      <c r="D180">
        <v>1.473841</v>
      </c>
      <c r="E180">
        <v>2.5486819999999999</v>
      </c>
      <c r="F180">
        <v>1.9252769999999999</v>
      </c>
      <c r="G180">
        <v>1.984191</v>
      </c>
    </row>
    <row r="181" spans="1:7" x14ac:dyDescent="0.35">
      <c r="A181">
        <v>852</v>
      </c>
      <c r="B181" t="s">
        <v>10</v>
      </c>
      <c r="C181">
        <v>467</v>
      </c>
      <c r="D181">
        <v>3.5981070000000002</v>
      </c>
      <c r="E181">
        <v>4.416709</v>
      </c>
      <c r="F181">
        <v>3.3528549999999999</v>
      </c>
      <c r="G181">
        <v>3.2124039999999998</v>
      </c>
    </row>
    <row r="182" spans="1:7" x14ac:dyDescent="0.35">
      <c r="A182">
        <v>681</v>
      </c>
      <c r="B182" t="s">
        <v>10</v>
      </c>
      <c r="C182">
        <v>299</v>
      </c>
      <c r="D182">
        <v>0.34227999999999997</v>
      </c>
      <c r="E182">
        <v>0.29768899999999998</v>
      </c>
      <c r="F182">
        <v>0.66810700000000001</v>
      </c>
      <c r="G182">
        <v>0.61879899999999999</v>
      </c>
    </row>
    <row r="183" spans="1:7" x14ac:dyDescent="0.35">
      <c r="A183">
        <v>829</v>
      </c>
      <c r="B183" t="s">
        <v>10</v>
      </c>
      <c r="C183">
        <v>72</v>
      </c>
      <c r="D183">
        <v>0.47336099999999998</v>
      </c>
      <c r="E183">
        <v>0.36637999999999998</v>
      </c>
      <c r="F183">
        <v>0.38451600000000002</v>
      </c>
      <c r="G183">
        <v>0.40292800000000001</v>
      </c>
    </row>
    <row r="184" spans="1:7" x14ac:dyDescent="0.35">
      <c r="A184">
        <v>92</v>
      </c>
      <c r="B184" t="s">
        <v>11</v>
      </c>
      <c r="C184">
        <v>35551</v>
      </c>
      <c r="D184">
        <v>17.091449999999998</v>
      </c>
      <c r="E184">
        <v>14.614720999999999</v>
      </c>
      <c r="F184">
        <v>15.395543</v>
      </c>
      <c r="G184">
        <v>15.664719</v>
      </c>
    </row>
    <row r="185" spans="1:7" x14ac:dyDescent="0.35">
      <c r="A185">
        <v>93</v>
      </c>
      <c r="B185" t="s">
        <v>11</v>
      </c>
      <c r="C185">
        <v>32976</v>
      </c>
      <c r="D185">
        <v>49.999873000000001</v>
      </c>
      <c r="E185">
        <v>48.728924999999997</v>
      </c>
      <c r="F185">
        <v>47.822845000000001</v>
      </c>
      <c r="G185">
        <v>48.335746999999998</v>
      </c>
    </row>
    <row r="186" spans="1:7" x14ac:dyDescent="0.35">
      <c r="A186">
        <v>94</v>
      </c>
      <c r="B186" t="s">
        <v>11</v>
      </c>
      <c r="C186">
        <v>60531</v>
      </c>
      <c r="D186">
        <v>119.762837</v>
      </c>
      <c r="E186">
        <v>120.66451000000001</v>
      </c>
      <c r="F186">
        <v>113.691959</v>
      </c>
      <c r="G186">
        <v>118.067346</v>
      </c>
    </row>
    <row r="187" spans="1:7" x14ac:dyDescent="0.35">
      <c r="A187">
        <v>95</v>
      </c>
      <c r="B187" t="s">
        <v>11</v>
      </c>
      <c r="C187">
        <v>30525</v>
      </c>
      <c r="D187">
        <v>36.751846999999998</v>
      </c>
      <c r="E187">
        <v>37.482230000000001</v>
      </c>
      <c r="F187">
        <v>37.981144</v>
      </c>
      <c r="G187">
        <v>36.728746000000001</v>
      </c>
    </row>
    <row r="188" spans="1:7" x14ac:dyDescent="0.35">
      <c r="A188">
        <v>53</v>
      </c>
      <c r="B188" t="s">
        <v>10</v>
      </c>
      <c r="C188">
        <v>976</v>
      </c>
      <c r="D188">
        <v>17.145109999999999</v>
      </c>
      <c r="E188">
        <v>16.258120000000002</v>
      </c>
      <c r="F188">
        <v>13.094431999999999</v>
      </c>
      <c r="G188">
        <v>13.534840000000001</v>
      </c>
    </row>
    <row r="189" spans="1:7" x14ac:dyDescent="0.35">
      <c r="A189">
        <v>96</v>
      </c>
      <c r="B189" t="s">
        <v>11</v>
      </c>
      <c r="C189">
        <v>27485</v>
      </c>
      <c r="D189">
        <v>15.006271</v>
      </c>
      <c r="E189">
        <v>14.223005000000001</v>
      </c>
      <c r="F189">
        <v>14.301277000000001</v>
      </c>
      <c r="G189">
        <v>14.110099</v>
      </c>
    </row>
    <row r="190" spans="1:7" x14ac:dyDescent="0.35">
      <c r="A190">
        <v>97</v>
      </c>
      <c r="B190" t="s">
        <v>11</v>
      </c>
      <c r="C190">
        <v>55253</v>
      </c>
      <c r="D190">
        <v>133.88160999999999</v>
      </c>
      <c r="E190">
        <v>131.19189499999999</v>
      </c>
      <c r="F190">
        <v>136.56800200000001</v>
      </c>
      <c r="G190">
        <v>134.151861</v>
      </c>
    </row>
    <row r="191" spans="1:7" x14ac:dyDescent="0.35">
      <c r="A191">
        <v>98</v>
      </c>
      <c r="B191" t="s">
        <v>11</v>
      </c>
      <c r="C191">
        <v>66520</v>
      </c>
      <c r="D191">
        <v>147.11475899999999</v>
      </c>
      <c r="E191">
        <v>153.15898999999999</v>
      </c>
      <c r="F191">
        <v>155.149888</v>
      </c>
      <c r="G191">
        <v>155.57729900000001</v>
      </c>
    </row>
    <row r="192" spans="1:7" x14ac:dyDescent="0.35">
      <c r="A192">
        <v>99</v>
      </c>
      <c r="B192" t="s">
        <v>11</v>
      </c>
      <c r="C192">
        <v>61652</v>
      </c>
      <c r="D192">
        <v>119.865942</v>
      </c>
      <c r="E192">
        <v>117.207049</v>
      </c>
      <c r="F192">
        <v>121.541268</v>
      </c>
      <c r="G192">
        <v>122.4226</v>
      </c>
    </row>
    <row r="193" spans="1:7" x14ac:dyDescent="0.35">
      <c r="A193">
        <v>268</v>
      </c>
      <c r="B193" t="s">
        <v>10</v>
      </c>
      <c r="C193">
        <v>407</v>
      </c>
      <c r="D193">
        <v>1.200604</v>
      </c>
      <c r="E193">
        <v>1.219257</v>
      </c>
      <c r="F193">
        <v>1.360584</v>
      </c>
      <c r="G193">
        <v>1.2851060000000001</v>
      </c>
    </row>
    <row r="194" spans="1:7" x14ac:dyDescent="0.35">
      <c r="A194">
        <v>101</v>
      </c>
      <c r="B194" t="s">
        <v>11</v>
      </c>
      <c r="C194">
        <v>7409</v>
      </c>
      <c r="D194">
        <v>16.130590000000002</v>
      </c>
      <c r="E194">
        <v>17.014089999999999</v>
      </c>
      <c r="F194">
        <v>10.226718</v>
      </c>
      <c r="G194">
        <v>10.609674999999999</v>
      </c>
    </row>
    <row r="195" spans="1:7" x14ac:dyDescent="0.35">
      <c r="A195">
        <v>148</v>
      </c>
      <c r="B195" t="s">
        <v>10</v>
      </c>
      <c r="C195">
        <v>1144</v>
      </c>
      <c r="D195">
        <v>7.7707329999999999</v>
      </c>
      <c r="E195">
        <v>9.8592739999999992</v>
      </c>
      <c r="F195">
        <v>9.1455640000000002</v>
      </c>
      <c r="G195">
        <v>8.5471149999999998</v>
      </c>
    </row>
    <row r="196" spans="1:7" x14ac:dyDescent="0.35">
      <c r="A196">
        <v>438</v>
      </c>
      <c r="B196" t="s">
        <v>10</v>
      </c>
      <c r="C196">
        <v>1005</v>
      </c>
      <c r="D196">
        <v>6.1859149999999996</v>
      </c>
      <c r="E196">
        <v>5.9760220000000004</v>
      </c>
      <c r="F196">
        <v>5.940372</v>
      </c>
      <c r="G196">
        <v>5.2352179999999997</v>
      </c>
    </row>
    <row r="197" spans="1:7" x14ac:dyDescent="0.35">
      <c r="A197">
        <v>18</v>
      </c>
      <c r="B197" t="s">
        <v>10</v>
      </c>
      <c r="C197">
        <v>607</v>
      </c>
      <c r="D197">
        <v>5.706696</v>
      </c>
      <c r="E197">
        <v>12.290666999999999</v>
      </c>
      <c r="F197">
        <v>5.3685780000000003</v>
      </c>
      <c r="G197">
        <v>6.6014920000000004</v>
      </c>
    </row>
    <row r="198" spans="1:7" x14ac:dyDescent="0.35">
      <c r="A198">
        <v>431</v>
      </c>
      <c r="B198" t="s">
        <v>10</v>
      </c>
      <c r="C198">
        <v>1600</v>
      </c>
      <c r="D198">
        <v>14.319061</v>
      </c>
      <c r="E198">
        <v>20.024038999999998</v>
      </c>
      <c r="F198">
        <v>6.4836559999999999</v>
      </c>
      <c r="G198">
        <v>5.5689789999999997</v>
      </c>
    </row>
    <row r="199" spans="1:7" x14ac:dyDescent="0.35">
      <c r="A199">
        <v>103</v>
      </c>
      <c r="B199" t="s">
        <v>11</v>
      </c>
      <c r="C199">
        <v>0</v>
      </c>
    </row>
    <row r="200" spans="1:7" x14ac:dyDescent="0.35">
      <c r="A200">
        <v>104</v>
      </c>
      <c r="B200" t="s">
        <v>11</v>
      </c>
      <c r="C200">
        <v>61546</v>
      </c>
      <c r="D200">
        <v>162.11111099999999</v>
      </c>
      <c r="E200">
        <v>163.78470799999999</v>
      </c>
      <c r="F200">
        <v>152.92657299999999</v>
      </c>
      <c r="G200">
        <v>167.80668900000001</v>
      </c>
    </row>
    <row r="201" spans="1:7" x14ac:dyDescent="0.35">
      <c r="A201">
        <v>105</v>
      </c>
      <c r="B201" t="s">
        <v>11</v>
      </c>
      <c r="C201">
        <v>61456</v>
      </c>
      <c r="D201">
        <v>96.281041000000002</v>
      </c>
      <c r="E201">
        <v>92.116455000000002</v>
      </c>
      <c r="F201">
        <v>89.699031000000005</v>
      </c>
      <c r="G201">
        <v>91.680218999999994</v>
      </c>
    </row>
    <row r="202" spans="1:7" x14ac:dyDescent="0.35">
      <c r="A202">
        <v>290</v>
      </c>
      <c r="B202" t="s">
        <v>10</v>
      </c>
      <c r="C202">
        <v>291</v>
      </c>
      <c r="D202">
        <v>1.8923760000000001</v>
      </c>
      <c r="E202">
        <v>1.9610449999999999</v>
      </c>
      <c r="F202">
        <v>2.9631780000000001</v>
      </c>
      <c r="G202">
        <v>2.9906169999999999</v>
      </c>
    </row>
    <row r="203" spans="1:7" x14ac:dyDescent="0.35">
      <c r="A203">
        <v>133</v>
      </c>
      <c r="B203" t="s">
        <v>10</v>
      </c>
      <c r="C203">
        <v>1148</v>
      </c>
      <c r="D203">
        <v>7.7763710000000001</v>
      </c>
      <c r="E203">
        <v>11.055260000000001</v>
      </c>
      <c r="F203">
        <v>8.6549029999999991</v>
      </c>
      <c r="G203">
        <v>8.8618609999999993</v>
      </c>
    </row>
    <row r="204" spans="1:7" x14ac:dyDescent="0.35">
      <c r="A204">
        <v>106</v>
      </c>
      <c r="B204" t="s">
        <v>11</v>
      </c>
      <c r="C204">
        <v>33634</v>
      </c>
      <c r="D204">
        <v>42.253898999999997</v>
      </c>
      <c r="E204">
        <v>39.247864999999997</v>
      </c>
      <c r="F204">
        <v>40.147782999999997</v>
      </c>
      <c r="G204">
        <v>40.249364</v>
      </c>
    </row>
    <row r="205" spans="1:7" x14ac:dyDescent="0.35">
      <c r="A205">
        <v>985</v>
      </c>
      <c r="B205" t="s">
        <v>10</v>
      </c>
      <c r="C205">
        <v>381</v>
      </c>
      <c r="D205">
        <v>1.764197</v>
      </c>
      <c r="E205">
        <v>2.2111230000000002</v>
      </c>
      <c r="F205">
        <v>2.4740000000000002</v>
      </c>
      <c r="G205">
        <v>2.7081559999999998</v>
      </c>
    </row>
    <row r="206" spans="1:7" x14ac:dyDescent="0.35">
      <c r="A206">
        <v>812</v>
      </c>
      <c r="B206" t="s">
        <v>10</v>
      </c>
      <c r="C206">
        <v>510</v>
      </c>
      <c r="D206">
        <v>1.8032250000000001</v>
      </c>
      <c r="E206">
        <v>2.63449</v>
      </c>
      <c r="F206">
        <v>1.264583</v>
      </c>
      <c r="G206">
        <v>1.2863089999999999</v>
      </c>
    </row>
    <row r="207" spans="1:7" x14ac:dyDescent="0.35">
      <c r="A207">
        <v>468</v>
      </c>
      <c r="B207" t="s">
        <v>10</v>
      </c>
      <c r="C207">
        <v>149</v>
      </c>
      <c r="D207">
        <v>0.95302500000000001</v>
      </c>
      <c r="E207">
        <v>0.75554699999999997</v>
      </c>
      <c r="F207">
        <v>0.58409</v>
      </c>
      <c r="G207">
        <v>0.62919800000000004</v>
      </c>
    </row>
    <row r="208" spans="1:7" x14ac:dyDescent="0.35">
      <c r="A208">
        <v>107</v>
      </c>
      <c r="B208" t="s">
        <v>11</v>
      </c>
      <c r="C208">
        <v>35351</v>
      </c>
      <c r="D208">
        <v>97.413955000000001</v>
      </c>
      <c r="E208">
        <v>100.418019</v>
      </c>
      <c r="F208">
        <v>98.814103000000003</v>
      </c>
      <c r="G208">
        <v>103.45939</v>
      </c>
    </row>
    <row r="209" spans="1:7" x14ac:dyDescent="0.35">
      <c r="A209">
        <v>108</v>
      </c>
      <c r="B209" t="s">
        <v>11</v>
      </c>
      <c r="C209">
        <v>39842</v>
      </c>
      <c r="D209">
        <v>23.476599</v>
      </c>
      <c r="E209">
        <v>21.936201000000001</v>
      </c>
      <c r="F209">
        <v>20.731020000000001</v>
      </c>
      <c r="G209">
        <v>21.571467999999999</v>
      </c>
    </row>
    <row r="210" spans="1:7" x14ac:dyDescent="0.35">
      <c r="A210">
        <v>109</v>
      </c>
      <c r="B210" t="s">
        <v>11</v>
      </c>
      <c r="C210">
        <v>41516</v>
      </c>
      <c r="D210">
        <v>80.985066000000003</v>
      </c>
      <c r="E210">
        <v>79.366906999999998</v>
      </c>
      <c r="F210">
        <v>79.697515999999993</v>
      </c>
      <c r="G210">
        <v>79.968720000000005</v>
      </c>
    </row>
    <row r="211" spans="1:7" x14ac:dyDescent="0.35">
      <c r="A211">
        <v>110</v>
      </c>
      <c r="B211" t="s">
        <v>11</v>
      </c>
      <c r="C211">
        <v>19087</v>
      </c>
      <c r="D211">
        <v>24.39001</v>
      </c>
      <c r="E211">
        <v>24.405795000000001</v>
      </c>
      <c r="F211">
        <v>21.450505</v>
      </c>
      <c r="G211">
        <v>22.015671000000001</v>
      </c>
    </row>
    <row r="212" spans="1:7" x14ac:dyDescent="0.35">
      <c r="A212">
        <v>111</v>
      </c>
      <c r="B212" t="s">
        <v>11</v>
      </c>
      <c r="C212">
        <v>40008</v>
      </c>
      <c r="D212">
        <v>99.189954999999998</v>
      </c>
      <c r="E212">
        <v>97.967706000000007</v>
      </c>
      <c r="F212">
        <v>99.957273000000001</v>
      </c>
      <c r="G212">
        <v>102.298157</v>
      </c>
    </row>
    <row r="213" spans="1:7" x14ac:dyDescent="0.35">
      <c r="A213">
        <v>112</v>
      </c>
      <c r="B213" t="s">
        <v>11</v>
      </c>
      <c r="C213">
        <v>76713</v>
      </c>
      <c r="D213">
        <v>84.258605000000003</v>
      </c>
      <c r="E213">
        <v>83.079037999999997</v>
      </c>
      <c r="F213">
        <v>92.045451</v>
      </c>
      <c r="G213">
        <v>92.275523000000007</v>
      </c>
    </row>
    <row r="214" spans="1:7" x14ac:dyDescent="0.35">
      <c r="A214">
        <v>572</v>
      </c>
      <c r="B214" t="s">
        <v>10</v>
      </c>
      <c r="C214">
        <v>923</v>
      </c>
      <c r="D214">
        <v>7.1681679999999997</v>
      </c>
      <c r="E214">
        <v>9.9182670000000002</v>
      </c>
      <c r="F214">
        <v>5.2613050000000001</v>
      </c>
      <c r="G214">
        <v>5.5184670000000002</v>
      </c>
    </row>
    <row r="215" spans="1:7" x14ac:dyDescent="0.35">
      <c r="A215">
        <v>778</v>
      </c>
      <c r="B215" t="s">
        <v>10</v>
      </c>
      <c r="C215">
        <v>617</v>
      </c>
      <c r="D215">
        <v>2.1600999999999999</v>
      </c>
      <c r="E215">
        <v>2.4742039999999998</v>
      </c>
      <c r="F215">
        <v>3.441586</v>
      </c>
      <c r="G215">
        <v>3.2401900000000001</v>
      </c>
    </row>
    <row r="216" spans="1:7" x14ac:dyDescent="0.35">
      <c r="A216">
        <v>947</v>
      </c>
      <c r="B216" t="s">
        <v>10</v>
      </c>
      <c r="C216">
        <v>298</v>
      </c>
      <c r="D216">
        <v>1.385427</v>
      </c>
      <c r="E216">
        <v>2.5175640000000001</v>
      </c>
      <c r="F216">
        <v>1.150288</v>
      </c>
      <c r="G216">
        <v>1.406822</v>
      </c>
    </row>
    <row r="217" spans="1:7" x14ac:dyDescent="0.35">
      <c r="A217">
        <v>908</v>
      </c>
      <c r="B217" t="s">
        <v>10</v>
      </c>
      <c r="C217">
        <v>972</v>
      </c>
      <c r="D217">
        <v>5.4300059999999997</v>
      </c>
      <c r="E217">
        <v>6.484369</v>
      </c>
      <c r="F217">
        <v>6.923775</v>
      </c>
      <c r="G217">
        <v>7.4080370000000002</v>
      </c>
    </row>
    <row r="218" spans="1:7" x14ac:dyDescent="0.35">
      <c r="A218">
        <v>702</v>
      </c>
      <c r="B218" t="s">
        <v>10</v>
      </c>
      <c r="C218">
        <v>357</v>
      </c>
      <c r="D218">
        <v>2.0643660000000001</v>
      </c>
      <c r="E218">
        <v>1.917262</v>
      </c>
      <c r="F218">
        <v>2.215595</v>
      </c>
      <c r="G218">
        <v>2.3041510000000001</v>
      </c>
    </row>
    <row r="219" spans="1:7" x14ac:dyDescent="0.35">
      <c r="A219">
        <v>96</v>
      </c>
      <c r="B219" t="s">
        <v>10</v>
      </c>
      <c r="C219">
        <v>204</v>
      </c>
      <c r="D219">
        <v>0.93509699999999996</v>
      </c>
      <c r="E219">
        <v>0.90173000000000003</v>
      </c>
      <c r="F219">
        <v>0.89779399999999998</v>
      </c>
      <c r="G219">
        <v>0.87383900000000003</v>
      </c>
    </row>
    <row r="220" spans="1:7" x14ac:dyDescent="0.35">
      <c r="A220">
        <v>343</v>
      </c>
      <c r="B220" t="s">
        <v>10</v>
      </c>
      <c r="C220">
        <v>113</v>
      </c>
      <c r="D220">
        <v>0.97795399999999999</v>
      </c>
      <c r="E220">
        <v>1.2619689999999999</v>
      </c>
      <c r="F220">
        <v>0.68926200000000004</v>
      </c>
      <c r="G220">
        <v>0.7631</v>
      </c>
    </row>
    <row r="221" spans="1:7" x14ac:dyDescent="0.35">
      <c r="A221">
        <v>113</v>
      </c>
      <c r="B221" t="s">
        <v>11</v>
      </c>
      <c r="C221">
        <v>41100</v>
      </c>
      <c r="D221">
        <v>114.494809</v>
      </c>
      <c r="E221">
        <v>107.555888</v>
      </c>
      <c r="F221">
        <v>110.45557700000001</v>
      </c>
      <c r="G221">
        <v>110.45129799999999</v>
      </c>
    </row>
    <row r="222" spans="1:7" x14ac:dyDescent="0.35">
      <c r="A222">
        <v>114</v>
      </c>
      <c r="B222" t="s">
        <v>11</v>
      </c>
      <c r="C222">
        <v>24845</v>
      </c>
      <c r="D222">
        <v>40.017851999999998</v>
      </c>
      <c r="E222">
        <v>38.472028999999999</v>
      </c>
      <c r="F222">
        <v>32.960228999999998</v>
      </c>
      <c r="G222">
        <v>33.927568999999998</v>
      </c>
    </row>
    <row r="223" spans="1:7" x14ac:dyDescent="0.35">
      <c r="A223">
        <v>115</v>
      </c>
      <c r="B223" t="s">
        <v>11</v>
      </c>
      <c r="C223">
        <v>43877</v>
      </c>
      <c r="D223">
        <v>62.179200999999999</v>
      </c>
      <c r="E223">
        <v>60.326225000000001</v>
      </c>
      <c r="F223">
        <v>62.526792</v>
      </c>
      <c r="G223">
        <v>62.553762999999996</v>
      </c>
    </row>
    <row r="224" spans="1:7" x14ac:dyDescent="0.35">
      <c r="A224">
        <v>116</v>
      </c>
      <c r="B224" t="s">
        <v>11</v>
      </c>
      <c r="C224">
        <v>46632</v>
      </c>
      <c r="D224">
        <v>30.958552000000001</v>
      </c>
      <c r="E224">
        <v>30.802015999999998</v>
      </c>
      <c r="F224">
        <v>26.029520000000002</v>
      </c>
      <c r="G224">
        <v>27.317574</v>
      </c>
    </row>
    <row r="225" spans="1:7" x14ac:dyDescent="0.35">
      <c r="A225">
        <v>117</v>
      </c>
      <c r="B225" t="s">
        <v>11</v>
      </c>
      <c r="C225">
        <v>59959</v>
      </c>
      <c r="D225">
        <v>154.697002</v>
      </c>
      <c r="E225">
        <v>149.46491700000001</v>
      </c>
      <c r="F225">
        <v>156.89709300000001</v>
      </c>
      <c r="G225">
        <v>156.13885999999999</v>
      </c>
    </row>
    <row r="226" spans="1:7" x14ac:dyDescent="0.35">
      <c r="A226">
        <v>118</v>
      </c>
      <c r="B226" t="s">
        <v>11</v>
      </c>
      <c r="C226">
        <v>17566</v>
      </c>
      <c r="D226">
        <v>21.796879000000001</v>
      </c>
      <c r="E226">
        <v>20.95308</v>
      </c>
      <c r="F226">
        <v>36.405926999999998</v>
      </c>
      <c r="G226">
        <v>30.287565000000001</v>
      </c>
    </row>
    <row r="227" spans="1:7" x14ac:dyDescent="0.35">
      <c r="A227">
        <v>120</v>
      </c>
      <c r="B227" t="s">
        <v>11</v>
      </c>
      <c r="C227">
        <v>55916</v>
      </c>
      <c r="D227">
        <v>90.120987999999997</v>
      </c>
      <c r="E227">
        <v>88.409285999999994</v>
      </c>
      <c r="F227">
        <v>84.951830999999999</v>
      </c>
      <c r="G227">
        <v>86.043297999999993</v>
      </c>
    </row>
    <row r="228" spans="1:7" x14ac:dyDescent="0.35">
      <c r="A228">
        <v>121</v>
      </c>
      <c r="B228" t="s">
        <v>11</v>
      </c>
      <c r="C228">
        <v>43996</v>
      </c>
      <c r="D228">
        <v>72.456772999999998</v>
      </c>
      <c r="E228">
        <v>72.521671999999995</v>
      </c>
      <c r="F228">
        <v>71.12921</v>
      </c>
      <c r="G228">
        <v>72.430404999999993</v>
      </c>
    </row>
    <row r="229" spans="1:7" x14ac:dyDescent="0.35">
      <c r="A229">
        <v>122</v>
      </c>
      <c r="B229" t="s">
        <v>11</v>
      </c>
      <c r="C229">
        <v>2</v>
      </c>
    </row>
    <row r="230" spans="1:7" x14ac:dyDescent="0.35">
      <c r="A230">
        <v>686</v>
      </c>
      <c r="B230" t="s">
        <v>10</v>
      </c>
      <c r="C230">
        <v>48</v>
      </c>
      <c r="D230">
        <v>0.15807399999999999</v>
      </c>
      <c r="E230">
        <v>0.13018199999999999</v>
      </c>
      <c r="F230">
        <v>0.206509</v>
      </c>
      <c r="G230">
        <v>0.201185</v>
      </c>
    </row>
    <row r="231" spans="1:7" x14ac:dyDescent="0.35">
      <c r="A231">
        <v>251</v>
      </c>
      <c r="B231" t="s">
        <v>10</v>
      </c>
      <c r="C231">
        <v>942</v>
      </c>
      <c r="D231">
        <v>6.7614830000000001</v>
      </c>
      <c r="E231">
        <v>9.3282690000000006</v>
      </c>
      <c r="F231">
        <v>5.9730340000000002</v>
      </c>
      <c r="G231">
        <v>6.305472</v>
      </c>
    </row>
    <row r="232" spans="1:7" x14ac:dyDescent="0.35">
      <c r="A232">
        <v>346</v>
      </c>
      <c r="B232" t="s">
        <v>10</v>
      </c>
      <c r="C232">
        <v>271</v>
      </c>
      <c r="D232">
        <v>1.918201</v>
      </c>
      <c r="E232">
        <v>3.495431</v>
      </c>
      <c r="F232">
        <v>0.737452</v>
      </c>
      <c r="G232">
        <v>0.64451199999999997</v>
      </c>
    </row>
    <row r="233" spans="1:7" x14ac:dyDescent="0.35">
      <c r="A233">
        <v>168</v>
      </c>
      <c r="B233" t="s">
        <v>10</v>
      </c>
      <c r="C233">
        <v>135</v>
      </c>
      <c r="D233">
        <v>2.235331</v>
      </c>
      <c r="E233">
        <v>2.1478989999999998</v>
      </c>
      <c r="F233">
        <v>2.1419239999999999</v>
      </c>
      <c r="G233">
        <v>2.1506660000000002</v>
      </c>
    </row>
    <row r="234" spans="1:7" x14ac:dyDescent="0.35">
      <c r="A234">
        <v>123</v>
      </c>
      <c r="B234" t="s">
        <v>11</v>
      </c>
      <c r="C234">
        <v>42047</v>
      </c>
      <c r="D234">
        <v>66.887110000000007</v>
      </c>
      <c r="E234">
        <v>65.858752999999993</v>
      </c>
      <c r="F234">
        <v>64.918271000000004</v>
      </c>
      <c r="G234">
        <v>65.020114000000007</v>
      </c>
    </row>
    <row r="235" spans="1:7" x14ac:dyDescent="0.35">
      <c r="A235">
        <v>124</v>
      </c>
      <c r="B235" t="s">
        <v>11</v>
      </c>
      <c r="C235">
        <v>49502</v>
      </c>
      <c r="D235">
        <v>92.715905000000006</v>
      </c>
      <c r="E235">
        <v>91.719284999999999</v>
      </c>
      <c r="F235">
        <v>96.703271000000001</v>
      </c>
      <c r="G235">
        <v>96.684254999999993</v>
      </c>
    </row>
    <row r="236" spans="1:7" x14ac:dyDescent="0.35">
      <c r="A236">
        <v>125</v>
      </c>
      <c r="B236" t="s">
        <v>11</v>
      </c>
      <c r="C236">
        <v>14571</v>
      </c>
      <c r="D236">
        <v>36.570064000000002</v>
      </c>
      <c r="E236">
        <v>36.514521000000002</v>
      </c>
      <c r="F236">
        <v>36.908669000000003</v>
      </c>
      <c r="G236">
        <v>36.817433000000001</v>
      </c>
    </row>
    <row r="237" spans="1:7" x14ac:dyDescent="0.35">
      <c r="A237">
        <v>126</v>
      </c>
      <c r="B237" t="s">
        <v>11</v>
      </c>
      <c r="C237">
        <v>51886</v>
      </c>
      <c r="D237">
        <v>98.709798000000006</v>
      </c>
      <c r="E237">
        <v>95.497071000000005</v>
      </c>
      <c r="F237">
        <v>99.555053999999998</v>
      </c>
      <c r="G237">
        <v>98.931871000000001</v>
      </c>
    </row>
    <row r="238" spans="1:7" x14ac:dyDescent="0.35">
      <c r="A238">
        <v>127</v>
      </c>
      <c r="B238" t="s">
        <v>11</v>
      </c>
      <c r="C238">
        <v>35631</v>
      </c>
      <c r="D238">
        <v>12.247726</v>
      </c>
      <c r="E238">
        <v>11.727067</v>
      </c>
      <c r="F238">
        <v>12.041045</v>
      </c>
      <c r="G238">
        <v>11.862297</v>
      </c>
    </row>
    <row r="239" spans="1:7" x14ac:dyDescent="0.35">
      <c r="A239">
        <v>128</v>
      </c>
      <c r="B239" t="s">
        <v>11</v>
      </c>
      <c r="C239">
        <v>37185</v>
      </c>
      <c r="D239">
        <v>123.862188</v>
      </c>
      <c r="E239">
        <v>126.692628</v>
      </c>
      <c r="F239">
        <v>146.011822</v>
      </c>
      <c r="G239">
        <v>142.842241</v>
      </c>
    </row>
    <row r="240" spans="1:7" x14ac:dyDescent="0.35">
      <c r="A240">
        <v>129</v>
      </c>
      <c r="B240" t="s">
        <v>11</v>
      </c>
      <c r="C240">
        <v>35372</v>
      </c>
      <c r="D240">
        <v>20.961183999999999</v>
      </c>
      <c r="E240">
        <v>19.639538000000002</v>
      </c>
      <c r="F240">
        <v>19.99389</v>
      </c>
      <c r="G240">
        <v>20.001850999999998</v>
      </c>
    </row>
    <row r="241" spans="1:7" x14ac:dyDescent="0.35">
      <c r="A241">
        <v>130</v>
      </c>
      <c r="B241" t="s">
        <v>11</v>
      </c>
      <c r="C241">
        <v>40110</v>
      </c>
      <c r="D241">
        <v>65.654138000000003</v>
      </c>
      <c r="E241">
        <v>65.537480000000002</v>
      </c>
      <c r="F241">
        <v>63.417591999999999</v>
      </c>
      <c r="G241">
        <v>66.675432999999998</v>
      </c>
    </row>
    <row r="242" spans="1:7" x14ac:dyDescent="0.35">
      <c r="A242">
        <v>94</v>
      </c>
      <c r="B242" t="s">
        <v>10</v>
      </c>
      <c r="C242">
        <v>1536</v>
      </c>
      <c r="D242">
        <v>39.298707999999998</v>
      </c>
      <c r="E242">
        <v>40.834471000000001</v>
      </c>
      <c r="F242">
        <v>40.109578999999997</v>
      </c>
      <c r="G242">
        <v>44.802481999999998</v>
      </c>
    </row>
    <row r="243" spans="1:7" x14ac:dyDescent="0.35">
      <c r="A243">
        <v>604</v>
      </c>
      <c r="B243" t="s">
        <v>10</v>
      </c>
      <c r="C243">
        <v>633</v>
      </c>
      <c r="D243">
        <v>4.0181230000000001</v>
      </c>
      <c r="E243">
        <v>4.5678210000000004</v>
      </c>
      <c r="F243">
        <v>4.5876089999999996</v>
      </c>
      <c r="G243">
        <v>4.9117649999999999</v>
      </c>
    </row>
    <row r="244" spans="1:7" x14ac:dyDescent="0.35">
      <c r="A244">
        <v>303</v>
      </c>
      <c r="B244" t="s">
        <v>10</v>
      </c>
      <c r="C244">
        <v>706</v>
      </c>
      <c r="D244">
        <v>3.6352989999999998</v>
      </c>
      <c r="E244">
        <v>3.4139469999999998</v>
      </c>
      <c r="F244">
        <v>3.678531</v>
      </c>
      <c r="G244">
        <v>3.6867269999999999</v>
      </c>
    </row>
    <row r="245" spans="1:7" x14ac:dyDescent="0.35">
      <c r="A245">
        <v>918</v>
      </c>
      <c r="B245" t="s">
        <v>10</v>
      </c>
      <c r="C245">
        <v>1164</v>
      </c>
      <c r="D245">
        <v>11.590674999999999</v>
      </c>
      <c r="E245">
        <v>12.46063</v>
      </c>
      <c r="F245">
        <v>4.5496480000000004</v>
      </c>
      <c r="G245">
        <v>4.5891970000000004</v>
      </c>
    </row>
    <row r="246" spans="1:7" x14ac:dyDescent="0.35">
      <c r="A246">
        <v>36</v>
      </c>
      <c r="B246" t="s">
        <v>10</v>
      </c>
      <c r="C246">
        <v>60</v>
      </c>
      <c r="D246">
        <v>7.6377E-2</v>
      </c>
      <c r="E246">
        <v>0.16608200000000001</v>
      </c>
      <c r="F246">
        <v>0.109051</v>
      </c>
      <c r="G246">
        <v>8.9345999999999995E-2</v>
      </c>
    </row>
    <row r="247" spans="1:7" x14ac:dyDescent="0.35">
      <c r="A247">
        <v>749</v>
      </c>
      <c r="B247" t="s">
        <v>10</v>
      </c>
      <c r="C247">
        <v>231</v>
      </c>
      <c r="D247">
        <v>1.3284929999999999</v>
      </c>
      <c r="E247">
        <v>4.570824</v>
      </c>
      <c r="F247">
        <v>1.8504309999999999</v>
      </c>
      <c r="G247">
        <v>1.846889</v>
      </c>
    </row>
    <row r="248" spans="1:7" x14ac:dyDescent="0.35">
      <c r="A248">
        <v>629</v>
      </c>
      <c r="B248" t="s">
        <v>10</v>
      </c>
      <c r="C248">
        <v>182</v>
      </c>
      <c r="D248">
        <v>0.69546799999999998</v>
      </c>
      <c r="E248">
        <v>0.78118699999999996</v>
      </c>
      <c r="F248">
        <v>0.90377700000000005</v>
      </c>
      <c r="G248">
        <v>0.84720399999999996</v>
      </c>
    </row>
    <row r="249" spans="1:7" x14ac:dyDescent="0.35">
      <c r="A249">
        <v>125</v>
      </c>
      <c r="B249" t="s">
        <v>10</v>
      </c>
      <c r="C249">
        <v>264</v>
      </c>
      <c r="D249">
        <v>2.6068750000000001</v>
      </c>
      <c r="E249">
        <v>2.909478</v>
      </c>
      <c r="F249">
        <v>2.6664970000000001</v>
      </c>
      <c r="G249">
        <v>2.5856710000000001</v>
      </c>
    </row>
    <row r="250" spans="1:7" x14ac:dyDescent="0.35">
      <c r="A250">
        <v>262</v>
      </c>
      <c r="B250" t="s">
        <v>10</v>
      </c>
      <c r="C250">
        <v>745</v>
      </c>
      <c r="D250">
        <v>3.6467390000000002</v>
      </c>
      <c r="E250">
        <v>4.7231079999999999</v>
      </c>
      <c r="F250">
        <v>2.1124809999999998</v>
      </c>
      <c r="G250">
        <v>1.8513120000000001</v>
      </c>
    </row>
    <row r="251" spans="1:7" x14ac:dyDescent="0.35">
      <c r="A251">
        <v>211</v>
      </c>
      <c r="B251" t="s">
        <v>10</v>
      </c>
      <c r="C251">
        <v>343</v>
      </c>
      <c r="D251">
        <v>2.8668559999999998</v>
      </c>
      <c r="E251">
        <v>2.7808519999999999</v>
      </c>
      <c r="F251">
        <v>1.919788</v>
      </c>
      <c r="G251">
        <v>1.9632670000000001</v>
      </c>
    </row>
    <row r="252" spans="1:7" x14ac:dyDescent="0.35">
      <c r="A252">
        <v>82</v>
      </c>
      <c r="B252" t="s">
        <v>10</v>
      </c>
      <c r="C252">
        <v>84</v>
      </c>
      <c r="D252">
        <v>1.073558</v>
      </c>
      <c r="E252">
        <v>1.2103699999999999</v>
      </c>
      <c r="F252">
        <v>1.2233130000000001</v>
      </c>
      <c r="G252">
        <v>0.877467</v>
      </c>
    </row>
    <row r="253" spans="1:7" x14ac:dyDescent="0.35">
      <c r="A253">
        <v>614</v>
      </c>
      <c r="B253" t="s">
        <v>10</v>
      </c>
      <c r="C253">
        <v>797</v>
      </c>
      <c r="D253">
        <v>3.0785830000000001</v>
      </c>
      <c r="E253">
        <v>2.7924869999999999</v>
      </c>
      <c r="F253">
        <v>3.0510350000000002</v>
      </c>
      <c r="G253">
        <v>2.6024210000000001</v>
      </c>
    </row>
    <row r="254" spans="1:7" x14ac:dyDescent="0.35">
      <c r="A254">
        <v>131</v>
      </c>
      <c r="B254" t="s">
        <v>11</v>
      </c>
      <c r="C254">
        <v>15970</v>
      </c>
      <c r="D254">
        <v>19.207243999999999</v>
      </c>
      <c r="E254">
        <v>19.173000999999999</v>
      </c>
      <c r="F254">
        <v>19.116157999999999</v>
      </c>
      <c r="G254">
        <v>18.698577</v>
      </c>
    </row>
    <row r="255" spans="1:7" x14ac:dyDescent="0.35">
      <c r="A255">
        <v>132</v>
      </c>
      <c r="B255" t="s">
        <v>11</v>
      </c>
      <c r="C255">
        <v>10431</v>
      </c>
      <c r="D255">
        <v>17.199144</v>
      </c>
      <c r="E255">
        <v>16.348334000000001</v>
      </c>
      <c r="F255">
        <v>14.480973000000001</v>
      </c>
      <c r="G255">
        <v>14.534428</v>
      </c>
    </row>
    <row r="256" spans="1:7" x14ac:dyDescent="0.35">
      <c r="A256">
        <v>133</v>
      </c>
      <c r="B256" t="s">
        <v>11</v>
      </c>
      <c r="C256">
        <v>57352</v>
      </c>
      <c r="D256">
        <v>68.956154999999995</v>
      </c>
      <c r="E256">
        <v>64.495555999999993</v>
      </c>
      <c r="F256">
        <v>63.594909000000001</v>
      </c>
      <c r="G256">
        <v>64.763489000000007</v>
      </c>
    </row>
    <row r="257" spans="1:7" x14ac:dyDescent="0.35">
      <c r="A257">
        <v>134</v>
      </c>
      <c r="B257" t="s">
        <v>11</v>
      </c>
      <c r="C257">
        <v>30374</v>
      </c>
      <c r="D257">
        <v>15.631849000000001</v>
      </c>
      <c r="E257">
        <v>14.454268000000001</v>
      </c>
      <c r="F257">
        <v>15.217676000000001</v>
      </c>
      <c r="G257">
        <v>15.216097</v>
      </c>
    </row>
    <row r="258" spans="1:7" x14ac:dyDescent="0.35">
      <c r="A258">
        <v>135</v>
      </c>
      <c r="B258" t="s">
        <v>11</v>
      </c>
      <c r="C258">
        <v>38754</v>
      </c>
      <c r="D258">
        <v>17.560030000000001</v>
      </c>
      <c r="E258">
        <v>16.724706999999999</v>
      </c>
      <c r="F258">
        <v>18.503782999999999</v>
      </c>
      <c r="G258">
        <v>18.496093999999999</v>
      </c>
    </row>
    <row r="259" spans="1:7" x14ac:dyDescent="0.35">
      <c r="A259">
        <v>342</v>
      </c>
      <c r="B259" t="s">
        <v>10</v>
      </c>
      <c r="C259">
        <v>682</v>
      </c>
      <c r="D259">
        <v>2.8453179999999998</v>
      </c>
      <c r="E259">
        <v>3.1387529999999999</v>
      </c>
      <c r="F259">
        <v>2.76125</v>
      </c>
      <c r="G259">
        <v>3.0159959999999999</v>
      </c>
    </row>
    <row r="260" spans="1:7" x14ac:dyDescent="0.35">
      <c r="A260">
        <v>453</v>
      </c>
      <c r="B260" t="s">
        <v>10</v>
      </c>
      <c r="C260">
        <v>1130</v>
      </c>
      <c r="D260">
        <v>5.4238090000000003</v>
      </c>
      <c r="E260">
        <v>5.6199899999999996</v>
      </c>
      <c r="F260">
        <v>4.1755380000000004</v>
      </c>
      <c r="G260">
        <v>3.9034439999999999</v>
      </c>
    </row>
    <row r="261" spans="1:7" x14ac:dyDescent="0.35">
      <c r="A261">
        <v>668</v>
      </c>
      <c r="B261" t="s">
        <v>10</v>
      </c>
      <c r="C261">
        <v>446</v>
      </c>
      <c r="D261">
        <v>1.1947300000000001</v>
      </c>
      <c r="E261">
        <v>1.1333230000000001</v>
      </c>
      <c r="F261">
        <v>1.5397540000000001</v>
      </c>
      <c r="G261">
        <v>1.67458</v>
      </c>
    </row>
    <row r="262" spans="1:7" x14ac:dyDescent="0.35">
      <c r="A262">
        <v>943</v>
      </c>
      <c r="B262" t="s">
        <v>10</v>
      </c>
      <c r="C262">
        <v>217</v>
      </c>
      <c r="D262">
        <v>4.2625640000000002</v>
      </c>
      <c r="E262">
        <v>3.8203010000000002</v>
      </c>
      <c r="F262">
        <v>4.3235109999999999</v>
      </c>
      <c r="G262">
        <v>4.1174970000000002</v>
      </c>
    </row>
    <row r="263" spans="1:7" x14ac:dyDescent="0.35">
      <c r="A263">
        <v>968</v>
      </c>
      <c r="B263" t="s">
        <v>10</v>
      </c>
      <c r="C263">
        <v>874</v>
      </c>
      <c r="D263">
        <v>4.9381120000000003</v>
      </c>
      <c r="E263">
        <v>4.7835099999999997</v>
      </c>
      <c r="F263">
        <v>5.2480580000000003</v>
      </c>
      <c r="G263">
        <v>5.3870839999999998</v>
      </c>
    </row>
    <row r="264" spans="1:7" x14ac:dyDescent="0.35">
      <c r="A264">
        <v>368</v>
      </c>
      <c r="B264" t="s">
        <v>10</v>
      </c>
      <c r="C264">
        <v>331</v>
      </c>
      <c r="D264">
        <v>1.480008</v>
      </c>
      <c r="E264">
        <v>2.0652279999999998</v>
      </c>
      <c r="F264">
        <v>1.046127</v>
      </c>
      <c r="G264">
        <v>0.74218499999999998</v>
      </c>
    </row>
    <row r="265" spans="1:7" x14ac:dyDescent="0.35">
      <c r="A265">
        <v>136</v>
      </c>
      <c r="B265" t="s">
        <v>11</v>
      </c>
      <c r="C265">
        <v>78453</v>
      </c>
      <c r="D265">
        <v>54.796196000000002</v>
      </c>
      <c r="E265">
        <v>53.506045999999998</v>
      </c>
      <c r="F265">
        <v>52.868445999999999</v>
      </c>
      <c r="G265">
        <v>53.794593999999996</v>
      </c>
    </row>
    <row r="266" spans="1:7" x14ac:dyDescent="0.35">
      <c r="A266">
        <v>836</v>
      </c>
      <c r="B266" t="s">
        <v>10</v>
      </c>
      <c r="C266">
        <v>45</v>
      </c>
      <c r="D266">
        <v>0.17132500000000001</v>
      </c>
      <c r="E266">
        <v>8.1421999999999994E-2</v>
      </c>
      <c r="F266">
        <v>0.32543800000000001</v>
      </c>
      <c r="G266">
        <v>0.164858</v>
      </c>
    </row>
    <row r="267" spans="1:7" x14ac:dyDescent="0.35">
      <c r="A267">
        <v>236</v>
      </c>
      <c r="B267" t="s">
        <v>10</v>
      </c>
      <c r="C267">
        <v>41</v>
      </c>
      <c r="D267">
        <v>0.23241500000000001</v>
      </c>
      <c r="E267">
        <v>0.19708700000000001</v>
      </c>
      <c r="F267">
        <v>0.106984</v>
      </c>
      <c r="G267">
        <v>0.13903499999999999</v>
      </c>
    </row>
    <row r="268" spans="1:7" x14ac:dyDescent="0.35">
      <c r="A268">
        <v>137</v>
      </c>
      <c r="B268" t="s">
        <v>11</v>
      </c>
      <c r="C268">
        <v>18976</v>
      </c>
      <c r="D268">
        <v>22.277913999999999</v>
      </c>
      <c r="E268">
        <v>21.812279</v>
      </c>
      <c r="F268">
        <v>21.805191000000001</v>
      </c>
      <c r="G268">
        <v>21.674403999999999</v>
      </c>
    </row>
    <row r="269" spans="1:7" x14ac:dyDescent="0.35">
      <c r="A269">
        <v>138</v>
      </c>
      <c r="B269" t="s">
        <v>11</v>
      </c>
      <c r="C269">
        <v>31122</v>
      </c>
      <c r="D269">
        <v>30.984514000000001</v>
      </c>
      <c r="E269">
        <v>29.396951000000001</v>
      </c>
      <c r="F269">
        <v>27.555268000000002</v>
      </c>
      <c r="G269">
        <v>27.750039000000001</v>
      </c>
    </row>
    <row r="270" spans="1:7" x14ac:dyDescent="0.35">
      <c r="A270">
        <v>139</v>
      </c>
      <c r="B270" t="s">
        <v>11</v>
      </c>
      <c r="C270">
        <v>42677</v>
      </c>
      <c r="D270">
        <v>20.706372000000002</v>
      </c>
      <c r="E270">
        <v>20.288287</v>
      </c>
      <c r="F270">
        <v>22.440116</v>
      </c>
      <c r="G270">
        <v>22.867705000000001</v>
      </c>
    </row>
    <row r="271" spans="1:7" x14ac:dyDescent="0.35">
      <c r="A271">
        <v>515</v>
      </c>
      <c r="B271" t="s">
        <v>10</v>
      </c>
      <c r="C271">
        <v>2470</v>
      </c>
      <c r="D271">
        <v>10.253412000000001</v>
      </c>
      <c r="E271">
        <v>10.379443</v>
      </c>
      <c r="F271">
        <v>10.764506000000001</v>
      </c>
      <c r="G271">
        <v>10.024613</v>
      </c>
    </row>
    <row r="272" spans="1:7" x14ac:dyDescent="0.35">
      <c r="A272">
        <v>113</v>
      </c>
      <c r="B272" t="s">
        <v>10</v>
      </c>
      <c r="C272">
        <v>1740</v>
      </c>
      <c r="D272">
        <v>17.649307</v>
      </c>
      <c r="E272">
        <v>17.652901</v>
      </c>
      <c r="F272">
        <v>14.459365</v>
      </c>
      <c r="G272">
        <v>14.949688999999999</v>
      </c>
    </row>
    <row r="273" spans="1:7" x14ac:dyDescent="0.35">
      <c r="A273">
        <v>263</v>
      </c>
      <c r="B273" t="s">
        <v>10</v>
      </c>
      <c r="C273">
        <v>896</v>
      </c>
      <c r="D273">
        <v>3.6379790000000001</v>
      </c>
      <c r="E273">
        <v>4.4472449999999997</v>
      </c>
      <c r="F273">
        <v>4.7472500000000002</v>
      </c>
      <c r="G273">
        <v>5.1108000000000002</v>
      </c>
    </row>
    <row r="274" spans="1:7" x14ac:dyDescent="0.35">
      <c r="A274">
        <v>557</v>
      </c>
      <c r="B274" t="s">
        <v>10</v>
      </c>
      <c r="C274">
        <v>931</v>
      </c>
      <c r="D274">
        <v>10.873238000000001</v>
      </c>
      <c r="E274">
        <v>9.1151359999999997</v>
      </c>
      <c r="F274">
        <v>4.9541019999999998</v>
      </c>
      <c r="G274">
        <v>5.0287480000000002</v>
      </c>
    </row>
    <row r="275" spans="1:7" x14ac:dyDescent="0.35">
      <c r="A275">
        <v>409</v>
      </c>
      <c r="B275" t="s">
        <v>10</v>
      </c>
      <c r="C275">
        <v>275</v>
      </c>
      <c r="D275">
        <v>0.96885200000000005</v>
      </c>
      <c r="E275">
        <v>0.99640899999999999</v>
      </c>
      <c r="F275">
        <v>0.80189200000000005</v>
      </c>
      <c r="G275">
        <v>0.79139099999999996</v>
      </c>
    </row>
    <row r="276" spans="1:7" x14ac:dyDescent="0.35">
      <c r="A276">
        <v>416</v>
      </c>
      <c r="B276" t="s">
        <v>10</v>
      </c>
      <c r="C276">
        <v>381</v>
      </c>
      <c r="D276">
        <v>2.3324880000000001</v>
      </c>
      <c r="E276">
        <v>2.2689439999999998</v>
      </c>
      <c r="F276">
        <v>2.4704259999999998</v>
      </c>
      <c r="G276">
        <v>2.5999189999999999</v>
      </c>
    </row>
    <row r="277" spans="1:7" x14ac:dyDescent="0.35">
      <c r="A277">
        <v>140</v>
      </c>
      <c r="B277" t="s">
        <v>11</v>
      </c>
      <c r="C277">
        <v>38319</v>
      </c>
      <c r="D277">
        <v>44.078961</v>
      </c>
      <c r="E277">
        <v>42.530512999999999</v>
      </c>
      <c r="F277">
        <v>43.441904000000001</v>
      </c>
      <c r="G277">
        <v>46.261308</v>
      </c>
    </row>
    <row r="278" spans="1:7" x14ac:dyDescent="0.35">
      <c r="A278">
        <v>141</v>
      </c>
      <c r="B278" t="s">
        <v>11</v>
      </c>
      <c r="C278">
        <v>15748</v>
      </c>
      <c r="D278">
        <v>14.899962</v>
      </c>
      <c r="E278">
        <v>13.627687999999999</v>
      </c>
      <c r="F278">
        <v>13.401597000000001</v>
      </c>
      <c r="G278">
        <v>13.501395</v>
      </c>
    </row>
    <row r="279" spans="1:7" x14ac:dyDescent="0.35">
      <c r="A279">
        <v>142</v>
      </c>
      <c r="B279" t="s">
        <v>11</v>
      </c>
      <c r="C279">
        <v>68953</v>
      </c>
      <c r="D279">
        <v>69.095142999999993</v>
      </c>
      <c r="E279">
        <v>68.578215999999998</v>
      </c>
      <c r="F279">
        <v>68.265964999999994</v>
      </c>
      <c r="G279">
        <v>68.960758999999996</v>
      </c>
    </row>
    <row r="280" spans="1:7" x14ac:dyDescent="0.35">
      <c r="A280">
        <v>143</v>
      </c>
      <c r="B280" t="s">
        <v>11</v>
      </c>
      <c r="C280">
        <v>78112</v>
      </c>
      <c r="D280">
        <v>71.98</v>
      </c>
      <c r="E280">
        <v>68.72</v>
      </c>
      <c r="F280">
        <v>69.22</v>
      </c>
      <c r="G280">
        <v>71.040000000000006</v>
      </c>
    </row>
    <row r="281" spans="1:7" x14ac:dyDescent="0.35">
      <c r="A281">
        <v>144</v>
      </c>
      <c r="B281" t="s">
        <v>11</v>
      </c>
      <c r="C281">
        <v>17238</v>
      </c>
      <c r="D281">
        <v>18.412140999999998</v>
      </c>
      <c r="E281">
        <v>17.990949000000001</v>
      </c>
      <c r="F281">
        <v>17.579322000000001</v>
      </c>
      <c r="G281">
        <v>17.792532999999999</v>
      </c>
    </row>
    <row r="282" spans="1:7" x14ac:dyDescent="0.35">
      <c r="A282">
        <v>145</v>
      </c>
      <c r="B282" t="s">
        <v>11</v>
      </c>
      <c r="C282">
        <v>24990</v>
      </c>
      <c r="D282">
        <v>42.887695000000001</v>
      </c>
      <c r="E282">
        <v>17.247430000000001</v>
      </c>
      <c r="F282">
        <v>14.476383</v>
      </c>
      <c r="G282">
        <v>14.863219000000001</v>
      </c>
    </row>
    <row r="283" spans="1:7" x14ac:dyDescent="0.35">
      <c r="A283">
        <v>146</v>
      </c>
      <c r="B283" t="s">
        <v>11</v>
      </c>
      <c r="C283">
        <v>26118</v>
      </c>
      <c r="D283">
        <v>52.435321999999999</v>
      </c>
      <c r="E283">
        <v>64.782858000000004</v>
      </c>
      <c r="F283">
        <v>51.028630999999997</v>
      </c>
      <c r="G283">
        <v>51.871338999999999</v>
      </c>
    </row>
    <row r="284" spans="1:7" x14ac:dyDescent="0.35">
      <c r="A284">
        <v>147</v>
      </c>
      <c r="B284" t="s">
        <v>11</v>
      </c>
      <c r="C284">
        <v>16855</v>
      </c>
      <c r="D284">
        <v>21.519869</v>
      </c>
      <c r="E284">
        <v>20.105426999999999</v>
      </c>
      <c r="F284">
        <v>18.277187000000001</v>
      </c>
      <c r="G284">
        <v>18.569085999999999</v>
      </c>
    </row>
    <row r="285" spans="1:7" x14ac:dyDescent="0.35">
      <c r="A285">
        <v>148</v>
      </c>
      <c r="B285" t="s">
        <v>11</v>
      </c>
      <c r="C285">
        <v>35450</v>
      </c>
      <c r="D285">
        <v>29.641345999999999</v>
      </c>
      <c r="E285">
        <v>29.331651999999998</v>
      </c>
      <c r="F285">
        <v>26.511717000000001</v>
      </c>
      <c r="G285">
        <v>27.675785000000001</v>
      </c>
    </row>
    <row r="286" spans="1:7" x14ac:dyDescent="0.35">
      <c r="A286">
        <v>149</v>
      </c>
      <c r="B286" t="s">
        <v>11</v>
      </c>
      <c r="C286">
        <v>63913</v>
      </c>
      <c r="D286">
        <v>47.188917000000004</v>
      </c>
      <c r="E286">
        <v>44.169384000000001</v>
      </c>
      <c r="F286">
        <v>43.813561999999997</v>
      </c>
      <c r="G286">
        <v>44.508971000000003</v>
      </c>
    </row>
    <row r="287" spans="1:7" x14ac:dyDescent="0.35">
      <c r="A287">
        <v>150</v>
      </c>
      <c r="B287" t="s">
        <v>11</v>
      </c>
      <c r="C287">
        <v>32248</v>
      </c>
      <c r="D287">
        <v>22.960588999999999</v>
      </c>
      <c r="E287">
        <v>22.565667999999999</v>
      </c>
      <c r="F287">
        <v>23.206606000000001</v>
      </c>
      <c r="G287">
        <v>22.732713</v>
      </c>
    </row>
    <row r="288" spans="1:7" x14ac:dyDescent="0.35">
      <c r="A288">
        <v>151</v>
      </c>
      <c r="B288" t="s">
        <v>11</v>
      </c>
      <c r="C288">
        <v>58763</v>
      </c>
      <c r="D288">
        <v>24.871319</v>
      </c>
      <c r="E288">
        <v>24.936311</v>
      </c>
      <c r="F288">
        <v>24.220942000000001</v>
      </c>
      <c r="G288">
        <v>25.029454000000001</v>
      </c>
    </row>
    <row r="289" spans="1:7" x14ac:dyDescent="0.35">
      <c r="A289">
        <v>152</v>
      </c>
      <c r="B289" t="s">
        <v>11</v>
      </c>
      <c r="C289">
        <v>27439</v>
      </c>
      <c r="D289">
        <v>21.397473000000002</v>
      </c>
      <c r="E289">
        <v>20.779813999999998</v>
      </c>
      <c r="F289">
        <v>19.998118000000002</v>
      </c>
      <c r="G289">
        <v>20.609034999999999</v>
      </c>
    </row>
    <row r="290" spans="1:7" x14ac:dyDescent="0.35">
      <c r="A290">
        <v>541</v>
      </c>
      <c r="B290" t="s">
        <v>10</v>
      </c>
      <c r="C290">
        <v>1073</v>
      </c>
      <c r="D290">
        <v>18.155282</v>
      </c>
      <c r="E290">
        <v>15.632305000000001</v>
      </c>
      <c r="F290">
        <v>13.454409</v>
      </c>
      <c r="G290">
        <v>11.185684999999999</v>
      </c>
    </row>
    <row r="291" spans="1:7" x14ac:dyDescent="0.35">
      <c r="A291">
        <v>141</v>
      </c>
      <c r="B291" t="s">
        <v>10</v>
      </c>
      <c r="C291">
        <v>529</v>
      </c>
      <c r="D291">
        <v>2.5865010000000002</v>
      </c>
      <c r="E291">
        <v>2.909389</v>
      </c>
      <c r="F291">
        <v>2.8514529999999998</v>
      </c>
      <c r="G291">
        <v>2.747592</v>
      </c>
    </row>
    <row r="292" spans="1:7" x14ac:dyDescent="0.35">
      <c r="A292">
        <v>153</v>
      </c>
      <c r="B292" t="s">
        <v>11</v>
      </c>
      <c r="C292">
        <v>40541</v>
      </c>
      <c r="D292">
        <v>18.171592</v>
      </c>
      <c r="E292">
        <v>18.439755000000002</v>
      </c>
      <c r="F292">
        <v>18.075554</v>
      </c>
      <c r="G292">
        <v>18.805869999999999</v>
      </c>
    </row>
    <row r="293" spans="1:7" x14ac:dyDescent="0.35">
      <c r="A293">
        <v>154</v>
      </c>
      <c r="B293" t="s">
        <v>11</v>
      </c>
      <c r="C293">
        <v>13620</v>
      </c>
      <c r="D293">
        <v>8.9613659999999999</v>
      </c>
      <c r="E293">
        <v>8.6870440000000002</v>
      </c>
      <c r="F293">
        <v>9.2111929999999997</v>
      </c>
      <c r="G293">
        <v>9.4808990000000009</v>
      </c>
    </row>
    <row r="294" spans="1:7" x14ac:dyDescent="0.35">
      <c r="A294">
        <v>553</v>
      </c>
      <c r="B294" t="s">
        <v>10</v>
      </c>
      <c r="C294">
        <v>794</v>
      </c>
      <c r="D294">
        <v>3.6494390000000001</v>
      </c>
      <c r="E294">
        <v>4.089594</v>
      </c>
      <c r="F294">
        <v>3.409071</v>
      </c>
      <c r="G294">
        <v>3.2986040000000001</v>
      </c>
    </row>
    <row r="295" spans="1:7" x14ac:dyDescent="0.35">
      <c r="A295">
        <v>590</v>
      </c>
      <c r="B295" t="s">
        <v>10</v>
      </c>
      <c r="C295">
        <v>692</v>
      </c>
      <c r="D295">
        <v>2.7861859999999998</v>
      </c>
      <c r="E295">
        <v>2.3767149999999999</v>
      </c>
      <c r="F295">
        <v>2.9335450000000001</v>
      </c>
      <c r="G295">
        <v>2.3011879999999998</v>
      </c>
    </row>
    <row r="296" spans="1:7" x14ac:dyDescent="0.35">
      <c r="A296">
        <v>266</v>
      </c>
      <c r="B296" t="s">
        <v>10</v>
      </c>
      <c r="C296">
        <v>650</v>
      </c>
      <c r="D296">
        <v>1.808095</v>
      </c>
      <c r="E296">
        <v>2.0471710000000001</v>
      </c>
      <c r="F296">
        <v>1.790178</v>
      </c>
      <c r="G296">
        <v>2.106671</v>
      </c>
    </row>
    <row r="297" spans="1:7" x14ac:dyDescent="0.35">
      <c r="A297">
        <v>196</v>
      </c>
      <c r="B297" t="s">
        <v>10</v>
      </c>
      <c r="C297">
        <v>1042</v>
      </c>
      <c r="D297">
        <v>8.3316560000000006</v>
      </c>
      <c r="E297">
        <v>8.1839700000000004</v>
      </c>
      <c r="F297">
        <v>5.2820029999999996</v>
      </c>
      <c r="G297">
        <v>4.6896740000000001</v>
      </c>
    </row>
    <row r="298" spans="1:7" x14ac:dyDescent="0.35">
      <c r="A298">
        <v>786</v>
      </c>
      <c r="B298" t="s">
        <v>10</v>
      </c>
      <c r="C298">
        <v>1258</v>
      </c>
      <c r="D298">
        <v>3.9355500000000001</v>
      </c>
      <c r="E298">
        <v>3.4721280000000001</v>
      </c>
      <c r="F298">
        <v>3.1637439999999999</v>
      </c>
      <c r="G298">
        <v>2.9652560000000001</v>
      </c>
    </row>
    <row r="299" spans="1:7" x14ac:dyDescent="0.35">
      <c r="A299">
        <v>156</v>
      </c>
      <c r="B299" t="s">
        <v>11</v>
      </c>
      <c r="C299">
        <v>20531</v>
      </c>
      <c r="D299">
        <v>43.370911</v>
      </c>
      <c r="E299">
        <v>39.381554999999999</v>
      </c>
      <c r="F299">
        <v>33.711098999999997</v>
      </c>
      <c r="G299">
        <v>34.670808999999998</v>
      </c>
    </row>
    <row r="300" spans="1:7" x14ac:dyDescent="0.35">
      <c r="A300">
        <v>157</v>
      </c>
      <c r="B300" t="s">
        <v>11</v>
      </c>
      <c r="C300">
        <v>20601</v>
      </c>
      <c r="D300">
        <v>23.605471000000001</v>
      </c>
      <c r="E300">
        <v>22.878679999999999</v>
      </c>
      <c r="F300">
        <v>23.686762999999999</v>
      </c>
      <c r="G300">
        <v>23.741401</v>
      </c>
    </row>
    <row r="301" spans="1:7" x14ac:dyDescent="0.35">
      <c r="A301">
        <v>158</v>
      </c>
      <c r="B301" t="s">
        <v>11</v>
      </c>
      <c r="C301">
        <v>25139</v>
      </c>
      <c r="D301">
        <v>22.808987999999999</v>
      </c>
      <c r="E301">
        <v>23.146350999999999</v>
      </c>
      <c r="F301">
        <v>21.905932</v>
      </c>
      <c r="G301">
        <v>22.678830999999999</v>
      </c>
    </row>
    <row r="302" spans="1:7" x14ac:dyDescent="0.35">
      <c r="A302">
        <v>159</v>
      </c>
      <c r="B302" t="s">
        <v>11</v>
      </c>
      <c r="C302">
        <v>41011</v>
      </c>
      <c r="D302">
        <v>22.724111000000001</v>
      </c>
      <c r="E302">
        <v>22.029928000000002</v>
      </c>
      <c r="F302">
        <v>21.941057000000001</v>
      </c>
      <c r="G302">
        <v>22.367498999999999</v>
      </c>
    </row>
    <row r="303" spans="1:7" x14ac:dyDescent="0.35">
      <c r="A303">
        <v>160</v>
      </c>
      <c r="B303" t="s">
        <v>11</v>
      </c>
      <c r="C303">
        <v>30110</v>
      </c>
      <c r="D303">
        <v>13.886369</v>
      </c>
      <c r="E303">
        <v>11.283780999999999</v>
      </c>
      <c r="F303">
        <v>11.75634</v>
      </c>
      <c r="G303">
        <v>11.676932000000001</v>
      </c>
    </row>
    <row r="304" spans="1:7" x14ac:dyDescent="0.35">
      <c r="A304">
        <v>761</v>
      </c>
      <c r="B304" t="s">
        <v>10</v>
      </c>
      <c r="C304">
        <v>971</v>
      </c>
      <c r="D304">
        <v>0.99470899999999995</v>
      </c>
      <c r="E304">
        <v>1.325075</v>
      </c>
      <c r="F304">
        <v>1.0471539999999999</v>
      </c>
      <c r="G304">
        <v>1.0859970000000001</v>
      </c>
    </row>
    <row r="305" spans="1:7" x14ac:dyDescent="0.35">
      <c r="A305">
        <v>559</v>
      </c>
      <c r="B305" t="s">
        <v>10</v>
      </c>
      <c r="C305">
        <v>1431</v>
      </c>
      <c r="D305">
        <v>8.8818000000000001</v>
      </c>
      <c r="E305">
        <v>8.491581</v>
      </c>
      <c r="F305">
        <v>8.7389960000000002</v>
      </c>
      <c r="G305">
        <v>8.7252229999999997</v>
      </c>
    </row>
    <row r="306" spans="1:7" x14ac:dyDescent="0.35">
      <c r="A306">
        <v>814</v>
      </c>
      <c r="B306" t="s">
        <v>10</v>
      </c>
      <c r="C306">
        <v>195</v>
      </c>
      <c r="D306">
        <v>1.0689249999999999</v>
      </c>
      <c r="E306">
        <v>1.2207269999999999</v>
      </c>
      <c r="F306">
        <v>1.570635</v>
      </c>
      <c r="G306">
        <v>1.814827</v>
      </c>
    </row>
    <row r="307" spans="1:7" x14ac:dyDescent="0.35">
      <c r="A307">
        <v>575</v>
      </c>
      <c r="B307" t="s">
        <v>10</v>
      </c>
      <c r="C307">
        <v>400</v>
      </c>
      <c r="D307">
        <v>1.735379</v>
      </c>
      <c r="E307">
        <v>1.9017900000000001</v>
      </c>
      <c r="F307">
        <v>2.9051969999999998</v>
      </c>
      <c r="G307">
        <v>2.7444449999999998</v>
      </c>
    </row>
    <row r="308" spans="1:7" x14ac:dyDescent="0.35">
      <c r="A308">
        <v>571</v>
      </c>
      <c r="B308" t="s">
        <v>10</v>
      </c>
      <c r="C308">
        <v>312</v>
      </c>
      <c r="D308">
        <v>2.046459</v>
      </c>
      <c r="E308">
        <v>1.874258</v>
      </c>
      <c r="F308">
        <v>1.6989110000000001</v>
      </c>
      <c r="G308">
        <v>1.9822869999999999</v>
      </c>
    </row>
    <row r="309" spans="1:7" x14ac:dyDescent="0.35">
      <c r="A309">
        <v>573</v>
      </c>
      <c r="B309" t="s">
        <v>10</v>
      </c>
      <c r="C309">
        <v>26</v>
      </c>
      <c r="D309">
        <v>7.5675000000000006E-2</v>
      </c>
      <c r="E309">
        <v>6.4422999999999994E-2</v>
      </c>
      <c r="F309">
        <v>7.0001999999999995E-2</v>
      </c>
      <c r="G309">
        <v>0.329959</v>
      </c>
    </row>
    <row r="310" spans="1:7" x14ac:dyDescent="0.35">
      <c r="A310">
        <v>161</v>
      </c>
      <c r="B310" t="s">
        <v>11</v>
      </c>
      <c r="C310">
        <v>20015</v>
      </c>
      <c r="D310">
        <v>30.280127</v>
      </c>
      <c r="E310">
        <v>27.031354</v>
      </c>
      <c r="F310">
        <v>23.363575999999998</v>
      </c>
      <c r="G310">
        <v>23.117058</v>
      </c>
    </row>
    <row r="311" spans="1:7" x14ac:dyDescent="0.35">
      <c r="A311">
        <v>399</v>
      </c>
      <c r="B311" t="s">
        <v>10</v>
      </c>
      <c r="C311">
        <v>87</v>
      </c>
      <c r="D311">
        <v>1.0278290000000001</v>
      </c>
      <c r="E311">
        <v>1.2338579999999999</v>
      </c>
      <c r="F311">
        <v>0.76810199999999995</v>
      </c>
      <c r="G311">
        <v>0.974248</v>
      </c>
    </row>
    <row r="312" spans="1:7" x14ac:dyDescent="0.35">
      <c r="A312">
        <v>513</v>
      </c>
      <c r="B312" t="s">
        <v>10</v>
      </c>
      <c r="C312">
        <v>634</v>
      </c>
      <c r="D312">
        <v>18.050955999999999</v>
      </c>
      <c r="E312">
        <v>16.216228999999998</v>
      </c>
      <c r="F312">
        <v>21.26408</v>
      </c>
      <c r="G312">
        <v>19.739222000000002</v>
      </c>
    </row>
    <row r="313" spans="1:7" x14ac:dyDescent="0.35">
      <c r="A313">
        <v>323</v>
      </c>
      <c r="B313" t="s">
        <v>10</v>
      </c>
      <c r="C313">
        <v>209</v>
      </c>
      <c r="D313">
        <v>0.98175900000000005</v>
      </c>
      <c r="E313">
        <v>1.0834440000000001</v>
      </c>
      <c r="F313">
        <v>0.92053700000000005</v>
      </c>
      <c r="G313">
        <v>0.95464099999999996</v>
      </c>
    </row>
    <row r="314" spans="1:7" x14ac:dyDescent="0.35">
      <c r="A314">
        <v>843</v>
      </c>
      <c r="B314" t="s">
        <v>10</v>
      </c>
      <c r="C314">
        <v>70</v>
      </c>
      <c r="D314">
        <v>9.4020999999999993E-2</v>
      </c>
      <c r="E314">
        <v>8.7672E-2</v>
      </c>
      <c r="F314">
        <v>0.24018800000000001</v>
      </c>
      <c r="G314">
        <v>0.28450399999999998</v>
      </c>
    </row>
    <row r="315" spans="1:7" x14ac:dyDescent="0.35">
      <c r="A315">
        <v>162</v>
      </c>
      <c r="B315" t="s">
        <v>11</v>
      </c>
      <c r="C315">
        <v>24408</v>
      </c>
      <c r="D315">
        <v>18.853159999999999</v>
      </c>
      <c r="E315">
        <v>18.773112000000001</v>
      </c>
      <c r="F315">
        <v>18.348409</v>
      </c>
      <c r="G315">
        <v>18.678712000000001</v>
      </c>
    </row>
    <row r="316" spans="1:7" x14ac:dyDescent="0.35">
      <c r="A316">
        <v>163</v>
      </c>
      <c r="B316" t="s">
        <v>11</v>
      </c>
      <c r="C316">
        <v>15022</v>
      </c>
      <c r="D316">
        <v>10.711983999999999</v>
      </c>
      <c r="E316">
        <v>11.299306</v>
      </c>
      <c r="F316">
        <v>12.005532000000001</v>
      </c>
      <c r="G316">
        <v>12.013123999999999</v>
      </c>
    </row>
    <row r="317" spans="1:7" x14ac:dyDescent="0.35">
      <c r="A317">
        <v>164</v>
      </c>
      <c r="B317" t="s">
        <v>11</v>
      </c>
      <c r="C317">
        <v>32486</v>
      </c>
      <c r="D317">
        <v>37.894199999999998</v>
      </c>
      <c r="E317">
        <v>32.951000000000001</v>
      </c>
      <c r="F317">
        <v>38.520552000000002</v>
      </c>
      <c r="G317">
        <v>38.497439</v>
      </c>
    </row>
    <row r="318" spans="1:7" x14ac:dyDescent="0.35">
      <c r="A318">
        <v>165</v>
      </c>
      <c r="B318" t="s">
        <v>11</v>
      </c>
      <c r="C318">
        <v>12895</v>
      </c>
      <c r="D318">
        <v>6.268967</v>
      </c>
      <c r="E318">
        <v>5.3272979999999999</v>
      </c>
      <c r="F318">
        <v>4.8128299999999999</v>
      </c>
      <c r="G318">
        <v>4.901859</v>
      </c>
    </row>
    <row r="319" spans="1:7" x14ac:dyDescent="0.35">
      <c r="A319">
        <v>434</v>
      </c>
      <c r="B319" t="s">
        <v>10</v>
      </c>
      <c r="C319">
        <v>2087</v>
      </c>
      <c r="D319">
        <v>11.500595000000001</v>
      </c>
      <c r="E319">
        <v>11.326271999999999</v>
      </c>
      <c r="F319">
        <v>11.508762000000001</v>
      </c>
      <c r="G319">
        <v>11.949204999999999</v>
      </c>
    </row>
    <row r="320" spans="1:7" x14ac:dyDescent="0.35">
      <c r="A320">
        <v>166</v>
      </c>
      <c r="B320" t="s">
        <v>11</v>
      </c>
      <c r="C320">
        <v>9582</v>
      </c>
      <c r="D320">
        <v>12.118137000000001</v>
      </c>
      <c r="E320">
        <v>11.584756</v>
      </c>
      <c r="F320">
        <v>14.214668</v>
      </c>
      <c r="G320">
        <v>14.224641</v>
      </c>
    </row>
    <row r="321" spans="1:7" x14ac:dyDescent="0.35">
      <c r="A321">
        <v>167</v>
      </c>
      <c r="B321" t="s">
        <v>11</v>
      </c>
      <c r="C321">
        <v>53361</v>
      </c>
      <c r="D321">
        <v>28.068773</v>
      </c>
      <c r="E321">
        <v>25.948879000000002</v>
      </c>
      <c r="F321">
        <v>24.862120999999998</v>
      </c>
      <c r="G321">
        <v>25.054632999999999</v>
      </c>
    </row>
    <row r="322" spans="1:7" x14ac:dyDescent="0.35">
      <c r="A322">
        <v>168</v>
      </c>
      <c r="B322" t="s">
        <v>11</v>
      </c>
      <c r="C322">
        <v>9102</v>
      </c>
      <c r="D322">
        <v>8.5472719999999995</v>
      </c>
      <c r="E322">
        <v>8.3327460000000002</v>
      </c>
      <c r="F322">
        <v>8.4439960000000003</v>
      </c>
      <c r="G322">
        <v>8.4308379999999996</v>
      </c>
    </row>
    <row r="323" spans="1:7" x14ac:dyDescent="0.35">
      <c r="A323">
        <v>169</v>
      </c>
      <c r="B323" t="s">
        <v>11</v>
      </c>
      <c r="C323">
        <v>17778</v>
      </c>
      <c r="D323">
        <v>20.81</v>
      </c>
      <c r="E323">
        <v>15.1</v>
      </c>
      <c r="F323">
        <v>16.38</v>
      </c>
      <c r="G323">
        <v>16.91</v>
      </c>
    </row>
    <row r="324" spans="1:7" x14ac:dyDescent="0.35">
      <c r="A324">
        <v>170</v>
      </c>
      <c r="B324" t="s">
        <v>11</v>
      </c>
      <c r="C324">
        <v>8889</v>
      </c>
      <c r="D324">
        <v>12.905937</v>
      </c>
      <c r="E324">
        <v>12.195344</v>
      </c>
      <c r="F324">
        <v>13.008984999999999</v>
      </c>
      <c r="G324">
        <v>13.236098999999999</v>
      </c>
    </row>
    <row r="325" spans="1:7" x14ac:dyDescent="0.35">
      <c r="A325">
        <v>215</v>
      </c>
      <c r="B325" t="s">
        <v>10</v>
      </c>
      <c r="C325">
        <v>407</v>
      </c>
      <c r="D325">
        <v>1.9475709999999999</v>
      </c>
      <c r="E325">
        <v>2.7156579999999999</v>
      </c>
      <c r="F325">
        <v>1.9387829999999999</v>
      </c>
      <c r="G325">
        <v>1.5626340000000001</v>
      </c>
    </row>
    <row r="326" spans="1:7" x14ac:dyDescent="0.35">
      <c r="A326">
        <v>726</v>
      </c>
      <c r="B326" t="s">
        <v>10</v>
      </c>
      <c r="C326">
        <v>2144</v>
      </c>
      <c r="D326">
        <v>6.8554449999999996</v>
      </c>
      <c r="E326">
        <v>14.29684</v>
      </c>
      <c r="F326">
        <v>6.6432140000000004</v>
      </c>
      <c r="G326">
        <v>5.70587</v>
      </c>
    </row>
    <row r="327" spans="1:7" x14ac:dyDescent="0.35">
      <c r="A327">
        <v>815</v>
      </c>
      <c r="B327" t="s">
        <v>10</v>
      </c>
      <c r="C327">
        <v>898</v>
      </c>
      <c r="D327">
        <v>5.4341749999999998</v>
      </c>
      <c r="E327">
        <v>4.4472459999999998</v>
      </c>
      <c r="F327">
        <v>5.860652</v>
      </c>
      <c r="G327">
        <v>5.3732410000000002</v>
      </c>
    </row>
    <row r="328" spans="1:7" x14ac:dyDescent="0.35">
      <c r="A328">
        <v>445</v>
      </c>
      <c r="B328" t="s">
        <v>10</v>
      </c>
      <c r="C328">
        <v>329</v>
      </c>
      <c r="D328">
        <v>1.217279</v>
      </c>
      <c r="E328">
        <v>1.3795999999999999</v>
      </c>
      <c r="F328">
        <v>1.181527</v>
      </c>
      <c r="G328">
        <v>1.2084600000000001</v>
      </c>
    </row>
    <row r="329" spans="1:7" x14ac:dyDescent="0.35">
      <c r="A329">
        <v>309</v>
      </c>
      <c r="B329" t="s">
        <v>10</v>
      </c>
      <c r="C329">
        <v>561</v>
      </c>
      <c r="D329">
        <v>3.9994999999999998</v>
      </c>
      <c r="E329">
        <v>4.5779329999999998</v>
      </c>
      <c r="F329">
        <v>4.6421390000000002</v>
      </c>
      <c r="G329">
        <v>4.5218049999999996</v>
      </c>
    </row>
    <row r="330" spans="1:7" x14ac:dyDescent="0.35">
      <c r="A330">
        <v>632</v>
      </c>
      <c r="B330" t="s">
        <v>10</v>
      </c>
      <c r="C330">
        <v>670</v>
      </c>
      <c r="D330">
        <v>1.0998019999999999</v>
      </c>
      <c r="E330">
        <v>1.542551</v>
      </c>
      <c r="F330">
        <v>1.583439</v>
      </c>
      <c r="G330">
        <v>1.4427490000000001</v>
      </c>
    </row>
    <row r="331" spans="1:7" x14ac:dyDescent="0.35">
      <c r="A331">
        <v>354</v>
      </c>
      <c r="B331" t="s">
        <v>10</v>
      </c>
      <c r="C331">
        <v>653</v>
      </c>
      <c r="D331">
        <v>1.9232689999999999</v>
      </c>
      <c r="E331">
        <v>2.0814309999999998</v>
      </c>
      <c r="F331">
        <v>2.3259690000000002</v>
      </c>
      <c r="G331">
        <v>2.0961669999999999</v>
      </c>
    </row>
    <row r="332" spans="1:7" x14ac:dyDescent="0.35">
      <c r="A332">
        <v>171</v>
      </c>
      <c r="B332" t="s">
        <v>11</v>
      </c>
      <c r="C332">
        <v>23742</v>
      </c>
      <c r="D332">
        <v>27.329661999999999</v>
      </c>
      <c r="E332">
        <v>26.008534999999998</v>
      </c>
      <c r="F332">
        <v>26.502628999999999</v>
      </c>
      <c r="G332">
        <v>26.808447999999999</v>
      </c>
    </row>
    <row r="333" spans="1:7" x14ac:dyDescent="0.35">
      <c r="A333">
        <v>172</v>
      </c>
      <c r="B333" t="s">
        <v>11</v>
      </c>
      <c r="C333">
        <v>31797</v>
      </c>
      <c r="D333">
        <v>29.150838</v>
      </c>
      <c r="E333">
        <v>28.879491999999999</v>
      </c>
      <c r="F333">
        <v>27.993300999999999</v>
      </c>
      <c r="G333">
        <v>27.447355000000002</v>
      </c>
    </row>
    <row r="334" spans="1:7" x14ac:dyDescent="0.35">
      <c r="A334">
        <v>173</v>
      </c>
      <c r="B334" t="s">
        <v>11</v>
      </c>
      <c r="C334">
        <v>14115</v>
      </c>
      <c r="D334">
        <v>6.4375739999999997</v>
      </c>
      <c r="E334">
        <v>5.300897</v>
      </c>
      <c r="F334">
        <v>5.8639250000000001</v>
      </c>
      <c r="G334">
        <v>6.1795359999999997</v>
      </c>
    </row>
    <row r="335" spans="1:7" x14ac:dyDescent="0.35">
      <c r="A335">
        <v>292</v>
      </c>
      <c r="B335" t="s">
        <v>10</v>
      </c>
      <c r="C335">
        <v>484</v>
      </c>
      <c r="D335">
        <v>2.4004080000000001</v>
      </c>
      <c r="E335">
        <v>2.7120359999999999</v>
      </c>
      <c r="F335">
        <v>2.4938799999999999</v>
      </c>
      <c r="G335">
        <v>2.7363309999999998</v>
      </c>
    </row>
    <row r="336" spans="1:7" x14ac:dyDescent="0.35">
      <c r="A336">
        <v>174</v>
      </c>
      <c r="B336" t="s">
        <v>11</v>
      </c>
      <c r="C336">
        <v>2</v>
      </c>
    </row>
    <row r="337" spans="1:7" x14ac:dyDescent="0.35">
      <c r="A337">
        <v>175</v>
      </c>
      <c r="B337" t="s">
        <v>11</v>
      </c>
      <c r="C337">
        <v>0</v>
      </c>
    </row>
    <row r="338" spans="1:7" x14ac:dyDescent="0.35">
      <c r="A338">
        <v>176</v>
      </c>
      <c r="B338" t="s">
        <v>11</v>
      </c>
      <c r="C338">
        <v>10456</v>
      </c>
      <c r="D338">
        <v>13.58142</v>
      </c>
      <c r="E338">
        <v>13.665831000000001</v>
      </c>
      <c r="F338">
        <v>11.915948</v>
      </c>
      <c r="G338">
        <v>15.301970000000001</v>
      </c>
    </row>
    <row r="339" spans="1:7" x14ac:dyDescent="0.35">
      <c r="A339">
        <v>795</v>
      </c>
      <c r="B339" t="s">
        <v>10</v>
      </c>
      <c r="C339">
        <v>712</v>
      </c>
      <c r="D339">
        <v>1.1570309999999999</v>
      </c>
      <c r="E339">
        <v>1.451479</v>
      </c>
      <c r="F339">
        <v>1.559337</v>
      </c>
      <c r="G339">
        <v>1.6015969999999999</v>
      </c>
    </row>
    <row r="340" spans="1:7" x14ac:dyDescent="0.35">
      <c r="A340">
        <v>159</v>
      </c>
      <c r="B340" t="s">
        <v>10</v>
      </c>
      <c r="C340">
        <v>1063</v>
      </c>
      <c r="D340">
        <v>4.1866599999999998</v>
      </c>
      <c r="E340">
        <v>4.7666040000000001</v>
      </c>
      <c r="F340">
        <v>3.8061180000000001</v>
      </c>
      <c r="G340">
        <v>3.3822079999999999</v>
      </c>
    </row>
    <row r="341" spans="1:7" x14ac:dyDescent="0.35">
      <c r="A341">
        <v>967</v>
      </c>
      <c r="B341" t="s">
        <v>10</v>
      </c>
      <c r="C341">
        <v>83</v>
      </c>
      <c r="D341">
        <v>0.37184600000000001</v>
      </c>
      <c r="E341">
        <v>0.36656499999999997</v>
      </c>
      <c r="F341">
        <v>0.57166499999999998</v>
      </c>
      <c r="G341">
        <v>0.56083799999999995</v>
      </c>
    </row>
    <row r="342" spans="1:7" x14ac:dyDescent="0.35">
      <c r="A342">
        <v>177</v>
      </c>
      <c r="B342" t="s">
        <v>11</v>
      </c>
      <c r="C342">
        <v>11636</v>
      </c>
      <c r="D342">
        <v>23.329460999999998</v>
      </c>
      <c r="E342">
        <v>23.551313</v>
      </c>
      <c r="F342">
        <v>20.585364999999999</v>
      </c>
      <c r="G342">
        <v>20.851414999999999</v>
      </c>
    </row>
    <row r="343" spans="1:7" x14ac:dyDescent="0.35">
      <c r="A343">
        <v>178</v>
      </c>
      <c r="B343" t="s">
        <v>11</v>
      </c>
      <c r="C343">
        <v>5618</v>
      </c>
      <c r="D343">
        <v>4.6228389999999999</v>
      </c>
      <c r="E343">
        <v>4.6428779999999996</v>
      </c>
      <c r="F343">
        <v>4.8228910000000003</v>
      </c>
      <c r="G343">
        <v>4.7575240000000001</v>
      </c>
    </row>
    <row r="344" spans="1:7" x14ac:dyDescent="0.35">
      <c r="A344">
        <v>179</v>
      </c>
      <c r="B344" t="s">
        <v>11</v>
      </c>
      <c r="C344">
        <v>11858</v>
      </c>
      <c r="D344">
        <v>9.2366410000000005</v>
      </c>
      <c r="E344">
        <v>8.2109480000000001</v>
      </c>
      <c r="F344">
        <v>7.8984329999999998</v>
      </c>
      <c r="G344">
        <v>8.0118279999999995</v>
      </c>
    </row>
    <row r="345" spans="1:7" x14ac:dyDescent="0.35">
      <c r="A345">
        <v>180</v>
      </c>
      <c r="B345" t="s">
        <v>11</v>
      </c>
      <c r="C345">
        <v>21751</v>
      </c>
      <c r="D345">
        <v>11.975903000000001</v>
      </c>
      <c r="E345">
        <v>11.165564</v>
      </c>
      <c r="F345">
        <v>12.118252999999999</v>
      </c>
      <c r="G345">
        <v>12.2081</v>
      </c>
    </row>
    <row r="346" spans="1:7" x14ac:dyDescent="0.35">
      <c r="A346">
        <v>181</v>
      </c>
      <c r="B346" t="s">
        <v>11</v>
      </c>
      <c r="C346">
        <v>24583</v>
      </c>
      <c r="D346">
        <v>17.324938</v>
      </c>
      <c r="E346">
        <v>16.711034999999999</v>
      </c>
      <c r="F346">
        <v>18.408875999999999</v>
      </c>
      <c r="G346">
        <v>18.421429</v>
      </c>
    </row>
    <row r="347" spans="1:7" x14ac:dyDescent="0.35">
      <c r="A347">
        <v>785</v>
      </c>
      <c r="B347" t="s">
        <v>10</v>
      </c>
      <c r="C347">
        <v>958</v>
      </c>
      <c r="D347">
        <v>7.3689689999999999</v>
      </c>
      <c r="E347">
        <v>7.4658319999999998</v>
      </c>
      <c r="F347">
        <v>7.2500070000000001</v>
      </c>
      <c r="G347">
        <v>7.5108180000000004</v>
      </c>
    </row>
    <row r="348" spans="1:7" x14ac:dyDescent="0.35">
      <c r="A348">
        <v>659</v>
      </c>
      <c r="B348" t="s">
        <v>10</v>
      </c>
      <c r="C348">
        <v>1490</v>
      </c>
      <c r="D348">
        <v>8.7252989999999997</v>
      </c>
      <c r="E348">
        <v>12.827246000000001</v>
      </c>
      <c r="F348">
        <v>8.1211660000000006</v>
      </c>
      <c r="G348">
        <v>7.7461979999999997</v>
      </c>
    </row>
    <row r="349" spans="1:7" x14ac:dyDescent="0.35">
      <c r="A349">
        <v>499</v>
      </c>
      <c r="B349" t="s">
        <v>10</v>
      </c>
      <c r="C349">
        <v>1044</v>
      </c>
      <c r="D349">
        <v>8.1365999999999996</v>
      </c>
      <c r="E349">
        <v>13.789747999999999</v>
      </c>
      <c r="F349">
        <v>6.8046300000000004</v>
      </c>
      <c r="G349">
        <v>7.5326040000000001</v>
      </c>
    </row>
    <row r="350" spans="1:7" x14ac:dyDescent="0.35">
      <c r="A350">
        <v>804</v>
      </c>
      <c r="B350" t="s">
        <v>10</v>
      </c>
      <c r="C350">
        <v>755</v>
      </c>
      <c r="D350">
        <v>4.779382</v>
      </c>
      <c r="E350">
        <v>5.9283029999999997</v>
      </c>
      <c r="F350">
        <v>4.4783410000000003</v>
      </c>
      <c r="G350">
        <v>4.4482419999999996</v>
      </c>
    </row>
    <row r="351" spans="1:7" x14ac:dyDescent="0.35">
      <c r="A351">
        <v>742</v>
      </c>
      <c r="B351" t="s">
        <v>10</v>
      </c>
      <c r="C351">
        <v>934</v>
      </c>
      <c r="D351">
        <v>6.623227</v>
      </c>
      <c r="E351">
        <v>7.4737439999999999</v>
      </c>
      <c r="F351">
        <v>8.2516429999999996</v>
      </c>
      <c r="G351">
        <v>6.1968209999999999</v>
      </c>
    </row>
    <row r="352" spans="1:7" x14ac:dyDescent="0.35">
      <c r="A352">
        <v>307</v>
      </c>
      <c r="B352" t="s">
        <v>10</v>
      </c>
      <c r="C352">
        <v>770</v>
      </c>
      <c r="D352">
        <v>5.4396170000000001</v>
      </c>
      <c r="E352">
        <v>6.9594060000000004</v>
      </c>
      <c r="F352">
        <v>3.8805329999999998</v>
      </c>
      <c r="G352">
        <v>4.2114649999999996</v>
      </c>
    </row>
    <row r="353" spans="1:7" x14ac:dyDescent="0.35">
      <c r="A353">
        <v>539</v>
      </c>
      <c r="B353" t="s">
        <v>10</v>
      </c>
      <c r="C353">
        <v>87</v>
      </c>
      <c r="D353">
        <v>0.34116999999999997</v>
      </c>
      <c r="E353">
        <v>0.32951900000000001</v>
      </c>
      <c r="F353">
        <v>0.37701699999999999</v>
      </c>
      <c r="G353">
        <v>0.39218700000000001</v>
      </c>
    </row>
    <row r="354" spans="1:7" x14ac:dyDescent="0.35">
      <c r="A354">
        <v>192</v>
      </c>
      <c r="B354" t="s">
        <v>10</v>
      </c>
      <c r="C354">
        <v>548</v>
      </c>
      <c r="D354">
        <v>3.6660849999999998</v>
      </c>
      <c r="E354">
        <v>4.9032679999999997</v>
      </c>
      <c r="F354">
        <v>3.4032049999999998</v>
      </c>
      <c r="G354">
        <v>3.6508129999999999</v>
      </c>
    </row>
    <row r="355" spans="1:7" x14ac:dyDescent="0.35">
      <c r="A355">
        <v>952</v>
      </c>
      <c r="B355" t="s">
        <v>10</v>
      </c>
      <c r="C355">
        <v>908</v>
      </c>
      <c r="D355">
        <v>3.0747279999999999</v>
      </c>
      <c r="E355">
        <v>3.6310340000000001</v>
      </c>
      <c r="F355">
        <v>3.895575</v>
      </c>
      <c r="G355">
        <v>3.288313</v>
      </c>
    </row>
    <row r="356" spans="1:7" x14ac:dyDescent="0.35">
      <c r="A356">
        <v>182</v>
      </c>
      <c r="B356" t="s">
        <v>11</v>
      </c>
      <c r="C356">
        <v>47556</v>
      </c>
      <c r="D356">
        <v>28.744764</v>
      </c>
      <c r="E356">
        <v>27.420923999999999</v>
      </c>
      <c r="F356">
        <v>26.774635</v>
      </c>
      <c r="G356">
        <v>27.030550999999999</v>
      </c>
    </row>
    <row r="357" spans="1:7" x14ac:dyDescent="0.35">
      <c r="A357">
        <v>658</v>
      </c>
      <c r="B357" t="s">
        <v>10</v>
      </c>
      <c r="C357">
        <v>872</v>
      </c>
      <c r="D357">
        <v>4.9118769999999996</v>
      </c>
      <c r="E357">
        <v>5.1702500000000002</v>
      </c>
      <c r="F357">
        <v>4.359909</v>
      </c>
      <c r="G357">
        <v>3.8843969999999999</v>
      </c>
    </row>
    <row r="358" spans="1:7" x14ac:dyDescent="0.35">
      <c r="A358">
        <v>818</v>
      </c>
      <c r="B358" t="s">
        <v>10</v>
      </c>
      <c r="C358">
        <v>172</v>
      </c>
      <c r="D358">
        <v>1.2845800000000001</v>
      </c>
      <c r="E358">
        <v>1.275053</v>
      </c>
      <c r="F358">
        <v>1.697597</v>
      </c>
      <c r="G358">
        <v>1.699112</v>
      </c>
    </row>
    <row r="359" spans="1:7" x14ac:dyDescent="0.35">
      <c r="A359">
        <v>564</v>
      </c>
      <c r="B359" t="s">
        <v>10</v>
      </c>
      <c r="C359">
        <v>453</v>
      </c>
      <c r="D359">
        <v>1.5596179999999999</v>
      </c>
      <c r="E359">
        <v>1.9085859999999999</v>
      </c>
      <c r="F359">
        <v>1.409314</v>
      </c>
      <c r="G359">
        <v>1.299504</v>
      </c>
    </row>
    <row r="360" spans="1:7" x14ac:dyDescent="0.35">
      <c r="A360">
        <v>183</v>
      </c>
      <c r="B360" t="s">
        <v>11</v>
      </c>
      <c r="C360">
        <v>32014</v>
      </c>
      <c r="D360">
        <v>32.067143000000002</v>
      </c>
      <c r="E360">
        <v>32.395726000000003</v>
      </c>
      <c r="F360">
        <v>31.683358999999999</v>
      </c>
      <c r="G360">
        <v>32.574039999999997</v>
      </c>
    </row>
    <row r="361" spans="1:7" x14ac:dyDescent="0.35">
      <c r="A361">
        <v>184</v>
      </c>
      <c r="B361" t="s">
        <v>11</v>
      </c>
      <c r="C361">
        <v>34314</v>
      </c>
      <c r="D361">
        <v>15.913173</v>
      </c>
      <c r="E361">
        <v>15.507579</v>
      </c>
      <c r="F361">
        <v>16.902725</v>
      </c>
      <c r="G361">
        <v>16.314060000000001</v>
      </c>
    </row>
    <row r="362" spans="1:7" x14ac:dyDescent="0.35">
      <c r="A362">
        <v>185</v>
      </c>
      <c r="B362" t="s">
        <v>11</v>
      </c>
      <c r="C362">
        <v>23827</v>
      </c>
      <c r="D362">
        <v>41.375186999999997</v>
      </c>
      <c r="E362">
        <v>40.228586999999997</v>
      </c>
      <c r="F362">
        <v>42.632010999999999</v>
      </c>
      <c r="G362">
        <v>41.489598999999998</v>
      </c>
    </row>
    <row r="363" spans="1:7" x14ac:dyDescent="0.35">
      <c r="A363">
        <v>186</v>
      </c>
      <c r="B363" t="s">
        <v>11</v>
      </c>
      <c r="C363">
        <v>15734</v>
      </c>
      <c r="D363">
        <v>16.316627</v>
      </c>
      <c r="E363">
        <v>16.177258999999999</v>
      </c>
      <c r="F363">
        <v>15.180630000000001</v>
      </c>
      <c r="G363">
        <v>15.347542000000001</v>
      </c>
    </row>
    <row r="364" spans="1:7" x14ac:dyDescent="0.35">
      <c r="A364">
        <v>187</v>
      </c>
      <c r="B364" t="s">
        <v>11</v>
      </c>
      <c r="C364">
        <v>27549</v>
      </c>
      <c r="D364">
        <v>11.640119</v>
      </c>
      <c r="E364">
        <v>11.107988000000001</v>
      </c>
      <c r="F364">
        <v>11.219795</v>
      </c>
      <c r="G364">
        <v>11.360526</v>
      </c>
    </row>
    <row r="365" spans="1:7" x14ac:dyDescent="0.35">
      <c r="A365">
        <v>188</v>
      </c>
      <c r="B365" t="s">
        <v>11</v>
      </c>
      <c r="C365">
        <v>28510</v>
      </c>
      <c r="D365">
        <v>10.974641</v>
      </c>
      <c r="E365">
        <v>10.668115999999999</v>
      </c>
      <c r="F365">
        <v>11.457855</v>
      </c>
      <c r="G365">
        <v>11.477117</v>
      </c>
    </row>
    <row r="366" spans="1:7" x14ac:dyDescent="0.35">
      <c r="A366">
        <v>189</v>
      </c>
      <c r="B366" t="s">
        <v>11</v>
      </c>
      <c r="C366">
        <v>16297</v>
      </c>
      <c r="D366">
        <v>23.32321</v>
      </c>
      <c r="E366">
        <v>24.1097</v>
      </c>
      <c r="F366">
        <v>21.807763000000001</v>
      </c>
      <c r="G366">
        <v>22.022300999999999</v>
      </c>
    </row>
    <row r="367" spans="1:7" x14ac:dyDescent="0.35">
      <c r="A367">
        <v>190</v>
      </c>
      <c r="B367" t="s">
        <v>11</v>
      </c>
      <c r="C367">
        <v>49396</v>
      </c>
      <c r="D367">
        <v>39.336398000000003</v>
      </c>
      <c r="E367">
        <v>38.008508999999997</v>
      </c>
      <c r="F367">
        <v>36.422775999999999</v>
      </c>
      <c r="G367">
        <v>37.130291999999997</v>
      </c>
    </row>
    <row r="368" spans="1:7" x14ac:dyDescent="0.35">
      <c r="A368">
        <v>191</v>
      </c>
      <c r="B368" t="s">
        <v>11</v>
      </c>
      <c r="C368">
        <v>40521</v>
      </c>
      <c r="D368">
        <v>39.264422000000003</v>
      </c>
      <c r="E368">
        <v>38.947575999999998</v>
      </c>
      <c r="F368">
        <v>38.063867000000002</v>
      </c>
      <c r="G368">
        <v>38.55115</v>
      </c>
    </row>
    <row r="369" spans="1:7" x14ac:dyDescent="0.35">
      <c r="A369">
        <v>192</v>
      </c>
      <c r="B369" t="s">
        <v>11</v>
      </c>
      <c r="C369">
        <v>32091</v>
      </c>
      <c r="D369">
        <v>57.481758999999997</v>
      </c>
      <c r="E369">
        <v>55.665835000000001</v>
      </c>
      <c r="F369">
        <v>53.660173999999998</v>
      </c>
      <c r="G369">
        <v>55.216315999999999</v>
      </c>
    </row>
    <row r="370" spans="1:7" x14ac:dyDescent="0.35">
      <c r="A370">
        <v>193</v>
      </c>
      <c r="B370" t="s">
        <v>11</v>
      </c>
      <c r="C370">
        <v>30598</v>
      </c>
      <c r="D370">
        <v>31.903934</v>
      </c>
      <c r="E370">
        <v>32.085939000000003</v>
      </c>
      <c r="F370">
        <v>31.826989000000001</v>
      </c>
      <c r="G370">
        <v>31.418939000000002</v>
      </c>
    </row>
    <row r="371" spans="1:7" x14ac:dyDescent="0.35">
      <c r="A371">
        <v>63</v>
      </c>
      <c r="B371" t="s">
        <v>10</v>
      </c>
      <c r="C371">
        <v>2409</v>
      </c>
      <c r="D371">
        <v>28.567603999999999</v>
      </c>
      <c r="E371">
        <v>25.625571999999998</v>
      </c>
      <c r="F371">
        <v>37.729177</v>
      </c>
      <c r="G371">
        <v>39.394744000000003</v>
      </c>
    </row>
    <row r="372" spans="1:7" x14ac:dyDescent="0.35">
      <c r="A372">
        <v>910</v>
      </c>
      <c r="B372" t="s">
        <v>10</v>
      </c>
      <c r="C372">
        <v>796</v>
      </c>
      <c r="D372">
        <v>5.6943330000000003</v>
      </c>
      <c r="E372">
        <v>5.3972579999999999</v>
      </c>
      <c r="F372">
        <v>5.9033889999999998</v>
      </c>
      <c r="G372">
        <v>5.5580400000000001</v>
      </c>
    </row>
    <row r="373" spans="1:7" x14ac:dyDescent="0.35">
      <c r="A373">
        <v>523</v>
      </c>
      <c r="B373" t="s">
        <v>10</v>
      </c>
      <c r="C373">
        <v>1486</v>
      </c>
      <c r="D373">
        <v>4.7396919999999998</v>
      </c>
      <c r="E373">
        <v>5.199522</v>
      </c>
      <c r="F373">
        <v>4.5622939999999996</v>
      </c>
      <c r="G373">
        <v>4.7584150000000003</v>
      </c>
    </row>
    <row r="374" spans="1:7" x14ac:dyDescent="0.35">
      <c r="A374">
        <v>610</v>
      </c>
      <c r="B374" t="s">
        <v>10</v>
      </c>
      <c r="C374">
        <v>246</v>
      </c>
      <c r="D374">
        <v>1.074341</v>
      </c>
      <c r="E374">
        <v>1.6203959999999999</v>
      </c>
      <c r="F374">
        <v>0.44653199999999998</v>
      </c>
      <c r="G374">
        <v>0.42989899999999998</v>
      </c>
    </row>
    <row r="375" spans="1:7" x14ac:dyDescent="0.35">
      <c r="A375">
        <v>987</v>
      </c>
      <c r="B375" t="s">
        <v>10</v>
      </c>
      <c r="C375">
        <v>340</v>
      </c>
      <c r="D375">
        <v>1.3851519999999999</v>
      </c>
      <c r="E375">
        <v>1.4621759999999999</v>
      </c>
      <c r="F375">
        <v>1.274537</v>
      </c>
      <c r="G375">
        <v>1.0665819999999999</v>
      </c>
    </row>
    <row r="376" spans="1:7" x14ac:dyDescent="0.35">
      <c r="A376">
        <v>851</v>
      </c>
      <c r="B376" t="s">
        <v>10</v>
      </c>
      <c r="C376">
        <v>205</v>
      </c>
      <c r="D376">
        <v>0.38784000000000002</v>
      </c>
      <c r="E376">
        <v>0.41369099999999998</v>
      </c>
      <c r="F376">
        <v>0.51740299999999995</v>
      </c>
      <c r="G376">
        <v>0.52176599999999995</v>
      </c>
    </row>
    <row r="377" spans="1:7" x14ac:dyDescent="0.35">
      <c r="A377">
        <v>839</v>
      </c>
      <c r="B377" t="s">
        <v>10</v>
      </c>
      <c r="C377">
        <v>59</v>
      </c>
      <c r="D377">
        <v>0.17079900000000001</v>
      </c>
      <c r="E377">
        <v>0.24058099999999999</v>
      </c>
      <c r="F377">
        <v>0.37156</v>
      </c>
      <c r="G377">
        <v>0.29896600000000001</v>
      </c>
    </row>
    <row r="378" spans="1:7" x14ac:dyDescent="0.35">
      <c r="A378">
        <v>194</v>
      </c>
      <c r="B378" t="s">
        <v>11</v>
      </c>
      <c r="C378">
        <v>35592</v>
      </c>
      <c r="D378">
        <v>59.978118000000002</v>
      </c>
      <c r="E378">
        <v>59.568829999999998</v>
      </c>
      <c r="F378">
        <v>58.489317</v>
      </c>
      <c r="G378">
        <v>58.892583000000002</v>
      </c>
    </row>
    <row r="379" spans="1:7" x14ac:dyDescent="0.35">
      <c r="A379">
        <v>195</v>
      </c>
      <c r="B379" t="s">
        <v>11</v>
      </c>
      <c r="C379">
        <v>15938</v>
      </c>
      <c r="D379">
        <v>12.929206000000001</v>
      </c>
      <c r="E379">
        <v>13.379030999999999</v>
      </c>
      <c r="F379">
        <v>14.072641000000001</v>
      </c>
      <c r="G379">
        <v>14.509231</v>
      </c>
    </row>
    <row r="380" spans="1:7" x14ac:dyDescent="0.35">
      <c r="A380">
        <v>196</v>
      </c>
      <c r="B380" t="s">
        <v>11</v>
      </c>
      <c r="C380">
        <v>24596</v>
      </c>
      <c r="D380">
        <v>24.438600999999998</v>
      </c>
      <c r="E380">
        <v>26.456845000000001</v>
      </c>
      <c r="F380">
        <v>19.061112999999999</v>
      </c>
      <c r="G380">
        <v>22.064139000000001</v>
      </c>
    </row>
    <row r="381" spans="1:7" x14ac:dyDescent="0.35">
      <c r="A381">
        <v>197</v>
      </c>
      <c r="B381" t="s">
        <v>11</v>
      </c>
      <c r="C381">
        <v>37574</v>
      </c>
      <c r="D381">
        <v>46.502017000000002</v>
      </c>
      <c r="E381">
        <v>45.948002000000002</v>
      </c>
      <c r="F381">
        <v>45.110522000000003</v>
      </c>
      <c r="G381">
        <v>46.504064</v>
      </c>
    </row>
    <row r="382" spans="1:7" x14ac:dyDescent="0.35">
      <c r="A382">
        <v>198</v>
      </c>
      <c r="B382" t="s">
        <v>11</v>
      </c>
      <c r="C382">
        <v>56706</v>
      </c>
      <c r="D382">
        <v>35.980283</v>
      </c>
      <c r="E382">
        <v>35.541817000000002</v>
      </c>
      <c r="F382">
        <v>35.322074999999998</v>
      </c>
      <c r="G382">
        <v>36.31391</v>
      </c>
    </row>
    <row r="383" spans="1:7" x14ac:dyDescent="0.35">
      <c r="A383">
        <v>199</v>
      </c>
      <c r="B383" t="s">
        <v>11</v>
      </c>
      <c r="C383">
        <v>26549</v>
      </c>
      <c r="D383">
        <v>12.383794</v>
      </c>
      <c r="E383">
        <v>12.343311</v>
      </c>
      <c r="F383">
        <v>11.765522000000001</v>
      </c>
      <c r="G383">
        <v>11.992231</v>
      </c>
    </row>
    <row r="384" spans="1:7" x14ac:dyDescent="0.35">
      <c r="A384">
        <v>201</v>
      </c>
      <c r="B384" t="s">
        <v>11</v>
      </c>
      <c r="C384">
        <v>17820</v>
      </c>
      <c r="D384">
        <v>14.704625999999999</v>
      </c>
      <c r="E384">
        <v>14.422663</v>
      </c>
      <c r="F384">
        <v>15.792484</v>
      </c>
      <c r="G384">
        <v>15.851236999999999</v>
      </c>
    </row>
    <row r="385" spans="1:7" x14ac:dyDescent="0.35">
      <c r="A385">
        <v>202</v>
      </c>
      <c r="B385" t="s">
        <v>11</v>
      </c>
      <c r="C385">
        <v>28490</v>
      </c>
      <c r="D385">
        <v>18.357237000000001</v>
      </c>
      <c r="E385">
        <v>15.199529999999999</v>
      </c>
      <c r="F385">
        <v>16.654319999999998</v>
      </c>
      <c r="G385">
        <v>16.671579000000001</v>
      </c>
    </row>
    <row r="386" spans="1:7" x14ac:dyDescent="0.35">
      <c r="A386">
        <v>203</v>
      </c>
      <c r="B386" t="s">
        <v>11</v>
      </c>
      <c r="C386">
        <v>35111</v>
      </c>
      <c r="D386">
        <v>20.260936999999998</v>
      </c>
      <c r="E386">
        <v>18.831624999999999</v>
      </c>
      <c r="F386">
        <v>18.139403999999999</v>
      </c>
      <c r="G386">
        <v>18.960283</v>
      </c>
    </row>
    <row r="387" spans="1:7" x14ac:dyDescent="0.35">
      <c r="A387">
        <v>204</v>
      </c>
      <c r="B387" t="s">
        <v>11</v>
      </c>
      <c r="C387">
        <v>25022</v>
      </c>
      <c r="D387">
        <v>16.540084</v>
      </c>
      <c r="E387">
        <v>15.847128</v>
      </c>
      <c r="F387">
        <v>18.694116999999999</v>
      </c>
      <c r="G387">
        <v>18.855944000000001</v>
      </c>
    </row>
    <row r="388" spans="1:7" x14ac:dyDescent="0.35">
      <c r="A388">
        <v>205</v>
      </c>
      <c r="B388" t="s">
        <v>11</v>
      </c>
      <c r="C388">
        <v>34978</v>
      </c>
      <c r="D388">
        <v>23.200856999999999</v>
      </c>
      <c r="E388">
        <v>21.206085999999999</v>
      </c>
      <c r="F388">
        <v>20.224442</v>
      </c>
      <c r="G388">
        <v>20.583213000000001</v>
      </c>
    </row>
    <row r="389" spans="1:7" x14ac:dyDescent="0.35">
      <c r="A389">
        <v>206</v>
      </c>
      <c r="B389" t="s">
        <v>11</v>
      </c>
      <c r="C389">
        <v>7223</v>
      </c>
      <c r="D389">
        <v>4.2235610000000001</v>
      </c>
      <c r="E389">
        <v>3.9839009999999999</v>
      </c>
      <c r="F389">
        <v>3.5513810000000001</v>
      </c>
      <c r="G389">
        <v>3.4532189999999998</v>
      </c>
    </row>
    <row r="390" spans="1:7" x14ac:dyDescent="0.35">
      <c r="A390">
        <v>207</v>
      </c>
      <c r="B390" t="s">
        <v>11</v>
      </c>
      <c r="C390">
        <v>11528</v>
      </c>
      <c r="D390">
        <v>10.203053000000001</v>
      </c>
      <c r="E390">
        <v>9.8845899999999993</v>
      </c>
      <c r="F390">
        <v>11.176392999999999</v>
      </c>
      <c r="G390">
        <v>11.404147</v>
      </c>
    </row>
    <row r="391" spans="1:7" x14ac:dyDescent="0.35">
      <c r="A391">
        <v>208</v>
      </c>
      <c r="B391" t="s">
        <v>11</v>
      </c>
      <c r="C391">
        <v>18070</v>
      </c>
      <c r="D391">
        <v>4.8416940000000004</v>
      </c>
      <c r="E391">
        <v>4.8105289999999998</v>
      </c>
      <c r="F391">
        <v>5.2904790000000004</v>
      </c>
      <c r="G391">
        <v>5.062703</v>
      </c>
    </row>
    <row r="392" spans="1:7" x14ac:dyDescent="0.35">
      <c r="A392">
        <v>209</v>
      </c>
      <c r="B392" t="s">
        <v>11</v>
      </c>
      <c r="C392">
        <v>23169</v>
      </c>
      <c r="D392">
        <v>25.25657</v>
      </c>
      <c r="E392">
        <v>24.775857999999999</v>
      </c>
      <c r="F392">
        <v>25.199083999999999</v>
      </c>
      <c r="G392">
        <v>25.788975000000001</v>
      </c>
    </row>
    <row r="393" spans="1:7" x14ac:dyDescent="0.35">
      <c r="A393">
        <v>211</v>
      </c>
      <c r="B393" t="s">
        <v>11</v>
      </c>
      <c r="C393">
        <v>9214</v>
      </c>
      <c r="D393">
        <v>3.554189</v>
      </c>
      <c r="E393">
        <v>3.4721030000000002</v>
      </c>
      <c r="F393">
        <v>3.7731759999999999</v>
      </c>
      <c r="G393">
        <v>3.9307880000000002</v>
      </c>
    </row>
    <row r="394" spans="1:7" x14ac:dyDescent="0.35">
      <c r="A394">
        <v>969</v>
      </c>
      <c r="B394" t="s">
        <v>10</v>
      </c>
      <c r="C394">
        <v>346</v>
      </c>
      <c r="D394">
        <v>1.3492770000000001</v>
      </c>
      <c r="E394">
        <v>1.6100239999999999</v>
      </c>
      <c r="F394">
        <v>1.1175470000000001</v>
      </c>
      <c r="G394">
        <v>1.074371</v>
      </c>
    </row>
    <row r="395" spans="1:7" x14ac:dyDescent="0.35">
      <c r="A395">
        <v>615</v>
      </c>
      <c r="B395" t="s">
        <v>10</v>
      </c>
      <c r="C395">
        <v>1190</v>
      </c>
      <c r="D395">
        <v>4.7041120000000003</v>
      </c>
      <c r="E395">
        <v>3.2032020000000001</v>
      </c>
      <c r="F395">
        <v>3.080031</v>
      </c>
      <c r="G395">
        <v>3.033655</v>
      </c>
    </row>
    <row r="396" spans="1:7" x14ac:dyDescent="0.35">
      <c r="A396">
        <v>798</v>
      </c>
      <c r="B396" t="s">
        <v>10</v>
      </c>
      <c r="C396">
        <v>1262</v>
      </c>
      <c r="D396">
        <v>5.7464320000000004</v>
      </c>
      <c r="E396">
        <v>7.1028140000000004</v>
      </c>
      <c r="F396">
        <v>6.5090779999999997</v>
      </c>
      <c r="G396">
        <v>6.6209020000000001</v>
      </c>
    </row>
    <row r="397" spans="1:7" x14ac:dyDescent="0.35">
      <c r="A397">
        <v>941</v>
      </c>
      <c r="B397" t="s">
        <v>10</v>
      </c>
      <c r="C397">
        <v>317</v>
      </c>
      <c r="D397">
        <v>1.1283989999999999</v>
      </c>
      <c r="E397">
        <v>1.0451299999999999</v>
      </c>
      <c r="F397">
        <v>0.85983500000000002</v>
      </c>
      <c r="G397">
        <v>0.68850299999999998</v>
      </c>
    </row>
    <row r="398" spans="1:7" x14ac:dyDescent="0.35">
      <c r="A398">
        <v>675</v>
      </c>
      <c r="B398" t="s">
        <v>10</v>
      </c>
      <c r="C398">
        <v>272</v>
      </c>
      <c r="D398">
        <v>1.9654609999999999</v>
      </c>
      <c r="E398">
        <v>2.060184</v>
      </c>
      <c r="F398">
        <v>1.5355909999999999</v>
      </c>
      <c r="G398">
        <v>1.8875759999999999</v>
      </c>
    </row>
    <row r="399" spans="1:7" x14ac:dyDescent="0.35">
      <c r="A399">
        <v>212</v>
      </c>
      <c r="B399" t="s">
        <v>11</v>
      </c>
      <c r="C399">
        <v>11918</v>
      </c>
      <c r="D399">
        <v>19.115881000000002</v>
      </c>
      <c r="E399">
        <v>18.254691999999999</v>
      </c>
      <c r="F399">
        <v>21.731811</v>
      </c>
      <c r="G399">
        <v>20.306895999999998</v>
      </c>
    </row>
    <row r="400" spans="1:7" x14ac:dyDescent="0.35">
      <c r="A400">
        <v>213</v>
      </c>
      <c r="B400" t="s">
        <v>11</v>
      </c>
      <c r="C400">
        <v>22245</v>
      </c>
      <c r="D400">
        <v>27.585058</v>
      </c>
      <c r="E400">
        <v>27.507321999999998</v>
      </c>
      <c r="F400">
        <v>27.62866</v>
      </c>
      <c r="G400">
        <v>28.094522999999999</v>
      </c>
    </row>
    <row r="401" spans="1:7" x14ac:dyDescent="0.35">
      <c r="A401">
        <v>214</v>
      </c>
      <c r="B401" t="s">
        <v>11</v>
      </c>
      <c r="C401">
        <v>23069</v>
      </c>
      <c r="D401">
        <v>14.997887</v>
      </c>
      <c r="E401">
        <v>14.980790000000001</v>
      </c>
      <c r="F401">
        <v>14.893406000000001</v>
      </c>
      <c r="G401">
        <v>14.974349</v>
      </c>
    </row>
    <row r="402" spans="1:7" x14ac:dyDescent="0.35">
      <c r="A402">
        <v>215</v>
      </c>
      <c r="B402" t="s">
        <v>11</v>
      </c>
      <c r="C402">
        <v>18793</v>
      </c>
      <c r="D402">
        <v>16.38</v>
      </c>
      <c r="E402">
        <v>15.05</v>
      </c>
      <c r="F402">
        <v>16.73</v>
      </c>
      <c r="G402">
        <v>17.2</v>
      </c>
    </row>
    <row r="403" spans="1:7" x14ac:dyDescent="0.35">
      <c r="A403">
        <v>216</v>
      </c>
      <c r="B403" t="s">
        <v>11</v>
      </c>
      <c r="C403">
        <v>12976</v>
      </c>
      <c r="D403">
        <v>6.9572409999999998</v>
      </c>
      <c r="E403">
        <v>7.6594949999999997</v>
      </c>
      <c r="F403">
        <v>6.9296420000000003</v>
      </c>
      <c r="G403">
        <v>6.6570200000000002</v>
      </c>
    </row>
    <row r="404" spans="1:7" x14ac:dyDescent="0.35">
      <c r="A404">
        <v>217</v>
      </c>
      <c r="B404" t="s">
        <v>11</v>
      </c>
      <c r="C404">
        <v>8073</v>
      </c>
      <c r="D404">
        <v>16.717578</v>
      </c>
      <c r="E404">
        <v>16.138935</v>
      </c>
      <c r="F404">
        <v>18.341915</v>
      </c>
      <c r="G404">
        <v>23.764935999999999</v>
      </c>
    </row>
    <row r="405" spans="1:7" x14ac:dyDescent="0.35">
      <c r="A405">
        <v>218</v>
      </c>
      <c r="B405" t="s">
        <v>11</v>
      </c>
      <c r="C405">
        <v>4895</v>
      </c>
      <c r="D405">
        <v>5.1973089999999997</v>
      </c>
      <c r="E405">
        <v>5.0952909999999996</v>
      </c>
      <c r="F405">
        <v>4.9172690000000001</v>
      </c>
      <c r="G405">
        <v>5.0390959999999998</v>
      </c>
    </row>
    <row r="406" spans="1:7" x14ac:dyDescent="0.35">
      <c r="A406">
        <v>143</v>
      </c>
      <c r="B406" t="s">
        <v>10</v>
      </c>
      <c r="C406">
        <v>1317</v>
      </c>
      <c r="D406">
        <v>4.6518449999999998</v>
      </c>
      <c r="E406">
        <v>5.2594690000000002</v>
      </c>
      <c r="F406">
        <v>4.6966380000000001</v>
      </c>
      <c r="G406">
        <v>4.5478630000000004</v>
      </c>
    </row>
    <row r="407" spans="1:7" x14ac:dyDescent="0.35">
      <c r="A407">
        <v>793</v>
      </c>
      <c r="B407" t="s">
        <v>10</v>
      </c>
      <c r="C407">
        <v>1205</v>
      </c>
      <c r="D407">
        <v>4.4273579999999999</v>
      </c>
      <c r="E407">
        <v>4.7239199999999997</v>
      </c>
      <c r="F407">
        <v>4.6786450000000004</v>
      </c>
      <c r="G407">
        <v>4.590719</v>
      </c>
    </row>
    <row r="408" spans="1:7" x14ac:dyDescent="0.35">
      <c r="A408">
        <v>157</v>
      </c>
      <c r="B408" t="s">
        <v>10</v>
      </c>
      <c r="C408">
        <v>1139</v>
      </c>
      <c r="D408">
        <v>8.4942150000000005</v>
      </c>
      <c r="E408">
        <v>9.3671860000000002</v>
      </c>
      <c r="F408">
        <v>6.9916299999999998</v>
      </c>
      <c r="G408">
        <v>6.9021540000000003</v>
      </c>
    </row>
    <row r="409" spans="1:7" x14ac:dyDescent="0.35">
      <c r="A409">
        <v>255</v>
      </c>
      <c r="B409" t="s">
        <v>10</v>
      </c>
      <c r="C409">
        <v>1343</v>
      </c>
      <c r="D409">
        <v>4.8394060000000003</v>
      </c>
      <c r="E409">
        <v>8.0062069999999999</v>
      </c>
      <c r="F409">
        <v>8.6008999999999993</v>
      </c>
      <c r="G409">
        <v>8.4597339999999992</v>
      </c>
    </row>
    <row r="410" spans="1:7" x14ac:dyDescent="0.35">
      <c r="A410">
        <v>385</v>
      </c>
      <c r="B410" t="s">
        <v>10</v>
      </c>
      <c r="C410">
        <v>773</v>
      </c>
      <c r="D410">
        <v>5.4299679999999997</v>
      </c>
      <c r="E410">
        <v>8.9786040000000007</v>
      </c>
      <c r="F410">
        <v>3.954202</v>
      </c>
      <c r="G410">
        <v>3.997287</v>
      </c>
    </row>
    <row r="411" spans="1:7" x14ac:dyDescent="0.35">
      <c r="A411">
        <v>245</v>
      </c>
      <c r="B411" t="s">
        <v>10</v>
      </c>
      <c r="C411">
        <v>154</v>
      </c>
      <c r="D411">
        <v>0.63920500000000002</v>
      </c>
      <c r="E411">
        <v>0.96516900000000005</v>
      </c>
      <c r="F411">
        <v>0.474495</v>
      </c>
      <c r="G411">
        <v>0.35639300000000002</v>
      </c>
    </row>
    <row r="412" spans="1:7" x14ac:dyDescent="0.35">
      <c r="A412">
        <v>769</v>
      </c>
      <c r="B412" t="s">
        <v>10</v>
      </c>
      <c r="C412">
        <v>691</v>
      </c>
      <c r="D412">
        <v>3.5467689999999998</v>
      </c>
      <c r="E412">
        <v>4.5618020000000001</v>
      </c>
      <c r="F412">
        <v>4.3579749999999997</v>
      </c>
      <c r="G412">
        <v>4.6237490000000001</v>
      </c>
    </row>
    <row r="413" spans="1:7" x14ac:dyDescent="0.35">
      <c r="A413">
        <v>170</v>
      </c>
      <c r="B413" t="s">
        <v>10</v>
      </c>
      <c r="C413">
        <v>366</v>
      </c>
      <c r="D413">
        <v>1.909246</v>
      </c>
      <c r="E413">
        <v>1.81969</v>
      </c>
      <c r="F413">
        <v>1.503617</v>
      </c>
      <c r="G413">
        <v>1.3146720000000001</v>
      </c>
    </row>
    <row r="414" spans="1:7" x14ac:dyDescent="0.35">
      <c r="A414">
        <v>219</v>
      </c>
      <c r="B414" t="s">
        <v>11</v>
      </c>
      <c r="C414">
        <v>7927</v>
      </c>
      <c r="D414">
        <v>4.3332670000000002</v>
      </c>
      <c r="E414">
        <v>4.3794149999999998</v>
      </c>
      <c r="F414">
        <v>4.9495800000000001</v>
      </c>
      <c r="G414">
        <v>5.0521019999999996</v>
      </c>
    </row>
    <row r="415" spans="1:7" x14ac:dyDescent="0.35">
      <c r="A415">
        <v>220</v>
      </c>
      <c r="B415" t="s">
        <v>11</v>
      </c>
      <c r="C415">
        <v>6396</v>
      </c>
      <c r="D415">
        <v>4.84809</v>
      </c>
      <c r="E415">
        <v>4.7548909999999998</v>
      </c>
      <c r="F415">
        <v>4.1090749999999998</v>
      </c>
      <c r="G415">
        <v>4.4055179999999998</v>
      </c>
    </row>
    <row r="416" spans="1:7" x14ac:dyDescent="0.35">
      <c r="A416">
        <v>221</v>
      </c>
      <c r="B416" t="s">
        <v>11</v>
      </c>
      <c r="C416">
        <v>6197</v>
      </c>
      <c r="D416">
        <v>10.984113000000001</v>
      </c>
      <c r="E416">
        <v>11.238255000000001</v>
      </c>
      <c r="F416">
        <v>11.47622</v>
      </c>
      <c r="G416">
        <v>11.596031999999999</v>
      </c>
    </row>
    <row r="417" spans="1:7" x14ac:dyDescent="0.35">
      <c r="A417">
        <v>222</v>
      </c>
      <c r="B417" t="s">
        <v>11</v>
      </c>
      <c r="C417">
        <v>11788</v>
      </c>
      <c r="D417">
        <v>20.237380000000002</v>
      </c>
      <c r="E417">
        <v>19.839926999999999</v>
      </c>
      <c r="F417">
        <v>18.564378000000001</v>
      </c>
      <c r="G417">
        <v>18.512131</v>
      </c>
    </row>
    <row r="418" spans="1:7" x14ac:dyDescent="0.35">
      <c r="A418">
        <v>224</v>
      </c>
      <c r="B418" t="s">
        <v>11</v>
      </c>
      <c r="C418">
        <v>6598</v>
      </c>
      <c r="D418">
        <v>5.4596710000000002</v>
      </c>
      <c r="E418">
        <v>5.4926310000000003</v>
      </c>
      <c r="F418">
        <v>7.377402</v>
      </c>
      <c r="G418">
        <v>6.3465699999999998</v>
      </c>
    </row>
    <row r="419" spans="1:7" x14ac:dyDescent="0.35">
      <c r="A419">
        <v>225</v>
      </c>
      <c r="B419" t="s">
        <v>11</v>
      </c>
      <c r="C419">
        <v>35008</v>
      </c>
      <c r="D419">
        <v>60.811033000000002</v>
      </c>
      <c r="E419">
        <v>47.036481000000002</v>
      </c>
      <c r="F419">
        <v>48.572102000000001</v>
      </c>
      <c r="G419">
        <v>48.890279</v>
      </c>
    </row>
    <row r="420" spans="1:7" x14ac:dyDescent="0.35">
      <c r="A420">
        <v>226</v>
      </c>
      <c r="B420" t="s">
        <v>11</v>
      </c>
      <c r="C420">
        <v>9269</v>
      </c>
      <c r="D420">
        <v>11.127057000000001</v>
      </c>
      <c r="E420">
        <v>10.45336</v>
      </c>
      <c r="F420">
        <v>12.289565</v>
      </c>
      <c r="G420">
        <v>12.435361</v>
      </c>
    </row>
    <row r="421" spans="1:7" x14ac:dyDescent="0.35">
      <c r="A421">
        <v>227</v>
      </c>
      <c r="B421" t="s">
        <v>11</v>
      </c>
      <c r="C421">
        <v>12980</v>
      </c>
      <c r="D421">
        <v>16.563303999999999</v>
      </c>
      <c r="E421">
        <v>15.43089</v>
      </c>
      <c r="F421">
        <v>15.858204000000001</v>
      </c>
      <c r="G421">
        <v>16.041041</v>
      </c>
    </row>
    <row r="422" spans="1:7" x14ac:dyDescent="0.35">
      <c r="A422">
        <v>228</v>
      </c>
      <c r="B422" t="s">
        <v>11</v>
      </c>
      <c r="C422">
        <v>3658</v>
      </c>
      <c r="D422">
        <v>9.6651380000000007</v>
      </c>
      <c r="E422">
        <v>7.8468400000000003</v>
      </c>
      <c r="F422">
        <v>8.3861989999999995</v>
      </c>
      <c r="G422">
        <v>8.2885960000000001</v>
      </c>
    </row>
    <row r="423" spans="1:7" x14ac:dyDescent="0.35">
      <c r="A423">
        <v>229</v>
      </c>
      <c r="B423" t="s">
        <v>11</v>
      </c>
      <c r="C423">
        <v>11201</v>
      </c>
      <c r="D423">
        <v>8.7569750000000006</v>
      </c>
      <c r="E423">
        <v>8.1303350000000005</v>
      </c>
      <c r="F423">
        <v>8.3391920000000006</v>
      </c>
      <c r="G423">
        <v>8.3385300000000004</v>
      </c>
    </row>
    <row r="424" spans="1:7" x14ac:dyDescent="0.35">
      <c r="A424">
        <v>507</v>
      </c>
      <c r="B424" t="s">
        <v>10</v>
      </c>
      <c r="C424">
        <v>1019</v>
      </c>
      <c r="D424">
        <v>6.6090720000000003</v>
      </c>
      <c r="E424">
        <v>7.7588850000000003</v>
      </c>
      <c r="F424">
        <v>7.9360359999999996</v>
      </c>
      <c r="G424">
        <v>8.0153440000000007</v>
      </c>
    </row>
    <row r="425" spans="1:7" x14ac:dyDescent="0.35">
      <c r="A425">
        <v>476</v>
      </c>
      <c r="B425" t="s">
        <v>10</v>
      </c>
      <c r="C425">
        <v>1019</v>
      </c>
      <c r="D425">
        <v>12.579402999999999</v>
      </c>
      <c r="E425">
        <v>15.037520000000001</v>
      </c>
      <c r="F425">
        <v>10.592995999999999</v>
      </c>
      <c r="G425">
        <v>12.033163999999999</v>
      </c>
    </row>
    <row r="426" spans="1:7" x14ac:dyDescent="0.35">
      <c r="A426">
        <v>198</v>
      </c>
      <c r="B426" t="s">
        <v>10</v>
      </c>
      <c r="C426">
        <v>813</v>
      </c>
      <c r="D426">
        <v>3.3813879999999998</v>
      </c>
      <c r="E426">
        <v>3.8723100000000001</v>
      </c>
      <c r="F426">
        <v>3.0966580000000001</v>
      </c>
      <c r="G426">
        <v>2.9940880000000001</v>
      </c>
    </row>
    <row r="427" spans="1:7" x14ac:dyDescent="0.35">
      <c r="A427">
        <v>813</v>
      </c>
      <c r="B427" t="s">
        <v>10</v>
      </c>
      <c r="C427">
        <v>533</v>
      </c>
      <c r="D427">
        <v>1.3961939999999999</v>
      </c>
      <c r="E427">
        <v>1.113939</v>
      </c>
      <c r="F427">
        <v>1.7873619999999999</v>
      </c>
      <c r="G427">
        <v>2.2164779999999999</v>
      </c>
    </row>
    <row r="428" spans="1:7" x14ac:dyDescent="0.35">
      <c r="A428">
        <v>283</v>
      </c>
      <c r="B428" t="s">
        <v>10</v>
      </c>
      <c r="C428">
        <v>228</v>
      </c>
      <c r="D428">
        <v>1.710941</v>
      </c>
      <c r="E428">
        <v>1.869618</v>
      </c>
      <c r="F428">
        <v>1.020365</v>
      </c>
      <c r="G428">
        <v>1.188804</v>
      </c>
    </row>
    <row r="429" spans="1:7" x14ac:dyDescent="0.35">
      <c r="A429">
        <v>957</v>
      </c>
      <c r="B429" t="s">
        <v>10</v>
      </c>
      <c r="C429">
        <v>562</v>
      </c>
      <c r="D429">
        <v>4.4793060000000002</v>
      </c>
      <c r="E429">
        <v>4.1839620000000002</v>
      </c>
      <c r="F429">
        <v>3.750105</v>
      </c>
      <c r="G429">
        <v>4.1149149999999999</v>
      </c>
    </row>
    <row r="430" spans="1:7" x14ac:dyDescent="0.35">
      <c r="A430">
        <v>231</v>
      </c>
      <c r="B430" t="s">
        <v>11</v>
      </c>
      <c r="C430">
        <v>7830</v>
      </c>
      <c r="D430">
        <v>15.935570999999999</v>
      </c>
      <c r="E430">
        <v>15.758692</v>
      </c>
      <c r="F430">
        <v>15.830552000000001</v>
      </c>
      <c r="G430">
        <v>15.875237</v>
      </c>
    </row>
    <row r="431" spans="1:7" x14ac:dyDescent="0.35">
      <c r="A431">
        <v>232</v>
      </c>
      <c r="B431" t="s">
        <v>11</v>
      </c>
      <c r="C431">
        <v>6086</v>
      </c>
      <c r="D431">
        <v>5.4794090000000004</v>
      </c>
      <c r="E431">
        <v>5.3853739999999997</v>
      </c>
      <c r="F431">
        <v>6.0939550000000002</v>
      </c>
      <c r="G431">
        <v>5.5738219999999998</v>
      </c>
    </row>
    <row r="432" spans="1:7" x14ac:dyDescent="0.35">
      <c r="A432">
        <v>233</v>
      </c>
      <c r="B432" t="s">
        <v>11</v>
      </c>
      <c r="C432">
        <v>8676</v>
      </c>
      <c r="D432">
        <v>12.123215</v>
      </c>
      <c r="E432">
        <v>10.521001</v>
      </c>
      <c r="F432">
        <v>11.403344000000001</v>
      </c>
      <c r="G432">
        <v>11.390383</v>
      </c>
    </row>
    <row r="433" spans="1:7" x14ac:dyDescent="0.35">
      <c r="A433">
        <v>234</v>
      </c>
      <c r="B433" t="s">
        <v>11</v>
      </c>
      <c r="C433">
        <v>6659</v>
      </c>
      <c r="D433">
        <v>9.2433820000000004</v>
      </c>
      <c r="E433">
        <v>9.1597039999999996</v>
      </c>
      <c r="F433">
        <v>8.7235990000000001</v>
      </c>
      <c r="G433">
        <v>9.3750669999999996</v>
      </c>
    </row>
    <row r="434" spans="1:7" x14ac:dyDescent="0.35">
      <c r="A434">
        <v>235</v>
      </c>
      <c r="B434" t="s">
        <v>11</v>
      </c>
      <c r="C434">
        <v>1699</v>
      </c>
      <c r="D434">
        <v>2.0449959999999998</v>
      </c>
      <c r="E434">
        <v>1.800549</v>
      </c>
      <c r="F434">
        <v>1.6971309999999999</v>
      </c>
      <c r="G434">
        <v>1.6279079999999999</v>
      </c>
    </row>
    <row r="435" spans="1:7" x14ac:dyDescent="0.35">
      <c r="A435">
        <v>236</v>
      </c>
      <c r="B435" t="s">
        <v>11</v>
      </c>
      <c r="C435">
        <v>1985</v>
      </c>
      <c r="D435">
        <v>2.0500910000000001</v>
      </c>
      <c r="E435">
        <v>1.5160940000000001</v>
      </c>
      <c r="F435">
        <v>2.1440480000000002</v>
      </c>
      <c r="G435">
        <v>2.099488</v>
      </c>
    </row>
    <row r="436" spans="1:7" x14ac:dyDescent="0.35">
      <c r="A436">
        <v>237</v>
      </c>
      <c r="B436" t="s">
        <v>11</v>
      </c>
      <c r="C436">
        <v>1442</v>
      </c>
      <c r="D436">
        <v>1.205209</v>
      </c>
      <c r="E436">
        <v>1.0903860000000001</v>
      </c>
      <c r="F436">
        <v>1.7049879999999999</v>
      </c>
      <c r="G436">
        <v>1.694588</v>
      </c>
    </row>
    <row r="437" spans="1:7" x14ac:dyDescent="0.35">
      <c r="A437">
        <v>494</v>
      </c>
      <c r="B437" t="s">
        <v>10</v>
      </c>
      <c r="C437">
        <v>1494</v>
      </c>
      <c r="D437">
        <v>9.3034429999999997</v>
      </c>
      <c r="E437">
        <v>9.4172750000000001</v>
      </c>
      <c r="F437">
        <v>9.4335439999999995</v>
      </c>
      <c r="G437">
        <v>10.119251999999999</v>
      </c>
    </row>
    <row r="438" spans="1:7" x14ac:dyDescent="0.35">
      <c r="A438">
        <v>238</v>
      </c>
      <c r="B438" t="s">
        <v>11</v>
      </c>
      <c r="C438">
        <v>3172</v>
      </c>
      <c r="D438">
        <v>5.1172899999999997</v>
      </c>
      <c r="E438">
        <v>5.111713</v>
      </c>
      <c r="F438">
        <v>7.0882360000000002</v>
      </c>
      <c r="G438">
        <v>6.927009</v>
      </c>
    </row>
    <row r="439" spans="1:7" x14ac:dyDescent="0.35">
      <c r="A439">
        <v>423</v>
      </c>
      <c r="B439" t="s">
        <v>10</v>
      </c>
      <c r="C439">
        <v>986</v>
      </c>
      <c r="D439">
        <v>4.7754570000000003</v>
      </c>
      <c r="E439">
        <v>7.9700189999999997</v>
      </c>
      <c r="F439">
        <v>5.5596459999999999</v>
      </c>
      <c r="G439">
        <v>8.153435</v>
      </c>
    </row>
    <row r="440" spans="1:7" x14ac:dyDescent="0.35">
      <c r="A440">
        <v>954</v>
      </c>
      <c r="B440" t="s">
        <v>10</v>
      </c>
      <c r="C440">
        <v>1174</v>
      </c>
      <c r="D440">
        <v>9.8178660000000004</v>
      </c>
      <c r="E440">
        <v>9.5595529999999993</v>
      </c>
      <c r="F440">
        <v>10.716478</v>
      </c>
      <c r="G440">
        <v>10.956053000000001</v>
      </c>
    </row>
    <row r="441" spans="1:7" x14ac:dyDescent="0.35">
      <c r="A441">
        <v>628</v>
      </c>
      <c r="B441" t="s">
        <v>10</v>
      </c>
      <c r="C441">
        <v>613</v>
      </c>
      <c r="D441">
        <v>8.0755839999999992</v>
      </c>
      <c r="E441">
        <v>7.1896630000000004</v>
      </c>
      <c r="F441">
        <v>7.4718580000000001</v>
      </c>
      <c r="G441">
        <v>7.1042880000000004</v>
      </c>
    </row>
    <row r="442" spans="1:7" x14ac:dyDescent="0.35">
      <c r="A442">
        <v>115</v>
      </c>
      <c r="B442" t="s">
        <v>10</v>
      </c>
      <c r="C442">
        <v>1540</v>
      </c>
      <c r="D442">
        <v>12.364953</v>
      </c>
      <c r="E442">
        <v>12.96529</v>
      </c>
      <c r="F442">
        <v>9.4741569999999999</v>
      </c>
      <c r="G442">
        <v>9.8512330000000006</v>
      </c>
    </row>
    <row r="443" spans="1:7" x14ac:dyDescent="0.35">
      <c r="A443">
        <v>763</v>
      </c>
      <c r="B443" t="s">
        <v>10</v>
      </c>
      <c r="C443">
        <v>164</v>
      </c>
      <c r="D443">
        <v>0.60278200000000004</v>
      </c>
      <c r="E443">
        <v>0.745444</v>
      </c>
      <c r="F443">
        <v>0.76864100000000002</v>
      </c>
      <c r="G443">
        <v>0.73375599999999996</v>
      </c>
    </row>
    <row r="444" spans="1:7" x14ac:dyDescent="0.35">
      <c r="A444">
        <v>426</v>
      </c>
      <c r="B444" t="s">
        <v>10</v>
      </c>
      <c r="C444">
        <v>283</v>
      </c>
      <c r="D444">
        <v>0.91611900000000002</v>
      </c>
      <c r="E444">
        <v>0.58500700000000005</v>
      </c>
      <c r="F444">
        <v>0.68200499999999997</v>
      </c>
      <c r="G444">
        <v>0.95965500000000004</v>
      </c>
    </row>
    <row r="445" spans="1:7" x14ac:dyDescent="0.35">
      <c r="A445">
        <v>576</v>
      </c>
      <c r="B445" t="s">
        <v>10</v>
      </c>
      <c r="C445">
        <v>466</v>
      </c>
      <c r="D445">
        <v>1.7005189999999999</v>
      </c>
      <c r="E445">
        <v>2.7292169999999998</v>
      </c>
      <c r="F445">
        <v>1.913961</v>
      </c>
      <c r="G445">
        <v>2.0091519999999998</v>
      </c>
    </row>
    <row r="446" spans="1:7" x14ac:dyDescent="0.35">
      <c r="A446">
        <v>382</v>
      </c>
      <c r="B446" t="s">
        <v>10</v>
      </c>
      <c r="C446">
        <v>98</v>
      </c>
      <c r="D446">
        <v>0.14999000000000001</v>
      </c>
      <c r="E446">
        <v>9.5222000000000001E-2</v>
      </c>
      <c r="F446">
        <v>0.16117000000000001</v>
      </c>
      <c r="G446">
        <v>0.23530499999999999</v>
      </c>
    </row>
    <row r="447" spans="1:7" x14ac:dyDescent="0.35">
      <c r="A447">
        <v>239</v>
      </c>
      <c r="B447" t="s">
        <v>11</v>
      </c>
      <c r="C447">
        <v>2785</v>
      </c>
      <c r="D447">
        <v>5.0377739999999998</v>
      </c>
      <c r="E447">
        <v>3.8133400000000002</v>
      </c>
      <c r="F447">
        <v>3.9264359999999998</v>
      </c>
      <c r="G447">
        <v>4.1540809999999997</v>
      </c>
    </row>
    <row r="448" spans="1:7" x14ac:dyDescent="0.35">
      <c r="A448">
        <v>29</v>
      </c>
      <c r="B448" t="s">
        <v>10</v>
      </c>
      <c r="C448">
        <v>885</v>
      </c>
      <c r="D448">
        <v>3.0876100000000002</v>
      </c>
      <c r="E448">
        <v>3.375934</v>
      </c>
      <c r="F448">
        <v>4.3536020000000004</v>
      </c>
      <c r="G448">
        <v>3.8015639999999999</v>
      </c>
    </row>
    <row r="449" spans="1:7" x14ac:dyDescent="0.35">
      <c r="A449">
        <v>244</v>
      </c>
      <c r="B449" t="s">
        <v>11</v>
      </c>
      <c r="C449">
        <v>3277</v>
      </c>
      <c r="D449">
        <v>5.191675</v>
      </c>
      <c r="E449">
        <v>4.7594510000000003</v>
      </c>
      <c r="F449">
        <v>5.4898069999999999</v>
      </c>
      <c r="G449">
        <v>5.646026</v>
      </c>
    </row>
    <row r="450" spans="1:7" x14ac:dyDescent="0.35">
      <c r="A450">
        <v>245</v>
      </c>
      <c r="B450" t="s">
        <v>11</v>
      </c>
      <c r="C450">
        <v>3211</v>
      </c>
      <c r="D450">
        <v>1.7552099999999999</v>
      </c>
      <c r="E450">
        <v>1.5350889999999999</v>
      </c>
      <c r="F450">
        <v>1.8486480000000001</v>
      </c>
      <c r="G450">
        <v>1.7787010000000001</v>
      </c>
    </row>
    <row r="451" spans="1:7" x14ac:dyDescent="0.35">
      <c r="A451">
        <v>246</v>
      </c>
      <c r="B451" t="s">
        <v>11</v>
      </c>
      <c r="C451">
        <v>3544</v>
      </c>
      <c r="D451">
        <v>2.524257</v>
      </c>
      <c r="E451">
        <v>2.5684619999999998</v>
      </c>
      <c r="F451">
        <v>4.5655409999999996</v>
      </c>
      <c r="G451">
        <v>4.0519730000000003</v>
      </c>
    </row>
    <row r="452" spans="1:7" x14ac:dyDescent="0.35">
      <c r="A452">
        <v>76</v>
      </c>
      <c r="B452" t="s">
        <v>10</v>
      </c>
      <c r="C452">
        <v>1045</v>
      </c>
      <c r="D452">
        <v>5.2749329999999999</v>
      </c>
      <c r="E452">
        <v>8.9826990000000002</v>
      </c>
      <c r="F452">
        <v>3.8160859999999999</v>
      </c>
      <c r="G452">
        <v>4.019228</v>
      </c>
    </row>
    <row r="453" spans="1:7" x14ac:dyDescent="0.35">
      <c r="A453">
        <v>247</v>
      </c>
      <c r="B453" t="s">
        <v>11</v>
      </c>
      <c r="C453">
        <v>923</v>
      </c>
      <c r="D453">
        <v>1.1278809999999999</v>
      </c>
      <c r="E453">
        <v>1.070908</v>
      </c>
      <c r="F453">
        <v>1.3141389999999999</v>
      </c>
      <c r="G453">
        <v>1.229223</v>
      </c>
    </row>
    <row r="454" spans="1:7" x14ac:dyDescent="0.35">
      <c r="A454">
        <v>8</v>
      </c>
      <c r="B454" t="s">
        <v>10</v>
      </c>
      <c r="C454">
        <v>447</v>
      </c>
      <c r="D454">
        <v>3.2134200000000002</v>
      </c>
      <c r="E454">
        <v>3.1053039999999998</v>
      </c>
      <c r="F454">
        <v>3.0718399999999999</v>
      </c>
      <c r="G454">
        <v>3.0921409999999998</v>
      </c>
    </row>
    <row r="455" spans="1:7" x14ac:dyDescent="0.35">
      <c r="A455">
        <v>48</v>
      </c>
      <c r="B455" t="s">
        <v>10</v>
      </c>
      <c r="C455">
        <v>173</v>
      </c>
      <c r="D455">
        <v>0.26631700000000003</v>
      </c>
      <c r="E455">
        <v>0.225137</v>
      </c>
      <c r="F455">
        <v>0.39620899999999998</v>
      </c>
      <c r="G455">
        <v>0.32473600000000002</v>
      </c>
    </row>
    <row r="456" spans="1:7" x14ac:dyDescent="0.35">
      <c r="A456">
        <v>154</v>
      </c>
      <c r="B456" t="s">
        <v>10</v>
      </c>
      <c r="C456">
        <v>427</v>
      </c>
      <c r="D456">
        <v>1.2937620000000001</v>
      </c>
      <c r="E456">
        <v>1.604676</v>
      </c>
      <c r="F456">
        <v>1.5553509999999999</v>
      </c>
      <c r="G456">
        <v>1.276359</v>
      </c>
    </row>
    <row r="457" spans="1:7" x14ac:dyDescent="0.35">
      <c r="A457">
        <v>440</v>
      </c>
      <c r="B457" t="s">
        <v>10</v>
      </c>
      <c r="C457">
        <v>416</v>
      </c>
      <c r="D457">
        <v>1.1766479999999999</v>
      </c>
      <c r="E457">
        <v>1.024735</v>
      </c>
      <c r="F457">
        <v>1.2252559999999999</v>
      </c>
      <c r="G457">
        <v>1.481695</v>
      </c>
    </row>
    <row r="458" spans="1:7" x14ac:dyDescent="0.35">
      <c r="A458">
        <v>165</v>
      </c>
      <c r="B458" t="s">
        <v>10</v>
      </c>
      <c r="C458">
        <v>18</v>
      </c>
      <c r="D458">
        <v>8.4030000000000007E-3</v>
      </c>
      <c r="E458">
        <v>2.2419999999999999E-2</v>
      </c>
      <c r="F458">
        <v>2.7132E-2</v>
      </c>
      <c r="G458">
        <v>2.5559999999999999E-2</v>
      </c>
    </row>
    <row r="459" spans="1:7" x14ac:dyDescent="0.35">
      <c r="A459">
        <v>248</v>
      </c>
      <c r="B459" t="s">
        <v>11</v>
      </c>
      <c r="C459">
        <v>2527</v>
      </c>
      <c r="D459">
        <v>5.7512129999999999</v>
      </c>
      <c r="E459">
        <v>5.3088860000000002</v>
      </c>
      <c r="F459">
        <v>6.0053460000000003</v>
      </c>
      <c r="G459">
        <v>5.5487450000000003</v>
      </c>
    </row>
    <row r="460" spans="1:7" x14ac:dyDescent="0.35">
      <c r="A460">
        <v>249</v>
      </c>
      <c r="B460" t="s">
        <v>11</v>
      </c>
      <c r="C460">
        <v>1803</v>
      </c>
      <c r="D460">
        <v>3.7592759999999998</v>
      </c>
      <c r="E460">
        <v>3.4638789999999999</v>
      </c>
      <c r="F460">
        <v>4.2252260000000001</v>
      </c>
      <c r="G460">
        <v>4.173521</v>
      </c>
    </row>
    <row r="461" spans="1:7" x14ac:dyDescent="0.35">
      <c r="A461">
        <v>251</v>
      </c>
      <c r="B461" t="s">
        <v>11</v>
      </c>
      <c r="C461">
        <v>49081</v>
      </c>
      <c r="D461">
        <v>40.857472999999999</v>
      </c>
      <c r="E461">
        <v>39.418255000000002</v>
      </c>
      <c r="F461">
        <v>40.849395999999999</v>
      </c>
      <c r="G461">
        <v>41.182175000000001</v>
      </c>
    </row>
    <row r="462" spans="1:7" x14ac:dyDescent="0.35">
      <c r="A462">
        <v>252</v>
      </c>
      <c r="B462" t="s">
        <v>11</v>
      </c>
      <c r="C462">
        <v>18480</v>
      </c>
      <c r="D462">
        <v>24.412305</v>
      </c>
      <c r="E462">
        <v>24.081109999999999</v>
      </c>
      <c r="F462">
        <v>27.43458</v>
      </c>
      <c r="G462">
        <v>27.117704</v>
      </c>
    </row>
    <row r="463" spans="1:7" x14ac:dyDescent="0.35">
      <c r="A463">
        <v>182</v>
      </c>
      <c r="B463" t="s">
        <v>10</v>
      </c>
      <c r="C463">
        <v>899</v>
      </c>
      <c r="D463">
        <v>3.359111</v>
      </c>
      <c r="E463">
        <v>4.0458340000000002</v>
      </c>
      <c r="F463">
        <v>2.8230469999999999</v>
      </c>
      <c r="G463">
        <v>2.9236019999999998</v>
      </c>
    </row>
    <row r="464" spans="1:7" x14ac:dyDescent="0.35">
      <c r="A464">
        <v>253</v>
      </c>
      <c r="B464" t="s">
        <v>11</v>
      </c>
      <c r="C464">
        <v>25186</v>
      </c>
      <c r="D464">
        <v>30.574013000000001</v>
      </c>
      <c r="E464">
        <v>30.791156999999998</v>
      </c>
      <c r="F464">
        <v>23.934908</v>
      </c>
      <c r="G464">
        <v>23.935912999999999</v>
      </c>
    </row>
    <row r="465" spans="1:7" x14ac:dyDescent="0.35">
      <c r="A465">
        <v>254</v>
      </c>
      <c r="B465" t="s">
        <v>11</v>
      </c>
      <c r="C465">
        <v>46436</v>
      </c>
      <c r="D465">
        <v>47.460147999999997</v>
      </c>
      <c r="E465">
        <v>40.914163000000002</v>
      </c>
      <c r="F465">
        <v>45.361325000000001</v>
      </c>
      <c r="G465">
        <v>45.379933999999999</v>
      </c>
    </row>
    <row r="466" spans="1:7" x14ac:dyDescent="0.35">
      <c r="A466">
        <v>255</v>
      </c>
      <c r="B466" t="s">
        <v>11</v>
      </c>
      <c r="C466">
        <v>32382</v>
      </c>
      <c r="D466">
        <v>15.74</v>
      </c>
      <c r="E466">
        <v>14.47</v>
      </c>
      <c r="F466">
        <v>14.04</v>
      </c>
      <c r="G466">
        <v>15.09</v>
      </c>
    </row>
    <row r="467" spans="1:7" x14ac:dyDescent="0.35">
      <c r="A467">
        <v>529</v>
      </c>
      <c r="B467" t="s">
        <v>10</v>
      </c>
      <c r="C467">
        <v>179</v>
      </c>
      <c r="D467">
        <v>0.57915899999999998</v>
      </c>
      <c r="E467">
        <v>0.67380300000000004</v>
      </c>
      <c r="F467">
        <v>0.650038</v>
      </c>
      <c r="G467">
        <v>0.77792300000000003</v>
      </c>
    </row>
    <row r="468" spans="1:7" x14ac:dyDescent="0.35">
      <c r="A468">
        <v>256</v>
      </c>
      <c r="B468" t="s">
        <v>11</v>
      </c>
      <c r="C468">
        <v>19551</v>
      </c>
      <c r="D468">
        <v>16.915405</v>
      </c>
      <c r="E468">
        <v>16.143124</v>
      </c>
      <c r="F468">
        <v>18.807585</v>
      </c>
      <c r="G468">
        <v>18.181106</v>
      </c>
    </row>
    <row r="469" spans="1:7" x14ac:dyDescent="0.35">
      <c r="A469">
        <v>739</v>
      </c>
      <c r="B469" t="s">
        <v>10</v>
      </c>
      <c r="C469">
        <v>195</v>
      </c>
      <c r="D469">
        <v>0.73162000000000005</v>
      </c>
      <c r="E469">
        <v>0.79225199999999996</v>
      </c>
      <c r="F469">
        <v>0.91446300000000003</v>
      </c>
      <c r="G469">
        <v>0.86287700000000001</v>
      </c>
    </row>
    <row r="470" spans="1:7" x14ac:dyDescent="0.35">
      <c r="A470">
        <v>390</v>
      </c>
      <c r="B470" t="s">
        <v>10</v>
      </c>
      <c r="C470">
        <v>283</v>
      </c>
      <c r="D470">
        <v>1.59995</v>
      </c>
      <c r="E470">
        <v>1.737174</v>
      </c>
      <c r="F470">
        <v>1.7678020000000001</v>
      </c>
      <c r="G470">
        <v>1.359899</v>
      </c>
    </row>
    <row r="471" spans="1:7" x14ac:dyDescent="0.35">
      <c r="A471">
        <v>457</v>
      </c>
      <c r="B471" t="s">
        <v>10</v>
      </c>
      <c r="C471">
        <v>323</v>
      </c>
      <c r="D471">
        <v>2.5382060000000002</v>
      </c>
      <c r="E471">
        <v>2.7823099999999998</v>
      </c>
      <c r="F471">
        <v>2.1119819999999998</v>
      </c>
      <c r="G471">
        <v>1.928828</v>
      </c>
    </row>
    <row r="472" spans="1:7" x14ac:dyDescent="0.35">
      <c r="A472">
        <v>274</v>
      </c>
      <c r="B472" t="s">
        <v>10</v>
      </c>
      <c r="C472">
        <v>202</v>
      </c>
      <c r="D472">
        <v>0.64396299999999995</v>
      </c>
      <c r="E472">
        <v>0.78424700000000003</v>
      </c>
      <c r="F472">
        <v>0.67911299999999997</v>
      </c>
      <c r="G472">
        <v>0.60074499999999997</v>
      </c>
    </row>
    <row r="473" spans="1:7" x14ac:dyDescent="0.35">
      <c r="A473">
        <v>24</v>
      </c>
      <c r="B473" t="s">
        <v>10</v>
      </c>
      <c r="C473">
        <v>120</v>
      </c>
      <c r="D473">
        <v>0.66520000000000001</v>
      </c>
      <c r="E473">
        <v>0.70562800000000003</v>
      </c>
      <c r="F473">
        <v>1.351683</v>
      </c>
      <c r="G473">
        <v>1.491843</v>
      </c>
    </row>
    <row r="474" spans="1:7" x14ac:dyDescent="0.35">
      <c r="A474">
        <v>779</v>
      </c>
      <c r="B474" t="s">
        <v>10</v>
      </c>
      <c r="C474">
        <v>30</v>
      </c>
      <c r="D474">
        <v>0.261793</v>
      </c>
      <c r="E474">
        <v>0.25751099999999999</v>
      </c>
      <c r="F474">
        <v>0.21421799999999999</v>
      </c>
      <c r="G474">
        <v>0.292937</v>
      </c>
    </row>
    <row r="475" spans="1:7" x14ac:dyDescent="0.35">
      <c r="A475">
        <v>257</v>
      </c>
      <c r="B475" t="s">
        <v>11</v>
      </c>
      <c r="C475">
        <v>49980</v>
      </c>
      <c r="D475">
        <v>37.412728000000001</v>
      </c>
      <c r="E475">
        <v>37.076801000000003</v>
      </c>
      <c r="F475">
        <v>36.495173999999999</v>
      </c>
      <c r="G475">
        <v>37.521552</v>
      </c>
    </row>
    <row r="476" spans="1:7" x14ac:dyDescent="0.35">
      <c r="A476">
        <v>258</v>
      </c>
      <c r="B476" t="s">
        <v>11</v>
      </c>
      <c r="C476">
        <v>34296</v>
      </c>
      <c r="D476">
        <v>55.060319999999997</v>
      </c>
      <c r="E476">
        <v>53.385541000000003</v>
      </c>
      <c r="F476">
        <v>54.506543999999998</v>
      </c>
      <c r="G476">
        <v>54.766361000000003</v>
      </c>
    </row>
    <row r="477" spans="1:7" x14ac:dyDescent="0.35">
      <c r="A477">
        <v>259</v>
      </c>
      <c r="B477" t="s">
        <v>11</v>
      </c>
      <c r="C477">
        <v>46288</v>
      </c>
      <c r="D477">
        <v>33.492255999999998</v>
      </c>
      <c r="E477">
        <v>33.751840000000001</v>
      </c>
      <c r="F477">
        <v>29.261662000000001</v>
      </c>
      <c r="G477">
        <v>30.01782</v>
      </c>
    </row>
    <row r="478" spans="1:7" x14ac:dyDescent="0.35">
      <c r="A478">
        <v>260</v>
      </c>
      <c r="B478" t="s">
        <v>11</v>
      </c>
      <c r="C478">
        <v>23200</v>
      </c>
      <c r="D478">
        <v>28.68</v>
      </c>
      <c r="E478">
        <v>28.78</v>
      </c>
      <c r="F478">
        <v>28.56</v>
      </c>
      <c r="G478">
        <v>29.23</v>
      </c>
    </row>
    <row r="479" spans="1:7" x14ac:dyDescent="0.35">
      <c r="A479">
        <v>261</v>
      </c>
      <c r="B479" t="s">
        <v>11</v>
      </c>
      <c r="C479">
        <v>73730</v>
      </c>
      <c r="D479">
        <v>56.731617</v>
      </c>
      <c r="E479">
        <v>61.705288000000003</v>
      </c>
      <c r="F479">
        <v>58.183526999999998</v>
      </c>
      <c r="G479">
        <v>59.501880999999997</v>
      </c>
    </row>
    <row r="480" spans="1:7" x14ac:dyDescent="0.35">
      <c r="A480">
        <v>320</v>
      </c>
      <c r="B480" t="s">
        <v>10</v>
      </c>
      <c r="C480">
        <v>1012</v>
      </c>
      <c r="D480">
        <v>4.0844680000000002</v>
      </c>
      <c r="E480">
        <v>3.7511749999999999</v>
      </c>
      <c r="F480">
        <v>5.9251820000000004</v>
      </c>
      <c r="G480">
        <v>5.7580939999999998</v>
      </c>
    </row>
    <row r="481" spans="1:7" x14ac:dyDescent="0.35">
      <c r="A481">
        <v>375</v>
      </c>
      <c r="B481" t="s">
        <v>10</v>
      </c>
      <c r="C481">
        <v>405</v>
      </c>
      <c r="D481">
        <v>4.4550099999999997</v>
      </c>
      <c r="E481">
        <v>5.1420519999999996</v>
      </c>
      <c r="F481">
        <v>3.9333390000000001</v>
      </c>
      <c r="G481">
        <v>3.589709</v>
      </c>
    </row>
    <row r="482" spans="1:7" x14ac:dyDescent="0.35">
      <c r="A482">
        <v>552</v>
      </c>
      <c r="B482" t="s">
        <v>10</v>
      </c>
      <c r="C482">
        <v>1136</v>
      </c>
      <c r="D482">
        <v>12.292918</v>
      </c>
      <c r="E482">
        <v>13.956882999999999</v>
      </c>
      <c r="F482">
        <v>12.904832000000001</v>
      </c>
      <c r="G482">
        <v>15.527609</v>
      </c>
    </row>
    <row r="483" spans="1:7" x14ac:dyDescent="0.35">
      <c r="A483">
        <v>677</v>
      </c>
      <c r="B483" t="s">
        <v>10</v>
      </c>
      <c r="C483">
        <v>437</v>
      </c>
      <c r="D483">
        <v>2.630223</v>
      </c>
      <c r="E483">
        <v>2.9068529999999999</v>
      </c>
      <c r="F483">
        <v>3.6745040000000002</v>
      </c>
      <c r="G483">
        <v>3.8598189999999999</v>
      </c>
    </row>
    <row r="484" spans="1:7" x14ac:dyDescent="0.35">
      <c r="A484">
        <v>262</v>
      </c>
      <c r="B484" t="s">
        <v>11</v>
      </c>
      <c r="C484">
        <v>43440</v>
      </c>
      <c r="D484">
        <v>21.528037000000001</v>
      </c>
      <c r="E484">
        <v>20.894680999999999</v>
      </c>
      <c r="F484">
        <v>21.086606</v>
      </c>
      <c r="G484">
        <v>21.771059000000001</v>
      </c>
    </row>
    <row r="485" spans="1:7" x14ac:dyDescent="0.35">
      <c r="A485">
        <v>263</v>
      </c>
      <c r="B485" t="s">
        <v>11</v>
      </c>
      <c r="C485">
        <v>29660</v>
      </c>
      <c r="D485">
        <v>17.472013</v>
      </c>
      <c r="E485">
        <v>17.144874000000002</v>
      </c>
      <c r="F485">
        <v>16.855996999999999</v>
      </c>
      <c r="G485">
        <v>17.162918000000001</v>
      </c>
    </row>
    <row r="486" spans="1:7" x14ac:dyDescent="0.35">
      <c r="A486">
        <v>264</v>
      </c>
      <c r="B486" t="s">
        <v>11</v>
      </c>
      <c r="C486">
        <v>26354</v>
      </c>
      <c r="D486">
        <v>18.881157000000002</v>
      </c>
      <c r="E486">
        <v>19.623441</v>
      </c>
      <c r="F486">
        <v>17.648947</v>
      </c>
      <c r="G486">
        <v>18.354129</v>
      </c>
    </row>
    <row r="487" spans="1:7" x14ac:dyDescent="0.35">
      <c r="A487">
        <v>265</v>
      </c>
      <c r="B487" t="s">
        <v>11</v>
      </c>
      <c r="C487">
        <v>47584</v>
      </c>
      <c r="D487">
        <v>26.255248999999999</v>
      </c>
      <c r="E487">
        <v>23.828043000000001</v>
      </c>
      <c r="F487">
        <v>24.794291000000001</v>
      </c>
      <c r="G487">
        <v>25.158223</v>
      </c>
    </row>
    <row r="488" spans="1:7" x14ac:dyDescent="0.35">
      <c r="A488">
        <v>266</v>
      </c>
      <c r="B488" t="s">
        <v>11</v>
      </c>
      <c r="C488">
        <v>22981</v>
      </c>
      <c r="D488">
        <v>16.084119000000001</v>
      </c>
      <c r="E488">
        <v>15.409331999999999</v>
      </c>
      <c r="F488">
        <v>16.301409</v>
      </c>
      <c r="G488">
        <v>15.845783000000001</v>
      </c>
    </row>
    <row r="489" spans="1:7" x14ac:dyDescent="0.35">
      <c r="A489">
        <v>267</v>
      </c>
      <c r="B489" t="s">
        <v>11</v>
      </c>
      <c r="C489">
        <v>27968</v>
      </c>
      <c r="D489">
        <v>11.641081</v>
      </c>
      <c r="E489">
        <v>11.272410000000001</v>
      </c>
      <c r="F489">
        <v>10.60514</v>
      </c>
      <c r="G489">
        <v>10.940875</v>
      </c>
    </row>
    <row r="490" spans="1:7" x14ac:dyDescent="0.35">
      <c r="A490">
        <v>577</v>
      </c>
      <c r="B490" t="s">
        <v>10</v>
      </c>
      <c r="C490">
        <v>94</v>
      </c>
      <c r="D490">
        <v>0.14730499999999999</v>
      </c>
      <c r="E490">
        <v>0.138295</v>
      </c>
      <c r="F490">
        <v>0.227293</v>
      </c>
      <c r="G490">
        <v>0.220222</v>
      </c>
    </row>
    <row r="491" spans="1:7" x14ac:dyDescent="0.35">
      <c r="A491">
        <v>268</v>
      </c>
      <c r="B491" t="s">
        <v>11</v>
      </c>
      <c r="C491">
        <v>9553</v>
      </c>
      <c r="D491">
        <v>10.068609</v>
      </c>
      <c r="E491">
        <v>9.8563690000000008</v>
      </c>
      <c r="F491">
        <v>13.112128</v>
      </c>
      <c r="G491">
        <v>12.096946000000001</v>
      </c>
    </row>
    <row r="492" spans="1:7" x14ac:dyDescent="0.35">
      <c r="A492">
        <v>107</v>
      </c>
      <c r="B492" t="s">
        <v>10</v>
      </c>
      <c r="C492">
        <v>1165</v>
      </c>
      <c r="D492">
        <v>11.677469</v>
      </c>
      <c r="E492">
        <v>12.488778999999999</v>
      </c>
      <c r="F492">
        <v>10.015675999999999</v>
      </c>
      <c r="G492">
        <v>10.765871000000001</v>
      </c>
    </row>
    <row r="493" spans="1:7" x14ac:dyDescent="0.35">
      <c r="A493">
        <v>144</v>
      </c>
      <c r="B493" t="s">
        <v>10</v>
      </c>
      <c r="C493">
        <v>401</v>
      </c>
      <c r="D493">
        <v>1.4234690000000001</v>
      </c>
      <c r="E493">
        <v>1.0263180000000001</v>
      </c>
      <c r="F493">
        <v>1.2642949999999999</v>
      </c>
      <c r="G493">
        <v>1.55596</v>
      </c>
    </row>
    <row r="494" spans="1:7" x14ac:dyDescent="0.35">
      <c r="A494">
        <v>260</v>
      </c>
      <c r="B494" t="s">
        <v>10</v>
      </c>
      <c r="C494">
        <v>370</v>
      </c>
      <c r="D494">
        <v>4.0398540000000001</v>
      </c>
      <c r="E494">
        <v>5.1355089999999999</v>
      </c>
      <c r="F494">
        <v>2.4289749999999999</v>
      </c>
      <c r="G494">
        <v>2.294845</v>
      </c>
    </row>
    <row r="495" spans="1:7" x14ac:dyDescent="0.35">
      <c r="A495">
        <v>269</v>
      </c>
      <c r="B495" t="s">
        <v>11</v>
      </c>
      <c r="C495">
        <v>44955</v>
      </c>
      <c r="D495">
        <v>30.756339000000001</v>
      </c>
      <c r="E495">
        <v>28.205335000000002</v>
      </c>
      <c r="F495">
        <v>32.773608000000003</v>
      </c>
      <c r="G495">
        <v>34.186436</v>
      </c>
    </row>
    <row r="496" spans="1:7" x14ac:dyDescent="0.35">
      <c r="A496">
        <v>270</v>
      </c>
      <c r="B496" t="s">
        <v>11</v>
      </c>
      <c r="C496">
        <v>24586</v>
      </c>
      <c r="D496">
        <v>15.358079</v>
      </c>
      <c r="E496">
        <v>15.311562</v>
      </c>
      <c r="F496">
        <v>15.890733000000001</v>
      </c>
      <c r="G496">
        <v>15.980354</v>
      </c>
    </row>
    <row r="497" spans="1:7" x14ac:dyDescent="0.35">
      <c r="A497">
        <v>271</v>
      </c>
      <c r="B497" t="s">
        <v>11</v>
      </c>
      <c r="C497">
        <v>33466</v>
      </c>
      <c r="D497">
        <v>17.611336000000001</v>
      </c>
      <c r="E497">
        <v>19.093116999999999</v>
      </c>
      <c r="F497">
        <v>16.845199000000001</v>
      </c>
      <c r="G497">
        <v>17.965275999999999</v>
      </c>
    </row>
    <row r="498" spans="1:7" x14ac:dyDescent="0.35">
      <c r="A498">
        <v>272</v>
      </c>
      <c r="B498" t="s">
        <v>11</v>
      </c>
      <c r="C498">
        <v>28404</v>
      </c>
      <c r="D498">
        <v>23.170059999999999</v>
      </c>
      <c r="E498">
        <v>22.905097999999999</v>
      </c>
      <c r="F498">
        <v>21.921561000000001</v>
      </c>
      <c r="G498">
        <v>22.068451</v>
      </c>
    </row>
    <row r="499" spans="1:7" x14ac:dyDescent="0.35">
      <c r="A499">
        <v>273</v>
      </c>
      <c r="B499" t="s">
        <v>11</v>
      </c>
      <c r="C499">
        <v>12381</v>
      </c>
      <c r="D499">
        <v>7.316065</v>
      </c>
      <c r="E499">
        <v>6.6127549999999999</v>
      </c>
      <c r="F499">
        <v>6.6395720000000003</v>
      </c>
      <c r="G499">
        <v>6.8838900000000001</v>
      </c>
    </row>
    <row r="500" spans="1:7" x14ac:dyDescent="0.35">
      <c r="A500">
        <v>101</v>
      </c>
      <c r="B500" t="s">
        <v>10</v>
      </c>
      <c r="C500">
        <v>965</v>
      </c>
      <c r="D500">
        <v>10.913342</v>
      </c>
      <c r="E500">
        <v>16.364530999999999</v>
      </c>
      <c r="F500">
        <v>10.670614</v>
      </c>
      <c r="G500">
        <v>9.7110990000000008</v>
      </c>
    </row>
    <row r="501" spans="1:7" x14ac:dyDescent="0.35">
      <c r="A501">
        <v>545</v>
      </c>
      <c r="B501" t="s">
        <v>10</v>
      </c>
      <c r="C501">
        <v>1499</v>
      </c>
      <c r="D501">
        <v>13.088884</v>
      </c>
      <c r="E501">
        <v>10.566882</v>
      </c>
      <c r="F501">
        <v>10.698218000000001</v>
      </c>
      <c r="G501">
        <v>11.899937</v>
      </c>
    </row>
    <row r="502" spans="1:7" x14ac:dyDescent="0.35">
      <c r="A502">
        <v>274</v>
      </c>
      <c r="B502" t="s">
        <v>11</v>
      </c>
      <c r="C502">
        <v>10058</v>
      </c>
      <c r="D502">
        <v>8.7757009999999998</v>
      </c>
      <c r="E502">
        <v>7.6397870000000001</v>
      </c>
      <c r="F502">
        <v>7.9601759999999997</v>
      </c>
      <c r="G502">
        <v>7.990202</v>
      </c>
    </row>
    <row r="503" spans="1:7" x14ac:dyDescent="0.35">
      <c r="A503">
        <v>275</v>
      </c>
      <c r="B503" t="s">
        <v>11</v>
      </c>
      <c r="C503">
        <v>8512</v>
      </c>
      <c r="D503">
        <v>4.0793249999999999</v>
      </c>
      <c r="E503">
        <v>3.921907</v>
      </c>
      <c r="F503">
        <v>3.6199330000000001</v>
      </c>
      <c r="G503">
        <v>3.6459779999999999</v>
      </c>
    </row>
    <row r="504" spans="1:7" x14ac:dyDescent="0.35">
      <c r="A504">
        <v>276</v>
      </c>
      <c r="B504" t="s">
        <v>11</v>
      </c>
      <c r="C504">
        <v>11084</v>
      </c>
      <c r="D504">
        <v>8.8491549999999997</v>
      </c>
      <c r="E504">
        <v>8.2493280000000002</v>
      </c>
      <c r="F504">
        <v>9.6483519999999992</v>
      </c>
      <c r="G504">
        <v>9.5133329999999994</v>
      </c>
    </row>
    <row r="505" spans="1:7" x14ac:dyDescent="0.35">
      <c r="A505">
        <v>278</v>
      </c>
      <c r="B505" t="s">
        <v>11</v>
      </c>
      <c r="C505">
        <v>6342</v>
      </c>
      <c r="D505">
        <v>4.2122950000000001</v>
      </c>
      <c r="E505">
        <v>4.1262299999999996</v>
      </c>
      <c r="F505">
        <v>3.0698690000000002</v>
      </c>
      <c r="G505">
        <v>3.2229380000000001</v>
      </c>
    </row>
    <row r="506" spans="1:7" x14ac:dyDescent="0.35">
      <c r="A506">
        <v>233</v>
      </c>
      <c r="B506" t="s">
        <v>10</v>
      </c>
      <c r="C506">
        <v>294</v>
      </c>
      <c r="D506">
        <v>2.5610789999999999</v>
      </c>
      <c r="E506">
        <v>3.1299399999999999</v>
      </c>
      <c r="F506">
        <v>2.8653200000000001</v>
      </c>
      <c r="G506">
        <v>3.0830739999999999</v>
      </c>
    </row>
    <row r="507" spans="1:7" x14ac:dyDescent="0.35">
      <c r="A507">
        <v>982</v>
      </c>
      <c r="B507" t="s">
        <v>10</v>
      </c>
      <c r="C507">
        <v>370</v>
      </c>
      <c r="D507">
        <v>1.0815619999999999</v>
      </c>
      <c r="E507">
        <v>1.3975550000000001</v>
      </c>
      <c r="F507">
        <v>1.504413</v>
      </c>
      <c r="G507">
        <v>1.830589</v>
      </c>
    </row>
    <row r="508" spans="1:7" x14ac:dyDescent="0.35">
      <c r="A508">
        <v>335</v>
      </c>
      <c r="B508" t="s">
        <v>10</v>
      </c>
      <c r="C508">
        <v>791</v>
      </c>
      <c r="D508">
        <v>3.0742859999999999</v>
      </c>
      <c r="E508">
        <v>2.9450409999999998</v>
      </c>
      <c r="F508">
        <v>2.9721329999999999</v>
      </c>
      <c r="G508">
        <v>2.8302969999999998</v>
      </c>
    </row>
    <row r="509" spans="1:7" x14ac:dyDescent="0.35">
      <c r="A509">
        <v>820</v>
      </c>
      <c r="B509" t="s">
        <v>10</v>
      </c>
      <c r="C509">
        <v>79</v>
      </c>
      <c r="D509">
        <v>0.28412999999999999</v>
      </c>
      <c r="E509">
        <v>0.27402700000000002</v>
      </c>
      <c r="F509">
        <v>0.33558199999999999</v>
      </c>
      <c r="G509">
        <v>0.33180399999999999</v>
      </c>
    </row>
    <row r="510" spans="1:7" x14ac:dyDescent="0.35">
      <c r="A510">
        <v>279</v>
      </c>
      <c r="B510" t="s">
        <v>11</v>
      </c>
      <c r="C510">
        <v>13835</v>
      </c>
      <c r="D510">
        <v>5.7003789999999999</v>
      </c>
      <c r="E510">
        <v>5.1780379999999999</v>
      </c>
      <c r="F510">
        <v>5.8929460000000002</v>
      </c>
      <c r="G510">
        <v>6.0457150000000004</v>
      </c>
    </row>
    <row r="511" spans="1:7" x14ac:dyDescent="0.35">
      <c r="A511">
        <v>280</v>
      </c>
      <c r="B511" t="s">
        <v>11</v>
      </c>
      <c r="C511">
        <v>0</v>
      </c>
    </row>
    <row r="512" spans="1:7" x14ac:dyDescent="0.35">
      <c r="A512">
        <v>281</v>
      </c>
      <c r="B512" t="s">
        <v>11</v>
      </c>
      <c r="C512">
        <v>15289</v>
      </c>
      <c r="D512">
        <v>6.3065420000000003</v>
      </c>
      <c r="E512">
        <v>5.2779179999999997</v>
      </c>
      <c r="F512">
        <v>4.3363889999999996</v>
      </c>
      <c r="G512">
        <v>4.3899100000000004</v>
      </c>
    </row>
    <row r="513" spans="1:7" x14ac:dyDescent="0.35">
      <c r="A513">
        <v>321</v>
      </c>
      <c r="B513" t="s">
        <v>10</v>
      </c>
      <c r="C513">
        <v>289</v>
      </c>
      <c r="D513">
        <v>2.5852719999999998</v>
      </c>
      <c r="E513">
        <v>1.864859</v>
      </c>
      <c r="F513">
        <v>3.1416400000000002</v>
      </c>
      <c r="G513">
        <v>2.6397040000000001</v>
      </c>
    </row>
    <row r="514" spans="1:7" x14ac:dyDescent="0.35">
      <c r="A514">
        <v>84</v>
      </c>
      <c r="B514" t="s">
        <v>10</v>
      </c>
      <c r="C514">
        <v>1490</v>
      </c>
      <c r="D514">
        <v>11.617046</v>
      </c>
      <c r="E514">
        <v>12.188803999999999</v>
      </c>
      <c r="F514">
        <v>12.413385</v>
      </c>
      <c r="G514">
        <v>11.473884</v>
      </c>
    </row>
    <row r="515" spans="1:7" x14ac:dyDescent="0.35">
      <c r="A515">
        <v>282</v>
      </c>
      <c r="B515" t="s">
        <v>11</v>
      </c>
      <c r="C515">
        <v>5681</v>
      </c>
      <c r="D515">
        <v>5.9933649999999998</v>
      </c>
      <c r="E515">
        <v>5.3878750000000002</v>
      </c>
      <c r="F515">
        <v>5.5114029999999996</v>
      </c>
      <c r="G515">
        <v>5.8681669999999997</v>
      </c>
    </row>
    <row r="516" spans="1:7" x14ac:dyDescent="0.35">
      <c r="A516">
        <v>283</v>
      </c>
      <c r="B516" t="s">
        <v>11</v>
      </c>
      <c r="C516">
        <v>9688</v>
      </c>
      <c r="D516">
        <v>10.073687</v>
      </c>
      <c r="E516">
        <v>9.5592939999999995</v>
      </c>
      <c r="F516">
        <v>9.016527</v>
      </c>
      <c r="G516">
        <v>9.0823110000000007</v>
      </c>
    </row>
    <row r="517" spans="1:7" x14ac:dyDescent="0.35">
      <c r="A517">
        <v>427</v>
      </c>
      <c r="B517" t="s">
        <v>10</v>
      </c>
      <c r="C517">
        <v>2022</v>
      </c>
      <c r="D517">
        <v>12.208133</v>
      </c>
      <c r="E517">
        <v>12.340042</v>
      </c>
      <c r="F517">
        <v>15.029640000000001</v>
      </c>
      <c r="G517">
        <v>14.822875</v>
      </c>
    </row>
    <row r="518" spans="1:7" x14ac:dyDescent="0.35">
      <c r="A518">
        <v>324</v>
      </c>
      <c r="B518" t="s">
        <v>10</v>
      </c>
      <c r="C518">
        <v>1044</v>
      </c>
      <c r="D518">
        <v>29.650316</v>
      </c>
      <c r="E518">
        <v>30.160205000000001</v>
      </c>
      <c r="F518">
        <v>28.145638999999999</v>
      </c>
      <c r="G518">
        <v>27.113630000000001</v>
      </c>
    </row>
    <row r="519" spans="1:7" x14ac:dyDescent="0.35">
      <c r="A519">
        <v>471</v>
      </c>
      <c r="B519" t="s">
        <v>10</v>
      </c>
      <c r="C519">
        <v>726</v>
      </c>
      <c r="D519">
        <v>5.7961919999999996</v>
      </c>
      <c r="E519">
        <v>5.5466389999999999</v>
      </c>
      <c r="F519">
        <v>5.5265310000000003</v>
      </c>
      <c r="G519">
        <v>5.2168619999999999</v>
      </c>
    </row>
    <row r="520" spans="1:7" x14ac:dyDescent="0.35">
      <c r="A520">
        <v>701</v>
      </c>
      <c r="B520" t="s">
        <v>10</v>
      </c>
      <c r="C520">
        <v>373</v>
      </c>
      <c r="D520">
        <v>0.91325900000000004</v>
      </c>
      <c r="E520">
        <v>0.99909800000000004</v>
      </c>
      <c r="F520">
        <v>0.87908399999999998</v>
      </c>
      <c r="G520">
        <v>0.86010699999999995</v>
      </c>
    </row>
    <row r="521" spans="1:7" x14ac:dyDescent="0.35">
      <c r="A521">
        <v>940</v>
      </c>
      <c r="B521" t="s">
        <v>10</v>
      </c>
      <c r="C521">
        <v>754</v>
      </c>
      <c r="D521">
        <v>4.5994950000000001</v>
      </c>
      <c r="E521">
        <v>4.724507</v>
      </c>
      <c r="F521">
        <v>5.3854499999999996</v>
      </c>
      <c r="G521">
        <v>5.898244</v>
      </c>
    </row>
    <row r="522" spans="1:7" x14ac:dyDescent="0.35">
      <c r="A522">
        <v>284</v>
      </c>
      <c r="B522" t="s">
        <v>11</v>
      </c>
      <c r="C522">
        <v>6044</v>
      </c>
      <c r="D522">
        <v>5.5999319999999999</v>
      </c>
      <c r="E522">
        <v>5.1419759999999997</v>
      </c>
      <c r="F522">
        <v>6.8360830000000004</v>
      </c>
      <c r="G522">
        <v>6.8433029999999997</v>
      </c>
    </row>
    <row r="523" spans="1:7" x14ac:dyDescent="0.35">
      <c r="A523">
        <v>285</v>
      </c>
      <c r="B523" t="s">
        <v>11</v>
      </c>
      <c r="C523">
        <v>2927</v>
      </c>
      <c r="D523">
        <v>6.1286690000000004</v>
      </c>
      <c r="E523">
        <v>5.4478470000000003</v>
      </c>
      <c r="F523">
        <v>5.0282629999999999</v>
      </c>
      <c r="G523">
        <v>5.1588029999999998</v>
      </c>
    </row>
    <row r="524" spans="1:7" x14ac:dyDescent="0.35">
      <c r="A524">
        <v>286</v>
      </c>
      <c r="B524" t="s">
        <v>11</v>
      </c>
      <c r="C524">
        <v>3407</v>
      </c>
      <c r="D524">
        <v>3.6851769999999999</v>
      </c>
      <c r="E524">
        <v>3.474742</v>
      </c>
      <c r="F524">
        <v>4.3597849999999996</v>
      </c>
      <c r="G524">
        <v>4.089029</v>
      </c>
    </row>
    <row r="525" spans="1:7" x14ac:dyDescent="0.35">
      <c r="A525">
        <v>287</v>
      </c>
      <c r="B525" t="s">
        <v>11</v>
      </c>
      <c r="C525">
        <v>1872</v>
      </c>
      <c r="D525">
        <v>2.3469540000000002</v>
      </c>
      <c r="E525">
        <v>2.5471780000000002</v>
      </c>
      <c r="F525">
        <v>2.9184160000000001</v>
      </c>
      <c r="G525">
        <v>2.9163269999999999</v>
      </c>
    </row>
    <row r="526" spans="1:7" x14ac:dyDescent="0.35">
      <c r="A526">
        <v>288</v>
      </c>
      <c r="B526" t="s">
        <v>11</v>
      </c>
      <c r="C526">
        <v>11741</v>
      </c>
      <c r="D526">
        <v>8.5945669999999996</v>
      </c>
      <c r="E526">
        <v>7.6860179999999998</v>
      </c>
      <c r="F526">
        <v>7.2973270000000001</v>
      </c>
      <c r="G526">
        <v>7.3361590000000003</v>
      </c>
    </row>
    <row r="527" spans="1:7" x14ac:dyDescent="0.35">
      <c r="A527">
        <v>289</v>
      </c>
      <c r="B527" t="s">
        <v>11</v>
      </c>
      <c r="C527">
        <v>15525</v>
      </c>
      <c r="D527">
        <v>6.9511399999999997</v>
      </c>
      <c r="E527">
        <v>6.2772319999999997</v>
      </c>
      <c r="F527">
        <v>8.1777669999999993</v>
      </c>
      <c r="G527">
        <v>8.8854950000000006</v>
      </c>
    </row>
    <row r="528" spans="1:7" x14ac:dyDescent="0.35">
      <c r="A528">
        <v>290</v>
      </c>
      <c r="B528" t="s">
        <v>11</v>
      </c>
      <c r="C528">
        <v>7712</v>
      </c>
      <c r="D528">
        <v>8.7319669999999991</v>
      </c>
      <c r="E528">
        <v>8.4221909999999998</v>
      </c>
      <c r="F528">
        <v>9.4956569999999996</v>
      </c>
      <c r="G528">
        <v>9.5406849999999999</v>
      </c>
    </row>
    <row r="529" spans="1:7" x14ac:dyDescent="0.35">
      <c r="A529">
        <v>291</v>
      </c>
      <c r="B529" t="s">
        <v>11</v>
      </c>
      <c r="C529">
        <v>11518</v>
      </c>
      <c r="D529">
        <v>10.733624000000001</v>
      </c>
      <c r="E529">
        <v>10.882777000000001</v>
      </c>
      <c r="F529">
        <v>11.560681000000001</v>
      </c>
      <c r="G529">
        <v>11.464506999999999</v>
      </c>
    </row>
    <row r="530" spans="1:7" x14ac:dyDescent="0.35">
      <c r="A530">
        <v>956</v>
      </c>
      <c r="B530" t="s">
        <v>10</v>
      </c>
      <c r="C530">
        <v>2386</v>
      </c>
      <c r="D530">
        <v>15.573677</v>
      </c>
      <c r="E530">
        <v>15.890549</v>
      </c>
      <c r="F530">
        <v>16.523493999999999</v>
      </c>
      <c r="G530">
        <v>15.974</v>
      </c>
    </row>
    <row r="531" spans="1:7" x14ac:dyDescent="0.35">
      <c r="A531">
        <v>59</v>
      </c>
      <c r="B531" t="s">
        <v>10</v>
      </c>
      <c r="C531">
        <v>1256</v>
      </c>
      <c r="D531">
        <v>8.6920009999999994</v>
      </c>
      <c r="E531">
        <v>10.575338</v>
      </c>
      <c r="F531">
        <v>6.7063569999999997</v>
      </c>
      <c r="G531">
        <v>7.0667119999999999</v>
      </c>
    </row>
    <row r="532" spans="1:7" x14ac:dyDescent="0.35">
      <c r="A532">
        <v>306</v>
      </c>
      <c r="B532" t="s">
        <v>10</v>
      </c>
      <c r="C532">
        <v>299</v>
      </c>
      <c r="D532">
        <v>1.295207</v>
      </c>
      <c r="E532">
        <v>1.3731530000000001</v>
      </c>
      <c r="F532">
        <v>1.0517529999999999</v>
      </c>
      <c r="G532">
        <v>1.072702</v>
      </c>
    </row>
    <row r="533" spans="1:7" x14ac:dyDescent="0.35">
      <c r="A533">
        <v>292</v>
      </c>
      <c r="B533" t="s">
        <v>11</v>
      </c>
      <c r="C533">
        <v>22045</v>
      </c>
      <c r="D533">
        <v>14.158543999999999</v>
      </c>
      <c r="E533">
        <v>14.416074</v>
      </c>
      <c r="F533">
        <v>15.141517</v>
      </c>
      <c r="G533">
        <v>15.102484</v>
      </c>
    </row>
    <row r="534" spans="1:7" x14ac:dyDescent="0.35">
      <c r="A534">
        <v>442</v>
      </c>
      <c r="B534" t="s">
        <v>10</v>
      </c>
      <c r="C534">
        <v>522</v>
      </c>
      <c r="D534">
        <v>2.3366169999999999</v>
      </c>
      <c r="E534">
        <v>3.413951</v>
      </c>
      <c r="F534">
        <v>3.3424779999999998</v>
      </c>
      <c r="G534">
        <v>3.3886219999999998</v>
      </c>
    </row>
    <row r="535" spans="1:7" x14ac:dyDescent="0.35">
      <c r="A535">
        <v>983</v>
      </c>
      <c r="B535" t="s">
        <v>10</v>
      </c>
      <c r="C535">
        <v>492</v>
      </c>
      <c r="D535">
        <v>3.666096</v>
      </c>
      <c r="E535">
        <v>3.8740290000000002</v>
      </c>
      <c r="F535">
        <v>3.2405629999999999</v>
      </c>
      <c r="G535">
        <v>3.1311969999999998</v>
      </c>
    </row>
    <row r="536" spans="1:7" x14ac:dyDescent="0.35">
      <c r="A536">
        <v>279</v>
      </c>
      <c r="B536" t="s">
        <v>10</v>
      </c>
      <c r="C536">
        <v>381</v>
      </c>
      <c r="D536">
        <v>0.730074</v>
      </c>
      <c r="E536">
        <v>0.75184499999999999</v>
      </c>
      <c r="F536">
        <v>0.77617400000000003</v>
      </c>
      <c r="G536">
        <v>0.93646700000000005</v>
      </c>
    </row>
    <row r="537" spans="1:7" x14ac:dyDescent="0.35">
      <c r="A537">
        <v>293</v>
      </c>
      <c r="B537" t="s">
        <v>11</v>
      </c>
      <c r="C537">
        <v>13059</v>
      </c>
      <c r="D537">
        <v>17.159171000000001</v>
      </c>
      <c r="E537">
        <v>16.638158000000001</v>
      </c>
      <c r="F537">
        <v>18.485769000000001</v>
      </c>
      <c r="G537">
        <v>18.199607</v>
      </c>
    </row>
    <row r="538" spans="1:7" x14ac:dyDescent="0.35">
      <c r="A538">
        <v>294</v>
      </c>
      <c r="B538" t="s">
        <v>11</v>
      </c>
      <c r="C538">
        <v>11510</v>
      </c>
      <c r="D538">
        <v>7.7502469999999999</v>
      </c>
      <c r="E538">
        <v>6.7789549999999998</v>
      </c>
      <c r="F538">
        <v>12.524609</v>
      </c>
      <c r="G538">
        <v>12.766794000000001</v>
      </c>
    </row>
    <row r="539" spans="1:7" x14ac:dyDescent="0.35">
      <c r="A539">
        <v>295</v>
      </c>
      <c r="B539" t="s">
        <v>11</v>
      </c>
      <c r="C539">
        <v>24785</v>
      </c>
      <c r="D539">
        <v>13.885343000000001</v>
      </c>
      <c r="E539">
        <v>13.891061000000001</v>
      </c>
      <c r="F539">
        <v>14.506221999999999</v>
      </c>
      <c r="G539">
        <v>15.058113000000001</v>
      </c>
    </row>
    <row r="540" spans="1:7" x14ac:dyDescent="0.35">
      <c r="A540">
        <v>296</v>
      </c>
      <c r="B540" t="s">
        <v>11</v>
      </c>
      <c r="C540">
        <v>14883</v>
      </c>
      <c r="D540">
        <v>18.597525000000001</v>
      </c>
      <c r="E540">
        <v>18.004439000000001</v>
      </c>
      <c r="F540">
        <v>18.536306</v>
      </c>
      <c r="G540">
        <v>18.917466000000001</v>
      </c>
    </row>
    <row r="541" spans="1:7" x14ac:dyDescent="0.35">
      <c r="A541">
        <v>297</v>
      </c>
      <c r="B541" t="s">
        <v>11</v>
      </c>
      <c r="C541">
        <v>26323</v>
      </c>
      <c r="D541">
        <v>17.788741999999999</v>
      </c>
      <c r="E541">
        <v>16.688568</v>
      </c>
      <c r="F541">
        <v>16.072915999999999</v>
      </c>
      <c r="G541">
        <v>16.390957</v>
      </c>
    </row>
    <row r="542" spans="1:7" x14ac:dyDescent="0.35">
      <c r="A542">
        <v>298</v>
      </c>
      <c r="B542" t="s">
        <v>11</v>
      </c>
      <c r="C542">
        <v>6467</v>
      </c>
      <c r="D542">
        <v>8.0942360000000004</v>
      </c>
      <c r="E542">
        <v>8.0058799999999994</v>
      </c>
      <c r="F542">
        <v>7.7771429999999997</v>
      </c>
      <c r="G542">
        <v>7.9088630000000002</v>
      </c>
    </row>
    <row r="543" spans="1:7" x14ac:dyDescent="0.35">
      <c r="A543">
        <v>301</v>
      </c>
      <c r="B543" t="s">
        <v>11</v>
      </c>
      <c r="C543">
        <v>19085</v>
      </c>
      <c r="D543">
        <v>31.276268999999999</v>
      </c>
      <c r="E543">
        <v>32.614046000000002</v>
      </c>
      <c r="F543">
        <v>28.433617999999999</v>
      </c>
      <c r="G543">
        <v>28.947603000000001</v>
      </c>
    </row>
    <row r="544" spans="1:7" x14ac:dyDescent="0.35">
      <c r="A544">
        <v>806</v>
      </c>
      <c r="B544" t="s">
        <v>10</v>
      </c>
      <c r="C544">
        <v>612</v>
      </c>
      <c r="D544">
        <v>1.57681</v>
      </c>
      <c r="E544">
        <v>1.687605</v>
      </c>
      <c r="F544">
        <v>1.452677</v>
      </c>
      <c r="G544">
        <v>1.642625</v>
      </c>
    </row>
    <row r="545" spans="1:7" x14ac:dyDescent="0.35">
      <c r="A545">
        <v>302</v>
      </c>
      <c r="B545" t="s">
        <v>11</v>
      </c>
      <c r="C545">
        <v>53438</v>
      </c>
      <c r="D545">
        <v>40.795589999999997</v>
      </c>
      <c r="E545">
        <v>38.612848999999997</v>
      </c>
      <c r="F545">
        <v>40.919966000000002</v>
      </c>
      <c r="G545">
        <v>41.124521999999999</v>
      </c>
    </row>
    <row r="546" spans="1:7" x14ac:dyDescent="0.35">
      <c r="A546">
        <v>303</v>
      </c>
      <c r="B546" t="s">
        <v>11</v>
      </c>
      <c r="C546">
        <v>47842</v>
      </c>
      <c r="D546">
        <v>38.362164</v>
      </c>
      <c r="E546">
        <v>37.661996000000002</v>
      </c>
      <c r="F546">
        <v>36.827162000000001</v>
      </c>
      <c r="G546">
        <v>37.593317999999996</v>
      </c>
    </row>
    <row r="547" spans="1:7" x14ac:dyDescent="0.35">
      <c r="A547">
        <v>794</v>
      </c>
      <c r="B547" t="s">
        <v>10</v>
      </c>
      <c r="C547">
        <v>932</v>
      </c>
      <c r="D547">
        <v>5.1862620000000001</v>
      </c>
      <c r="E547">
        <v>6.4456559999999996</v>
      </c>
      <c r="F547">
        <v>4.6413500000000001</v>
      </c>
      <c r="G547">
        <v>5.1068439999999997</v>
      </c>
    </row>
    <row r="548" spans="1:7" x14ac:dyDescent="0.35">
      <c r="A548">
        <v>517</v>
      </c>
      <c r="B548" t="s">
        <v>10</v>
      </c>
      <c r="C548">
        <v>1696</v>
      </c>
      <c r="D548">
        <v>6.8321699999999996</v>
      </c>
      <c r="E548">
        <v>8.3049739999999996</v>
      </c>
      <c r="F548">
        <v>9.3773210000000002</v>
      </c>
      <c r="G548">
        <v>8.3815609999999996</v>
      </c>
    </row>
    <row r="549" spans="1:7" x14ac:dyDescent="0.35">
      <c r="A549">
        <v>315</v>
      </c>
      <c r="B549" t="s">
        <v>10</v>
      </c>
      <c r="C549">
        <v>1282</v>
      </c>
      <c r="D549">
        <v>11.599309</v>
      </c>
      <c r="E549">
        <v>17.209154000000002</v>
      </c>
      <c r="F549">
        <v>9.1036389999999994</v>
      </c>
      <c r="G549">
        <v>8.6830599999999993</v>
      </c>
    </row>
    <row r="550" spans="1:7" x14ac:dyDescent="0.35">
      <c r="A550">
        <v>109</v>
      </c>
      <c r="B550" t="s">
        <v>10</v>
      </c>
      <c r="C550">
        <v>1484</v>
      </c>
      <c r="D550">
        <v>16.875941000000001</v>
      </c>
      <c r="E550">
        <v>16.990003000000002</v>
      </c>
      <c r="F550">
        <v>13.887929</v>
      </c>
      <c r="G550">
        <v>16.479305</v>
      </c>
    </row>
    <row r="551" spans="1:7" x14ac:dyDescent="0.35">
      <c r="A551">
        <v>773</v>
      </c>
      <c r="B551" t="s">
        <v>10</v>
      </c>
      <c r="C551">
        <v>669</v>
      </c>
      <c r="D551">
        <v>2.577839</v>
      </c>
      <c r="E551">
        <v>2.7531569999999999</v>
      </c>
      <c r="F551">
        <v>1.6921809999999999</v>
      </c>
      <c r="G551">
        <v>1.399008</v>
      </c>
    </row>
    <row r="552" spans="1:7" x14ac:dyDescent="0.35">
      <c r="A552">
        <v>289</v>
      </c>
      <c r="B552" t="s">
        <v>10</v>
      </c>
      <c r="C552">
        <v>285</v>
      </c>
      <c r="D552">
        <v>0.70648299999999997</v>
      </c>
      <c r="E552">
        <v>0.99612500000000004</v>
      </c>
      <c r="F552">
        <v>0.82177199999999995</v>
      </c>
      <c r="G552">
        <v>0.882857</v>
      </c>
    </row>
    <row r="553" spans="1:7" x14ac:dyDescent="0.35">
      <c r="A553">
        <v>666</v>
      </c>
      <c r="B553" t="s">
        <v>10</v>
      </c>
      <c r="C553">
        <v>334</v>
      </c>
      <c r="D553">
        <v>5.0131069999999998</v>
      </c>
      <c r="E553">
        <v>7.7210609999999997</v>
      </c>
      <c r="F553">
        <v>5.8742450000000002</v>
      </c>
      <c r="G553">
        <v>9.6064740000000004</v>
      </c>
    </row>
    <row r="554" spans="1:7" x14ac:dyDescent="0.35">
      <c r="A554">
        <v>743</v>
      </c>
      <c r="B554" t="s">
        <v>10</v>
      </c>
      <c r="C554">
        <v>211</v>
      </c>
      <c r="D554">
        <v>0.76514000000000004</v>
      </c>
      <c r="E554">
        <v>0.94883799999999996</v>
      </c>
      <c r="F554">
        <v>0.92891400000000002</v>
      </c>
      <c r="G554">
        <v>0.98558500000000004</v>
      </c>
    </row>
    <row r="555" spans="1:7" x14ac:dyDescent="0.35">
      <c r="A555">
        <v>381</v>
      </c>
      <c r="B555" t="s">
        <v>10</v>
      </c>
      <c r="C555">
        <v>53</v>
      </c>
      <c r="D555">
        <v>0.163719</v>
      </c>
      <c r="E555">
        <v>0.233043</v>
      </c>
      <c r="F555">
        <v>0.20080200000000001</v>
      </c>
      <c r="G555">
        <v>0.20225199999999999</v>
      </c>
    </row>
    <row r="556" spans="1:7" x14ac:dyDescent="0.35">
      <c r="A556">
        <v>304</v>
      </c>
      <c r="B556" t="s">
        <v>11</v>
      </c>
      <c r="C556">
        <v>54250</v>
      </c>
      <c r="D556">
        <v>59.717413000000001</v>
      </c>
      <c r="E556">
        <v>58.668326</v>
      </c>
      <c r="F556">
        <v>58.357869000000001</v>
      </c>
      <c r="G556">
        <v>57.487301000000002</v>
      </c>
    </row>
    <row r="557" spans="1:7" x14ac:dyDescent="0.35">
      <c r="A557">
        <v>16</v>
      </c>
      <c r="B557" t="s">
        <v>10</v>
      </c>
      <c r="C557">
        <v>489</v>
      </c>
      <c r="D557">
        <v>2.2193399999999999</v>
      </c>
      <c r="E557">
        <v>2.4993340000000002</v>
      </c>
      <c r="F557">
        <v>2.594214</v>
      </c>
      <c r="G557">
        <v>2.7416610000000001</v>
      </c>
    </row>
    <row r="558" spans="1:7" x14ac:dyDescent="0.35">
      <c r="A558">
        <v>305</v>
      </c>
      <c r="B558" t="s">
        <v>11</v>
      </c>
      <c r="C558">
        <v>42414</v>
      </c>
      <c r="D558">
        <v>37.316844000000003</v>
      </c>
      <c r="E558">
        <v>37.330545000000001</v>
      </c>
      <c r="F558">
        <v>34.084266</v>
      </c>
      <c r="G558">
        <v>34.640242000000001</v>
      </c>
    </row>
    <row r="559" spans="1:7" x14ac:dyDescent="0.35">
      <c r="A559">
        <v>306</v>
      </c>
      <c r="B559" t="s">
        <v>11</v>
      </c>
      <c r="C559">
        <v>19882</v>
      </c>
      <c r="D559">
        <v>21.964254</v>
      </c>
      <c r="E559">
        <v>21.550180999999998</v>
      </c>
      <c r="F559">
        <v>21.336569000000001</v>
      </c>
      <c r="G559">
        <v>21.337795</v>
      </c>
    </row>
    <row r="560" spans="1:7" x14ac:dyDescent="0.35">
      <c r="A560">
        <v>307</v>
      </c>
      <c r="B560" t="s">
        <v>11</v>
      </c>
      <c r="C560">
        <v>70351</v>
      </c>
      <c r="D560">
        <v>48.499631000000001</v>
      </c>
      <c r="E560">
        <v>48.034917</v>
      </c>
      <c r="F560">
        <v>47.348709999999997</v>
      </c>
      <c r="G560">
        <v>47.705202999999997</v>
      </c>
    </row>
    <row r="561" spans="1:7" x14ac:dyDescent="0.35">
      <c r="A561">
        <v>308</v>
      </c>
      <c r="B561" t="s">
        <v>11</v>
      </c>
      <c r="C561">
        <v>38945</v>
      </c>
      <c r="D561">
        <v>22.326779999999999</v>
      </c>
      <c r="E561">
        <v>20.054776</v>
      </c>
      <c r="F561">
        <v>21.744696000000001</v>
      </c>
      <c r="G561">
        <v>21.832929</v>
      </c>
    </row>
    <row r="562" spans="1:7" x14ac:dyDescent="0.35">
      <c r="A562">
        <v>309</v>
      </c>
      <c r="B562" t="s">
        <v>11</v>
      </c>
      <c r="C562">
        <v>67085</v>
      </c>
      <c r="D562">
        <v>47.534554999999997</v>
      </c>
      <c r="E562">
        <v>46.405963</v>
      </c>
      <c r="F562">
        <v>42.428037000000003</v>
      </c>
      <c r="G562">
        <v>43.281672</v>
      </c>
    </row>
    <row r="563" spans="1:7" x14ac:dyDescent="0.35">
      <c r="A563">
        <v>310</v>
      </c>
      <c r="B563" t="s">
        <v>11</v>
      </c>
      <c r="C563">
        <v>71198</v>
      </c>
      <c r="D563">
        <v>45.123395000000002</v>
      </c>
      <c r="E563">
        <v>43.258743000000003</v>
      </c>
      <c r="F563">
        <v>42.945627999999999</v>
      </c>
      <c r="G563">
        <v>44.329076999999998</v>
      </c>
    </row>
    <row r="564" spans="1:7" x14ac:dyDescent="0.35">
      <c r="A564">
        <v>30</v>
      </c>
      <c r="B564" t="s">
        <v>10</v>
      </c>
      <c r="C564">
        <v>563</v>
      </c>
      <c r="D564">
        <v>1.184132</v>
      </c>
      <c r="E564">
        <v>1.3587830000000001</v>
      </c>
      <c r="F564">
        <v>0.99308200000000002</v>
      </c>
      <c r="G564">
        <v>1.1569370000000001</v>
      </c>
    </row>
    <row r="565" spans="1:7" x14ac:dyDescent="0.35">
      <c r="A565">
        <v>145</v>
      </c>
      <c r="B565" t="s">
        <v>10</v>
      </c>
      <c r="C565">
        <v>159</v>
      </c>
      <c r="D565">
        <v>0.44736100000000001</v>
      </c>
      <c r="E565">
        <v>0.96046299999999996</v>
      </c>
      <c r="F565">
        <v>0.34257399999999999</v>
      </c>
      <c r="G565">
        <v>0.374004</v>
      </c>
    </row>
    <row r="566" spans="1:7" x14ac:dyDescent="0.35">
      <c r="A566">
        <v>311</v>
      </c>
      <c r="B566" t="s">
        <v>11</v>
      </c>
      <c r="C566">
        <v>31017</v>
      </c>
      <c r="D566">
        <v>15.99844</v>
      </c>
      <c r="E566">
        <v>15.572152000000001</v>
      </c>
      <c r="F566">
        <v>17.207633999999999</v>
      </c>
      <c r="G566">
        <v>17.224304</v>
      </c>
    </row>
    <row r="567" spans="1:7" x14ac:dyDescent="0.35">
      <c r="A567">
        <v>540</v>
      </c>
      <c r="B567" t="s">
        <v>10</v>
      </c>
      <c r="C567">
        <v>415</v>
      </c>
      <c r="D567">
        <v>1.245301</v>
      </c>
      <c r="E567">
        <v>2.0316709999999998</v>
      </c>
      <c r="F567">
        <v>1.2248600000000001</v>
      </c>
      <c r="G567">
        <v>0.94761899999999999</v>
      </c>
    </row>
    <row r="568" spans="1:7" x14ac:dyDescent="0.35">
      <c r="A568">
        <v>933</v>
      </c>
      <c r="B568" t="s">
        <v>10</v>
      </c>
      <c r="C568">
        <v>837</v>
      </c>
      <c r="D568">
        <v>1.871054</v>
      </c>
      <c r="E568">
        <v>1.878533</v>
      </c>
      <c r="F568">
        <v>2.1410550000000002</v>
      </c>
      <c r="G568">
        <v>2.3701840000000001</v>
      </c>
    </row>
    <row r="569" spans="1:7" x14ac:dyDescent="0.35">
      <c r="A569">
        <v>669</v>
      </c>
      <c r="B569" t="s">
        <v>10</v>
      </c>
      <c r="C569">
        <v>362</v>
      </c>
      <c r="D569">
        <v>2.307776</v>
      </c>
      <c r="E569">
        <v>2.757787</v>
      </c>
      <c r="F569">
        <v>2.1777139999999999</v>
      </c>
      <c r="G569">
        <v>1.990496</v>
      </c>
    </row>
    <row r="570" spans="1:7" x14ac:dyDescent="0.35">
      <c r="A570">
        <v>312</v>
      </c>
      <c r="B570" t="s">
        <v>11</v>
      </c>
      <c r="C570">
        <v>77530</v>
      </c>
      <c r="D570">
        <v>43.196558000000003</v>
      </c>
      <c r="E570">
        <v>41.433171999999999</v>
      </c>
      <c r="F570">
        <v>41.684032999999999</v>
      </c>
      <c r="G570">
        <v>41.204166999999998</v>
      </c>
    </row>
    <row r="571" spans="1:7" x14ac:dyDescent="0.35">
      <c r="A571">
        <v>313</v>
      </c>
      <c r="B571" t="s">
        <v>11</v>
      </c>
      <c r="C571">
        <v>40086</v>
      </c>
      <c r="D571">
        <v>26.792953000000001</v>
      </c>
      <c r="E571">
        <v>26.452185</v>
      </c>
      <c r="F571">
        <v>27.137865999999999</v>
      </c>
      <c r="G571">
        <v>27.117570000000001</v>
      </c>
    </row>
    <row r="572" spans="1:7" x14ac:dyDescent="0.35">
      <c r="A572">
        <v>718</v>
      </c>
      <c r="B572" t="s">
        <v>10</v>
      </c>
      <c r="C572">
        <v>350</v>
      </c>
      <c r="D572">
        <v>2.901513</v>
      </c>
      <c r="E572">
        <v>3.1199370000000002</v>
      </c>
      <c r="F572">
        <v>3.0179279999999999</v>
      </c>
      <c r="G572">
        <v>2.8244449999999999</v>
      </c>
    </row>
    <row r="573" spans="1:7" x14ac:dyDescent="0.35">
      <c r="A573">
        <v>314</v>
      </c>
      <c r="B573" t="s">
        <v>10</v>
      </c>
      <c r="C573">
        <v>1065</v>
      </c>
      <c r="D573">
        <v>7.3629150000000001</v>
      </c>
      <c r="E573">
        <v>8.9426900000000007</v>
      </c>
      <c r="F573">
        <v>5.2578009999999997</v>
      </c>
      <c r="G573">
        <v>5.381399</v>
      </c>
    </row>
    <row r="574" spans="1:7" x14ac:dyDescent="0.35">
      <c r="A574">
        <v>485</v>
      </c>
      <c r="B574" t="s">
        <v>10</v>
      </c>
      <c r="C574">
        <v>778</v>
      </c>
      <c r="D574">
        <v>4.9567610000000002</v>
      </c>
      <c r="E574">
        <v>5.0759759999999998</v>
      </c>
      <c r="F574">
        <v>4.5081860000000002</v>
      </c>
      <c r="G574">
        <v>4.2728330000000003</v>
      </c>
    </row>
    <row r="575" spans="1:7" x14ac:dyDescent="0.35">
      <c r="A575">
        <v>939</v>
      </c>
      <c r="B575" t="s">
        <v>10</v>
      </c>
      <c r="C575">
        <v>647</v>
      </c>
      <c r="D575">
        <v>14.292159</v>
      </c>
      <c r="E575">
        <v>9.399521</v>
      </c>
      <c r="F575">
        <v>10.794148</v>
      </c>
      <c r="G575">
        <v>9.6367419999999999</v>
      </c>
    </row>
    <row r="576" spans="1:7" x14ac:dyDescent="0.35">
      <c r="A576">
        <v>47</v>
      </c>
      <c r="B576" t="s">
        <v>10</v>
      </c>
      <c r="C576">
        <v>171</v>
      </c>
      <c r="D576">
        <v>0.425508</v>
      </c>
      <c r="E576">
        <v>0.76203200000000004</v>
      </c>
      <c r="F576">
        <v>0.45713399999999998</v>
      </c>
      <c r="G576">
        <v>0.591275</v>
      </c>
    </row>
    <row r="577" spans="1:7" x14ac:dyDescent="0.35">
      <c r="A577">
        <v>616</v>
      </c>
      <c r="B577" t="s">
        <v>10</v>
      </c>
      <c r="C577">
        <v>103</v>
      </c>
      <c r="D577">
        <v>0.63258000000000003</v>
      </c>
      <c r="E577">
        <v>0.54609600000000003</v>
      </c>
      <c r="F577">
        <v>1.1207739999999999</v>
      </c>
      <c r="G577">
        <v>1.340079</v>
      </c>
    </row>
    <row r="578" spans="1:7" x14ac:dyDescent="0.35">
      <c r="A578">
        <v>563</v>
      </c>
      <c r="B578" t="s">
        <v>10</v>
      </c>
      <c r="C578">
        <v>277</v>
      </c>
      <c r="D578">
        <v>1.5169859999999999</v>
      </c>
      <c r="E578">
        <v>1.3188949999999999</v>
      </c>
      <c r="F578">
        <v>1.0580890000000001</v>
      </c>
      <c r="G578">
        <v>0.94292399999999998</v>
      </c>
    </row>
    <row r="579" spans="1:7" x14ac:dyDescent="0.35">
      <c r="A579">
        <v>828</v>
      </c>
      <c r="B579" t="s">
        <v>10</v>
      </c>
      <c r="C579">
        <v>88</v>
      </c>
      <c r="D579">
        <v>0.467887</v>
      </c>
      <c r="E579">
        <v>0.50863800000000003</v>
      </c>
      <c r="F579">
        <v>0.49286099999999999</v>
      </c>
      <c r="G579">
        <v>0.490981</v>
      </c>
    </row>
    <row r="580" spans="1:7" x14ac:dyDescent="0.35">
      <c r="A580">
        <v>314</v>
      </c>
      <c r="B580" t="s">
        <v>11</v>
      </c>
      <c r="C580">
        <v>51672</v>
      </c>
      <c r="D580">
        <v>37.431348999999997</v>
      </c>
      <c r="E580">
        <v>37.953819000000003</v>
      </c>
      <c r="F580">
        <v>37.423993000000003</v>
      </c>
      <c r="G580">
        <v>37.990631</v>
      </c>
    </row>
    <row r="581" spans="1:7" x14ac:dyDescent="0.35">
      <c r="A581">
        <v>315</v>
      </c>
      <c r="B581" t="s">
        <v>11</v>
      </c>
      <c r="C581">
        <v>38591</v>
      </c>
      <c r="D581">
        <v>41.980952000000002</v>
      </c>
      <c r="E581">
        <v>42.408217999999998</v>
      </c>
      <c r="F581">
        <v>36.753228999999997</v>
      </c>
      <c r="G581">
        <v>37.969163000000002</v>
      </c>
    </row>
    <row r="582" spans="1:7" x14ac:dyDescent="0.35">
      <c r="A582">
        <v>316</v>
      </c>
      <c r="B582" t="s">
        <v>11</v>
      </c>
      <c r="C582">
        <v>26342</v>
      </c>
      <c r="D582">
        <v>37.882119000000003</v>
      </c>
      <c r="E582">
        <v>35.885232999999999</v>
      </c>
      <c r="F582">
        <v>35.262965000000001</v>
      </c>
      <c r="G582">
        <v>35.436039000000001</v>
      </c>
    </row>
    <row r="583" spans="1:7" x14ac:dyDescent="0.35">
      <c r="A583">
        <v>317</v>
      </c>
      <c r="B583" t="s">
        <v>11</v>
      </c>
      <c r="C583">
        <v>60076</v>
      </c>
      <c r="D583">
        <v>48.482883999999999</v>
      </c>
      <c r="E583">
        <v>49.495508999999998</v>
      </c>
      <c r="F583">
        <v>48.489868999999999</v>
      </c>
      <c r="G583">
        <v>48.430025000000001</v>
      </c>
    </row>
    <row r="584" spans="1:7" x14ac:dyDescent="0.35">
      <c r="A584">
        <v>318</v>
      </c>
      <c r="B584" t="s">
        <v>11</v>
      </c>
      <c r="C584">
        <v>24615</v>
      </c>
      <c r="D584">
        <v>24.685127000000001</v>
      </c>
      <c r="E584">
        <v>23.061060999999999</v>
      </c>
      <c r="F584">
        <v>25.572319</v>
      </c>
      <c r="G584">
        <v>24.810860999999999</v>
      </c>
    </row>
    <row r="585" spans="1:7" x14ac:dyDescent="0.35">
      <c r="A585">
        <v>990</v>
      </c>
      <c r="B585" t="s">
        <v>10</v>
      </c>
      <c r="C585">
        <v>225</v>
      </c>
      <c r="D585">
        <v>1.4121109999999999</v>
      </c>
      <c r="E585">
        <v>2.3580489999999998</v>
      </c>
      <c r="F585">
        <v>1.2935190000000001</v>
      </c>
      <c r="G585">
        <v>1.3543750000000001</v>
      </c>
    </row>
    <row r="586" spans="1:7" x14ac:dyDescent="0.35">
      <c r="A586">
        <v>319</v>
      </c>
      <c r="B586" t="s">
        <v>11</v>
      </c>
      <c r="C586">
        <v>52134</v>
      </c>
      <c r="D586">
        <v>39.787509</v>
      </c>
      <c r="E586">
        <v>38.856518999999999</v>
      </c>
      <c r="F586">
        <v>35.615935</v>
      </c>
      <c r="G586">
        <v>36.958478999999997</v>
      </c>
    </row>
    <row r="587" spans="1:7" x14ac:dyDescent="0.35">
      <c r="A587">
        <v>651</v>
      </c>
      <c r="B587" t="s">
        <v>10</v>
      </c>
      <c r="C587">
        <v>758</v>
      </c>
      <c r="D587">
        <v>6.4326590000000001</v>
      </c>
      <c r="E587">
        <v>9.1405080000000005</v>
      </c>
      <c r="F587">
        <v>5.4550270000000003</v>
      </c>
      <c r="G587">
        <v>5.1736750000000002</v>
      </c>
    </row>
    <row r="588" spans="1:7" x14ac:dyDescent="0.35">
      <c r="A588">
        <v>254</v>
      </c>
      <c r="B588" t="s">
        <v>10</v>
      </c>
      <c r="C588">
        <v>1401</v>
      </c>
      <c r="D588">
        <v>7.956061</v>
      </c>
      <c r="E588">
        <v>9.7215419999999995</v>
      </c>
      <c r="F588">
        <v>6.9790049999999999</v>
      </c>
      <c r="G588">
        <v>7.2565900000000001</v>
      </c>
    </row>
    <row r="589" spans="1:7" x14ac:dyDescent="0.35">
      <c r="A589">
        <v>635</v>
      </c>
      <c r="B589" t="s">
        <v>10</v>
      </c>
      <c r="C589">
        <v>920</v>
      </c>
      <c r="D589">
        <v>2.5655230000000002</v>
      </c>
      <c r="E589">
        <v>2.5900029999999998</v>
      </c>
      <c r="F589">
        <v>3.0260829999999999</v>
      </c>
      <c r="G589">
        <v>3.195919</v>
      </c>
    </row>
    <row r="590" spans="1:7" x14ac:dyDescent="0.35">
      <c r="A590">
        <v>358</v>
      </c>
      <c r="B590" t="s">
        <v>10</v>
      </c>
      <c r="C590">
        <v>401</v>
      </c>
      <c r="D590">
        <v>2.7121879999999998</v>
      </c>
      <c r="E590">
        <v>3.024251</v>
      </c>
      <c r="F590">
        <v>2.6182150000000002</v>
      </c>
      <c r="G590">
        <v>3.047777</v>
      </c>
    </row>
    <row r="591" spans="1:7" x14ac:dyDescent="0.35">
      <c r="A591">
        <v>480</v>
      </c>
      <c r="B591" t="s">
        <v>10</v>
      </c>
      <c r="C591">
        <v>66</v>
      </c>
      <c r="D591">
        <v>5.5627000000000003E-2</v>
      </c>
      <c r="E591">
        <v>4.5332999999999998E-2</v>
      </c>
      <c r="F591">
        <v>9.1693999999999998E-2</v>
      </c>
      <c r="G591">
        <v>0.123333</v>
      </c>
    </row>
    <row r="592" spans="1:7" x14ac:dyDescent="0.35">
      <c r="A592">
        <v>3</v>
      </c>
      <c r="B592" t="s">
        <v>10</v>
      </c>
      <c r="C592">
        <v>324</v>
      </c>
      <c r="D592">
        <v>2.304719</v>
      </c>
      <c r="E592">
        <v>2.423187</v>
      </c>
      <c r="F592">
        <v>2.0360960000000001</v>
      </c>
      <c r="G592">
        <v>1.996146</v>
      </c>
    </row>
    <row r="593" spans="1:7" x14ac:dyDescent="0.35">
      <c r="A593">
        <v>984</v>
      </c>
      <c r="B593" t="s">
        <v>10</v>
      </c>
      <c r="C593">
        <v>17</v>
      </c>
      <c r="D593">
        <v>1.7273E-2</v>
      </c>
      <c r="E593">
        <v>3.4169999999999999E-2</v>
      </c>
      <c r="F593">
        <v>1.0774000000000001E-2</v>
      </c>
      <c r="G593">
        <v>4.6680000000000003E-3</v>
      </c>
    </row>
    <row r="594" spans="1:7" x14ac:dyDescent="0.35">
      <c r="A594">
        <v>200</v>
      </c>
      <c r="B594" t="s">
        <v>10</v>
      </c>
      <c r="C594">
        <v>0</v>
      </c>
    </row>
    <row r="595" spans="1:7" x14ac:dyDescent="0.35">
      <c r="A595">
        <v>320</v>
      </c>
      <c r="B595" t="s">
        <v>11</v>
      </c>
      <c r="C595">
        <v>44840</v>
      </c>
      <c r="D595">
        <v>30.749801000000001</v>
      </c>
      <c r="E595">
        <v>29.013020000000001</v>
      </c>
      <c r="F595">
        <v>30.102712</v>
      </c>
      <c r="G595">
        <v>31.105121</v>
      </c>
    </row>
    <row r="596" spans="1:7" x14ac:dyDescent="0.35">
      <c r="A596">
        <v>321</v>
      </c>
      <c r="B596" t="s">
        <v>11</v>
      </c>
      <c r="C596">
        <v>19707</v>
      </c>
      <c r="D596">
        <v>24.51</v>
      </c>
      <c r="E596">
        <v>24.29</v>
      </c>
      <c r="F596">
        <v>24.23</v>
      </c>
      <c r="G596">
        <v>25.84</v>
      </c>
    </row>
    <row r="597" spans="1:7" x14ac:dyDescent="0.35">
      <c r="A597">
        <v>322</v>
      </c>
      <c r="B597" t="s">
        <v>11</v>
      </c>
      <c r="C597">
        <v>14919</v>
      </c>
      <c r="D597">
        <v>23.408519999999999</v>
      </c>
      <c r="E597">
        <v>24.337116000000002</v>
      </c>
      <c r="F597">
        <v>26.032675000000001</v>
      </c>
      <c r="G597">
        <v>25.694700999999998</v>
      </c>
    </row>
    <row r="598" spans="1:7" x14ac:dyDescent="0.35">
      <c r="A598">
        <v>323</v>
      </c>
      <c r="B598" t="s">
        <v>11</v>
      </c>
      <c r="C598">
        <v>19011</v>
      </c>
      <c r="D598">
        <v>19.524335000000001</v>
      </c>
      <c r="E598">
        <v>19.168507999999999</v>
      </c>
      <c r="F598">
        <v>19.799271999999998</v>
      </c>
      <c r="G598">
        <v>19.414933999999999</v>
      </c>
    </row>
    <row r="599" spans="1:7" x14ac:dyDescent="0.35">
      <c r="A599">
        <v>324</v>
      </c>
      <c r="B599" t="s">
        <v>11</v>
      </c>
      <c r="C599">
        <v>45152</v>
      </c>
      <c r="D599">
        <v>49.114102000000003</v>
      </c>
      <c r="E599">
        <v>40.986103</v>
      </c>
      <c r="F599">
        <v>48.397936000000001</v>
      </c>
      <c r="G599">
        <v>51.539836000000001</v>
      </c>
    </row>
    <row r="600" spans="1:7" x14ac:dyDescent="0.35">
      <c r="A600">
        <v>325</v>
      </c>
      <c r="B600" t="s">
        <v>11</v>
      </c>
      <c r="C600">
        <v>43267</v>
      </c>
      <c r="D600">
        <v>67.046942000000001</v>
      </c>
      <c r="E600">
        <v>63.691473999999999</v>
      </c>
      <c r="F600">
        <v>69.341102000000006</v>
      </c>
      <c r="G600">
        <v>67.509799000000001</v>
      </c>
    </row>
    <row r="601" spans="1:7" x14ac:dyDescent="0.35">
      <c r="A601">
        <v>74</v>
      </c>
      <c r="B601" t="s">
        <v>10</v>
      </c>
      <c r="C601">
        <v>1671</v>
      </c>
      <c r="D601">
        <v>10.331772000000001</v>
      </c>
      <c r="E601">
        <v>11.705859</v>
      </c>
      <c r="F601">
        <v>8.5176859999999994</v>
      </c>
      <c r="G601">
        <v>8.3825190000000003</v>
      </c>
    </row>
    <row r="602" spans="1:7" x14ac:dyDescent="0.35">
      <c r="A602">
        <v>767</v>
      </c>
      <c r="B602" t="s">
        <v>10</v>
      </c>
      <c r="C602">
        <v>664</v>
      </c>
      <c r="D602">
        <v>4.5285450000000003</v>
      </c>
      <c r="E602">
        <v>4.1997429999999998</v>
      </c>
      <c r="F602">
        <v>4.1704629999999998</v>
      </c>
      <c r="G602">
        <v>3.555167</v>
      </c>
    </row>
    <row r="603" spans="1:7" x14ac:dyDescent="0.35">
      <c r="A603">
        <v>472</v>
      </c>
      <c r="B603" t="s">
        <v>10</v>
      </c>
      <c r="C603">
        <v>655</v>
      </c>
      <c r="D603">
        <v>6.731865</v>
      </c>
      <c r="E603">
        <v>7.4265650000000001</v>
      </c>
      <c r="F603">
        <v>7.4369069999999997</v>
      </c>
      <c r="G603">
        <v>7.8497700000000004</v>
      </c>
    </row>
    <row r="604" spans="1:7" x14ac:dyDescent="0.35">
      <c r="A604">
        <v>655</v>
      </c>
      <c r="B604" t="s">
        <v>10</v>
      </c>
      <c r="C604">
        <v>38</v>
      </c>
      <c r="D604">
        <v>0.115103</v>
      </c>
      <c r="E604">
        <v>0.113555</v>
      </c>
      <c r="F604">
        <v>0.12805800000000001</v>
      </c>
      <c r="G604">
        <v>8.6593000000000003E-2</v>
      </c>
    </row>
    <row r="605" spans="1:7" x14ac:dyDescent="0.35">
      <c r="A605">
        <v>360</v>
      </c>
      <c r="B605" t="s">
        <v>10</v>
      </c>
      <c r="C605">
        <v>386</v>
      </c>
      <c r="D605">
        <v>0.567218</v>
      </c>
      <c r="E605">
        <v>0.56269400000000003</v>
      </c>
      <c r="F605">
        <v>1.1816500000000001</v>
      </c>
      <c r="G605">
        <v>1.1968829999999999</v>
      </c>
    </row>
    <row r="606" spans="1:7" x14ac:dyDescent="0.35">
      <c r="A606">
        <v>951</v>
      </c>
      <c r="B606" t="s">
        <v>10</v>
      </c>
      <c r="C606">
        <v>313</v>
      </c>
      <c r="D606">
        <v>0.99231000000000003</v>
      </c>
      <c r="E606">
        <v>0.79644899999999996</v>
      </c>
      <c r="F606">
        <v>1.988029</v>
      </c>
      <c r="G606">
        <v>1.744294</v>
      </c>
    </row>
    <row r="607" spans="1:7" x14ac:dyDescent="0.35">
      <c r="A607">
        <v>326</v>
      </c>
      <c r="B607" t="s">
        <v>11</v>
      </c>
      <c r="C607">
        <v>36616</v>
      </c>
      <c r="D607">
        <v>24.885068</v>
      </c>
      <c r="E607">
        <v>24.947523</v>
      </c>
      <c r="F607">
        <v>23.327472</v>
      </c>
      <c r="G607">
        <v>23.507373000000001</v>
      </c>
    </row>
    <row r="608" spans="1:7" x14ac:dyDescent="0.35">
      <c r="A608">
        <v>327</v>
      </c>
      <c r="B608" t="s">
        <v>11</v>
      </c>
      <c r="C608">
        <v>61372</v>
      </c>
      <c r="D608">
        <v>23.242716000000001</v>
      </c>
      <c r="E608">
        <v>23.033615000000001</v>
      </c>
      <c r="F608">
        <v>23.118265999999998</v>
      </c>
      <c r="G608">
        <v>23.394908000000001</v>
      </c>
    </row>
    <row r="609" spans="1:7" x14ac:dyDescent="0.35">
      <c r="A609">
        <v>581</v>
      </c>
      <c r="B609" t="s">
        <v>10</v>
      </c>
      <c r="C609">
        <v>441</v>
      </c>
      <c r="D609">
        <v>1.7258560000000001</v>
      </c>
      <c r="E609">
        <v>2.703376</v>
      </c>
      <c r="F609">
        <v>1.826173</v>
      </c>
      <c r="G609">
        <v>1.653543</v>
      </c>
    </row>
    <row r="610" spans="1:7" x14ac:dyDescent="0.35">
      <c r="A610">
        <v>345</v>
      </c>
      <c r="B610" t="s">
        <v>10</v>
      </c>
      <c r="C610">
        <v>274</v>
      </c>
      <c r="D610">
        <v>2.1845910000000002</v>
      </c>
      <c r="E610">
        <v>3.0043669999999998</v>
      </c>
      <c r="F610">
        <v>1.8563240000000001</v>
      </c>
      <c r="G610">
        <v>1.877003</v>
      </c>
    </row>
    <row r="611" spans="1:7" x14ac:dyDescent="0.35">
      <c r="A611">
        <v>137</v>
      </c>
      <c r="B611" t="s">
        <v>10</v>
      </c>
      <c r="C611">
        <v>303</v>
      </c>
      <c r="D611">
        <v>4.7491390000000004</v>
      </c>
      <c r="E611">
        <v>2.5111469999999998</v>
      </c>
      <c r="F611">
        <v>2.7395520000000002</v>
      </c>
      <c r="G611">
        <v>3.3888310000000001</v>
      </c>
    </row>
    <row r="612" spans="1:7" x14ac:dyDescent="0.35">
      <c r="A612">
        <v>129</v>
      </c>
      <c r="B612" t="s">
        <v>10</v>
      </c>
      <c r="C612">
        <v>998</v>
      </c>
      <c r="D612">
        <v>8.2173920000000003</v>
      </c>
      <c r="E612">
        <v>5.6911820000000004</v>
      </c>
      <c r="F612">
        <v>6.9369350000000001</v>
      </c>
      <c r="G612">
        <v>6.5005480000000002</v>
      </c>
    </row>
    <row r="613" spans="1:7" x14ac:dyDescent="0.35">
      <c r="A613">
        <v>958</v>
      </c>
      <c r="B613" t="s">
        <v>10</v>
      </c>
      <c r="C613">
        <v>380</v>
      </c>
      <c r="D613">
        <v>3.6382279999999998</v>
      </c>
      <c r="E613">
        <v>2.9707180000000002</v>
      </c>
      <c r="F613">
        <v>3.4946519999999999</v>
      </c>
      <c r="G613">
        <v>2.9739640000000001</v>
      </c>
    </row>
    <row r="614" spans="1:7" x14ac:dyDescent="0.35">
      <c r="A614">
        <v>328</v>
      </c>
      <c r="B614" t="s">
        <v>11</v>
      </c>
      <c r="C614">
        <v>31518</v>
      </c>
      <c r="D614">
        <v>40.259233000000002</v>
      </c>
      <c r="E614">
        <v>36.774144999999997</v>
      </c>
      <c r="F614">
        <v>36.393726000000001</v>
      </c>
      <c r="G614">
        <v>36.736187000000001</v>
      </c>
    </row>
    <row r="615" spans="1:7" x14ac:dyDescent="0.35">
      <c r="A615">
        <v>329</v>
      </c>
      <c r="B615" t="s">
        <v>11</v>
      </c>
      <c r="C615">
        <v>32182</v>
      </c>
      <c r="D615">
        <v>42.498387999999998</v>
      </c>
      <c r="E615">
        <v>39.523614999999999</v>
      </c>
      <c r="F615">
        <v>37.048088</v>
      </c>
      <c r="G615">
        <v>38.606206</v>
      </c>
    </row>
    <row r="616" spans="1:7" x14ac:dyDescent="0.35">
      <c r="A616">
        <v>330</v>
      </c>
      <c r="B616" t="s">
        <v>11</v>
      </c>
      <c r="C616">
        <v>28081</v>
      </c>
      <c r="D616">
        <v>37.296716000000004</v>
      </c>
      <c r="E616">
        <v>36.567067000000002</v>
      </c>
      <c r="F616">
        <v>36.063000000000002</v>
      </c>
      <c r="G616">
        <v>36.727739999999997</v>
      </c>
    </row>
    <row r="617" spans="1:7" x14ac:dyDescent="0.35">
      <c r="A617">
        <v>331</v>
      </c>
      <c r="B617" t="s">
        <v>11</v>
      </c>
      <c r="C617">
        <v>30445</v>
      </c>
      <c r="D617">
        <v>21.227383</v>
      </c>
      <c r="E617">
        <v>20.885107999999999</v>
      </c>
      <c r="F617">
        <v>21.856271</v>
      </c>
      <c r="G617">
        <v>22.450430000000001</v>
      </c>
    </row>
    <row r="618" spans="1:7" x14ac:dyDescent="0.35">
      <c r="A618">
        <v>747</v>
      </c>
      <c r="B618" t="s">
        <v>10</v>
      </c>
      <c r="C618">
        <v>394</v>
      </c>
      <c r="D618">
        <v>22.152988000000001</v>
      </c>
      <c r="E618">
        <v>18.566184</v>
      </c>
      <c r="F618">
        <v>19.594214999999998</v>
      </c>
      <c r="G618">
        <v>39.715043000000001</v>
      </c>
    </row>
    <row r="619" spans="1:7" x14ac:dyDescent="0.35">
      <c r="A619">
        <v>332</v>
      </c>
      <c r="B619" t="s">
        <v>11</v>
      </c>
      <c r="C619">
        <v>25420</v>
      </c>
      <c r="D619">
        <v>42.780174000000002</v>
      </c>
      <c r="E619">
        <v>41.663288000000001</v>
      </c>
      <c r="F619">
        <v>39.743067000000003</v>
      </c>
      <c r="G619">
        <v>39.895679999999999</v>
      </c>
    </row>
    <row r="620" spans="1:7" x14ac:dyDescent="0.35">
      <c r="A620">
        <v>333</v>
      </c>
      <c r="B620" t="s">
        <v>11</v>
      </c>
      <c r="C620">
        <v>36433</v>
      </c>
      <c r="D620">
        <v>36.526893000000001</v>
      </c>
      <c r="E620">
        <v>39.321756999999998</v>
      </c>
      <c r="F620">
        <v>35.271115999999999</v>
      </c>
      <c r="G620">
        <v>34.870207999999998</v>
      </c>
    </row>
    <row r="621" spans="1:7" x14ac:dyDescent="0.35">
      <c r="A621">
        <v>334</v>
      </c>
      <c r="B621" t="s">
        <v>11</v>
      </c>
      <c r="C621">
        <v>31624</v>
      </c>
      <c r="D621">
        <v>17.901171999999999</v>
      </c>
      <c r="E621">
        <v>17.92109</v>
      </c>
      <c r="F621">
        <v>12.817503</v>
      </c>
      <c r="G621">
        <v>12.763899</v>
      </c>
    </row>
    <row r="622" spans="1:7" x14ac:dyDescent="0.35">
      <c r="A622">
        <v>554</v>
      </c>
      <c r="B622" t="s">
        <v>10</v>
      </c>
      <c r="C622">
        <v>922</v>
      </c>
      <c r="D622">
        <v>5.3319739999999998</v>
      </c>
      <c r="E622">
        <v>7.520918</v>
      </c>
      <c r="F622">
        <v>4.7463230000000003</v>
      </c>
      <c r="G622">
        <v>4.4225479999999999</v>
      </c>
    </row>
    <row r="623" spans="1:7" x14ac:dyDescent="0.35">
      <c r="A623">
        <v>199</v>
      </c>
      <c r="B623" t="s">
        <v>10</v>
      </c>
      <c r="C623">
        <v>1136</v>
      </c>
      <c r="D623">
        <v>10.563069</v>
      </c>
      <c r="E623">
        <v>11.272019</v>
      </c>
      <c r="F623">
        <v>10.783579</v>
      </c>
      <c r="G623">
        <v>10.817499</v>
      </c>
    </row>
    <row r="624" spans="1:7" x14ac:dyDescent="0.35">
      <c r="A624">
        <v>486</v>
      </c>
      <c r="B624" t="s">
        <v>10</v>
      </c>
      <c r="C624">
        <v>881</v>
      </c>
      <c r="D624">
        <v>1.8357220000000001</v>
      </c>
      <c r="E624">
        <v>1.704447</v>
      </c>
      <c r="F624">
        <v>1.886047</v>
      </c>
      <c r="G624">
        <v>1.8154079999999999</v>
      </c>
    </row>
    <row r="625" spans="1:7" x14ac:dyDescent="0.35">
      <c r="A625">
        <v>335</v>
      </c>
      <c r="B625" t="s">
        <v>11</v>
      </c>
      <c r="C625">
        <v>38469</v>
      </c>
      <c r="D625">
        <v>26.106097999999999</v>
      </c>
      <c r="E625">
        <v>25.683561000000001</v>
      </c>
      <c r="F625">
        <v>27.814615</v>
      </c>
      <c r="G625">
        <v>27.939501</v>
      </c>
    </row>
    <row r="626" spans="1:7" x14ac:dyDescent="0.35">
      <c r="A626">
        <v>180</v>
      </c>
      <c r="B626" t="s">
        <v>10</v>
      </c>
      <c r="C626">
        <v>478</v>
      </c>
      <c r="D626">
        <v>1.5018739999999999</v>
      </c>
      <c r="E626">
        <v>1.6510769999999999</v>
      </c>
      <c r="F626">
        <v>1.668919</v>
      </c>
      <c r="G626">
        <v>1.4700040000000001</v>
      </c>
    </row>
    <row r="627" spans="1:7" x14ac:dyDescent="0.35">
      <c r="A627">
        <v>723</v>
      </c>
      <c r="B627" t="s">
        <v>10</v>
      </c>
      <c r="C627">
        <v>142</v>
      </c>
      <c r="D627">
        <v>0.36174200000000001</v>
      </c>
      <c r="E627">
        <v>0.31744800000000001</v>
      </c>
      <c r="F627">
        <v>0.301367</v>
      </c>
      <c r="G627">
        <v>0.29952000000000001</v>
      </c>
    </row>
    <row r="628" spans="1:7" x14ac:dyDescent="0.35">
      <c r="A628">
        <v>688</v>
      </c>
      <c r="B628" t="s">
        <v>10</v>
      </c>
      <c r="C628">
        <v>19</v>
      </c>
      <c r="F628">
        <v>6.6864000000000007E-2</v>
      </c>
      <c r="G628">
        <v>4.0240999999999999E-2</v>
      </c>
    </row>
    <row r="629" spans="1:7" x14ac:dyDescent="0.35">
      <c r="A629">
        <v>336</v>
      </c>
      <c r="B629" t="s">
        <v>11</v>
      </c>
      <c r="C629">
        <v>23705</v>
      </c>
      <c r="D629">
        <v>18.120501000000001</v>
      </c>
      <c r="E629">
        <v>18.310236</v>
      </c>
      <c r="F629">
        <v>19.994056</v>
      </c>
      <c r="G629">
        <v>19.626024000000001</v>
      </c>
    </row>
    <row r="630" spans="1:7" x14ac:dyDescent="0.35">
      <c r="A630">
        <v>337</v>
      </c>
      <c r="B630" t="s">
        <v>11</v>
      </c>
      <c r="C630">
        <v>48002</v>
      </c>
      <c r="D630">
        <v>50.74</v>
      </c>
      <c r="E630">
        <v>49.88</v>
      </c>
      <c r="F630">
        <v>51.41</v>
      </c>
      <c r="G630">
        <v>51.28</v>
      </c>
    </row>
    <row r="631" spans="1:7" x14ac:dyDescent="0.35">
      <c r="A631">
        <v>338</v>
      </c>
      <c r="B631" t="s">
        <v>11</v>
      </c>
      <c r="C631">
        <v>4820</v>
      </c>
      <c r="D631">
        <v>6.7005559999999997</v>
      </c>
      <c r="E631">
        <v>6.404846</v>
      </c>
      <c r="F631">
        <v>6.6147830000000001</v>
      </c>
      <c r="G631">
        <v>6.6230950000000002</v>
      </c>
    </row>
    <row r="632" spans="1:7" x14ac:dyDescent="0.35">
      <c r="A632">
        <v>339</v>
      </c>
      <c r="B632" t="s">
        <v>11</v>
      </c>
      <c r="C632">
        <v>22687</v>
      </c>
      <c r="D632">
        <v>33.885902000000002</v>
      </c>
      <c r="E632">
        <v>33.251542000000001</v>
      </c>
      <c r="F632">
        <v>31.780165</v>
      </c>
      <c r="G632">
        <v>32.134996000000001</v>
      </c>
    </row>
    <row r="633" spans="1:7" x14ac:dyDescent="0.35">
      <c r="A633">
        <v>721</v>
      </c>
      <c r="B633" t="s">
        <v>10</v>
      </c>
      <c r="C633">
        <v>1184</v>
      </c>
      <c r="D633">
        <v>8.9009540000000005</v>
      </c>
      <c r="E633">
        <v>12.983024</v>
      </c>
      <c r="F633">
        <v>8.3334390000000003</v>
      </c>
      <c r="G633">
        <v>9.6204739999999997</v>
      </c>
    </row>
    <row r="634" spans="1:7" x14ac:dyDescent="0.35">
      <c r="A634">
        <v>921</v>
      </c>
      <c r="B634" t="s">
        <v>10</v>
      </c>
      <c r="C634">
        <v>1636</v>
      </c>
      <c r="D634">
        <v>10.295127000000001</v>
      </c>
      <c r="E634">
        <v>10.169376</v>
      </c>
      <c r="F634">
        <v>9.6600599999999996</v>
      </c>
      <c r="G634">
        <v>10.409746999999999</v>
      </c>
    </row>
    <row r="635" spans="1:7" x14ac:dyDescent="0.35">
      <c r="A635">
        <v>340</v>
      </c>
      <c r="B635" t="s">
        <v>11</v>
      </c>
      <c r="C635">
        <v>17918</v>
      </c>
      <c r="D635">
        <v>6.0701939999999999</v>
      </c>
      <c r="E635">
        <v>4.9142239999999999</v>
      </c>
      <c r="F635">
        <v>6.5279049999999996</v>
      </c>
      <c r="G635">
        <v>6.3581820000000002</v>
      </c>
    </row>
    <row r="636" spans="1:7" x14ac:dyDescent="0.35">
      <c r="A636">
        <v>212</v>
      </c>
      <c r="B636" t="s">
        <v>10</v>
      </c>
      <c r="C636">
        <v>302</v>
      </c>
      <c r="D636">
        <v>7.335318</v>
      </c>
      <c r="E636">
        <v>6.6387590000000003</v>
      </c>
      <c r="F636">
        <v>3.5092639999999999</v>
      </c>
      <c r="G636">
        <v>3.4559929999999999</v>
      </c>
    </row>
    <row r="637" spans="1:7" x14ac:dyDescent="0.35">
      <c r="A637">
        <v>42</v>
      </c>
      <c r="B637" t="s">
        <v>10</v>
      </c>
      <c r="C637">
        <v>339</v>
      </c>
      <c r="D637">
        <v>1.352274</v>
      </c>
      <c r="E637">
        <v>1.5069950000000001</v>
      </c>
      <c r="F637">
        <v>1.1643509999999999</v>
      </c>
      <c r="G637">
        <v>1.1779010000000001</v>
      </c>
    </row>
    <row r="638" spans="1:7" x14ac:dyDescent="0.35">
      <c r="A638">
        <v>799</v>
      </c>
      <c r="B638" t="s">
        <v>10</v>
      </c>
      <c r="C638">
        <v>732</v>
      </c>
      <c r="D638">
        <v>3.8688220000000002</v>
      </c>
      <c r="E638">
        <v>3.7901980000000002</v>
      </c>
      <c r="F638">
        <v>4.6104520000000004</v>
      </c>
      <c r="G638">
        <v>4.6193379999999999</v>
      </c>
    </row>
    <row r="639" spans="1:7" x14ac:dyDescent="0.35">
      <c r="A639">
        <v>341</v>
      </c>
      <c r="B639" t="s">
        <v>11</v>
      </c>
      <c r="C639">
        <v>44961</v>
      </c>
      <c r="D639">
        <v>29.050339999999998</v>
      </c>
      <c r="E639">
        <v>28.217554</v>
      </c>
      <c r="F639">
        <v>26.939166</v>
      </c>
      <c r="G639">
        <v>27.038050999999999</v>
      </c>
    </row>
    <row r="640" spans="1:7" x14ac:dyDescent="0.35">
      <c r="A640">
        <v>342</v>
      </c>
      <c r="B640" t="s">
        <v>11</v>
      </c>
      <c r="C640">
        <v>44523</v>
      </c>
      <c r="D640">
        <v>28.613271000000001</v>
      </c>
      <c r="E640">
        <v>27.903445999999999</v>
      </c>
      <c r="F640">
        <v>25.666962000000002</v>
      </c>
      <c r="G640">
        <v>25.861857000000001</v>
      </c>
    </row>
    <row r="641" spans="1:7" x14ac:dyDescent="0.35">
      <c r="A641">
        <v>343</v>
      </c>
      <c r="B641" t="s">
        <v>11</v>
      </c>
      <c r="C641">
        <v>17962</v>
      </c>
      <c r="D641">
        <v>6.7857560000000001</v>
      </c>
      <c r="E641">
        <v>6.0643969999999996</v>
      </c>
      <c r="F641">
        <v>5.9863169999999997</v>
      </c>
      <c r="G641">
        <v>5.9456709999999999</v>
      </c>
    </row>
    <row r="642" spans="1:7" x14ac:dyDescent="0.35">
      <c r="A642">
        <v>344</v>
      </c>
      <c r="B642" t="s">
        <v>11</v>
      </c>
      <c r="C642">
        <v>28575</v>
      </c>
      <c r="D642">
        <v>35.754815000000001</v>
      </c>
      <c r="E642">
        <v>37.644970000000001</v>
      </c>
      <c r="F642">
        <v>30.320004999999998</v>
      </c>
      <c r="G642">
        <v>34.002738000000001</v>
      </c>
    </row>
    <row r="643" spans="1:7" x14ac:dyDescent="0.35">
      <c r="A643">
        <v>345</v>
      </c>
      <c r="B643" t="s">
        <v>11</v>
      </c>
      <c r="C643">
        <v>11881</v>
      </c>
      <c r="D643">
        <v>21.074254</v>
      </c>
      <c r="E643">
        <v>20.491700000000002</v>
      </c>
      <c r="F643">
        <v>20.023911999999999</v>
      </c>
      <c r="G643">
        <v>19.813406000000001</v>
      </c>
    </row>
    <row r="644" spans="1:7" x14ac:dyDescent="0.35">
      <c r="A644">
        <v>346</v>
      </c>
      <c r="B644" t="s">
        <v>11</v>
      </c>
      <c r="C644">
        <v>26061</v>
      </c>
      <c r="D644">
        <v>13.591305</v>
      </c>
      <c r="E644">
        <v>12.983345</v>
      </c>
      <c r="F644">
        <v>12.595919</v>
      </c>
      <c r="G644">
        <v>12.540692999999999</v>
      </c>
    </row>
    <row r="645" spans="1:7" x14ac:dyDescent="0.35">
      <c r="A645">
        <v>347</v>
      </c>
      <c r="B645" t="s">
        <v>11</v>
      </c>
      <c r="C645">
        <v>31657</v>
      </c>
      <c r="D645">
        <v>17.642993000000001</v>
      </c>
      <c r="E645">
        <v>16.976924</v>
      </c>
      <c r="F645">
        <v>17.181768000000002</v>
      </c>
      <c r="G645">
        <v>17.023367</v>
      </c>
    </row>
    <row r="646" spans="1:7" x14ac:dyDescent="0.35">
      <c r="A646">
        <v>348</v>
      </c>
      <c r="B646" t="s">
        <v>11</v>
      </c>
      <c r="C646">
        <v>30036</v>
      </c>
      <c r="D646">
        <v>16.742664000000001</v>
      </c>
      <c r="E646">
        <v>16.296482999999998</v>
      </c>
      <c r="F646">
        <v>15.832564</v>
      </c>
      <c r="G646">
        <v>16.167027999999998</v>
      </c>
    </row>
    <row r="647" spans="1:7" x14ac:dyDescent="0.35">
      <c r="A647">
        <v>483</v>
      </c>
      <c r="B647" t="s">
        <v>10</v>
      </c>
      <c r="C647">
        <v>433</v>
      </c>
      <c r="D647">
        <v>3.7817759999999998</v>
      </c>
      <c r="E647">
        <v>6.1395809999999997</v>
      </c>
      <c r="F647">
        <v>2.760243</v>
      </c>
      <c r="G647">
        <v>2.7525240000000002</v>
      </c>
    </row>
    <row r="648" spans="1:7" x14ac:dyDescent="0.35">
      <c r="A648">
        <v>140</v>
      </c>
      <c r="B648" t="s">
        <v>10</v>
      </c>
      <c r="C648">
        <v>970</v>
      </c>
      <c r="D648">
        <v>6.752974</v>
      </c>
      <c r="E648">
        <v>5.4558759999999999</v>
      </c>
      <c r="F648">
        <v>5.1494200000000001</v>
      </c>
      <c r="G648">
        <v>4.7497340000000001</v>
      </c>
    </row>
    <row r="649" spans="1:7" x14ac:dyDescent="0.35">
      <c r="A649">
        <v>913</v>
      </c>
      <c r="B649" t="s">
        <v>10</v>
      </c>
      <c r="C649">
        <v>770</v>
      </c>
      <c r="D649">
        <v>4.61937</v>
      </c>
      <c r="E649">
        <v>4.3597590000000004</v>
      </c>
      <c r="F649">
        <v>4.0864799999999999</v>
      </c>
      <c r="G649">
        <v>3.596295</v>
      </c>
    </row>
    <row r="650" spans="1:7" x14ac:dyDescent="0.35">
      <c r="A650">
        <v>44</v>
      </c>
      <c r="B650" t="s">
        <v>10</v>
      </c>
      <c r="C650">
        <v>783</v>
      </c>
      <c r="D650">
        <v>3.3747050000000001</v>
      </c>
      <c r="E650">
        <v>4.9511890000000003</v>
      </c>
      <c r="F650">
        <v>3.7266279999999998</v>
      </c>
      <c r="G650">
        <v>4.0626110000000004</v>
      </c>
    </row>
    <row r="651" spans="1:7" x14ac:dyDescent="0.35">
      <c r="A651">
        <v>912</v>
      </c>
      <c r="B651" t="s">
        <v>10</v>
      </c>
      <c r="C651">
        <v>1151</v>
      </c>
      <c r="D651">
        <v>6.6625430000000003</v>
      </c>
      <c r="E651">
        <v>6.51572</v>
      </c>
      <c r="F651">
        <v>7.6219380000000001</v>
      </c>
      <c r="G651">
        <v>7.8749260000000003</v>
      </c>
    </row>
    <row r="652" spans="1:7" x14ac:dyDescent="0.35">
      <c r="A652">
        <v>680</v>
      </c>
      <c r="B652" t="s">
        <v>10</v>
      </c>
      <c r="C652">
        <v>177</v>
      </c>
      <c r="D652">
        <v>2.4373469999999999</v>
      </c>
      <c r="E652">
        <v>2.2698360000000002</v>
      </c>
      <c r="F652">
        <v>2.3739240000000001</v>
      </c>
      <c r="G652">
        <v>2.2304360000000001</v>
      </c>
    </row>
    <row r="653" spans="1:7" x14ac:dyDescent="0.35">
      <c r="A653">
        <v>349</v>
      </c>
      <c r="B653" t="s">
        <v>11</v>
      </c>
      <c r="C653">
        <v>11637</v>
      </c>
      <c r="D653">
        <v>23.330676</v>
      </c>
      <c r="E653">
        <v>21.215235</v>
      </c>
      <c r="F653">
        <v>22.969522000000001</v>
      </c>
      <c r="G653">
        <v>21.813941</v>
      </c>
    </row>
    <row r="654" spans="1:7" x14ac:dyDescent="0.35">
      <c r="A654">
        <v>347</v>
      </c>
      <c r="B654" t="s">
        <v>10</v>
      </c>
      <c r="C654">
        <v>316</v>
      </c>
      <c r="D654">
        <v>1.158401</v>
      </c>
      <c r="E654">
        <v>1.320573</v>
      </c>
      <c r="F654">
        <v>1.2334700000000001</v>
      </c>
      <c r="G654">
        <v>0.92237599999999997</v>
      </c>
    </row>
    <row r="655" spans="1:7" x14ac:dyDescent="0.35">
      <c r="A655">
        <v>395</v>
      </c>
      <c r="B655" t="s">
        <v>10</v>
      </c>
      <c r="C655">
        <v>314</v>
      </c>
      <c r="D655">
        <v>0.71771499999999999</v>
      </c>
      <c r="E655">
        <v>0.62193299999999996</v>
      </c>
      <c r="F655">
        <v>0.60806899999999997</v>
      </c>
      <c r="G655">
        <v>0.55626699999999996</v>
      </c>
    </row>
    <row r="656" spans="1:7" x14ac:dyDescent="0.35">
      <c r="A656">
        <v>643</v>
      </c>
      <c r="B656" t="s">
        <v>10</v>
      </c>
      <c r="C656">
        <v>0</v>
      </c>
    </row>
    <row r="657" spans="1:7" x14ac:dyDescent="0.35">
      <c r="A657">
        <v>351</v>
      </c>
      <c r="B657" t="s">
        <v>11</v>
      </c>
      <c r="C657">
        <v>24096</v>
      </c>
      <c r="D657">
        <v>38.245010000000001</v>
      </c>
      <c r="E657">
        <v>38.516002999999998</v>
      </c>
      <c r="F657">
        <v>38.184902000000001</v>
      </c>
      <c r="G657">
        <v>38.678342000000001</v>
      </c>
    </row>
    <row r="658" spans="1:7" x14ac:dyDescent="0.35">
      <c r="A658">
        <v>352</v>
      </c>
      <c r="B658" t="s">
        <v>11</v>
      </c>
      <c r="C658">
        <v>26538</v>
      </c>
      <c r="D658">
        <v>16.045145999999999</v>
      </c>
      <c r="E658">
        <v>15.781489000000001</v>
      </c>
      <c r="F658">
        <v>14.600139</v>
      </c>
      <c r="G658">
        <v>14.640783000000001</v>
      </c>
    </row>
    <row r="659" spans="1:7" x14ac:dyDescent="0.35">
      <c r="A659">
        <v>353</v>
      </c>
      <c r="B659" t="s">
        <v>11</v>
      </c>
      <c r="C659">
        <v>44110</v>
      </c>
      <c r="D659">
        <v>36.818049999999999</v>
      </c>
      <c r="E659">
        <v>35.464004000000003</v>
      </c>
      <c r="F659">
        <v>32.822215</v>
      </c>
      <c r="G659">
        <v>32.576732999999997</v>
      </c>
    </row>
    <row r="660" spans="1:7" x14ac:dyDescent="0.35">
      <c r="A660">
        <v>354</v>
      </c>
      <c r="B660" t="s">
        <v>11</v>
      </c>
      <c r="C660">
        <v>27520</v>
      </c>
      <c r="D660">
        <v>13.421778</v>
      </c>
      <c r="E660">
        <v>13.022954</v>
      </c>
      <c r="F660">
        <v>12.800007000000001</v>
      </c>
      <c r="G660">
        <v>13.066701999999999</v>
      </c>
    </row>
    <row r="661" spans="1:7" x14ac:dyDescent="0.35">
      <c r="A661">
        <v>355</v>
      </c>
      <c r="B661" t="s">
        <v>11</v>
      </c>
      <c r="C661">
        <v>25826</v>
      </c>
      <c r="D661">
        <v>9.3682379999999998</v>
      </c>
      <c r="E661">
        <v>8.9846839999999997</v>
      </c>
      <c r="F661">
        <v>10.82522</v>
      </c>
      <c r="G661">
        <v>10.790317999999999</v>
      </c>
    </row>
    <row r="662" spans="1:7" x14ac:dyDescent="0.35">
      <c r="A662">
        <v>469</v>
      </c>
      <c r="B662" t="s">
        <v>10</v>
      </c>
      <c r="C662">
        <v>798</v>
      </c>
      <c r="D662">
        <v>6.6014850000000003</v>
      </c>
      <c r="E662">
        <v>5.9011449999999996</v>
      </c>
      <c r="F662">
        <v>5.2683109999999997</v>
      </c>
      <c r="G662">
        <v>6.0828100000000003</v>
      </c>
    </row>
    <row r="663" spans="1:7" x14ac:dyDescent="0.35">
      <c r="A663">
        <v>630</v>
      </c>
      <c r="B663" t="s">
        <v>10</v>
      </c>
      <c r="C663">
        <v>227</v>
      </c>
      <c r="D663">
        <v>0.66856199999999999</v>
      </c>
      <c r="E663">
        <v>0.70009100000000002</v>
      </c>
      <c r="F663">
        <v>0.76737699999999998</v>
      </c>
      <c r="G663">
        <v>0.68824200000000002</v>
      </c>
    </row>
    <row r="664" spans="1:7" x14ac:dyDescent="0.35">
      <c r="A664">
        <v>543</v>
      </c>
      <c r="B664" t="s">
        <v>10</v>
      </c>
      <c r="C664">
        <v>672</v>
      </c>
      <c r="D664">
        <v>1.2349330000000001</v>
      </c>
      <c r="E664">
        <v>1.0012529999999999</v>
      </c>
      <c r="F664">
        <v>0.89587600000000001</v>
      </c>
      <c r="G664">
        <v>0.73194199999999998</v>
      </c>
    </row>
    <row r="665" spans="1:7" x14ac:dyDescent="0.35">
      <c r="A665">
        <v>699</v>
      </c>
      <c r="B665" t="s">
        <v>10</v>
      </c>
      <c r="C665">
        <v>339</v>
      </c>
      <c r="D665">
        <v>2.900741</v>
      </c>
      <c r="E665">
        <v>2.981144</v>
      </c>
      <c r="F665">
        <v>3.232246</v>
      </c>
      <c r="G665">
        <v>3.1611449999999999</v>
      </c>
    </row>
    <row r="666" spans="1:7" x14ac:dyDescent="0.35">
      <c r="A666">
        <v>824</v>
      </c>
      <c r="B666" t="s">
        <v>10</v>
      </c>
      <c r="C666">
        <v>109</v>
      </c>
      <c r="D666">
        <v>0.31478699999999998</v>
      </c>
      <c r="E666">
        <v>0.42221399999999998</v>
      </c>
      <c r="F666">
        <v>0.54356499999999996</v>
      </c>
      <c r="G666">
        <v>0.593692</v>
      </c>
    </row>
    <row r="667" spans="1:7" x14ac:dyDescent="0.35">
      <c r="A667">
        <v>356</v>
      </c>
      <c r="B667" t="s">
        <v>11</v>
      </c>
      <c r="C667">
        <v>5121</v>
      </c>
      <c r="D667">
        <v>3.5458880000000002</v>
      </c>
      <c r="E667">
        <v>3.2636500000000002</v>
      </c>
      <c r="F667">
        <v>3.5359080000000001</v>
      </c>
      <c r="G667">
        <v>3.4134449999999998</v>
      </c>
    </row>
    <row r="668" spans="1:7" x14ac:dyDescent="0.35">
      <c r="A668">
        <v>357</v>
      </c>
      <c r="B668" t="s">
        <v>11</v>
      </c>
      <c r="C668">
        <v>5627</v>
      </c>
      <c r="D668">
        <v>5.8816550000000003</v>
      </c>
      <c r="E668">
        <v>5.8359420000000002</v>
      </c>
      <c r="F668">
        <v>5.6453759999999997</v>
      </c>
      <c r="G668">
        <v>5.8234690000000002</v>
      </c>
    </row>
    <row r="669" spans="1:7" x14ac:dyDescent="0.35">
      <c r="A669">
        <v>358</v>
      </c>
      <c r="B669" t="s">
        <v>11</v>
      </c>
      <c r="C669">
        <v>18201</v>
      </c>
      <c r="D669">
        <v>9.9843969999999995</v>
      </c>
      <c r="E669">
        <v>9.8134540000000001</v>
      </c>
      <c r="F669">
        <v>8.747776</v>
      </c>
      <c r="G669">
        <v>8.7503240000000009</v>
      </c>
    </row>
    <row r="670" spans="1:7" x14ac:dyDescent="0.35">
      <c r="A670">
        <v>359</v>
      </c>
      <c r="B670" t="s">
        <v>11</v>
      </c>
      <c r="C670">
        <v>7357</v>
      </c>
      <c r="D670">
        <v>7.6640379999999997</v>
      </c>
      <c r="E670">
        <v>7.4977020000000003</v>
      </c>
      <c r="F670">
        <v>7.3976629999999997</v>
      </c>
      <c r="G670">
        <v>7.8225800000000003</v>
      </c>
    </row>
    <row r="671" spans="1:7" x14ac:dyDescent="0.35">
      <c r="A671">
        <v>498</v>
      </c>
      <c r="B671" t="s">
        <v>10</v>
      </c>
      <c r="C671">
        <v>158</v>
      </c>
      <c r="D671">
        <v>0.65849599999999997</v>
      </c>
      <c r="E671">
        <v>1.3995839999999999</v>
      </c>
      <c r="F671">
        <v>0.69012399999999996</v>
      </c>
      <c r="G671">
        <v>0.63199899999999998</v>
      </c>
    </row>
    <row r="672" spans="1:7" x14ac:dyDescent="0.35">
      <c r="A672">
        <v>360</v>
      </c>
      <c r="B672" t="s">
        <v>11</v>
      </c>
      <c r="C672">
        <v>14274</v>
      </c>
      <c r="D672">
        <v>6.7133010000000004</v>
      </c>
      <c r="E672">
        <v>5.443587</v>
      </c>
      <c r="F672">
        <v>5.4797450000000003</v>
      </c>
      <c r="G672">
        <v>5.5219009999999997</v>
      </c>
    </row>
    <row r="673" spans="1:7" x14ac:dyDescent="0.35">
      <c r="A673">
        <v>361</v>
      </c>
      <c r="B673" t="s">
        <v>11</v>
      </c>
      <c r="C673">
        <v>44094</v>
      </c>
      <c r="D673">
        <v>23.164448</v>
      </c>
      <c r="E673">
        <v>23.285138</v>
      </c>
      <c r="F673">
        <v>21.586622999999999</v>
      </c>
      <c r="G673">
        <v>21.791166</v>
      </c>
    </row>
    <row r="674" spans="1:7" x14ac:dyDescent="0.35">
      <c r="A674">
        <v>362</v>
      </c>
      <c r="B674" t="s">
        <v>11</v>
      </c>
      <c r="C674">
        <v>25278</v>
      </c>
      <c r="D674">
        <v>31.696118999999999</v>
      </c>
      <c r="E674">
        <v>32.115180000000002</v>
      </c>
      <c r="F674">
        <v>33.942888000000004</v>
      </c>
      <c r="G674">
        <v>33.434755000000003</v>
      </c>
    </row>
    <row r="675" spans="1:7" x14ac:dyDescent="0.35">
      <c r="A675">
        <v>363</v>
      </c>
      <c r="B675" t="s">
        <v>11</v>
      </c>
      <c r="C675">
        <v>33992</v>
      </c>
      <c r="D675">
        <v>40.619740999999998</v>
      </c>
      <c r="E675">
        <v>40.233015999999999</v>
      </c>
      <c r="F675">
        <v>37.797311000000001</v>
      </c>
      <c r="G675">
        <v>38.104044000000002</v>
      </c>
    </row>
    <row r="676" spans="1:7" x14ac:dyDescent="0.35">
      <c r="A676">
        <v>634</v>
      </c>
      <c r="B676" t="s">
        <v>10</v>
      </c>
      <c r="C676">
        <v>525</v>
      </c>
      <c r="D676">
        <v>1.364034</v>
      </c>
      <c r="E676">
        <v>1.253266</v>
      </c>
      <c r="F676">
        <v>1.6012930000000001</v>
      </c>
      <c r="G676">
        <v>1.4896210000000001</v>
      </c>
    </row>
    <row r="677" spans="1:7" x14ac:dyDescent="0.35">
      <c r="A677">
        <v>762</v>
      </c>
      <c r="B677" t="s">
        <v>10</v>
      </c>
      <c r="C677">
        <v>356</v>
      </c>
      <c r="D677">
        <v>2.6841330000000001</v>
      </c>
      <c r="E677">
        <v>2.560543</v>
      </c>
      <c r="F677">
        <v>2.9575800000000001</v>
      </c>
      <c r="G677">
        <v>2.8764240000000001</v>
      </c>
    </row>
    <row r="678" spans="1:7" x14ac:dyDescent="0.35">
      <c r="A678">
        <v>948</v>
      </c>
      <c r="B678" t="s">
        <v>10</v>
      </c>
      <c r="C678">
        <v>523</v>
      </c>
      <c r="D678">
        <v>2.7306319999999999</v>
      </c>
      <c r="E678">
        <v>2.7657069999999999</v>
      </c>
      <c r="F678">
        <v>2.081817</v>
      </c>
      <c r="G678">
        <v>1.9276249999999999</v>
      </c>
    </row>
    <row r="679" spans="1:7" x14ac:dyDescent="0.35">
      <c r="A679">
        <v>397</v>
      </c>
      <c r="B679" t="s">
        <v>10</v>
      </c>
      <c r="C679">
        <v>65</v>
      </c>
      <c r="D679">
        <v>0.199047</v>
      </c>
      <c r="E679">
        <v>0.21743499999999999</v>
      </c>
      <c r="F679">
        <v>0.179317</v>
      </c>
      <c r="G679">
        <v>0.13264300000000001</v>
      </c>
    </row>
    <row r="680" spans="1:7" x14ac:dyDescent="0.35">
      <c r="A680">
        <v>639</v>
      </c>
      <c r="B680" t="s">
        <v>10</v>
      </c>
      <c r="C680">
        <v>0</v>
      </c>
    </row>
    <row r="681" spans="1:7" x14ac:dyDescent="0.35">
      <c r="A681">
        <v>364</v>
      </c>
      <c r="B681" t="s">
        <v>11</v>
      </c>
      <c r="C681">
        <v>30924</v>
      </c>
      <c r="D681">
        <v>23.621786</v>
      </c>
      <c r="E681">
        <v>22.398489000000001</v>
      </c>
      <c r="F681">
        <v>21.675623999999999</v>
      </c>
      <c r="G681">
        <v>21.320546</v>
      </c>
    </row>
    <row r="682" spans="1:7" x14ac:dyDescent="0.35">
      <c r="A682">
        <v>365</v>
      </c>
      <c r="B682" t="s">
        <v>11</v>
      </c>
      <c r="C682">
        <v>22128</v>
      </c>
      <c r="D682">
        <v>11.814181</v>
      </c>
      <c r="E682">
        <v>11.652222999999999</v>
      </c>
      <c r="F682">
        <v>11.570377000000001</v>
      </c>
      <c r="G682">
        <v>11.946825</v>
      </c>
    </row>
    <row r="683" spans="1:7" x14ac:dyDescent="0.35">
      <c r="A683">
        <v>366</v>
      </c>
      <c r="B683" t="s">
        <v>11</v>
      </c>
      <c r="C683">
        <v>21166</v>
      </c>
      <c r="D683">
        <v>11.814041</v>
      </c>
      <c r="E683">
        <v>11.772843</v>
      </c>
      <c r="F683">
        <v>12.501626</v>
      </c>
      <c r="G683">
        <v>12.337346</v>
      </c>
    </row>
    <row r="684" spans="1:7" x14ac:dyDescent="0.35">
      <c r="A684">
        <v>367</v>
      </c>
      <c r="B684" t="s">
        <v>11</v>
      </c>
      <c r="C684">
        <v>32774</v>
      </c>
      <c r="D684">
        <v>10.67318</v>
      </c>
      <c r="E684">
        <v>10.472511000000001</v>
      </c>
      <c r="F684">
        <v>10.780447000000001</v>
      </c>
      <c r="G684">
        <v>11.143056</v>
      </c>
    </row>
    <row r="685" spans="1:7" x14ac:dyDescent="0.35">
      <c r="A685">
        <v>368</v>
      </c>
      <c r="B685" t="s">
        <v>11</v>
      </c>
      <c r="C685">
        <v>11298</v>
      </c>
      <c r="D685">
        <v>7.4007160000000001</v>
      </c>
      <c r="E685">
        <v>6.3397730000000001</v>
      </c>
      <c r="F685">
        <v>6.4620249999999997</v>
      </c>
      <c r="G685">
        <v>6.5381559999999999</v>
      </c>
    </row>
    <row r="686" spans="1:7" x14ac:dyDescent="0.35">
      <c r="A686">
        <v>369</v>
      </c>
      <c r="B686" t="s">
        <v>11</v>
      </c>
      <c r="C686">
        <v>15389</v>
      </c>
      <c r="D686">
        <v>7.7080830000000002</v>
      </c>
      <c r="E686">
        <v>7.417306</v>
      </c>
      <c r="F686">
        <v>7.1089589999999996</v>
      </c>
      <c r="G686">
        <v>7.0636840000000003</v>
      </c>
    </row>
    <row r="687" spans="1:7" x14ac:dyDescent="0.35">
      <c r="A687">
        <v>370</v>
      </c>
      <c r="B687" t="s">
        <v>11</v>
      </c>
      <c r="C687">
        <v>11001</v>
      </c>
      <c r="D687">
        <v>6.7941830000000003</v>
      </c>
      <c r="E687">
        <v>6.4805529999999996</v>
      </c>
      <c r="F687">
        <v>6.7296259999999997</v>
      </c>
      <c r="G687">
        <v>6.6644769999999998</v>
      </c>
    </row>
    <row r="688" spans="1:7" x14ac:dyDescent="0.35">
      <c r="A688">
        <v>371</v>
      </c>
      <c r="B688" t="s">
        <v>11</v>
      </c>
      <c r="C688">
        <v>12992</v>
      </c>
      <c r="D688">
        <v>8.2801290000000005</v>
      </c>
      <c r="E688">
        <v>8.013655</v>
      </c>
      <c r="F688">
        <v>9.5722249999999995</v>
      </c>
      <c r="G688">
        <v>9.4320360000000001</v>
      </c>
    </row>
    <row r="689" spans="1:7" x14ac:dyDescent="0.35">
      <c r="A689">
        <v>911</v>
      </c>
      <c r="B689" t="s">
        <v>10</v>
      </c>
      <c r="C689">
        <v>465</v>
      </c>
      <c r="D689">
        <v>0.34719899999999998</v>
      </c>
      <c r="E689">
        <v>0.35515799999999997</v>
      </c>
      <c r="F689">
        <v>0.39003500000000002</v>
      </c>
      <c r="G689">
        <v>0.30776199999999998</v>
      </c>
    </row>
    <row r="690" spans="1:7" x14ac:dyDescent="0.35">
      <c r="A690">
        <v>244</v>
      </c>
      <c r="B690" t="s">
        <v>10</v>
      </c>
      <c r="C690">
        <v>116</v>
      </c>
      <c r="D690">
        <v>0.83682800000000002</v>
      </c>
      <c r="E690">
        <v>1.0142469999999999</v>
      </c>
      <c r="F690">
        <v>0.83019299999999996</v>
      </c>
      <c r="G690">
        <v>0.90618500000000002</v>
      </c>
    </row>
    <row r="691" spans="1:7" x14ac:dyDescent="0.35">
      <c r="A691">
        <v>372</v>
      </c>
      <c r="B691" t="s">
        <v>11</v>
      </c>
      <c r="C691">
        <v>11878</v>
      </c>
      <c r="D691">
        <v>5.76</v>
      </c>
      <c r="E691">
        <v>5.64</v>
      </c>
      <c r="F691">
        <v>6.07</v>
      </c>
      <c r="G691">
        <v>6.06</v>
      </c>
    </row>
    <row r="692" spans="1:7" x14ac:dyDescent="0.35">
      <c r="A692">
        <v>373</v>
      </c>
      <c r="B692" t="s">
        <v>11</v>
      </c>
      <c r="C692">
        <v>29215</v>
      </c>
      <c r="D692">
        <v>20.823509000000001</v>
      </c>
      <c r="E692">
        <v>18.709937</v>
      </c>
      <c r="F692">
        <v>20.190930000000002</v>
      </c>
      <c r="G692">
        <v>20.107617999999999</v>
      </c>
    </row>
    <row r="693" spans="1:7" x14ac:dyDescent="0.35">
      <c r="A693">
        <v>374</v>
      </c>
      <c r="B693" t="s">
        <v>11</v>
      </c>
      <c r="C693">
        <v>8971</v>
      </c>
      <c r="D693">
        <v>3.5797850000000002</v>
      </c>
      <c r="E693">
        <v>3.3838240000000002</v>
      </c>
      <c r="F693">
        <v>4.2550840000000001</v>
      </c>
      <c r="G693">
        <v>4.3301069999999999</v>
      </c>
    </row>
    <row r="694" spans="1:7" x14ac:dyDescent="0.35">
      <c r="A694">
        <v>375</v>
      </c>
      <c r="B694" t="s">
        <v>11</v>
      </c>
      <c r="C694">
        <v>21637</v>
      </c>
      <c r="D694">
        <v>15.99579</v>
      </c>
      <c r="E694">
        <v>15.965306</v>
      </c>
      <c r="F694">
        <v>14.138833</v>
      </c>
      <c r="G694">
        <v>15.333396</v>
      </c>
    </row>
    <row r="695" spans="1:7" x14ac:dyDescent="0.35">
      <c r="A695">
        <v>376</v>
      </c>
      <c r="B695" t="s">
        <v>11</v>
      </c>
      <c r="C695">
        <v>9456</v>
      </c>
      <c r="D695">
        <v>4.3738219999999997</v>
      </c>
      <c r="E695">
        <v>4.6581840000000003</v>
      </c>
      <c r="F695">
        <v>4.9043530000000004</v>
      </c>
      <c r="G695">
        <v>4.9429749999999997</v>
      </c>
    </row>
    <row r="696" spans="1:7" x14ac:dyDescent="0.35">
      <c r="A696">
        <v>377</v>
      </c>
      <c r="B696" t="s">
        <v>11</v>
      </c>
      <c r="C696">
        <v>8408</v>
      </c>
      <c r="D696">
        <v>5.6737789999999997</v>
      </c>
      <c r="E696">
        <v>5.4877320000000003</v>
      </c>
      <c r="F696">
        <v>6.119275</v>
      </c>
      <c r="G696">
        <v>5.9578819999999997</v>
      </c>
    </row>
    <row r="697" spans="1:7" x14ac:dyDescent="0.35">
      <c r="A697">
        <v>378</v>
      </c>
      <c r="B697" t="s">
        <v>11</v>
      </c>
      <c r="C697">
        <v>7872</v>
      </c>
      <c r="D697">
        <v>7.0505589999999998</v>
      </c>
      <c r="E697">
        <v>7.1297969999999999</v>
      </c>
      <c r="F697">
        <v>7.127802</v>
      </c>
      <c r="G697">
        <v>7.2868839999999997</v>
      </c>
    </row>
    <row r="698" spans="1:7" x14ac:dyDescent="0.35">
      <c r="A698">
        <v>379</v>
      </c>
      <c r="B698" t="s">
        <v>11</v>
      </c>
      <c r="C698">
        <v>8597</v>
      </c>
      <c r="D698">
        <v>1.5006170000000001</v>
      </c>
      <c r="E698">
        <v>1.859531</v>
      </c>
      <c r="F698">
        <v>1.4563699999999999</v>
      </c>
      <c r="G698">
        <v>1.495403</v>
      </c>
    </row>
    <row r="699" spans="1:7" x14ac:dyDescent="0.35">
      <c r="A699">
        <v>380</v>
      </c>
      <c r="B699" t="s">
        <v>11</v>
      </c>
      <c r="C699">
        <v>7006</v>
      </c>
      <c r="D699">
        <v>4.6754480000000003</v>
      </c>
      <c r="E699">
        <v>4.871111</v>
      </c>
      <c r="F699">
        <v>7.1362699999999997</v>
      </c>
      <c r="G699">
        <v>6.2483269999999997</v>
      </c>
    </row>
    <row r="700" spans="1:7" x14ac:dyDescent="0.35">
      <c r="A700">
        <v>381</v>
      </c>
      <c r="B700" t="s">
        <v>11</v>
      </c>
      <c r="C700">
        <v>4342</v>
      </c>
      <c r="D700">
        <v>4.7168989999999997</v>
      </c>
      <c r="E700">
        <v>4.5068010000000003</v>
      </c>
      <c r="F700">
        <v>4.7004130000000002</v>
      </c>
      <c r="G700">
        <v>4.622465</v>
      </c>
    </row>
    <row r="701" spans="1:7" x14ac:dyDescent="0.35">
      <c r="A701">
        <v>382</v>
      </c>
      <c r="B701" t="s">
        <v>11</v>
      </c>
      <c r="C701">
        <v>7149</v>
      </c>
      <c r="D701">
        <v>6.31</v>
      </c>
      <c r="E701">
        <v>6.13</v>
      </c>
      <c r="F701">
        <v>6.19</v>
      </c>
      <c r="G701">
        <v>6.3</v>
      </c>
    </row>
    <row r="702" spans="1:7" x14ac:dyDescent="0.35">
      <c r="A702">
        <v>383</v>
      </c>
      <c r="B702" t="s">
        <v>11</v>
      </c>
      <c r="C702">
        <v>6551</v>
      </c>
      <c r="D702">
        <v>4.218648</v>
      </c>
      <c r="E702">
        <v>4.5405239999999996</v>
      </c>
      <c r="F702">
        <v>5.1872720000000001</v>
      </c>
      <c r="G702">
        <v>4.9823329999999997</v>
      </c>
    </row>
    <row r="703" spans="1:7" x14ac:dyDescent="0.35">
      <c r="A703">
        <v>384</v>
      </c>
      <c r="B703" t="s">
        <v>11</v>
      </c>
      <c r="C703">
        <v>8066</v>
      </c>
      <c r="D703">
        <v>6.38</v>
      </c>
      <c r="E703">
        <v>6.2</v>
      </c>
      <c r="F703">
        <v>6.03</v>
      </c>
      <c r="G703">
        <v>6.02</v>
      </c>
    </row>
    <row r="704" spans="1:7" x14ac:dyDescent="0.35">
      <c r="A704">
        <v>385</v>
      </c>
      <c r="B704" t="s">
        <v>11</v>
      </c>
      <c r="C704">
        <v>19473</v>
      </c>
      <c r="D704">
        <v>22.651532</v>
      </c>
      <c r="E704">
        <v>20.995439999999999</v>
      </c>
      <c r="F704">
        <v>21.000643</v>
      </c>
      <c r="G704">
        <v>21.404147999999999</v>
      </c>
    </row>
    <row r="705" spans="1:7" x14ac:dyDescent="0.35">
      <c r="A705">
        <v>520</v>
      </c>
      <c r="B705" t="s">
        <v>10</v>
      </c>
      <c r="C705">
        <v>1561</v>
      </c>
      <c r="D705">
        <v>7.5393559999999997</v>
      </c>
      <c r="E705">
        <v>8.4923570000000002</v>
      </c>
      <c r="F705">
        <v>6.7652640000000002</v>
      </c>
      <c r="G705">
        <v>6.4957609999999999</v>
      </c>
    </row>
    <row r="706" spans="1:7" x14ac:dyDescent="0.35">
      <c r="A706">
        <v>803</v>
      </c>
      <c r="B706" t="s">
        <v>10</v>
      </c>
      <c r="C706">
        <v>645</v>
      </c>
      <c r="D706">
        <v>17.728669</v>
      </c>
      <c r="E706">
        <v>21.072945000000001</v>
      </c>
      <c r="F706">
        <v>15.87435</v>
      </c>
      <c r="G706">
        <v>17.348206000000001</v>
      </c>
    </row>
    <row r="707" spans="1:7" x14ac:dyDescent="0.35">
      <c r="A707">
        <v>596</v>
      </c>
      <c r="B707" t="s">
        <v>10</v>
      </c>
      <c r="C707">
        <v>1158</v>
      </c>
      <c r="D707">
        <v>2.6677949999999999</v>
      </c>
      <c r="E707">
        <v>2.3475030000000001</v>
      </c>
      <c r="F707">
        <v>3.393583</v>
      </c>
      <c r="G707">
        <v>3.68845</v>
      </c>
    </row>
    <row r="708" spans="1:7" x14ac:dyDescent="0.35">
      <c r="A708">
        <v>819</v>
      </c>
      <c r="B708" t="s">
        <v>10</v>
      </c>
      <c r="C708">
        <v>241</v>
      </c>
      <c r="D708">
        <v>0.51184700000000005</v>
      </c>
      <c r="E708">
        <v>0.74929400000000002</v>
      </c>
      <c r="F708">
        <v>0.69381800000000005</v>
      </c>
      <c r="G708">
        <v>0.82336799999999999</v>
      </c>
    </row>
    <row r="709" spans="1:7" x14ac:dyDescent="0.35">
      <c r="A709">
        <v>174</v>
      </c>
      <c r="B709" t="s">
        <v>10</v>
      </c>
      <c r="C709">
        <v>0</v>
      </c>
    </row>
    <row r="710" spans="1:7" x14ac:dyDescent="0.35">
      <c r="A710">
        <v>301</v>
      </c>
      <c r="B710" t="s">
        <v>10</v>
      </c>
      <c r="C710">
        <v>112</v>
      </c>
      <c r="D710">
        <v>1.5131760000000001</v>
      </c>
      <c r="E710">
        <v>1.168175</v>
      </c>
      <c r="F710">
        <v>0.72162599999999999</v>
      </c>
      <c r="G710">
        <v>0.62720200000000004</v>
      </c>
    </row>
    <row r="711" spans="1:7" x14ac:dyDescent="0.35">
      <c r="A711">
        <v>386</v>
      </c>
      <c r="B711" t="s">
        <v>11</v>
      </c>
      <c r="C711">
        <v>13640</v>
      </c>
      <c r="D711">
        <v>12.844386999999999</v>
      </c>
      <c r="E711">
        <v>12.383652</v>
      </c>
      <c r="F711">
        <v>11.571984</v>
      </c>
      <c r="G711">
        <v>11.502734999999999</v>
      </c>
    </row>
    <row r="712" spans="1:7" x14ac:dyDescent="0.35">
      <c r="A712">
        <v>387</v>
      </c>
      <c r="B712" t="s">
        <v>11</v>
      </c>
      <c r="C712">
        <v>18117</v>
      </c>
      <c r="D712">
        <v>13.098947000000001</v>
      </c>
      <c r="E712">
        <v>13.508706</v>
      </c>
      <c r="F712">
        <v>11.557874999999999</v>
      </c>
      <c r="G712">
        <v>11.983202</v>
      </c>
    </row>
    <row r="713" spans="1:7" x14ac:dyDescent="0.35">
      <c r="A713">
        <v>388</v>
      </c>
      <c r="B713" t="s">
        <v>11</v>
      </c>
      <c r="C713">
        <v>11092</v>
      </c>
      <c r="D713">
        <v>6.254569</v>
      </c>
      <c r="E713">
        <v>5.7041120000000003</v>
      </c>
      <c r="F713">
        <v>5.5010409999999998</v>
      </c>
      <c r="G713">
        <v>5.4390530000000004</v>
      </c>
    </row>
    <row r="714" spans="1:7" x14ac:dyDescent="0.35">
      <c r="A714">
        <v>561</v>
      </c>
      <c r="B714" t="s">
        <v>10</v>
      </c>
      <c r="C714">
        <v>670</v>
      </c>
      <c r="D714">
        <v>2.2297699999999998</v>
      </c>
      <c r="E714">
        <v>2.123488</v>
      </c>
      <c r="F714">
        <v>1.8212569999999999</v>
      </c>
      <c r="G714">
        <v>3.0851009999999999</v>
      </c>
    </row>
    <row r="715" spans="1:7" x14ac:dyDescent="0.35">
      <c r="A715">
        <v>389</v>
      </c>
      <c r="B715" t="s">
        <v>11</v>
      </c>
      <c r="C715">
        <v>9032</v>
      </c>
      <c r="D715">
        <v>12.042058000000001</v>
      </c>
      <c r="E715">
        <v>12.107250000000001</v>
      </c>
      <c r="F715">
        <v>11.26399</v>
      </c>
      <c r="G715">
        <v>11.388641</v>
      </c>
    </row>
    <row r="716" spans="1:7" x14ac:dyDescent="0.35">
      <c r="A716">
        <v>390</v>
      </c>
      <c r="B716" t="s">
        <v>11</v>
      </c>
      <c r="C716">
        <v>15052</v>
      </c>
      <c r="D716">
        <v>4.1586970000000001</v>
      </c>
      <c r="E716">
        <v>4.260961</v>
      </c>
      <c r="F716">
        <v>4.0512790000000001</v>
      </c>
      <c r="G716">
        <v>4.4505119999999998</v>
      </c>
    </row>
    <row r="717" spans="1:7" x14ac:dyDescent="0.35">
      <c r="A717">
        <v>535</v>
      </c>
      <c r="B717" t="s">
        <v>10</v>
      </c>
      <c r="C717">
        <v>1601</v>
      </c>
      <c r="D717">
        <v>10.060508</v>
      </c>
      <c r="E717">
        <v>12.701586000000001</v>
      </c>
      <c r="F717">
        <v>16.884861000000001</v>
      </c>
      <c r="G717">
        <v>16.171108</v>
      </c>
    </row>
    <row r="718" spans="1:7" x14ac:dyDescent="0.35">
      <c r="A718">
        <v>391</v>
      </c>
      <c r="B718" t="s">
        <v>11</v>
      </c>
      <c r="C718">
        <v>14095</v>
      </c>
      <c r="D718">
        <v>4.3301699999999999</v>
      </c>
      <c r="E718">
        <v>3.6766420000000002</v>
      </c>
      <c r="F718">
        <v>3.9710809999999999</v>
      </c>
      <c r="G718">
        <v>3.9853390000000002</v>
      </c>
    </row>
    <row r="719" spans="1:7" x14ac:dyDescent="0.35">
      <c r="A719">
        <v>807</v>
      </c>
      <c r="B719" t="s">
        <v>10</v>
      </c>
      <c r="C719">
        <v>985</v>
      </c>
      <c r="D719">
        <v>3.2270989999999999</v>
      </c>
      <c r="E719">
        <v>2.9949910000000002</v>
      </c>
      <c r="F719">
        <v>3.38714</v>
      </c>
      <c r="G719">
        <v>3.3006709999999999</v>
      </c>
    </row>
    <row r="720" spans="1:7" x14ac:dyDescent="0.35">
      <c r="A720">
        <v>128</v>
      </c>
      <c r="B720" t="s">
        <v>10</v>
      </c>
      <c r="C720">
        <v>1075</v>
      </c>
      <c r="D720">
        <v>12.916064</v>
      </c>
      <c r="E720">
        <v>10.16292</v>
      </c>
      <c r="F720">
        <v>16.494454000000001</v>
      </c>
      <c r="G720">
        <v>22.002331000000002</v>
      </c>
    </row>
    <row r="721" spans="1:7" x14ac:dyDescent="0.35">
      <c r="A721">
        <v>163</v>
      </c>
      <c r="B721" t="s">
        <v>10</v>
      </c>
      <c r="C721">
        <v>393</v>
      </c>
      <c r="D721">
        <v>2.5098799999999999</v>
      </c>
      <c r="E721">
        <v>3.2269070000000002</v>
      </c>
      <c r="F721">
        <v>3.1003630000000002</v>
      </c>
      <c r="G721">
        <v>1.889724</v>
      </c>
    </row>
    <row r="722" spans="1:7" x14ac:dyDescent="0.35">
      <c r="A722">
        <v>966</v>
      </c>
      <c r="B722" t="s">
        <v>10</v>
      </c>
      <c r="C722">
        <v>340</v>
      </c>
      <c r="D722">
        <v>2.4044539999999999</v>
      </c>
      <c r="E722">
        <v>2.7135479999999998</v>
      </c>
      <c r="F722">
        <v>2.8016540000000001</v>
      </c>
      <c r="G722">
        <v>2.794419</v>
      </c>
    </row>
    <row r="723" spans="1:7" x14ac:dyDescent="0.35">
      <c r="A723">
        <v>34</v>
      </c>
      <c r="B723" t="s">
        <v>10</v>
      </c>
      <c r="C723">
        <v>59</v>
      </c>
      <c r="D723">
        <v>0.815581</v>
      </c>
      <c r="E723">
        <v>1.001517</v>
      </c>
      <c r="F723">
        <v>0.16006400000000001</v>
      </c>
      <c r="G723">
        <v>0.13786100000000001</v>
      </c>
    </row>
    <row r="724" spans="1:7" x14ac:dyDescent="0.35">
      <c r="A724">
        <v>392</v>
      </c>
      <c r="B724" t="s">
        <v>11</v>
      </c>
      <c r="C724">
        <v>5800</v>
      </c>
      <c r="D724">
        <v>3.9293010000000002</v>
      </c>
      <c r="E724">
        <v>3.6810499999999999</v>
      </c>
      <c r="F724">
        <v>3.8133309999999998</v>
      </c>
      <c r="G724">
        <v>4.0661579999999997</v>
      </c>
    </row>
    <row r="725" spans="1:7" x14ac:dyDescent="0.35">
      <c r="A725">
        <v>393</v>
      </c>
      <c r="B725" t="s">
        <v>11</v>
      </c>
      <c r="C725">
        <v>26452</v>
      </c>
      <c r="D725">
        <v>33.353554000000003</v>
      </c>
      <c r="E725">
        <v>32.413632</v>
      </c>
      <c r="F725">
        <v>40.364151</v>
      </c>
      <c r="G725">
        <v>45.124740000000003</v>
      </c>
    </row>
    <row r="726" spans="1:7" x14ac:dyDescent="0.35">
      <c r="A726">
        <v>394</v>
      </c>
      <c r="B726" t="s">
        <v>11</v>
      </c>
      <c r="C726">
        <v>3926</v>
      </c>
      <c r="D726">
        <v>3.9465919999999999</v>
      </c>
      <c r="E726">
        <v>3.7088220000000001</v>
      </c>
      <c r="F726">
        <v>4.746238</v>
      </c>
      <c r="G726">
        <v>4.385224</v>
      </c>
    </row>
    <row r="727" spans="1:7" x14ac:dyDescent="0.35">
      <c r="A727">
        <v>395</v>
      </c>
      <c r="B727" t="s">
        <v>11</v>
      </c>
      <c r="C727">
        <v>24563</v>
      </c>
      <c r="D727">
        <v>9.8453909999999993</v>
      </c>
      <c r="E727">
        <v>10.158018999999999</v>
      </c>
      <c r="F727">
        <v>9.9469290000000008</v>
      </c>
      <c r="G727">
        <v>10.046645</v>
      </c>
    </row>
    <row r="728" spans="1:7" x14ac:dyDescent="0.35">
      <c r="A728">
        <v>396</v>
      </c>
      <c r="B728" t="s">
        <v>11</v>
      </c>
      <c r="C728">
        <v>35337</v>
      </c>
      <c r="D728">
        <v>26.306259000000001</v>
      </c>
      <c r="E728">
        <v>24.736384000000001</v>
      </c>
      <c r="F728">
        <v>23.119812</v>
      </c>
      <c r="G728">
        <v>22.929988000000002</v>
      </c>
    </row>
    <row r="729" spans="1:7" x14ac:dyDescent="0.35">
      <c r="A729">
        <v>397</v>
      </c>
      <c r="B729" t="s">
        <v>11</v>
      </c>
      <c r="C729">
        <v>8788</v>
      </c>
      <c r="D729">
        <v>10.262962999999999</v>
      </c>
      <c r="E729">
        <v>10.252629000000001</v>
      </c>
      <c r="F729">
        <v>11.514265</v>
      </c>
      <c r="G729">
        <v>11.658117000000001</v>
      </c>
    </row>
    <row r="730" spans="1:7" x14ac:dyDescent="0.35">
      <c r="A730">
        <v>398</v>
      </c>
      <c r="B730" t="s">
        <v>11</v>
      </c>
      <c r="C730">
        <v>7595</v>
      </c>
      <c r="D730">
        <v>3.9615179999999999</v>
      </c>
      <c r="E730">
        <v>3.4991249999999998</v>
      </c>
      <c r="F730">
        <v>3.049655</v>
      </c>
      <c r="G730">
        <v>3.0713159999999999</v>
      </c>
    </row>
    <row r="731" spans="1:7" x14ac:dyDescent="0.35">
      <c r="A731">
        <v>399</v>
      </c>
      <c r="B731" t="s">
        <v>11</v>
      </c>
      <c r="C731">
        <v>6982</v>
      </c>
      <c r="D731">
        <v>7.113213</v>
      </c>
      <c r="E731">
        <v>6.4270189999999996</v>
      </c>
      <c r="F731">
        <v>7.0536089999999998</v>
      </c>
      <c r="G731">
        <v>7.0272620000000003</v>
      </c>
    </row>
    <row r="732" spans="1:7" x14ac:dyDescent="0.35">
      <c r="A732">
        <v>401</v>
      </c>
      <c r="B732" t="s">
        <v>11</v>
      </c>
      <c r="C732">
        <v>23091</v>
      </c>
      <c r="D732">
        <v>20.289138000000001</v>
      </c>
      <c r="E732">
        <v>20.267916</v>
      </c>
      <c r="F732">
        <v>20.575392999999998</v>
      </c>
      <c r="G732">
        <v>20.562653000000001</v>
      </c>
    </row>
    <row r="733" spans="1:7" x14ac:dyDescent="0.35">
      <c r="A733">
        <v>106</v>
      </c>
      <c r="B733" t="s">
        <v>10</v>
      </c>
      <c r="C733">
        <v>2945</v>
      </c>
      <c r="D733">
        <v>13.032667999999999</v>
      </c>
      <c r="E733">
        <v>13.342567000000001</v>
      </c>
      <c r="F733">
        <v>12.813177</v>
      </c>
      <c r="G733">
        <v>12.629727000000001</v>
      </c>
    </row>
    <row r="734" spans="1:7" x14ac:dyDescent="0.35">
      <c r="A734">
        <v>114</v>
      </c>
      <c r="B734" t="s">
        <v>10</v>
      </c>
      <c r="C734">
        <v>1110</v>
      </c>
      <c r="D734">
        <v>12.052864</v>
      </c>
      <c r="E734">
        <v>11.305078</v>
      </c>
      <c r="F734">
        <v>13.916427000000001</v>
      </c>
      <c r="G734">
        <v>13.43988</v>
      </c>
    </row>
    <row r="735" spans="1:7" x14ac:dyDescent="0.35">
      <c r="A735">
        <v>433</v>
      </c>
      <c r="B735" t="s">
        <v>10</v>
      </c>
      <c r="C735">
        <v>633</v>
      </c>
      <c r="D735">
        <v>3.3815569999999999</v>
      </c>
      <c r="E735">
        <v>3.7372290000000001</v>
      </c>
      <c r="F735">
        <v>4.5364699999999996</v>
      </c>
      <c r="G735">
        <v>4.3381309999999997</v>
      </c>
    </row>
    <row r="736" spans="1:7" x14ac:dyDescent="0.35">
      <c r="A736">
        <v>116</v>
      </c>
      <c r="B736" t="s">
        <v>10</v>
      </c>
      <c r="C736">
        <v>550</v>
      </c>
      <c r="D736">
        <v>14.596864</v>
      </c>
      <c r="E736">
        <v>17.327318999999999</v>
      </c>
      <c r="F736">
        <v>14.000474000000001</v>
      </c>
      <c r="G736">
        <v>14.456511000000001</v>
      </c>
    </row>
    <row r="737" spans="1:7" x14ac:dyDescent="0.35">
      <c r="A737">
        <v>606</v>
      </c>
      <c r="B737" t="s">
        <v>10</v>
      </c>
      <c r="C737">
        <v>1178</v>
      </c>
      <c r="D737">
        <v>4.0368810000000002</v>
      </c>
      <c r="E737">
        <v>3.63402</v>
      </c>
      <c r="F737">
        <v>3.2662249999999999</v>
      </c>
      <c r="G737">
        <v>3.0889289999999998</v>
      </c>
    </row>
    <row r="738" spans="1:7" x14ac:dyDescent="0.35">
      <c r="A738">
        <v>562</v>
      </c>
      <c r="B738" t="s">
        <v>10</v>
      </c>
      <c r="C738">
        <v>750</v>
      </c>
      <c r="D738">
        <v>3.7484199999999999</v>
      </c>
      <c r="E738">
        <v>4.920096</v>
      </c>
      <c r="F738">
        <v>3.773002</v>
      </c>
      <c r="G738">
        <v>3.5153850000000002</v>
      </c>
    </row>
    <row r="739" spans="1:7" x14ac:dyDescent="0.35">
      <c r="A739">
        <v>584</v>
      </c>
      <c r="B739" t="s">
        <v>10</v>
      </c>
      <c r="C739">
        <v>96</v>
      </c>
      <c r="D739">
        <v>0.59126299999999998</v>
      </c>
      <c r="E739">
        <v>0.65749800000000003</v>
      </c>
      <c r="F739">
        <v>0.37916</v>
      </c>
      <c r="G739">
        <v>0.38544400000000001</v>
      </c>
    </row>
    <row r="740" spans="1:7" x14ac:dyDescent="0.35">
      <c r="A740">
        <v>654</v>
      </c>
      <c r="B740" t="s">
        <v>10</v>
      </c>
      <c r="C740">
        <v>44</v>
      </c>
      <c r="D740">
        <v>0.109432</v>
      </c>
      <c r="E740">
        <v>0.144787</v>
      </c>
      <c r="F740">
        <v>5.4462999999999998E-2</v>
      </c>
      <c r="G740">
        <v>2.3942999999999999E-2</v>
      </c>
    </row>
    <row r="741" spans="1:7" x14ac:dyDescent="0.35">
      <c r="A741">
        <v>402</v>
      </c>
      <c r="B741" t="s">
        <v>11</v>
      </c>
      <c r="C741">
        <v>27091</v>
      </c>
      <c r="D741">
        <v>40.118763999999999</v>
      </c>
      <c r="E741">
        <v>41.038088999999999</v>
      </c>
      <c r="F741">
        <v>39.380724999999998</v>
      </c>
      <c r="G741">
        <v>38.950674999999997</v>
      </c>
    </row>
    <row r="742" spans="1:7" x14ac:dyDescent="0.35">
      <c r="A742">
        <v>403</v>
      </c>
      <c r="B742" t="s">
        <v>11</v>
      </c>
      <c r="C742">
        <v>17098</v>
      </c>
      <c r="D742">
        <v>20.319521999999999</v>
      </c>
      <c r="E742">
        <v>20.214811999999998</v>
      </c>
      <c r="F742">
        <v>25.700341999999999</v>
      </c>
      <c r="G742">
        <v>24.837388000000001</v>
      </c>
    </row>
    <row r="743" spans="1:7" x14ac:dyDescent="0.35">
      <c r="A743">
        <v>404</v>
      </c>
      <c r="B743" t="s">
        <v>11</v>
      </c>
      <c r="C743">
        <v>30946</v>
      </c>
      <c r="D743">
        <v>47.696914</v>
      </c>
      <c r="E743">
        <v>47.722552999999998</v>
      </c>
      <c r="F743">
        <v>43.663148999999997</v>
      </c>
      <c r="G743">
        <v>44.209865999999998</v>
      </c>
    </row>
    <row r="744" spans="1:7" x14ac:dyDescent="0.35">
      <c r="A744">
        <v>405</v>
      </c>
      <c r="B744" t="s">
        <v>11</v>
      </c>
      <c r="C744">
        <v>23635</v>
      </c>
      <c r="D744">
        <v>21.662398</v>
      </c>
      <c r="E744">
        <v>21.550319999999999</v>
      </c>
      <c r="F744">
        <v>20.381623999999999</v>
      </c>
      <c r="G744">
        <v>20.558623999999998</v>
      </c>
    </row>
    <row r="745" spans="1:7" x14ac:dyDescent="0.35">
      <c r="A745">
        <v>406</v>
      </c>
      <c r="B745" t="s">
        <v>11</v>
      </c>
      <c r="C745">
        <v>23417</v>
      </c>
      <c r="D745">
        <v>32.422778999999998</v>
      </c>
      <c r="E745">
        <v>31.920994</v>
      </c>
      <c r="F745">
        <v>32.762354000000002</v>
      </c>
      <c r="G745">
        <v>33.157224999999997</v>
      </c>
    </row>
    <row r="746" spans="1:7" x14ac:dyDescent="0.35">
      <c r="A746">
        <v>482</v>
      </c>
      <c r="B746" t="s">
        <v>10</v>
      </c>
      <c r="C746">
        <v>365</v>
      </c>
      <c r="D746">
        <v>1.0656559999999999</v>
      </c>
      <c r="E746">
        <v>1.2076089999999999</v>
      </c>
      <c r="F746">
        <v>0.81403499999999995</v>
      </c>
      <c r="G746">
        <v>0.95799800000000002</v>
      </c>
    </row>
    <row r="747" spans="1:7" x14ac:dyDescent="0.35">
      <c r="A747">
        <v>407</v>
      </c>
      <c r="B747" t="s">
        <v>11</v>
      </c>
      <c r="C747">
        <v>18496</v>
      </c>
      <c r="D747">
        <v>25.109594999999999</v>
      </c>
      <c r="E747">
        <v>25.801814</v>
      </c>
      <c r="F747">
        <v>28.724924999999999</v>
      </c>
      <c r="G747">
        <v>27.548321999999999</v>
      </c>
    </row>
    <row r="748" spans="1:7" x14ac:dyDescent="0.35">
      <c r="A748">
        <v>408</v>
      </c>
      <c r="B748" t="s">
        <v>11</v>
      </c>
      <c r="C748">
        <v>4</v>
      </c>
      <c r="D748">
        <v>0</v>
      </c>
      <c r="E748">
        <v>0</v>
      </c>
      <c r="F748">
        <v>0</v>
      </c>
      <c r="G748">
        <v>0</v>
      </c>
    </row>
    <row r="749" spans="1:7" x14ac:dyDescent="0.35">
      <c r="A749">
        <v>136</v>
      </c>
      <c r="B749" t="s">
        <v>10</v>
      </c>
      <c r="C749">
        <v>1794</v>
      </c>
      <c r="D749">
        <v>6.6471640000000001</v>
      </c>
      <c r="E749">
        <v>12.379587000000001</v>
      </c>
      <c r="F749">
        <v>4.4721060000000001</v>
      </c>
      <c r="G749">
        <v>4.6360679999999999</v>
      </c>
    </row>
    <row r="750" spans="1:7" x14ac:dyDescent="0.35">
      <c r="A750">
        <v>64</v>
      </c>
      <c r="B750" t="s">
        <v>10</v>
      </c>
      <c r="C750">
        <v>2595</v>
      </c>
      <c r="D750">
        <v>15.281743000000001</v>
      </c>
      <c r="E750">
        <v>14.46027</v>
      </c>
      <c r="F750">
        <v>16.453786999999998</v>
      </c>
      <c r="G750">
        <v>15.638738</v>
      </c>
    </row>
    <row r="751" spans="1:7" x14ac:dyDescent="0.35">
      <c r="A751">
        <v>752</v>
      </c>
      <c r="B751" t="s">
        <v>10</v>
      </c>
      <c r="C751">
        <v>476</v>
      </c>
      <c r="D751">
        <v>1.5643899999999999</v>
      </c>
      <c r="E751">
        <v>1.5061290000000001</v>
      </c>
      <c r="F751">
        <v>1.098986</v>
      </c>
      <c r="G751">
        <v>1.0745499999999999</v>
      </c>
    </row>
    <row r="752" spans="1:7" x14ac:dyDescent="0.35">
      <c r="A752">
        <v>396</v>
      </c>
      <c r="B752" t="s">
        <v>10</v>
      </c>
      <c r="C752">
        <v>740</v>
      </c>
      <c r="D752">
        <v>5.413958</v>
      </c>
      <c r="E752">
        <v>3.920839</v>
      </c>
      <c r="F752">
        <v>4.8674540000000004</v>
      </c>
      <c r="G752">
        <v>4.7163050000000002</v>
      </c>
    </row>
    <row r="753" spans="1:7" x14ac:dyDescent="0.35">
      <c r="A753">
        <v>9</v>
      </c>
      <c r="B753" t="s">
        <v>10</v>
      </c>
      <c r="C753">
        <v>779</v>
      </c>
      <c r="D753">
        <v>5.3971929999999997</v>
      </c>
      <c r="E753">
        <v>5.013223</v>
      </c>
      <c r="F753">
        <v>5.1398330000000003</v>
      </c>
      <c r="G753">
        <v>5.5040699999999996</v>
      </c>
    </row>
    <row r="754" spans="1:7" x14ac:dyDescent="0.35">
      <c r="A754">
        <v>371</v>
      </c>
      <c r="B754" t="s">
        <v>10</v>
      </c>
      <c r="C754">
        <v>501</v>
      </c>
      <c r="D754">
        <v>2.441808</v>
      </c>
      <c r="E754">
        <v>3.4451890000000001</v>
      </c>
      <c r="F754">
        <v>2.2310120000000002</v>
      </c>
      <c r="G754">
        <v>2.4034770000000001</v>
      </c>
    </row>
    <row r="755" spans="1:7" x14ac:dyDescent="0.35">
      <c r="A755">
        <v>594</v>
      </c>
      <c r="B755" t="s">
        <v>10</v>
      </c>
      <c r="C755">
        <v>324</v>
      </c>
      <c r="D755">
        <v>2.9736120000000001</v>
      </c>
      <c r="E755">
        <v>1.9154679999999999</v>
      </c>
      <c r="F755">
        <v>2.4315000000000002</v>
      </c>
      <c r="G755">
        <v>2.4261949999999999</v>
      </c>
    </row>
    <row r="756" spans="1:7" x14ac:dyDescent="0.35">
      <c r="A756">
        <v>409</v>
      </c>
      <c r="B756" t="s">
        <v>11</v>
      </c>
      <c r="C756">
        <v>25830</v>
      </c>
      <c r="D756">
        <v>23.950317999999999</v>
      </c>
      <c r="E756">
        <v>23.431639000000001</v>
      </c>
      <c r="F756">
        <v>22.176981000000001</v>
      </c>
      <c r="G756">
        <v>22.811305000000001</v>
      </c>
    </row>
    <row r="757" spans="1:7" x14ac:dyDescent="0.35">
      <c r="A757">
        <v>410</v>
      </c>
      <c r="B757" t="s">
        <v>11</v>
      </c>
      <c r="C757">
        <v>37709</v>
      </c>
      <c r="D757">
        <v>55.065581000000002</v>
      </c>
      <c r="E757">
        <v>55.325788000000003</v>
      </c>
      <c r="F757">
        <v>55.026575000000001</v>
      </c>
      <c r="G757">
        <v>55.038246999999998</v>
      </c>
    </row>
    <row r="758" spans="1:7" x14ac:dyDescent="0.35">
      <c r="A758">
        <v>56</v>
      </c>
      <c r="B758" t="s">
        <v>10</v>
      </c>
      <c r="C758">
        <v>2354</v>
      </c>
      <c r="D758">
        <v>16.314992</v>
      </c>
      <c r="E758">
        <v>18.100709999999999</v>
      </c>
      <c r="F758">
        <v>17.785053000000001</v>
      </c>
      <c r="G758">
        <v>16.727293</v>
      </c>
    </row>
    <row r="759" spans="1:7" x14ac:dyDescent="0.35">
      <c r="A759">
        <v>411</v>
      </c>
      <c r="B759" t="s">
        <v>11</v>
      </c>
      <c r="C759">
        <v>54200</v>
      </c>
      <c r="D759">
        <v>39.760182</v>
      </c>
      <c r="E759">
        <v>39.139260999999998</v>
      </c>
      <c r="F759">
        <v>38.9559</v>
      </c>
      <c r="G759">
        <v>39.576160999999999</v>
      </c>
    </row>
    <row r="760" spans="1:7" x14ac:dyDescent="0.35">
      <c r="A760">
        <v>412</v>
      </c>
      <c r="B760" t="s">
        <v>11</v>
      </c>
      <c r="C760">
        <v>21127</v>
      </c>
      <c r="D760">
        <v>26.795679</v>
      </c>
      <c r="E760">
        <v>26.803858000000002</v>
      </c>
      <c r="F760">
        <v>31.484309</v>
      </c>
      <c r="G760">
        <v>31.655093000000001</v>
      </c>
    </row>
    <row r="761" spans="1:7" x14ac:dyDescent="0.35">
      <c r="A761">
        <v>413</v>
      </c>
      <c r="B761" t="s">
        <v>11</v>
      </c>
      <c r="C761">
        <v>53475</v>
      </c>
      <c r="D761">
        <v>39.111134999999997</v>
      </c>
      <c r="E761">
        <v>37.842495</v>
      </c>
      <c r="F761">
        <v>38.834587999999997</v>
      </c>
      <c r="G761">
        <v>39.390185000000002</v>
      </c>
    </row>
    <row r="762" spans="1:7" x14ac:dyDescent="0.35">
      <c r="A762">
        <v>21</v>
      </c>
      <c r="B762" t="s">
        <v>10</v>
      </c>
      <c r="C762">
        <v>821</v>
      </c>
      <c r="D762">
        <v>1.128989</v>
      </c>
      <c r="E762">
        <v>1.557356</v>
      </c>
      <c r="F762">
        <v>1.742756</v>
      </c>
      <c r="G762">
        <v>1.296878</v>
      </c>
    </row>
    <row r="763" spans="1:7" x14ac:dyDescent="0.35">
      <c r="A763">
        <v>452</v>
      </c>
      <c r="B763" t="s">
        <v>10</v>
      </c>
      <c r="C763">
        <v>1376</v>
      </c>
      <c r="D763">
        <v>9.2091700000000003</v>
      </c>
      <c r="E763">
        <v>9.7450480000000006</v>
      </c>
      <c r="F763">
        <v>11.474283</v>
      </c>
      <c r="G763">
        <v>12.143055</v>
      </c>
    </row>
    <row r="764" spans="1:7" x14ac:dyDescent="0.35">
      <c r="A764">
        <v>305</v>
      </c>
      <c r="B764" t="s">
        <v>10</v>
      </c>
      <c r="C764">
        <v>964</v>
      </c>
      <c r="D764">
        <v>6.2117880000000003</v>
      </c>
      <c r="E764">
        <v>13.567600000000001</v>
      </c>
      <c r="F764">
        <v>6.5186970000000004</v>
      </c>
      <c r="G764">
        <v>7.1122290000000001</v>
      </c>
    </row>
    <row r="765" spans="1:7" x14ac:dyDescent="0.35">
      <c r="A765">
        <v>57</v>
      </c>
      <c r="B765" t="s">
        <v>10</v>
      </c>
      <c r="C765">
        <v>1650</v>
      </c>
      <c r="D765">
        <v>7.9613389999999997</v>
      </c>
      <c r="E765">
        <v>7.8371310000000003</v>
      </c>
      <c r="F765">
        <v>7.2483950000000004</v>
      </c>
      <c r="G765">
        <v>7.202248</v>
      </c>
    </row>
    <row r="766" spans="1:7" x14ac:dyDescent="0.35">
      <c r="A766">
        <v>414</v>
      </c>
      <c r="B766" t="s">
        <v>11</v>
      </c>
      <c r="C766">
        <v>22380</v>
      </c>
      <c r="D766">
        <v>16.225618999999998</v>
      </c>
      <c r="E766">
        <v>15.491244999999999</v>
      </c>
      <c r="F766">
        <v>15.984525</v>
      </c>
      <c r="G766">
        <v>16.050359</v>
      </c>
    </row>
    <row r="767" spans="1:7" x14ac:dyDescent="0.35">
      <c r="A767">
        <v>264</v>
      </c>
      <c r="B767" t="s">
        <v>10</v>
      </c>
      <c r="C767">
        <v>1056</v>
      </c>
      <c r="D767">
        <v>14.741619</v>
      </c>
      <c r="E767">
        <v>22.309372</v>
      </c>
      <c r="F767">
        <v>11.931779000000001</v>
      </c>
      <c r="G767">
        <v>13.884036999999999</v>
      </c>
    </row>
    <row r="768" spans="1:7" x14ac:dyDescent="0.35">
      <c r="A768">
        <v>208</v>
      </c>
      <c r="B768" t="s">
        <v>10</v>
      </c>
      <c r="C768">
        <v>669</v>
      </c>
      <c r="D768">
        <v>1.2196990000000001</v>
      </c>
      <c r="E768">
        <v>1.2648759999999999</v>
      </c>
      <c r="F768">
        <v>1.397521</v>
      </c>
      <c r="G768">
        <v>1.745517</v>
      </c>
    </row>
    <row r="769" spans="1:7" x14ac:dyDescent="0.35">
      <c r="A769">
        <v>407</v>
      </c>
      <c r="B769" t="s">
        <v>10</v>
      </c>
      <c r="C769">
        <v>168</v>
      </c>
      <c r="D769">
        <v>1.0876889999999999</v>
      </c>
      <c r="E769">
        <v>0.95336699999999996</v>
      </c>
      <c r="F769">
        <v>0.87015600000000004</v>
      </c>
      <c r="G769">
        <v>0.81147499999999995</v>
      </c>
    </row>
    <row r="770" spans="1:7" x14ac:dyDescent="0.35">
      <c r="A770">
        <v>473</v>
      </c>
      <c r="B770" t="s">
        <v>10</v>
      </c>
      <c r="C770">
        <v>524</v>
      </c>
      <c r="D770">
        <v>4.252669</v>
      </c>
      <c r="E770">
        <v>4.2928230000000003</v>
      </c>
      <c r="F770">
        <v>4.3802659999999998</v>
      </c>
      <c r="G770">
        <v>4.1799280000000003</v>
      </c>
    </row>
    <row r="771" spans="1:7" x14ac:dyDescent="0.35">
      <c r="A771">
        <v>475</v>
      </c>
      <c r="B771" t="s">
        <v>10</v>
      </c>
      <c r="C771">
        <v>679</v>
      </c>
      <c r="D771">
        <v>33.478729000000001</v>
      </c>
      <c r="E771">
        <v>19.200710999999998</v>
      </c>
      <c r="F771">
        <v>16.119253</v>
      </c>
      <c r="G771">
        <v>23.527450999999999</v>
      </c>
    </row>
    <row r="772" spans="1:7" x14ac:dyDescent="0.35">
      <c r="A772">
        <v>698</v>
      </c>
      <c r="B772" t="s">
        <v>10</v>
      </c>
      <c r="C772">
        <v>269</v>
      </c>
      <c r="D772">
        <v>0.93898599999999999</v>
      </c>
      <c r="E772">
        <v>0.73100600000000004</v>
      </c>
      <c r="F772">
        <v>0.79740800000000001</v>
      </c>
      <c r="G772">
        <v>0.87420799999999999</v>
      </c>
    </row>
    <row r="773" spans="1:7" x14ac:dyDescent="0.35">
      <c r="A773">
        <v>415</v>
      </c>
      <c r="B773" t="s">
        <v>11</v>
      </c>
      <c r="C773">
        <v>17471</v>
      </c>
      <c r="D773">
        <v>22.563677999999999</v>
      </c>
      <c r="E773">
        <v>21.973117999999999</v>
      </c>
      <c r="F773">
        <v>22.781904999999998</v>
      </c>
      <c r="G773">
        <v>22.694782</v>
      </c>
    </row>
    <row r="774" spans="1:7" x14ac:dyDescent="0.35">
      <c r="A774">
        <v>416</v>
      </c>
      <c r="B774" t="s">
        <v>11</v>
      </c>
      <c r="C774">
        <v>27974</v>
      </c>
      <c r="D774">
        <v>29.155581000000002</v>
      </c>
      <c r="E774">
        <v>28.837994999999999</v>
      </c>
      <c r="F774">
        <v>31.140806999999999</v>
      </c>
      <c r="G774">
        <v>30.872147999999999</v>
      </c>
    </row>
    <row r="775" spans="1:7" x14ac:dyDescent="0.35">
      <c r="A775">
        <v>417</v>
      </c>
      <c r="B775" t="s">
        <v>11</v>
      </c>
      <c r="C775">
        <v>30481</v>
      </c>
      <c r="D775">
        <v>17.586857999999999</v>
      </c>
      <c r="E775">
        <v>17.083113000000001</v>
      </c>
      <c r="F775">
        <v>18.595611999999999</v>
      </c>
      <c r="G775">
        <v>18.191963000000001</v>
      </c>
    </row>
    <row r="776" spans="1:7" x14ac:dyDescent="0.35">
      <c r="A776">
        <v>418</v>
      </c>
      <c r="B776" t="s">
        <v>11</v>
      </c>
      <c r="C776">
        <v>25362</v>
      </c>
      <c r="D776">
        <v>21.216889999999999</v>
      </c>
      <c r="E776">
        <v>20.497661999999998</v>
      </c>
      <c r="F776">
        <v>21.899289</v>
      </c>
      <c r="G776">
        <v>21.812611</v>
      </c>
    </row>
    <row r="777" spans="1:7" x14ac:dyDescent="0.35">
      <c r="A777">
        <v>419</v>
      </c>
      <c r="B777" t="s">
        <v>11</v>
      </c>
      <c r="C777">
        <v>47772</v>
      </c>
      <c r="D777">
        <v>54.711303999999998</v>
      </c>
      <c r="E777">
        <v>54.495595000000002</v>
      </c>
      <c r="F777">
        <v>56.014569999999999</v>
      </c>
      <c r="G777">
        <v>56.473502000000003</v>
      </c>
    </row>
    <row r="778" spans="1:7" x14ac:dyDescent="0.35">
      <c r="A778">
        <v>420</v>
      </c>
      <c r="B778" t="s">
        <v>11</v>
      </c>
      <c r="C778">
        <v>18481</v>
      </c>
      <c r="D778">
        <v>21.428863</v>
      </c>
      <c r="E778">
        <v>21.084526</v>
      </c>
      <c r="F778">
        <v>23.839893</v>
      </c>
      <c r="G778">
        <v>23.066533</v>
      </c>
    </row>
    <row r="779" spans="1:7" x14ac:dyDescent="0.35">
      <c r="A779">
        <v>421</v>
      </c>
      <c r="B779" t="s">
        <v>11</v>
      </c>
      <c r="C779">
        <v>15093</v>
      </c>
      <c r="D779">
        <v>27.734449000000001</v>
      </c>
      <c r="E779">
        <v>27.578040999999999</v>
      </c>
      <c r="F779">
        <v>27.129619000000002</v>
      </c>
      <c r="G779">
        <v>26.689588000000001</v>
      </c>
    </row>
    <row r="780" spans="1:7" x14ac:dyDescent="0.35">
      <c r="A780">
        <v>422</v>
      </c>
      <c r="B780" t="s">
        <v>11</v>
      </c>
      <c r="C780">
        <v>37485</v>
      </c>
      <c r="D780">
        <v>38.930740999999998</v>
      </c>
      <c r="E780">
        <v>38.078082999999999</v>
      </c>
      <c r="F780">
        <v>39.836421999999999</v>
      </c>
      <c r="G780">
        <v>39.888829000000001</v>
      </c>
    </row>
    <row r="781" spans="1:7" x14ac:dyDescent="0.35">
      <c r="A781">
        <v>423</v>
      </c>
      <c r="B781" t="s">
        <v>11</v>
      </c>
      <c r="C781">
        <v>24125</v>
      </c>
      <c r="D781">
        <v>23.390833000000001</v>
      </c>
      <c r="E781">
        <v>23.372350000000001</v>
      </c>
      <c r="F781">
        <v>19.331562999999999</v>
      </c>
      <c r="G781">
        <v>19.006851000000001</v>
      </c>
    </row>
    <row r="782" spans="1:7" x14ac:dyDescent="0.35">
      <c r="A782">
        <v>424</v>
      </c>
      <c r="B782" t="s">
        <v>11</v>
      </c>
      <c r="C782">
        <v>90938</v>
      </c>
      <c r="D782">
        <v>69.479900999999998</v>
      </c>
      <c r="E782">
        <v>68.053580999999994</v>
      </c>
      <c r="F782">
        <v>72.135067000000006</v>
      </c>
      <c r="G782">
        <v>71.416162</v>
      </c>
    </row>
    <row r="783" spans="1:7" x14ac:dyDescent="0.35">
      <c r="A783">
        <v>505</v>
      </c>
      <c r="B783" t="s">
        <v>10</v>
      </c>
      <c r="C783">
        <v>694</v>
      </c>
      <c r="D783">
        <v>5.1005000000000003</v>
      </c>
      <c r="E783">
        <v>4.867998</v>
      </c>
      <c r="F783">
        <v>4.171303</v>
      </c>
      <c r="G783">
        <v>4.3048019999999996</v>
      </c>
    </row>
    <row r="784" spans="1:7" x14ac:dyDescent="0.35">
      <c r="A784">
        <v>425</v>
      </c>
      <c r="B784" t="s">
        <v>11</v>
      </c>
      <c r="C784">
        <v>21482</v>
      </c>
      <c r="D784">
        <v>14.47833</v>
      </c>
      <c r="E784">
        <v>13.674296</v>
      </c>
      <c r="F784">
        <v>12.837738</v>
      </c>
      <c r="G784">
        <v>12.865212</v>
      </c>
    </row>
    <row r="785" spans="1:7" x14ac:dyDescent="0.35">
      <c r="A785">
        <v>464</v>
      </c>
      <c r="B785" t="s">
        <v>10</v>
      </c>
      <c r="C785">
        <v>959</v>
      </c>
      <c r="D785">
        <v>5.5800010000000002</v>
      </c>
      <c r="E785">
        <v>7.1952360000000004</v>
      </c>
      <c r="F785">
        <v>6.8341960000000004</v>
      </c>
      <c r="G785">
        <v>6.0013449999999997</v>
      </c>
    </row>
    <row r="786" spans="1:7" x14ac:dyDescent="0.35">
      <c r="A786">
        <v>120</v>
      </c>
      <c r="B786" t="s">
        <v>10</v>
      </c>
      <c r="C786">
        <v>1404</v>
      </c>
      <c r="D786">
        <v>7.8623120000000002</v>
      </c>
      <c r="E786">
        <v>9.1599740000000001</v>
      </c>
      <c r="F786">
        <v>7.215211</v>
      </c>
      <c r="G786">
        <v>6.6831569999999996</v>
      </c>
    </row>
    <row r="787" spans="1:7" x14ac:dyDescent="0.35">
      <c r="A787">
        <v>648</v>
      </c>
      <c r="B787" t="s">
        <v>10</v>
      </c>
      <c r="C787">
        <v>400</v>
      </c>
      <c r="D787">
        <v>1.9658150000000001</v>
      </c>
      <c r="E787">
        <v>2.4368669999999999</v>
      </c>
      <c r="F787">
        <v>1.8695949999999999</v>
      </c>
      <c r="G787">
        <v>1.9906820000000001</v>
      </c>
    </row>
    <row r="788" spans="1:7" x14ac:dyDescent="0.35">
      <c r="A788">
        <v>789</v>
      </c>
      <c r="B788" t="s">
        <v>10</v>
      </c>
      <c r="C788">
        <v>90</v>
      </c>
      <c r="D788">
        <v>0.35174299999999997</v>
      </c>
      <c r="E788">
        <v>0.246785</v>
      </c>
      <c r="F788">
        <v>0.608294</v>
      </c>
      <c r="G788">
        <v>0.84820300000000004</v>
      </c>
    </row>
    <row r="789" spans="1:7" x14ac:dyDescent="0.35">
      <c r="A789">
        <v>845</v>
      </c>
      <c r="B789" t="s">
        <v>10</v>
      </c>
      <c r="C789">
        <v>62</v>
      </c>
      <c r="D789">
        <v>2.2023000000000001E-2</v>
      </c>
      <c r="E789">
        <v>5.6156999999999999E-2</v>
      </c>
      <c r="F789">
        <v>0.12709300000000001</v>
      </c>
      <c r="G789">
        <v>0.15329899999999999</v>
      </c>
    </row>
    <row r="790" spans="1:7" x14ac:dyDescent="0.35">
      <c r="A790">
        <v>511</v>
      </c>
      <c r="B790" t="s">
        <v>10</v>
      </c>
      <c r="C790">
        <v>700</v>
      </c>
      <c r="D790">
        <v>3.0872549999999999</v>
      </c>
      <c r="E790">
        <v>3.6794750000000001</v>
      </c>
      <c r="F790">
        <v>3.4548899999999998</v>
      </c>
      <c r="G790">
        <v>3.5133190000000001</v>
      </c>
    </row>
    <row r="791" spans="1:7" x14ac:dyDescent="0.35">
      <c r="A791">
        <v>955</v>
      </c>
      <c r="B791" t="s">
        <v>10</v>
      </c>
      <c r="C791">
        <v>813</v>
      </c>
      <c r="D791">
        <v>5.3714510000000004</v>
      </c>
      <c r="E791">
        <v>5.8622730000000001</v>
      </c>
      <c r="F791">
        <v>4.7933019999999997</v>
      </c>
      <c r="G791">
        <v>5.0636020000000004</v>
      </c>
    </row>
    <row r="792" spans="1:7" x14ac:dyDescent="0.35">
      <c r="A792">
        <v>524</v>
      </c>
      <c r="B792" t="s">
        <v>10</v>
      </c>
      <c r="C792">
        <v>508</v>
      </c>
      <c r="D792">
        <v>1.2389479999999999</v>
      </c>
      <c r="E792">
        <v>1.808179</v>
      </c>
      <c r="F792">
        <v>1.169049</v>
      </c>
      <c r="G792">
        <v>0.96857599999999999</v>
      </c>
    </row>
    <row r="793" spans="1:7" x14ac:dyDescent="0.35">
      <c r="A793">
        <v>426</v>
      </c>
      <c r="B793" t="s">
        <v>11</v>
      </c>
      <c r="C793">
        <v>36093</v>
      </c>
      <c r="D793">
        <v>13.578109</v>
      </c>
      <c r="E793">
        <v>13.323808</v>
      </c>
      <c r="F793">
        <v>13.461653999999999</v>
      </c>
      <c r="G793">
        <v>13.759891</v>
      </c>
    </row>
    <row r="794" spans="1:7" x14ac:dyDescent="0.35">
      <c r="A794">
        <v>427</v>
      </c>
      <c r="B794" t="s">
        <v>11</v>
      </c>
      <c r="C794">
        <v>26456</v>
      </c>
      <c r="D794">
        <v>38.014234000000002</v>
      </c>
      <c r="E794">
        <v>37.399439999999998</v>
      </c>
      <c r="F794">
        <v>37.012061000000003</v>
      </c>
      <c r="G794">
        <v>36.770465999999999</v>
      </c>
    </row>
    <row r="795" spans="1:7" x14ac:dyDescent="0.35">
      <c r="A795">
        <v>428</v>
      </c>
      <c r="B795" t="s">
        <v>11</v>
      </c>
      <c r="C795">
        <v>41868</v>
      </c>
      <c r="D795">
        <v>32.950865</v>
      </c>
      <c r="E795">
        <v>35.716979000000002</v>
      </c>
      <c r="F795">
        <v>31.516265000000001</v>
      </c>
      <c r="G795">
        <v>32.188012000000001</v>
      </c>
    </row>
    <row r="796" spans="1:7" x14ac:dyDescent="0.35">
      <c r="A796">
        <v>429</v>
      </c>
      <c r="B796" t="s">
        <v>11</v>
      </c>
      <c r="C796">
        <v>21959</v>
      </c>
      <c r="D796">
        <v>8.9332639999999994</v>
      </c>
      <c r="E796">
        <v>8.6940910000000002</v>
      </c>
      <c r="F796">
        <v>8.6600640000000002</v>
      </c>
      <c r="G796">
        <v>8.4464690000000004</v>
      </c>
    </row>
    <row r="797" spans="1:7" x14ac:dyDescent="0.35">
      <c r="A797">
        <v>595</v>
      </c>
      <c r="B797" t="s">
        <v>10</v>
      </c>
      <c r="C797">
        <v>509</v>
      </c>
      <c r="D797">
        <v>2.797771</v>
      </c>
      <c r="E797">
        <v>3.383124</v>
      </c>
      <c r="F797">
        <v>1.629758</v>
      </c>
      <c r="G797">
        <v>1.5410509999999999</v>
      </c>
    </row>
    <row r="798" spans="1:7" x14ac:dyDescent="0.35">
      <c r="A798">
        <v>646</v>
      </c>
      <c r="B798" t="s">
        <v>10</v>
      </c>
      <c r="C798">
        <v>461</v>
      </c>
      <c r="D798">
        <v>1.8223389999999999</v>
      </c>
      <c r="E798">
        <v>1.6603870000000001</v>
      </c>
      <c r="F798">
        <v>1.4686250000000001</v>
      </c>
      <c r="G798">
        <v>1.6667510000000001</v>
      </c>
    </row>
    <row r="799" spans="1:7" x14ac:dyDescent="0.35">
      <c r="A799">
        <v>430</v>
      </c>
      <c r="B799" t="s">
        <v>11</v>
      </c>
      <c r="C799">
        <v>38146</v>
      </c>
      <c r="D799">
        <v>8.872992</v>
      </c>
      <c r="E799">
        <v>8.0669570000000004</v>
      </c>
      <c r="F799">
        <v>8.8444369999999992</v>
      </c>
      <c r="G799">
        <v>8.5857539999999997</v>
      </c>
    </row>
    <row r="800" spans="1:7" x14ac:dyDescent="0.35">
      <c r="A800">
        <v>431</v>
      </c>
      <c r="B800" t="s">
        <v>11</v>
      </c>
      <c r="C800">
        <v>38776</v>
      </c>
      <c r="D800">
        <v>15.161908</v>
      </c>
      <c r="E800">
        <v>14.320793999999999</v>
      </c>
      <c r="F800">
        <v>15.678492</v>
      </c>
      <c r="G800">
        <v>15.678570000000001</v>
      </c>
    </row>
    <row r="801" spans="1:7" x14ac:dyDescent="0.35">
      <c r="A801">
        <v>432</v>
      </c>
      <c r="B801" t="s">
        <v>11</v>
      </c>
      <c r="C801">
        <v>24389</v>
      </c>
      <c r="D801">
        <v>16.842172000000001</v>
      </c>
      <c r="E801">
        <v>17.040061999999999</v>
      </c>
      <c r="F801">
        <v>17.394728000000001</v>
      </c>
      <c r="G801">
        <v>17.103505999999999</v>
      </c>
    </row>
    <row r="802" spans="1:7" x14ac:dyDescent="0.35">
      <c r="A802">
        <v>433</v>
      </c>
      <c r="B802" t="s">
        <v>11</v>
      </c>
      <c r="C802">
        <v>20940</v>
      </c>
      <c r="D802">
        <v>11.291301000000001</v>
      </c>
      <c r="E802">
        <v>11.646998999999999</v>
      </c>
      <c r="F802">
        <v>11.820689</v>
      </c>
      <c r="G802">
        <v>12.169696</v>
      </c>
    </row>
    <row r="803" spans="1:7" x14ac:dyDescent="0.35">
      <c r="A803">
        <v>434</v>
      </c>
      <c r="B803" t="s">
        <v>11</v>
      </c>
      <c r="C803">
        <v>19310</v>
      </c>
      <c r="D803">
        <v>25.278243</v>
      </c>
      <c r="E803">
        <v>24.756637000000001</v>
      </c>
      <c r="F803">
        <v>22.838296</v>
      </c>
      <c r="G803">
        <v>24.033411999999998</v>
      </c>
    </row>
    <row r="804" spans="1:7" x14ac:dyDescent="0.35">
      <c r="A804">
        <v>435</v>
      </c>
      <c r="B804" t="s">
        <v>11</v>
      </c>
      <c r="C804">
        <v>19000</v>
      </c>
      <c r="D804">
        <v>21.805371999999998</v>
      </c>
      <c r="E804">
        <v>21.305074999999999</v>
      </c>
      <c r="F804">
        <v>22.749144999999999</v>
      </c>
      <c r="G804">
        <v>22.945091000000001</v>
      </c>
    </row>
    <row r="805" spans="1:7" x14ac:dyDescent="0.35">
      <c r="A805">
        <v>436</v>
      </c>
      <c r="B805" t="s">
        <v>11</v>
      </c>
      <c r="C805">
        <v>16566</v>
      </c>
      <c r="D805">
        <v>17.907253999999998</v>
      </c>
      <c r="E805">
        <v>16.877566000000002</v>
      </c>
      <c r="F805">
        <v>16.625758000000001</v>
      </c>
      <c r="G805">
        <v>17.127402</v>
      </c>
    </row>
    <row r="806" spans="1:7" x14ac:dyDescent="0.35">
      <c r="A806">
        <v>437</v>
      </c>
      <c r="B806" t="s">
        <v>11</v>
      </c>
      <c r="C806">
        <v>23877</v>
      </c>
      <c r="D806">
        <v>19.686087000000001</v>
      </c>
      <c r="E806">
        <v>20.581780999999999</v>
      </c>
      <c r="F806">
        <v>23.074748</v>
      </c>
      <c r="G806">
        <v>22.451315999999998</v>
      </c>
    </row>
    <row r="807" spans="1:7" x14ac:dyDescent="0.35">
      <c r="A807">
        <v>443</v>
      </c>
      <c r="B807" t="s">
        <v>10</v>
      </c>
      <c r="C807">
        <v>726</v>
      </c>
      <c r="D807">
        <v>3.0803259999999999</v>
      </c>
      <c r="E807">
        <v>4.4230809999999998</v>
      </c>
      <c r="F807">
        <v>3.2359100000000001</v>
      </c>
      <c r="G807">
        <v>3.349253</v>
      </c>
    </row>
    <row r="808" spans="1:7" x14ac:dyDescent="0.35">
      <c r="A808">
        <v>624</v>
      </c>
      <c r="B808" t="s">
        <v>10</v>
      </c>
      <c r="C808">
        <v>551</v>
      </c>
      <c r="D808">
        <v>1.929249</v>
      </c>
      <c r="E808">
        <v>1.536484</v>
      </c>
      <c r="F808">
        <v>1.896925</v>
      </c>
      <c r="G808">
        <v>2.1318109999999999</v>
      </c>
    </row>
    <row r="809" spans="1:7" x14ac:dyDescent="0.35">
      <c r="A809">
        <v>527</v>
      </c>
      <c r="B809" t="s">
        <v>10</v>
      </c>
      <c r="C809">
        <v>0</v>
      </c>
    </row>
    <row r="810" spans="1:7" x14ac:dyDescent="0.35">
      <c r="A810">
        <v>224</v>
      </c>
      <c r="B810" t="s">
        <v>10</v>
      </c>
      <c r="C810">
        <v>94</v>
      </c>
      <c r="D810">
        <v>0.12517700000000001</v>
      </c>
      <c r="E810">
        <v>0.116856</v>
      </c>
      <c r="F810">
        <v>0.14607800000000001</v>
      </c>
      <c r="G810">
        <v>0.12700700000000001</v>
      </c>
    </row>
    <row r="811" spans="1:7" x14ac:dyDescent="0.35">
      <c r="A811">
        <v>531</v>
      </c>
      <c r="B811" t="s">
        <v>10</v>
      </c>
      <c r="C811">
        <v>382</v>
      </c>
      <c r="D811">
        <v>1.0058959999999999</v>
      </c>
      <c r="E811">
        <v>1.0378000000000001</v>
      </c>
      <c r="F811">
        <v>0.65342199999999995</v>
      </c>
      <c r="G811">
        <v>0.75623200000000002</v>
      </c>
    </row>
    <row r="812" spans="1:7" x14ac:dyDescent="0.35">
      <c r="A812">
        <v>219</v>
      </c>
      <c r="B812" t="s">
        <v>10</v>
      </c>
      <c r="C812">
        <v>82</v>
      </c>
      <c r="D812">
        <v>0.67033500000000001</v>
      </c>
      <c r="E812">
        <v>0.97080500000000003</v>
      </c>
      <c r="F812">
        <v>0.13544500000000001</v>
      </c>
      <c r="G812">
        <v>9.7442000000000001E-2</v>
      </c>
    </row>
    <row r="813" spans="1:7" x14ac:dyDescent="0.35">
      <c r="A813">
        <v>175</v>
      </c>
      <c r="B813" t="s">
        <v>10</v>
      </c>
      <c r="C813">
        <v>0</v>
      </c>
    </row>
    <row r="814" spans="1:7" x14ac:dyDescent="0.35">
      <c r="A814">
        <v>438</v>
      </c>
      <c r="B814" t="s">
        <v>11</v>
      </c>
      <c r="C814">
        <v>26659</v>
      </c>
      <c r="D814">
        <v>34.479999999999997</v>
      </c>
      <c r="E814">
        <v>35.58</v>
      </c>
      <c r="F814">
        <v>35.6</v>
      </c>
      <c r="G814">
        <v>35.43</v>
      </c>
    </row>
    <row r="815" spans="1:7" x14ac:dyDescent="0.35">
      <c r="A815">
        <v>439</v>
      </c>
      <c r="B815" t="s">
        <v>11</v>
      </c>
      <c r="C815">
        <v>21061</v>
      </c>
      <c r="D815">
        <v>21.942810999999999</v>
      </c>
      <c r="E815">
        <v>20.847405999999999</v>
      </c>
      <c r="F815">
        <v>20.755883000000001</v>
      </c>
      <c r="G815">
        <v>20.441897000000001</v>
      </c>
    </row>
    <row r="816" spans="1:7" x14ac:dyDescent="0.35">
      <c r="A816">
        <v>440</v>
      </c>
      <c r="B816" t="s">
        <v>11</v>
      </c>
      <c r="C816">
        <v>57090</v>
      </c>
      <c r="D816">
        <v>34.519224999999999</v>
      </c>
      <c r="E816">
        <v>34.172015999999999</v>
      </c>
      <c r="F816">
        <v>33.624310999999999</v>
      </c>
      <c r="G816">
        <v>33.991289000000002</v>
      </c>
    </row>
    <row r="817" spans="1:7" x14ac:dyDescent="0.35">
      <c r="A817">
        <v>441</v>
      </c>
      <c r="B817" t="s">
        <v>11</v>
      </c>
      <c r="C817">
        <v>26722</v>
      </c>
      <c r="D817">
        <v>8.6244409999999991</v>
      </c>
      <c r="E817">
        <v>7.8272690000000003</v>
      </c>
      <c r="F817">
        <v>8.4853079999999999</v>
      </c>
      <c r="G817">
        <v>8.2422050000000002</v>
      </c>
    </row>
    <row r="818" spans="1:7" x14ac:dyDescent="0.35">
      <c r="A818">
        <v>442</v>
      </c>
      <c r="B818" t="s">
        <v>11</v>
      </c>
      <c r="C818">
        <v>58649</v>
      </c>
      <c r="D818">
        <v>28.472176000000001</v>
      </c>
      <c r="E818">
        <v>27.908942</v>
      </c>
      <c r="F818">
        <v>27.067822</v>
      </c>
      <c r="G818">
        <v>26.784614000000001</v>
      </c>
    </row>
    <row r="819" spans="1:7" x14ac:dyDescent="0.35">
      <c r="A819">
        <v>443</v>
      </c>
      <c r="B819" t="s">
        <v>11</v>
      </c>
      <c r="C819">
        <v>19982</v>
      </c>
      <c r="D819">
        <v>7.8383469999999997</v>
      </c>
      <c r="E819">
        <v>7.771369</v>
      </c>
      <c r="F819">
        <v>9.4920629999999999</v>
      </c>
      <c r="G819">
        <v>9.1667749999999995</v>
      </c>
    </row>
    <row r="820" spans="1:7" x14ac:dyDescent="0.35">
      <c r="A820">
        <v>98</v>
      </c>
      <c r="B820" t="s">
        <v>10</v>
      </c>
      <c r="C820">
        <v>1889</v>
      </c>
      <c r="D820">
        <v>29.367056000000002</v>
      </c>
      <c r="E820">
        <v>27.66677</v>
      </c>
      <c r="F820">
        <v>25.526599000000001</v>
      </c>
      <c r="G820">
        <v>26.995729000000001</v>
      </c>
    </row>
    <row r="821" spans="1:7" x14ac:dyDescent="0.35">
      <c r="A821">
        <v>444</v>
      </c>
      <c r="B821" t="s">
        <v>11</v>
      </c>
      <c r="C821">
        <v>30428</v>
      </c>
      <c r="D821">
        <v>25.196663000000001</v>
      </c>
      <c r="E821">
        <v>24.999852000000001</v>
      </c>
      <c r="F821">
        <v>24.357120999999999</v>
      </c>
      <c r="G821">
        <v>24.561052</v>
      </c>
    </row>
    <row r="822" spans="1:7" x14ac:dyDescent="0.35">
      <c r="A822">
        <v>768</v>
      </c>
      <c r="B822" t="s">
        <v>10</v>
      </c>
      <c r="C822">
        <v>244</v>
      </c>
      <c r="D822">
        <v>2.2248579999999998</v>
      </c>
      <c r="E822">
        <v>2.6887650000000001</v>
      </c>
      <c r="F822">
        <v>2.480445</v>
      </c>
      <c r="G822">
        <v>2.4011079999999998</v>
      </c>
    </row>
    <row r="823" spans="1:7" x14ac:dyDescent="0.35">
      <c r="A823">
        <v>445</v>
      </c>
      <c r="B823" t="s">
        <v>11</v>
      </c>
      <c r="C823">
        <v>32514</v>
      </c>
      <c r="D823">
        <v>15.49136</v>
      </c>
      <c r="E823">
        <v>15.267896</v>
      </c>
      <c r="F823">
        <v>18.603773</v>
      </c>
      <c r="G823">
        <v>18.019976</v>
      </c>
    </row>
    <row r="824" spans="1:7" x14ac:dyDescent="0.35">
      <c r="A824">
        <v>676</v>
      </c>
      <c r="B824" t="s">
        <v>10</v>
      </c>
      <c r="C824">
        <v>546</v>
      </c>
      <c r="D824">
        <v>3.431994</v>
      </c>
      <c r="E824">
        <v>4.1575199999999999</v>
      </c>
      <c r="F824">
        <v>2.9000889999999999</v>
      </c>
      <c r="G824">
        <v>2.6711749999999999</v>
      </c>
    </row>
    <row r="825" spans="1:7" x14ac:dyDescent="0.35">
      <c r="A825">
        <v>61</v>
      </c>
      <c r="B825" t="s">
        <v>10</v>
      </c>
      <c r="C825">
        <v>1655</v>
      </c>
      <c r="D825">
        <v>56.165152999999997</v>
      </c>
      <c r="E825">
        <v>75.961540999999997</v>
      </c>
      <c r="F825">
        <v>34.801203999999998</v>
      </c>
      <c r="G825">
        <v>40.057037000000001</v>
      </c>
    </row>
    <row r="826" spans="1:7" x14ac:dyDescent="0.35">
      <c r="A826">
        <v>790</v>
      </c>
      <c r="B826" t="s">
        <v>10</v>
      </c>
      <c r="C826">
        <v>75</v>
      </c>
      <c r="D826">
        <v>0.171734</v>
      </c>
      <c r="E826">
        <v>0.184896</v>
      </c>
      <c r="F826">
        <v>0.23574300000000001</v>
      </c>
      <c r="G826">
        <v>0.24059700000000001</v>
      </c>
    </row>
    <row r="827" spans="1:7" x14ac:dyDescent="0.35">
      <c r="A827">
        <v>691</v>
      </c>
      <c r="B827" t="s">
        <v>10</v>
      </c>
      <c r="C827">
        <v>499</v>
      </c>
      <c r="D827">
        <v>2.9529730000000001</v>
      </c>
      <c r="E827">
        <v>2.645219</v>
      </c>
      <c r="F827">
        <v>3.5147119999999998</v>
      </c>
      <c r="G827">
        <v>4.5842890000000001</v>
      </c>
    </row>
    <row r="828" spans="1:7" x14ac:dyDescent="0.35">
      <c r="A828">
        <v>991</v>
      </c>
      <c r="B828" t="s">
        <v>10</v>
      </c>
      <c r="C828">
        <v>97</v>
      </c>
      <c r="D828">
        <v>0.14483299999999999</v>
      </c>
      <c r="E828">
        <v>0.16084799999999999</v>
      </c>
      <c r="F828">
        <v>0.12603400000000001</v>
      </c>
      <c r="G828">
        <v>0.127913</v>
      </c>
    </row>
    <row r="829" spans="1:7" x14ac:dyDescent="0.35">
      <c r="A829">
        <v>178</v>
      </c>
      <c r="B829" t="s">
        <v>10</v>
      </c>
      <c r="C829">
        <v>67</v>
      </c>
      <c r="D829">
        <v>0.19634199999999999</v>
      </c>
      <c r="E829">
        <v>0.281163</v>
      </c>
      <c r="F829">
        <v>0.133127</v>
      </c>
      <c r="G829">
        <v>0.11904000000000001</v>
      </c>
    </row>
    <row r="830" spans="1:7" x14ac:dyDescent="0.35">
      <c r="A830">
        <v>446</v>
      </c>
      <c r="B830" t="s">
        <v>11</v>
      </c>
      <c r="C830">
        <v>5282</v>
      </c>
      <c r="D830">
        <v>5.2700990000000001</v>
      </c>
      <c r="E830">
        <v>5.1225519999999998</v>
      </c>
      <c r="F830">
        <v>5.0909300000000002</v>
      </c>
      <c r="G830">
        <v>5.1596039999999999</v>
      </c>
    </row>
    <row r="831" spans="1:7" x14ac:dyDescent="0.35">
      <c r="A831">
        <v>447</v>
      </c>
      <c r="B831" t="s">
        <v>11</v>
      </c>
      <c r="C831">
        <v>31779</v>
      </c>
      <c r="D831">
        <v>22.786504000000001</v>
      </c>
      <c r="E831">
        <v>22.350487999999999</v>
      </c>
      <c r="F831">
        <v>22.047035999999999</v>
      </c>
      <c r="G831">
        <v>22.050280000000001</v>
      </c>
    </row>
    <row r="832" spans="1:7" x14ac:dyDescent="0.35">
      <c r="A832">
        <v>448</v>
      </c>
      <c r="B832" t="s">
        <v>11</v>
      </c>
      <c r="C832">
        <v>23002</v>
      </c>
      <c r="D832">
        <v>12.310382000000001</v>
      </c>
      <c r="E832">
        <v>11.257989</v>
      </c>
      <c r="F832">
        <v>11.976464999999999</v>
      </c>
      <c r="G832">
        <v>12.018910999999999</v>
      </c>
    </row>
    <row r="833" spans="1:7" x14ac:dyDescent="0.35">
      <c r="A833">
        <v>449</v>
      </c>
      <c r="B833" t="s">
        <v>11</v>
      </c>
      <c r="C833">
        <v>19617</v>
      </c>
      <c r="D833">
        <v>11.156359999999999</v>
      </c>
      <c r="E833">
        <v>8.863918</v>
      </c>
      <c r="F833">
        <v>8.1073120000000003</v>
      </c>
      <c r="G833">
        <v>9.1349119999999999</v>
      </c>
    </row>
    <row r="834" spans="1:7" x14ac:dyDescent="0.35">
      <c r="A834">
        <v>451</v>
      </c>
      <c r="B834" t="s">
        <v>11</v>
      </c>
      <c r="C834">
        <v>20781</v>
      </c>
      <c r="D834">
        <v>26.717095</v>
      </c>
      <c r="E834">
        <v>25.679904000000001</v>
      </c>
      <c r="F834">
        <v>27.570124</v>
      </c>
      <c r="G834">
        <v>27.190072000000001</v>
      </c>
    </row>
    <row r="835" spans="1:7" x14ac:dyDescent="0.35">
      <c r="A835">
        <v>452</v>
      </c>
      <c r="B835" t="s">
        <v>11</v>
      </c>
      <c r="C835">
        <v>31544</v>
      </c>
      <c r="D835">
        <v>27.014123999999999</v>
      </c>
      <c r="E835">
        <v>25.20562</v>
      </c>
      <c r="F835">
        <v>37.586680999999999</v>
      </c>
      <c r="G835">
        <v>38.752622000000002</v>
      </c>
    </row>
    <row r="836" spans="1:7" x14ac:dyDescent="0.35">
      <c r="A836">
        <v>568</v>
      </c>
      <c r="B836" t="s">
        <v>10</v>
      </c>
      <c r="C836">
        <v>403</v>
      </c>
      <c r="D836">
        <v>0.66817000000000004</v>
      </c>
      <c r="E836">
        <v>1.254589</v>
      </c>
      <c r="F836">
        <v>0.709206</v>
      </c>
      <c r="G836">
        <v>0.85286600000000001</v>
      </c>
    </row>
    <row r="837" spans="1:7" x14ac:dyDescent="0.35">
      <c r="A837">
        <v>453</v>
      </c>
      <c r="B837" t="s">
        <v>11</v>
      </c>
      <c r="C837">
        <v>34156</v>
      </c>
      <c r="D837">
        <v>18.565873</v>
      </c>
      <c r="E837">
        <v>18.817941999999999</v>
      </c>
      <c r="F837">
        <v>18.504173000000002</v>
      </c>
      <c r="G837">
        <v>18.557739000000002</v>
      </c>
    </row>
    <row r="838" spans="1:7" x14ac:dyDescent="0.35">
      <c r="A838">
        <v>454</v>
      </c>
      <c r="B838" t="s">
        <v>11</v>
      </c>
      <c r="C838">
        <v>25512</v>
      </c>
      <c r="D838">
        <v>10.701371999999999</v>
      </c>
      <c r="E838">
        <v>9.8997510000000002</v>
      </c>
      <c r="F838">
        <v>11.056943</v>
      </c>
      <c r="G838">
        <v>10.586861000000001</v>
      </c>
    </row>
    <row r="839" spans="1:7" x14ac:dyDescent="0.35">
      <c r="A839">
        <v>164</v>
      </c>
      <c r="B839" t="s">
        <v>10</v>
      </c>
      <c r="C839">
        <v>529</v>
      </c>
      <c r="D839">
        <v>1.9748589999999999</v>
      </c>
      <c r="E839">
        <v>2.0401929999999999</v>
      </c>
      <c r="F839">
        <v>1.886944</v>
      </c>
      <c r="G839">
        <v>2.0059580000000001</v>
      </c>
    </row>
    <row r="840" spans="1:7" x14ac:dyDescent="0.35">
      <c r="A840">
        <v>455</v>
      </c>
      <c r="B840" t="s">
        <v>11</v>
      </c>
      <c r="C840">
        <v>34723</v>
      </c>
      <c r="D840">
        <v>20.386564</v>
      </c>
      <c r="E840">
        <v>19.341100000000001</v>
      </c>
      <c r="F840">
        <v>18.077185</v>
      </c>
      <c r="G840">
        <v>18.215993000000001</v>
      </c>
    </row>
    <row r="841" spans="1:7" x14ac:dyDescent="0.35">
      <c r="A841">
        <v>703</v>
      </c>
      <c r="B841" t="s">
        <v>10</v>
      </c>
      <c r="C841">
        <v>491</v>
      </c>
      <c r="D841">
        <v>6.012759</v>
      </c>
      <c r="E841">
        <v>6.4724500000000003</v>
      </c>
      <c r="F841">
        <v>6.5851839999999999</v>
      </c>
      <c r="G841">
        <v>6.3963200000000002</v>
      </c>
    </row>
    <row r="842" spans="1:7" x14ac:dyDescent="0.35">
      <c r="A842">
        <v>514</v>
      </c>
      <c r="B842" t="s">
        <v>10</v>
      </c>
      <c r="C842">
        <v>1483</v>
      </c>
      <c r="D842">
        <v>7.0192059999999996</v>
      </c>
      <c r="E842">
        <v>6.3099239999999996</v>
      </c>
      <c r="F842">
        <v>7.3211779999999997</v>
      </c>
      <c r="G842">
        <v>8.3023939999999996</v>
      </c>
    </row>
    <row r="843" spans="1:7" x14ac:dyDescent="0.35">
      <c r="A843">
        <v>547</v>
      </c>
      <c r="B843" t="s">
        <v>10</v>
      </c>
      <c r="C843">
        <v>1833</v>
      </c>
      <c r="D843">
        <v>9.3422940000000008</v>
      </c>
      <c r="E843">
        <v>8.7232120000000002</v>
      </c>
      <c r="F843">
        <v>6.6513549999999997</v>
      </c>
      <c r="G843">
        <v>6.3230649999999997</v>
      </c>
    </row>
    <row r="844" spans="1:7" x14ac:dyDescent="0.35">
      <c r="A844">
        <v>456</v>
      </c>
      <c r="B844" t="s">
        <v>11</v>
      </c>
      <c r="C844">
        <v>22789</v>
      </c>
      <c r="D844">
        <v>28.923994</v>
      </c>
      <c r="E844">
        <v>31.382314000000001</v>
      </c>
      <c r="F844">
        <v>20.784116999999998</v>
      </c>
      <c r="G844">
        <v>23.703652000000002</v>
      </c>
    </row>
    <row r="845" spans="1:7" x14ac:dyDescent="0.35">
      <c r="A845">
        <v>528</v>
      </c>
      <c r="B845" t="s">
        <v>10</v>
      </c>
      <c r="C845">
        <v>464</v>
      </c>
      <c r="D845">
        <v>3.0863800000000001</v>
      </c>
      <c r="E845">
        <v>3.7195809999999998</v>
      </c>
      <c r="F845">
        <v>2.0922019999999999</v>
      </c>
      <c r="G845">
        <v>2.1633110000000002</v>
      </c>
    </row>
    <row r="846" spans="1:7" x14ac:dyDescent="0.35">
      <c r="A846">
        <v>660</v>
      </c>
      <c r="B846" t="s">
        <v>10</v>
      </c>
      <c r="C846">
        <v>1104</v>
      </c>
      <c r="D846">
        <v>5.9440590000000002</v>
      </c>
      <c r="E846">
        <v>6.576721</v>
      </c>
      <c r="F846">
        <v>3.9834969999999998</v>
      </c>
      <c r="G846">
        <v>4.1978270000000002</v>
      </c>
    </row>
    <row r="847" spans="1:7" x14ac:dyDescent="0.35">
      <c r="A847">
        <v>362</v>
      </c>
      <c r="B847" t="s">
        <v>10</v>
      </c>
      <c r="C847">
        <v>201</v>
      </c>
      <c r="D847">
        <v>0.73464399999999996</v>
      </c>
      <c r="E847">
        <v>0.57971200000000001</v>
      </c>
      <c r="F847">
        <v>1.100017</v>
      </c>
      <c r="G847">
        <v>0.88056599999999996</v>
      </c>
    </row>
    <row r="848" spans="1:7" x14ac:dyDescent="0.35">
      <c r="A848">
        <v>979</v>
      </c>
      <c r="B848" t="s">
        <v>10</v>
      </c>
      <c r="C848">
        <v>286</v>
      </c>
      <c r="D848">
        <v>6.797034</v>
      </c>
      <c r="E848">
        <v>22.891604000000001</v>
      </c>
      <c r="F848">
        <v>47.647699000000003</v>
      </c>
      <c r="G848">
        <v>45.048237</v>
      </c>
    </row>
    <row r="849" spans="1:7" x14ac:dyDescent="0.35">
      <c r="A849">
        <v>457</v>
      </c>
      <c r="B849" t="s">
        <v>11</v>
      </c>
      <c r="C849">
        <v>9185</v>
      </c>
      <c r="D849">
        <v>14.368952999999999</v>
      </c>
      <c r="E849">
        <v>14.490479000000001</v>
      </c>
      <c r="F849">
        <v>14.480719000000001</v>
      </c>
      <c r="G849">
        <v>14.230722</v>
      </c>
    </row>
    <row r="850" spans="1:7" x14ac:dyDescent="0.35">
      <c r="A850">
        <v>384</v>
      </c>
      <c r="B850" t="s">
        <v>10</v>
      </c>
      <c r="C850">
        <v>92</v>
      </c>
      <c r="D850">
        <v>0.86104800000000004</v>
      </c>
      <c r="E850">
        <v>0.735537</v>
      </c>
      <c r="F850">
        <v>0.73047600000000001</v>
      </c>
      <c r="G850">
        <v>0.86947700000000006</v>
      </c>
    </row>
    <row r="851" spans="1:7" x14ac:dyDescent="0.35">
      <c r="A851">
        <v>43</v>
      </c>
      <c r="B851" t="s">
        <v>10</v>
      </c>
      <c r="C851">
        <v>34</v>
      </c>
      <c r="D851">
        <v>0.363705</v>
      </c>
      <c r="E851">
        <v>0.42961899999999997</v>
      </c>
      <c r="F851">
        <v>0.19129399999999999</v>
      </c>
      <c r="G851">
        <v>0.22984099999999999</v>
      </c>
    </row>
    <row r="852" spans="1:7" x14ac:dyDescent="0.35">
      <c r="A852">
        <v>458</v>
      </c>
      <c r="B852" t="s">
        <v>11</v>
      </c>
      <c r="C852">
        <v>13017</v>
      </c>
      <c r="D852">
        <v>4.5810820000000003</v>
      </c>
      <c r="E852">
        <v>4.487692</v>
      </c>
      <c r="F852">
        <v>4.1335899999999999</v>
      </c>
      <c r="G852">
        <v>4.3061020000000001</v>
      </c>
    </row>
    <row r="853" spans="1:7" x14ac:dyDescent="0.35">
      <c r="A853">
        <v>459</v>
      </c>
      <c r="B853" t="s">
        <v>11</v>
      </c>
      <c r="C853">
        <v>17780</v>
      </c>
      <c r="D853">
        <v>6.96</v>
      </c>
      <c r="E853">
        <v>7.15</v>
      </c>
      <c r="F853">
        <v>8.49</v>
      </c>
      <c r="G853">
        <v>8.35</v>
      </c>
    </row>
    <row r="854" spans="1:7" x14ac:dyDescent="0.35">
      <c r="A854">
        <v>460</v>
      </c>
      <c r="B854" t="s">
        <v>11</v>
      </c>
      <c r="C854">
        <v>18699</v>
      </c>
      <c r="D854">
        <v>6.9483740000000003</v>
      </c>
      <c r="E854">
        <v>6.7829499999999996</v>
      </c>
      <c r="F854">
        <v>8.6127920000000007</v>
      </c>
      <c r="G854">
        <v>8.9491239999999994</v>
      </c>
    </row>
    <row r="855" spans="1:7" x14ac:dyDescent="0.35">
      <c r="A855">
        <v>461</v>
      </c>
      <c r="B855" t="s">
        <v>11</v>
      </c>
      <c r="C855">
        <v>67295</v>
      </c>
      <c r="D855">
        <v>49.186447000000001</v>
      </c>
      <c r="E855">
        <v>48.208706999999997</v>
      </c>
      <c r="F855">
        <v>47.795136999999997</v>
      </c>
      <c r="G855">
        <v>48.141426000000003</v>
      </c>
    </row>
    <row r="856" spans="1:7" x14ac:dyDescent="0.35">
      <c r="A856">
        <v>462</v>
      </c>
      <c r="B856" t="s">
        <v>11</v>
      </c>
      <c r="C856">
        <v>27943</v>
      </c>
      <c r="D856">
        <v>26.69191</v>
      </c>
      <c r="E856">
        <v>19.337796999999998</v>
      </c>
      <c r="F856">
        <v>18.891714</v>
      </c>
      <c r="G856">
        <v>19.919751999999999</v>
      </c>
    </row>
    <row r="857" spans="1:7" x14ac:dyDescent="0.35">
      <c r="A857">
        <v>463</v>
      </c>
      <c r="B857" t="s">
        <v>11</v>
      </c>
      <c r="C857">
        <v>23825</v>
      </c>
      <c r="D857">
        <v>19.537946999999999</v>
      </c>
      <c r="E857">
        <v>18.795548</v>
      </c>
      <c r="F857">
        <v>16.231888000000001</v>
      </c>
      <c r="G857">
        <v>17.227542</v>
      </c>
    </row>
    <row r="858" spans="1:7" x14ac:dyDescent="0.35">
      <c r="A858">
        <v>464</v>
      </c>
      <c r="B858" t="s">
        <v>11</v>
      </c>
      <c r="C858">
        <v>29035</v>
      </c>
      <c r="D858">
        <v>40.945497000000003</v>
      </c>
      <c r="E858">
        <v>40.570203999999997</v>
      </c>
      <c r="F858">
        <v>43.248826999999999</v>
      </c>
      <c r="G858">
        <v>43.690719999999999</v>
      </c>
    </row>
    <row r="859" spans="1:7" x14ac:dyDescent="0.35">
      <c r="A859">
        <v>465</v>
      </c>
      <c r="B859" t="s">
        <v>11</v>
      </c>
      <c r="C859">
        <v>29794</v>
      </c>
      <c r="D859">
        <v>24.028058000000001</v>
      </c>
      <c r="E859">
        <v>23.37867</v>
      </c>
      <c r="F859">
        <v>25.402429000000001</v>
      </c>
      <c r="G859">
        <v>25.031040000000001</v>
      </c>
    </row>
    <row r="860" spans="1:7" x14ac:dyDescent="0.35">
      <c r="A860">
        <v>466</v>
      </c>
      <c r="B860" t="s">
        <v>11</v>
      </c>
      <c r="C860">
        <v>43424</v>
      </c>
      <c r="D860">
        <v>31.398954</v>
      </c>
      <c r="E860">
        <v>31.415707999999999</v>
      </c>
      <c r="F860">
        <v>31.200023000000002</v>
      </c>
      <c r="G860">
        <v>31.739708</v>
      </c>
    </row>
    <row r="861" spans="1:7" x14ac:dyDescent="0.35">
      <c r="A861">
        <v>467</v>
      </c>
      <c r="B861" t="s">
        <v>11</v>
      </c>
      <c r="C861">
        <v>24218</v>
      </c>
      <c r="D861">
        <v>27.243435999999999</v>
      </c>
      <c r="E861">
        <v>26.807842999999998</v>
      </c>
      <c r="F861">
        <v>26.728774999999999</v>
      </c>
      <c r="G861">
        <v>26.837218</v>
      </c>
    </row>
    <row r="862" spans="1:7" x14ac:dyDescent="0.35">
      <c r="A862">
        <v>468</v>
      </c>
      <c r="B862" t="s">
        <v>11</v>
      </c>
      <c r="C862">
        <v>28696</v>
      </c>
      <c r="D862">
        <v>31.531815000000002</v>
      </c>
      <c r="E862">
        <v>32.522447</v>
      </c>
      <c r="F862">
        <v>31.202313</v>
      </c>
      <c r="G862">
        <v>34.118960999999999</v>
      </c>
    </row>
    <row r="863" spans="1:7" x14ac:dyDescent="0.35">
      <c r="A863">
        <v>469</v>
      </c>
      <c r="B863" t="s">
        <v>11</v>
      </c>
      <c r="C863">
        <v>57985</v>
      </c>
      <c r="D863">
        <v>38.370001000000002</v>
      </c>
      <c r="E863">
        <v>39.523586000000002</v>
      </c>
      <c r="F863">
        <v>36.631552999999997</v>
      </c>
      <c r="G863">
        <v>37.249009999999998</v>
      </c>
    </row>
    <row r="864" spans="1:7" x14ac:dyDescent="0.35">
      <c r="A864">
        <v>470</v>
      </c>
      <c r="B864" t="s">
        <v>11</v>
      </c>
      <c r="C864">
        <v>36366</v>
      </c>
      <c r="D864">
        <v>18.173642000000001</v>
      </c>
      <c r="E864">
        <v>17.881233000000002</v>
      </c>
      <c r="F864">
        <v>19.937332999999999</v>
      </c>
      <c r="G864">
        <v>20.237397999999999</v>
      </c>
    </row>
    <row r="865" spans="1:7" x14ac:dyDescent="0.35">
      <c r="A865">
        <v>471</v>
      </c>
      <c r="B865" t="s">
        <v>11</v>
      </c>
      <c r="C865">
        <v>28869</v>
      </c>
      <c r="D865">
        <v>32.783428000000001</v>
      </c>
      <c r="E865">
        <v>32.186427999999999</v>
      </c>
      <c r="F865">
        <v>32.820701999999997</v>
      </c>
      <c r="G865">
        <v>33.113937999999997</v>
      </c>
    </row>
    <row r="866" spans="1:7" x14ac:dyDescent="0.35">
      <c r="A866">
        <v>162</v>
      </c>
      <c r="B866" t="s">
        <v>10</v>
      </c>
      <c r="C866">
        <v>753</v>
      </c>
      <c r="D866">
        <v>6.9469630000000002</v>
      </c>
      <c r="E866">
        <v>6.4373579999999997</v>
      </c>
      <c r="F866">
        <v>8.2563279999999999</v>
      </c>
      <c r="G866">
        <v>7.8822210000000004</v>
      </c>
    </row>
    <row r="867" spans="1:7" x14ac:dyDescent="0.35">
      <c r="A867">
        <v>32</v>
      </c>
      <c r="B867" t="s">
        <v>10</v>
      </c>
      <c r="C867">
        <v>711</v>
      </c>
      <c r="D867">
        <v>0.961511</v>
      </c>
      <c r="E867">
        <v>2.4248880000000002</v>
      </c>
      <c r="F867">
        <v>0.88343300000000002</v>
      </c>
      <c r="G867">
        <v>0.61791499999999999</v>
      </c>
    </row>
    <row r="868" spans="1:7" x14ac:dyDescent="0.35">
      <c r="A868">
        <v>560</v>
      </c>
      <c r="B868" t="s">
        <v>10</v>
      </c>
      <c r="C868">
        <v>816</v>
      </c>
      <c r="D868">
        <v>4.4734160000000003</v>
      </c>
      <c r="E868">
        <v>5.068651</v>
      </c>
      <c r="F868">
        <v>4.6911959999999997</v>
      </c>
      <c r="G868">
        <v>4.3538519999999998</v>
      </c>
    </row>
    <row r="869" spans="1:7" x14ac:dyDescent="0.35">
      <c r="A869">
        <v>504</v>
      </c>
      <c r="B869" t="s">
        <v>10</v>
      </c>
      <c r="C869">
        <v>794</v>
      </c>
      <c r="D869">
        <v>6.0726760000000004</v>
      </c>
      <c r="E869">
        <v>5.8527129999999996</v>
      </c>
      <c r="F869">
        <v>3.8473109999999999</v>
      </c>
      <c r="G869">
        <v>4.2637390000000002</v>
      </c>
    </row>
    <row r="870" spans="1:7" x14ac:dyDescent="0.35">
      <c r="A870">
        <v>665</v>
      </c>
      <c r="B870" t="s">
        <v>10</v>
      </c>
      <c r="C870">
        <v>340</v>
      </c>
      <c r="D870">
        <v>1.407016</v>
      </c>
      <c r="E870">
        <v>1.587777</v>
      </c>
      <c r="F870">
        <v>1.309976</v>
      </c>
      <c r="G870">
        <v>1.44238</v>
      </c>
    </row>
    <row r="871" spans="1:7" x14ac:dyDescent="0.35">
      <c r="A871">
        <v>472</v>
      </c>
      <c r="B871" t="s">
        <v>11</v>
      </c>
      <c r="C871">
        <v>14193</v>
      </c>
      <c r="D871">
        <v>15.734377</v>
      </c>
      <c r="E871">
        <v>15.522513</v>
      </c>
      <c r="F871">
        <v>14.652307</v>
      </c>
      <c r="G871">
        <v>14.795759</v>
      </c>
    </row>
    <row r="872" spans="1:7" x14ac:dyDescent="0.35">
      <c r="A872">
        <v>259</v>
      </c>
      <c r="B872" t="s">
        <v>10</v>
      </c>
      <c r="C872">
        <v>947</v>
      </c>
      <c r="D872">
        <v>6.8961670000000002</v>
      </c>
      <c r="E872">
        <v>11.920562</v>
      </c>
      <c r="F872">
        <v>3.7435499999999999</v>
      </c>
      <c r="G872">
        <v>4.4159920000000001</v>
      </c>
    </row>
    <row r="873" spans="1:7" x14ac:dyDescent="0.35">
      <c r="A873">
        <v>363</v>
      </c>
      <c r="B873" t="s">
        <v>10</v>
      </c>
      <c r="C873">
        <v>439</v>
      </c>
      <c r="D873">
        <v>2.693864</v>
      </c>
      <c r="E873">
        <v>2.672695</v>
      </c>
      <c r="F873">
        <v>2.7793939999999999</v>
      </c>
      <c r="G873">
        <v>2.7837360000000002</v>
      </c>
    </row>
    <row r="874" spans="1:7" x14ac:dyDescent="0.35">
      <c r="A874">
        <v>51</v>
      </c>
      <c r="B874" t="s">
        <v>10</v>
      </c>
      <c r="C874">
        <v>845</v>
      </c>
      <c r="D874">
        <v>6.6380290000000004</v>
      </c>
      <c r="E874">
        <v>7.6034430000000004</v>
      </c>
      <c r="F874">
        <v>4.8297559999999997</v>
      </c>
      <c r="G874">
        <v>4.7157859999999996</v>
      </c>
    </row>
    <row r="875" spans="1:7" x14ac:dyDescent="0.35">
      <c r="A875">
        <v>216</v>
      </c>
      <c r="B875" t="s">
        <v>10</v>
      </c>
      <c r="C875">
        <v>452</v>
      </c>
      <c r="D875">
        <v>4.084632</v>
      </c>
      <c r="E875">
        <v>4.7677529999999999</v>
      </c>
      <c r="F875">
        <v>3.5802130000000001</v>
      </c>
      <c r="G875">
        <v>3.4465949999999999</v>
      </c>
    </row>
    <row r="876" spans="1:7" x14ac:dyDescent="0.35">
      <c r="A876">
        <v>784</v>
      </c>
      <c r="B876" t="s">
        <v>10</v>
      </c>
      <c r="C876">
        <v>368</v>
      </c>
      <c r="D876">
        <v>0.707229</v>
      </c>
      <c r="E876">
        <v>0.88375899999999996</v>
      </c>
      <c r="F876">
        <v>0.75588100000000003</v>
      </c>
      <c r="G876">
        <v>0.81584100000000004</v>
      </c>
    </row>
    <row r="877" spans="1:7" x14ac:dyDescent="0.35">
      <c r="A877">
        <v>719</v>
      </c>
      <c r="B877" t="s">
        <v>10</v>
      </c>
      <c r="C877">
        <v>302</v>
      </c>
      <c r="D877">
        <v>1.3199270000000001</v>
      </c>
      <c r="E877">
        <v>1.748982</v>
      </c>
      <c r="F877">
        <v>1.0547390000000001</v>
      </c>
      <c r="G877">
        <v>0.94345199999999996</v>
      </c>
    </row>
    <row r="878" spans="1:7" x14ac:dyDescent="0.35">
      <c r="A878">
        <v>855</v>
      </c>
      <c r="B878" t="s">
        <v>10</v>
      </c>
      <c r="C878">
        <v>3</v>
      </c>
      <c r="F878">
        <v>1.8498000000000001E-2</v>
      </c>
      <c r="G878">
        <v>2.8379000000000001E-2</v>
      </c>
    </row>
    <row r="879" spans="1:7" x14ac:dyDescent="0.35">
      <c r="A879">
        <v>473</v>
      </c>
      <c r="B879" t="s">
        <v>11</v>
      </c>
      <c r="C879">
        <v>28374</v>
      </c>
      <c r="D879">
        <v>40.727719999999998</v>
      </c>
      <c r="E879">
        <v>39.658515999999999</v>
      </c>
      <c r="F879">
        <v>39.840197000000003</v>
      </c>
      <c r="G879">
        <v>40.228301000000002</v>
      </c>
    </row>
    <row r="880" spans="1:7" x14ac:dyDescent="0.35">
      <c r="A880">
        <v>474</v>
      </c>
      <c r="B880" t="s">
        <v>11</v>
      </c>
      <c r="C880">
        <v>21137</v>
      </c>
      <c r="D880">
        <v>38.862146000000003</v>
      </c>
      <c r="E880">
        <v>38.689219999999999</v>
      </c>
      <c r="F880">
        <v>35.632975999999999</v>
      </c>
      <c r="G880">
        <v>36.121344000000001</v>
      </c>
    </row>
    <row r="881" spans="1:7" x14ac:dyDescent="0.35">
      <c r="A881">
        <v>475</v>
      </c>
      <c r="B881" t="s">
        <v>11</v>
      </c>
      <c r="C881">
        <v>20849</v>
      </c>
      <c r="D881">
        <v>37.430177</v>
      </c>
      <c r="E881">
        <v>35.666670000000003</v>
      </c>
      <c r="F881">
        <v>38.886963999999999</v>
      </c>
      <c r="G881">
        <v>39.553345</v>
      </c>
    </row>
    <row r="882" spans="1:7" x14ac:dyDescent="0.35">
      <c r="A882">
        <v>476</v>
      </c>
      <c r="B882" t="s">
        <v>11</v>
      </c>
      <c r="C882">
        <v>32839</v>
      </c>
      <c r="D882">
        <v>91.720982000000006</v>
      </c>
      <c r="E882">
        <v>88.301855000000003</v>
      </c>
      <c r="F882">
        <v>67.507535000000004</v>
      </c>
      <c r="G882">
        <v>69.521456999999998</v>
      </c>
    </row>
    <row r="883" spans="1:7" x14ac:dyDescent="0.35">
      <c r="A883">
        <v>477</v>
      </c>
      <c r="B883" t="s">
        <v>11</v>
      </c>
      <c r="C883">
        <v>0</v>
      </c>
    </row>
    <row r="884" spans="1:7" x14ac:dyDescent="0.35">
      <c r="A884">
        <v>963</v>
      </c>
      <c r="B884" t="s">
        <v>10</v>
      </c>
      <c r="C884">
        <v>364</v>
      </c>
      <c r="D884">
        <v>2.7237360000000002</v>
      </c>
      <c r="E884">
        <v>3.452331</v>
      </c>
      <c r="F884">
        <v>2.5691609999999998</v>
      </c>
      <c r="G884">
        <v>2.3737029999999999</v>
      </c>
    </row>
    <row r="885" spans="1:7" x14ac:dyDescent="0.35">
      <c r="A885">
        <v>470</v>
      </c>
      <c r="B885" t="s">
        <v>10</v>
      </c>
      <c r="C885">
        <v>357</v>
      </c>
      <c r="D885">
        <v>1.702034</v>
      </c>
      <c r="E885">
        <v>1.9962660000000001</v>
      </c>
      <c r="F885">
        <v>1.353121</v>
      </c>
      <c r="G885">
        <v>1.435883</v>
      </c>
    </row>
    <row r="886" spans="1:7" x14ac:dyDescent="0.35">
      <c r="A886">
        <v>186</v>
      </c>
      <c r="B886" t="s">
        <v>10</v>
      </c>
      <c r="C886">
        <v>199</v>
      </c>
      <c r="D886">
        <v>0.69404500000000002</v>
      </c>
      <c r="E886">
        <v>0.61814899999999995</v>
      </c>
      <c r="F886">
        <v>0.744452</v>
      </c>
      <c r="G886">
        <v>0.81498999999999999</v>
      </c>
    </row>
    <row r="887" spans="1:7" x14ac:dyDescent="0.35">
      <c r="A887">
        <v>372</v>
      </c>
      <c r="B887" t="s">
        <v>10</v>
      </c>
      <c r="C887">
        <v>296</v>
      </c>
      <c r="D887">
        <v>0.63439800000000002</v>
      </c>
      <c r="E887">
        <v>0.66645399999999999</v>
      </c>
      <c r="F887">
        <v>0.69763699999999995</v>
      </c>
      <c r="G887">
        <v>0.63715200000000005</v>
      </c>
    </row>
    <row r="888" spans="1:7" x14ac:dyDescent="0.35">
      <c r="A888">
        <v>847</v>
      </c>
      <c r="B888" t="s">
        <v>10</v>
      </c>
      <c r="C888">
        <v>10</v>
      </c>
      <c r="D888">
        <v>2.823E-3</v>
      </c>
      <c r="E888">
        <v>5.7999999999999996E-3</v>
      </c>
      <c r="F888">
        <v>0.268397</v>
      </c>
      <c r="G888">
        <v>0.31611600000000001</v>
      </c>
    </row>
    <row r="889" spans="1:7" x14ac:dyDescent="0.35">
      <c r="A889">
        <v>478</v>
      </c>
      <c r="B889" t="s">
        <v>11</v>
      </c>
      <c r="C889">
        <v>27682</v>
      </c>
      <c r="D889">
        <v>71.219772000000006</v>
      </c>
      <c r="E889">
        <v>70.982753000000002</v>
      </c>
      <c r="F889">
        <v>70.677644999999998</v>
      </c>
      <c r="G889">
        <v>71.031816000000006</v>
      </c>
    </row>
    <row r="890" spans="1:7" x14ac:dyDescent="0.35">
      <c r="A890">
        <v>479</v>
      </c>
      <c r="B890" t="s">
        <v>11</v>
      </c>
      <c r="C890">
        <v>42966</v>
      </c>
      <c r="D890">
        <v>67.497388999999998</v>
      </c>
      <c r="E890">
        <v>66.823058000000003</v>
      </c>
      <c r="F890">
        <v>79.917902999999995</v>
      </c>
      <c r="G890">
        <v>78.679518000000002</v>
      </c>
    </row>
    <row r="891" spans="1:7" x14ac:dyDescent="0.35">
      <c r="A891">
        <v>480</v>
      </c>
      <c r="B891" t="s">
        <v>11</v>
      </c>
      <c r="C891">
        <v>8939</v>
      </c>
      <c r="D891">
        <v>7.7004929999999998</v>
      </c>
      <c r="E891">
        <v>7.7396190000000002</v>
      </c>
      <c r="F891">
        <v>7.5559469999999997</v>
      </c>
      <c r="G891">
        <v>7.5586060000000002</v>
      </c>
    </row>
    <row r="892" spans="1:7" x14ac:dyDescent="0.35">
      <c r="A892">
        <v>481</v>
      </c>
      <c r="B892" t="s">
        <v>11</v>
      </c>
      <c r="C892">
        <v>28585</v>
      </c>
      <c r="D892">
        <v>41.151575999999999</v>
      </c>
      <c r="E892">
        <v>39.555995000000003</v>
      </c>
      <c r="F892">
        <v>37.674779000000001</v>
      </c>
      <c r="G892">
        <v>38.161259999999999</v>
      </c>
    </row>
    <row r="893" spans="1:7" x14ac:dyDescent="0.35">
      <c r="A893">
        <v>482</v>
      </c>
      <c r="B893" t="s">
        <v>11</v>
      </c>
      <c r="C893">
        <v>33231</v>
      </c>
      <c r="D893">
        <v>34.265199000000003</v>
      </c>
      <c r="E893">
        <v>34.907854</v>
      </c>
      <c r="F893">
        <v>35.369810000000001</v>
      </c>
      <c r="G893">
        <v>35.739142999999999</v>
      </c>
    </row>
    <row r="894" spans="1:7" x14ac:dyDescent="0.35">
      <c r="A894">
        <v>483</v>
      </c>
      <c r="B894" t="s">
        <v>11</v>
      </c>
      <c r="C894">
        <v>38162</v>
      </c>
      <c r="D894">
        <v>20.797134</v>
      </c>
      <c r="E894">
        <v>19.090668000000001</v>
      </c>
      <c r="F894">
        <v>18.056999999999999</v>
      </c>
      <c r="G894">
        <v>18.199383000000001</v>
      </c>
    </row>
    <row r="895" spans="1:7" x14ac:dyDescent="0.35">
      <c r="A895">
        <v>484</v>
      </c>
      <c r="B895" t="s">
        <v>11</v>
      </c>
      <c r="C895">
        <v>61669</v>
      </c>
      <c r="D895">
        <v>46.308343000000001</v>
      </c>
      <c r="E895">
        <v>45.85839</v>
      </c>
      <c r="F895">
        <v>42.774760000000001</v>
      </c>
      <c r="G895">
        <v>43.197263999999997</v>
      </c>
    </row>
    <row r="896" spans="1:7" x14ac:dyDescent="0.35">
      <c r="A896">
        <v>127</v>
      </c>
      <c r="B896" t="s">
        <v>10</v>
      </c>
      <c r="C896">
        <v>799</v>
      </c>
      <c r="D896">
        <v>10.23596</v>
      </c>
      <c r="E896">
        <v>9.7564620000000009</v>
      </c>
      <c r="F896">
        <v>7.2234730000000003</v>
      </c>
      <c r="G896">
        <v>6.9417030000000004</v>
      </c>
    </row>
    <row r="897" spans="1:7" x14ac:dyDescent="0.35">
      <c r="A897">
        <v>759</v>
      </c>
      <c r="B897" t="s">
        <v>10</v>
      </c>
      <c r="C897">
        <v>636</v>
      </c>
      <c r="D897">
        <v>2.9546939999999999</v>
      </c>
      <c r="E897">
        <v>2.2958620000000001</v>
      </c>
      <c r="F897">
        <v>2.466075</v>
      </c>
      <c r="G897">
        <v>2.634001</v>
      </c>
    </row>
    <row r="898" spans="1:7" x14ac:dyDescent="0.35">
      <c r="A898">
        <v>388</v>
      </c>
      <c r="B898" t="s">
        <v>10</v>
      </c>
      <c r="C898">
        <v>68</v>
      </c>
      <c r="D898">
        <v>0.37003799999999998</v>
      </c>
      <c r="E898">
        <v>0.71292</v>
      </c>
      <c r="F898">
        <v>0.354126</v>
      </c>
      <c r="G898">
        <v>0.59282000000000001</v>
      </c>
    </row>
    <row r="899" spans="1:7" x14ac:dyDescent="0.35">
      <c r="A899">
        <v>364</v>
      </c>
      <c r="B899" t="s">
        <v>10</v>
      </c>
      <c r="C899">
        <v>1510</v>
      </c>
      <c r="D899">
        <v>6.6301430000000003</v>
      </c>
      <c r="E899">
        <v>6.2368209999999999</v>
      </c>
      <c r="F899">
        <v>6.5529409999999997</v>
      </c>
      <c r="G899">
        <v>7.197476</v>
      </c>
    </row>
    <row r="900" spans="1:7" x14ac:dyDescent="0.35">
      <c r="A900">
        <v>160</v>
      </c>
      <c r="B900" t="s">
        <v>10</v>
      </c>
      <c r="C900">
        <v>809</v>
      </c>
      <c r="D900">
        <v>1.655991</v>
      </c>
      <c r="E900">
        <v>1.871259</v>
      </c>
      <c r="F900">
        <v>1.6597999999999999</v>
      </c>
      <c r="G900">
        <v>1.6207800000000001</v>
      </c>
    </row>
    <row r="901" spans="1:7" x14ac:dyDescent="0.35">
      <c r="A901">
        <v>25</v>
      </c>
      <c r="B901" t="s">
        <v>10</v>
      </c>
      <c r="C901">
        <v>1221</v>
      </c>
      <c r="D901">
        <v>9.3526000000000007</v>
      </c>
      <c r="E901">
        <v>7.1371969999999996</v>
      </c>
      <c r="F901">
        <v>5.33331</v>
      </c>
      <c r="G901">
        <v>5.3502929999999997</v>
      </c>
    </row>
    <row r="902" spans="1:7" x14ac:dyDescent="0.35">
      <c r="A902">
        <v>945</v>
      </c>
      <c r="B902" t="s">
        <v>10</v>
      </c>
      <c r="C902">
        <v>520</v>
      </c>
      <c r="D902">
        <v>3.1472660000000001</v>
      </c>
      <c r="E902">
        <v>3.796929</v>
      </c>
      <c r="F902">
        <v>3.1418349999999999</v>
      </c>
      <c r="G902">
        <v>3.5047779999999999</v>
      </c>
    </row>
    <row r="903" spans="1:7" x14ac:dyDescent="0.35">
      <c r="A903">
        <v>922</v>
      </c>
      <c r="B903" t="s">
        <v>10</v>
      </c>
      <c r="C903">
        <v>1458</v>
      </c>
      <c r="D903">
        <v>9.2551129999999997</v>
      </c>
      <c r="E903">
        <v>10.347559</v>
      </c>
      <c r="F903">
        <v>8.1907449999999997</v>
      </c>
      <c r="G903">
        <v>7.7950280000000003</v>
      </c>
    </row>
    <row r="904" spans="1:7" x14ac:dyDescent="0.35">
      <c r="A904">
        <v>663</v>
      </c>
      <c r="B904" t="s">
        <v>10</v>
      </c>
      <c r="C904">
        <v>394</v>
      </c>
      <c r="D904">
        <v>1.692771</v>
      </c>
      <c r="E904">
        <v>4.281263</v>
      </c>
      <c r="F904">
        <v>1.2132309999999999</v>
      </c>
      <c r="G904">
        <v>1.0869420000000001</v>
      </c>
    </row>
    <row r="905" spans="1:7" x14ac:dyDescent="0.35">
      <c r="A905">
        <v>832</v>
      </c>
      <c r="B905" t="s">
        <v>10</v>
      </c>
      <c r="C905">
        <v>5</v>
      </c>
      <c r="D905">
        <v>2.3730000000000001E-3</v>
      </c>
      <c r="E905">
        <v>3.4200000000000002E-4</v>
      </c>
      <c r="F905">
        <v>9.1199999999999996E-3</v>
      </c>
      <c r="G905">
        <v>1.4920000000000001E-3</v>
      </c>
    </row>
    <row r="906" spans="1:7" x14ac:dyDescent="0.35">
      <c r="A906">
        <v>485</v>
      </c>
      <c r="B906" t="s">
        <v>11</v>
      </c>
      <c r="C906">
        <v>56453</v>
      </c>
      <c r="D906">
        <v>78.291233000000005</v>
      </c>
      <c r="E906">
        <v>78.754538999999994</v>
      </c>
      <c r="F906">
        <v>78.042379999999994</v>
      </c>
      <c r="G906">
        <v>79.342444</v>
      </c>
    </row>
    <row r="907" spans="1:7" x14ac:dyDescent="0.35">
      <c r="A907">
        <v>486</v>
      </c>
      <c r="B907" t="s">
        <v>11</v>
      </c>
      <c r="C907">
        <v>22633</v>
      </c>
      <c r="D907">
        <v>14.297299000000001</v>
      </c>
      <c r="E907">
        <v>14.524666</v>
      </c>
      <c r="F907">
        <v>16.090083</v>
      </c>
      <c r="G907">
        <v>15.131686999999999</v>
      </c>
    </row>
    <row r="908" spans="1:7" x14ac:dyDescent="0.35">
      <c r="A908">
        <v>487</v>
      </c>
      <c r="B908" t="s">
        <v>11</v>
      </c>
      <c r="C908">
        <v>21142</v>
      </c>
      <c r="D908">
        <v>34.512011000000001</v>
      </c>
      <c r="E908">
        <v>34.790640000000003</v>
      </c>
      <c r="F908">
        <v>33.141384000000002</v>
      </c>
      <c r="G908">
        <v>33.018853</v>
      </c>
    </row>
    <row r="909" spans="1:7" x14ac:dyDescent="0.35">
      <c r="A909">
        <v>488</v>
      </c>
      <c r="B909" t="s">
        <v>11</v>
      </c>
      <c r="C909">
        <v>22795</v>
      </c>
      <c r="D909">
        <v>26.580252000000002</v>
      </c>
      <c r="E909">
        <v>26.237082999999998</v>
      </c>
      <c r="F909">
        <v>27.032713999999999</v>
      </c>
      <c r="G909">
        <v>27.324745</v>
      </c>
    </row>
    <row r="910" spans="1:7" x14ac:dyDescent="0.35">
      <c r="A910">
        <v>489</v>
      </c>
      <c r="B910" t="s">
        <v>11</v>
      </c>
      <c r="C910">
        <v>68717</v>
      </c>
      <c r="D910">
        <v>32.329416999999999</v>
      </c>
      <c r="E910">
        <v>32.195202999999999</v>
      </c>
      <c r="F910">
        <v>35.036800999999997</v>
      </c>
      <c r="G910">
        <v>34.618166000000002</v>
      </c>
    </row>
    <row r="911" spans="1:7" x14ac:dyDescent="0.35">
      <c r="A911">
        <v>490</v>
      </c>
      <c r="B911" t="s">
        <v>11</v>
      </c>
      <c r="C911">
        <v>27999</v>
      </c>
      <c r="D911">
        <v>59.399845999999997</v>
      </c>
      <c r="E911">
        <v>59.617480999999998</v>
      </c>
      <c r="F911">
        <v>56.179431999999998</v>
      </c>
      <c r="G911">
        <v>56.381948999999999</v>
      </c>
    </row>
    <row r="912" spans="1:7" x14ac:dyDescent="0.35">
      <c r="A912">
        <v>937</v>
      </c>
      <c r="B912" t="s">
        <v>10</v>
      </c>
      <c r="C912">
        <v>522</v>
      </c>
      <c r="D912">
        <v>4.6720870000000003</v>
      </c>
      <c r="E912">
        <v>4.3425529999999997</v>
      </c>
      <c r="F912">
        <v>3.5665719999999999</v>
      </c>
      <c r="G912">
        <v>3.2665479999999998</v>
      </c>
    </row>
    <row r="913" spans="1:7" x14ac:dyDescent="0.35">
      <c r="A913">
        <v>415</v>
      </c>
      <c r="B913" t="s">
        <v>10</v>
      </c>
      <c r="C913">
        <v>180</v>
      </c>
      <c r="D913">
        <v>0.77598299999999998</v>
      </c>
      <c r="E913">
        <v>0.99780599999999997</v>
      </c>
      <c r="F913">
        <v>0.73564700000000005</v>
      </c>
      <c r="G913">
        <v>0.74839999999999995</v>
      </c>
    </row>
    <row r="914" spans="1:7" x14ac:dyDescent="0.35">
      <c r="A914">
        <v>506</v>
      </c>
      <c r="B914" t="s">
        <v>10</v>
      </c>
      <c r="C914">
        <v>470</v>
      </c>
      <c r="D914">
        <v>4.289669</v>
      </c>
      <c r="E914">
        <v>3.9567580000000002</v>
      </c>
      <c r="F914">
        <v>3.906739</v>
      </c>
      <c r="G914">
        <v>4.2067860000000001</v>
      </c>
    </row>
    <row r="915" spans="1:7" x14ac:dyDescent="0.35">
      <c r="A915">
        <v>491</v>
      </c>
      <c r="B915" t="s">
        <v>11</v>
      </c>
      <c r="C915">
        <v>37410</v>
      </c>
      <c r="D915">
        <v>47.633417000000001</v>
      </c>
      <c r="E915">
        <v>48.845229000000003</v>
      </c>
      <c r="F915">
        <v>50.117955000000002</v>
      </c>
      <c r="G915">
        <v>49.069133999999998</v>
      </c>
    </row>
    <row r="916" spans="1:7" x14ac:dyDescent="0.35">
      <c r="A916">
        <v>185</v>
      </c>
      <c r="B916" t="s">
        <v>10</v>
      </c>
      <c r="C916">
        <v>455</v>
      </c>
      <c r="D916">
        <v>4.7399509999999996</v>
      </c>
      <c r="E916">
        <v>5.0226490000000004</v>
      </c>
      <c r="F916">
        <v>3.9293269999999998</v>
      </c>
      <c r="G916">
        <v>4.1008500000000003</v>
      </c>
    </row>
    <row r="917" spans="1:7" x14ac:dyDescent="0.35">
      <c r="A917">
        <v>692</v>
      </c>
      <c r="B917" t="s">
        <v>10</v>
      </c>
      <c r="C917">
        <v>109</v>
      </c>
      <c r="D917">
        <v>0.31376100000000001</v>
      </c>
      <c r="E917">
        <v>0.25756299999999999</v>
      </c>
      <c r="F917">
        <v>0.29452600000000001</v>
      </c>
      <c r="G917">
        <v>0.35169400000000001</v>
      </c>
    </row>
    <row r="918" spans="1:7" x14ac:dyDescent="0.35">
      <c r="A918">
        <v>694</v>
      </c>
      <c r="B918" t="s">
        <v>10</v>
      </c>
      <c r="C918">
        <v>161</v>
      </c>
      <c r="D918">
        <v>0.15082000000000001</v>
      </c>
      <c r="E918">
        <v>9.0572E-2</v>
      </c>
      <c r="F918">
        <v>0.16950100000000001</v>
      </c>
      <c r="G918">
        <v>0.28400300000000001</v>
      </c>
    </row>
    <row r="919" spans="1:7" x14ac:dyDescent="0.35">
      <c r="A919">
        <v>432</v>
      </c>
      <c r="B919" t="s">
        <v>10</v>
      </c>
      <c r="C919">
        <v>306</v>
      </c>
      <c r="D919">
        <v>3.2570869999999998</v>
      </c>
      <c r="E919">
        <v>2.3545609999999999</v>
      </c>
      <c r="F919">
        <v>2.126204</v>
      </c>
      <c r="G919">
        <v>1.43363</v>
      </c>
    </row>
    <row r="920" spans="1:7" x14ac:dyDescent="0.35">
      <c r="A920">
        <v>994</v>
      </c>
      <c r="B920" t="s">
        <v>10</v>
      </c>
      <c r="C920">
        <v>2</v>
      </c>
    </row>
    <row r="921" spans="1:7" x14ac:dyDescent="0.35">
      <c r="A921">
        <v>492</v>
      </c>
      <c r="B921" t="s">
        <v>11</v>
      </c>
      <c r="C921">
        <v>18580</v>
      </c>
      <c r="D921">
        <v>42.727635999999997</v>
      </c>
      <c r="E921">
        <v>38.389463999999997</v>
      </c>
      <c r="F921">
        <v>44.911672000000003</v>
      </c>
      <c r="G921">
        <v>41.731687000000001</v>
      </c>
    </row>
    <row r="922" spans="1:7" x14ac:dyDescent="0.35">
      <c r="A922">
        <v>493</v>
      </c>
      <c r="B922" t="s">
        <v>11</v>
      </c>
      <c r="C922">
        <v>15413</v>
      </c>
      <c r="D922">
        <v>21.849259</v>
      </c>
      <c r="E922">
        <v>21.138421000000001</v>
      </c>
      <c r="F922">
        <v>20.751849</v>
      </c>
      <c r="G922">
        <v>20.613557</v>
      </c>
    </row>
    <row r="923" spans="1:7" x14ac:dyDescent="0.35">
      <c r="A923">
        <v>637</v>
      </c>
      <c r="B923" t="s">
        <v>10</v>
      </c>
      <c r="C923">
        <v>585</v>
      </c>
      <c r="D923">
        <v>2.4369190000000001</v>
      </c>
      <c r="E923">
        <v>2.3416169999999998</v>
      </c>
      <c r="F923">
        <v>2.9120529999999998</v>
      </c>
      <c r="G923">
        <v>4.9388990000000002</v>
      </c>
    </row>
    <row r="924" spans="1:7" x14ac:dyDescent="0.35">
      <c r="A924">
        <v>494</v>
      </c>
      <c r="B924" t="s">
        <v>11</v>
      </c>
      <c r="C924">
        <v>18455</v>
      </c>
      <c r="D924">
        <v>31.639168999999999</v>
      </c>
      <c r="E924">
        <v>28.410191999999999</v>
      </c>
      <c r="F924">
        <v>31.403779</v>
      </c>
      <c r="G924">
        <v>31.071165000000001</v>
      </c>
    </row>
    <row r="925" spans="1:7" x14ac:dyDescent="0.35">
      <c r="A925">
        <v>519</v>
      </c>
      <c r="B925" t="s">
        <v>10</v>
      </c>
      <c r="C925">
        <v>621</v>
      </c>
      <c r="D925">
        <v>3.1572209999999998</v>
      </c>
      <c r="E925">
        <v>3.0895899999999998</v>
      </c>
      <c r="F925">
        <v>3.3919000000000001</v>
      </c>
      <c r="G925">
        <v>3.480127</v>
      </c>
    </row>
    <row r="926" spans="1:7" x14ac:dyDescent="0.35">
      <c r="A926">
        <v>495</v>
      </c>
      <c r="B926" t="s">
        <v>11</v>
      </c>
      <c r="C926">
        <v>16935</v>
      </c>
      <c r="D926">
        <v>21.500259</v>
      </c>
      <c r="E926">
        <v>20.500347000000001</v>
      </c>
      <c r="F926">
        <v>19.107724999999999</v>
      </c>
      <c r="G926">
        <v>20.060417999999999</v>
      </c>
    </row>
    <row r="927" spans="1:7" x14ac:dyDescent="0.35">
      <c r="A927">
        <v>496</v>
      </c>
      <c r="B927" t="s">
        <v>11</v>
      </c>
      <c r="C927">
        <v>37202</v>
      </c>
      <c r="D927">
        <v>48.570335999999998</v>
      </c>
      <c r="E927">
        <v>48.013437000000003</v>
      </c>
      <c r="F927">
        <v>48.202314999999999</v>
      </c>
      <c r="G927">
        <v>48.473393000000002</v>
      </c>
    </row>
    <row r="928" spans="1:7" x14ac:dyDescent="0.35">
      <c r="A928">
        <v>497</v>
      </c>
      <c r="B928" t="s">
        <v>11</v>
      </c>
      <c r="C928">
        <v>41639</v>
      </c>
      <c r="D928">
        <v>21.527493</v>
      </c>
      <c r="E928">
        <v>21.063288</v>
      </c>
      <c r="F928">
        <v>21.334949000000002</v>
      </c>
      <c r="G928">
        <v>21.075099000000002</v>
      </c>
    </row>
    <row r="929" spans="1:7" x14ac:dyDescent="0.35">
      <c r="A929">
        <v>271</v>
      </c>
      <c r="B929" t="s">
        <v>10</v>
      </c>
      <c r="C929">
        <v>621</v>
      </c>
      <c r="D929">
        <v>2.2696170000000002</v>
      </c>
      <c r="E929">
        <v>3.3588520000000002</v>
      </c>
      <c r="F929">
        <v>3.5880079999999999</v>
      </c>
      <c r="G929">
        <v>3.1508479999999999</v>
      </c>
    </row>
    <row r="930" spans="1:7" x14ac:dyDescent="0.35">
      <c r="A930">
        <v>603</v>
      </c>
      <c r="B930" t="s">
        <v>10</v>
      </c>
      <c r="C930">
        <v>944</v>
      </c>
      <c r="D930">
        <v>5.2214109999999998</v>
      </c>
      <c r="E930">
        <v>6.7370710000000003</v>
      </c>
      <c r="F930">
        <v>4.4508890000000001</v>
      </c>
      <c r="G930">
        <v>4.4924619999999997</v>
      </c>
    </row>
    <row r="931" spans="1:7" x14ac:dyDescent="0.35">
      <c r="A931">
        <v>631</v>
      </c>
      <c r="B931" t="s">
        <v>10</v>
      </c>
      <c r="C931">
        <v>321</v>
      </c>
      <c r="D931">
        <v>0.92488599999999999</v>
      </c>
      <c r="E931">
        <v>1.06748</v>
      </c>
      <c r="F931">
        <v>0.80454599999999998</v>
      </c>
      <c r="G931">
        <v>0.97465800000000002</v>
      </c>
    </row>
    <row r="932" spans="1:7" x14ac:dyDescent="0.35">
      <c r="A932">
        <v>645</v>
      </c>
      <c r="B932" t="s">
        <v>10</v>
      </c>
      <c r="C932">
        <v>68</v>
      </c>
      <c r="D932">
        <v>5.8243000000000003E-2</v>
      </c>
      <c r="E932">
        <v>5.2872000000000002E-2</v>
      </c>
      <c r="F932">
        <v>3.4743999999999997E-2</v>
      </c>
      <c r="G932">
        <v>3.5668999999999999E-2</v>
      </c>
    </row>
    <row r="933" spans="1:7" x14ac:dyDescent="0.35">
      <c r="A933">
        <v>741</v>
      </c>
      <c r="B933" t="s">
        <v>10</v>
      </c>
      <c r="C933">
        <v>538</v>
      </c>
      <c r="D933">
        <v>2.74546</v>
      </c>
      <c r="E933">
        <v>3.6141179999999999</v>
      </c>
      <c r="F933">
        <v>1.7817700000000001</v>
      </c>
      <c r="G933">
        <v>1.8781490000000001</v>
      </c>
    </row>
    <row r="934" spans="1:7" x14ac:dyDescent="0.35">
      <c r="A934">
        <v>10</v>
      </c>
      <c r="B934" t="s">
        <v>10</v>
      </c>
      <c r="C934">
        <v>232</v>
      </c>
      <c r="D934">
        <v>2.2913860000000001</v>
      </c>
      <c r="E934">
        <v>2.3451339999999998</v>
      </c>
      <c r="F934">
        <v>2.8904380000000001</v>
      </c>
      <c r="G934">
        <v>2.86151</v>
      </c>
    </row>
    <row r="935" spans="1:7" x14ac:dyDescent="0.35">
      <c r="A935">
        <v>498</v>
      </c>
      <c r="B935" t="s">
        <v>11</v>
      </c>
      <c r="C935">
        <v>28279</v>
      </c>
      <c r="D935">
        <v>11.682001</v>
      </c>
      <c r="E935">
        <v>11.330569000000001</v>
      </c>
      <c r="F935">
        <v>12.146461</v>
      </c>
      <c r="G935">
        <v>12.0129</v>
      </c>
    </row>
    <row r="936" spans="1:7" x14ac:dyDescent="0.35">
      <c r="A936">
        <v>499</v>
      </c>
      <c r="B936" t="s">
        <v>11</v>
      </c>
      <c r="C936">
        <v>68553</v>
      </c>
      <c r="D936">
        <v>84.896208000000001</v>
      </c>
      <c r="E936">
        <v>84.770629</v>
      </c>
      <c r="F936">
        <v>92.552199000000002</v>
      </c>
      <c r="G936">
        <v>84.756590000000003</v>
      </c>
    </row>
    <row r="937" spans="1:7" x14ac:dyDescent="0.35">
      <c r="A937">
        <v>501</v>
      </c>
      <c r="B937" t="s">
        <v>11</v>
      </c>
      <c r="C937">
        <v>33961</v>
      </c>
      <c r="D937">
        <v>85.951666000000003</v>
      </c>
      <c r="E937">
        <v>91.980981</v>
      </c>
      <c r="F937">
        <v>88.247601000000003</v>
      </c>
      <c r="G937">
        <v>91.298069999999996</v>
      </c>
    </row>
    <row r="938" spans="1:7" x14ac:dyDescent="0.35">
      <c r="A938">
        <v>502</v>
      </c>
      <c r="B938" t="s">
        <v>11</v>
      </c>
      <c r="C938">
        <v>10344</v>
      </c>
      <c r="D938">
        <v>8.7320489999999999</v>
      </c>
      <c r="E938">
        <v>8.6520729999999997</v>
      </c>
      <c r="F938">
        <v>8.7068779999999997</v>
      </c>
      <c r="G938">
        <v>8.8250019999999996</v>
      </c>
    </row>
    <row r="939" spans="1:7" x14ac:dyDescent="0.35">
      <c r="A939">
        <v>503</v>
      </c>
      <c r="B939" t="s">
        <v>11</v>
      </c>
      <c r="C939">
        <v>42965</v>
      </c>
      <c r="D939">
        <v>35.514335000000003</v>
      </c>
      <c r="E939">
        <v>36.392825000000002</v>
      </c>
      <c r="F939">
        <v>32.170000999999999</v>
      </c>
      <c r="G939">
        <v>33.054613000000003</v>
      </c>
    </row>
    <row r="940" spans="1:7" x14ac:dyDescent="0.35">
      <c r="A940">
        <v>715</v>
      </c>
      <c r="B940" t="s">
        <v>10</v>
      </c>
      <c r="C940">
        <v>888</v>
      </c>
      <c r="D940">
        <v>4.1070010000000003</v>
      </c>
      <c r="E940">
        <v>4.3767300000000002</v>
      </c>
      <c r="F940">
        <v>4.8786969999999998</v>
      </c>
      <c r="G940">
        <v>5.0285830000000002</v>
      </c>
    </row>
    <row r="941" spans="1:7" x14ac:dyDescent="0.35">
      <c r="A941">
        <v>217</v>
      </c>
      <c r="B941" t="s">
        <v>10</v>
      </c>
      <c r="C941">
        <v>101</v>
      </c>
      <c r="D941">
        <v>0.39013199999999998</v>
      </c>
      <c r="E941">
        <v>0.39457599999999998</v>
      </c>
      <c r="F941">
        <v>0.35060999999999998</v>
      </c>
      <c r="G941">
        <v>0.25059100000000001</v>
      </c>
    </row>
    <row r="942" spans="1:7" x14ac:dyDescent="0.35">
      <c r="A942">
        <v>973</v>
      </c>
      <c r="B942" t="s">
        <v>10</v>
      </c>
      <c r="C942">
        <v>492</v>
      </c>
      <c r="D942">
        <v>2.6511309999999999</v>
      </c>
      <c r="E942">
        <v>2.6128580000000001</v>
      </c>
      <c r="F942">
        <v>2.8462290000000001</v>
      </c>
      <c r="G942">
        <v>2.935746</v>
      </c>
    </row>
    <row r="943" spans="1:7" x14ac:dyDescent="0.35">
      <c r="A943">
        <v>544</v>
      </c>
      <c r="B943" t="s">
        <v>10</v>
      </c>
      <c r="C943">
        <v>1281</v>
      </c>
      <c r="D943">
        <v>5.6940049999999998</v>
      </c>
      <c r="E943">
        <v>8.2456460000000007</v>
      </c>
      <c r="F943">
        <v>4.774616</v>
      </c>
      <c r="G943">
        <v>3.8003369999999999</v>
      </c>
    </row>
    <row r="944" spans="1:7" x14ac:dyDescent="0.35">
      <c r="A944">
        <v>221</v>
      </c>
      <c r="B944" t="s">
        <v>10</v>
      </c>
      <c r="C944">
        <v>188</v>
      </c>
      <c r="D944">
        <v>1.4794290000000001</v>
      </c>
      <c r="E944">
        <v>1.662461</v>
      </c>
      <c r="F944">
        <v>1.8121499999999999</v>
      </c>
      <c r="G944">
        <v>1.4421219999999999</v>
      </c>
    </row>
    <row r="945" spans="1:7" x14ac:dyDescent="0.35">
      <c r="A945">
        <v>674</v>
      </c>
      <c r="B945" t="s">
        <v>10</v>
      </c>
      <c r="C945">
        <v>344</v>
      </c>
      <c r="D945">
        <v>1.4373819999999999</v>
      </c>
      <c r="E945">
        <v>1.6796</v>
      </c>
      <c r="F945">
        <v>1.6804399999999999</v>
      </c>
      <c r="G945">
        <v>1.9234819999999999</v>
      </c>
    </row>
    <row r="946" spans="1:7" x14ac:dyDescent="0.35">
      <c r="A946">
        <v>15</v>
      </c>
      <c r="B946" t="s">
        <v>10</v>
      </c>
      <c r="C946">
        <v>228</v>
      </c>
      <c r="D946">
        <v>1.2430890000000001</v>
      </c>
      <c r="E946">
        <v>1.69973</v>
      </c>
      <c r="F946">
        <v>30.126055000000001</v>
      </c>
      <c r="G946">
        <v>21.808848999999999</v>
      </c>
    </row>
    <row r="947" spans="1:7" x14ac:dyDescent="0.35">
      <c r="A947">
        <v>504</v>
      </c>
      <c r="B947" t="s">
        <v>11</v>
      </c>
      <c r="C947">
        <v>46628</v>
      </c>
      <c r="D947">
        <v>77.048462000000001</v>
      </c>
      <c r="E947">
        <v>76.639030000000005</v>
      </c>
      <c r="F947">
        <v>79.360528000000002</v>
      </c>
      <c r="G947">
        <v>79.370292000000006</v>
      </c>
    </row>
    <row r="948" spans="1:7" x14ac:dyDescent="0.35">
      <c r="A948">
        <v>505</v>
      </c>
      <c r="B948" t="s">
        <v>11</v>
      </c>
      <c r="C948">
        <v>35524</v>
      </c>
      <c r="D948">
        <v>46.336917</v>
      </c>
      <c r="E948">
        <v>46.527526000000002</v>
      </c>
      <c r="F948">
        <v>46.738204000000003</v>
      </c>
      <c r="G948">
        <v>46.251185999999997</v>
      </c>
    </row>
    <row r="949" spans="1:7" x14ac:dyDescent="0.35">
      <c r="A949">
        <v>506</v>
      </c>
      <c r="B949" t="s">
        <v>11</v>
      </c>
      <c r="C949">
        <v>16924</v>
      </c>
      <c r="D949">
        <v>37.559168</v>
      </c>
      <c r="E949">
        <v>37.073839999999997</v>
      </c>
      <c r="F949">
        <v>39.568725999999998</v>
      </c>
      <c r="G949">
        <v>40.323414</v>
      </c>
    </row>
    <row r="950" spans="1:7" x14ac:dyDescent="0.35">
      <c r="A950">
        <v>507</v>
      </c>
      <c r="B950" t="s">
        <v>11</v>
      </c>
      <c r="C950">
        <v>46467</v>
      </c>
      <c r="D950">
        <v>56.459839000000002</v>
      </c>
      <c r="E950">
        <v>55.673704999999998</v>
      </c>
      <c r="F950">
        <v>58.297423000000002</v>
      </c>
      <c r="G950">
        <v>57.687015000000002</v>
      </c>
    </row>
    <row r="951" spans="1:7" x14ac:dyDescent="0.35">
      <c r="A951">
        <v>508</v>
      </c>
      <c r="B951" t="s">
        <v>11</v>
      </c>
      <c r="C951">
        <v>36130</v>
      </c>
      <c r="D951">
        <v>54.159680000000002</v>
      </c>
      <c r="E951">
        <v>53.517870000000002</v>
      </c>
      <c r="F951">
        <v>54.819963000000001</v>
      </c>
      <c r="G951">
        <v>54.256988</v>
      </c>
    </row>
    <row r="952" spans="1:7" x14ac:dyDescent="0.35">
      <c r="A952">
        <v>497</v>
      </c>
      <c r="B952" t="s">
        <v>10</v>
      </c>
      <c r="C952">
        <v>268</v>
      </c>
      <c r="D952">
        <v>0.78424199999999999</v>
      </c>
      <c r="E952">
        <v>0.66185400000000005</v>
      </c>
      <c r="F952">
        <v>0.48634899999999998</v>
      </c>
      <c r="G952">
        <v>0.45218700000000001</v>
      </c>
    </row>
    <row r="953" spans="1:7" x14ac:dyDescent="0.35">
      <c r="A953">
        <v>112</v>
      </c>
      <c r="B953" t="s">
        <v>10</v>
      </c>
      <c r="C953">
        <v>2570</v>
      </c>
      <c r="D953">
        <v>22.488039000000001</v>
      </c>
      <c r="E953">
        <v>26.61992</v>
      </c>
      <c r="F953">
        <v>24.280659</v>
      </c>
      <c r="G953">
        <v>25.666975999999998</v>
      </c>
    </row>
    <row r="954" spans="1:7" x14ac:dyDescent="0.35">
      <c r="A954">
        <v>14</v>
      </c>
      <c r="B954" t="s">
        <v>10</v>
      </c>
      <c r="C954">
        <v>796</v>
      </c>
      <c r="D954">
        <v>1.227733</v>
      </c>
      <c r="E954">
        <v>1.2593289999999999</v>
      </c>
      <c r="F954">
        <v>1.1614739999999999</v>
      </c>
      <c r="G954">
        <v>1.190259</v>
      </c>
    </row>
    <row r="955" spans="1:7" x14ac:dyDescent="0.35">
      <c r="A955">
        <v>193</v>
      </c>
      <c r="B955" t="s">
        <v>10</v>
      </c>
      <c r="C955">
        <v>2248</v>
      </c>
      <c r="D955">
        <v>13.389341</v>
      </c>
      <c r="E955">
        <v>18.275891999999999</v>
      </c>
      <c r="F955">
        <v>10.630826000000001</v>
      </c>
      <c r="G955">
        <v>10.567518</v>
      </c>
    </row>
    <row r="956" spans="1:7" x14ac:dyDescent="0.35">
      <c r="A956">
        <v>707</v>
      </c>
      <c r="B956" t="s">
        <v>10</v>
      </c>
      <c r="C956">
        <v>523</v>
      </c>
      <c r="D956">
        <v>4.5265630000000003</v>
      </c>
      <c r="E956">
        <v>6.4049459999999998</v>
      </c>
      <c r="F956">
        <v>4.9501929999999996</v>
      </c>
      <c r="G956">
        <v>4.8917909999999996</v>
      </c>
    </row>
    <row r="957" spans="1:7" x14ac:dyDescent="0.35">
      <c r="A957">
        <v>389</v>
      </c>
      <c r="B957" t="s">
        <v>10</v>
      </c>
      <c r="C957">
        <v>125</v>
      </c>
      <c r="D957">
        <v>0.93384500000000004</v>
      </c>
      <c r="E957">
        <v>1.348482</v>
      </c>
      <c r="F957">
        <v>1.031425</v>
      </c>
      <c r="G957">
        <v>0.71858100000000003</v>
      </c>
    </row>
    <row r="958" spans="1:7" x14ac:dyDescent="0.35">
      <c r="A958">
        <v>287</v>
      </c>
      <c r="B958" t="s">
        <v>10</v>
      </c>
      <c r="C958">
        <v>18</v>
      </c>
      <c r="D958">
        <v>0.21198800000000001</v>
      </c>
      <c r="E958">
        <v>0.22500999999999999</v>
      </c>
      <c r="F958">
        <v>0.103313</v>
      </c>
      <c r="G958">
        <v>6.2603000000000006E-2</v>
      </c>
    </row>
    <row r="959" spans="1:7" x14ac:dyDescent="0.35">
      <c r="A959">
        <v>509</v>
      </c>
      <c r="B959" t="s">
        <v>11</v>
      </c>
      <c r="C959">
        <v>23055</v>
      </c>
      <c r="D959">
        <v>44.481945000000003</v>
      </c>
      <c r="E959">
        <v>45.263480000000001</v>
      </c>
      <c r="F959">
        <v>45.502862999999998</v>
      </c>
      <c r="G959">
        <v>45.411383999999998</v>
      </c>
    </row>
    <row r="960" spans="1:7" x14ac:dyDescent="0.35">
      <c r="A960">
        <v>510</v>
      </c>
      <c r="B960" t="s">
        <v>11</v>
      </c>
      <c r="C960">
        <v>39135</v>
      </c>
      <c r="D960">
        <v>57.721592000000001</v>
      </c>
      <c r="E960">
        <v>57.647072999999999</v>
      </c>
      <c r="F960">
        <v>61.721916999999998</v>
      </c>
      <c r="G960">
        <v>60.152918999999997</v>
      </c>
    </row>
    <row r="961" spans="1:7" x14ac:dyDescent="0.35">
      <c r="A961">
        <v>511</v>
      </c>
      <c r="B961" t="s">
        <v>11</v>
      </c>
      <c r="C961">
        <v>46559</v>
      </c>
      <c r="D961">
        <v>40.118639000000002</v>
      </c>
      <c r="E961">
        <v>38.759278999999999</v>
      </c>
      <c r="F961">
        <v>38.264156999999997</v>
      </c>
      <c r="G961">
        <v>38.248815</v>
      </c>
    </row>
    <row r="962" spans="1:7" x14ac:dyDescent="0.35">
      <c r="A962">
        <v>512</v>
      </c>
      <c r="B962" t="s">
        <v>11</v>
      </c>
      <c r="C962">
        <v>32455</v>
      </c>
      <c r="D962">
        <v>36.043250999999998</v>
      </c>
      <c r="E962">
        <v>32.786346999999999</v>
      </c>
      <c r="F962">
        <v>30.850045000000001</v>
      </c>
      <c r="G962">
        <v>31.473243</v>
      </c>
    </row>
    <row r="963" spans="1:7" x14ac:dyDescent="0.35">
      <c r="A963">
        <v>513</v>
      </c>
      <c r="B963" t="s">
        <v>11</v>
      </c>
      <c r="C963">
        <v>20714</v>
      </c>
      <c r="D963">
        <v>54.678570000000001</v>
      </c>
      <c r="E963">
        <v>49.449722999999999</v>
      </c>
      <c r="F963">
        <v>57.243152000000002</v>
      </c>
      <c r="G963">
        <v>50.339689</v>
      </c>
    </row>
    <row r="964" spans="1:7" x14ac:dyDescent="0.35">
      <c r="A964">
        <v>514</v>
      </c>
      <c r="B964" t="s">
        <v>11</v>
      </c>
      <c r="C964">
        <v>31094</v>
      </c>
      <c r="D964">
        <v>42.483744000000002</v>
      </c>
      <c r="E964">
        <v>40.690770000000001</v>
      </c>
      <c r="F964">
        <v>42.832661000000002</v>
      </c>
      <c r="G964">
        <v>42.767716999999998</v>
      </c>
    </row>
    <row r="965" spans="1:7" x14ac:dyDescent="0.35">
      <c r="A965">
        <v>515</v>
      </c>
      <c r="B965" t="s">
        <v>11</v>
      </c>
      <c r="C965">
        <v>30960</v>
      </c>
      <c r="D965">
        <v>33.646588000000001</v>
      </c>
      <c r="E965">
        <v>33.215909000000003</v>
      </c>
      <c r="F965">
        <v>33.360784000000002</v>
      </c>
      <c r="G965">
        <v>34.258851</v>
      </c>
    </row>
    <row r="966" spans="1:7" x14ac:dyDescent="0.35">
      <c r="A966">
        <v>516</v>
      </c>
      <c r="B966" t="s">
        <v>11</v>
      </c>
      <c r="C966">
        <v>38404</v>
      </c>
      <c r="D966">
        <v>42.931296000000003</v>
      </c>
      <c r="E966">
        <v>43.139015999999998</v>
      </c>
      <c r="F966">
        <v>42.523620999999999</v>
      </c>
      <c r="G966">
        <v>42.831629</v>
      </c>
    </row>
    <row r="967" spans="1:7" x14ac:dyDescent="0.35">
      <c r="A967">
        <v>713</v>
      </c>
      <c r="B967" t="s">
        <v>10</v>
      </c>
      <c r="C967">
        <v>937</v>
      </c>
      <c r="D967">
        <v>6.139481</v>
      </c>
      <c r="E967">
        <v>5.7145169999999998</v>
      </c>
      <c r="F967">
        <v>5.394768</v>
      </c>
      <c r="G967">
        <v>5.2293370000000001</v>
      </c>
    </row>
    <row r="968" spans="1:7" x14ac:dyDescent="0.35">
      <c r="A968">
        <v>383</v>
      </c>
      <c r="B968" t="s">
        <v>10</v>
      </c>
      <c r="C968">
        <v>675</v>
      </c>
      <c r="D968">
        <v>1.8224199999999999</v>
      </c>
      <c r="E968">
        <v>2.497919</v>
      </c>
      <c r="F968">
        <v>2.0584150000000001</v>
      </c>
      <c r="G968">
        <v>2.5574590000000001</v>
      </c>
    </row>
    <row r="969" spans="1:7" x14ac:dyDescent="0.35">
      <c r="A969">
        <v>89</v>
      </c>
      <c r="B969" t="s">
        <v>10</v>
      </c>
      <c r="C969">
        <v>1033</v>
      </c>
      <c r="D969">
        <v>7.6189429999999998</v>
      </c>
      <c r="E969">
        <v>7.334193</v>
      </c>
      <c r="F969">
        <v>8.5947390000000006</v>
      </c>
      <c r="G969">
        <v>8.2813529999999993</v>
      </c>
    </row>
    <row r="970" spans="1:7" x14ac:dyDescent="0.35">
      <c r="A970">
        <v>711</v>
      </c>
      <c r="B970" t="s">
        <v>10</v>
      </c>
      <c r="C970">
        <v>412</v>
      </c>
      <c r="D970">
        <v>1.3599650000000001</v>
      </c>
      <c r="E970">
        <v>1.1463639999999999</v>
      </c>
      <c r="F970">
        <v>1.558792</v>
      </c>
      <c r="G970">
        <v>1.423729</v>
      </c>
    </row>
    <row r="971" spans="1:7" x14ac:dyDescent="0.35">
      <c r="A971">
        <v>809</v>
      </c>
      <c r="B971" t="s">
        <v>10</v>
      </c>
      <c r="C971">
        <v>412</v>
      </c>
      <c r="D971">
        <v>1.1587130000000001</v>
      </c>
      <c r="E971">
        <v>1.0230030000000001</v>
      </c>
      <c r="F971">
        <v>1.3855189999999999</v>
      </c>
      <c r="G971">
        <v>1.218421</v>
      </c>
    </row>
    <row r="972" spans="1:7" x14ac:dyDescent="0.35">
      <c r="A972">
        <v>706</v>
      </c>
      <c r="B972" t="s">
        <v>10</v>
      </c>
      <c r="C972">
        <v>441</v>
      </c>
      <c r="D972">
        <v>1.5265610000000001</v>
      </c>
      <c r="E972">
        <v>1.78067</v>
      </c>
      <c r="F972">
        <v>1.7227680000000001</v>
      </c>
      <c r="G972">
        <v>1.8788050000000001</v>
      </c>
    </row>
    <row r="973" spans="1:7" x14ac:dyDescent="0.35">
      <c r="A973">
        <v>256</v>
      </c>
      <c r="B973" t="s">
        <v>10</v>
      </c>
      <c r="C973">
        <v>185</v>
      </c>
      <c r="D973">
        <v>0.56636699999999995</v>
      </c>
      <c r="E973">
        <v>0.77105199999999996</v>
      </c>
      <c r="F973">
        <v>0.54851799999999995</v>
      </c>
      <c r="G973">
        <v>0.56909100000000001</v>
      </c>
    </row>
    <row r="974" spans="1:7" x14ac:dyDescent="0.35">
      <c r="A974">
        <v>465</v>
      </c>
      <c r="B974" t="s">
        <v>10</v>
      </c>
      <c r="C974">
        <v>330</v>
      </c>
      <c r="D974">
        <v>1.8269359999999999</v>
      </c>
      <c r="E974">
        <v>1.8792770000000001</v>
      </c>
      <c r="F974">
        <v>1.521315</v>
      </c>
      <c r="G974">
        <v>1.498551</v>
      </c>
    </row>
    <row r="975" spans="1:7" x14ac:dyDescent="0.35">
      <c r="A975">
        <v>517</v>
      </c>
      <c r="B975" t="s">
        <v>11</v>
      </c>
      <c r="C975">
        <v>25936</v>
      </c>
      <c r="D975">
        <v>41.184637000000002</v>
      </c>
      <c r="E975">
        <v>38.127786</v>
      </c>
      <c r="F975">
        <v>37.725591000000001</v>
      </c>
      <c r="G975">
        <v>38.702027999999999</v>
      </c>
    </row>
    <row r="976" spans="1:7" x14ac:dyDescent="0.35">
      <c r="A976">
        <v>518</v>
      </c>
      <c r="B976" t="s">
        <v>11</v>
      </c>
      <c r="C976">
        <v>27146</v>
      </c>
      <c r="D976">
        <v>24.701129000000002</v>
      </c>
      <c r="E976">
        <v>25.739011000000001</v>
      </c>
      <c r="F976">
        <v>24.286028999999999</v>
      </c>
      <c r="G976">
        <v>23.148192000000002</v>
      </c>
    </row>
    <row r="977" spans="1:7" x14ac:dyDescent="0.35">
      <c r="A977">
        <v>519</v>
      </c>
      <c r="B977" t="s">
        <v>11</v>
      </c>
      <c r="C977">
        <v>47892</v>
      </c>
      <c r="D977">
        <v>52.335031000000001</v>
      </c>
      <c r="E977">
        <v>51.185678000000003</v>
      </c>
      <c r="F977">
        <v>53.383296999999999</v>
      </c>
      <c r="G977">
        <v>53.566890000000001</v>
      </c>
    </row>
    <row r="978" spans="1:7" x14ac:dyDescent="0.35">
      <c r="A978">
        <v>520</v>
      </c>
      <c r="B978" t="s">
        <v>11</v>
      </c>
      <c r="C978">
        <v>33758</v>
      </c>
      <c r="D978">
        <v>40.829957</v>
      </c>
      <c r="E978">
        <v>39.324948999999997</v>
      </c>
      <c r="F978">
        <v>38.583767000000002</v>
      </c>
      <c r="G978">
        <v>38.883412</v>
      </c>
    </row>
    <row r="979" spans="1:7" x14ac:dyDescent="0.35">
      <c r="A979">
        <v>733</v>
      </c>
      <c r="B979" t="s">
        <v>10</v>
      </c>
      <c r="C979">
        <v>1148</v>
      </c>
      <c r="D979">
        <v>5.4270259999999997</v>
      </c>
      <c r="E979">
        <v>5.8633759999999997</v>
      </c>
      <c r="F979">
        <v>5.1942339999999998</v>
      </c>
      <c r="G979">
        <v>5.0838549999999998</v>
      </c>
    </row>
    <row r="980" spans="1:7" x14ac:dyDescent="0.35">
      <c r="A980">
        <v>348</v>
      </c>
      <c r="B980" t="s">
        <v>10</v>
      </c>
      <c r="C980">
        <v>1314</v>
      </c>
      <c r="D980">
        <v>6.8819619999999997</v>
      </c>
      <c r="E980">
        <v>5.4772650000000001</v>
      </c>
      <c r="F980">
        <v>4.3902669999999997</v>
      </c>
      <c r="G980">
        <v>4.642093</v>
      </c>
    </row>
    <row r="981" spans="1:7" x14ac:dyDescent="0.35">
      <c r="A981">
        <v>522</v>
      </c>
      <c r="B981" t="s">
        <v>11</v>
      </c>
      <c r="C981">
        <v>21412</v>
      </c>
      <c r="D981">
        <v>16.458106000000001</v>
      </c>
      <c r="E981">
        <v>16.449601000000001</v>
      </c>
      <c r="F981">
        <v>17.315179000000001</v>
      </c>
      <c r="G981">
        <v>17.731439999999999</v>
      </c>
    </row>
    <row r="982" spans="1:7" x14ac:dyDescent="0.35">
      <c r="A982">
        <v>902</v>
      </c>
      <c r="B982" t="s">
        <v>10</v>
      </c>
      <c r="C982">
        <v>1607</v>
      </c>
      <c r="D982">
        <v>17.103290000000001</v>
      </c>
      <c r="E982">
        <v>16.529546</v>
      </c>
      <c r="F982">
        <v>13.445622999999999</v>
      </c>
      <c r="G982">
        <v>13.096158000000001</v>
      </c>
    </row>
    <row r="983" spans="1:7" x14ac:dyDescent="0.35">
      <c r="A983">
        <v>336</v>
      </c>
      <c r="B983" t="s">
        <v>10</v>
      </c>
      <c r="C983">
        <v>720</v>
      </c>
      <c r="D983">
        <v>4.8028969999999997</v>
      </c>
      <c r="E983">
        <v>4.330381</v>
      </c>
      <c r="F983">
        <v>4.0460469999999997</v>
      </c>
      <c r="G983">
        <v>3.4817049999999998</v>
      </c>
    </row>
    <row r="984" spans="1:7" x14ac:dyDescent="0.35">
      <c r="A984">
        <v>58</v>
      </c>
      <c r="B984" t="s">
        <v>10</v>
      </c>
      <c r="C984">
        <v>1306</v>
      </c>
      <c r="D984">
        <v>13.681770999999999</v>
      </c>
      <c r="E984">
        <v>13.819545</v>
      </c>
      <c r="F984">
        <v>12.569006999999999</v>
      </c>
      <c r="G984">
        <v>13.215361</v>
      </c>
    </row>
    <row r="985" spans="1:7" x14ac:dyDescent="0.35">
      <c r="A985">
        <v>430</v>
      </c>
      <c r="B985" t="s">
        <v>10</v>
      </c>
      <c r="C985">
        <v>1336</v>
      </c>
      <c r="D985">
        <v>5.4120619999999997</v>
      </c>
      <c r="E985">
        <v>5.5107749999999998</v>
      </c>
      <c r="F985">
        <v>4.7176479999999996</v>
      </c>
      <c r="G985">
        <v>5.1879</v>
      </c>
    </row>
    <row r="986" spans="1:7" x14ac:dyDescent="0.35">
      <c r="A986">
        <v>367</v>
      </c>
      <c r="B986" t="s">
        <v>10</v>
      </c>
      <c r="C986">
        <v>629</v>
      </c>
      <c r="D986">
        <v>2.0321929999999999</v>
      </c>
      <c r="E986">
        <v>3.0769760000000002</v>
      </c>
      <c r="F986">
        <v>2.9138120000000001</v>
      </c>
      <c r="G986">
        <v>2.7046109999999999</v>
      </c>
    </row>
    <row r="987" spans="1:7" x14ac:dyDescent="0.35">
      <c r="A987">
        <v>270</v>
      </c>
      <c r="B987" t="s">
        <v>10</v>
      </c>
      <c r="C987">
        <v>442</v>
      </c>
      <c r="D987">
        <v>0.85390600000000005</v>
      </c>
      <c r="E987">
        <v>0.90705999999999998</v>
      </c>
      <c r="F987">
        <v>0.92641099999999998</v>
      </c>
      <c r="G987">
        <v>1.2569889999999999</v>
      </c>
    </row>
    <row r="988" spans="1:7" x14ac:dyDescent="0.35">
      <c r="A988">
        <v>751</v>
      </c>
      <c r="B988" t="s">
        <v>10</v>
      </c>
      <c r="C988">
        <v>1005</v>
      </c>
      <c r="D988">
        <v>4.9892609999999999</v>
      </c>
      <c r="E988">
        <v>6.8422980000000004</v>
      </c>
      <c r="F988">
        <v>4.3474089999999999</v>
      </c>
      <c r="G988">
        <v>3.958297</v>
      </c>
    </row>
    <row r="989" spans="1:7" x14ac:dyDescent="0.35">
      <c r="A989">
        <v>247</v>
      </c>
      <c r="B989" t="s">
        <v>10</v>
      </c>
      <c r="C989">
        <v>11</v>
      </c>
      <c r="D989">
        <v>5.3371000000000002E-2</v>
      </c>
      <c r="E989">
        <v>5.4509000000000002E-2</v>
      </c>
      <c r="F989">
        <v>0.35863299999999998</v>
      </c>
      <c r="G989">
        <v>0.35986299999999999</v>
      </c>
    </row>
    <row r="990" spans="1:7" x14ac:dyDescent="0.35">
      <c r="A990">
        <v>49</v>
      </c>
      <c r="B990" t="s">
        <v>10</v>
      </c>
      <c r="C990">
        <v>111</v>
      </c>
      <c r="D990">
        <v>0.16683999999999999</v>
      </c>
      <c r="E990">
        <v>0.172039</v>
      </c>
      <c r="F990">
        <v>0.31622</v>
      </c>
      <c r="G990">
        <v>0.35548800000000003</v>
      </c>
    </row>
    <row r="991" spans="1:7" x14ac:dyDescent="0.35">
      <c r="A991">
        <v>523</v>
      </c>
      <c r="B991" t="s">
        <v>11</v>
      </c>
      <c r="C991">
        <v>27479</v>
      </c>
      <c r="D991">
        <v>30.478529999999999</v>
      </c>
      <c r="E991">
        <v>30.475614</v>
      </c>
      <c r="F991">
        <v>30.361695000000001</v>
      </c>
      <c r="G991">
        <v>31.780456000000001</v>
      </c>
    </row>
    <row r="992" spans="1:7" x14ac:dyDescent="0.35">
      <c r="A992">
        <v>524</v>
      </c>
      <c r="B992" t="s">
        <v>11</v>
      </c>
      <c r="C992">
        <v>29392</v>
      </c>
      <c r="D992">
        <v>18.843527000000002</v>
      </c>
      <c r="E992">
        <v>18.628208000000001</v>
      </c>
      <c r="F992">
        <v>18.778703</v>
      </c>
      <c r="G992">
        <v>18.858903999999999</v>
      </c>
    </row>
    <row r="993" spans="1:7" x14ac:dyDescent="0.35">
      <c r="A993">
        <v>525</v>
      </c>
      <c r="B993" t="s">
        <v>11</v>
      </c>
      <c r="C993">
        <v>28746</v>
      </c>
      <c r="D993">
        <v>20.327226</v>
      </c>
      <c r="E993">
        <v>20.262492000000002</v>
      </c>
      <c r="F993">
        <v>22.013728</v>
      </c>
      <c r="G993">
        <v>22.310213000000001</v>
      </c>
    </row>
    <row r="994" spans="1:7" x14ac:dyDescent="0.35">
      <c r="A994">
        <v>526</v>
      </c>
      <c r="B994" t="s">
        <v>11</v>
      </c>
      <c r="C994">
        <v>40111</v>
      </c>
      <c r="D994">
        <v>50.968183000000003</v>
      </c>
      <c r="E994">
        <v>49.281559999999999</v>
      </c>
      <c r="F994">
        <v>44.954436000000001</v>
      </c>
      <c r="G994">
        <v>44.685273000000002</v>
      </c>
    </row>
    <row r="995" spans="1:7" x14ac:dyDescent="0.35">
      <c r="A995">
        <v>527</v>
      </c>
      <c r="B995" t="s">
        <v>11</v>
      </c>
      <c r="C995">
        <v>0</v>
      </c>
    </row>
    <row r="996" spans="1:7" x14ac:dyDescent="0.35">
      <c r="A996">
        <v>528</v>
      </c>
      <c r="B996" t="s">
        <v>11</v>
      </c>
      <c r="C996">
        <v>32467</v>
      </c>
      <c r="D996">
        <v>22.050986999999999</v>
      </c>
      <c r="E996">
        <v>19.527626000000001</v>
      </c>
      <c r="F996">
        <v>16.910245</v>
      </c>
      <c r="G996">
        <v>17.044557000000001</v>
      </c>
    </row>
    <row r="997" spans="1:7" x14ac:dyDescent="0.35">
      <c r="A997">
        <v>764</v>
      </c>
      <c r="B997" t="s">
        <v>10</v>
      </c>
      <c r="C997">
        <v>2891</v>
      </c>
      <c r="D997">
        <v>11.328502</v>
      </c>
      <c r="E997">
        <v>13.554209999999999</v>
      </c>
      <c r="F997">
        <v>12.821475</v>
      </c>
      <c r="G997">
        <v>13.363009</v>
      </c>
    </row>
    <row r="998" spans="1:7" x14ac:dyDescent="0.35">
      <c r="A998">
        <v>556</v>
      </c>
      <c r="B998" t="s">
        <v>10</v>
      </c>
      <c r="C998">
        <v>1228</v>
      </c>
      <c r="D998">
        <v>6.0622619999999996</v>
      </c>
      <c r="E998">
        <v>5.5716570000000001</v>
      </c>
      <c r="F998">
        <v>6.9184349999999997</v>
      </c>
      <c r="G998">
        <v>6.4567600000000001</v>
      </c>
    </row>
    <row r="999" spans="1:7" x14ac:dyDescent="0.35">
      <c r="A999">
        <v>366</v>
      </c>
      <c r="B999" t="s">
        <v>10</v>
      </c>
      <c r="C999">
        <v>690</v>
      </c>
      <c r="D999">
        <v>1.1613290000000001</v>
      </c>
      <c r="E999">
        <v>1.5259480000000001</v>
      </c>
      <c r="F999">
        <v>4.8204459999999996</v>
      </c>
      <c r="G999">
        <v>5.0314730000000001</v>
      </c>
    </row>
    <row r="1000" spans="1:7" x14ac:dyDescent="0.35">
      <c r="A1000">
        <v>479</v>
      </c>
      <c r="B1000" t="s">
        <v>10</v>
      </c>
      <c r="C1000">
        <v>850</v>
      </c>
      <c r="D1000">
        <v>6.9532350000000003</v>
      </c>
      <c r="E1000">
        <v>8.3718350000000008</v>
      </c>
      <c r="F1000">
        <v>5.893275</v>
      </c>
      <c r="G1000">
        <v>5.6706329999999996</v>
      </c>
    </row>
    <row r="1001" spans="1:7" x14ac:dyDescent="0.35">
      <c r="A1001">
        <v>710</v>
      </c>
      <c r="B1001" t="s">
        <v>10</v>
      </c>
      <c r="C1001">
        <v>521</v>
      </c>
      <c r="D1001">
        <v>1.7973600000000001</v>
      </c>
      <c r="E1001">
        <v>1.74533</v>
      </c>
      <c r="F1001">
        <v>1.35948</v>
      </c>
      <c r="G1001">
        <v>1.183662</v>
      </c>
    </row>
    <row r="1002" spans="1:7" x14ac:dyDescent="0.35">
      <c r="A1002">
        <v>622</v>
      </c>
      <c r="B1002" t="s">
        <v>10</v>
      </c>
      <c r="C1002">
        <v>352</v>
      </c>
      <c r="D1002">
        <v>4.04345</v>
      </c>
      <c r="E1002">
        <v>5.1816310000000003</v>
      </c>
      <c r="F1002">
        <v>2.4959530000000001</v>
      </c>
      <c r="G1002">
        <v>3.722</v>
      </c>
    </row>
    <row r="1003" spans="1:7" x14ac:dyDescent="0.35">
      <c r="A1003">
        <v>405</v>
      </c>
      <c r="B1003" t="s">
        <v>10</v>
      </c>
      <c r="C1003">
        <v>273</v>
      </c>
      <c r="D1003">
        <v>1.586103</v>
      </c>
      <c r="E1003">
        <v>1.5004850000000001</v>
      </c>
      <c r="F1003">
        <v>1.1764540000000001</v>
      </c>
      <c r="G1003">
        <v>1.171138</v>
      </c>
    </row>
    <row r="1004" spans="1:7" x14ac:dyDescent="0.35">
      <c r="A1004">
        <v>23</v>
      </c>
      <c r="B1004" t="s">
        <v>10</v>
      </c>
      <c r="C1004">
        <v>234</v>
      </c>
      <c r="D1004">
        <v>0.80794200000000005</v>
      </c>
      <c r="E1004">
        <v>0.91634300000000002</v>
      </c>
      <c r="F1004">
        <v>0.71204299999999998</v>
      </c>
      <c r="G1004">
        <v>0.70811500000000005</v>
      </c>
    </row>
    <row r="1005" spans="1:7" x14ac:dyDescent="0.35">
      <c r="A1005">
        <v>591</v>
      </c>
      <c r="B1005" t="s">
        <v>10</v>
      </c>
      <c r="C1005">
        <v>268</v>
      </c>
      <c r="D1005">
        <v>2.726801</v>
      </c>
      <c r="E1005">
        <v>3.1736680000000002</v>
      </c>
      <c r="F1005">
        <v>6.3933080000000002</v>
      </c>
      <c r="G1005">
        <v>6.6321870000000001</v>
      </c>
    </row>
    <row r="1006" spans="1:7" x14ac:dyDescent="0.35">
      <c r="A1006">
        <v>929</v>
      </c>
      <c r="B1006" t="s">
        <v>10</v>
      </c>
      <c r="C1006">
        <v>84</v>
      </c>
      <c r="D1006">
        <v>0.28750599999999998</v>
      </c>
      <c r="E1006">
        <v>0.34439999999999998</v>
      </c>
      <c r="F1006">
        <v>0.53827000000000003</v>
      </c>
      <c r="G1006">
        <v>0.66417300000000001</v>
      </c>
    </row>
    <row r="1007" spans="1:7" x14ac:dyDescent="0.35">
      <c r="A1007">
        <v>529</v>
      </c>
      <c r="B1007" t="s">
        <v>11</v>
      </c>
      <c r="C1007">
        <v>23444</v>
      </c>
      <c r="D1007">
        <v>12.064068000000001</v>
      </c>
      <c r="E1007">
        <v>12.06711</v>
      </c>
      <c r="F1007">
        <v>13.271321</v>
      </c>
      <c r="G1007">
        <v>13.688878000000001</v>
      </c>
    </row>
    <row r="1008" spans="1:7" x14ac:dyDescent="0.35">
      <c r="A1008">
        <v>530</v>
      </c>
      <c r="B1008" t="s">
        <v>11</v>
      </c>
      <c r="C1008">
        <v>23156</v>
      </c>
      <c r="D1008">
        <v>7.928776</v>
      </c>
      <c r="E1008">
        <v>7.8051209999999998</v>
      </c>
      <c r="F1008">
        <v>8.1908480000000008</v>
      </c>
      <c r="G1008">
        <v>8.1469360000000002</v>
      </c>
    </row>
    <row r="1009" spans="1:7" x14ac:dyDescent="0.35">
      <c r="A1009">
        <v>531</v>
      </c>
      <c r="B1009" t="s">
        <v>11</v>
      </c>
      <c r="C1009">
        <v>36698</v>
      </c>
      <c r="D1009">
        <v>21.572372999999999</v>
      </c>
      <c r="E1009">
        <v>21.238129000000001</v>
      </c>
      <c r="F1009">
        <v>19.837147999999999</v>
      </c>
      <c r="G1009">
        <v>20.408504000000001</v>
      </c>
    </row>
    <row r="1010" spans="1:7" x14ac:dyDescent="0.35">
      <c r="A1010">
        <v>907</v>
      </c>
      <c r="B1010" t="s">
        <v>10</v>
      </c>
      <c r="C1010">
        <v>1084</v>
      </c>
      <c r="D1010">
        <v>4.6961180000000002</v>
      </c>
      <c r="E1010">
        <v>5.9670800000000002</v>
      </c>
      <c r="F1010">
        <v>7.3448929999999999</v>
      </c>
      <c r="G1010">
        <v>6.8740030000000001</v>
      </c>
    </row>
    <row r="1011" spans="1:7" x14ac:dyDescent="0.35">
      <c r="A1011">
        <v>652</v>
      </c>
      <c r="B1011" t="s">
        <v>10</v>
      </c>
      <c r="C1011">
        <v>957</v>
      </c>
      <c r="D1011">
        <v>5.4658329999999999</v>
      </c>
      <c r="E1011">
        <v>5.9937469999999999</v>
      </c>
      <c r="F1011">
        <v>5.7186899999999996</v>
      </c>
      <c r="G1011">
        <v>5.6398770000000003</v>
      </c>
    </row>
    <row r="1012" spans="1:7" x14ac:dyDescent="0.35">
      <c r="A1012">
        <v>570</v>
      </c>
      <c r="B1012" t="s">
        <v>10</v>
      </c>
      <c r="C1012">
        <v>593</v>
      </c>
      <c r="D1012">
        <v>3.107888</v>
      </c>
      <c r="E1012">
        <v>4.3026650000000002</v>
      </c>
      <c r="F1012">
        <v>3.9910019999999999</v>
      </c>
      <c r="G1012">
        <v>3.600079</v>
      </c>
    </row>
    <row r="1013" spans="1:7" x14ac:dyDescent="0.35">
      <c r="A1013">
        <v>914</v>
      </c>
      <c r="B1013" t="s">
        <v>10</v>
      </c>
      <c r="C1013">
        <v>2294</v>
      </c>
      <c r="D1013">
        <v>14.058930999999999</v>
      </c>
      <c r="E1013">
        <v>15.485965</v>
      </c>
      <c r="F1013">
        <v>13.634601</v>
      </c>
      <c r="G1013">
        <v>15.170852</v>
      </c>
    </row>
    <row r="1014" spans="1:7" x14ac:dyDescent="0.35">
      <c r="A1014">
        <v>625</v>
      </c>
      <c r="B1014" t="s">
        <v>10</v>
      </c>
      <c r="C1014">
        <v>312</v>
      </c>
      <c r="D1014">
        <v>0.43459300000000001</v>
      </c>
      <c r="E1014">
        <v>0.70568900000000001</v>
      </c>
      <c r="F1014">
        <v>0.46492</v>
      </c>
      <c r="G1014">
        <v>0.57492399999999999</v>
      </c>
    </row>
    <row r="1015" spans="1:7" x14ac:dyDescent="0.35">
      <c r="A1015">
        <v>177</v>
      </c>
      <c r="B1015" t="s">
        <v>10</v>
      </c>
      <c r="C1015">
        <v>371</v>
      </c>
      <c r="D1015">
        <v>3.495695</v>
      </c>
      <c r="E1015">
        <v>3.7922150000000001</v>
      </c>
      <c r="F1015">
        <v>2.2807140000000001</v>
      </c>
      <c r="G1015">
        <v>2.197311</v>
      </c>
    </row>
    <row r="1016" spans="1:7" x14ac:dyDescent="0.35">
      <c r="A1016">
        <v>816</v>
      </c>
      <c r="B1016" t="s">
        <v>10</v>
      </c>
      <c r="C1016">
        <v>76</v>
      </c>
      <c r="D1016">
        <v>0.90862799999999999</v>
      </c>
      <c r="E1016">
        <v>0.74690699999999999</v>
      </c>
      <c r="F1016">
        <v>0.87290599999999996</v>
      </c>
      <c r="G1016">
        <v>0.82416900000000004</v>
      </c>
    </row>
    <row r="1017" spans="1:7" x14ac:dyDescent="0.35">
      <c r="A1017">
        <v>532</v>
      </c>
      <c r="B1017" t="s">
        <v>11</v>
      </c>
      <c r="C1017">
        <v>27755</v>
      </c>
      <c r="D1017">
        <v>34.203018999999998</v>
      </c>
      <c r="E1017">
        <v>33.669114999999998</v>
      </c>
      <c r="F1017">
        <v>33.656388999999997</v>
      </c>
      <c r="G1017">
        <v>33.877093000000002</v>
      </c>
    </row>
    <row r="1018" spans="1:7" x14ac:dyDescent="0.35">
      <c r="A1018">
        <v>533</v>
      </c>
      <c r="B1018" t="s">
        <v>11</v>
      </c>
      <c r="C1018">
        <v>45516</v>
      </c>
      <c r="D1018">
        <v>27.570550000000001</v>
      </c>
      <c r="E1018">
        <v>26.907319000000001</v>
      </c>
      <c r="F1018">
        <v>29.148857</v>
      </c>
      <c r="G1018">
        <v>28.90033</v>
      </c>
    </row>
    <row r="1019" spans="1:7" x14ac:dyDescent="0.35">
      <c r="A1019">
        <v>534</v>
      </c>
      <c r="B1019" t="s">
        <v>11</v>
      </c>
      <c r="C1019">
        <v>47456</v>
      </c>
      <c r="D1019">
        <v>24.79</v>
      </c>
      <c r="E1019">
        <v>24.08</v>
      </c>
      <c r="F1019">
        <v>23.59</v>
      </c>
      <c r="G1019">
        <v>23.66</v>
      </c>
    </row>
    <row r="1020" spans="1:7" x14ac:dyDescent="0.35">
      <c r="A1020">
        <v>535</v>
      </c>
      <c r="B1020" t="s">
        <v>11</v>
      </c>
      <c r="C1020">
        <v>41815</v>
      </c>
      <c r="D1020">
        <v>23.767016999999999</v>
      </c>
      <c r="E1020">
        <v>25.762387</v>
      </c>
      <c r="F1020">
        <v>23.585177999999999</v>
      </c>
      <c r="G1020">
        <v>23.589016999999998</v>
      </c>
    </row>
    <row r="1021" spans="1:7" x14ac:dyDescent="0.35">
      <c r="A1021">
        <v>536</v>
      </c>
      <c r="B1021" t="s">
        <v>11</v>
      </c>
      <c r="C1021">
        <v>10383</v>
      </c>
      <c r="D1021">
        <v>9.8432309999999994</v>
      </c>
      <c r="E1021">
        <v>9.7967250000000003</v>
      </c>
      <c r="F1021">
        <v>10.996456999999999</v>
      </c>
      <c r="G1021">
        <v>10.30528</v>
      </c>
    </row>
    <row r="1022" spans="1:7" x14ac:dyDescent="0.35">
      <c r="A1022">
        <v>737</v>
      </c>
      <c r="B1022" t="s">
        <v>10</v>
      </c>
      <c r="C1022">
        <v>1033</v>
      </c>
      <c r="D1022">
        <v>5.9417010000000001</v>
      </c>
      <c r="E1022">
        <v>8.1659059999999997</v>
      </c>
      <c r="F1022">
        <v>4.3224229999999997</v>
      </c>
      <c r="G1022">
        <v>4.5210860000000004</v>
      </c>
    </row>
    <row r="1023" spans="1:7" x14ac:dyDescent="0.35">
      <c r="A1023">
        <v>537</v>
      </c>
      <c r="B1023" t="s">
        <v>11</v>
      </c>
      <c r="C1023">
        <v>26205</v>
      </c>
      <c r="D1023">
        <v>26.997864</v>
      </c>
      <c r="E1023">
        <v>26.657457999999998</v>
      </c>
      <c r="F1023">
        <v>23.390886999999999</v>
      </c>
      <c r="G1023">
        <v>24.854025</v>
      </c>
    </row>
    <row r="1024" spans="1:7" x14ac:dyDescent="0.35">
      <c r="A1024">
        <v>538</v>
      </c>
      <c r="B1024" t="s">
        <v>11</v>
      </c>
      <c r="C1024">
        <v>15948</v>
      </c>
      <c r="D1024">
        <v>21.325399000000001</v>
      </c>
      <c r="E1024">
        <v>21.648240000000001</v>
      </c>
      <c r="F1024">
        <v>20.009509999999999</v>
      </c>
      <c r="G1024">
        <v>19.257594999999998</v>
      </c>
    </row>
    <row r="1025" spans="1:7" x14ac:dyDescent="0.35">
      <c r="A1025">
        <v>261</v>
      </c>
      <c r="B1025" t="s">
        <v>10</v>
      </c>
      <c r="C1025">
        <v>2460</v>
      </c>
      <c r="D1025">
        <v>13.907469000000001</v>
      </c>
      <c r="E1025">
        <v>16.269756000000001</v>
      </c>
      <c r="F1025">
        <v>16.832930000000001</v>
      </c>
      <c r="G1025">
        <v>15.781148999999999</v>
      </c>
    </row>
    <row r="1026" spans="1:7" x14ac:dyDescent="0.35">
      <c r="A1026">
        <v>191</v>
      </c>
      <c r="B1026" t="s">
        <v>10</v>
      </c>
      <c r="C1026">
        <v>695</v>
      </c>
      <c r="D1026">
        <v>5.6002260000000001</v>
      </c>
      <c r="E1026">
        <v>6.4176190000000002</v>
      </c>
      <c r="F1026">
        <v>6.3457689999999998</v>
      </c>
      <c r="G1026">
        <v>7.6757049999999998</v>
      </c>
    </row>
    <row r="1027" spans="1:7" x14ac:dyDescent="0.35">
      <c r="A1027">
        <v>539</v>
      </c>
      <c r="B1027" t="s">
        <v>11</v>
      </c>
      <c r="C1027">
        <v>7577</v>
      </c>
      <c r="D1027">
        <v>9.4538010000000003</v>
      </c>
      <c r="E1027">
        <v>9.1870919999999998</v>
      </c>
      <c r="F1027">
        <v>9.3444179999999992</v>
      </c>
      <c r="G1027">
        <v>9.1396230000000003</v>
      </c>
    </row>
    <row r="1028" spans="1:7" x14ac:dyDescent="0.35">
      <c r="A1028">
        <v>540</v>
      </c>
      <c r="B1028" t="s">
        <v>11</v>
      </c>
      <c r="C1028">
        <v>29699</v>
      </c>
      <c r="D1028">
        <v>20.873902999999999</v>
      </c>
      <c r="E1028">
        <v>20.505742999999999</v>
      </c>
      <c r="F1028">
        <v>21.959346</v>
      </c>
      <c r="G1028">
        <v>21.591805000000001</v>
      </c>
    </row>
    <row r="1029" spans="1:7" x14ac:dyDescent="0.35">
      <c r="A1029">
        <v>11</v>
      </c>
      <c r="B1029" t="s">
        <v>10</v>
      </c>
      <c r="C1029">
        <v>168</v>
      </c>
      <c r="D1029">
        <v>0.41114499999999998</v>
      </c>
      <c r="E1029">
        <v>0.59599500000000005</v>
      </c>
      <c r="F1029">
        <v>0.67332899999999996</v>
      </c>
      <c r="G1029">
        <v>0.66773000000000005</v>
      </c>
    </row>
    <row r="1030" spans="1:7" x14ac:dyDescent="0.35">
      <c r="A1030">
        <v>774</v>
      </c>
      <c r="B1030" t="s">
        <v>10</v>
      </c>
      <c r="C1030">
        <v>270</v>
      </c>
      <c r="D1030">
        <v>0.87397000000000002</v>
      </c>
      <c r="E1030">
        <v>1.2695270000000001</v>
      </c>
      <c r="F1030">
        <v>0.74712199999999995</v>
      </c>
      <c r="G1030">
        <v>0.58960500000000005</v>
      </c>
    </row>
    <row r="1031" spans="1:7" x14ac:dyDescent="0.35">
      <c r="A1031">
        <v>989</v>
      </c>
      <c r="B1031" t="s">
        <v>10</v>
      </c>
      <c r="C1031">
        <v>93</v>
      </c>
      <c r="D1031">
        <v>0.13999300000000001</v>
      </c>
      <c r="E1031">
        <v>0.16148899999999999</v>
      </c>
      <c r="F1031">
        <v>0.130047</v>
      </c>
      <c r="G1031">
        <v>0.117914</v>
      </c>
    </row>
    <row r="1032" spans="1:7" x14ac:dyDescent="0.35">
      <c r="A1032">
        <v>541</v>
      </c>
      <c r="B1032" t="s">
        <v>11</v>
      </c>
      <c r="C1032">
        <v>21745</v>
      </c>
      <c r="D1032">
        <v>19.602497</v>
      </c>
      <c r="E1032">
        <v>19.808608</v>
      </c>
      <c r="F1032">
        <v>20.534697000000001</v>
      </c>
      <c r="G1032">
        <v>21.356347</v>
      </c>
    </row>
    <row r="1033" spans="1:7" x14ac:dyDescent="0.35">
      <c r="A1033">
        <v>542</v>
      </c>
      <c r="B1033" t="s">
        <v>11</v>
      </c>
      <c r="C1033">
        <v>22085</v>
      </c>
      <c r="D1033">
        <v>18.974720000000001</v>
      </c>
      <c r="E1033">
        <v>19.275010999999999</v>
      </c>
      <c r="F1033">
        <v>29.439585000000001</v>
      </c>
      <c r="G1033">
        <v>27.843267999999998</v>
      </c>
    </row>
    <row r="1034" spans="1:7" x14ac:dyDescent="0.35">
      <c r="A1034">
        <v>543</v>
      </c>
      <c r="B1034" t="s">
        <v>11</v>
      </c>
      <c r="C1034">
        <v>40311</v>
      </c>
      <c r="D1034">
        <v>15.081770000000001</v>
      </c>
      <c r="E1034">
        <v>11.832822</v>
      </c>
      <c r="F1034">
        <v>15.641819999999999</v>
      </c>
      <c r="G1034">
        <v>15.949744000000001</v>
      </c>
    </row>
    <row r="1035" spans="1:7" x14ac:dyDescent="0.35">
      <c r="A1035">
        <v>544</v>
      </c>
      <c r="B1035" t="s">
        <v>11</v>
      </c>
      <c r="C1035">
        <v>23313</v>
      </c>
      <c r="D1035">
        <v>38.050927000000001</v>
      </c>
      <c r="E1035">
        <v>37.845671000000003</v>
      </c>
      <c r="F1035">
        <v>35.587873999999999</v>
      </c>
      <c r="G1035">
        <v>36.202734</v>
      </c>
    </row>
    <row r="1036" spans="1:7" x14ac:dyDescent="0.35">
      <c r="A1036">
        <v>545</v>
      </c>
      <c r="B1036" t="s">
        <v>11</v>
      </c>
      <c r="C1036">
        <v>41913</v>
      </c>
      <c r="D1036">
        <v>37.070332000000001</v>
      </c>
      <c r="E1036">
        <v>33.043339000000003</v>
      </c>
      <c r="F1036">
        <v>31.747035</v>
      </c>
      <c r="G1036">
        <v>30.130538000000001</v>
      </c>
    </row>
    <row r="1037" spans="1:7" x14ac:dyDescent="0.35">
      <c r="A1037">
        <v>546</v>
      </c>
      <c r="B1037" t="s">
        <v>11</v>
      </c>
      <c r="C1037">
        <v>37403</v>
      </c>
      <c r="D1037">
        <v>55.859346000000002</v>
      </c>
      <c r="E1037">
        <v>55.852615</v>
      </c>
      <c r="F1037">
        <v>57.634444999999999</v>
      </c>
      <c r="G1037">
        <v>57.152487000000001</v>
      </c>
    </row>
    <row r="1038" spans="1:7" x14ac:dyDescent="0.35">
      <c r="A1038">
        <v>353</v>
      </c>
      <c r="B1038" t="s">
        <v>10</v>
      </c>
      <c r="C1038">
        <v>647</v>
      </c>
      <c r="D1038">
        <v>3.728084</v>
      </c>
      <c r="E1038">
        <v>4.6330549999999997</v>
      </c>
      <c r="F1038">
        <v>2.7231209999999999</v>
      </c>
      <c r="G1038">
        <v>2.6999059999999999</v>
      </c>
    </row>
    <row r="1039" spans="1:7" x14ac:dyDescent="0.35">
      <c r="A1039">
        <v>104</v>
      </c>
      <c r="B1039" t="s">
        <v>10</v>
      </c>
      <c r="C1039">
        <v>2734</v>
      </c>
      <c r="D1039">
        <v>31.066310999999999</v>
      </c>
      <c r="E1039">
        <v>34.038305000000001</v>
      </c>
      <c r="F1039">
        <v>39.781799999999997</v>
      </c>
      <c r="G1039">
        <v>39.660716000000001</v>
      </c>
    </row>
    <row r="1040" spans="1:7" x14ac:dyDescent="0.35">
      <c r="A1040">
        <v>547</v>
      </c>
      <c r="B1040" t="s">
        <v>11</v>
      </c>
      <c r="C1040">
        <v>31403</v>
      </c>
      <c r="D1040">
        <v>66.859577999999999</v>
      </c>
      <c r="E1040">
        <v>67.519453999999996</v>
      </c>
      <c r="F1040">
        <v>67.941205999999994</v>
      </c>
      <c r="G1040">
        <v>68.022574000000006</v>
      </c>
    </row>
    <row r="1041" spans="1:7" x14ac:dyDescent="0.35">
      <c r="A1041">
        <v>337</v>
      </c>
      <c r="B1041" t="s">
        <v>10</v>
      </c>
      <c r="C1041">
        <v>1287</v>
      </c>
      <c r="D1041">
        <v>8.9693760000000005</v>
      </c>
      <c r="E1041">
        <v>9.4102969999999999</v>
      </c>
      <c r="F1041">
        <v>10.947912000000001</v>
      </c>
      <c r="G1041">
        <v>11.462956999999999</v>
      </c>
    </row>
    <row r="1042" spans="1:7" x14ac:dyDescent="0.35">
      <c r="A1042">
        <v>567</v>
      </c>
      <c r="B1042" t="s">
        <v>10</v>
      </c>
      <c r="C1042">
        <v>765</v>
      </c>
      <c r="D1042">
        <v>14.452107</v>
      </c>
      <c r="E1042">
        <v>16.411334</v>
      </c>
      <c r="F1042">
        <v>13.953125999999999</v>
      </c>
      <c r="G1042">
        <v>13.797945</v>
      </c>
    </row>
    <row r="1043" spans="1:7" x14ac:dyDescent="0.35">
      <c r="A1043">
        <v>534</v>
      </c>
      <c r="B1043" t="s">
        <v>10</v>
      </c>
      <c r="C1043">
        <v>316</v>
      </c>
      <c r="D1043">
        <v>0.74689300000000003</v>
      </c>
      <c r="E1043">
        <v>0.53420800000000002</v>
      </c>
      <c r="F1043">
        <v>0.99489700000000003</v>
      </c>
      <c r="G1043">
        <v>0.93009399999999998</v>
      </c>
    </row>
    <row r="1044" spans="1:7" x14ac:dyDescent="0.35">
      <c r="A1044">
        <v>750</v>
      </c>
      <c r="B1044" t="s">
        <v>10</v>
      </c>
      <c r="C1044">
        <v>491</v>
      </c>
      <c r="D1044">
        <v>0.540076</v>
      </c>
      <c r="E1044">
        <v>0.61318799999999996</v>
      </c>
      <c r="F1044">
        <v>0.53450399999999998</v>
      </c>
      <c r="G1044">
        <v>0.52915900000000005</v>
      </c>
    </row>
    <row r="1045" spans="1:7" x14ac:dyDescent="0.35">
      <c r="A1045">
        <v>776</v>
      </c>
      <c r="B1045" t="s">
        <v>10</v>
      </c>
      <c r="C1045">
        <v>214</v>
      </c>
      <c r="D1045">
        <v>1.0371760000000001</v>
      </c>
      <c r="E1045">
        <v>0.89933099999999999</v>
      </c>
      <c r="F1045">
        <v>1.3886639999999999</v>
      </c>
      <c r="G1045">
        <v>2.0916359999999998</v>
      </c>
    </row>
    <row r="1046" spans="1:7" x14ac:dyDescent="0.35">
      <c r="A1046">
        <v>671</v>
      </c>
      <c r="B1046" t="s">
        <v>10</v>
      </c>
      <c r="C1046">
        <v>243</v>
      </c>
      <c r="D1046">
        <v>0.56570200000000004</v>
      </c>
      <c r="E1046">
        <v>0.52167200000000002</v>
      </c>
      <c r="F1046">
        <v>0.69542300000000001</v>
      </c>
      <c r="G1046">
        <v>0.69867299999999999</v>
      </c>
    </row>
    <row r="1047" spans="1:7" x14ac:dyDescent="0.35">
      <c r="A1047">
        <v>857</v>
      </c>
      <c r="B1047" t="s">
        <v>10</v>
      </c>
      <c r="C1047">
        <v>18</v>
      </c>
      <c r="D1047">
        <v>5.4996000000000003E-2</v>
      </c>
      <c r="E1047">
        <v>6.6851999999999995E-2</v>
      </c>
      <c r="F1047">
        <v>0.1462</v>
      </c>
      <c r="G1047">
        <v>0.163268</v>
      </c>
    </row>
    <row r="1048" spans="1:7" x14ac:dyDescent="0.35">
      <c r="A1048">
        <v>548</v>
      </c>
      <c r="B1048" t="s">
        <v>11</v>
      </c>
      <c r="C1048">
        <v>30699</v>
      </c>
      <c r="D1048">
        <v>36.766764999999999</v>
      </c>
      <c r="E1048">
        <v>37.248168999999997</v>
      </c>
      <c r="F1048">
        <v>33.220866000000001</v>
      </c>
      <c r="G1048">
        <v>35.092697999999999</v>
      </c>
    </row>
    <row r="1049" spans="1:7" x14ac:dyDescent="0.35">
      <c r="A1049">
        <v>549</v>
      </c>
      <c r="B1049" t="s">
        <v>11</v>
      </c>
      <c r="C1049">
        <v>28329</v>
      </c>
      <c r="D1049">
        <v>40.43882</v>
      </c>
      <c r="E1049">
        <v>39.824119000000003</v>
      </c>
      <c r="F1049">
        <v>39.069400999999999</v>
      </c>
      <c r="G1049">
        <v>39.906868000000003</v>
      </c>
    </row>
    <row r="1050" spans="1:7" x14ac:dyDescent="0.35">
      <c r="A1050">
        <v>550</v>
      </c>
      <c r="B1050" t="s">
        <v>11</v>
      </c>
      <c r="C1050">
        <v>29720</v>
      </c>
      <c r="D1050">
        <v>40.67</v>
      </c>
      <c r="E1050">
        <v>32.659999999999997</v>
      </c>
      <c r="F1050">
        <v>34.17</v>
      </c>
      <c r="G1050">
        <v>35.119999999999997</v>
      </c>
    </row>
    <row r="1051" spans="1:7" x14ac:dyDescent="0.35">
      <c r="A1051">
        <v>551</v>
      </c>
      <c r="B1051" t="s">
        <v>11</v>
      </c>
      <c r="C1051">
        <v>29155</v>
      </c>
      <c r="D1051">
        <v>26.010593</v>
      </c>
      <c r="E1051">
        <v>25.246683000000001</v>
      </c>
      <c r="F1051">
        <v>27.275044000000001</v>
      </c>
      <c r="G1051">
        <v>26.447513000000001</v>
      </c>
    </row>
    <row r="1052" spans="1:7" x14ac:dyDescent="0.35">
      <c r="A1052">
        <v>552</v>
      </c>
      <c r="B1052" t="s">
        <v>11</v>
      </c>
      <c r="C1052">
        <v>32110</v>
      </c>
      <c r="D1052">
        <v>17.353345999999998</v>
      </c>
      <c r="E1052">
        <v>16.930171999999999</v>
      </c>
      <c r="F1052">
        <v>16.203316999999998</v>
      </c>
      <c r="G1052">
        <v>19.078900000000001</v>
      </c>
    </row>
    <row r="1053" spans="1:7" x14ac:dyDescent="0.35">
      <c r="A1053">
        <v>553</v>
      </c>
      <c r="B1053" t="s">
        <v>11</v>
      </c>
      <c r="C1053">
        <v>30233</v>
      </c>
      <c r="D1053">
        <v>27.411999000000002</v>
      </c>
      <c r="E1053">
        <v>27.123203</v>
      </c>
      <c r="F1053">
        <v>27.854144000000002</v>
      </c>
      <c r="G1053">
        <v>28.451031</v>
      </c>
    </row>
    <row r="1054" spans="1:7" x14ac:dyDescent="0.35">
      <c r="A1054">
        <v>554</v>
      </c>
      <c r="B1054" t="s">
        <v>11</v>
      </c>
      <c r="C1054">
        <v>27318</v>
      </c>
      <c r="D1054">
        <v>31.893234</v>
      </c>
      <c r="E1054">
        <v>32.014659999999999</v>
      </c>
      <c r="F1054">
        <v>31.588045000000001</v>
      </c>
      <c r="G1054">
        <v>32.025948999999997</v>
      </c>
    </row>
    <row r="1055" spans="1:7" x14ac:dyDescent="0.35">
      <c r="A1055">
        <v>556</v>
      </c>
      <c r="B1055" t="s">
        <v>11</v>
      </c>
      <c r="C1055">
        <v>30144</v>
      </c>
      <c r="D1055">
        <v>50.956460999999997</v>
      </c>
      <c r="E1055">
        <v>51.204442</v>
      </c>
      <c r="F1055">
        <v>57.421092000000002</v>
      </c>
      <c r="G1055">
        <v>59.382238000000001</v>
      </c>
    </row>
    <row r="1056" spans="1:7" x14ac:dyDescent="0.35">
      <c r="A1056">
        <v>760</v>
      </c>
      <c r="B1056" t="s">
        <v>10</v>
      </c>
      <c r="C1056">
        <v>2233</v>
      </c>
      <c r="D1056">
        <v>9.8591610000000003</v>
      </c>
      <c r="E1056">
        <v>10.036782000000001</v>
      </c>
      <c r="F1056">
        <v>8.4625389999999996</v>
      </c>
      <c r="G1056">
        <v>9.1506229999999995</v>
      </c>
    </row>
    <row r="1057" spans="1:7" x14ac:dyDescent="0.35">
      <c r="A1057">
        <v>557</v>
      </c>
      <c r="B1057" t="s">
        <v>11</v>
      </c>
      <c r="C1057">
        <v>61720</v>
      </c>
      <c r="D1057">
        <v>46.81</v>
      </c>
      <c r="E1057">
        <v>46.12</v>
      </c>
      <c r="F1057">
        <v>47.73</v>
      </c>
      <c r="G1057">
        <v>47.65</v>
      </c>
    </row>
    <row r="1058" spans="1:7" x14ac:dyDescent="0.35">
      <c r="A1058">
        <v>269</v>
      </c>
      <c r="B1058" t="s">
        <v>10</v>
      </c>
      <c r="C1058">
        <v>539</v>
      </c>
      <c r="D1058">
        <v>2.1233209999999998</v>
      </c>
      <c r="E1058">
        <v>2.4848680000000001</v>
      </c>
      <c r="F1058">
        <v>2.3585410000000002</v>
      </c>
      <c r="G1058">
        <v>1.9022680000000001</v>
      </c>
    </row>
    <row r="1059" spans="1:7" x14ac:dyDescent="0.35">
      <c r="A1059">
        <v>481</v>
      </c>
      <c r="B1059" t="s">
        <v>10</v>
      </c>
      <c r="C1059">
        <v>605</v>
      </c>
      <c r="D1059">
        <v>4.2007180000000002</v>
      </c>
      <c r="E1059">
        <v>4.7349290000000002</v>
      </c>
      <c r="F1059">
        <v>6.0978719999999997</v>
      </c>
      <c r="G1059">
        <v>6.1232389999999999</v>
      </c>
    </row>
    <row r="1060" spans="1:7" x14ac:dyDescent="0.35">
      <c r="A1060">
        <v>316</v>
      </c>
      <c r="B1060" t="s">
        <v>10</v>
      </c>
      <c r="C1060">
        <v>1259</v>
      </c>
      <c r="D1060">
        <v>12.334820000000001</v>
      </c>
      <c r="E1060">
        <v>16.515459</v>
      </c>
      <c r="F1060">
        <v>12.060738000000001</v>
      </c>
      <c r="G1060">
        <v>12.142761</v>
      </c>
    </row>
    <row r="1061" spans="1:7" x14ac:dyDescent="0.35">
      <c r="A1061">
        <v>827</v>
      </c>
      <c r="B1061" t="s">
        <v>10</v>
      </c>
      <c r="C1061">
        <v>151</v>
      </c>
      <c r="D1061">
        <v>0.42259000000000002</v>
      </c>
      <c r="E1061">
        <v>1.6480900000000001</v>
      </c>
      <c r="F1061">
        <v>0.70674099999999995</v>
      </c>
      <c r="G1061">
        <v>0.74146100000000004</v>
      </c>
    </row>
    <row r="1062" spans="1:7" x14ac:dyDescent="0.35">
      <c r="A1062">
        <v>592</v>
      </c>
      <c r="B1062" t="s">
        <v>10</v>
      </c>
      <c r="C1062">
        <v>52</v>
      </c>
      <c r="D1062">
        <v>0.19803000000000001</v>
      </c>
      <c r="E1062">
        <v>0.15335799999999999</v>
      </c>
      <c r="F1062">
        <v>0.311498</v>
      </c>
      <c r="G1062">
        <v>0.226129</v>
      </c>
    </row>
    <row r="1063" spans="1:7" x14ac:dyDescent="0.35">
      <c r="A1063">
        <v>558</v>
      </c>
      <c r="B1063" t="s">
        <v>11</v>
      </c>
      <c r="C1063">
        <v>25160</v>
      </c>
      <c r="D1063">
        <v>33.861916000000001</v>
      </c>
      <c r="E1063">
        <v>33.302492999999998</v>
      </c>
      <c r="F1063">
        <v>37.354270999999997</v>
      </c>
      <c r="G1063">
        <v>37.551549999999999</v>
      </c>
    </row>
    <row r="1064" spans="1:7" x14ac:dyDescent="0.35">
      <c r="A1064">
        <v>559</v>
      </c>
      <c r="B1064" t="s">
        <v>11</v>
      </c>
      <c r="C1064">
        <v>65071</v>
      </c>
      <c r="D1064">
        <v>83.661393000000004</v>
      </c>
      <c r="E1064">
        <v>83.355143999999996</v>
      </c>
      <c r="F1064">
        <v>81.141537</v>
      </c>
      <c r="G1064">
        <v>84.525109999999998</v>
      </c>
    </row>
    <row r="1065" spans="1:7" x14ac:dyDescent="0.35">
      <c r="A1065">
        <v>560</v>
      </c>
      <c r="B1065" t="s">
        <v>11</v>
      </c>
      <c r="C1065">
        <v>30302</v>
      </c>
      <c r="D1065">
        <v>36.132848000000003</v>
      </c>
      <c r="E1065">
        <v>34.035049000000001</v>
      </c>
      <c r="F1065">
        <v>29.295767000000001</v>
      </c>
      <c r="G1065">
        <v>30.515575999999999</v>
      </c>
    </row>
    <row r="1066" spans="1:7" x14ac:dyDescent="0.35">
      <c r="A1066">
        <v>561</v>
      </c>
      <c r="B1066" t="s">
        <v>11</v>
      </c>
      <c r="C1066">
        <v>27611</v>
      </c>
      <c r="D1066">
        <v>23.486360999999999</v>
      </c>
      <c r="E1066">
        <v>23.558226999999999</v>
      </c>
      <c r="F1066">
        <v>22.442343999999999</v>
      </c>
      <c r="G1066">
        <v>22.328845999999999</v>
      </c>
    </row>
    <row r="1067" spans="1:7" x14ac:dyDescent="0.35">
      <c r="A1067">
        <v>562</v>
      </c>
      <c r="B1067" t="s">
        <v>11</v>
      </c>
      <c r="C1067">
        <v>36092</v>
      </c>
      <c r="D1067">
        <v>36.078574000000003</v>
      </c>
      <c r="E1067">
        <v>36.370848000000002</v>
      </c>
      <c r="F1067">
        <v>34.770417000000002</v>
      </c>
      <c r="G1067">
        <v>34.192239000000001</v>
      </c>
    </row>
    <row r="1068" spans="1:7" x14ac:dyDescent="0.35">
      <c r="A1068">
        <v>563</v>
      </c>
      <c r="B1068" t="s">
        <v>11</v>
      </c>
      <c r="C1068">
        <v>23670</v>
      </c>
      <c r="D1068">
        <v>7.9739129999999996</v>
      </c>
      <c r="E1068">
        <v>7.6779679999999999</v>
      </c>
      <c r="F1068">
        <v>8.6116600000000005</v>
      </c>
      <c r="G1068">
        <v>8.8698429999999995</v>
      </c>
    </row>
    <row r="1069" spans="1:7" x14ac:dyDescent="0.35">
      <c r="A1069">
        <v>564</v>
      </c>
      <c r="B1069" t="s">
        <v>11</v>
      </c>
      <c r="C1069">
        <v>28340</v>
      </c>
      <c r="D1069">
        <v>8.3545529999999992</v>
      </c>
      <c r="E1069">
        <v>7.602366</v>
      </c>
      <c r="F1069">
        <v>8.9603199999999994</v>
      </c>
      <c r="G1069">
        <v>8.7231579999999997</v>
      </c>
    </row>
    <row r="1070" spans="1:7" x14ac:dyDescent="0.35">
      <c r="A1070">
        <v>565</v>
      </c>
      <c r="B1070" t="s">
        <v>11</v>
      </c>
      <c r="C1070">
        <v>12677</v>
      </c>
      <c r="D1070">
        <v>20.124009999999998</v>
      </c>
      <c r="E1070">
        <v>19.734663999999999</v>
      </c>
      <c r="F1070">
        <v>20.045666000000001</v>
      </c>
      <c r="G1070">
        <v>20.269444</v>
      </c>
    </row>
    <row r="1071" spans="1:7" x14ac:dyDescent="0.35">
      <c r="A1071">
        <v>705</v>
      </c>
      <c r="B1071" t="s">
        <v>10</v>
      </c>
      <c r="C1071">
        <v>1174</v>
      </c>
      <c r="D1071">
        <v>6.9115130000000002</v>
      </c>
      <c r="E1071">
        <v>7.2122799999999998</v>
      </c>
      <c r="F1071">
        <v>6.8794529999999998</v>
      </c>
      <c r="G1071">
        <v>6.3588170000000002</v>
      </c>
    </row>
    <row r="1072" spans="1:7" x14ac:dyDescent="0.35">
      <c r="A1072">
        <v>566</v>
      </c>
      <c r="B1072" t="s">
        <v>11</v>
      </c>
      <c r="C1072">
        <v>12621</v>
      </c>
      <c r="D1072">
        <v>21.158235000000001</v>
      </c>
      <c r="E1072">
        <v>20.51229</v>
      </c>
      <c r="F1072">
        <v>21.078979</v>
      </c>
      <c r="G1072">
        <v>20.871338999999999</v>
      </c>
    </row>
    <row r="1073" spans="1:7" x14ac:dyDescent="0.35">
      <c r="A1073">
        <v>5</v>
      </c>
      <c r="B1073" t="s">
        <v>10</v>
      </c>
      <c r="C1073">
        <v>396</v>
      </c>
      <c r="D1073">
        <v>2.7411829999999999</v>
      </c>
      <c r="E1073">
        <v>3.5384479999999998</v>
      </c>
      <c r="F1073">
        <v>2.497789</v>
      </c>
      <c r="G1073">
        <v>2.646252</v>
      </c>
    </row>
    <row r="1074" spans="1:7" x14ac:dyDescent="0.35">
      <c r="A1074">
        <v>467</v>
      </c>
      <c r="B1074" t="s">
        <v>10</v>
      </c>
      <c r="C1074">
        <v>212</v>
      </c>
      <c r="D1074">
        <v>0.88067600000000001</v>
      </c>
      <c r="E1074">
        <v>1.118339</v>
      </c>
      <c r="F1074">
        <v>1.270607</v>
      </c>
      <c r="G1074">
        <v>1.297496</v>
      </c>
    </row>
    <row r="1075" spans="1:7" x14ac:dyDescent="0.35">
      <c r="A1075">
        <v>567</v>
      </c>
      <c r="B1075" t="s">
        <v>11</v>
      </c>
      <c r="C1075">
        <v>32141</v>
      </c>
      <c r="D1075">
        <v>18.943221000000001</v>
      </c>
      <c r="E1075">
        <v>18.997354999999999</v>
      </c>
      <c r="F1075">
        <v>18.863064000000001</v>
      </c>
      <c r="G1075">
        <v>18.938821999999998</v>
      </c>
    </row>
    <row r="1076" spans="1:7" x14ac:dyDescent="0.35">
      <c r="A1076">
        <v>4</v>
      </c>
      <c r="B1076" t="s">
        <v>10</v>
      </c>
      <c r="C1076">
        <v>472</v>
      </c>
      <c r="D1076">
        <v>1.20164</v>
      </c>
      <c r="E1076">
        <v>1.657621</v>
      </c>
      <c r="F1076">
        <v>1.1456010000000001</v>
      </c>
      <c r="G1076">
        <v>1.041339</v>
      </c>
    </row>
    <row r="1077" spans="1:7" x14ac:dyDescent="0.35">
      <c r="A1077">
        <v>412</v>
      </c>
      <c r="B1077" t="s">
        <v>10</v>
      </c>
      <c r="C1077">
        <v>349</v>
      </c>
      <c r="D1077">
        <v>1.566154</v>
      </c>
      <c r="E1077">
        <v>1.639837</v>
      </c>
      <c r="F1077">
        <v>1.443065</v>
      </c>
      <c r="G1077">
        <v>1.4014949999999999</v>
      </c>
    </row>
    <row r="1078" spans="1:7" x14ac:dyDescent="0.35">
      <c r="A1078">
        <v>579</v>
      </c>
      <c r="B1078" t="s">
        <v>10</v>
      </c>
      <c r="C1078">
        <v>1084</v>
      </c>
      <c r="D1078">
        <v>5.3596870000000001</v>
      </c>
      <c r="E1078">
        <v>7.9306089999999996</v>
      </c>
      <c r="F1078">
        <v>7.225778</v>
      </c>
      <c r="G1078">
        <v>7.5966560000000003</v>
      </c>
    </row>
    <row r="1079" spans="1:7" x14ac:dyDescent="0.35">
      <c r="A1079">
        <v>738</v>
      </c>
      <c r="B1079" t="s">
        <v>10</v>
      </c>
      <c r="C1079">
        <v>343</v>
      </c>
      <c r="D1079">
        <v>1.4021790000000001</v>
      </c>
      <c r="E1079">
        <v>1.877291</v>
      </c>
      <c r="F1079">
        <v>0.99741900000000006</v>
      </c>
      <c r="G1079">
        <v>1.0954200000000001</v>
      </c>
    </row>
    <row r="1080" spans="1:7" x14ac:dyDescent="0.35">
      <c r="A1080">
        <v>627</v>
      </c>
      <c r="B1080" t="s">
        <v>10</v>
      </c>
      <c r="C1080">
        <v>457</v>
      </c>
      <c r="D1080">
        <v>3.0203329999999999</v>
      </c>
      <c r="E1080">
        <v>2.9880450000000001</v>
      </c>
      <c r="F1080">
        <v>2.8825219999999998</v>
      </c>
      <c r="G1080">
        <v>3.70926</v>
      </c>
    </row>
    <row r="1081" spans="1:7" x14ac:dyDescent="0.35">
      <c r="A1081">
        <v>988</v>
      </c>
      <c r="B1081" t="s">
        <v>10</v>
      </c>
      <c r="C1081">
        <v>293</v>
      </c>
      <c r="D1081">
        <v>1.1147469999999999</v>
      </c>
      <c r="E1081">
        <v>3.3281710000000002</v>
      </c>
      <c r="F1081">
        <v>1.3396699999999999</v>
      </c>
      <c r="G1081">
        <v>1.423767</v>
      </c>
    </row>
    <row r="1082" spans="1:7" x14ac:dyDescent="0.35">
      <c r="A1082">
        <v>568</v>
      </c>
      <c r="B1082" t="s">
        <v>11</v>
      </c>
      <c r="C1082">
        <v>28282</v>
      </c>
      <c r="D1082">
        <v>10.043024000000001</v>
      </c>
      <c r="E1082">
        <v>9.3810950000000002</v>
      </c>
      <c r="F1082">
        <v>9.7989029999999993</v>
      </c>
      <c r="G1082">
        <v>9.3421079999999996</v>
      </c>
    </row>
    <row r="1083" spans="1:7" x14ac:dyDescent="0.35">
      <c r="A1083">
        <v>569</v>
      </c>
      <c r="B1083" t="s">
        <v>11</v>
      </c>
      <c r="C1083">
        <v>31740</v>
      </c>
      <c r="D1083">
        <v>10.859135999999999</v>
      </c>
      <c r="E1083">
        <v>10.652869000000001</v>
      </c>
      <c r="F1083">
        <v>11.604039</v>
      </c>
      <c r="G1083">
        <v>11.039236000000001</v>
      </c>
    </row>
    <row r="1084" spans="1:7" x14ac:dyDescent="0.35">
      <c r="A1084">
        <v>570</v>
      </c>
      <c r="B1084" t="s">
        <v>11</v>
      </c>
      <c r="C1084">
        <v>25242</v>
      </c>
      <c r="D1084">
        <v>7.811725</v>
      </c>
      <c r="E1084">
        <v>7.5839319999999999</v>
      </c>
      <c r="F1084">
        <v>12.820990999999999</v>
      </c>
      <c r="G1084">
        <v>11.316799</v>
      </c>
    </row>
    <row r="1085" spans="1:7" x14ac:dyDescent="0.35">
      <c r="A1085">
        <v>571</v>
      </c>
      <c r="B1085" t="s">
        <v>11</v>
      </c>
      <c r="C1085">
        <v>24686</v>
      </c>
      <c r="D1085">
        <v>20.347902000000001</v>
      </c>
      <c r="E1085">
        <v>20.276682999999998</v>
      </c>
      <c r="F1085">
        <v>19.178518</v>
      </c>
      <c r="G1085">
        <v>19.632632000000001</v>
      </c>
    </row>
    <row r="1086" spans="1:7" x14ac:dyDescent="0.35">
      <c r="A1086">
        <v>194</v>
      </c>
      <c r="B1086" t="s">
        <v>10</v>
      </c>
      <c r="C1086">
        <v>2961</v>
      </c>
      <c r="D1086">
        <v>12.531663999999999</v>
      </c>
      <c r="E1086">
        <v>14.456856</v>
      </c>
      <c r="F1086">
        <v>13.099815</v>
      </c>
      <c r="G1086">
        <v>12.900441000000001</v>
      </c>
    </row>
    <row r="1087" spans="1:7" x14ac:dyDescent="0.35">
      <c r="A1087">
        <v>181</v>
      </c>
      <c r="B1087" t="s">
        <v>10</v>
      </c>
      <c r="C1087">
        <v>476</v>
      </c>
      <c r="D1087">
        <v>1.6725289999999999</v>
      </c>
      <c r="E1087">
        <v>2.2835450000000002</v>
      </c>
      <c r="F1087">
        <v>2.0914480000000002</v>
      </c>
      <c r="G1087">
        <v>2.1193550000000001</v>
      </c>
    </row>
    <row r="1088" spans="1:7" x14ac:dyDescent="0.35">
      <c r="A1088">
        <v>667</v>
      </c>
      <c r="B1088" t="s">
        <v>10</v>
      </c>
      <c r="C1088">
        <v>1443</v>
      </c>
      <c r="D1088">
        <v>6.8945309999999997</v>
      </c>
      <c r="E1088">
        <v>8.17286</v>
      </c>
      <c r="F1088">
        <v>8.2629579999999994</v>
      </c>
      <c r="G1088">
        <v>8.7611319999999999</v>
      </c>
    </row>
    <row r="1089" spans="1:7" x14ac:dyDescent="0.35">
      <c r="A1089">
        <v>682</v>
      </c>
      <c r="B1089" t="s">
        <v>10</v>
      </c>
      <c r="C1089">
        <v>602</v>
      </c>
      <c r="D1089">
        <v>1.588033</v>
      </c>
      <c r="E1089">
        <v>2.3029060000000001</v>
      </c>
      <c r="F1089">
        <v>1.6464829999999999</v>
      </c>
      <c r="G1089">
        <v>1.2728919999999999</v>
      </c>
    </row>
    <row r="1090" spans="1:7" x14ac:dyDescent="0.35">
      <c r="A1090">
        <v>95</v>
      </c>
      <c r="B1090" t="s">
        <v>10</v>
      </c>
      <c r="C1090">
        <v>992</v>
      </c>
      <c r="D1090">
        <v>15.226794</v>
      </c>
      <c r="E1090">
        <v>17.375789000000001</v>
      </c>
      <c r="F1090">
        <v>19.270862000000001</v>
      </c>
      <c r="G1090">
        <v>19.123683</v>
      </c>
    </row>
    <row r="1091" spans="1:7" x14ac:dyDescent="0.35">
      <c r="A1091">
        <v>326</v>
      </c>
      <c r="B1091" t="s">
        <v>10</v>
      </c>
      <c r="C1091">
        <v>197</v>
      </c>
      <c r="D1091">
        <v>0.71740000000000004</v>
      </c>
      <c r="E1091">
        <v>0.64348700000000003</v>
      </c>
      <c r="F1091">
        <v>0.60592800000000002</v>
      </c>
      <c r="G1091">
        <v>0.64698100000000003</v>
      </c>
    </row>
    <row r="1092" spans="1:7" x14ac:dyDescent="0.35">
      <c r="A1092">
        <v>689</v>
      </c>
      <c r="B1092" t="s">
        <v>10</v>
      </c>
      <c r="C1092">
        <v>45</v>
      </c>
      <c r="D1092">
        <v>7.2743000000000002E-2</v>
      </c>
      <c r="E1092">
        <v>0.101837</v>
      </c>
      <c r="F1092">
        <v>5.4924000000000001E-2</v>
      </c>
      <c r="G1092">
        <v>4.6844999999999998E-2</v>
      </c>
    </row>
    <row r="1093" spans="1:7" x14ac:dyDescent="0.35">
      <c r="A1093">
        <v>802</v>
      </c>
      <c r="B1093" t="s">
        <v>10</v>
      </c>
      <c r="C1093">
        <v>755</v>
      </c>
      <c r="D1093">
        <v>16.278158000000001</v>
      </c>
      <c r="E1093">
        <v>15.172666</v>
      </c>
      <c r="F1093">
        <v>18.859821</v>
      </c>
      <c r="G1093">
        <v>19.454592000000002</v>
      </c>
    </row>
    <row r="1094" spans="1:7" x14ac:dyDescent="0.35">
      <c r="A1094">
        <v>403</v>
      </c>
      <c r="B1094" t="s">
        <v>10</v>
      </c>
      <c r="C1094">
        <v>82</v>
      </c>
      <c r="D1094">
        <v>0.32713300000000001</v>
      </c>
      <c r="E1094">
        <v>0.40777400000000003</v>
      </c>
      <c r="F1094">
        <v>0.28479700000000002</v>
      </c>
      <c r="G1094">
        <v>0.31479400000000002</v>
      </c>
    </row>
    <row r="1095" spans="1:7" x14ac:dyDescent="0.35">
      <c r="A1095">
        <v>684</v>
      </c>
      <c r="B1095" t="s">
        <v>10</v>
      </c>
      <c r="C1095">
        <v>80</v>
      </c>
      <c r="D1095">
        <v>0.28965200000000002</v>
      </c>
      <c r="E1095">
        <v>0.26362600000000003</v>
      </c>
      <c r="F1095">
        <v>0.28913499999999998</v>
      </c>
      <c r="G1095">
        <v>0.223276</v>
      </c>
    </row>
    <row r="1096" spans="1:7" x14ac:dyDescent="0.35">
      <c r="A1096">
        <v>572</v>
      </c>
      <c r="B1096" t="s">
        <v>11</v>
      </c>
      <c r="C1096">
        <v>30934</v>
      </c>
      <c r="D1096">
        <v>24.307110000000002</v>
      </c>
      <c r="E1096">
        <v>23.308487</v>
      </c>
      <c r="F1096">
        <v>21.428671000000001</v>
      </c>
      <c r="G1096">
        <v>21.943767999999999</v>
      </c>
    </row>
    <row r="1097" spans="1:7" x14ac:dyDescent="0.35">
      <c r="A1097">
        <v>573</v>
      </c>
      <c r="B1097" t="s">
        <v>11</v>
      </c>
      <c r="C1097">
        <v>6268</v>
      </c>
      <c r="D1097">
        <v>6.4594680000000002</v>
      </c>
      <c r="E1097">
        <v>6.5028139999999999</v>
      </c>
      <c r="F1097">
        <v>5.5103739999999997</v>
      </c>
      <c r="G1097">
        <v>5.401065</v>
      </c>
    </row>
    <row r="1098" spans="1:7" x14ac:dyDescent="0.35">
      <c r="A1098">
        <v>574</v>
      </c>
      <c r="B1098" t="s">
        <v>11</v>
      </c>
      <c r="C1098">
        <v>36740</v>
      </c>
      <c r="D1098">
        <v>15.070523</v>
      </c>
      <c r="E1098">
        <v>15.21575</v>
      </c>
      <c r="F1098">
        <v>16.141211999999999</v>
      </c>
      <c r="G1098">
        <v>16.479609</v>
      </c>
    </row>
    <row r="1099" spans="1:7" x14ac:dyDescent="0.35">
      <c r="A1099">
        <v>575</v>
      </c>
      <c r="B1099" t="s">
        <v>11</v>
      </c>
      <c r="C1099">
        <v>13959</v>
      </c>
      <c r="D1099">
        <v>16.589146</v>
      </c>
      <c r="E1099">
        <v>17.257041999999998</v>
      </c>
      <c r="F1099">
        <v>16.352461000000002</v>
      </c>
      <c r="G1099">
        <v>17.250238</v>
      </c>
    </row>
    <row r="1100" spans="1:7" x14ac:dyDescent="0.35">
      <c r="A1100">
        <v>576</v>
      </c>
      <c r="B1100" t="s">
        <v>11</v>
      </c>
      <c r="C1100">
        <v>30428</v>
      </c>
      <c r="D1100">
        <v>18.186278000000001</v>
      </c>
      <c r="E1100">
        <v>18.023153000000001</v>
      </c>
      <c r="F1100">
        <v>17.257166000000002</v>
      </c>
      <c r="G1100">
        <v>17.578648999999999</v>
      </c>
    </row>
    <row r="1101" spans="1:7" x14ac:dyDescent="0.35">
      <c r="A1101">
        <v>577</v>
      </c>
      <c r="B1101" t="s">
        <v>11</v>
      </c>
      <c r="C1101">
        <v>19125</v>
      </c>
      <c r="D1101">
        <v>7.9490740000000004</v>
      </c>
      <c r="E1101">
        <v>7.6883059999999999</v>
      </c>
      <c r="F1101">
        <v>9.3095320000000008</v>
      </c>
      <c r="G1101">
        <v>8.833653</v>
      </c>
    </row>
    <row r="1102" spans="1:7" x14ac:dyDescent="0.35">
      <c r="A1102">
        <v>578</v>
      </c>
      <c r="B1102" t="s">
        <v>11</v>
      </c>
      <c r="C1102">
        <v>18637</v>
      </c>
      <c r="D1102">
        <v>8.4147759999999998</v>
      </c>
      <c r="E1102">
        <v>7.5856159999999999</v>
      </c>
      <c r="F1102">
        <v>7.4679840000000004</v>
      </c>
      <c r="G1102">
        <v>7.3162640000000003</v>
      </c>
    </row>
    <row r="1103" spans="1:7" x14ac:dyDescent="0.35">
      <c r="A1103">
        <v>579</v>
      </c>
      <c r="B1103" t="s">
        <v>11</v>
      </c>
      <c r="C1103">
        <v>25046</v>
      </c>
      <c r="D1103">
        <v>16.445243999999999</v>
      </c>
      <c r="E1103">
        <v>15.515495</v>
      </c>
      <c r="F1103">
        <v>16.447673000000002</v>
      </c>
      <c r="G1103">
        <v>16.500043999999999</v>
      </c>
    </row>
    <row r="1104" spans="1:7" x14ac:dyDescent="0.35">
      <c r="A1104">
        <v>580</v>
      </c>
      <c r="B1104" t="s">
        <v>11</v>
      </c>
      <c r="C1104">
        <v>6945</v>
      </c>
      <c r="D1104">
        <v>4.6910740000000004</v>
      </c>
      <c r="E1104">
        <v>4.4888219999999999</v>
      </c>
      <c r="F1104">
        <v>4.8023600000000002</v>
      </c>
      <c r="G1104">
        <v>4.8458490000000003</v>
      </c>
    </row>
    <row r="1105" spans="1:7" x14ac:dyDescent="0.35">
      <c r="A1105">
        <v>585</v>
      </c>
      <c r="B1105" t="s">
        <v>10</v>
      </c>
      <c r="C1105">
        <v>12</v>
      </c>
      <c r="D1105">
        <v>4.0564000000000003E-2</v>
      </c>
      <c r="E1105">
        <v>3.1791E-2</v>
      </c>
      <c r="F1105">
        <v>3.9655999999999997E-2</v>
      </c>
      <c r="G1105">
        <v>8.1132999999999997E-2</v>
      </c>
    </row>
    <row r="1106" spans="1:7" x14ac:dyDescent="0.35">
      <c r="A1106">
        <v>418</v>
      </c>
      <c r="B1106" t="s">
        <v>10</v>
      </c>
      <c r="C1106">
        <v>440</v>
      </c>
      <c r="D1106">
        <v>2.4410630000000002</v>
      </c>
      <c r="E1106">
        <v>2.1938939999999998</v>
      </c>
      <c r="F1106">
        <v>1.8806130000000001</v>
      </c>
      <c r="G1106">
        <v>2.1431049999999998</v>
      </c>
    </row>
    <row r="1107" spans="1:7" x14ac:dyDescent="0.35">
      <c r="A1107">
        <v>633</v>
      </c>
      <c r="B1107" t="s">
        <v>10</v>
      </c>
      <c r="C1107">
        <v>0</v>
      </c>
    </row>
    <row r="1108" spans="1:7" x14ac:dyDescent="0.35">
      <c r="A1108">
        <v>953</v>
      </c>
      <c r="B1108" t="s">
        <v>10</v>
      </c>
      <c r="C1108">
        <v>232</v>
      </c>
      <c r="D1108">
        <v>1.5160659999999999</v>
      </c>
      <c r="E1108">
        <v>1.076665</v>
      </c>
      <c r="F1108">
        <v>2.1948979999999998</v>
      </c>
      <c r="G1108">
        <v>2.487752</v>
      </c>
    </row>
    <row r="1109" spans="1:7" x14ac:dyDescent="0.35">
      <c r="A1109">
        <v>581</v>
      </c>
      <c r="B1109" t="s">
        <v>11</v>
      </c>
      <c r="C1109">
        <v>28453</v>
      </c>
      <c r="D1109">
        <v>24.008669000000001</v>
      </c>
      <c r="E1109">
        <v>22.805094</v>
      </c>
      <c r="F1109">
        <v>24.444353</v>
      </c>
      <c r="G1109">
        <v>24.254002</v>
      </c>
    </row>
    <row r="1110" spans="1:7" x14ac:dyDescent="0.35">
      <c r="A1110">
        <v>582</v>
      </c>
      <c r="B1110" t="s">
        <v>11</v>
      </c>
      <c r="C1110">
        <v>17750</v>
      </c>
      <c r="D1110">
        <v>8.6213479999999993</v>
      </c>
      <c r="E1110">
        <v>8.1952529999999992</v>
      </c>
      <c r="F1110">
        <v>7.774921</v>
      </c>
      <c r="G1110">
        <v>7.6413890000000002</v>
      </c>
    </row>
    <row r="1111" spans="1:7" x14ac:dyDescent="0.35">
      <c r="A1111">
        <v>583</v>
      </c>
      <c r="B1111" t="s">
        <v>11</v>
      </c>
      <c r="C1111">
        <v>14558</v>
      </c>
      <c r="D1111">
        <v>19.675695999999999</v>
      </c>
      <c r="E1111">
        <v>19.869485000000001</v>
      </c>
      <c r="F1111">
        <v>22.135221000000001</v>
      </c>
      <c r="G1111">
        <v>21.589506</v>
      </c>
    </row>
    <row r="1112" spans="1:7" x14ac:dyDescent="0.35">
      <c r="A1112">
        <v>584</v>
      </c>
      <c r="B1112" t="s">
        <v>11</v>
      </c>
      <c r="C1112">
        <v>6064</v>
      </c>
      <c r="D1112">
        <v>6.4118079999999997</v>
      </c>
      <c r="E1112">
        <v>6.0864520000000004</v>
      </c>
      <c r="F1112">
        <v>5.861135</v>
      </c>
      <c r="G1112">
        <v>5.8361780000000003</v>
      </c>
    </row>
    <row r="1113" spans="1:7" x14ac:dyDescent="0.35">
      <c r="A1113">
        <v>585</v>
      </c>
      <c r="B1113" t="s">
        <v>11</v>
      </c>
      <c r="C1113">
        <v>5362</v>
      </c>
      <c r="D1113">
        <v>4.1200559999999999</v>
      </c>
      <c r="E1113">
        <v>3.7815089999999998</v>
      </c>
      <c r="F1113">
        <v>3.728523</v>
      </c>
      <c r="G1113">
        <v>3.9142269999999999</v>
      </c>
    </row>
    <row r="1114" spans="1:7" x14ac:dyDescent="0.35">
      <c r="A1114">
        <v>586</v>
      </c>
      <c r="B1114" t="s">
        <v>11</v>
      </c>
      <c r="C1114">
        <v>19479</v>
      </c>
      <c r="D1114">
        <v>14.848513000000001</v>
      </c>
      <c r="E1114">
        <v>14.391389999999999</v>
      </c>
      <c r="F1114">
        <v>14.651783</v>
      </c>
      <c r="G1114">
        <v>14.69511</v>
      </c>
    </row>
    <row r="1115" spans="1:7" x14ac:dyDescent="0.35">
      <c r="A1115">
        <v>587</v>
      </c>
      <c r="B1115" t="s">
        <v>11</v>
      </c>
      <c r="C1115">
        <v>9030</v>
      </c>
      <c r="D1115">
        <v>3.1904210000000002</v>
      </c>
      <c r="E1115">
        <v>3.0848719999999998</v>
      </c>
      <c r="F1115">
        <v>3.1086490000000002</v>
      </c>
      <c r="G1115">
        <v>3.1099299999999999</v>
      </c>
    </row>
    <row r="1116" spans="1:7" x14ac:dyDescent="0.35">
      <c r="A1116">
        <v>588</v>
      </c>
      <c r="B1116" t="s">
        <v>11</v>
      </c>
      <c r="C1116">
        <v>4190</v>
      </c>
      <c r="D1116">
        <v>4.8604810000000001</v>
      </c>
      <c r="E1116">
        <v>4.828481</v>
      </c>
      <c r="F1116">
        <v>4.0418180000000001</v>
      </c>
      <c r="G1116">
        <v>3.7201179999999998</v>
      </c>
    </row>
    <row r="1117" spans="1:7" x14ac:dyDescent="0.35">
      <c r="A1117">
        <v>589</v>
      </c>
      <c r="B1117" t="s">
        <v>11</v>
      </c>
      <c r="C1117">
        <v>14898</v>
      </c>
      <c r="D1117">
        <v>13.403389000000001</v>
      </c>
      <c r="E1117">
        <v>13.259316999999999</v>
      </c>
      <c r="F1117">
        <v>13.680546</v>
      </c>
      <c r="G1117">
        <v>12.848896999999999</v>
      </c>
    </row>
    <row r="1118" spans="1:7" x14ac:dyDescent="0.35">
      <c r="A1118">
        <v>590</v>
      </c>
      <c r="B1118" t="s">
        <v>11</v>
      </c>
      <c r="C1118">
        <v>21275</v>
      </c>
      <c r="D1118">
        <v>5.6120559999999999</v>
      </c>
      <c r="E1118">
        <v>5.374104</v>
      </c>
      <c r="F1118">
        <v>6.3933540000000004</v>
      </c>
      <c r="G1118">
        <v>6.1820079999999997</v>
      </c>
    </row>
    <row r="1119" spans="1:7" x14ac:dyDescent="0.35">
      <c r="A1119">
        <v>54</v>
      </c>
      <c r="B1119" t="s">
        <v>10</v>
      </c>
      <c r="C1119">
        <v>980</v>
      </c>
      <c r="D1119">
        <v>13.361746</v>
      </c>
      <c r="E1119">
        <v>14.741835999999999</v>
      </c>
      <c r="F1119">
        <v>11.099952999999999</v>
      </c>
      <c r="G1119">
        <v>11.209979000000001</v>
      </c>
    </row>
    <row r="1120" spans="1:7" x14ac:dyDescent="0.35">
      <c r="A1120">
        <v>661</v>
      </c>
      <c r="B1120" t="s">
        <v>10</v>
      </c>
      <c r="C1120">
        <v>965</v>
      </c>
      <c r="D1120">
        <v>3.8031869999999999</v>
      </c>
      <c r="E1120">
        <v>3.904919</v>
      </c>
      <c r="F1120">
        <v>4.9543759999999999</v>
      </c>
      <c r="G1120">
        <v>5.3515930000000003</v>
      </c>
    </row>
    <row r="1121" spans="1:7" x14ac:dyDescent="0.35">
      <c r="A1121">
        <v>924</v>
      </c>
      <c r="B1121" t="s">
        <v>10</v>
      </c>
      <c r="C1121">
        <v>384</v>
      </c>
      <c r="D1121">
        <v>2.0808140000000002</v>
      </c>
      <c r="E1121">
        <v>1.9111720000000001</v>
      </c>
      <c r="F1121">
        <v>1.3191470000000001</v>
      </c>
      <c r="G1121">
        <v>1.202812</v>
      </c>
    </row>
    <row r="1122" spans="1:7" x14ac:dyDescent="0.35">
      <c r="A1122">
        <v>460</v>
      </c>
      <c r="B1122" t="s">
        <v>10</v>
      </c>
      <c r="C1122">
        <v>415</v>
      </c>
      <c r="D1122">
        <v>4.2354839999999996</v>
      </c>
      <c r="E1122">
        <v>4.0390059999999997</v>
      </c>
      <c r="F1122">
        <v>2.9432269999999998</v>
      </c>
      <c r="G1122">
        <v>2.9089320000000001</v>
      </c>
    </row>
    <row r="1123" spans="1:7" x14ac:dyDescent="0.35">
      <c r="A1123">
        <v>591</v>
      </c>
      <c r="B1123" t="s">
        <v>11</v>
      </c>
      <c r="C1123">
        <v>21440</v>
      </c>
      <c r="D1123">
        <v>15.589174</v>
      </c>
      <c r="E1123">
        <v>15.210865</v>
      </c>
      <c r="F1123">
        <v>11.051116</v>
      </c>
      <c r="G1123">
        <v>11.314066</v>
      </c>
    </row>
    <row r="1124" spans="1:7" x14ac:dyDescent="0.35">
      <c r="A1124">
        <v>714</v>
      </c>
      <c r="B1124" t="s">
        <v>10</v>
      </c>
      <c r="C1124">
        <v>419</v>
      </c>
      <c r="D1124">
        <v>1.0287379999999999</v>
      </c>
      <c r="E1124">
        <v>0.71861699999999995</v>
      </c>
      <c r="F1124">
        <v>0.75162200000000001</v>
      </c>
      <c r="G1124">
        <v>0.74696399999999996</v>
      </c>
    </row>
    <row r="1125" spans="1:7" x14ac:dyDescent="0.35">
      <c r="A1125">
        <v>899</v>
      </c>
      <c r="B1125" t="s">
        <v>10</v>
      </c>
      <c r="C1125">
        <v>235</v>
      </c>
      <c r="D1125">
        <v>0.64488000000000001</v>
      </c>
      <c r="E1125">
        <v>1.222512</v>
      </c>
      <c r="F1125">
        <v>0.77678000000000003</v>
      </c>
      <c r="G1125">
        <v>1.025722</v>
      </c>
    </row>
    <row r="1126" spans="1:7" x14ac:dyDescent="0.35">
      <c r="A1126">
        <v>188</v>
      </c>
      <c r="B1126" t="s">
        <v>10</v>
      </c>
      <c r="C1126">
        <v>224</v>
      </c>
      <c r="D1126">
        <v>0.14272099999999999</v>
      </c>
      <c r="E1126">
        <v>9.2555999999999999E-2</v>
      </c>
      <c r="F1126">
        <v>0.235675</v>
      </c>
      <c r="G1126">
        <v>0.283632</v>
      </c>
    </row>
    <row r="1127" spans="1:7" x14ac:dyDescent="0.35">
      <c r="A1127">
        <v>40</v>
      </c>
      <c r="B1127" t="s">
        <v>10</v>
      </c>
      <c r="C1127">
        <v>32</v>
      </c>
      <c r="D1127">
        <v>7.8753000000000004E-2</v>
      </c>
      <c r="E1127">
        <v>7.8968999999999998E-2</v>
      </c>
      <c r="F1127">
        <v>5.7127999999999998E-2</v>
      </c>
      <c r="G1127">
        <v>7.6073000000000002E-2</v>
      </c>
    </row>
    <row r="1128" spans="1:7" x14ac:dyDescent="0.35">
      <c r="A1128">
        <v>218</v>
      </c>
      <c r="B1128" t="s">
        <v>10</v>
      </c>
      <c r="C1128">
        <v>62</v>
      </c>
      <c r="D1128">
        <v>0.20055700000000001</v>
      </c>
      <c r="E1128">
        <v>0.19215099999999999</v>
      </c>
      <c r="F1128">
        <v>0.26338499999999998</v>
      </c>
      <c r="G1128">
        <v>0.30688700000000002</v>
      </c>
    </row>
    <row r="1129" spans="1:7" x14ac:dyDescent="0.35">
      <c r="A1129">
        <v>833</v>
      </c>
      <c r="B1129" t="s">
        <v>10</v>
      </c>
      <c r="C1129">
        <v>4</v>
      </c>
      <c r="D1129">
        <v>2.2284000000000002E-2</v>
      </c>
      <c r="E1129">
        <v>7.0074999999999998E-2</v>
      </c>
      <c r="F1129">
        <v>2.428E-3</v>
      </c>
      <c r="G1129">
        <v>3.4199999999999999E-3</v>
      </c>
    </row>
    <row r="1130" spans="1:7" x14ac:dyDescent="0.35">
      <c r="A1130">
        <v>592</v>
      </c>
      <c r="B1130" t="s">
        <v>11</v>
      </c>
      <c r="C1130">
        <v>9721</v>
      </c>
      <c r="D1130">
        <v>6.8940130000000002</v>
      </c>
      <c r="E1130">
        <v>6.8657269999999997</v>
      </c>
      <c r="F1130">
        <v>6.7545710000000003</v>
      </c>
      <c r="G1130">
        <v>6.7437469999999999</v>
      </c>
    </row>
    <row r="1131" spans="1:7" x14ac:dyDescent="0.35">
      <c r="A1131">
        <v>593</v>
      </c>
      <c r="B1131" t="s">
        <v>11</v>
      </c>
      <c r="C1131">
        <v>17102</v>
      </c>
      <c r="D1131">
        <v>22.908154</v>
      </c>
      <c r="E1131">
        <v>20.124337000000001</v>
      </c>
      <c r="F1131">
        <v>19.767758000000001</v>
      </c>
      <c r="G1131">
        <v>19.993314999999999</v>
      </c>
    </row>
    <row r="1132" spans="1:7" x14ac:dyDescent="0.35">
      <c r="A1132">
        <v>594</v>
      </c>
      <c r="B1132" t="s">
        <v>11</v>
      </c>
      <c r="C1132">
        <v>8504</v>
      </c>
      <c r="D1132">
        <v>3.843404</v>
      </c>
      <c r="E1132">
        <v>3.904906</v>
      </c>
      <c r="F1132">
        <v>3.9457239999999998</v>
      </c>
      <c r="G1132">
        <v>4.0058100000000003</v>
      </c>
    </row>
    <row r="1133" spans="1:7" x14ac:dyDescent="0.35">
      <c r="A1133">
        <v>595</v>
      </c>
      <c r="B1133" t="s">
        <v>11</v>
      </c>
      <c r="C1133">
        <v>28024</v>
      </c>
      <c r="D1133">
        <v>15.36547</v>
      </c>
      <c r="E1133">
        <v>17.757937999999999</v>
      </c>
      <c r="F1133">
        <v>11.812317</v>
      </c>
      <c r="G1133">
        <v>11.785304999999999</v>
      </c>
    </row>
    <row r="1134" spans="1:7" x14ac:dyDescent="0.35">
      <c r="A1134">
        <v>596</v>
      </c>
      <c r="B1134" t="s">
        <v>11</v>
      </c>
      <c r="C1134">
        <v>12648</v>
      </c>
      <c r="D1134">
        <v>8.3380980000000005</v>
      </c>
      <c r="E1134">
        <v>7.7334199999999997</v>
      </c>
      <c r="F1134">
        <v>7.6871400000000003</v>
      </c>
      <c r="G1134">
        <v>7.8360399999999997</v>
      </c>
    </row>
    <row r="1135" spans="1:7" x14ac:dyDescent="0.35">
      <c r="A1135">
        <v>597</v>
      </c>
      <c r="B1135" t="s">
        <v>11</v>
      </c>
      <c r="C1135">
        <v>7994</v>
      </c>
      <c r="D1135">
        <v>4.3395900000000003</v>
      </c>
      <c r="E1135">
        <v>4.3005639999999996</v>
      </c>
      <c r="F1135">
        <v>4.0173350000000001</v>
      </c>
      <c r="G1135">
        <v>4.0396679999999998</v>
      </c>
    </row>
    <row r="1136" spans="1:7" x14ac:dyDescent="0.35">
      <c r="A1136">
        <v>598</v>
      </c>
      <c r="B1136" t="s">
        <v>11</v>
      </c>
      <c r="C1136">
        <v>10309</v>
      </c>
      <c r="D1136">
        <v>4.4722289999999996</v>
      </c>
      <c r="E1136">
        <v>3.9161450000000002</v>
      </c>
      <c r="F1136">
        <v>3.306346</v>
      </c>
      <c r="G1136">
        <v>3.262705</v>
      </c>
    </row>
    <row r="1137" spans="1:7" x14ac:dyDescent="0.35">
      <c r="A1137">
        <v>599</v>
      </c>
      <c r="B1137" t="s">
        <v>11</v>
      </c>
      <c r="C1137">
        <v>8205</v>
      </c>
      <c r="D1137">
        <v>6.7172749999999999</v>
      </c>
      <c r="E1137">
        <v>6.5261680000000002</v>
      </c>
      <c r="F1137">
        <v>5.3026390000000001</v>
      </c>
      <c r="G1137">
        <v>5.2830170000000001</v>
      </c>
    </row>
    <row r="1138" spans="1:7" x14ac:dyDescent="0.35">
      <c r="A1138">
        <v>601</v>
      </c>
      <c r="B1138" t="s">
        <v>11</v>
      </c>
      <c r="C1138">
        <v>25434</v>
      </c>
      <c r="D1138">
        <v>40.36</v>
      </c>
      <c r="E1138">
        <v>41.27</v>
      </c>
      <c r="F1138">
        <v>41.79</v>
      </c>
      <c r="G1138">
        <v>42.21</v>
      </c>
    </row>
    <row r="1139" spans="1:7" x14ac:dyDescent="0.35">
      <c r="A1139">
        <v>328</v>
      </c>
      <c r="B1139" t="s">
        <v>10</v>
      </c>
      <c r="C1139">
        <v>613</v>
      </c>
      <c r="D1139">
        <v>4.3932969999999996</v>
      </c>
      <c r="E1139">
        <v>4.4646590000000002</v>
      </c>
      <c r="F1139">
        <v>4.002624</v>
      </c>
      <c r="G1139">
        <v>3.7003810000000001</v>
      </c>
    </row>
    <row r="1140" spans="1:7" x14ac:dyDescent="0.35">
      <c r="A1140">
        <v>27</v>
      </c>
      <c r="B1140" t="s">
        <v>10</v>
      </c>
      <c r="C1140">
        <v>860</v>
      </c>
      <c r="D1140">
        <v>3.384808</v>
      </c>
      <c r="E1140">
        <v>3.4955630000000002</v>
      </c>
      <c r="F1140">
        <v>2.3156629999999998</v>
      </c>
      <c r="G1140">
        <v>2.115294</v>
      </c>
    </row>
    <row r="1141" spans="1:7" x14ac:dyDescent="0.35">
      <c r="A1141">
        <v>602</v>
      </c>
      <c r="B1141" t="s">
        <v>11</v>
      </c>
      <c r="C1141">
        <v>16545</v>
      </c>
      <c r="D1141">
        <v>14.865847</v>
      </c>
      <c r="E1141">
        <v>14.245801999999999</v>
      </c>
      <c r="F1141">
        <v>13.778879999999999</v>
      </c>
      <c r="G1141">
        <v>14.031779999999999</v>
      </c>
    </row>
    <row r="1142" spans="1:7" x14ac:dyDescent="0.35">
      <c r="A1142">
        <v>28</v>
      </c>
      <c r="B1142" t="s">
        <v>10</v>
      </c>
      <c r="C1142">
        <v>317</v>
      </c>
      <c r="D1142">
        <v>1.3021739999999999</v>
      </c>
      <c r="E1142">
        <v>1.2395750000000001</v>
      </c>
      <c r="F1142">
        <v>1.4586479999999999</v>
      </c>
      <c r="G1142">
        <v>1.3971560000000001</v>
      </c>
    </row>
    <row r="1143" spans="1:7" x14ac:dyDescent="0.35">
      <c r="A1143">
        <v>502</v>
      </c>
      <c r="B1143" t="s">
        <v>10</v>
      </c>
      <c r="C1143">
        <v>96</v>
      </c>
      <c r="D1143">
        <v>0.19045999999999999</v>
      </c>
      <c r="E1143">
        <v>0.23225100000000001</v>
      </c>
      <c r="F1143">
        <v>0.22589600000000001</v>
      </c>
      <c r="G1143">
        <v>0.20367099999999999</v>
      </c>
    </row>
    <row r="1144" spans="1:7" x14ac:dyDescent="0.35">
      <c r="A1144">
        <v>822</v>
      </c>
      <c r="B1144" t="s">
        <v>10</v>
      </c>
      <c r="C1144">
        <v>213</v>
      </c>
      <c r="D1144">
        <v>0.98658400000000002</v>
      </c>
      <c r="E1144">
        <v>0.94927799999999996</v>
      </c>
      <c r="F1144">
        <v>1.2984899999999999</v>
      </c>
      <c r="G1144">
        <v>1.6838010000000001</v>
      </c>
    </row>
    <row r="1145" spans="1:7" x14ac:dyDescent="0.35">
      <c r="A1145">
        <v>603</v>
      </c>
      <c r="B1145" t="s">
        <v>11</v>
      </c>
      <c r="C1145">
        <v>70088</v>
      </c>
      <c r="D1145">
        <v>49.524355999999997</v>
      </c>
      <c r="E1145">
        <v>48.520611000000002</v>
      </c>
      <c r="F1145">
        <v>51.364353999999999</v>
      </c>
      <c r="G1145">
        <v>50.690595000000002</v>
      </c>
    </row>
    <row r="1146" spans="1:7" x14ac:dyDescent="0.35">
      <c r="A1146">
        <v>604</v>
      </c>
      <c r="B1146" t="s">
        <v>11</v>
      </c>
      <c r="C1146">
        <v>39450</v>
      </c>
      <c r="D1146">
        <v>69.000196000000003</v>
      </c>
      <c r="E1146">
        <v>68.917016000000004</v>
      </c>
      <c r="F1146">
        <v>68.665582000000001</v>
      </c>
      <c r="G1146">
        <v>68.162614000000005</v>
      </c>
    </row>
    <row r="1147" spans="1:7" x14ac:dyDescent="0.35">
      <c r="A1147">
        <v>605</v>
      </c>
      <c r="B1147" t="s">
        <v>11</v>
      </c>
      <c r="C1147">
        <v>28834</v>
      </c>
      <c r="D1147">
        <v>49.372394999999997</v>
      </c>
      <c r="E1147">
        <v>49.188980999999998</v>
      </c>
      <c r="F1147">
        <v>49.261833000000003</v>
      </c>
      <c r="G1147">
        <v>50.162063000000003</v>
      </c>
    </row>
    <row r="1148" spans="1:7" x14ac:dyDescent="0.35">
      <c r="A1148">
        <v>606</v>
      </c>
      <c r="B1148" t="s">
        <v>11</v>
      </c>
      <c r="C1148">
        <v>29722</v>
      </c>
      <c r="D1148">
        <v>41.109304000000002</v>
      </c>
      <c r="E1148">
        <v>39.493470000000002</v>
      </c>
      <c r="F1148">
        <v>43.857207000000002</v>
      </c>
      <c r="G1148">
        <v>42.601090999999997</v>
      </c>
    </row>
    <row r="1149" spans="1:7" x14ac:dyDescent="0.35">
      <c r="A1149">
        <v>607</v>
      </c>
      <c r="B1149" t="s">
        <v>11</v>
      </c>
      <c r="C1149">
        <v>22422</v>
      </c>
      <c r="D1149">
        <v>15.755473</v>
      </c>
      <c r="E1149">
        <v>15.487204</v>
      </c>
      <c r="F1149">
        <v>18.715758999999998</v>
      </c>
      <c r="G1149">
        <v>19.565401999999999</v>
      </c>
    </row>
    <row r="1150" spans="1:7" x14ac:dyDescent="0.35">
      <c r="A1150">
        <v>608</v>
      </c>
      <c r="B1150" t="s">
        <v>11</v>
      </c>
      <c r="C1150">
        <v>26969</v>
      </c>
      <c r="D1150">
        <v>42.056685000000002</v>
      </c>
      <c r="E1150">
        <v>40.520691999999997</v>
      </c>
      <c r="F1150">
        <v>41.595351999999998</v>
      </c>
      <c r="G1150">
        <v>40.986334999999997</v>
      </c>
    </row>
    <row r="1151" spans="1:7" x14ac:dyDescent="0.35">
      <c r="A1151">
        <v>609</v>
      </c>
      <c r="B1151" t="s">
        <v>11</v>
      </c>
      <c r="C1151">
        <v>31407</v>
      </c>
      <c r="D1151">
        <v>29.168275999999999</v>
      </c>
      <c r="E1151">
        <v>27.528770999999999</v>
      </c>
      <c r="F1151">
        <v>27.957086</v>
      </c>
      <c r="G1151">
        <v>28.059968000000001</v>
      </c>
    </row>
    <row r="1152" spans="1:7" x14ac:dyDescent="0.35">
      <c r="A1152">
        <v>610</v>
      </c>
      <c r="B1152" t="s">
        <v>11</v>
      </c>
      <c r="C1152">
        <v>14851</v>
      </c>
      <c r="D1152">
        <v>14.466336</v>
      </c>
      <c r="E1152">
        <v>14.45608</v>
      </c>
      <c r="F1152">
        <v>15.489578</v>
      </c>
      <c r="G1152">
        <v>15.520744000000001</v>
      </c>
    </row>
    <row r="1153" spans="1:7" x14ac:dyDescent="0.35">
      <c r="A1153">
        <v>611</v>
      </c>
      <c r="B1153" t="s">
        <v>11</v>
      </c>
      <c r="C1153">
        <v>24264</v>
      </c>
      <c r="D1153">
        <v>11.579582</v>
      </c>
      <c r="E1153">
        <v>12.052638999999999</v>
      </c>
      <c r="F1153">
        <v>12.854374</v>
      </c>
      <c r="G1153">
        <v>13.094725</v>
      </c>
    </row>
    <row r="1154" spans="1:7" x14ac:dyDescent="0.35">
      <c r="A1154">
        <v>781</v>
      </c>
      <c r="B1154" t="s">
        <v>10</v>
      </c>
      <c r="C1154">
        <v>461</v>
      </c>
      <c r="D1154">
        <v>0.98051100000000002</v>
      </c>
      <c r="E1154">
        <v>1.4493549999999999</v>
      </c>
      <c r="F1154">
        <v>1.2004189999999999</v>
      </c>
      <c r="G1154">
        <v>1.0524359999999999</v>
      </c>
    </row>
    <row r="1155" spans="1:7" x14ac:dyDescent="0.35">
      <c r="A1155">
        <v>172</v>
      </c>
      <c r="B1155" t="s">
        <v>10</v>
      </c>
      <c r="C1155">
        <v>727</v>
      </c>
      <c r="D1155">
        <v>8.1236770000000007</v>
      </c>
      <c r="E1155">
        <v>9.9721930000000008</v>
      </c>
      <c r="F1155">
        <v>8.5906459999999996</v>
      </c>
      <c r="G1155">
        <v>7.2412460000000003</v>
      </c>
    </row>
    <row r="1156" spans="1:7" x14ac:dyDescent="0.35">
      <c r="A1156">
        <v>587</v>
      </c>
      <c r="B1156" t="s">
        <v>10</v>
      </c>
      <c r="C1156">
        <v>16</v>
      </c>
      <c r="D1156">
        <v>6.4380000000000001E-3</v>
      </c>
      <c r="E1156">
        <v>1.14E-3</v>
      </c>
      <c r="F1156">
        <v>1.635E-3</v>
      </c>
      <c r="G1156">
        <v>1.529E-3</v>
      </c>
    </row>
    <row r="1157" spans="1:7" x14ac:dyDescent="0.35">
      <c r="A1157">
        <v>195</v>
      </c>
      <c r="B1157" t="s">
        <v>10</v>
      </c>
      <c r="C1157">
        <v>28</v>
      </c>
      <c r="D1157">
        <v>0.143175</v>
      </c>
      <c r="E1157">
        <v>0.178949</v>
      </c>
      <c r="F1157">
        <v>0.13652300000000001</v>
      </c>
      <c r="G1157">
        <v>0.12424300000000001</v>
      </c>
    </row>
    <row r="1158" spans="1:7" x14ac:dyDescent="0.35">
      <c r="A1158">
        <v>612</v>
      </c>
      <c r="B1158" t="s">
        <v>11</v>
      </c>
      <c r="C1158">
        <v>19603</v>
      </c>
      <c r="D1158">
        <v>16.883552999999999</v>
      </c>
      <c r="E1158">
        <v>16.020676999999999</v>
      </c>
      <c r="F1158">
        <v>16.867042999999999</v>
      </c>
      <c r="G1158">
        <v>16.597674000000001</v>
      </c>
    </row>
    <row r="1159" spans="1:7" x14ac:dyDescent="0.35">
      <c r="A1159">
        <v>613</v>
      </c>
      <c r="B1159" t="s">
        <v>11</v>
      </c>
      <c r="C1159">
        <v>15813</v>
      </c>
      <c r="D1159">
        <v>9.8102260000000001</v>
      </c>
      <c r="E1159">
        <v>9.0363959999999999</v>
      </c>
      <c r="F1159">
        <v>9.2752809999999997</v>
      </c>
      <c r="G1159">
        <v>8.8689669999999996</v>
      </c>
    </row>
    <row r="1160" spans="1:7" x14ac:dyDescent="0.35">
      <c r="A1160">
        <v>614</v>
      </c>
      <c r="B1160" t="s">
        <v>11</v>
      </c>
      <c r="C1160">
        <v>15712</v>
      </c>
      <c r="D1160">
        <v>10.252001</v>
      </c>
      <c r="E1160">
        <v>9.6493950000000002</v>
      </c>
      <c r="F1160">
        <v>9.5094809999999992</v>
      </c>
      <c r="G1160">
        <v>9.6702410000000008</v>
      </c>
    </row>
    <row r="1161" spans="1:7" x14ac:dyDescent="0.35">
      <c r="A1161">
        <v>615</v>
      </c>
      <c r="B1161" t="s">
        <v>11</v>
      </c>
      <c r="C1161">
        <v>22674</v>
      </c>
      <c r="D1161">
        <v>8.5769369999999991</v>
      </c>
      <c r="E1161">
        <v>8.8646589999999996</v>
      </c>
      <c r="F1161">
        <v>9.2248219999999996</v>
      </c>
      <c r="G1161">
        <v>9.2023109999999999</v>
      </c>
    </row>
    <row r="1162" spans="1:7" x14ac:dyDescent="0.35">
      <c r="A1162">
        <v>83</v>
      </c>
      <c r="B1162" t="s">
        <v>10</v>
      </c>
      <c r="C1162">
        <v>1318</v>
      </c>
      <c r="D1162">
        <v>10.276615</v>
      </c>
      <c r="E1162">
        <v>13.050114000000001</v>
      </c>
      <c r="F1162">
        <v>14.143108</v>
      </c>
      <c r="G1162">
        <v>14.677966</v>
      </c>
    </row>
    <row r="1163" spans="1:7" x14ac:dyDescent="0.35">
      <c r="A1163">
        <v>616</v>
      </c>
      <c r="B1163" t="s">
        <v>11</v>
      </c>
      <c r="C1163">
        <v>8032</v>
      </c>
      <c r="D1163">
        <v>7.0241239999999996</v>
      </c>
      <c r="E1163">
        <v>6.8671369999999996</v>
      </c>
      <c r="F1163">
        <v>6.7710819999999998</v>
      </c>
      <c r="G1163">
        <v>6.7064219999999999</v>
      </c>
    </row>
    <row r="1164" spans="1:7" x14ac:dyDescent="0.35">
      <c r="A1164">
        <v>617</v>
      </c>
      <c r="B1164" t="s">
        <v>11</v>
      </c>
      <c r="C1164">
        <v>11109</v>
      </c>
      <c r="D1164">
        <v>5.145937</v>
      </c>
      <c r="E1164">
        <v>4.8670390000000001</v>
      </c>
      <c r="F1164">
        <v>4.5940779999999997</v>
      </c>
      <c r="G1164">
        <v>4.7644729999999997</v>
      </c>
    </row>
    <row r="1165" spans="1:7" x14ac:dyDescent="0.35">
      <c r="A1165">
        <v>618</v>
      </c>
      <c r="B1165" t="s">
        <v>11</v>
      </c>
      <c r="C1165">
        <v>26614</v>
      </c>
      <c r="D1165">
        <v>11.658466000000001</v>
      </c>
      <c r="E1165">
        <v>9.9718660000000003</v>
      </c>
      <c r="F1165">
        <v>11.736337000000001</v>
      </c>
      <c r="G1165">
        <v>11.408699</v>
      </c>
    </row>
    <row r="1166" spans="1:7" x14ac:dyDescent="0.35">
      <c r="A1166">
        <v>619</v>
      </c>
      <c r="B1166" t="s">
        <v>11</v>
      </c>
      <c r="C1166">
        <v>13090</v>
      </c>
      <c r="D1166">
        <v>8.181362</v>
      </c>
      <c r="E1166">
        <v>8.0561360000000004</v>
      </c>
      <c r="F1166">
        <v>8.6763820000000003</v>
      </c>
      <c r="G1166">
        <v>8.6327440000000006</v>
      </c>
    </row>
    <row r="1167" spans="1:7" x14ac:dyDescent="0.35">
      <c r="A1167">
        <v>183</v>
      </c>
      <c r="B1167" t="s">
        <v>10</v>
      </c>
      <c r="C1167">
        <v>783</v>
      </c>
      <c r="D1167">
        <v>6.8753789999999997</v>
      </c>
      <c r="E1167">
        <v>6.9837490000000004</v>
      </c>
      <c r="F1167">
        <v>5.9402010000000001</v>
      </c>
      <c r="G1167">
        <v>5.7154540000000003</v>
      </c>
    </row>
    <row r="1168" spans="1:7" x14ac:dyDescent="0.35">
      <c r="A1168">
        <v>33</v>
      </c>
      <c r="B1168" t="s">
        <v>10</v>
      </c>
      <c r="C1168">
        <v>678</v>
      </c>
      <c r="D1168">
        <v>2.759665</v>
      </c>
      <c r="E1168">
        <v>2.4270320000000001</v>
      </c>
      <c r="F1168">
        <v>3.6142750000000001</v>
      </c>
      <c r="G1168">
        <v>3.4708549999999998</v>
      </c>
    </row>
    <row r="1169" spans="1:7" x14ac:dyDescent="0.35">
      <c r="A1169">
        <v>526</v>
      </c>
      <c r="B1169" t="s">
        <v>10</v>
      </c>
      <c r="C1169">
        <v>485</v>
      </c>
      <c r="D1169">
        <v>2.9019819999999998</v>
      </c>
      <c r="E1169">
        <v>3.0125099999999998</v>
      </c>
      <c r="F1169">
        <v>2.743198</v>
      </c>
      <c r="G1169">
        <v>2.4985539999999999</v>
      </c>
    </row>
    <row r="1170" spans="1:7" x14ac:dyDescent="0.35">
      <c r="A1170">
        <v>593</v>
      </c>
      <c r="B1170" t="s">
        <v>10</v>
      </c>
      <c r="C1170">
        <v>317</v>
      </c>
      <c r="D1170">
        <v>1.3310390000000001</v>
      </c>
      <c r="E1170">
        <v>1.176229</v>
      </c>
      <c r="F1170">
        <v>1.285839</v>
      </c>
      <c r="G1170">
        <v>1.3638539999999999</v>
      </c>
    </row>
    <row r="1171" spans="1:7" x14ac:dyDescent="0.35">
      <c r="A1171">
        <v>401</v>
      </c>
      <c r="B1171" t="s">
        <v>10</v>
      </c>
      <c r="C1171">
        <v>202</v>
      </c>
      <c r="D1171">
        <v>0.51169500000000001</v>
      </c>
      <c r="E1171">
        <v>0.63571</v>
      </c>
      <c r="F1171">
        <v>0.80019799999999996</v>
      </c>
      <c r="G1171">
        <v>0.65376999999999996</v>
      </c>
    </row>
    <row r="1172" spans="1:7" x14ac:dyDescent="0.35">
      <c r="A1172">
        <v>237</v>
      </c>
      <c r="B1172" t="s">
        <v>10</v>
      </c>
      <c r="C1172">
        <v>63</v>
      </c>
      <c r="D1172">
        <v>0.192163</v>
      </c>
      <c r="E1172">
        <v>0.30140699999999998</v>
      </c>
      <c r="F1172">
        <v>0.23447999999999999</v>
      </c>
      <c r="G1172">
        <v>0.19913600000000001</v>
      </c>
    </row>
    <row r="1173" spans="1:7" x14ac:dyDescent="0.35">
      <c r="A1173">
        <v>936</v>
      </c>
      <c r="B1173" t="s">
        <v>10</v>
      </c>
      <c r="C1173">
        <v>24</v>
      </c>
      <c r="D1173">
        <v>0.11049</v>
      </c>
      <c r="E1173">
        <v>5.9705000000000001E-2</v>
      </c>
      <c r="F1173">
        <v>0.101059</v>
      </c>
      <c r="G1173">
        <v>0.103841</v>
      </c>
    </row>
    <row r="1174" spans="1:7" x14ac:dyDescent="0.35">
      <c r="A1174">
        <v>344</v>
      </c>
      <c r="B1174" t="s">
        <v>10</v>
      </c>
      <c r="C1174">
        <v>611</v>
      </c>
      <c r="D1174">
        <v>2.1661079999999999</v>
      </c>
      <c r="E1174">
        <v>2.476251</v>
      </c>
      <c r="F1174">
        <v>2.0211160000000001</v>
      </c>
      <c r="G1174">
        <v>1.910944</v>
      </c>
    </row>
    <row r="1175" spans="1:7" x14ac:dyDescent="0.35">
      <c r="A1175">
        <v>620</v>
      </c>
      <c r="B1175" t="s">
        <v>11</v>
      </c>
      <c r="C1175">
        <v>8860</v>
      </c>
      <c r="D1175">
        <v>9.2598950000000002</v>
      </c>
      <c r="E1175">
        <v>9.3188169999999992</v>
      </c>
      <c r="F1175">
        <v>5.923908</v>
      </c>
      <c r="G1175">
        <v>5.6781009999999998</v>
      </c>
    </row>
    <row r="1176" spans="1:7" x14ac:dyDescent="0.35">
      <c r="A1176">
        <v>621</v>
      </c>
      <c r="B1176" t="s">
        <v>11</v>
      </c>
      <c r="C1176">
        <v>17581</v>
      </c>
      <c r="D1176">
        <v>8.7149859999999997</v>
      </c>
      <c r="E1176">
        <v>8.431908</v>
      </c>
      <c r="F1176">
        <v>8.4596660000000004</v>
      </c>
      <c r="G1176">
        <v>8.7765710000000006</v>
      </c>
    </row>
    <row r="1177" spans="1:7" x14ac:dyDescent="0.35">
      <c r="A1177">
        <v>622</v>
      </c>
      <c r="B1177" t="s">
        <v>11</v>
      </c>
      <c r="C1177">
        <v>19446</v>
      </c>
      <c r="D1177">
        <v>35.736683999999997</v>
      </c>
      <c r="E1177">
        <v>32.384887999999997</v>
      </c>
      <c r="F1177">
        <v>40.486927000000001</v>
      </c>
      <c r="G1177">
        <v>33.950369000000002</v>
      </c>
    </row>
    <row r="1178" spans="1:7" x14ac:dyDescent="0.35">
      <c r="A1178">
        <v>623</v>
      </c>
      <c r="B1178" t="s">
        <v>11</v>
      </c>
      <c r="C1178">
        <v>15070</v>
      </c>
      <c r="D1178">
        <v>21.953016999999999</v>
      </c>
      <c r="E1178">
        <v>21.329540999999999</v>
      </c>
      <c r="F1178">
        <v>21.463759</v>
      </c>
      <c r="G1178">
        <v>20.585925</v>
      </c>
    </row>
    <row r="1179" spans="1:7" x14ac:dyDescent="0.35">
      <c r="A1179">
        <v>313</v>
      </c>
      <c r="B1179" t="s">
        <v>10</v>
      </c>
      <c r="C1179">
        <v>386</v>
      </c>
      <c r="D1179">
        <v>2.6166999999999998</v>
      </c>
      <c r="E1179">
        <v>1.946653</v>
      </c>
      <c r="F1179">
        <v>2.5200260000000001</v>
      </c>
      <c r="G1179">
        <v>2.968226</v>
      </c>
    </row>
    <row r="1180" spans="1:7" x14ac:dyDescent="0.35">
      <c r="A1180">
        <v>624</v>
      </c>
      <c r="B1180" t="s">
        <v>11</v>
      </c>
      <c r="C1180">
        <v>17729</v>
      </c>
      <c r="D1180">
        <v>7.1229699999999996</v>
      </c>
      <c r="E1180">
        <v>7.3241680000000002</v>
      </c>
      <c r="F1180">
        <v>8.0478729999999992</v>
      </c>
      <c r="G1180">
        <v>8.0997199999999996</v>
      </c>
    </row>
    <row r="1181" spans="1:7" x14ac:dyDescent="0.35">
      <c r="A1181">
        <v>905</v>
      </c>
      <c r="B1181" t="s">
        <v>10</v>
      </c>
      <c r="C1181">
        <v>490</v>
      </c>
      <c r="D1181">
        <v>2.2596250000000002</v>
      </c>
      <c r="E1181">
        <v>2.7602329999999999</v>
      </c>
      <c r="F1181">
        <v>2.2312910000000001</v>
      </c>
      <c r="G1181">
        <v>2.2790050000000002</v>
      </c>
    </row>
    <row r="1182" spans="1:7" x14ac:dyDescent="0.35">
      <c r="A1182">
        <v>77</v>
      </c>
      <c r="B1182" t="s">
        <v>10</v>
      </c>
      <c r="C1182">
        <v>2370</v>
      </c>
      <c r="D1182">
        <v>46.170974000000001</v>
      </c>
      <c r="E1182">
        <v>91.888176999999999</v>
      </c>
      <c r="F1182">
        <v>20.562283999999998</v>
      </c>
      <c r="G1182">
        <v>21.606356000000002</v>
      </c>
    </row>
    <row r="1183" spans="1:7" x14ac:dyDescent="0.35">
      <c r="A1183">
        <v>931</v>
      </c>
      <c r="B1183" t="s">
        <v>10</v>
      </c>
      <c r="C1183">
        <v>590</v>
      </c>
      <c r="D1183">
        <v>2.6079910000000002</v>
      </c>
      <c r="E1183">
        <v>3.0558209999999999</v>
      </c>
      <c r="F1183">
        <v>2.3237480000000001</v>
      </c>
      <c r="G1183">
        <v>2.2974909999999999</v>
      </c>
    </row>
    <row r="1184" spans="1:7" x14ac:dyDescent="0.35">
      <c r="A1184">
        <v>509</v>
      </c>
      <c r="B1184" t="s">
        <v>10</v>
      </c>
      <c r="C1184">
        <v>929</v>
      </c>
      <c r="D1184">
        <v>7.1115130000000004</v>
      </c>
      <c r="E1184">
        <v>11.270985</v>
      </c>
      <c r="F1184">
        <v>3.8778100000000002</v>
      </c>
      <c r="G1184">
        <v>4.310079</v>
      </c>
    </row>
    <row r="1185" spans="1:7" x14ac:dyDescent="0.35">
      <c r="A1185">
        <v>135</v>
      </c>
      <c r="B1185" t="s">
        <v>10</v>
      </c>
      <c r="C1185">
        <v>433</v>
      </c>
      <c r="D1185">
        <v>0.57865699999999998</v>
      </c>
      <c r="E1185">
        <v>0.57875100000000002</v>
      </c>
      <c r="F1185">
        <v>1.2642139999999999</v>
      </c>
      <c r="G1185">
        <v>1.080689</v>
      </c>
    </row>
    <row r="1186" spans="1:7" x14ac:dyDescent="0.35">
      <c r="A1186">
        <v>52</v>
      </c>
      <c r="B1186" t="s">
        <v>10</v>
      </c>
      <c r="C1186">
        <v>470</v>
      </c>
      <c r="D1186">
        <v>1.963805</v>
      </c>
      <c r="E1186">
        <v>2.202089</v>
      </c>
      <c r="F1186">
        <v>1.959978</v>
      </c>
      <c r="G1186">
        <v>1.990642</v>
      </c>
    </row>
    <row r="1187" spans="1:7" x14ac:dyDescent="0.35">
      <c r="A1187">
        <v>731</v>
      </c>
      <c r="B1187" t="s">
        <v>10</v>
      </c>
      <c r="C1187">
        <v>128</v>
      </c>
      <c r="D1187">
        <v>0.47040799999999999</v>
      </c>
      <c r="E1187">
        <v>0.45619100000000001</v>
      </c>
      <c r="F1187">
        <v>0.44964900000000002</v>
      </c>
      <c r="G1187">
        <v>0.40827599999999997</v>
      </c>
    </row>
    <row r="1188" spans="1:7" x14ac:dyDescent="0.35">
      <c r="A1188">
        <v>642</v>
      </c>
      <c r="B1188" t="s">
        <v>10</v>
      </c>
      <c r="C1188">
        <v>902</v>
      </c>
      <c r="D1188">
        <v>5.3479150000000004</v>
      </c>
      <c r="E1188">
        <v>5.8742970000000003</v>
      </c>
      <c r="F1188">
        <v>6.4612160000000003</v>
      </c>
      <c r="G1188">
        <v>6.4388540000000001</v>
      </c>
    </row>
    <row r="1189" spans="1:7" x14ac:dyDescent="0.35">
      <c r="A1189">
        <v>722</v>
      </c>
      <c r="B1189" t="s">
        <v>10</v>
      </c>
      <c r="C1189">
        <v>52</v>
      </c>
      <c r="D1189">
        <v>0.164656</v>
      </c>
      <c r="E1189">
        <v>0.22697800000000001</v>
      </c>
      <c r="F1189">
        <v>0.207672</v>
      </c>
      <c r="G1189">
        <v>0.230161</v>
      </c>
    </row>
    <row r="1190" spans="1:7" x14ac:dyDescent="0.35">
      <c r="A1190">
        <v>272</v>
      </c>
      <c r="B1190" t="s">
        <v>10</v>
      </c>
      <c r="C1190">
        <v>873</v>
      </c>
      <c r="D1190">
        <v>7.4365620000000003</v>
      </c>
      <c r="E1190">
        <v>8.6231550000000006</v>
      </c>
      <c r="F1190">
        <v>6.3552520000000001</v>
      </c>
      <c r="G1190">
        <v>6.6836200000000003</v>
      </c>
    </row>
    <row r="1191" spans="1:7" x14ac:dyDescent="0.35">
      <c r="A1191">
        <v>959</v>
      </c>
      <c r="B1191" t="s">
        <v>10</v>
      </c>
      <c r="C1191">
        <v>843</v>
      </c>
      <c r="D1191">
        <v>5.3310760000000004</v>
      </c>
      <c r="E1191">
        <v>5.3929429999999998</v>
      </c>
      <c r="F1191">
        <v>5.4489299999999998</v>
      </c>
      <c r="G1191">
        <v>5.6908079999999996</v>
      </c>
    </row>
    <row r="1192" spans="1:7" x14ac:dyDescent="0.35">
      <c r="A1192">
        <v>625</v>
      </c>
      <c r="B1192" t="s">
        <v>11</v>
      </c>
      <c r="C1192">
        <v>13594</v>
      </c>
      <c r="D1192">
        <v>3.506977</v>
      </c>
      <c r="E1192">
        <v>2.7832400000000002</v>
      </c>
      <c r="F1192">
        <v>2.6282450000000002</v>
      </c>
      <c r="G1192">
        <v>2.6345540000000001</v>
      </c>
    </row>
    <row r="1193" spans="1:7" x14ac:dyDescent="0.35">
      <c r="A1193">
        <v>626</v>
      </c>
      <c r="B1193" t="s">
        <v>11</v>
      </c>
      <c r="C1193">
        <v>0</v>
      </c>
    </row>
    <row r="1194" spans="1:7" x14ac:dyDescent="0.35">
      <c r="A1194">
        <v>627</v>
      </c>
      <c r="B1194" t="s">
        <v>11</v>
      </c>
      <c r="C1194">
        <v>19354</v>
      </c>
      <c r="D1194">
        <v>9.6137309999999996</v>
      </c>
      <c r="E1194">
        <v>9.8874010000000006</v>
      </c>
      <c r="F1194">
        <v>9.1984820000000003</v>
      </c>
      <c r="G1194">
        <v>9.5530349999999995</v>
      </c>
    </row>
    <row r="1195" spans="1:7" x14ac:dyDescent="0.35">
      <c r="A1195">
        <v>628</v>
      </c>
      <c r="B1195" t="s">
        <v>11</v>
      </c>
      <c r="C1195">
        <v>13290</v>
      </c>
      <c r="D1195">
        <v>9.6224989999999995</v>
      </c>
      <c r="E1195">
        <v>10.761499000000001</v>
      </c>
      <c r="F1195">
        <v>10.981759</v>
      </c>
      <c r="G1195">
        <v>10.540497</v>
      </c>
    </row>
    <row r="1196" spans="1:7" x14ac:dyDescent="0.35">
      <c r="A1196">
        <v>629</v>
      </c>
      <c r="B1196" t="s">
        <v>11</v>
      </c>
      <c r="C1196">
        <v>6581</v>
      </c>
      <c r="D1196">
        <v>3.7403309999999999</v>
      </c>
      <c r="E1196">
        <v>4.1025090000000004</v>
      </c>
      <c r="F1196">
        <v>3.0728689999999999</v>
      </c>
      <c r="G1196">
        <v>3.1118480000000002</v>
      </c>
    </row>
    <row r="1197" spans="1:7" x14ac:dyDescent="0.35">
      <c r="A1197">
        <v>466</v>
      </c>
      <c r="B1197" t="s">
        <v>10</v>
      </c>
      <c r="C1197">
        <v>909</v>
      </c>
      <c r="D1197">
        <v>3.614404</v>
      </c>
      <c r="E1197">
        <v>3.5821390000000002</v>
      </c>
      <c r="F1197">
        <v>2.9496799999999999</v>
      </c>
      <c r="G1197">
        <v>2.7583790000000001</v>
      </c>
    </row>
    <row r="1198" spans="1:7" x14ac:dyDescent="0.35">
      <c r="A1198">
        <v>630</v>
      </c>
      <c r="B1198" t="s">
        <v>11</v>
      </c>
      <c r="C1198">
        <v>6997</v>
      </c>
      <c r="D1198">
        <v>8.8641050000000003</v>
      </c>
      <c r="E1198">
        <v>8.9031110000000009</v>
      </c>
      <c r="F1198">
        <v>8.5851000000000006</v>
      </c>
      <c r="G1198">
        <v>8.5768710000000006</v>
      </c>
    </row>
    <row r="1199" spans="1:7" x14ac:dyDescent="0.35">
      <c r="A1199">
        <v>62</v>
      </c>
      <c r="B1199" t="s">
        <v>10</v>
      </c>
      <c r="C1199">
        <v>1786</v>
      </c>
      <c r="D1199">
        <v>32.242967</v>
      </c>
      <c r="E1199">
        <v>34.552588999999998</v>
      </c>
      <c r="F1199">
        <v>42.772469000000001</v>
      </c>
      <c r="G1199">
        <v>44.998818999999997</v>
      </c>
    </row>
    <row r="1200" spans="1:7" x14ac:dyDescent="0.35">
      <c r="A1200">
        <v>631</v>
      </c>
      <c r="B1200" t="s">
        <v>11</v>
      </c>
      <c r="C1200">
        <v>16156</v>
      </c>
      <c r="D1200">
        <v>8.5512630000000005</v>
      </c>
      <c r="E1200">
        <v>7.6325419999999999</v>
      </c>
      <c r="F1200">
        <v>7.4954479999999997</v>
      </c>
      <c r="G1200">
        <v>7.5159190000000002</v>
      </c>
    </row>
    <row r="1201" spans="1:7" x14ac:dyDescent="0.35">
      <c r="A1201">
        <v>551</v>
      </c>
      <c r="B1201" t="s">
        <v>10</v>
      </c>
      <c r="C1201">
        <v>965</v>
      </c>
      <c r="D1201">
        <v>3.446501</v>
      </c>
      <c r="E1201">
        <v>3.7620010000000002</v>
      </c>
      <c r="F1201">
        <v>3.015835</v>
      </c>
      <c r="G1201">
        <v>3.097299</v>
      </c>
    </row>
    <row r="1202" spans="1:7" x14ac:dyDescent="0.35">
      <c r="A1202">
        <v>308</v>
      </c>
      <c r="B1202" t="s">
        <v>10</v>
      </c>
      <c r="C1202">
        <v>187</v>
      </c>
      <c r="D1202">
        <v>0.45652300000000001</v>
      </c>
      <c r="E1202">
        <v>0.46704899999999999</v>
      </c>
      <c r="F1202">
        <v>0.47223900000000002</v>
      </c>
      <c r="G1202">
        <v>0.44086399999999998</v>
      </c>
    </row>
    <row r="1203" spans="1:7" x14ac:dyDescent="0.35">
      <c r="A1203">
        <v>536</v>
      </c>
      <c r="B1203" t="s">
        <v>10</v>
      </c>
      <c r="C1203">
        <v>108</v>
      </c>
      <c r="D1203">
        <v>0.108627</v>
      </c>
      <c r="E1203">
        <v>0.148535</v>
      </c>
      <c r="F1203">
        <v>0.178117</v>
      </c>
      <c r="G1203">
        <v>9.7547999999999996E-2</v>
      </c>
    </row>
    <row r="1204" spans="1:7" x14ac:dyDescent="0.35">
      <c r="A1204">
        <v>179</v>
      </c>
      <c r="B1204" t="s">
        <v>10</v>
      </c>
      <c r="C1204">
        <v>579</v>
      </c>
      <c r="D1204">
        <v>2.2443719999999998</v>
      </c>
      <c r="E1204">
        <v>2.9659369999999998</v>
      </c>
      <c r="F1204">
        <v>1.900021</v>
      </c>
      <c r="G1204">
        <v>1.9139790000000001</v>
      </c>
    </row>
    <row r="1205" spans="1:7" x14ac:dyDescent="0.35">
      <c r="A1205">
        <v>456</v>
      </c>
      <c r="B1205" t="s">
        <v>10</v>
      </c>
      <c r="C1205">
        <v>111</v>
      </c>
      <c r="D1205">
        <v>1.027207</v>
      </c>
      <c r="E1205">
        <v>1.5885769999999999</v>
      </c>
      <c r="F1205">
        <v>0.64056299999999999</v>
      </c>
      <c r="G1205">
        <v>0.64309300000000003</v>
      </c>
    </row>
    <row r="1206" spans="1:7" x14ac:dyDescent="0.35">
      <c r="A1206">
        <v>858</v>
      </c>
      <c r="B1206" t="s">
        <v>10</v>
      </c>
      <c r="C1206">
        <v>20</v>
      </c>
      <c r="D1206">
        <v>3.6908999999999997E-2</v>
      </c>
      <c r="E1206">
        <v>3.1635999999999997E-2</v>
      </c>
      <c r="F1206">
        <v>0.14485899999999999</v>
      </c>
      <c r="G1206">
        <v>0.17177300000000001</v>
      </c>
    </row>
    <row r="1207" spans="1:7" x14ac:dyDescent="0.35">
      <c r="A1207">
        <v>632</v>
      </c>
      <c r="B1207" t="s">
        <v>11</v>
      </c>
      <c r="C1207">
        <v>24515</v>
      </c>
      <c r="D1207">
        <v>12.11064</v>
      </c>
      <c r="E1207">
        <v>12.536573000000001</v>
      </c>
      <c r="F1207">
        <v>16.510797</v>
      </c>
      <c r="G1207">
        <v>15.86774</v>
      </c>
    </row>
    <row r="1208" spans="1:7" x14ac:dyDescent="0.35">
      <c r="A1208">
        <v>633</v>
      </c>
      <c r="B1208" t="s">
        <v>11</v>
      </c>
      <c r="C1208">
        <v>0</v>
      </c>
    </row>
    <row r="1209" spans="1:7" x14ac:dyDescent="0.35">
      <c r="A1209">
        <v>634</v>
      </c>
      <c r="B1209" t="s">
        <v>11</v>
      </c>
      <c r="C1209">
        <v>16744</v>
      </c>
      <c r="D1209">
        <v>7.0740610000000004</v>
      </c>
      <c r="E1209">
        <v>7.2151909999999999</v>
      </c>
      <c r="F1209">
        <v>7.2045120000000002</v>
      </c>
      <c r="G1209">
        <v>7.3261719999999997</v>
      </c>
    </row>
    <row r="1210" spans="1:7" x14ac:dyDescent="0.35">
      <c r="A1210">
        <v>635</v>
      </c>
      <c r="B1210" t="s">
        <v>11</v>
      </c>
      <c r="C1210">
        <v>11341</v>
      </c>
      <c r="D1210">
        <v>6.0224250000000001</v>
      </c>
      <c r="E1210">
        <v>5.8109099999999998</v>
      </c>
      <c r="F1210">
        <v>6.2126640000000002</v>
      </c>
      <c r="G1210">
        <v>6.1963280000000003</v>
      </c>
    </row>
    <row r="1211" spans="1:7" x14ac:dyDescent="0.35">
      <c r="A1211">
        <v>636</v>
      </c>
      <c r="B1211" t="s">
        <v>11</v>
      </c>
      <c r="C1211">
        <v>11605</v>
      </c>
      <c r="D1211">
        <v>8.2187420000000007</v>
      </c>
      <c r="E1211">
        <v>8.0014319999999994</v>
      </c>
      <c r="F1211">
        <v>8.7714219999999994</v>
      </c>
      <c r="G1211">
        <v>8.4633070000000004</v>
      </c>
    </row>
    <row r="1212" spans="1:7" x14ac:dyDescent="0.35">
      <c r="A1212">
        <v>637</v>
      </c>
      <c r="B1212" t="s">
        <v>11</v>
      </c>
      <c r="C1212">
        <v>8746</v>
      </c>
      <c r="D1212">
        <v>4.0147279999999999</v>
      </c>
      <c r="E1212">
        <v>3.98725</v>
      </c>
      <c r="F1212">
        <v>4.4967069999999998</v>
      </c>
      <c r="G1212">
        <v>4.7113670000000001</v>
      </c>
    </row>
    <row r="1213" spans="1:7" x14ac:dyDescent="0.35">
      <c r="A1213">
        <v>638</v>
      </c>
      <c r="B1213" t="s">
        <v>11</v>
      </c>
      <c r="C1213">
        <v>10077</v>
      </c>
      <c r="D1213">
        <v>9.1660129999999995</v>
      </c>
      <c r="E1213">
        <v>9.2372209999999999</v>
      </c>
      <c r="F1213">
        <v>9.7165780000000002</v>
      </c>
      <c r="G1213">
        <v>9.7218870000000006</v>
      </c>
    </row>
    <row r="1214" spans="1:7" x14ac:dyDescent="0.35">
      <c r="A1214">
        <v>639</v>
      </c>
      <c r="B1214" t="s">
        <v>11</v>
      </c>
      <c r="C1214">
        <v>0</v>
      </c>
    </row>
    <row r="1215" spans="1:7" x14ac:dyDescent="0.35">
      <c r="A1215">
        <v>771</v>
      </c>
      <c r="B1215" t="s">
        <v>10</v>
      </c>
      <c r="C1215">
        <v>951</v>
      </c>
      <c r="D1215">
        <v>8.1684889999999992</v>
      </c>
      <c r="E1215">
        <v>8.1073319999999995</v>
      </c>
      <c r="F1215">
        <v>6.7201919999999999</v>
      </c>
      <c r="G1215">
        <v>7.2171849999999997</v>
      </c>
    </row>
    <row r="1216" spans="1:7" x14ac:dyDescent="0.35">
      <c r="A1216">
        <v>640</v>
      </c>
      <c r="B1216" t="s">
        <v>11</v>
      </c>
      <c r="C1216">
        <v>8200</v>
      </c>
      <c r="D1216">
        <v>5.595218</v>
      </c>
      <c r="E1216">
        <v>5.5600399999999999</v>
      </c>
      <c r="F1216">
        <v>5.6175689999999996</v>
      </c>
      <c r="G1216">
        <v>5.802848</v>
      </c>
    </row>
    <row r="1217" spans="1:7" x14ac:dyDescent="0.35">
      <c r="A1217">
        <v>641</v>
      </c>
      <c r="B1217" t="s">
        <v>11</v>
      </c>
      <c r="C1217">
        <v>18815</v>
      </c>
      <c r="D1217">
        <v>25.483609000000001</v>
      </c>
      <c r="E1217">
        <v>26.336252000000002</v>
      </c>
      <c r="F1217">
        <v>10.560912</v>
      </c>
      <c r="G1217">
        <v>11.172438</v>
      </c>
    </row>
    <row r="1218" spans="1:7" x14ac:dyDescent="0.35">
      <c r="A1218">
        <v>901</v>
      </c>
      <c r="B1218" t="s">
        <v>10</v>
      </c>
      <c r="C1218">
        <v>1276</v>
      </c>
      <c r="D1218">
        <v>6.5008720000000002</v>
      </c>
      <c r="E1218">
        <v>6.0826310000000001</v>
      </c>
      <c r="F1218">
        <v>8.5356349999999992</v>
      </c>
      <c r="G1218">
        <v>8.3381519999999991</v>
      </c>
    </row>
    <row r="1219" spans="1:7" x14ac:dyDescent="0.35">
      <c r="A1219">
        <v>642</v>
      </c>
      <c r="B1219" t="s">
        <v>11</v>
      </c>
      <c r="C1219">
        <v>11174</v>
      </c>
      <c r="D1219">
        <v>8.6969159999999999</v>
      </c>
      <c r="E1219">
        <v>8.1294740000000001</v>
      </c>
      <c r="F1219">
        <v>7.8284520000000004</v>
      </c>
      <c r="G1219">
        <v>7.6618560000000002</v>
      </c>
    </row>
    <row r="1220" spans="1:7" x14ac:dyDescent="0.35">
      <c r="A1220">
        <v>643</v>
      </c>
      <c r="B1220" t="s">
        <v>11</v>
      </c>
      <c r="C1220">
        <v>0</v>
      </c>
    </row>
    <row r="1221" spans="1:7" x14ac:dyDescent="0.35">
      <c r="A1221">
        <v>413</v>
      </c>
      <c r="B1221" t="s">
        <v>10</v>
      </c>
      <c r="C1221">
        <v>492</v>
      </c>
      <c r="D1221">
        <v>3.0265279999999999</v>
      </c>
      <c r="E1221">
        <v>2.781129</v>
      </c>
      <c r="F1221">
        <v>2.2474409999999998</v>
      </c>
      <c r="G1221">
        <v>2.551542</v>
      </c>
    </row>
    <row r="1222" spans="1:7" x14ac:dyDescent="0.35">
      <c r="A1222">
        <v>976</v>
      </c>
      <c r="B1222" t="s">
        <v>10</v>
      </c>
      <c r="C1222">
        <v>305</v>
      </c>
      <c r="D1222">
        <v>2.3592819999999999</v>
      </c>
      <c r="E1222">
        <v>2.378749</v>
      </c>
      <c r="F1222">
        <v>1.5724769999999999</v>
      </c>
      <c r="G1222">
        <v>1.42774</v>
      </c>
    </row>
    <row r="1223" spans="1:7" x14ac:dyDescent="0.35">
      <c r="A1223">
        <v>88</v>
      </c>
      <c r="B1223" t="s">
        <v>10</v>
      </c>
      <c r="C1223">
        <v>94</v>
      </c>
      <c r="D1223">
        <v>0.30180499999999999</v>
      </c>
      <c r="E1223">
        <v>0.214613</v>
      </c>
      <c r="F1223">
        <v>0.23730200000000001</v>
      </c>
      <c r="G1223">
        <v>0.21674499999999999</v>
      </c>
    </row>
    <row r="1224" spans="1:7" x14ac:dyDescent="0.35">
      <c r="A1224">
        <v>41</v>
      </c>
      <c r="B1224" t="s">
        <v>10</v>
      </c>
      <c r="C1224">
        <v>62</v>
      </c>
      <c r="D1224">
        <v>0.37217800000000001</v>
      </c>
      <c r="E1224">
        <v>0.49063000000000001</v>
      </c>
      <c r="F1224">
        <v>0.37454300000000001</v>
      </c>
      <c r="G1224">
        <v>0.37709199999999998</v>
      </c>
    </row>
    <row r="1225" spans="1:7" x14ac:dyDescent="0.35">
      <c r="A1225">
        <v>837</v>
      </c>
      <c r="B1225" t="s">
        <v>10</v>
      </c>
      <c r="C1225">
        <v>14</v>
      </c>
      <c r="D1225">
        <v>9.5250000000000005E-3</v>
      </c>
      <c r="E1225">
        <v>6.3899999999999998E-3</v>
      </c>
      <c r="F1225">
        <v>7.9977999999999994E-2</v>
      </c>
      <c r="G1225">
        <v>6.6699999999999995E-2</v>
      </c>
    </row>
    <row r="1226" spans="1:7" x14ac:dyDescent="0.35">
      <c r="A1226">
        <v>856</v>
      </c>
      <c r="B1226" t="s">
        <v>10</v>
      </c>
      <c r="C1226">
        <v>36</v>
      </c>
      <c r="F1226">
        <v>0.19197400000000001</v>
      </c>
      <c r="G1226">
        <v>0.39256999999999997</v>
      </c>
    </row>
    <row r="1227" spans="1:7" x14ac:dyDescent="0.35">
      <c r="A1227">
        <v>849</v>
      </c>
      <c r="B1227" t="s">
        <v>10</v>
      </c>
      <c r="C1227">
        <v>5</v>
      </c>
      <c r="F1227">
        <v>1.9659999999999999E-3</v>
      </c>
      <c r="G1227">
        <v>1.1640000000000001E-3</v>
      </c>
    </row>
    <row r="1228" spans="1:7" x14ac:dyDescent="0.35">
      <c r="A1228">
        <v>644</v>
      </c>
      <c r="B1228" t="s">
        <v>11</v>
      </c>
      <c r="C1228">
        <v>6647</v>
      </c>
      <c r="D1228">
        <v>9.2099930000000008</v>
      </c>
      <c r="E1228">
        <v>9.0660310000000006</v>
      </c>
      <c r="F1228">
        <v>8.2413059999999998</v>
      </c>
      <c r="G1228">
        <v>8.4082849999999993</v>
      </c>
    </row>
    <row r="1229" spans="1:7" x14ac:dyDescent="0.35">
      <c r="A1229">
        <v>645</v>
      </c>
      <c r="B1229" t="s">
        <v>11</v>
      </c>
      <c r="C1229">
        <v>10842</v>
      </c>
      <c r="D1229">
        <v>8.02</v>
      </c>
      <c r="E1229">
        <v>8.0500000000000007</v>
      </c>
      <c r="F1229">
        <v>8.26</v>
      </c>
      <c r="G1229">
        <v>8.57</v>
      </c>
    </row>
    <row r="1230" spans="1:7" x14ac:dyDescent="0.35">
      <c r="A1230">
        <v>646</v>
      </c>
      <c r="B1230" t="s">
        <v>11</v>
      </c>
      <c r="C1230">
        <v>12109</v>
      </c>
      <c r="D1230">
        <v>5.0816489999999996</v>
      </c>
      <c r="E1230">
        <v>4.6649820000000002</v>
      </c>
      <c r="F1230">
        <v>6.1707219999999996</v>
      </c>
      <c r="G1230">
        <v>5.4167680000000002</v>
      </c>
    </row>
    <row r="1231" spans="1:7" x14ac:dyDescent="0.35">
      <c r="A1231">
        <v>647</v>
      </c>
      <c r="B1231" t="s">
        <v>11</v>
      </c>
      <c r="C1231">
        <v>5731</v>
      </c>
      <c r="D1231">
        <v>4.085801</v>
      </c>
      <c r="E1231">
        <v>4.0139800000000001</v>
      </c>
      <c r="F1231">
        <v>4.3017200000000004</v>
      </c>
      <c r="G1231">
        <v>4.3892150000000001</v>
      </c>
    </row>
    <row r="1232" spans="1:7" x14ac:dyDescent="0.35">
      <c r="A1232">
        <v>648</v>
      </c>
      <c r="B1232" t="s">
        <v>11</v>
      </c>
      <c r="C1232">
        <v>11888</v>
      </c>
      <c r="D1232">
        <v>4.6717659999999999</v>
      </c>
      <c r="E1232">
        <v>5.003406</v>
      </c>
      <c r="F1232">
        <v>5.1434129999999998</v>
      </c>
      <c r="G1232">
        <v>5.0004939999999998</v>
      </c>
    </row>
    <row r="1233" spans="1:7" x14ac:dyDescent="0.35">
      <c r="A1233">
        <v>649</v>
      </c>
      <c r="B1233" t="s">
        <v>11</v>
      </c>
      <c r="C1233">
        <v>5941</v>
      </c>
      <c r="D1233">
        <v>6.2428860000000004</v>
      </c>
      <c r="E1233">
        <v>5.9386679999999998</v>
      </c>
      <c r="F1233">
        <v>6.5261149999999999</v>
      </c>
      <c r="G1233">
        <v>6.3527560000000003</v>
      </c>
    </row>
    <row r="1234" spans="1:7" x14ac:dyDescent="0.35">
      <c r="A1234">
        <v>651</v>
      </c>
      <c r="B1234" t="s">
        <v>11</v>
      </c>
      <c r="C1234">
        <v>36628</v>
      </c>
      <c r="D1234">
        <v>24.582757999999998</v>
      </c>
      <c r="E1234">
        <v>24.466422999999999</v>
      </c>
      <c r="F1234">
        <v>26.044944999999998</v>
      </c>
      <c r="G1234">
        <v>24.676472</v>
      </c>
    </row>
    <row r="1235" spans="1:7" x14ac:dyDescent="0.35">
      <c r="A1235">
        <v>512</v>
      </c>
      <c r="B1235" t="s">
        <v>10</v>
      </c>
      <c r="C1235">
        <v>1637</v>
      </c>
      <c r="D1235">
        <v>10.817342999999999</v>
      </c>
      <c r="E1235">
        <v>10.557803</v>
      </c>
      <c r="F1235">
        <v>12.503451</v>
      </c>
      <c r="G1235">
        <v>13.412380000000001</v>
      </c>
    </row>
    <row r="1236" spans="1:7" x14ac:dyDescent="0.35">
      <c r="A1236">
        <v>492</v>
      </c>
      <c r="B1236" t="s">
        <v>10</v>
      </c>
      <c r="C1236">
        <v>554</v>
      </c>
      <c r="D1236">
        <v>4.0232489999999999</v>
      </c>
      <c r="E1236">
        <v>5.6359159999999999</v>
      </c>
      <c r="F1236">
        <v>3.86164</v>
      </c>
      <c r="G1236">
        <v>3.9846430000000002</v>
      </c>
    </row>
    <row r="1237" spans="1:7" x14ac:dyDescent="0.35">
      <c r="A1237">
        <v>652</v>
      </c>
      <c r="B1237" t="s">
        <v>11</v>
      </c>
      <c r="C1237">
        <v>69701</v>
      </c>
      <c r="D1237">
        <v>53.399321</v>
      </c>
      <c r="E1237">
        <v>51.457022000000002</v>
      </c>
      <c r="F1237">
        <v>55.183093999999997</v>
      </c>
      <c r="G1237">
        <v>55.091293</v>
      </c>
    </row>
    <row r="1238" spans="1:7" x14ac:dyDescent="0.35">
      <c r="A1238">
        <v>613</v>
      </c>
      <c r="B1238" t="s">
        <v>10</v>
      </c>
      <c r="C1238">
        <v>752</v>
      </c>
      <c r="D1238">
        <v>1.7473700000000001</v>
      </c>
      <c r="E1238">
        <v>2.3799239999999999</v>
      </c>
      <c r="F1238">
        <v>2.1942819999999998</v>
      </c>
      <c r="G1238">
        <v>2.412925</v>
      </c>
    </row>
    <row r="1239" spans="1:7" x14ac:dyDescent="0.35">
      <c r="A1239">
        <v>227</v>
      </c>
      <c r="B1239" t="s">
        <v>10</v>
      </c>
      <c r="C1239">
        <v>474</v>
      </c>
      <c r="D1239">
        <v>2.2712639999999999</v>
      </c>
      <c r="E1239">
        <v>3.5393859999999999</v>
      </c>
      <c r="F1239">
        <v>2.242524</v>
      </c>
      <c r="G1239">
        <v>2.1229909999999999</v>
      </c>
    </row>
    <row r="1240" spans="1:7" x14ac:dyDescent="0.35">
      <c r="A1240">
        <v>444</v>
      </c>
      <c r="B1240" t="s">
        <v>10</v>
      </c>
      <c r="C1240">
        <v>659</v>
      </c>
      <c r="D1240">
        <v>3.1945039999999998</v>
      </c>
      <c r="E1240">
        <v>5.1084329999999998</v>
      </c>
      <c r="F1240">
        <v>2.3158289999999999</v>
      </c>
      <c r="G1240">
        <v>2.1413859999999998</v>
      </c>
    </row>
    <row r="1241" spans="1:7" x14ac:dyDescent="0.35">
      <c r="A1241">
        <v>758</v>
      </c>
      <c r="B1241" t="s">
        <v>10</v>
      </c>
      <c r="C1241">
        <v>659</v>
      </c>
      <c r="D1241">
        <v>2.6578140000000001</v>
      </c>
      <c r="E1241">
        <v>5.0130670000000004</v>
      </c>
      <c r="F1241">
        <v>2.610455</v>
      </c>
      <c r="G1241">
        <v>2.7694960000000002</v>
      </c>
    </row>
    <row r="1242" spans="1:7" x14ac:dyDescent="0.35">
      <c r="A1242">
        <v>653</v>
      </c>
      <c r="B1242" t="s">
        <v>11</v>
      </c>
      <c r="C1242">
        <v>53544</v>
      </c>
      <c r="D1242">
        <v>23.391451</v>
      </c>
      <c r="E1242">
        <v>23.439326000000001</v>
      </c>
      <c r="F1242">
        <v>23.879497000000001</v>
      </c>
      <c r="G1242">
        <v>24.226900000000001</v>
      </c>
    </row>
    <row r="1243" spans="1:7" x14ac:dyDescent="0.35">
      <c r="A1243">
        <v>654</v>
      </c>
      <c r="B1243" t="s">
        <v>11</v>
      </c>
      <c r="C1243">
        <v>23151</v>
      </c>
      <c r="D1243">
        <v>8.9558490000000006</v>
      </c>
      <c r="E1243">
        <v>8.753126</v>
      </c>
      <c r="F1243">
        <v>7.7304919999999999</v>
      </c>
      <c r="G1243">
        <v>7.405621</v>
      </c>
    </row>
    <row r="1244" spans="1:7" x14ac:dyDescent="0.35">
      <c r="A1244">
        <v>655</v>
      </c>
      <c r="B1244" t="s">
        <v>11</v>
      </c>
      <c r="C1244">
        <v>9597</v>
      </c>
      <c r="D1244">
        <v>10.364307999999999</v>
      </c>
      <c r="E1244">
        <v>10.429221999999999</v>
      </c>
      <c r="F1244">
        <v>12.700703000000001</v>
      </c>
      <c r="G1244">
        <v>12.46808</v>
      </c>
    </row>
    <row r="1245" spans="1:7" x14ac:dyDescent="0.35">
      <c r="A1245">
        <v>294</v>
      </c>
      <c r="B1245" t="s">
        <v>10</v>
      </c>
      <c r="C1245">
        <v>784</v>
      </c>
      <c r="D1245">
        <v>3.3200129999999999</v>
      </c>
      <c r="E1245">
        <v>4.7231500000000004</v>
      </c>
      <c r="F1245">
        <v>2.8633609999999998</v>
      </c>
      <c r="G1245">
        <v>2.9745330000000001</v>
      </c>
    </row>
    <row r="1246" spans="1:7" x14ac:dyDescent="0.35">
      <c r="A1246">
        <v>656</v>
      </c>
      <c r="B1246" t="s">
        <v>11</v>
      </c>
      <c r="C1246">
        <v>51769</v>
      </c>
      <c r="D1246">
        <v>28.235713000000001</v>
      </c>
      <c r="E1246">
        <v>27.576687</v>
      </c>
      <c r="F1246">
        <v>27.023074999999999</v>
      </c>
      <c r="G1246">
        <v>27.698051</v>
      </c>
    </row>
    <row r="1247" spans="1:7" x14ac:dyDescent="0.35">
      <c r="A1247">
        <v>662</v>
      </c>
      <c r="B1247" t="s">
        <v>10</v>
      </c>
      <c r="C1247">
        <v>1272</v>
      </c>
      <c r="D1247">
        <v>6.2055990000000003</v>
      </c>
      <c r="E1247">
        <v>6.4783210000000002</v>
      </c>
      <c r="F1247">
        <v>7.1436460000000004</v>
      </c>
      <c r="G1247">
        <v>6.2343979999999997</v>
      </c>
    </row>
    <row r="1248" spans="1:7" x14ac:dyDescent="0.35">
      <c r="A1248">
        <v>312</v>
      </c>
      <c r="B1248" t="s">
        <v>10</v>
      </c>
      <c r="C1248">
        <v>957</v>
      </c>
      <c r="D1248">
        <v>6.0373460000000003</v>
      </c>
      <c r="E1248">
        <v>6.4478479999999996</v>
      </c>
      <c r="F1248">
        <v>7.7428400000000002</v>
      </c>
      <c r="G1248">
        <v>8.4968070000000004</v>
      </c>
    </row>
    <row r="1249" spans="1:7" x14ac:dyDescent="0.35">
      <c r="A1249">
        <v>171</v>
      </c>
      <c r="B1249" t="s">
        <v>10</v>
      </c>
      <c r="C1249">
        <v>468</v>
      </c>
      <c r="D1249">
        <v>1.6065769999999999</v>
      </c>
      <c r="E1249">
        <v>2.0099520000000002</v>
      </c>
      <c r="F1249">
        <v>2.0415429999999999</v>
      </c>
      <c r="G1249">
        <v>1.6893290000000001</v>
      </c>
    </row>
    <row r="1250" spans="1:7" x14ac:dyDescent="0.35">
      <c r="A1250">
        <v>149</v>
      </c>
      <c r="B1250" t="s">
        <v>10</v>
      </c>
      <c r="C1250">
        <v>960</v>
      </c>
      <c r="D1250">
        <v>4.3460770000000002</v>
      </c>
      <c r="E1250">
        <v>5.4187519999999996</v>
      </c>
      <c r="F1250">
        <v>5.4350680000000002</v>
      </c>
      <c r="G1250">
        <v>5.1019560000000004</v>
      </c>
    </row>
    <row r="1251" spans="1:7" x14ac:dyDescent="0.35">
      <c r="A1251">
        <v>598</v>
      </c>
      <c r="B1251" t="s">
        <v>10</v>
      </c>
      <c r="C1251">
        <v>331</v>
      </c>
      <c r="D1251">
        <v>1.1198220000000001</v>
      </c>
      <c r="E1251">
        <v>1.2826770000000001</v>
      </c>
      <c r="F1251">
        <v>1.2202200000000001</v>
      </c>
      <c r="G1251">
        <v>1.530932</v>
      </c>
    </row>
    <row r="1252" spans="1:7" x14ac:dyDescent="0.35">
      <c r="A1252">
        <v>817</v>
      </c>
      <c r="B1252" t="s">
        <v>10</v>
      </c>
      <c r="C1252">
        <v>351</v>
      </c>
      <c r="D1252">
        <v>0.76594600000000002</v>
      </c>
      <c r="E1252">
        <v>0.919049</v>
      </c>
      <c r="F1252">
        <v>0.95180399999999998</v>
      </c>
      <c r="G1252">
        <v>0.87971600000000005</v>
      </c>
    </row>
    <row r="1253" spans="1:7" x14ac:dyDescent="0.35">
      <c r="A1253">
        <v>226</v>
      </c>
      <c r="B1253" t="s">
        <v>10</v>
      </c>
      <c r="C1253">
        <v>280</v>
      </c>
      <c r="D1253">
        <v>3.1837749999999998</v>
      </c>
      <c r="E1253">
        <v>3.9441220000000001</v>
      </c>
      <c r="F1253">
        <v>2.8434409999999999</v>
      </c>
      <c r="G1253">
        <v>2.6836739999999999</v>
      </c>
    </row>
    <row r="1254" spans="1:7" x14ac:dyDescent="0.35">
      <c r="A1254">
        <v>420</v>
      </c>
      <c r="B1254" t="s">
        <v>10</v>
      </c>
      <c r="C1254">
        <v>59</v>
      </c>
      <c r="D1254">
        <v>0.21777199999999999</v>
      </c>
      <c r="E1254">
        <v>0.19125500000000001</v>
      </c>
      <c r="F1254">
        <v>0.23515900000000001</v>
      </c>
      <c r="G1254">
        <v>0.27473999999999998</v>
      </c>
    </row>
    <row r="1255" spans="1:7" x14ac:dyDescent="0.35">
      <c r="A1255">
        <v>394</v>
      </c>
      <c r="B1255" t="s">
        <v>10</v>
      </c>
      <c r="C1255">
        <v>10</v>
      </c>
      <c r="D1255">
        <v>6.234E-3</v>
      </c>
      <c r="E1255">
        <v>6.4869999999999997E-3</v>
      </c>
      <c r="F1255">
        <v>6.4869999999999997E-3</v>
      </c>
      <c r="G1255">
        <v>6.4869999999999997E-3</v>
      </c>
    </row>
    <row r="1256" spans="1:7" x14ac:dyDescent="0.35">
      <c r="A1256">
        <v>831</v>
      </c>
      <c r="B1256" t="s">
        <v>10</v>
      </c>
      <c r="C1256">
        <v>12</v>
      </c>
      <c r="D1256">
        <v>0.13248099999999999</v>
      </c>
      <c r="E1256">
        <v>0.103034</v>
      </c>
      <c r="F1256">
        <v>8.8899000000000006E-2</v>
      </c>
      <c r="G1256">
        <v>7.8791E-2</v>
      </c>
    </row>
    <row r="1257" spans="1:7" x14ac:dyDescent="0.35">
      <c r="A1257">
        <v>657</v>
      </c>
      <c r="B1257" t="s">
        <v>11</v>
      </c>
      <c r="C1257">
        <v>36961</v>
      </c>
      <c r="D1257">
        <v>15.540571</v>
      </c>
      <c r="E1257">
        <v>14.506333</v>
      </c>
      <c r="F1257">
        <v>16.107164999999998</v>
      </c>
      <c r="G1257">
        <v>15.576427000000001</v>
      </c>
    </row>
    <row r="1258" spans="1:7" x14ac:dyDescent="0.35">
      <c r="A1258">
        <v>658</v>
      </c>
      <c r="B1258" t="s">
        <v>11</v>
      </c>
      <c r="C1258">
        <v>21569</v>
      </c>
      <c r="D1258">
        <v>30.901852999999999</v>
      </c>
      <c r="E1258">
        <v>29.512442</v>
      </c>
      <c r="F1258">
        <v>28.991790000000002</v>
      </c>
      <c r="G1258">
        <v>29.526430000000001</v>
      </c>
    </row>
    <row r="1259" spans="1:7" x14ac:dyDescent="0.35">
      <c r="A1259">
        <v>659</v>
      </c>
      <c r="B1259" t="s">
        <v>11</v>
      </c>
      <c r="C1259">
        <v>31869</v>
      </c>
      <c r="D1259">
        <v>30.483039999999999</v>
      </c>
      <c r="E1259">
        <v>30.267956000000002</v>
      </c>
      <c r="F1259">
        <v>30.446451</v>
      </c>
      <c r="G1259">
        <v>29.882818</v>
      </c>
    </row>
    <row r="1260" spans="1:7" x14ac:dyDescent="0.35">
      <c r="A1260">
        <v>660</v>
      </c>
      <c r="B1260" t="s">
        <v>11</v>
      </c>
      <c r="C1260">
        <v>26850</v>
      </c>
      <c r="D1260">
        <v>19.441569999999999</v>
      </c>
      <c r="E1260">
        <v>19.473683999999999</v>
      </c>
      <c r="F1260">
        <v>18.175301000000001</v>
      </c>
      <c r="G1260">
        <v>18.330114999999999</v>
      </c>
    </row>
    <row r="1261" spans="1:7" x14ac:dyDescent="0.35">
      <c r="A1261">
        <v>661</v>
      </c>
      <c r="B1261" t="s">
        <v>11</v>
      </c>
      <c r="C1261">
        <v>57439</v>
      </c>
      <c r="D1261">
        <v>29.761901000000002</v>
      </c>
      <c r="E1261">
        <v>28.554600000000001</v>
      </c>
      <c r="F1261">
        <v>28.468402000000001</v>
      </c>
      <c r="G1261">
        <v>29.226813</v>
      </c>
    </row>
    <row r="1262" spans="1:7" x14ac:dyDescent="0.35">
      <c r="A1262">
        <v>662</v>
      </c>
      <c r="B1262" t="s">
        <v>11</v>
      </c>
      <c r="C1262">
        <v>29919</v>
      </c>
      <c r="D1262">
        <v>18.446497999999998</v>
      </c>
      <c r="E1262">
        <v>18.528379000000001</v>
      </c>
      <c r="F1262">
        <v>19.483789000000002</v>
      </c>
      <c r="G1262">
        <v>20.505724000000001</v>
      </c>
    </row>
    <row r="1263" spans="1:7" x14ac:dyDescent="0.35">
      <c r="A1263">
        <v>663</v>
      </c>
      <c r="B1263" t="s">
        <v>11</v>
      </c>
      <c r="C1263">
        <v>19530</v>
      </c>
      <c r="D1263">
        <v>6.2596639999999999</v>
      </c>
      <c r="E1263">
        <v>6.0298109999999996</v>
      </c>
      <c r="F1263">
        <v>5.2173990000000003</v>
      </c>
      <c r="G1263">
        <v>5.2430979999999998</v>
      </c>
    </row>
    <row r="1264" spans="1:7" x14ac:dyDescent="0.35">
      <c r="A1264">
        <v>267</v>
      </c>
      <c r="B1264" t="s">
        <v>10</v>
      </c>
      <c r="C1264">
        <v>807</v>
      </c>
      <c r="D1264">
        <v>2.0996489999999999</v>
      </c>
      <c r="E1264">
        <v>3.4704679999999999</v>
      </c>
      <c r="F1264">
        <v>2.6692459999999998</v>
      </c>
      <c r="G1264">
        <v>2.8482409999999998</v>
      </c>
    </row>
    <row r="1265" spans="1:7" x14ac:dyDescent="0.35">
      <c r="A1265">
        <v>664</v>
      </c>
      <c r="B1265" t="s">
        <v>11</v>
      </c>
      <c r="C1265">
        <v>42089</v>
      </c>
      <c r="D1265">
        <v>19.58079</v>
      </c>
      <c r="E1265">
        <v>18.940176000000001</v>
      </c>
      <c r="F1265">
        <v>19.605418</v>
      </c>
      <c r="G1265">
        <v>19.218617999999999</v>
      </c>
    </row>
    <row r="1266" spans="1:7" x14ac:dyDescent="0.35">
      <c r="A1266">
        <v>665</v>
      </c>
      <c r="B1266" t="s">
        <v>11</v>
      </c>
      <c r="C1266">
        <v>16304</v>
      </c>
      <c r="D1266">
        <v>10.411842</v>
      </c>
      <c r="E1266">
        <v>10.183501</v>
      </c>
      <c r="F1266">
        <v>9.5969840000000008</v>
      </c>
      <c r="G1266">
        <v>9.7019549999999999</v>
      </c>
    </row>
    <row r="1267" spans="1:7" x14ac:dyDescent="0.35">
      <c r="A1267">
        <v>510</v>
      </c>
      <c r="B1267" t="s">
        <v>10</v>
      </c>
      <c r="C1267">
        <v>1652</v>
      </c>
      <c r="D1267">
        <v>11.890725</v>
      </c>
      <c r="E1267">
        <v>9.6933410000000002</v>
      </c>
      <c r="F1267">
        <v>9.8940210000000004</v>
      </c>
      <c r="G1267">
        <v>8.6029140000000002</v>
      </c>
    </row>
    <row r="1268" spans="1:7" x14ac:dyDescent="0.35">
      <c r="A1268">
        <v>607</v>
      </c>
      <c r="B1268" t="s">
        <v>10</v>
      </c>
      <c r="C1268">
        <v>1449</v>
      </c>
      <c r="D1268">
        <v>19.911981000000001</v>
      </c>
      <c r="E1268">
        <v>19.600857000000001</v>
      </c>
      <c r="F1268">
        <v>13.617478999999999</v>
      </c>
      <c r="G1268">
        <v>11.774794999999999</v>
      </c>
    </row>
    <row r="1269" spans="1:7" x14ac:dyDescent="0.35">
      <c r="A1269">
        <v>666</v>
      </c>
      <c r="B1269" t="s">
        <v>11</v>
      </c>
      <c r="C1269">
        <v>21946</v>
      </c>
      <c r="D1269">
        <v>25.544663</v>
      </c>
      <c r="E1269">
        <v>22.013379</v>
      </c>
      <c r="F1269">
        <v>23.626431</v>
      </c>
      <c r="G1269">
        <v>24.508013999999999</v>
      </c>
    </row>
    <row r="1270" spans="1:7" x14ac:dyDescent="0.35">
      <c r="A1270">
        <v>667</v>
      </c>
      <c r="B1270" t="s">
        <v>11</v>
      </c>
      <c r="C1270">
        <v>34418</v>
      </c>
      <c r="D1270">
        <v>16.759430999999999</v>
      </c>
      <c r="E1270">
        <v>16.256791</v>
      </c>
      <c r="F1270">
        <v>18.387795000000001</v>
      </c>
      <c r="G1270">
        <v>18.864808</v>
      </c>
    </row>
    <row r="1271" spans="1:7" x14ac:dyDescent="0.35">
      <c r="A1271">
        <v>668</v>
      </c>
      <c r="B1271" t="s">
        <v>11</v>
      </c>
      <c r="C1271">
        <v>30149</v>
      </c>
      <c r="D1271">
        <v>6.6217969999999999</v>
      </c>
      <c r="E1271">
        <v>6.7596569999999998</v>
      </c>
      <c r="F1271">
        <v>6.7640099999999999</v>
      </c>
      <c r="G1271">
        <v>6.7853079999999997</v>
      </c>
    </row>
    <row r="1272" spans="1:7" x14ac:dyDescent="0.35">
      <c r="A1272">
        <v>441</v>
      </c>
      <c r="B1272" t="s">
        <v>10</v>
      </c>
      <c r="C1272">
        <v>836</v>
      </c>
      <c r="D1272">
        <v>3.2568299999999999</v>
      </c>
      <c r="E1272">
        <v>3.04298</v>
      </c>
      <c r="F1272">
        <v>1.9778230000000001</v>
      </c>
      <c r="G1272">
        <v>2.333742</v>
      </c>
    </row>
    <row r="1273" spans="1:7" x14ac:dyDescent="0.35">
      <c r="A1273">
        <v>971</v>
      </c>
      <c r="B1273" t="s">
        <v>10</v>
      </c>
      <c r="C1273">
        <v>148</v>
      </c>
      <c r="D1273">
        <v>1.6928529999999999</v>
      </c>
      <c r="E1273">
        <v>1.7125010000000001</v>
      </c>
      <c r="F1273">
        <v>1.478667</v>
      </c>
      <c r="G1273">
        <v>1.3484350000000001</v>
      </c>
    </row>
    <row r="1274" spans="1:7" x14ac:dyDescent="0.35">
      <c r="A1274">
        <v>981</v>
      </c>
      <c r="B1274" t="s">
        <v>10</v>
      </c>
      <c r="C1274">
        <v>14</v>
      </c>
      <c r="D1274">
        <v>4.9740000000000001E-3</v>
      </c>
      <c r="E1274">
        <v>3.7959999999999999E-3</v>
      </c>
      <c r="F1274">
        <v>5.8014000000000003E-2</v>
      </c>
      <c r="G1274">
        <v>0.161161</v>
      </c>
    </row>
    <row r="1275" spans="1:7" x14ac:dyDescent="0.35">
      <c r="A1275">
        <v>669</v>
      </c>
      <c r="B1275" t="s">
        <v>11</v>
      </c>
      <c r="C1275">
        <v>11758</v>
      </c>
      <c r="D1275">
        <v>4.3238139999999996</v>
      </c>
      <c r="E1275">
        <v>3.9300850000000001</v>
      </c>
      <c r="F1275">
        <v>4.0838400000000004</v>
      </c>
      <c r="G1275">
        <v>4.1826759999999998</v>
      </c>
    </row>
    <row r="1276" spans="1:7" x14ac:dyDescent="0.35">
      <c r="A1276">
        <v>670</v>
      </c>
      <c r="B1276" t="s">
        <v>11</v>
      </c>
      <c r="C1276">
        <v>11401</v>
      </c>
      <c r="D1276">
        <v>1.6496120000000001</v>
      </c>
      <c r="E1276">
        <v>1.6951000000000001</v>
      </c>
      <c r="F1276">
        <v>1.855267</v>
      </c>
      <c r="G1276">
        <v>2.061741</v>
      </c>
    </row>
    <row r="1277" spans="1:7" x14ac:dyDescent="0.35">
      <c r="A1277">
        <v>671</v>
      </c>
      <c r="B1277" t="s">
        <v>11</v>
      </c>
      <c r="C1277">
        <v>6310</v>
      </c>
      <c r="D1277">
        <v>9.0540979999999998</v>
      </c>
      <c r="E1277">
        <v>8.5795899999999996</v>
      </c>
      <c r="F1277">
        <v>7.5273219999999998</v>
      </c>
      <c r="G1277">
        <v>7.4138210000000004</v>
      </c>
    </row>
    <row r="1278" spans="1:7" x14ac:dyDescent="0.35">
      <c r="A1278">
        <v>672</v>
      </c>
      <c r="B1278" t="s">
        <v>11</v>
      </c>
      <c r="C1278">
        <v>3695</v>
      </c>
      <c r="D1278">
        <v>4.7720929999999999</v>
      </c>
      <c r="E1278">
        <v>4.8842819999999998</v>
      </c>
      <c r="F1278">
        <v>5.4106920000000001</v>
      </c>
      <c r="G1278">
        <v>5.281733</v>
      </c>
    </row>
    <row r="1279" spans="1:7" x14ac:dyDescent="0.35">
      <c r="A1279">
        <v>673</v>
      </c>
      <c r="B1279" t="s">
        <v>11</v>
      </c>
      <c r="C1279">
        <v>20782</v>
      </c>
      <c r="D1279">
        <v>13.882481</v>
      </c>
      <c r="E1279">
        <v>13.26374</v>
      </c>
      <c r="F1279">
        <v>16.10192</v>
      </c>
      <c r="G1279">
        <v>15.413353000000001</v>
      </c>
    </row>
    <row r="1280" spans="1:7" x14ac:dyDescent="0.35">
      <c r="A1280">
        <v>638</v>
      </c>
      <c r="B1280" t="s">
        <v>10</v>
      </c>
      <c r="C1280">
        <v>814</v>
      </c>
      <c r="D1280">
        <v>2.1807150000000002</v>
      </c>
      <c r="E1280">
        <v>2.0421130000000001</v>
      </c>
      <c r="F1280">
        <v>1.995204</v>
      </c>
      <c r="G1280">
        <v>1.8884730000000001</v>
      </c>
    </row>
    <row r="1281" spans="1:7" x14ac:dyDescent="0.35">
      <c r="A1281">
        <v>674</v>
      </c>
      <c r="B1281" t="s">
        <v>11</v>
      </c>
      <c r="C1281">
        <v>10050</v>
      </c>
      <c r="D1281">
        <v>6.7398110000000004</v>
      </c>
      <c r="E1281">
        <v>6.5612259999999996</v>
      </c>
      <c r="F1281">
        <v>6.7692240000000004</v>
      </c>
      <c r="G1281">
        <v>6.9233279999999997</v>
      </c>
    </row>
    <row r="1282" spans="1:7" x14ac:dyDescent="0.35">
      <c r="A1282">
        <v>31</v>
      </c>
      <c r="B1282" t="s">
        <v>10</v>
      </c>
      <c r="C1282">
        <v>1049</v>
      </c>
      <c r="D1282">
        <v>6.4521389999999998</v>
      </c>
      <c r="E1282">
        <v>5.7825350000000002</v>
      </c>
      <c r="F1282">
        <v>4.5181089999999999</v>
      </c>
      <c r="G1282">
        <v>4.4730759999999998</v>
      </c>
    </row>
    <row r="1283" spans="1:7" x14ac:dyDescent="0.35">
      <c r="A1283">
        <v>675</v>
      </c>
      <c r="B1283" t="s">
        <v>11</v>
      </c>
      <c r="C1283">
        <v>14568</v>
      </c>
      <c r="D1283">
        <v>6.186121</v>
      </c>
      <c r="E1283">
        <v>5.9930839999999996</v>
      </c>
      <c r="F1283">
        <v>6.8061990000000003</v>
      </c>
      <c r="G1283">
        <v>6.6130779999999998</v>
      </c>
    </row>
    <row r="1284" spans="1:7" x14ac:dyDescent="0.35">
      <c r="A1284">
        <v>770</v>
      </c>
      <c r="B1284" t="s">
        <v>10</v>
      </c>
      <c r="C1284">
        <v>1626</v>
      </c>
      <c r="D1284">
        <v>6.297879</v>
      </c>
      <c r="E1284">
        <v>7.3948549999999997</v>
      </c>
      <c r="F1284">
        <v>5.9797120000000001</v>
      </c>
      <c r="G1284">
        <v>6.4626510000000001</v>
      </c>
    </row>
    <row r="1285" spans="1:7" x14ac:dyDescent="0.35">
      <c r="A1285">
        <v>437</v>
      </c>
      <c r="B1285" t="s">
        <v>10</v>
      </c>
      <c r="C1285">
        <v>703</v>
      </c>
      <c r="D1285">
        <v>6.5585519999999997</v>
      </c>
      <c r="E1285">
        <v>7.0437479999999999</v>
      </c>
      <c r="F1285">
        <v>5.253641</v>
      </c>
      <c r="G1285">
        <v>5.5843910000000001</v>
      </c>
    </row>
    <row r="1286" spans="1:7" x14ac:dyDescent="0.35">
      <c r="A1286">
        <v>980</v>
      </c>
      <c r="B1286" t="s">
        <v>10</v>
      </c>
      <c r="C1286">
        <v>454</v>
      </c>
      <c r="D1286">
        <v>3.252532</v>
      </c>
      <c r="E1286">
        <v>4.4360280000000003</v>
      </c>
      <c r="F1286">
        <v>3.0507879999999998</v>
      </c>
      <c r="G1286">
        <v>2.529693</v>
      </c>
    </row>
    <row r="1287" spans="1:7" x14ac:dyDescent="0.35">
      <c r="A1287">
        <v>176</v>
      </c>
      <c r="B1287" t="s">
        <v>10</v>
      </c>
      <c r="C1287">
        <v>270</v>
      </c>
      <c r="D1287">
        <v>1.882352</v>
      </c>
      <c r="E1287">
        <v>2.0626410000000002</v>
      </c>
      <c r="F1287">
        <v>1.6527149999999999</v>
      </c>
      <c r="G1287">
        <v>1.254154</v>
      </c>
    </row>
    <row r="1288" spans="1:7" x14ac:dyDescent="0.35">
      <c r="A1288">
        <v>340</v>
      </c>
      <c r="B1288" t="s">
        <v>10</v>
      </c>
      <c r="C1288">
        <v>30</v>
      </c>
      <c r="D1288">
        <v>6.5336000000000005E-2</v>
      </c>
      <c r="E1288">
        <v>5.595E-2</v>
      </c>
      <c r="F1288">
        <v>2.1027000000000001E-2</v>
      </c>
      <c r="G1288">
        <v>1.3429E-2</v>
      </c>
    </row>
    <row r="1289" spans="1:7" x14ac:dyDescent="0.35">
      <c r="A1289">
        <v>676</v>
      </c>
      <c r="B1289" t="s">
        <v>11</v>
      </c>
      <c r="C1289">
        <v>15702</v>
      </c>
      <c r="D1289">
        <v>20.959399000000001</v>
      </c>
      <c r="E1289">
        <v>20.018042000000001</v>
      </c>
      <c r="F1289">
        <v>20.196605000000002</v>
      </c>
      <c r="G1289">
        <v>19.450734000000001</v>
      </c>
    </row>
    <row r="1290" spans="1:7" x14ac:dyDescent="0.35">
      <c r="A1290">
        <v>677</v>
      </c>
      <c r="B1290" t="s">
        <v>11</v>
      </c>
      <c r="C1290">
        <v>15599</v>
      </c>
      <c r="D1290">
        <v>18.292323</v>
      </c>
      <c r="E1290">
        <v>17.012073999999998</v>
      </c>
      <c r="F1290">
        <v>22.28631</v>
      </c>
      <c r="G1290">
        <v>20.756958000000001</v>
      </c>
    </row>
    <row r="1291" spans="1:7" x14ac:dyDescent="0.35">
      <c r="A1291">
        <v>678</v>
      </c>
      <c r="B1291" t="s">
        <v>11</v>
      </c>
      <c r="C1291">
        <v>8439</v>
      </c>
      <c r="D1291">
        <v>11.080965000000001</v>
      </c>
      <c r="E1291">
        <v>11.441865</v>
      </c>
      <c r="F1291">
        <v>9.9368610000000004</v>
      </c>
      <c r="G1291">
        <v>9.3971990000000005</v>
      </c>
    </row>
    <row r="1292" spans="1:7" x14ac:dyDescent="0.35">
      <c r="A1292">
        <v>679</v>
      </c>
      <c r="B1292" t="s">
        <v>11</v>
      </c>
      <c r="C1292">
        <v>4745</v>
      </c>
      <c r="D1292">
        <v>4.2515419999999997</v>
      </c>
      <c r="E1292">
        <v>3.5158100000000001</v>
      </c>
      <c r="F1292">
        <v>3.6140370000000002</v>
      </c>
      <c r="G1292">
        <v>3.7637260000000001</v>
      </c>
    </row>
    <row r="1293" spans="1:7" x14ac:dyDescent="0.35">
      <c r="A1293">
        <v>142</v>
      </c>
      <c r="B1293" t="s">
        <v>10</v>
      </c>
      <c r="C1293">
        <v>1435</v>
      </c>
      <c r="D1293">
        <v>7.1988380000000003</v>
      </c>
      <c r="E1293">
        <v>8.3299909999999997</v>
      </c>
      <c r="F1293">
        <v>6.7368889999999997</v>
      </c>
      <c r="G1293">
        <v>6.9885289999999998</v>
      </c>
    </row>
    <row r="1294" spans="1:7" x14ac:dyDescent="0.35">
      <c r="A1294">
        <v>756</v>
      </c>
      <c r="B1294" t="s">
        <v>10</v>
      </c>
      <c r="C1294">
        <v>909</v>
      </c>
      <c r="D1294">
        <v>4.1759050000000002</v>
      </c>
      <c r="E1294">
        <v>4.3851100000000001</v>
      </c>
      <c r="F1294">
        <v>3.7757329999999998</v>
      </c>
      <c r="G1294">
        <v>3.5562119999999999</v>
      </c>
    </row>
    <row r="1295" spans="1:7" x14ac:dyDescent="0.35">
      <c r="A1295">
        <v>680</v>
      </c>
      <c r="B1295" t="s">
        <v>11</v>
      </c>
      <c r="C1295">
        <v>5297</v>
      </c>
      <c r="D1295">
        <v>3.2692040000000002</v>
      </c>
      <c r="E1295">
        <v>3.3293710000000001</v>
      </c>
      <c r="F1295">
        <v>4.4395210000000001</v>
      </c>
      <c r="G1295">
        <v>3.4908899999999998</v>
      </c>
    </row>
    <row r="1296" spans="1:7" x14ac:dyDescent="0.35">
      <c r="A1296">
        <v>681</v>
      </c>
      <c r="B1296" t="s">
        <v>11</v>
      </c>
      <c r="C1296">
        <v>6391</v>
      </c>
      <c r="D1296">
        <v>2.1398030000000001</v>
      </c>
      <c r="E1296">
        <v>2.0555129999999999</v>
      </c>
      <c r="F1296">
        <v>2.148911</v>
      </c>
      <c r="G1296">
        <v>2.537458</v>
      </c>
    </row>
    <row r="1297" spans="1:7" x14ac:dyDescent="0.35">
      <c r="A1297">
        <v>589</v>
      </c>
      <c r="B1297" t="s">
        <v>10</v>
      </c>
      <c r="C1297">
        <v>903</v>
      </c>
      <c r="D1297">
        <v>2.9986139999999999</v>
      </c>
      <c r="E1297">
        <v>3.185127</v>
      </c>
      <c r="F1297">
        <v>3.7284350000000002</v>
      </c>
      <c r="G1297">
        <v>4.0196199999999997</v>
      </c>
    </row>
    <row r="1298" spans="1:7" x14ac:dyDescent="0.35">
      <c r="A1298">
        <v>640</v>
      </c>
      <c r="B1298" t="s">
        <v>10</v>
      </c>
      <c r="C1298">
        <v>119</v>
      </c>
      <c r="D1298">
        <v>0.83756900000000001</v>
      </c>
      <c r="E1298">
        <v>0.89606699999999995</v>
      </c>
      <c r="F1298">
        <v>0.93275799999999998</v>
      </c>
      <c r="G1298">
        <v>0.99195100000000003</v>
      </c>
    </row>
    <row r="1299" spans="1:7" x14ac:dyDescent="0.35">
      <c r="A1299">
        <v>808</v>
      </c>
      <c r="B1299" t="s">
        <v>10</v>
      </c>
      <c r="C1299">
        <v>295</v>
      </c>
      <c r="D1299">
        <v>3.3267069999999999</v>
      </c>
      <c r="E1299">
        <v>3.8203839999999998</v>
      </c>
      <c r="F1299">
        <v>3.1092420000000001</v>
      </c>
      <c r="G1299">
        <v>3.2668720000000002</v>
      </c>
    </row>
    <row r="1300" spans="1:7" x14ac:dyDescent="0.35">
      <c r="A1300">
        <v>825</v>
      </c>
      <c r="B1300" t="s">
        <v>10</v>
      </c>
      <c r="C1300">
        <v>147</v>
      </c>
      <c r="D1300">
        <v>1.333553</v>
      </c>
      <c r="E1300">
        <v>1.7486489999999999</v>
      </c>
      <c r="F1300">
        <v>1.518459</v>
      </c>
      <c r="G1300">
        <v>1.3024150000000001</v>
      </c>
    </row>
    <row r="1301" spans="1:7" x14ac:dyDescent="0.35">
      <c r="A1301">
        <v>291</v>
      </c>
      <c r="B1301" t="s">
        <v>10</v>
      </c>
      <c r="C1301">
        <v>353</v>
      </c>
      <c r="D1301">
        <v>2.6253289999999998</v>
      </c>
      <c r="E1301">
        <v>1.8313459999999999</v>
      </c>
      <c r="F1301">
        <v>1.8435029999999999</v>
      </c>
      <c r="G1301">
        <v>1.8771169999999999</v>
      </c>
    </row>
    <row r="1302" spans="1:7" x14ac:dyDescent="0.35">
      <c r="A1302">
        <v>108</v>
      </c>
      <c r="B1302" t="s">
        <v>10</v>
      </c>
      <c r="C1302">
        <v>1274</v>
      </c>
      <c r="D1302">
        <v>18.283335999999998</v>
      </c>
      <c r="E1302">
        <v>18.887104000000001</v>
      </c>
      <c r="F1302">
        <v>15.973661</v>
      </c>
      <c r="G1302">
        <v>21.632977</v>
      </c>
    </row>
    <row r="1303" spans="1:7" x14ac:dyDescent="0.35">
      <c r="A1303">
        <v>788</v>
      </c>
      <c r="B1303" t="s">
        <v>10</v>
      </c>
      <c r="C1303">
        <v>471</v>
      </c>
      <c r="D1303">
        <v>3.4578410000000002</v>
      </c>
      <c r="E1303">
        <v>4.7986829999999996</v>
      </c>
      <c r="F1303">
        <v>4.5549840000000001</v>
      </c>
      <c r="G1303">
        <v>5.0768849999999999</v>
      </c>
    </row>
    <row r="1304" spans="1:7" x14ac:dyDescent="0.35">
      <c r="A1304">
        <v>810</v>
      </c>
      <c r="B1304" t="s">
        <v>10</v>
      </c>
      <c r="C1304">
        <v>306</v>
      </c>
      <c r="D1304">
        <v>1.777479</v>
      </c>
      <c r="E1304">
        <v>1.959522</v>
      </c>
      <c r="F1304">
        <v>2.3095319999999999</v>
      </c>
      <c r="G1304">
        <v>2.1804869999999998</v>
      </c>
    </row>
    <row r="1305" spans="1:7" x14ac:dyDescent="0.35">
      <c r="A1305">
        <v>417</v>
      </c>
      <c r="B1305" t="s">
        <v>10</v>
      </c>
      <c r="C1305">
        <v>510</v>
      </c>
      <c r="D1305">
        <v>1.473938</v>
      </c>
      <c r="E1305">
        <v>1.873429</v>
      </c>
      <c r="F1305">
        <v>1.7185680000000001</v>
      </c>
      <c r="G1305">
        <v>1.9811989999999999</v>
      </c>
    </row>
    <row r="1306" spans="1:7" x14ac:dyDescent="0.35">
      <c r="A1306">
        <v>92</v>
      </c>
      <c r="B1306" t="s">
        <v>10</v>
      </c>
      <c r="C1306">
        <v>506</v>
      </c>
      <c r="D1306">
        <v>2.0081190000000002</v>
      </c>
      <c r="E1306">
        <v>2.0509599999999999</v>
      </c>
      <c r="F1306">
        <v>2.1695859999999998</v>
      </c>
      <c r="G1306">
        <v>1.9381550000000001</v>
      </c>
    </row>
    <row r="1307" spans="1:7" x14ac:dyDescent="0.35">
      <c r="A1307">
        <v>349</v>
      </c>
      <c r="B1307" t="s">
        <v>10</v>
      </c>
      <c r="C1307">
        <v>298</v>
      </c>
      <c r="D1307">
        <v>2.404026</v>
      </c>
      <c r="E1307">
        <v>2.448925</v>
      </c>
      <c r="F1307">
        <v>1.3072889999999999</v>
      </c>
      <c r="G1307">
        <v>1.268065</v>
      </c>
    </row>
    <row r="1308" spans="1:7" x14ac:dyDescent="0.35">
      <c r="A1308">
        <v>311</v>
      </c>
      <c r="B1308" t="s">
        <v>10</v>
      </c>
      <c r="C1308">
        <v>96</v>
      </c>
      <c r="D1308">
        <v>0.47051799999999999</v>
      </c>
      <c r="E1308">
        <v>0.42194900000000002</v>
      </c>
      <c r="F1308">
        <v>0.29774600000000001</v>
      </c>
      <c r="G1308">
        <v>0.28494799999999998</v>
      </c>
    </row>
    <row r="1309" spans="1:7" x14ac:dyDescent="0.35">
      <c r="A1309">
        <v>599</v>
      </c>
      <c r="B1309" t="s">
        <v>10</v>
      </c>
      <c r="C1309">
        <v>29</v>
      </c>
      <c r="D1309">
        <v>8.3196000000000006E-2</v>
      </c>
      <c r="E1309">
        <v>0.13025100000000001</v>
      </c>
      <c r="F1309">
        <v>5.4942999999999999E-2</v>
      </c>
      <c r="G1309">
        <v>6.0129000000000002E-2</v>
      </c>
    </row>
    <row r="1310" spans="1:7" x14ac:dyDescent="0.35">
      <c r="A1310">
        <v>685</v>
      </c>
      <c r="B1310" t="s">
        <v>10</v>
      </c>
      <c r="C1310">
        <v>32</v>
      </c>
      <c r="D1310">
        <v>0.47377000000000002</v>
      </c>
      <c r="E1310">
        <v>0.56332000000000004</v>
      </c>
      <c r="F1310">
        <v>0.66803500000000005</v>
      </c>
      <c r="G1310">
        <v>0.68682799999999999</v>
      </c>
    </row>
    <row r="1311" spans="1:7" x14ac:dyDescent="0.35">
      <c r="A1311">
        <v>682</v>
      </c>
      <c r="B1311" t="s">
        <v>11</v>
      </c>
      <c r="C1311">
        <v>9769</v>
      </c>
      <c r="D1311">
        <v>8.6488209999999999</v>
      </c>
      <c r="E1311">
        <v>8.5993130000000004</v>
      </c>
      <c r="F1311">
        <v>8.8781420000000004</v>
      </c>
      <c r="G1311">
        <v>8.5997140000000005</v>
      </c>
    </row>
    <row r="1312" spans="1:7" x14ac:dyDescent="0.35">
      <c r="A1312">
        <v>683</v>
      </c>
      <c r="B1312" t="s">
        <v>11</v>
      </c>
      <c r="C1312">
        <v>8326</v>
      </c>
      <c r="D1312">
        <v>11.02</v>
      </c>
      <c r="E1312">
        <v>10.18</v>
      </c>
      <c r="F1312">
        <v>10.56</v>
      </c>
      <c r="G1312">
        <v>10.53</v>
      </c>
    </row>
    <row r="1313" spans="1:7" x14ac:dyDescent="0.35">
      <c r="A1313">
        <v>684</v>
      </c>
      <c r="B1313" t="s">
        <v>11</v>
      </c>
      <c r="C1313">
        <v>4008</v>
      </c>
      <c r="D1313">
        <v>1.720488</v>
      </c>
      <c r="E1313">
        <v>1.771277</v>
      </c>
      <c r="F1313">
        <v>1.680439</v>
      </c>
      <c r="G1313">
        <v>1.7138679999999999</v>
      </c>
    </row>
    <row r="1314" spans="1:7" x14ac:dyDescent="0.35">
      <c r="A1314">
        <v>685</v>
      </c>
      <c r="B1314" t="s">
        <v>11</v>
      </c>
      <c r="C1314">
        <v>1397</v>
      </c>
      <c r="D1314">
        <v>1.3121290000000001</v>
      </c>
      <c r="E1314">
        <v>1.2641869999999999</v>
      </c>
      <c r="F1314">
        <v>1.532397</v>
      </c>
      <c r="G1314">
        <v>1.539544</v>
      </c>
    </row>
    <row r="1315" spans="1:7" x14ac:dyDescent="0.35">
      <c r="A1315">
        <v>686</v>
      </c>
      <c r="B1315" t="s">
        <v>11</v>
      </c>
      <c r="C1315">
        <v>2826</v>
      </c>
      <c r="D1315">
        <v>2.8080910000000001</v>
      </c>
      <c r="E1315">
        <v>2.7730450000000002</v>
      </c>
      <c r="F1315">
        <v>3.1337320000000002</v>
      </c>
      <c r="G1315">
        <v>3.0969959999999999</v>
      </c>
    </row>
    <row r="1316" spans="1:7" x14ac:dyDescent="0.35">
      <c r="A1316">
        <v>687</v>
      </c>
      <c r="B1316" t="s">
        <v>11</v>
      </c>
      <c r="C1316">
        <v>7379</v>
      </c>
      <c r="D1316">
        <v>3.206747</v>
      </c>
      <c r="E1316">
        <v>2.4669469999999998</v>
      </c>
      <c r="F1316">
        <v>2.534796</v>
      </c>
      <c r="G1316">
        <v>2.397303</v>
      </c>
    </row>
    <row r="1317" spans="1:7" x14ac:dyDescent="0.35">
      <c r="A1317">
        <v>688</v>
      </c>
      <c r="B1317" t="s">
        <v>11</v>
      </c>
      <c r="C1317">
        <v>930</v>
      </c>
      <c r="D1317">
        <v>0.19481200000000001</v>
      </c>
      <c r="E1317">
        <v>0.19539599999999999</v>
      </c>
      <c r="F1317">
        <v>0.974912</v>
      </c>
      <c r="G1317">
        <v>0.943573</v>
      </c>
    </row>
    <row r="1318" spans="1:7" x14ac:dyDescent="0.35">
      <c r="A1318">
        <v>689</v>
      </c>
      <c r="B1318" t="s">
        <v>11</v>
      </c>
      <c r="C1318">
        <v>4136</v>
      </c>
      <c r="D1318">
        <v>3.0659969999999999</v>
      </c>
      <c r="E1318">
        <v>2.9678520000000002</v>
      </c>
      <c r="F1318">
        <v>3.1468959999999999</v>
      </c>
      <c r="G1318">
        <v>3.169203</v>
      </c>
    </row>
    <row r="1319" spans="1:7" x14ac:dyDescent="0.35">
      <c r="A1319">
        <v>690</v>
      </c>
      <c r="B1319" t="s">
        <v>11</v>
      </c>
      <c r="C1319">
        <v>7007</v>
      </c>
      <c r="D1319">
        <v>2.3246709999999999</v>
      </c>
      <c r="E1319">
        <v>2.2420819999999999</v>
      </c>
      <c r="F1319">
        <v>1.915702</v>
      </c>
      <c r="G1319">
        <v>1.8600570000000001</v>
      </c>
    </row>
    <row r="1320" spans="1:7" x14ac:dyDescent="0.35">
      <c r="A1320">
        <v>691</v>
      </c>
      <c r="B1320" t="s">
        <v>11</v>
      </c>
      <c r="C1320">
        <v>9168</v>
      </c>
      <c r="D1320">
        <v>6.090096</v>
      </c>
      <c r="E1320">
        <v>6.3246599999999997</v>
      </c>
      <c r="F1320">
        <v>6.0105339999999998</v>
      </c>
      <c r="G1320">
        <v>5.4160370000000002</v>
      </c>
    </row>
    <row r="1321" spans="1:7" x14ac:dyDescent="0.35">
      <c r="A1321">
        <v>692</v>
      </c>
      <c r="B1321" t="s">
        <v>11</v>
      </c>
      <c r="C1321">
        <v>6085</v>
      </c>
      <c r="D1321">
        <v>5.2728979999999996</v>
      </c>
      <c r="E1321">
        <v>4.9576029999999998</v>
      </c>
      <c r="F1321">
        <v>4.9577520000000002</v>
      </c>
      <c r="G1321">
        <v>4.9111940000000001</v>
      </c>
    </row>
    <row r="1322" spans="1:7" x14ac:dyDescent="0.35">
      <c r="A1322">
        <v>537</v>
      </c>
      <c r="B1322" t="s">
        <v>10</v>
      </c>
      <c r="C1322">
        <v>959</v>
      </c>
      <c r="D1322">
        <v>14.144463</v>
      </c>
      <c r="E1322">
        <v>15.915051</v>
      </c>
      <c r="F1322">
        <v>18.782377</v>
      </c>
      <c r="G1322">
        <v>19.02993</v>
      </c>
    </row>
    <row r="1323" spans="1:7" x14ac:dyDescent="0.35">
      <c r="A1323">
        <v>693</v>
      </c>
      <c r="B1323" t="s">
        <v>11</v>
      </c>
      <c r="C1323">
        <v>9420</v>
      </c>
      <c r="D1323">
        <v>4.5190989999999998</v>
      </c>
      <c r="E1323">
        <v>4.856916</v>
      </c>
      <c r="F1323">
        <v>4.673794</v>
      </c>
      <c r="G1323">
        <v>4.6869009999999998</v>
      </c>
    </row>
    <row r="1324" spans="1:7" x14ac:dyDescent="0.35">
      <c r="A1324">
        <v>516</v>
      </c>
      <c r="B1324" t="s">
        <v>10</v>
      </c>
      <c r="C1324">
        <v>1077</v>
      </c>
      <c r="D1324">
        <v>5.5895000000000001</v>
      </c>
      <c r="E1324">
        <v>4.7117839999999998</v>
      </c>
      <c r="F1324">
        <v>7.1390560000000001</v>
      </c>
      <c r="G1324">
        <v>6.6918129999999998</v>
      </c>
    </row>
    <row r="1325" spans="1:7" x14ac:dyDescent="0.35">
      <c r="A1325">
        <v>694</v>
      </c>
      <c r="B1325" t="s">
        <v>11</v>
      </c>
      <c r="C1325">
        <v>5654</v>
      </c>
      <c r="D1325">
        <v>2.3898769999999998</v>
      </c>
      <c r="E1325">
        <v>2.4380739999999999</v>
      </c>
      <c r="F1325">
        <v>2.4333149999999999</v>
      </c>
      <c r="G1325">
        <v>2.3022149999999999</v>
      </c>
    </row>
    <row r="1326" spans="1:7" x14ac:dyDescent="0.35">
      <c r="A1326">
        <v>67</v>
      </c>
      <c r="B1326" t="s">
        <v>10</v>
      </c>
      <c r="C1326">
        <v>1806</v>
      </c>
      <c r="D1326">
        <v>13.048700999999999</v>
      </c>
      <c r="E1326">
        <v>11.502587999999999</v>
      </c>
      <c r="F1326">
        <v>11.589988999999999</v>
      </c>
      <c r="G1326">
        <v>11.498794999999999</v>
      </c>
    </row>
    <row r="1327" spans="1:7" x14ac:dyDescent="0.35">
      <c r="A1327">
        <v>978</v>
      </c>
      <c r="B1327" t="s">
        <v>10</v>
      </c>
      <c r="C1327">
        <v>279</v>
      </c>
      <c r="D1327">
        <v>0.99263000000000001</v>
      </c>
      <c r="E1327">
        <v>1.0665420000000001</v>
      </c>
      <c r="F1327">
        <v>1.52379</v>
      </c>
      <c r="G1327">
        <v>1.747401</v>
      </c>
    </row>
    <row r="1328" spans="1:7" x14ac:dyDescent="0.35">
      <c r="A1328">
        <v>972</v>
      </c>
      <c r="B1328" t="s">
        <v>10</v>
      </c>
      <c r="C1328">
        <v>392</v>
      </c>
      <c r="D1328">
        <v>7.1432169999999999</v>
      </c>
      <c r="E1328">
        <v>7.829834</v>
      </c>
      <c r="F1328">
        <v>7.9683849999999996</v>
      </c>
      <c r="G1328">
        <v>8.1563029999999994</v>
      </c>
    </row>
    <row r="1329" spans="1:7" x14ac:dyDescent="0.35">
      <c r="A1329">
        <v>695</v>
      </c>
      <c r="B1329" t="s">
        <v>11</v>
      </c>
      <c r="C1329">
        <v>15714</v>
      </c>
      <c r="D1329">
        <v>9.9803669999999993</v>
      </c>
      <c r="E1329">
        <v>9.9304559999999995</v>
      </c>
      <c r="F1329">
        <v>11.502534000000001</v>
      </c>
      <c r="G1329">
        <v>11.976754</v>
      </c>
    </row>
    <row r="1330" spans="1:7" x14ac:dyDescent="0.35">
      <c r="A1330">
        <v>173</v>
      </c>
      <c r="B1330" t="s">
        <v>10</v>
      </c>
      <c r="C1330">
        <v>159</v>
      </c>
      <c r="D1330">
        <v>0.29604399999999997</v>
      </c>
      <c r="E1330">
        <v>0.351074</v>
      </c>
      <c r="F1330">
        <v>0.22534899999999999</v>
      </c>
      <c r="G1330">
        <v>0.17543300000000001</v>
      </c>
    </row>
    <row r="1331" spans="1:7" x14ac:dyDescent="0.35">
      <c r="A1331">
        <v>626</v>
      </c>
      <c r="B1331" t="s">
        <v>10</v>
      </c>
      <c r="C1331">
        <v>0</v>
      </c>
    </row>
    <row r="1332" spans="1:7" x14ac:dyDescent="0.35">
      <c r="A1332">
        <v>696</v>
      </c>
      <c r="B1332" t="s">
        <v>11</v>
      </c>
      <c r="C1332">
        <v>8982</v>
      </c>
      <c r="D1332">
        <v>8.397672</v>
      </c>
      <c r="E1332">
        <v>6.7246430000000004</v>
      </c>
      <c r="F1332">
        <v>9.0449859999999997</v>
      </c>
      <c r="G1332">
        <v>8.7101819999999996</v>
      </c>
    </row>
    <row r="1333" spans="1:7" x14ac:dyDescent="0.35">
      <c r="A1333">
        <v>697</v>
      </c>
      <c r="B1333" t="s">
        <v>11</v>
      </c>
      <c r="C1333">
        <v>11378</v>
      </c>
      <c r="D1333">
        <v>10.589848</v>
      </c>
      <c r="E1333">
        <v>9.2127040000000004</v>
      </c>
      <c r="F1333">
        <v>8.3252249999999997</v>
      </c>
      <c r="G1333">
        <v>8.5939160000000001</v>
      </c>
    </row>
    <row r="1334" spans="1:7" x14ac:dyDescent="0.35">
      <c r="A1334">
        <v>698</v>
      </c>
      <c r="B1334" t="s">
        <v>11</v>
      </c>
      <c r="C1334">
        <v>20702</v>
      </c>
      <c r="D1334">
        <v>13.659109000000001</v>
      </c>
      <c r="E1334">
        <v>13.252478</v>
      </c>
      <c r="F1334">
        <v>14.057016000000001</v>
      </c>
      <c r="G1334">
        <v>14.122316</v>
      </c>
    </row>
    <row r="1335" spans="1:7" x14ac:dyDescent="0.35">
      <c r="A1335">
        <v>699</v>
      </c>
      <c r="B1335" t="s">
        <v>11</v>
      </c>
      <c r="C1335">
        <v>17300</v>
      </c>
      <c r="D1335">
        <v>17.576281999999999</v>
      </c>
      <c r="E1335">
        <v>17.461482</v>
      </c>
      <c r="F1335">
        <v>17.607130999999999</v>
      </c>
      <c r="G1335">
        <v>17.895831999999999</v>
      </c>
    </row>
    <row r="1336" spans="1:7" x14ac:dyDescent="0.35">
      <c r="A1336">
        <v>753</v>
      </c>
      <c r="B1336" t="s">
        <v>10</v>
      </c>
      <c r="C1336">
        <v>559</v>
      </c>
      <c r="D1336">
        <v>3.2695430000000001</v>
      </c>
      <c r="E1336">
        <v>3.5635729999999999</v>
      </c>
      <c r="F1336">
        <v>4.027444</v>
      </c>
      <c r="G1336">
        <v>4.166804</v>
      </c>
    </row>
    <row r="1337" spans="1:7" x14ac:dyDescent="0.35">
      <c r="A1337">
        <v>701</v>
      </c>
      <c r="B1337" t="s">
        <v>11</v>
      </c>
      <c r="C1337">
        <v>40640</v>
      </c>
      <c r="D1337">
        <v>22.819039</v>
      </c>
      <c r="E1337">
        <v>22.635892999999999</v>
      </c>
      <c r="F1337">
        <v>20.823488000000001</v>
      </c>
      <c r="G1337">
        <v>20.724644000000001</v>
      </c>
    </row>
    <row r="1338" spans="1:7" x14ac:dyDescent="0.35">
      <c r="A1338">
        <v>66</v>
      </c>
      <c r="B1338" t="s">
        <v>10</v>
      </c>
      <c r="C1338">
        <v>1548</v>
      </c>
      <c r="D1338">
        <v>10.259542</v>
      </c>
      <c r="E1338">
        <v>10.136221000000001</v>
      </c>
      <c r="F1338">
        <v>9.7528930000000003</v>
      </c>
      <c r="G1338">
        <v>9.6766830000000006</v>
      </c>
    </row>
    <row r="1339" spans="1:7" x14ac:dyDescent="0.35">
      <c r="A1339">
        <v>702</v>
      </c>
      <c r="B1339" t="s">
        <v>11</v>
      </c>
      <c r="C1339">
        <v>35463</v>
      </c>
      <c r="D1339">
        <v>23.100852</v>
      </c>
      <c r="E1339">
        <v>22.519075000000001</v>
      </c>
      <c r="F1339">
        <v>24.394846999999999</v>
      </c>
      <c r="G1339">
        <v>24.501636000000001</v>
      </c>
    </row>
    <row r="1340" spans="1:7" x14ac:dyDescent="0.35">
      <c r="A1340">
        <v>421</v>
      </c>
      <c r="B1340" t="s">
        <v>10</v>
      </c>
      <c r="C1340">
        <v>114</v>
      </c>
      <c r="D1340">
        <v>0.60345400000000005</v>
      </c>
      <c r="E1340">
        <v>0.64939999999999998</v>
      </c>
      <c r="F1340">
        <v>0.66291599999999995</v>
      </c>
      <c r="G1340">
        <v>0.54921699999999996</v>
      </c>
    </row>
    <row r="1341" spans="1:7" x14ac:dyDescent="0.35">
      <c r="A1341">
        <v>926</v>
      </c>
      <c r="B1341" t="s">
        <v>10</v>
      </c>
      <c r="C1341">
        <v>1309</v>
      </c>
      <c r="D1341">
        <v>9.694172</v>
      </c>
      <c r="E1341">
        <v>10.037701999999999</v>
      </c>
      <c r="F1341">
        <v>9.587256</v>
      </c>
      <c r="G1341">
        <v>10.410062999999999</v>
      </c>
    </row>
    <row r="1342" spans="1:7" x14ac:dyDescent="0.35">
      <c r="A1342">
        <v>333</v>
      </c>
      <c r="B1342" t="s">
        <v>10</v>
      </c>
      <c r="C1342">
        <v>790</v>
      </c>
      <c r="D1342">
        <v>5.5788520000000004</v>
      </c>
      <c r="E1342">
        <v>8.4640070000000005</v>
      </c>
      <c r="F1342">
        <v>6.8377249999999998</v>
      </c>
      <c r="G1342">
        <v>15.657836</v>
      </c>
    </row>
    <row r="1343" spans="1:7" x14ac:dyDescent="0.35">
      <c r="A1343">
        <v>87</v>
      </c>
      <c r="B1343" t="s">
        <v>10</v>
      </c>
      <c r="C1343">
        <v>514</v>
      </c>
      <c r="D1343">
        <v>3.6238769999999998</v>
      </c>
      <c r="E1343">
        <v>3.9814620000000001</v>
      </c>
      <c r="F1343">
        <v>3.9723190000000002</v>
      </c>
      <c r="G1343">
        <v>3.686553</v>
      </c>
    </row>
    <row r="1344" spans="1:7" x14ac:dyDescent="0.35">
      <c r="A1344">
        <v>234</v>
      </c>
      <c r="B1344" t="s">
        <v>10</v>
      </c>
      <c r="C1344">
        <v>97</v>
      </c>
      <c r="D1344">
        <v>0.74122200000000005</v>
      </c>
      <c r="E1344">
        <v>0.85313099999999997</v>
      </c>
      <c r="F1344">
        <v>0.46538400000000002</v>
      </c>
      <c r="G1344">
        <v>0.53241300000000003</v>
      </c>
    </row>
    <row r="1345" spans="1:7" x14ac:dyDescent="0.35">
      <c r="A1345">
        <v>703</v>
      </c>
      <c r="B1345" t="s">
        <v>11</v>
      </c>
      <c r="C1345">
        <v>47915</v>
      </c>
      <c r="D1345">
        <v>36.084356</v>
      </c>
      <c r="E1345">
        <v>34.021526999999999</v>
      </c>
      <c r="F1345">
        <v>34.021801000000004</v>
      </c>
      <c r="G1345">
        <v>35.560538999999999</v>
      </c>
    </row>
    <row r="1346" spans="1:7" x14ac:dyDescent="0.35">
      <c r="A1346">
        <v>704</v>
      </c>
      <c r="B1346" t="s">
        <v>11</v>
      </c>
      <c r="C1346">
        <v>52619</v>
      </c>
      <c r="D1346">
        <v>36.431848000000002</v>
      </c>
      <c r="E1346">
        <v>35.020313999999999</v>
      </c>
      <c r="F1346">
        <v>35.702123</v>
      </c>
      <c r="G1346">
        <v>35.484659999999998</v>
      </c>
    </row>
    <row r="1347" spans="1:7" x14ac:dyDescent="0.35">
      <c r="A1347">
        <v>705</v>
      </c>
      <c r="B1347" t="s">
        <v>11</v>
      </c>
      <c r="C1347">
        <v>60237</v>
      </c>
      <c r="D1347">
        <v>65.256118999999998</v>
      </c>
      <c r="E1347">
        <v>68.397509999999997</v>
      </c>
      <c r="F1347">
        <v>69.810398000000006</v>
      </c>
      <c r="G1347">
        <v>68.066942999999995</v>
      </c>
    </row>
    <row r="1348" spans="1:7" x14ac:dyDescent="0.35">
      <c r="A1348">
        <v>656</v>
      </c>
      <c r="B1348" t="s">
        <v>10</v>
      </c>
      <c r="C1348">
        <v>724</v>
      </c>
      <c r="D1348">
        <v>2.9356629999999999</v>
      </c>
      <c r="E1348">
        <v>3.4039199999999998</v>
      </c>
      <c r="F1348">
        <v>3.268694</v>
      </c>
      <c r="G1348">
        <v>3.5918779999999999</v>
      </c>
    </row>
    <row r="1349" spans="1:7" x14ac:dyDescent="0.35">
      <c r="A1349">
        <v>147</v>
      </c>
      <c r="B1349" t="s">
        <v>10</v>
      </c>
      <c r="C1349">
        <v>2979</v>
      </c>
      <c r="D1349">
        <v>24.792358</v>
      </c>
      <c r="E1349">
        <v>28.291101000000001</v>
      </c>
      <c r="F1349">
        <v>31.019618999999999</v>
      </c>
      <c r="G1349">
        <v>29.147950000000002</v>
      </c>
    </row>
    <row r="1350" spans="1:7" x14ac:dyDescent="0.35">
      <c r="A1350">
        <v>706</v>
      </c>
      <c r="B1350" t="s">
        <v>11</v>
      </c>
      <c r="C1350">
        <v>34423</v>
      </c>
      <c r="D1350">
        <v>28.066402</v>
      </c>
      <c r="E1350">
        <v>28.619986000000001</v>
      </c>
      <c r="F1350">
        <v>29.510362000000001</v>
      </c>
      <c r="G1350">
        <v>28.605091000000002</v>
      </c>
    </row>
    <row r="1351" spans="1:7" x14ac:dyDescent="0.35">
      <c r="A1351">
        <v>707</v>
      </c>
      <c r="B1351" t="s">
        <v>11</v>
      </c>
      <c r="C1351">
        <v>32459</v>
      </c>
      <c r="D1351">
        <v>46.688791000000002</v>
      </c>
      <c r="E1351">
        <v>45.476047999999999</v>
      </c>
      <c r="F1351">
        <v>47.194789</v>
      </c>
      <c r="G1351">
        <v>47.259101999999999</v>
      </c>
    </row>
    <row r="1352" spans="1:7" x14ac:dyDescent="0.35">
      <c r="A1352">
        <v>533</v>
      </c>
      <c r="B1352" t="s">
        <v>10</v>
      </c>
      <c r="C1352">
        <v>305</v>
      </c>
      <c r="D1352">
        <v>1.4405060000000001</v>
      </c>
      <c r="E1352">
        <v>1.481892</v>
      </c>
      <c r="F1352">
        <v>1.329434</v>
      </c>
      <c r="G1352">
        <v>1.3803879999999999</v>
      </c>
    </row>
    <row r="1353" spans="1:7" x14ac:dyDescent="0.35">
      <c r="A1353">
        <v>258</v>
      </c>
      <c r="B1353" t="s">
        <v>10</v>
      </c>
      <c r="C1353">
        <v>749</v>
      </c>
      <c r="D1353">
        <v>7.4841379999999997</v>
      </c>
      <c r="E1353">
        <v>7.3071789999999996</v>
      </c>
      <c r="F1353">
        <v>6.8217800000000004</v>
      </c>
      <c r="G1353">
        <v>6.0525320000000002</v>
      </c>
    </row>
    <row r="1354" spans="1:7" x14ac:dyDescent="0.35">
      <c r="A1354">
        <v>455</v>
      </c>
      <c r="B1354" t="s">
        <v>10</v>
      </c>
      <c r="C1354">
        <v>575</v>
      </c>
      <c r="D1354">
        <v>3.1681360000000001</v>
      </c>
      <c r="E1354">
        <v>3.5683199999999999</v>
      </c>
      <c r="F1354">
        <v>2.3353799999999998</v>
      </c>
      <c r="G1354">
        <v>2.3947159999999998</v>
      </c>
    </row>
    <row r="1355" spans="1:7" x14ac:dyDescent="0.35">
      <c r="A1355">
        <v>709</v>
      </c>
      <c r="B1355" t="s">
        <v>10</v>
      </c>
      <c r="C1355">
        <v>449</v>
      </c>
      <c r="D1355">
        <v>0.92849199999999998</v>
      </c>
      <c r="E1355">
        <v>0.945079</v>
      </c>
      <c r="F1355">
        <v>0.91150399999999998</v>
      </c>
      <c r="G1355">
        <v>0.71607299999999996</v>
      </c>
    </row>
    <row r="1356" spans="1:7" x14ac:dyDescent="0.35">
      <c r="A1356">
        <v>620</v>
      </c>
      <c r="B1356" t="s">
        <v>10</v>
      </c>
      <c r="C1356">
        <v>51</v>
      </c>
      <c r="D1356">
        <v>0.41368199999999999</v>
      </c>
      <c r="E1356">
        <v>0.392291</v>
      </c>
      <c r="F1356">
        <v>0.19625899999999999</v>
      </c>
      <c r="G1356">
        <v>0.20313899999999999</v>
      </c>
    </row>
    <row r="1357" spans="1:7" x14ac:dyDescent="0.35">
      <c r="A1357">
        <v>846</v>
      </c>
      <c r="B1357" t="s">
        <v>10</v>
      </c>
      <c r="C1357">
        <v>150</v>
      </c>
      <c r="D1357">
        <v>4.4467E-2</v>
      </c>
      <c r="E1357">
        <v>6.5355999999999997E-2</v>
      </c>
      <c r="F1357">
        <v>0.12846399999999999</v>
      </c>
      <c r="G1357">
        <v>0.118503</v>
      </c>
    </row>
    <row r="1358" spans="1:7" x14ac:dyDescent="0.35">
      <c r="A1358">
        <v>930</v>
      </c>
      <c r="B1358" t="s">
        <v>10</v>
      </c>
      <c r="C1358">
        <v>87</v>
      </c>
      <c r="D1358">
        <v>0.50430200000000003</v>
      </c>
      <c r="E1358">
        <v>0.54408500000000004</v>
      </c>
      <c r="F1358">
        <v>0.47103800000000001</v>
      </c>
      <c r="G1358">
        <v>0.39555200000000001</v>
      </c>
    </row>
    <row r="1359" spans="1:7" x14ac:dyDescent="0.35">
      <c r="A1359">
        <v>708</v>
      </c>
      <c r="B1359" t="s">
        <v>11</v>
      </c>
      <c r="C1359">
        <v>31456</v>
      </c>
      <c r="D1359">
        <v>71.380217999999999</v>
      </c>
      <c r="E1359">
        <v>65.365476000000001</v>
      </c>
      <c r="F1359">
        <v>80.975982999999999</v>
      </c>
      <c r="G1359">
        <v>73.866237999999996</v>
      </c>
    </row>
    <row r="1360" spans="1:7" x14ac:dyDescent="0.35">
      <c r="A1360">
        <v>709</v>
      </c>
      <c r="B1360" t="s">
        <v>11</v>
      </c>
      <c r="C1360">
        <v>32908</v>
      </c>
      <c r="D1360">
        <v>20.986366</v>
      </c>
      <c r="E1360">
        <v>19.68468</v>
      </c>
      <c r="F1360">
        <v>19.650148999999999</v>
      </c>
      <c r="G1360">
        <v>19.760128000000002</v>
      </c>
    </row>
    <row r="1361" spans="1:7" x14ac:dyDescent="0.35">
      <c r="A1361">
        <v>710</v>
      </c>
      <c r="B1361" t="s">
        <v>11</v>
      </c>
      <c r="C1361">
        <v>48832</v>
      </c>
      <c r="D1361">
        <v>35.050072999999998</v>
      </c>
      <c r="E1361">
        <v>34.769688000000002</v>
      </c>
      <c r="F1361">
        <v>35.322560000000003</v>
      </c>
      <c r="G1361">
        <v>34.765222000000001</v>
      </c>
    </row>
    <row r="1362" spans="1:7" x14ac:dyDescent="0.35">
      <c r="A1362">
        <v>711</v>
      </c>
      <c r="B1362" t="s">
        <v>11</v>
      </c>
      <c r="C1362">
        <v>35668</v>
      </c>
      <c r="D1362">
        <v>38.64</v>
      </c>
      <c r="E1362">
        <v>38.130000000000003</v>
      </c>
      <c r="F1362">
        <v>41.05</v>
      </c>
      <c r="G1362">
        <v>39.89</v>
      </c>
    </row>
    <row r="1363" spans="1:7" x14ac:dyDescent="0.35">
      <c r="A1363">
        <v>712</v>
      </c>
      <c r="B1363" t="s">
        <v>11</v>
      </c>
      <c r="C1363">
        <v>60514</v>
      </c>
      <c r="D1363">
        <v>69.834017000000003</v>
      </c>
      <c r="E1363">
        <v>67.849266999999998</v>
      </c>
      <c r="F1363">
        <v>68.859691999999995</v>
      </c>
      <c r="G1363">
        <v>70.056956</v>
      </c>
    </row>
    <row r="1364" spans="1:7" x14ac:dyDescent="0.35">
      <c r="A1364">
        <v>713</v>
      </c>
      <c r="B1364" t="s">
        <v>11</v>
      </c>
      <c r="C1364">
        <v>56051</v>
      </c>
      <c r="D1364">
        <v>35.340991000000002</v>
      </c>
      <c r="E1364">
        <v>34.343032999999998</v>
      </c>
      <c r="F1364">
        <v>38.104092999999999</v>
      </c>
      <c r="G1364">
        <v>38.663167999999999</v>
      </c>
    </row>
    <row r="1365" spans="1:7" x14ac:dyDescent="0.35">
      <c r="A1365">
        <v>429</v>
      </c>
      <c r="B1365" t="s">
        <v>10</v>
      </c>
      <c r="C1365">
        <v>577</v>
      </c>
      <c r="D1365">
        <v>2.767261</v>
      </c>
      <c r="E1365">
        <v>2.4468519999999998</v>
      </c>
      <c r="F1365">
        <v>2.0518909999999999</v>
      </c>
      <c r="G1365">
        <v>1.980766</v>
      </c>
    </row>
    <row r="1366" spans="1:7" x14ac:dyDescent="0.35">
      <c r="A1366">
        <v>169</v>
      </c>
      <c r="B1366" t="s">
        <v>10</v>
      </c>
      <c r="C1366">
        <v>615</v>
      </c>
      <c r="D1366">
        <v>2.8251210000000002</v>
      </c>
      <c r="E1366">
        <v>3.0818660000000002</v>
      </c>
      <c r="F1366">
        <v>2.6775850000000001</v>
      </c>
      <c r="G1366">
        <v>2.7237930000000001</v>
      </c>
    </row>
    <row r="1367" spans="1:7" x14ac:dyDescent="0.35">
      <c r="A1367">
        <v>714</v>
      </c>
      <c r="B1367" t="s">
        <v>11</v>
      </c>
      <c r="C1367">
        <v>29823</v>
      </c>
      <c r="D1367">
        <v>26.905707</v>
      </c>
      <c r="E1367">
        <v>27.446977</v>
      </c>
      <c r="F1367">
        <v>28.388781000000002</v>
      </c>
      <c r="G1367">
        <v>28.344245999999998</v>
      </c>
    </row>
    <row r="1368" spans="1:7" x14ac:dyDescent="0.35">
      <c r="A1368">
        <v>75</v>
      </c>
      <c r="B1368" t="s">
        <v>10</v>
      </c>
      <c r="C1368">
        <v>594</v>
      </c>
      <c r="D1368">
        <v>2.9313950000000002</v>
      </c>
      <c r="E1368">
        <v>3.6201750000000001</v>
      </c>
      <c r="F1368">
        <v>2.1822189999999999</v>
      </c>
      <c r="G1368">
        <v>1.9636720000000001</v>
      </c>
    </row>
    <row r="1369" spans="1:7" x14ac:dyDescent="0.35">
      <c r="A1369">
        <v>124</v>
      </c>
      <c r="B1369" t="s">
        <v>10</v>
      </c>
      <c r="C1369">
        <v>1731</v>
      </c>
      <c r="D1369">
        <v>15.497776999999999</v>
      </c>
      <c r="E1369">
        <v>28.998995000000001</v>
      </c>
      <c r="F1369">
        <v>17.562950000000001</v>
      </c>
      <c r="G1369">
        <v>19.802285000000001</v>
      </c>
    </row>
    <row r="1370" spans="1:7" x14ac:dyDescent="0.35">
      <c r="A1370">
        <v>728</v>
      </c>
      <c r="B1370" t="s">
        <v>10</v>
      </c>
      <c r="C1370">
        <v>440</v>
      </c>
      <c r="D1370">
        <v>3.6527500000000002</v>
      </c>
      <c r="E1370">
        <v>4.8978339999999996</v>
      </c>
      <c r="F1370">
        <v>5.466037</v>
      </c>
      <c r="G1370">
        <v>5.5808540000000004</v>
      </c>
    </row>
    <row r="1371" spans="1:7" x14ac:dyDescent="0.35">
      <c r="A1371">
        <v>7</v>
      </c>
      <c r="B1371" t="s">
        <v>10</v>
      </c>
      <c r="C1371">
        <v>201</v>
      </c>
      <c r="D1371">
        <v>1.5584830000000001</v>
      </c>
      <c r="E1371">
        <v>3.4532820000000002</v>
      </c>
      <c r="F1371">
        <v>1.110535</v>
      </c>
      <c r="G1371">
        <v>1.1284670000000001</v>
      </c>
    </row>
    <row r="1372" spans="1:7" x14ac:dyDescent="0.35">
      <c r="A1372">
        <v>578</v>
      </c>
      <c r="B1372" t="s">
        <v>10</v>
      </c>
      <c r="C1372">
        <v>482</v>
      </c>
      <c r="D1372">
        <v>2.1028929999999999</v>
      </c>
      <c r="E1372">
        <v>3.178099</v>
      </c>
      <c r="F1372">
        <v>1.752305</v>
      </c>
      <c r="G1372">
        <v>1.6457250000000001</v>
      </c>
    </row>
    <row r="1373" spans="1:7" x14ac:dyDescent="0.35">
      <c r="A1373">
        <v>273</v>
      </c>
      <c r="B1373" t="s">
        <v>10</v>
      </c>
      <c r="C1373">
        <v>42</v>
      </c>
      <c r="D1373">
        <v>0.188028</v>
      </c>
      <c r="E1373">
        <v>0.14844199999999999</v>
      </c>
      <c r="F1373">
        <v>0.10810599999999999</v>
      </c>
      <c r="G1373">
        <v>0.126439</v>
      </c>
    </row>
    <row r="1374" spans="1:7" x14ac:dyDescent="0.35">
      <c r="A1374">
        <v>398</v>
      </c>
      <c r="B1374" t="s">
        <v>10</v>
      </c>
      <c r="C1374">
        <v>4</v>
      </c>
      <c r="D1374">
        <v>8.4326999999999999E-2</v>
      </c>
      <c r="E1374">
        <v>8.5854E-2</v>
      </c>
      <c r="F1374">
        <v>0.22461300000000001</v>
      </c>
      <c r="G1374">
        <v>0.21293500000000001</v>
      </c>
    </row>
    <row r="1375" spans="1:7" x14ac:dyDescent="0.35">
      <c r="A1375">
        <v>715</v>
      </c>
      <c r="B1375" t="s">
        <v>11</v>
      </c>
      <c r="C1375">
        <v>26763</v>
      </c>
      <c r="D1375">
        <v>16.952611000000001</v>
      </c>
      <c r="E1375">
        <v>17.168171000000001</v>
      </c>
      <c r="F1375">
        <v>17.428519000000001</v>
      </c>
      <c r="G1375">
        <v>16.532014</v>
      </c>
    </row>
    <row r="1376" spans="1:7" x14ac:dyDescent="0.35">
      <c r="A1376">
        <v>716</v>
      </c>
      <c r="B1376" t="s">
        <v>11</v>
      </c>
      <c r="C1376">
        <v>84509</v>
      </c>
      <c r="D1376">
        <v>28.327045999999999</v>
      </c>
      <c r="E1376">
        <v>27.125996000000001</v>
      </c>
      <c r="F1376">
        <v>25.491439</v>
      </c>
      <c r="G1376">
        <v>26.930418</v>
      </c>
    </row>
    <row r="1377" spans="1:7" x14ac:dyDescent="0.35">
      <c r="A1377">
        <v>717</v>
      </c>
      <c r="B1377" t="s">
        <v>11</v>
      </c>
      <c r="C1377">
        <v>16799</v>
      </c>
      <c r="D1377">
        <v>19.844207999999998</v>
      </c>
      <c r="E1377">
        <v>19.413226000000002</v>
      </c>
      <c r="F1377">
        <v>19.484650999999999</v>
      </c>
      <c r="G1377">
        <v>19.679438000000001</v>
      </c>
    </row>
    <row r="1378" spans="1:7" x14ac:dyDescent="0.35">
      <c r="A1378">
        <v>718</v>
      </c>
      <c r="B1378" t="s">
        <v>11</v>
      </c>
      <c r="C1378">
        <v>25170</v>
      </c>
      <c r="D1378">
        <v>41.076197999999998</v>
      </c>
      <c r="E1378">
        <v>39.586817000000003</v>
      </c>
      <c r="F1378">
        <v>41.916424999999997</v>
      </c>
      <c r="G1378">
        <v>41.537739999999999</v>
      </c>
    </row>
    <row r="1379" spans="1:7" x14ac:dyDescent="0.35">
      <c r="A1379">
        <v>719</v>
      </c>
      <c r="B1379" t="s">
        <v>11</v>
      </c>
      <c r="C1379">
        <v>59330</v>
      </c>
      <c r="D1379">
        <v>23.183133000000002</v>
      </c>
      <c r="E1379">
        <v>22.319718999999999</v>
      </c>
      <c r="F1379">
        <v>23.091984</v>
      </c>
      <c r="G1379">
        <v>23.595412</v>
      </c>
    </row>
    <row r="1380" spans="1:7" x14ac:dyDescent="0.35">
      <c r="A1380">
        <v>488</v>
      </c>
      <c r="B1380" t="s">
        <v>10</v>
      </c>
      <c r="C1380">
        <v>1090</v>
      </c>
      <c r="D1380">
        <v>5.7823279999999997</v>
      </c>
      <c r="E1380">
        <v>7.3153309999999996</v>
      </c>
      <c r="F1380">
        <v>5.6963800000000004</v>
      </c>
      <c r="G1380">
        <v>6.0271619999999997</v>
      </c>
    </row>
    <row r="1381" spans="1:7" x14ac:dyDescent="0.35">
      <c r="A1381">
        <v>228</v>
      </c>
      <c r="B1381" t="s">
        <v>10</v>
      </c>
      <c r="C1381">
        <v>204</v>
      </c>
      <c r="D1381">
        <v>1.7548539999999999</v>
      </c>
      <c r="E1381">
        <v>4.3633230000000003</v>
      </c>
      <c r="F1381">
        <v>0.92988800000000005</v>
      </c>
      <c r="G1381">
        <v>0.86794000000000004</v>
      </c>
    </row>
    <row r="1382" spans="1:7" x14ac:dyDescent="0.35">
      <c r="A1382">
        <v>826</v>
      </c>
      <c r="B1382" t="s">
        <v>10</v>
      </c>
      <c r="C1382">
        <v>1133</v>
      </c>
      <c r="D1382">
        <v>2.6716410000000002</v>
      </c>
      <c r="E1382">
        <v>2.70729</v>
      </c>
      <c r="F1382">
        <v>2.620304</v>
      </c>
      <c r="G1382">
        <v>2.6664639999999999</v>
      </c>
    </row>
    <row r="1383" spans="1:7" x14ac:dyDescent="0.35">
      <c r="A1383">
        <v>118</v>
      </c>
      <c r="B1383" t="s">
        <v>10</v>
      </c>
      <c r="C1383">
        <v>829</v>
      </c>
      <c r="D1383">
        <v>33.116275999999999</v>
      </c>
      <c r="E1383">
        <v>45.019025999999997</v>
      </c>
      <c r="F1383">
        <v>28.291453000000001</v>
      </c>
      <c r="G1383">
        <v>24.807019</v>
      </c>
    </row>
    <row r="1384" spans="1:7" x14ac:dyDescent="0.35">
      <c r="A1384">
        <v>757</v>
      </c>
      <c r="B1384" t="s">
        <v>10</v>
      </c>
      <c r="C1384">
        <v>916</v>
      </c>
      <c r="D1384">
        <v>5.2534979999999996</v>
      </c>
      <c r="E1384">
        <v>6.9415690000000003</v>
      </c>
      <c r="F1384">
        <v>3.7120649999999999</v>
      </c>
      <c r="G1384">
        <v>3.5254629999999998</v>
      </c>
    </row>
    <row r="1385" spans="1:7" x14ac:dyDescent="0.35">
      <c r="A1385">
        <v>717</v>
      </c>
      <c r="B1385" t="s">
        <v>10</v>
      </c>
      <c r="C1385">
        <v>234</v>
      </c>
      <c r="D1385">
        <v>0.55235000000000001</v>
      </c>
      <c r="E1385">
        <v>0.50076799999999999</v>
      </c>
      <c r="F1385">
        <v>0.85933899999999996</v>
      </c>
      <c r="G1385">
        <v>1.0211190000000001</v>
      </c>
    </row>
    <row r="1386" spans="1:7" x14ac:dyDescent="0.35">
      <c r="A1386">
        <v>566</v>
      </c>
      <c r="B1386" t="s">
        <v>10</v>
      </c>
      <c r="C1386">
        <v>271</v>
      </c>
      <c r="D1386">
        <v>3.5584600000000002</v>
      </c>
      <c r="E1386">
        <v>4.4458549999999999</v>
      </c>
      <c r="F1386">
        <v>2.896652</v>
      </c>
      <c r="G1386">
        <v>4.0586770000000003</v>
      </c>
    </row>
    <row r="1387" spans="1:7" x14ac:dyDescent="0.35">
      <c r="A1387">
        <v>477</v>
      </c>
      <c r="B1387" t="s">
        <v>10</v>
      </c>
      <c r="C1387">
        <v>0</v>
      </c>
    </row>
    <row r="1388" spans="1:7" x14ac:dyDescent="0.35">
      <c r="A1388">
        <v>942</v>
      </c>
      <c r="B1388" t="s">
        <v>10</v>
      </c>
      <c r="C1388">
        <v>624</v>
      </c>
      <c r="D1388">
        <v>4.9517340000000001</v>
      </c>
      <c r="E1388">
        <v>6.0388640000000002</v>
      </c>
      <c r="F1388">
        <v>4.0022460000000004</v>
      </c>
      <c r="G1388">
        <v>3.482421</v>
      </c>
    </row>
    <row r="1389" spans="1:7" x14ac:dyDescent="0.35">
      <c r="A1389">
        <v>848</v>
      </c>
      <c r="B1389" t="s">
        <v>10</v>
      </c>
      <c r="C1389">
        <v>16</v>
      </c>
      <c r="F1389">
        <v>0.114491</v>
      </c>
      <c r="G1389">
        <v>0.15090799999999999</v>
      </c>
    </row>
    <row r="1390" spans="1:7" x14ac:dyDescent="0.35">
      <c r="A1390">
        <v>720</v>
      </c>
      <c r="B1390" t="s">
        <v>11</v>
      </c>
      <c r="C1390">
        <v>27301</v>
      </c>
      <c r="D1390">
        <v>18.002780999999999</v>
      </c>
      <c r="E1390">
        <v>13.70561</v>
      </c>
      <c r="F1390">
        <v>14.742182</v>
      </c>
      <c r="G1390">
        <v>14.681882999999999</v>
      </c>
    </row>
    <row r="1391" spans="1:7" x14ac:dyDescent="0.35">
      <c r="A1391">
        <v>721</v>
      </c>
      <c r="B1391" t="s">
        <v>11</v>
      </c>
      <c r="C1391">
        <v>38018</v>
      </c>
      <c r="D1391">
        <v>26.104987999999999</v>
      </c>
      <c r="E1391">
        <v>26.280985000000001</v>
      </c>
      <c r="F1391">
        <v>27.721962000000001</v>
      </c>
      <c r="G1391">
        <v>28.084638000000002</v>
      </c>
    </row>
    <row r="1392" spans="1:7" x14ac:dyDescent="0.35">
      <c r="A1392">
        <v>722</v>
      </c>
      <c r="B1392" t="s">
        <v>11</v>
      </c>
      <c r="C1392">
        <v>12367</v>
      </c>
      <c r="D1392">
        <v>12.659103999999999</v>
      </c>
      <c r="E1392">
        <v>12.533219000000001</v>
      </c>
      <c r="F1392">
        <v>10.819286999999999</v>
      </c>
      <c r="G1392">
        <v>11.054745</v>
      </c>
    </row>
    <row r="1393" spans="1:7" x14ac:dyDescent="0.35">
      <c r="A1393">
        <v>723</v>
      </c>
      <c r="B1393" t="s">
        <v>11</v>
      </c>
      <c r="C1393">
        <v>16055</v>
      </c>
      <c r="D1393">
        <v>16.277718</v>
      </c>
      <c r="E1393">
        <v>15.6313</v>
      </c>
      <c r="F1393">
        <v>15.404610999999999</v>
      </c>
      <c r="G1393">
        <v>15.544479000000001</v>
      </c>
    </row>
    <row r="1394" spans="1:7" x14ac:dyDescent="0.35">
      <c r="A1394">
        <v>724</v>
      </c>
      <c r="B1394" t="s">
        <v>11</v>
      </c>
      <c r="C1394">
        <v>19598</v>
      </c>
      <c r="D1394">
        <v>48.205638999999998</v>
      </c>
      <c r="E1394">
        <v>73.232579000000001</v>
      </c>
      <c r="F1394">
        <v>51.697206999999999</v>
      </c>
      <c r="G1394">
        <v>54.419696000000002</v>
      </c>
    </row>
    <row r="1395" spans="1:7" x14ac:dyDescent="0.35">
      <c r="A1395">
        <v>726</v>
      </c>
      <c r="B1395" t="s">
        <v>11</v>
      </c>
      <c r="C1395">
        <v>23152</v>
      </c>
      <c r="D1395">
        <v>20.486888</v>
      </c>
      <c r="E1395">
        <v>20.657281000000001</v>
      </c>
      <c r="F1395">
        <v>21.356366000000001</v>
      </c>
      <c r="G1395">
        <v>22.090809</v>
      </c>
    </row>
    <row r="1396" spans="1:7" x14ac:dyDescent="0.35">
      <c r="A1396">
        <v>727</v>
      </c>
      <c r="B1396" t="s">
        <v>11</v>
      </c>
      <c r="C1396">
        <v>56922</v>
      </c>
      <c r="D1396">
        <v>37.443969000000003</v>
      </c>
      <c r="E1396">
        <v>35.320452000000003</v>
      </c>
      <c r="F1396">
        <v>34.847484000000001</v>
      </c>
      <c r="G1396">
        <v>35.909497999999999</v>
      </c>
    </row>
    <row r="1397" spans="1:7" x14ac:dyDescent="0.35">
      <c r="A1397">
        <v>728</v>
      </c>
      <c r="B1397" t="s">
        <v>11</v>
      </c>
      <c r="C1397">
        <v>32685</v>
      </c>
      <c r="D1397">
        <v>42.633882999999997</v>
      </c>
      <c r="E1397">
        <v>40.857275999999999</v>
      </c>
      <c r="F1397">
        <v>39.031123999999998</v>
      </c>
      <c r="G1397">
        <v>38.538466999999997</v>
      </c>
    </row>
    <row r="1398" spans="1:7" x14ac:dyDescent="0.35">
      <c r="A1398">
        <v>796</v>
      </c>
      <c r="B1398" t="s">
        <v>10</v>
      </c>
      <c r="C1398">
        <v>1652</v>
      </c>
      <c r="D1398">
        <v>10.936173999999999</v>
      </c>
      <c r="E1398">
        <v>15.908662</v>
      </c>
      <c r="F1398">
        <v>12.390971</v>
      </c>
      <c r="G1398">
        <v>12.715552000000001</v>
      </c>
    </row>
    <row r="1399" spans="1:7" x14ac:dyDescent="0.35">
      <c r="A1399">
        <v>71</v>
      </c>
      <c r="B1399" t="s">
        <v>10</v>
      </c>
      <c r="C1399">
        <v>347</v>
      </c>
      <c r="D1399">
        <v>1.6250880000000001</v>
      </c>
      <c r="E1399">
        <v>1.2208570000000001</v>
      </c>
      <c r="F1399">
        <v>2.2833619999999999</v>
      </c>
      <c r="G1399">
        <v>2.3635649999999999</v>
      </c>
    </row>
    <row r="1400" spans="1:7" x14ac:dyDescent="0.35">
      <c r="A1400">
        <v>220</v>
      </c>
      <c r="B1400" t="s">
        <v>10</v>
      </c>
      <c r="C1400">
        <v>412</v>
      </c>
      <c r="D1400">
        <v>3.0784500000000001</v>
      </c>
      <c r="E1400">
        <v>5.1149529999999999</v>
      </c>
      <c r="F1400">
        <v>2.4475880000000001</v>
      </c>
      <c r="G1400">
        <v>2.1130179999999998</v>
      </c>
    </row>
    <row r="1401" spans="1:7" x14ac:dyDescent="0.35">
      <c r="A1401">
        <v>280</v>
      </c>
      <c r="B1401" t="s">
        <v>10</v>
      </c>
      <c r="C1401">
        <v>0</v>
      </c>
    </row>
    <row r="1402" spans="1:7" x14ac:dyDescent="0.35">
      <c r="A1402">
        <v>253</v>
      </c>
      <c r="B1402" t="s">
        <v>10</v>
      </c>
      <c r="C1402">
        <v>195</v>
      </c>
      <c r="D1402">
        <v>1.1183879999999999</v>
      </c>
      <c r="E1402">
        <v>1.1324510000000001</v>
      </c>
      <c r="F1402">
        <v>0.73175699999999999</v>
      </c>
      <c r="G1402">
        <v>0.98170000000000002</v>
      </c>
    </row>
    <row r="1403" spans="1:7" x14ac:dyDescent="0.35">
      <c r="A1403">
        <v>411</v>
      </c>
      <c r="B1403" t="s">
        <v>10</v>
      </c>
      <c r="C1403">
        <v>408</v>
      </c>
      <c r="D1403">
        <v>1.9453940000000001</v>
      </c>
      <c r="E1403">
        <v>2.7983030000000002</v>
      </c>
      <c r="F1403">
        <v>1.787056</v>
      </c>
      <c r="G1403">
        <v>1.919683</v>
      </c>
    </row>
    <row r="1404" spans="1:7" x14ac:dyDescent="0.35">
      <c r="A1404">
        <v>729</v>
      </c>
      <c r="B1404" t="s">
        <v>11</v>
      </c>
      <c r="C1404">
        <v>24671</v>
      </c>
      <c r="D1404">
        <v>12.519707</v>
      </c>
      <c r="E1404">
        <v>11.566811</v>
      </c>
      <c r="F1404">
        <v>29.176053</v>
      </c>
      <c r="G1404">
        <v>12.887492999999999</v>
      </c>
    </row>
    <row r="1405" spans="1:7" x14ac:dyDescent="0.35">
      <c r="A1405">
        <v>451</v>
      </c>
      <c r="B1405" t="s">
        <v>10</v>
      </c>
      <c r="C1405">
        <v>254</v>
      </c>
      <c r="D1405">
        <v>2.1856840000000002</v>
      </c>
      <c r="E1405">
        <v>3.634674</v>
      </c>
      <c r="F1405">
        <v>6.3298769999999998</v>
      </c>
      <c r="G1405">
        <v>7.994834</v>
      </c>
    </row>
    <row r="1406" spans="1:7" x14ac:dyDescent="0.35">
      <c r="A1406">
        <v>730</v>
      </c>
      <c r="B1406" t="s">
        <v>11</v>
      </c>
      <c r="C1406">
        <v>56438</v>
      </c>
      <c r="D1406">
        <v>32.189644999999999</v>
      </c>
      <c r="E1406">
        <v>32.342616999999997</v>
      </c>
      <c r="F1406">
        <v>31.401154999999999</v>
      </c>
      <c r="G1406">
        <v>32.896484999999998</v>
      </c>
    </row>
    <row r="1407" spans="1:7" x14ac:dyDescent="0.35">
      <c r="A1407">
        <v>731</v>
      </c>
      <c r="B1407" t="s">
        <v>11</v>
      </c>
      <c r="C1407">
        <v>11133</v>
      </c>
      <c r="D1407">
        <v>13.451577</v>
      </c>
      <c r="E1407">
        <v>13.221735000000001</v>
      </c>
      <c r="F1407">
        <v>13.89099</v>
      </c>
      <c r="G1407">
        <v>14.140988999999999</v>
      </c>
    </row>
    <row r="1408" spans="1:7" x14ac:dyDescent="0.35">
      <c r="A1408">
        <v>732</v>
      </c>
      <c r="B1408" t="s">
        <v>11</v>
      </c>
      <c r="C1408">
        <v>49893</v>
      </c>
      <c r="D1408">
        <v>61.983307000000003</v>
      </c>
      <c r="E1408">
        <v>61.833460000000002</v>
      </c>
      <c r="F1408">
        <v>60.824997000000003</v>
      </c>
      <c r="G1408">
        <v>60.302463000000003</v>
      </c>
    </row>
    <row r="1409" spans="1:7" x14ac:dyDescent="0.35">
      <c r="A1409">
        <v>733</v>
      </c>
      <c r="B1409" t="s">
        <v>11</v>
      </c>
      <c r="C1409">
        <v>24723</v>
      </c>
      <c r="D1409">
        <v>20.344144</v>
      </c>
      <c r="E1409">
        <v>19.644596</v>
      </c>
      <c r="F1409">
        <v>20.656649999999999</v>
      </c>
      <c r="G1409">
        <v>20.590714999999999</v>
      </c>
    </row>
    <row r="1410" spans="1:7" x14ac:dyDescent="0.35">
      <c r="A1410">
        <v>734</v>
      </c>
      <c r="B1410" t="s">
        <v>11</v>
      </c>
      <c r="C1410">
        <v>23824</v>
      </c>
      <c r="D1410">
        <v>16.367625</v>
      </c>
      <c r="E1410">
        <v>15.193885</v>
      </c>
      <c r="F1410">
        <v>15.431189</v>
      </c>
      <c r="G1410">
        <v>15.374321</v>
      </c>
    </row>
    <row r="1411" spans="1:7" x14ac:dyDescent="0.35">
      <c r="A1411">
        <v>735</v>
      </c>
      <c r="B1411" t="s">
        <v>11</v>
      </c>
      <c r="C1411">
        <v>29048</v>
      </c>
      <c r="D1411">
        <v>19.829847999999998</v>
      </c>
      <c r="E1411">
        <v>19.825990000000001</v>
      </c>
      <c r="F1411">
        <v>20.912365999999999</v>
      </c>
      <c r="G1411">
        <v>21.095991999999999</v>
      </c>
    </row>
    <row r="1412" spans="1:7" x14ac:dyDescent="0.35">
      <c r="A1412">
        <v>736</v>
      </c>
      <c r="B1412" t="s">
        <v>11</v>
      </c>
      <c r="C1412">
        <v>22150</v>
      </c>
      <c r="D1412">
        <v>11.244101000000001</v>
      </c>
      <c r="E1412">
        <v>10.52708</v>
      </c>
      <c r="F1412">
        <v>11.42033</v>
      </c>
      <c r="G1412">
        <v>10.427524999999999</v>
      </c>
    </row>
    <row r="1413" spans="1:7" x14ac:dyDescent="0.35">
      <c r="A1413">
        <v>737</v>
      </c>
      <c r="B1413" t="s">
        <v>11</v>
      </c>
      <c r="C1413">
        <v>57821</v>
      </c>
      <c r="D1413">
        <v>51.321879000000003</v>
      </c>
      <c r="E1413">
        <v>45.800640999999999</v>
      </c>
      <c r="F1413">
        <v>39.252226999999998</v>
      </c>
      <c r="G1413">
        <v>40.757359000000001</v>
      </c>
    </row>
    <row r="1414" spans="1:7" x14ac:dyDescent="0.35">
      <c r="A1414">
        <v>153</v>
      </c>
      <c r="B1414" t="s">
        <v>10</v>
      </c>
      <c r="C1414">
        <v>1410</v>
      </c>
      <c r="D1414">
        <v>13.269632</v>
      </c>
      <c r="E1414">
        <v>6.8091780000000002</v>
      </c>
      <c r="F1414">
        <v>5.1428200000000004</v>
      </c>
      <c r="G1414">
        <v>7.2268520000000001</v>
      </c>
    </row>
    <row r="1415" spans="1:7" x14ac:dyDescent="0.35">
      <c r="A1415">
        <v>738</v>
      </c>
      <c r="B1415" t="s">
        <v>11</v>
      </c>
      <c r="C1415">
        <v>35252</v>
      </c>
      <c r="D1415">
        <v>10.981877000000001</v>
      </c>
      <c r="E1415">
        <v>10.407147999999999</v>
      </c>
      <c r="F1415">
        <v>11.539364000000001</v>
      </c>
      <c r="G1415">
        <v>11.708280999999999</v>
      </c>
    </row>
    <row r="1416" spans="1:7" x14ac:dyDescent="0.35">
      <c r="A1416">
        <v>729</v>
      </c>
      <c r="B1416" t="s">
        <v>10</v>
      </c>
      <c r="C1416">
        <v>753</v>
      </c>
      <c r="D1416">
        <v>3.9486729999999999</v>
      </c>
      <c r="E1416">
        <v>6.140523</v>
      </c>
      <c r="F1416">
        <v>2.9663879999999998</v>
      </c>
      <c r="G1416">
        <v>2.921678</v>
      </c>
    </row>
    <row r="1417" spans="1:7" x14ac:dyDescent="0.35">
      <c r="A1417">
        <v>369</v>
      </c>
      <c r="B1417" t="s">
        <v>10</v>
      </c>
      <c r="C1417">
        <v>569</v>
      </c>
      <c r="D1417">
        <v>1.1745810000000001</v>
      </c>
      <c r="E1417">
        <v>1.8404860000000001</v>
      </c>
      <c r="F1417">
        <v>1.338819</v>
      </c>
      <c r="G1417">
        <v>1.2819</v>
      </c>
    </row>
    <row r="1418" spans="1:7" x14ac:dyDescent="0.35">
      <c r="A1418">
        <v>739</v>
      </c>
      <c r="B1418" t="s">
        <v>11</v>
      </c>
      <c r="C1418">
        <v>19053</v>
      </c>
      <c r="D1418">
        <v>18.04937</v>
      </c>
      <c r="E1418">
        <v>17.617405000000002</v>
      </c>
      <c r="F1418">
        <v>17.926577000000002</v>
      </c>
      <c r="G1418">
        <v>17.577048999999999</v>
      </c>
    </row>
    <row r="1419" spans="1:7" x14ac:dyDescent="0.35">
      <c r="A1419">
        <v>740</v>
      </c>
      <c r="B1419" t="s">
        <v>11</v>
      </c>
      <c r="C1419">
        <v>49720</v>
      </c>
      <c r="D1419">
        <v>31.528344000000001</v>
      </c>
      <c r="E1419">
        <v>30.445938000000002</v>
      </c>
      <c r="F1419">
        <v>31.552762999999999</v>
      </c>
      <c r="G1419">
        <v>32.010173999999999</v>
      </c>
    </row>
    <row r="1420" spans="1:7" x14ac:dyDescent="0.35">
      <c r="A1420">
        <v>296</v>
      </c>
      <c r="B1420" t="s">
        <v>10</v>
      </c>
      <c r="C1420">
        <v>420</v>
      </c>
      <c r="D1420">
        <v>2.5305330000000001</v>
      </c>
      <c r="E1420">
        <v>2.8404229999999999</v>
      </c>
      <c r="F1420">
        <v>3.0583640000000001</v>
      </c>
      <c r="G1420">
        <v>2.1033810000000002</v>
      </c>
    </row>
    <row r="1421" spans="1:7" x14ac:dyDescent="0.35">
      <c r="A1421">
        <v>265</v>
      </c>
      <c r="B1421" t="s">
        <v>10</v>
      </c>
      <c r="C1421">
        <v>617</v>
      </c>
      <c r="D1421">
        <v>4.0339999999999998</v>
      </c>
      <c r="E1421">
        <v>4.6484240000000003</v>
      </c>
      <c r="F1421">
        <v>3.7572739999999998</v>
      </c>
      <c r="G1421">
        <v>3.5811790000000001</v>
      </c>
    </row>
    <row r="1422" spans="1:7" x14ac:dyDescent="0.35">
      <c r="A1422">
        <v>288</v>
      </c>
      <c r="B1422" t="s">
        <v>10</v>
      </c>
      <c r="C1422">
        <v>298</v>
      </c>
      <c r="D1422">
        <v>1.651081</v>
      </c>
      <c r="E1422">
        <v>1.6692979999999999</v>
      </c>
      <c r="F1422">
        <v>1.1831259999999999</v>
      </c>
      <c r="G1422">
        <v>1.5034149999999999</v>
      </c>
    </row>
    <row r="1423" spans="1:7" x14ac:dyDescent="0.35">
      <c r="A1423">
        <v>285</v>
      </c>
      <c r="B1423" t="s">
        <v>10</v>
      </c>
      <c r="C1423">
        <v>158</v>
      </c>
      <c r="D1423">
        <v>0.71088499999999999</v>
      </c>
      <c r="E1423">
        <v>0.85515099999999999</v>
      </c>
      <c r="F1423">
        <v>0.65485700000000002</v>
      </c>
      <c r="G1423">
        <v>0.68767299999999998</v>
      </c>
    </row>
    <row r="1424" spans="1:7" x14ac:dyDescent="0.35">
      <c r="A1424">
        <v>970</v>
      </c>
      <c r="B1424" t="s">
        <v>10</v>
      </c>
      <c r="C1424">
        <v>421</v>
      </c>
      <c r="D1424">
        <v>5.8223570000000002</v>
      </c>
      <c r="E1424">
        <v>6.0351679999999996</v>
      </c>
      <c r="F1424">
        <v>6.3836630000000003</v>
      </c>
      <c r="G1424">
        <v>5.6746429999999997</v>
      </c>
    </row>
    <row r="1425" spans="1:7" x14ac:dyDescent="0.35">
      <c r="A1425">
        <v>406</v>
      </c>
      <c r="B1425" t="s">
        <v>10</v>
      </c>
      <c r="C1425">
        <v>388</v>
      </c>
      <c r="D1425">
        <v>0.64874399999999999</v>
      </c>
      <c r="E1425">
        <v>0.68259099999999995</v>
      </c>
      <c r="F1425">
        <v>0.79844599999999999</v>
      </c>
      <c r="G1425">
        <v>0.87416799999999995</v>
      </c>
    </row>
    <row r="1426" spans="1:7" x14ac:dyDescent="0.35">
      <c r="A1426">
        <v>232</v>
      </c>
      <c r="B1426" t="s">
        <v>10</v>
      </c>
      <c r="C1426">
        <v>152</v>
      </c>
      <c r="D1426">
        <v>1.019185</v>
      </c>
      <c r="E1426">
        <v>0.84532600000000002</v>
      </c>
      <c r="F1426">
        <v>0.70030599999999998</v>
      </c>
      <c r="G1426">
        <v>0.62306600000000001</v>
      </c>
    </row>
    <row r="1427" spans="1:7" x14ac:dyDescent="0.35">
      <c r="A1427">
        <v>229</v>
      </c>
      <c r="B1427" t="s">
        <v>10</v>
      </c>
      <c r="C1427">
        <v>197</v>
      </c>
      <c r="D1427">
        <v>1.453457</v>
      </c>
      <c r="E1427">
        <v>1.5632630000000001</v>
      </c>
      <c r="F1427">
        <v>1.5643</v>
      </c>
      <c r="G1427">
        <v>1.5364059999999999</v>
      </c>
    </row>
    <row r="1428" spans="1:7" x14ac:dyDescent="0.35">
      <c r="A1428">
        <v>925</v>
      </c>
      <c r="B1428" t="s">
        <v>10</v>
      </c>
      <c r="C1428">
        <v>142</v>
      </c>
      <c r="D1428">
        <v>0.42304399999999998</v>
      </c>
      <c r="E1428">
        <v>0.479132</v>
      </c>
      <c r="F1428">
        <v>0.36407600000000001</v>
      </c>
      <c r="G1428">
        <v>0.22269600000000001</v>
      </c>
    </row>
    <row r="1429" spans="1:7" x14ac:dyDescent="0.35">
      <c r="A1429">
        <v>278</v>
      </c>
      <c r="B1429" t="s">
        <v>10</v>
      </c>
      <c r="C1429">
        <v>14</v>
      </c>
      <c r="D1429">
        <v>5.2136000000000002E-2</v>
      </c>
      <c r="E1429">
        <v>3.9948999999999998E-2</v>
      </c>
      <c r="F1429">
        <v>7.7294000000000002E-2</v>
      </c>
      <c r="G1429">
        <v>0.16216900000000001</v>
      </c>
    </row>
    <row r="1430" spans="1:7" x14ac:dyDescent="0.35">
      <c r="A1430">
        <v>741</v>
      </c>
      <c r="B1430" t="s">
        <v>11</v>
      </c>
      <c r="C1430">
        <v>24948</v>
      </c>
      <c r="D1430">
        <v>33.063464000000003</v>
      </c>
      <c r="E1430">
        <v>32.423060999999997</v>
      </c>
      <c r="F1430">
        <v>32.727440000000001</v>
      </c>
      <c r="G1430">
        <v>32.920468</v>
      </c>
    </row>
    <row r="1431" spans="1:7" x14ac:dyDescent="0.35">
      <c r="A1431">
        <v>742</v>
      </c>
      <c r="B1431" t="s">
        <v>11</v>
      </c>
      <c r="C1431">
        <v>48961</v>
      </c>
      <c r="D1431">
        <v>30.130673999999999</v>
      </c>
      <c r="E1431">
        <v>29.064829</v>
      </c>
      <c r="F1431">
        <v>32.701478999999999</v>
      </c>
      <c r="G1431">
        <v>32.178918000000003</v>
      </c>
    </row>
    <row r="1432" spans="1:7" x14ac:dyDescent="0.35">
      <c r="A1432">
        <v>743</v>
      </c>
      <c r="B1432" t="s">
        <v>11</v>
      </c>
      <c r="C1432">
        <v>8396</v>
      </c>
      <c r="D1432">
        <v>12.895921</v>
      </c>
      <c r="E1432">
        <v>11.904825000000001</v>
      </c>
      <c r="F1432">
        <v>14.04609</v>
      </c>
      <c r="G1432">
        <v>14.390326999999999</v>
      </c>
    </row>
    <row r="1433" spans="1:7" x14ac:dyDescent="0.35">
      <c r="A1433">
        <v>744</v>
      </c>
      <c r="B1433" t="s">
        <v>11</v>
      </c>
      <c r="C1433">
        <v>18981</v>
      </c>
      <c r="D1433">
        <v>15.404655999999999</v>
      </c>
      <c r="E1433">
        <v>15.377473999999999</v>
      </c>
      <c r="F1433">
        <v>15.828982</v>
      </c>
      <c r="G1433">
        <v>15.701822999999999</v>
      </c>
    </row>
    <row r="1434" spans="1:7" x14ac:dyDescent="0.35">
      <c r="A1434">
        <v>745</v>
      </c>
      <c r="B1434" t="s">
        <v>11</v>
      </c>
      <c r="C1434">
        <v>21113</v>
      </c>
      <c r="D1434">
        <v>21.803705000000001</v>
      </c>
      <c r="E1434">
        <v>22.516839999999998</v>
      </c>
      <c r="F1434">
        <v>22.549403999999999</v>
      </c>
      <c r="G1434">
        <v>22.470451000000001</v>
      </c>
    </row>
    <row r="1435" spans="1:7" x14ac:dyDescent="0.35">
      <c r="A1435">
        <v>746</v>
      </c>
      <c r="B1435" t="s">
        <v>11</v>
      </c>
      <c r="C1435">
        <v>45072</v>
      </c>
      <c r="D1435">
        <v>16.212482999999999</v>
      </c>
      <c r="E1435">
        <v>15.381532999999999</v>
      </c>
      <c r="F1435">
        <v>17.343668999999998</v>
      </c>
      <c r="G1435">
        <v>18.016086999999999</v>
      </c>
    </row>
    <row r="1436" spans="1:7" x14ac:dyDescent="0.35">
      <c r="A1436">
        <v>747</v>
      </c>
      <c r="B1436" t="s">
        <v>11</v>
      </c>
      <c r="C1436">
        <v>23373</v>
      </c>
      <c r="D1436">
        <v>4.3624689999999999</v>
      </c>
      <c r="E1436">
        <v>4.3910830000000001</v>
      </c>
      <c r="F1436">
        <v>4.5395989999999999</v>
      </c>
      <c r="G1436">
        <v>4.7099589999999996</v>
      </c>
    </row>
    <row r="1437" spans="1:7" x14ac:dyDescent="0.35">
      <c r="A1437">
        <v>748</v>
      </c>
      <c r="B1437" t="s">
        <v>11</v>
      </c>
      <c r="C1437">
        <v>16744</v>
      </c>
      <c r="D1437">
        <v>12.411019</v>
      </c>
      <c r="E1437">
        <v>11.369888</v>
      </c>
      <c r="F1437">
        <v>11.676467000000001</v>
      </c>
      <c r="G1437">
        <v>11.865895</v>
      </c>
    </row>
    <row r="1438" spans="1:7" x14ac:dyDescent="0.35">
      <c r="A1438">
        <v>749</v>
      </c>
      <c r="B1438" t="s">
        <v>11</v>
      </c>
      <c r="C1438">
        <v>13486</v>
      </c>
      <c r="D1438">
        <v>20.496338999999999</v>
      </c>
      <c r="E1438">
        <v>20.026599999999998</v>
      </c>
      <c r="F1438">
        <v>20.687839</v>
      </c>
      <c r="G1438">
        <v>20.802133999999999</v>
      </c>
    </row>
    <row r="1439" spans="1:7" x14ac:dyDescent="0.35">
      <c r="A1439">
        <v>750</v>
      </c>
      <c r="B1439" t="s">
        <v>11</v>
      </c>
      <c r="C1439">
        <v>20212</v>
      </c>
      <c r="D1439">
        <v>4.90029</v>
      </c>
      <c r="E1439">
        <v>4.9374419999999999</v>
      </c>
      <c r="F1439">
        <v>5.7547240000000004</v>
      </c>
      <c r="G1439">
        <v>5.6496230000000001</v>
      </c>
    </row>
    <row r="1440" spans="1:7" x14ac:dyDescent="0.35">
      <c r="A1440">
        <v>184</v>
      </c>
      <c r="B1440" t="s">
        <v>10</v>
      </c>
      <c r="C1440">
        <v>143</v>
      </c>
      <c r="D1440">
        <v>0.30776100000000001</v>
      </c>
      <c r="E1440">
        <v>0.36438999999999999</v>
      </c>
      <c r="F1440">
        <v>0.35724400000000001</v>
      </c>
      <c r="G1440">
        <v>0.39819399999999999</v>
      </c>
    </row>
    <row r="1441" spans="1:7" x14ac:dyDescent="0.35">
      <c r="A1441">
        <v>765</v>
      </c>
      <c r="B1441" t="s">
        <v>10</v>
      </c>
      <c r="C1441">
        <v>903</v>
      </c>
      <c r="D1441">
        <v>3.0623580000000001</v>
      </c>
      <c r="E1441">
        <v>2.8233999999999999</v>
      </c>
      <c r="F1441">
        <v>7.3180829999999997</v>
      </c>
      <c r="G1441">
        <v>6.117998</v>
      </c>
    </row>
    <row r="1442" spans="1:7" x14ac:dyDescent="0.35">
      <c r="A1442">
        <v>22</v>
      </c>
      <c r="B1442" t="s">
        <v>10</v>
      </c>
      <c r="C1442">
        <v>461</v>
      </c>
      <c r="D1442">
        <v>1.01091</v>
      </c>
      <c r="E1442">
        <v>1.149381</v>
      </c>
      <c r="F1442">
        <v>0.97880400000000001</v>
      </c>
      <c r="G1442">
        <v>0.92896999999999996</v>
      </c>
    </row>
    <row r="1443" spans="1:7" x14ac:dyDescent="0.35">
      <c r="A1443">
        <v>751</v>
      </c>
      <c r="B1443" t="s">
        <v>11</v>
      </c>
      <c r="C1443">
        <v>67744</v>
      </c>
      <c r="D1443">
        <v>36.218591000000004</v>
      </c>
      <c r="E1443">
        <v>34.592002999999998</v>
      </c>
      <c r="F1443">
        <v>32.211841</v>
      </c>
      <c r="G1443">
        <v>32.802500000000002</v>
      </c>
    </row>
    <row r="1444" spans="1:7" x14ac:dyDescent="0.35">
      <c r="A1444">
        <v>105</v>
      </c>
      <c r="B1444" t="s">
        <v>10</v>
      </c>
      <c r="C1444">
        <v>1764</v>
      </c>
      <c r="D1444">
        <v>10.142023</v>
      </c>
      <c r="E1444">
        <v>11.103123999999999</v>
      </c>
      <c r="F1444">
        <v>10.227176999999999</v>
      </c>
      <c r="G1444">
        <v>10.202674999999999</v>
      </c>
    </row>
    <row r="1445" spans="1:7" x14ac:dyDescent="0.35">
      <c r="A1445">
        <v>752</v>
      </c>
      <c r="B1445" t="s">
        <v>11</v>
      </c>
      <c r="C1445">
        <v>42714</v>
      </c>
      <c r="D1445">
        <v>36.387872000000002</v>
      </c>
      <c r="E1445">
        <v>35.012222999999999</v>
      </c>
      <c r="F1445">
        <v>37.536617</v>
      </c>
      <c r="G1445">
        <v>37.629139000000002</v>
      </c>
    </row>
    <row r="1446" spans="1:7" x14ac:dyDescent="0.35">
      <c r="A1446">
        <v>753</v>
      </c>
      <c r="B1446" t="s">
        <v>11</v>
      </c>
      <c r="C1446">
        <v>44047</v>
      </c>
      <c r="D1446">
        <v>38.665737999999997</v>
      </c>
      <c r="E1446">
        <v>38.709778</v>
      </c>
      <c r="F1446">
        <v>41.142556999999996</v>
      </c>
      <c r="G1446">
        <v>40.800339000000001</v>
      </c>
    </row>
    <row r="1447" spans="1:7" x14ac:dyDescent="0.35">
      <c r="A1447">
        <v>754</v>
      </c>
      <c r="B1447" t="s">
        <v>11</v>
      </c>
      <c r="C1447">
        <v>44136</v>
      </c>
      <c r="D1447">
        <v>35.198428</v>
      </c>
      <c r="E1447">
        <v>34.27055</v>
      </c>
      <c r="F1447">
        <v>36.206527999999999</v>
      </c>
      <c r="G1447">
        <v>36.916882999999999</v>
      </c>
    </row>
    <row r="1448" spans="1:7" x14ac:dyDescent="0.35">
      <c r="A1448">
        <v>755</v>
      </c>
      <c r="B1448" t="s">
        <v>11</v>
      </c>
      <c r="C1448">
        <v>26773</v>
      </c>
      <c r="D1448">
        <v>28.391307000000001</v>
      </c>
      <c r="E1448">
        <v>26.766584999999999</v>
      </c>
      <c r="F1448">
        <v>26.853939</v>
      </c>
      <c r="G1448">
        <v>26.908754999999999</v>
      </c>
    </row>
    <row r="1449" spans="1:7" x14ac:dyDescent="0.35">
      <c r="A1449">
        <v>756</v>
      </c>
      <c r="B1449" t="s">
        <v>11</v>
      </c>
      <c r="C1449">
        <v>62500</v>
      </c>
      <c r="D1449">
        <v>52.815849999999998</v>
      </c>
      <c r="E1449">
        <v>53.121504000000002</v>
      </c>
      <c r="F1449">
        <v>52.112895999999999</v>
      </c>
      <c r="G1449">
        <v>52.328361999999998</v>
      </c>
    </row>
    <row r="1450" spans="1:7" x14ac:dyDescent="0.35">
      <c r="A1450">
        <v>757</v>
      </c>
      <c r="B1450" t="s">
        <v>11</v>
      </c>
      <c r="C1450">
        <v>57542</v>
      </c>
      <c r="D1450">
        <v>71.650807</v>
      </c>
      <c r="E1450">
        <v>71.030700999999993</v>
      </c>
      <c r="F1450">
        <v>68.594847000000001</v>
      </c>
      <c r="G1450">
        <v>68.954815999999994</v>
      </c>
    </row>
    <row r="1451" spans="1:7" x14ac:dyDescent="0.35">
      <c r="A1451">
        <v>758</v>
      </c>
      <c r="B1451" t="s">
        <v>11</v>
      </c>
      <c r="C1451">
        <v>47932</v>
      </c>
      <c r="D1451">
        <v>18.283472</v>
      </c>
      <c r="E1451">
        <v>16.715710999999999</v>
      </c>
      <c r="F1451">
        <v>16.489979000000002</v>
      </c>
      <c r="G1451">
        <v>17.818597</v>
      </c>
    </row>
    <row r="1452" spans="1:7" x14ac:dyDescent="0.35">
      <c r="A1452">
        <v>759</v>
      </c>
      <c r="B1452" t="s">
        <v>11</v>
      </c>
      <c r="C1452">
        <v>60254</v>
      </c>
      <c r="D1452">
        <v>46.741723</v>
      </c>
      <c r="E1452">
        <v>46.331668999999998</v>
      </c>
      <c r="F1452">
        <v>47.157862000000002</v>
      </c>
      <c r="G1452">
        <v>47.318919999999999</v>
      </c>
    </row>
    <row r="1453" spans="1:7" x14ac:dyDescent="0.35">
      <c r="A1453">
        <v>760</v>
      </c>
      <c r="B1453" t="s">
        <v>11</v>
      </c>
      <c r="C1453">
        <v>75460</v>
      </c>
      <c r="D1453">
        <v>43.607021000000003</v>
      </c>
      <c r="E1453">
        <v>44.349608000000003</v>
      </c>
      <c r="F1453">
        <v>46.766589000000003</v>
      </c>
      <c r="G1453">
        <v>46.988193000000003</v>
      </c>
    </row>
    <row r="1454" spans="1:7" x14ac:dyDescent="0.35">
      <c r="A1454">
        <v>761</v>
      </c>
      <c r="B1454" t="s">
        <v>11</v>
      </c>
      <c r="C1454">
        <v>34780</v>
      </c>
      <c r="D1454">
        <v>12.643674000000001</v>
      </c>
      <c r="E1454">
        <v>12.066656999999999</v>
      </c>
      <c r="F1454">
        <v>13.314334000000001</v>
      </c>
      <c r="G1454">
        <v>13.210542</v>
      </c>
    </row>
    <row r="1455" spans="1:7" x14ac:dyDescent="0.35">
      <c r="A1455">
        <v>762</v>
      </c>
      <c r="B1455" t="s">
        <v>11</v>
      </c>
      <c r="C1455">
        <v>31733</v>
      </c>
      <c r="D1455">
        <v>52.052824000000001</v>
      </c>
      <c r="E1455">
        <v>50.831560000000003</v>
      </c>
      <c r="F1455">
        <v>56.678891</v>
      </c>
      <c r="G1455">
        <v>55.406267</v>
      </c>
    </row>
    <row r="1456" spans="1:7" x14ac:dyDescent="0.35">
      <c r="A1456">
        <v>550</v>
      </c>
      <c r="B1456" t="s">
        <v>10</v>
      </c>
      <c r="C1456">
        <v>879</v>
      </c>
      <c r="D1456">
        <v>7.2711269999999999</v>
      </c>
      <c r="E1456">
        <v>5.931546</v>
      </c>
      <c r="F1456">
        <v>7.7166639999999997</v>
      </c>
      <c r="G1456">
        <v>8.6287540000000007</v>
      </c>
    </row>
    <row r="1457" spans="1:7" x14ac:dyDescent="0.35">
      <c r="A1457">
        <v>126</v>
      </c>
      <c r="B1457" t="s">
        <v>10</v>
      </c>
      <c r="C1457">
        <v>1761</v>
      </c>
      <c r="D1457">
        <v>16.635462</v>
      </c>
      <c r="E1457">
        <v>15.447652</v>
      </c>
      <c r="F1457">
        <v>12.704739999999999</v>
      </c>
      <c r="G1457">
        <v>13.389639000000001</v>
      </c>
    </row>
    <row r="1458" spans="1:7" x14ac:dyDescent="0.35">
      <c r="A1458">
        <v>134</v>
      </c>
      <c r="B1458" t="s">
        <v>10</v>
      </c>
      <c r="C1458">
        <v>150</v>
      </c>
      <c r="D1458">
        <v>0.27771699999999999</v>
      </c>
      <c r="E1458">
        <v>0.253944</v>
      </c>
      <c r="F1458">
        <v>0.25060700000000002</v>
      </c>
      <c r="G1458">
        <v>0.274036</v>
      </c>
    </row>
    <row r="1459" spans="1:7" x14ac:dyDescent="0.35">
      <c r="A1459">
        <v>763</v>
      </c>
      <c r="B1459" t="s">
        <v>11</v>
      </c>
      <c r="C1459">
        <v>9933</v>
      </c>
      <c r="D1459">
        <v>7.38</v>
      </c>
      <c r="E1459">
        <v>7.44</v>
      </c>
      <c r="F1459">
        <v>6.52</v>
      </c>
      <c r="G1459">
        <v>6.86</v>
      </c>
    </row>
    <row r="1460" spans="1:7" x14ac:dyDescent="0.35">
      <c r="A1460">
        <v>764</v>
      </c>
      <c r="B1460" t="s">
        <v>11</v>
      </c>
      <c r="C1460">
        <v>72527</v>
      </c>
      <c r="D1460">
        <v>26.930430999999999</v>
      </c>
      <c r="E1460">
        <v>26.885529999999999</v>
      </c>
      <c r="F1460">
        <v>27.720956000000001</v>
      </c>
      <c r="G1460">
        <v>28.443000000000001</v>
      </c>
    </row>
    <row r="1461" spans="1:7" x14ac:dyDescent="0.35">
      <c r="A1461">
        <v>765</v>
      </c>
      <c r="B1461" t="s">
        <v>11</v>
      </c>
      <c r="C1461">
        <v>20883</v>
      </c>
      <c r="D1461">
        <v>14.600072000000001</v>
      </c>
      <c r="E1461">
        <v>14.501196</v>
      </c>
      <c r="F1461">
        <v>12.977035000000001</v>
      </c>
      <c r="G1461">
        <v>13.701891</v>
      </c>
    </row>
    <row r="1462" spans="1:7" x14ac:dyDescent="0.35">
      <c r="A1462">
        <v>766</v>
      </c>
      <c r="B1462" t="s">
        <v>11</v>
      </c>
      <c r="C1462">
        <v>63685</v>
      </c>
      <c r="D1462">
        <v>27.266497000000001</v>
      </c>
      <c r="E1462">
        <v>27.058717000000001</v>
      </c>
      <c r="F1462">
        <v>26.433118</v>
      </c>
      <c r="G1462">
        <v>26.781161000000001</v>
      </c>
    </row>
    <row r="1463" spans="1:7" x14ac:dyDescent="0.35">
      <c r="A1463">
        <v>767</v>
      </c>
      <c r="B1463" t="s">
        <v>11</v>
      </c>
      <c r="C1463">
        <v>46662</v>
      </c>
      <c r="D1463">
        <v>56.847486000000004</v>
      </c>
      <c r="E1463">
        <v>55.917008000000003</v>
      </c>
      <c r="F1463">
        <v>57.118667000000002</v>
      </c>
      <c r="G1463">
        <v>56.901710000000001</v>
      </c>
    </row>
    <row r="1464" spans="1:7" x14ac:dyDescent="0.35">
      <c r="A1464">
        <v>768</v>
      </c>
      <c r="B1464" t="s">
        <v>11</v>
      </c>
      <c r="C1464">
        <v>22768</v>
      </c>
      <c r="D1464">
        <v>36.423720000000003</v>
      </c>
      <c r="E1464">
        <v>34.377135000000003</v>
      </c>
      <c r="F1464">
        <v>38.135696000000003</v>
      </c>
      <c r="G1464">
        <v>37.730977000000003</v>
      </c>
    </row>
    <row r="1465" spans="1:7" x14ac:dyDescent="0.35">
      <c r="A1465">
        <v>769</v>
      </c>
      <c r="B1465" t="s">
        <v>11</v>
      </c>
      <c r="C1465">
        <v>31961</v>
      </c>
      <c r="D1465">
        <v>24.836283000000002</v>
      </c>
      <c r="E1465">
        <v>24.824470000000002</v>
      </c>
      <c r="F1465">
        <v>25.897729000000002</v>
      </c>
      <c r="G1465">
        <v>25.782654000000001</v>
      </c>
    </row>
    <row r="1466" spans="1:7" x14ac:dyDescent="0.35">
      <c r="A1466">
        <v>712</v>
      </c>
      <c r="B1466" t="s">
        <v>10</v>
      </c>
      <c r="C1466">
        <v>987</v>
      </c>
      <c r="D1466">
        <v>7.1038430000000004</v>
      </c>
      <c r="E1466">
        <v>5.193098</v>
      </c>
      <c r="F1466">
        <v>4.7388260000000004</v>
      </c>
      <c r="G1466">
        <v>4.7282510000000002</v>
      </c>
    </row>
    <row r="1467" spans="1:7" x14ac:dyDescent="0.35">
      <c r="A1467">
        <v>770</v>
      </c>
      <c r="B1467" t="s">
        <v>11</v>
      </c>
      <c r="C1467">
        <v>31779</v>
      </c>
      <c r="D1467">
        <v>23.552783999999999</v>
      </c>
      <c r="E1467">
        <v>22.011831999999998</v>
      </c>
      <c r="F1467">
        <v>22.899397</v>
      </c>
      <c r="G1467">
        <v>22.337122000000001</v>
      </c>
    </row>
    <row r="1468" spans="1:7" x14ac:dyDescent="0.35">
      <c r="A1468">
        <v>771</v>
      </c>
      <c r="B1468" t="s">
        <v>11</v>
      </c>
      <c r="C1468">
        <v>41326</v>
      </c>
      <c r="D1468">
        <v>11.353709</v>
      </c>
      <c r="E1468">
        <v>11.524125</v>
      </c>
      <c r="F1468">
        <v>10.935893</v>
      </c>
      <c r="G1468">
        <v>11.053020999999999</v>
      </c>
    </row>
    <row r="1469" spans="1:7" x14ac:dyDescent="0.35">
      <c r="A1469">
        <v>81</v>
      </c>
      <c r="B1469" t="s">
        <v>10</v>
      </c>
      <c r="C1469">
        <v>1443</v>
      </c>
      <c r="D1469">
        <v>14.818428000000001</v>
      </c>
      <c r="E1469">
        <v>13.65551</v>
      </c>
      <c r="F1469">
        <v>14.106911</v>
      </c>
      <c r="G1469">
        <v>14.707245</v>
      </c>
    </row>
    <row r="1470" spans="1:7" x14ac:dyDescent="0.35">
      <c r="A1470">
        <v>906</v>
      </c>
      <c r="B1470" t="s">
        <v>10</v>
      </c>
      <c r="C1470">
        <v>1791</v>
      </c>
      <c r="D1470">
        <v>18.340520999999999</v>
      </c>
      <c r="E1470">
        <v>21.816969</v>
      </c>
      <c r="F1470">
        <v>18.421399999999998</v>
      </c>
      <c r="G1470">
        <v>18.690823000000002</v>
      </c>
    </row>
    <row r="1471" spans="1:7" x14ac:dyDescent="0.35">
      <c r="A1471">
        <v>841</v>
      </c>
      <c r="B1471" t="s">
        <v>10</v>
      </c>
      <c r="C1471">
        <v>53</v>
      </c>
      <c r="D1471">
        <v>0.19162199999999999</v>
      </c>
      <c r="E1471">
        <v>0.83418300000000001</v>
      </c>
      <c r="F1471">
        <v>0.521505</v>
      </c>
      <c r="G1471">
        <v>0.54752699999999999</v>
      </c>
    </row>
    <row r="1472" spans="1:7" x14ac:dyDescent="0.35">
      <c r="A1472">
        <v>295</v>
      </c>
      <c r="B1472" t="s">
        <v>10</v>
      </c>
      <c r="C1472">
        <v>418</v>
      </c>
      <c r="D1472">
        <v>2.3230469999999999</v>
      </c>
      <c r="E1472">
        <v>2.3434529999999998</v>
      </c>
      <c r="F1472">
        <v>2.098087</v>
      </c>
      <c r="G1472">
        <v>2.0959310000000002</v>
      </c>
    </row>
    <row r="1473" spans="1:7" x14ac:dyDescent="0.35">
      <c r="A1473">
        <v>647</v>
      </c>
      <c r="B1473" t="s">
        <v>10</v>
      </c>
      <c r="C1473">
        <v>81</v>
      </c>
      <c r="D1473">
        <v>1.126776</v>
      </c>
      <c r="E1473">
        <v>1.0732759999999999</v>
      </c>
      <c r="F1473">
        <v>1.4671799999999999</v>
      </c>
      <c r="G1473">
        <v>1.3991370000000001</v>
      </c>
    </row>
    <row r="1474" spans="1:7" x14ac:dyDescent="0.35">
      <c r="A1474">
        <v>670</v>
      </c>
      <c r="B1474" t="s">
        <v>10</v>
      </c>
      <c r="C1474">
        <v>356</v>
      </c>
      <c r="D1474">
        <v>1.418056</v>
      </c>
      <c r="E1474">
        <v>1.8165610000000001</v>
      </c>
      <c r="F1474">
        <v>1.5926659999999999</v>
      </c>
      <c r="G1474">
        <v>1.7793559999999999</v>
      </c>
    </row>
    <row r="1475" spans="1:7" x14ac:dyDescent="0.35">
      <c r="A1475">
        <v>772</v>
      </c>
      <c r="B1475" t="s">
        <v>11</v>
      </c>
      <c r="C1475">
        <v>68259</v>
      </c>
      <c r="D1475">
        <v>20.272773999999998</v>
      </c>
      <c r="E1475">
        <v>20.561033999999999</v>
      </c>
      <c r="F1475">
        <v>18.774722000000001</v>
      </c>
      <c r="G1475">
        <v>19.418866000000001</v>
      </c>
    </row>
    <row r="1476" spans="1:7" x14ac:dyDescent="0.35">
      <c r="A1476">
        <v>773</v>
      </c>
      <c r="B1476" t="s">
        <v>11</v>
      </c>
      <c r="C1476">
        <v>23612</v>
      </c>
      <c r="D1476">
        <v>9.2739510000000003</v>
      </c>
      <c r="E1476">
        <v>8.8877380000000006</v>
      </c>
      <c r="F1476">
        <v>10.437844</v>
      </c>
      <c r="G1476">
        <v>10.054167</v>
      </c>
    </row>
    <row r="1477" spans="1:7" x14ac:dyDescent="0.35">
      <c r="A1477">
        <v>774</v>
      </c>
      <c r="B1477" t="s">
        <v>11</v>
      </c>
      <c r="C1477">
        <v>24880</v>
      </c>
      <c r="D1477">
        <v>12.128094000000001</v>
      </c>
      <c r="E1477">
        <v>11.651119</v>
      </c>
      <c r="F1477">
        <v>11.641646</v>
      </c>
      <c r="G1477">
        <v>11.405032</v>
      </c>
    </row>
    <row r="1478" spans="1:7" x14ac:dyDescent="0.35">
      <c r="A1478">
        <v>775</v>
      </c>
      <c r="B1478" t="s">
        <v>11</v>
      </c>
      <c r="C1478">
        <v>10856</v>
      </c>
      <c r="D1478">
        <v>4.1701329999999999</v>
      </c>
      <c r="E1478">
        <v>4.2507580000000003</v>
      </c>
      <c r="F1478">
        <v>3.7232560000000001</v>
      </c>
      <c r="G1478">
        <v>3.8729339999999999</v>
      </c>
    </row>
    <row r="1479" spans="1:7" x14ac:dyDescent="0.35">
      <c r="A1479">
        <v>484</v>
      </c>
      <c r="B1479" t="s">
        <v>10</v>
      </c>
      <c r="C1479">
        <v>1038</v>
      </c>
      <c r="D1479">
        <v>7.0378759999999998</v>
      </c>
      <c r="E1479">
        <v>7.353955</v>
      </c>
      <c r="F1479">
        <v>8.6367510000000003</v>
      </c>
      <c r="G1479">
        <v>7.8117840000000003</v>
      </c>
    </row>
    <row r="1480" spans="1:7" x14ac:dyDescent="0.35">
      <c r="A1480">
        <v>339</v>
      </c>
      <c r="B1480" t="s">
        <v>10</v>
      </c>
      <c r="C1480">
        <v>814</v>
      </c>
      <c r="D1480">
        <v>6.7282729999999997</v>
      </c>
      <c r="E1480">
        <v>14.545272000000001</v>
      </c>
      <c r="F1480">
        <v>7.8342669999999996</v>
      </c>
      <c r="G1480">
        <v>8.5642250000000004</v>
      </c>
    </row>
    <row r="1481" spans="1:7" x14ac:dyDescent="0.35">
      <c r="A1481">
        <v>391</v>
      </c>
      <c r="B1481" t="s">
        <v>10</v>
      </c>
      <c r="C1481">
        <v>368</v>
      </c>
      <c r="D1481">
        <v>5.7458090000000004</v>
      </c>
      <c r="E1481">
        <v>6.3005779999999998</v>
      </c>
      <c r="F1481">
        <v>10.048235999999999</v>
      </c>
      <c r="G1481">
        <v>8.8931570000000004</v>
      </c>
    </row>
    <row r="1482" spans="1:7" x14ac:dyDescent="0.35">
      <c r="A1482">
        <v>776</v>
      </c>
      <c r="B1482" t="s">
        <v>11</v>
      </c>
      <c r="C1482">
        <v>11064</v>
      </c>
      <c r="D1482">
        <v>5.2216189999999996</v>
      </c>
      <c r="E1482">
        <v>5.3599909999999999</v>
      </c>
      <c r="F1482">
        <v>6.1551710000000002</v>
      </c>
      <c r="G1482">
        <v>6.0238500000000004</v>
      </c>
    </row>
    <row r="1483" spans="1:7" x14ac:dyDescent="0.35">
      <c r="A1483">
        <v>695</v>
      </c>
      <c r="B1483" t="s">
        <v>10</v>
      </c>
      <c r="C1483">
        <v>399</v>
      </c>
      <c r="D1483">
        <v>2.0822699999999998</v>
      </c>
      <c r="E1483">
        <v>2.4108939999999999</v>
      </c>
      <c r="F1483">
        <v>1.7923659999999999</v>
      </c>
      <c r="G1483">
        <v>1.5264</v>
      </c>
    </row>
    <row r="1484" spans="1:7" x14ac:dyDescent="0.35">
      <c r="A1484">
        <v>583</v>
      </c>
      <c r="B1484" t="s">
        <v>10</v>
      </c>
      <c r="C1484">
        <v>182</v>
      </c>
      <c r="D1484">
        <v>1.522354</v>
      </c>
      <c r="E1484">
        <v>2.343264</v>
      </c>
      <c r="F1484">
        <v>1.6330229999999999</v>
      </c>
      <c r="G1484">
        <v>1.7625040000000001</v>
      </c>
    </row>
    <row r="1485" spans="1:7" x14ac:dyDescent="0.35">
      <c r="A1485">
        <v>744</v>
      </c>
      <c r="B1485" t="s">
        <v>10</v>
      </c>
      <c r="C1485">
        <v>243</v>
      </c>
      <c r="D1485">
        <v>1.1968259999999999</v>
      </c>
      <c r="E1485">
        <v>1.109035</v>
      </c>
      <c r="F1485">
        <v>1.0059309999999999</v>
      </c>
      <c r="G1485">
        <v>0.91264199999999995</v>
      </c>
    </row>
    <row r="1486" spans="1:7" x14ac:dyDescent="0.35">
      <c r="A1486">
        <v>777</v>
      </c>
      <c r="B1486" t="s">
        <v>11</v>
      </c>
      <c r="C1486">
        <v>16413</v>
      </c>
      <c r="D1486">
        <v>4.8817180000000002</v>
      </c>
      <c r="E1486">
        <v>4.5005040000000003</v>
      </c>
      <c r="F1486">
        <v>4.4647050000000004</v>
      </c>
      <c r="G1486">
        <v>4.2261090000000001</v>
      </c>
    </row>
    <row r="1487" spans="1:7" x14ac:dyDescent="0.35">
      <c r="A1487">
        <v>778</v>
      </c>
      <c r="B1487" t="s">
        <v>11</v>
      </c>
      <c r="C1487">
        <v>29256</v>
      </c>
      <c r="D1487">
        <v>17.628837000000001</v>
      </c>
      <c r="E1487">
        <v>17.401485999999998</v>
      </c>
      <c r="F1487">
        <v>16.325084</v>
      </c>
      <c r="G1487">
        <v>16.647064</v>
      </c>
    </row>
    <row r="1488" spans="1:7" x14ac:dyDescent="0.35">
      <c r="A1488">
        <v>779</v>
      </c>
      <c r="B1488" t="s">
        <v>11</v>
      </c>
      <c r="C1488">
        <v>10045</v>
      </c>
      <c r="D1488">
        <v>4.5916389999999998</v>
      </c>
      <c r="E1488">
        <v>4.041188</v>
      </c>
      <c r="F1488">
        <v>3.5500590000000001</v>
      </c>
      <c r="G1488">
        <v>3.525112</v>
      </c>
    </row>
    <row r="1489" spans="1:7" x14ac:dyDescent="0.35">
      <c r="A1489">
        <v>780</v>
      </c>
      <c r="B1489" t="s">
        <v>11</v>
      </c>
      <c r="C1489">
        <v>13416</v>
      </c>
      <c r="D1489">
        <v>5.3656119999999996</v>
      </c>
      <c r="E1489">
        <v>5.1341609999999998</v>
      </c>
      <c r="F1489">
        <v>4.5782790000000002</v>
      </c>
      <c r="G1489">
        <v>4.2833649999999999</v>
      </c>
    </row>
    <row r="1490" spans="1:7" x14ac:dyDescent="0.35">
      <c r="A1490">
        <v>781</v>
      </c>
      <c r="B1490" t="s">
        <v>11</v>
      </c>
      <c r="C1490">
        <v>13186</v>
      </c>
      <c r="D1490">
        <v>3.3135810000000001</v>
      </c>
      <c r="E1490">
        <v>3.155951</v>
      </c>
      <c r="F1490">
        <v>3.444261</v>
      </c>
      <c r="G1490">
        <v>3.461306</v>
      </c>
    </row>
    <row r="1491" spans="1:7" x14ac:dyDescent="0.35">
      <c r="A1491">
        <v>782</v>
      </c>
      <c r="B1491" t="s">
        <v>11</v>
      </c>
      <c r="C1491">
        <v>12774</v>
      </c>
      <c r="D1491">
        <v>14.536706000000001</v>
      </c>
      <c r="E1491">
        <v>14.607645</v>
      </c>
      <c r="F1491">
        <v>15.422909000000001</v>
      </c>
      <c r="G1491">
        <v>15.018155999999999</v>
      </c>
    </row>
    <row r="1492" spans="1:7" x14ac:dyDescent="0.35">
      <c r="A1492">
        <v>161</v>
      </c>
      <c r="B1492" t="s">
        <v>10</v>
      </c>
      <c r="C1492">
        <v>726</v>
      </c>
      <c r="D1492">
        <v>3.2382909999999998</v>
      </c>
      <c r="E1492">
        <v>3.0452490000000001</v>
      </c>
      <c r="F1492">
        <v>4.7269319999999997</v>
      </c>
      <c r="G1492">
        <v>4.7221029999999997</v>
      </c>
    </row>
    <row r="1493" spans="1:7" x14ac:dyDescent="0.35">
      <c r="A1493">
        <v>783</v>
      </c>
      <c r="B1493" t="s">
        <v>11</v>
      </c>
      <c r="C1493">
        <v>11621</v>
      </c>
      <c r="D1493">
        <v>6.2340289999999996</v>
      </c>
      <c r="E1493">
        <v>4.8789230000000003</v>
      </c>
      <c r="F1493">
        <v>6.9787660000000002</v>
      </c>
      <c r="G1493">
        <v>6.2192270000000001</v>
      </c>
    </row>
    <row r="1494" spans="1:7" x14ac:dyDescent="0.35">
      <c r="A1494">
        <v>60</v>
      </c>
      <c r="B1494" t="s">
        <v>10</v>
      </c>
      <c r="C1494">
        <v>1561</v>
      </c>
      <c r="D1494">
        <v>13.534091</v>
      </c>
      <c r="E1494">
        <v>14.182785000000001</v>
      </c>
      <c r="F1494">
        <v>13.303469</v>
      </c>
      <c r="G1494">
        <v>11.963383</v>
      </c>
    </row>
    <row r="1495" spans="1:7" x14ac:dyDescent="0.35">
      <c r="A1495">
        <v>928</v>
      </c>
      <c r="B1495" t="s">
        <v>10</v>
      </c>
      <c r="C1495">
        <v>329</v>
      </c>
      <c r="D1495">
        <v>0.68652800000000003</v>
      </c>
      <c r="E1495">
        <v>1.045034</v>
      </c>
      <c r="F1495">
        <v>1.0327390000000001</v>
      </c>
      <c r="G1495">
        <v>1.0904799999999999</v>
      </c>
    </row>
    <row r="1496" spans="1:7" x14ac:dyDescent="0.35">
      <c r="A1496">
        <v>454</v>
      </c>
      <c r="B1496" t="s">
        <v>10</v>
      </c>
      <c r="C1496">
        <v>1023</v>
      </c>
      <c r="D1496">
        <v>4.0739460000000003</v>
      </c>
      <c r="E1496">
        <v>5.4489700000000001</v>
      </c>
      <c r="F1496">
        <v>4.3813300000000002</v>
      </c>
      <c r="G1496">
        <v>4.2347440000000001</v>
      </c>
    </row>
    <row r="1497" spans="1:7" x14ac:dyDescent="0.35">
      <c r="A1497">
        <v>357</v>
      </c>
      <c r="B1497" t="s">
        <v>10</v>
      </c>
      <c r="C1497">
        <v>68</v>
      </c>
      <c r="D1497">
        <v>0.147287</v>
      </c>
      <c r="E1497">
        <v>0.28806799999999999</v>
      </c>
      <c r="F1497">
        <v>9.0392E-2</v>
      </c>
      <c r="G1497">
        <v>9.4575000000000006E-2</v>
      </c>
    </row>
    <row r="1498" spans="1:7" x14ac:dyDescent="0.35">
      <c r="A1498">
        <v>446</v>
      </c>
      <c r="B1498" t="s">
        <v>10</v>
      </c>
      <c r="C1498">
        <v>32</v>
      </c>
      <c r="D1498">
        <v>4.5655000000000001E-2</v>
      </c>
      <c r="E1498">
        <v>0.13680200000000001</v>
      </c>
      <c r="F1498">
        <v>4.3734000000000002E-2</v>
      </c>
      <c r="G1498">
        <v>3.4417999999999997E-2</v>
      </c>
    </row>
    <row r="1499" spans="1:7" x14ac:dyDescent="0.35">
      <c r="A1499">
        <v>784</v>
      </c>
      <c r="B1499" t="s">
        <v>11</v>
      </c>
      <c r="C1499">
        <v>16721</v>
      </c>
      <c r="D1499">
        <v>7.0470810000000004</v>
      </c>
      <c r="E1499">
        <v>6.2079120000000003</v>
      </c>
      <c r="F1499">
        <v>6.3261159999999999</v>
      </c>
      <c r="G1499">
        <v>6.4131489999999998</v>
      </c>
    </row>
    <row r="1500" spans="1:7" x14ac:dyDescent="0.35">
      <c r="A1500">
        <v>785</v>
      </c>
      <c r="B1500" t="s">
        <v>11</v>
      </c>
      <c r="C1500">
        <v>11882</v>
      </c>
      <c r="D1500">
        <v>11.098231999999999</v>
      </c>
      <c r="E1500">
        <v>11.356049000000001</v>
      </c>
      <c r="F1500">
        <v>12.271803999999999</v>
      </c>
      <c r="G1500">
        <v>12.241172000000001</v>
      </c>
    </row>
    <row r="1501" spans="1:7" x14ac:dyDescent="0.35">
      <c r="A1501">
        <v>351</v>
      </c>
      <c r="B1501" t="s">
        <v>10</v>
      </c>
      <c r="C1501">
        <v>379</v>
      </c>
      <c r="D1501">
        <v>1.290754</v>
      </c>
      <c r="E1501">
        <v>1.4434340000000001</v>
      </c>
      <c r="F1501">
        <v>1.2233769999999999</v>
      </c>
      <c r="G1501">
        <v>1.3990929999999999</v>
      </c>
    </row>
    <row r="1502" spans="1:7" x14ac:dyDescent="0.35">
      <c r="A1502">
        <v>786</v>
      </c>
      <c r="B1502" t="s">
        <v>11</v>
      </c>
      <c r="C1502">
        <v>28904</v>
      </c>
      <c r="D1502">
        <v>6.9612360000000004</v>
      </c>
      <c r="E1502">
        <v>6.7775309999999998</v>
      </c>
      <c r="F1502">
        <v>6.2271460000000003</v>
      </c>
      <c r="G1502">
        <v>6.2010310000000004</v>
      </c>
    </row>
    <row r="1503" spans="1:7" x14ac:dyDescent="0.35">
      <c r="A1503">
        <v>491</v>
      </c>
      <c r="B1503" t="s">
        <v>10</v>
      </c>
      <c r="C1503">
        <v>1800</v>
      </c>
      <c r="D1503">
        <v>17.027615000000001</v>
      </c>
      <c r="E1503">
        <v>8.7414090000000009</v>
      </c>
      <c r="F1503">
        <v>8.4479209999999991</v>
      </c>
      <c r="G1503">
        <v>8.3828610000000001</v>
      </c>
    </row>
    <row r="1504" spans="1:7" x14ac:dyDescent="0.35">
      <c r="A1504">
        <v>787</v>
      </c>
      <c r="B1504" t="s">
        <v>11</v>
      </c>
      <c r="C1504">
        <v>10979</v>
      </c>
      <c r="D1504">
        <v>2.8123610000000001</v>
      </c>
      <c r="E1504">
        <v>2.5035560000000001</v>
      </c>
      <c r="F1504">
        <v>2.960108</v>
      </c>
      <c r="G1504">
        <v>2.7820269999999998</v>
      </c>
    </row>
    <row r="1505" spans="1:7" x14ac:dyDescent="0.35">
      <c r="A1505">
        <v>788</v>
      </c>
      <c r="B1505" t="s">
        <v>11</v>
      </c>
      <c r="C1505">
        <v>16913</v>
      </c>
      <c r="D1505">
        <v>21.428704</v>
      </c>
      <c r="E1505">
        <v>20.282622</v>
      </c>
      <c r="F1505">
        <v>24.158268</v>
      </c>
      <c r="G1505">
        <v>23.933875</v>
      </c>
    </row>
    <row r="1506" spans="1:7" x14ac:dyDescent="0.35">
      <c r="A1506">
        <v>789</v>
      </c>
      <c r="B1506" t="s">
        <v>11</v>
      </c>
      <c r="C1506">
        <v>7546</v>
      </c>
      <c r="D1506">
        <v>6.9710590000000003</v>
      </c>
      <c r="E1506">
        <v>6.8772589999999996</v>
      </c>
      <c r="F1506">
        <v>7.1936419999999996</v>
      </c>
      <c r="G1506">
        <v>7.3108930000000001</v>
      </c>
    </row>
    <row r="1507" spans="1:7" x14ac:dyDescent="0.35">
      <c r="A1507">
        <v>790</v>
      </c>
      <c r="B1507" t="s">
        <v>11</v>
      </c>
      <c r="C1507">
        <v>11626</v>
      </c>
      <c r="D1507">
        <v>8.2719579999999997</v>
      </c>
      <c r="E1507">
        <v>7.9686349999999999</v>
      </c>
      <c r="F1507">
        <v>7.4963110000000004</v>
      </c>
      <c r="G1507">
        <v>7.6144689999999997</v>
      </c>
    </row>
    <row r="1508" spans="1:7" x14ac:dyDescent="0.35">
      <c r="A1508">
        <v>791</v>
      </c>
      <c r="B1508" t="s">
        <v>11</v>
      </c>
      <c r="C1508">
        <v>41806</v>
      </c>
      <c r="D1508">
        <v>33.295064000000004</v>
      </c>
      <c r="E1508">
        <v>29.570526000000001</v>
      </c>
      <c r="F1508">
        <v>32.093645000000002</v>
      </c>
      <c r="G1508">
        <v>29.233453999999998</v>
      </c>
    </row>
    <row r="1509" spans="1:7" x14ac:dyDescent="0.35">
      <c r="A1509">
        <v>792</v>
      </c>
      <c r="B1509" t="s">
        <v>11</v>
      </c>
      <c r="C1509">
        <v>35681</v>
      </c>
      <c r="D1509">
        <v>20.531801000000002</v>
      </c>
      <c r="E1509">
        <v>20.163883999999999</v>
      </c>
      <c r="F1509">
        <v>20.427078999999999</v>
      </c>
      <c r="G1509">
        <v>19.876232000000002</v>
      </c>
    </row>
    <row r="1510" spans="1:7" x14ac:dyDescent="0.35">
      <c r="A1510">
        <v>608</v>
      </c>
      <c r="B1510" t="s">
        <v>10</v>
      </c>
      <c r="C1510">
        <v>924</v>
      </c>
      <c r="D1510">
        <v>4.6090049999999998</v>
      </c>
      <c r="E1510">
        <v>4.5500550000000004</v>
      </c>
      <c r="F1510">
        <v>4.8815809999999997</v>
      </c>
      <c r="G1510">
        <v>6.5248819999999998</v>
      </c>
    </row>
    <row r="1511" spans="1:7" x14ac:dyDescent="0.35">
      <c r="A1511">
        <v>720</v>
      </c>
      <c r="B1511" t="s">
        <v>10</v>
      </c>
      <c r="C1511">
        <v>1355</v>
      </c>
      <c r="D1511">
        <v>41.728490999999998</v>
      </c>
      <c r="E1511">
        <v>70.453351999999995</v>
      </c>
      <c r="F1511">
        <v>35.411237</v>
      </c>
      <c r="G1511">
        <v>29.256533999999998</v>
      </c>
    </row>
    <row r="1512" spans="1:7" x14ac:dyDescent="0.35">
      <c r="A1512">
        <v>621</v>
      </c>
      <c r="B1512" t="s">
        <v>10</v>
      </c>
      <c r="C1512">
        <v>380</v>
      </c>
      <c r="D1512">
        <v>0.72169899999999998</v>
      </c>
      <c r="E1512">
        <v>1.0180370000000001</v>
      </c>
      <c r="F1512">
        <v>1.275352</v>
      </c>
      <c r="G1512">
        <v>0.72082500000000005</v>
      </c>
    </row>
    <row r="1513" spans="1:7" x14ac:dyDescent="0.35">
      <c r="A1513">
        <v>842</v>
      </c>
      <c r="B1513" t="s">
        <v>10</v>
      </c>
      <c r="C1513">
        <v>43</v>
      </c>
      <c r="D1513">
        <v>1.60006</v>
      </c>
      <c r="E1513">
        <v>1.631416</v>
      </c>
      <c r="F1513">
        <v>0.51810100000000003</v>
      </c>
      <c r="G1513">
        <v>0.62117100000000003</v>
      </c>
    </row>
    <row r="1514" spans="1:7" x14ac:dyDescent="0.35">
      <c r="A1514">
        <v>597</v>
      </c>
      <c r="B1514" t="s">
        <v>10</v>
      </c>
      <c r="C1514">
        <v>40</v>
      </c>
      <c r="D1514">
        <v>5.7778000000000003E-2</v>
      </c>
      <c r="E1514">
        <v>8.2078999999999999E-2</v>
      </c>
      <c r="F1514">
        <v>0.31491599999999997</v>
      </c>
      <c r="G1514">
        <v>0.43123699999999998</v>
      </c>
    </row>
    <row r="1515" spans="1:7" x14ac:dyDescent="0.35">
      <c r="A1515">
        <v>793</v>
      </c>
      <c r="B1515" t="s">
        <v>11</v>
      </c>
      <c r="C1515">
        <v>23843</v>
      </c>
      <c r="D1515">
        <v>36.827598999999999</v>
      </c>
      <c r="E1515">
        <v>35.998894999999997</v>
      </c>
      <c r="F1515">
        <v>38.45664</v>
      </c>
      <c r="G1515">
        <v>38.476785</v>
      </c>
    </row>
    <row r="1516" spans="1:7" x14ac:dyDescent="0.35">
      <c r="A1516">
        <v>794</v>
      </c>
      <c r="B1516" t="s">
        <v>11</v>
      </c>
      <c r="C1516">
        <v>42944</v>
      </c>
      <c r="D1516">
        <v>15.910926</v>
      </c>
      <c r="E1516">
        <v>15.054926999999999</v>
      </c>
      <c r="F1516">
        <v>15.096513</v>
      </c>
      <c r="G1516">
        <v>15.215139000000001</v>
      </c>
    </row>
    <row r="1517" spans="1:7" x14ac:dyDescent="0.35">
      <c r="A1517">
        <v>795</v>
      </c>
      <c r="B1517" t="s">
        <v>11</v>
      </c>
      <c r="C1517">
        <v>29252</v>
      </c>
      <c r="D1517">
        <v>15.644432999999999</v>
      </c>
      <c r="E1517">
        <v>13.167726</v>
      </c>
      <c r="F1517">
        <v>15.438317</v>
      </c>
      <c r="G1517">
        <v>14.964248</v>
      </c>
    </row>
    <row r="1518" spans="1:7" x14ac:dyDescent="0.35">
      <c r="A1518">
        <v>796</v>
      </c>
      <c r="B1518" t="s">
        <v>11</v>
      </c>
      <c r="C1518">
        <v>30694</v>
      </c>
      <c r="D1518">
        <v>32.828862000000001</v>
      </c>
      <c r="E1518">
        <v>28.322956000000001</v>
      </c>
      <c r="F1518">
        <v>29.500426000000001</v>
      </c>
      <c r="G1518">
        <v>28.587852999999999</v>
      </c>
    </row>
    <row r="1519" spans="1:7" x14ac:dyDescent="0.35">
      <c r="A1519">
        <v>797</v>
      </c>
      <c r="B1519" t="s">
        <v>11</v>
      </c>
      <c r="C1519">
        <v>38033</v>
      </c>
      <c r="D1519">
        <v>15.324904999999999</v>
      </c>
      <c r="E1519">
        <v>14.417474</v>
      </c>
      <c r="F1519">
        <v>14.474348000000001</v>
      </c>
      <c r="G1519">
        <v>14.507823999999999</v>
      </c>
    </row>
    <row r="1520" spans="1:7" x14ac:dyDescent="0.35">
      <c r="A1520">
        <v>798</v>
      </c>
      <c r="B1520" t="s">
        <v>11</v>
      </c>
      <c r="C1520">
        <v>22187</v>
      </c>
      <c r="D1520">
        <v>16.052095999999999</v>
      </c>
      <c r="E1520">
        <v>15.213165999999999</v>
      </c>
      <c r="F1520">
        <v>15.485061999999999</v>
      </c>
      <c r="G1520">
        <v>15.339083</v>
      </c>
    </row>
    <row r="1521" spans="1:7" x14ac:dyDescent="0.35">
      <c r="A1521">
        <v>799</v>
      </c>
      <c r="B1521" t="s">
        <v>11</v>
      </c>
      <c r="C1521">
        <v>29094</v>
      </c>
      <c r="D1521">
        <v>25.243929999999999</v>
      </c>
      <c r="E1521">
        <v>24.987487999999999</v>
      </c>
      <c r="F1521">
        <v>28.057400999999999</v>
      </c>
      <c r="G1521">
        <v>27.859126</v>
      </c>
    </row>
    <row r="1522" spans="1:7" x14ac:dyDescent="0.35">
      <c r="A1522">
        <v>91</v>
      </c>
      <c r="B1522" t="s">
        <v>10</v>
      </c>
      <c r="C1522">
        <v>1719</v>
      </c>
      <c r="D1522">
        <v>15.311977000000001</v>
      </c>
      <c r="E1522">
        <v>16.023078000000002</v>
      </c>
      <c r="F1522">
        <v>15.402176000000001</v>
      </c>
      <c r="G1522">
        <v>17.143111000000001</v>
      </c>
    </row>
    <row r="1523" spans="1:7" x14ac:dyDescent="0.35">
      <c r="A1523">
        <v>801</v>
      </c>
      <c r="B1523" t="s">
        <v>11</v>
      </c>
      <c r="C1523">
        <v>47040</v>
      </c>
      <c r="D1523">
        <v>39.495333000000002</v>
      </c>
      <c r="E1523">
        <v>38.544879999999999</v>
      </c>
      <c r="F1523">
        <v>37.776608000000003</v>
      </c>
      <c r="G1523">
        <v>37.824576</v>
      </c>
    </row>
    <row r="1524" spans="1:7" x14ac:dyDescent="0.35">
      <c r="A1524">
        <v>204</v>
      </c>
      <c r="B1524" t="s">
        <v>10</v>
      </c>
      <c r="C1524">
        <v>803</v>
      </c>
      <c r="D1524">
        <v>4.5743770000000001</v>
      </c>
      <c r="E1524">
        <v>4.5647890000000002</v>
      </c>
      <c r="F1524">
        <v>4.3421690000000002</v>
      </c>
      <c r="G1524">
        <v>4.232011</v>
      </c>
    </row>
    <row r="1525" spans="1:7" x14ac:dyDescent="0.35">
      <c r="A1525">
        <v>187</v>
      </c>
      <c r="B1525" t="s">
        <v>10</v>
      </c>
      <c r="C1525">
        <v>352</v>
      </c>
      <c r="D1525">
        <v>1.129982</v>
      </c>
      <c r="E1525">
        <v>1.0134570000000001</v>
      </c>
      <c r="F1525">
        <v>0.84284199999999998</v>
      </c>
      <c r="G1525">
        <v>0.81889000000000001</v>
      </c>
    </row>
    <row r="1526" spans="1:7" x14ac:dyDescent="0.35">
      <c r="A1526">
        <v>38</v>
      </c>
      <c r="B1526" t="s">
        <v>10</v>
      </c>
      <c r="C1526">
        <v>419</v>
      </c>
      <c r="D1526">
        <v>2.3229299999999999</v>
      </c>
      <c r="E1526">
        <v>2.2470530000000002</v>
      </c>
      <c r="F1526">
        <v>2.2157460000000002</v>
      </c>
      <c r="G1526">
        <v>2.3084210000000001</v>
      </c>
    </row>
    <row r="1527" spans="1:7" x14ac:dyDescent="0.35">
      <c r="A1527">
        <v>525</v>
      </c>
      <c r="B1527" t="s">
        <v>10</v>
      </c>
      <c r="C1527">
        <v>877</v>
      </c>
      <c r="D1527">
        <v>6.9936619999999996</v>
      </c>
      <c r="E1527">
        <v>6.8349349999999998</v>
      </c>
      <c r="F1527">
        <v>9.2038329999999995</v>
      </c>
      <c r="G1527">
        <v>11.978289</v>
      </c>
    </row>
    <row r="1528" spans="1:7" x14ac:dyDescent="0.35">
      <c r="A1528">
        <v>602</v>
      </c>
      <c r="B1528" t="s">
        <v>10</v>
      </c>
      <c r="C1528">
        <v>275</v>
      </c>
      <c r="D1528">
        <v>1.430013</v>
      </c>
      <c r="E1528">
        <v>1.4132039999999999</v>
      </c>
      <c r="F1528">
        <v>1.00274</v>
      </c>
      <c r="G1528">
        <v>0.95800799999999997</v>
      </c>
    </row>
    <row r="1529" spans="1:7" x14ac:dyDescent="0.35">
      <c r="A1529">
        <v>209</v>
      </c>
      <c r="B1529" t="s">
        <v>10</v>
      </c>
      <c r="C1529">
        <v>516</v>
      </c>
      <c r="D1529">
        <v>5.5161230000000003</v>
      </c>
      <c r="E1529">
        <v>9.8994689999999999</v>
      </c>
      <c r="F1529">
        <v>2.6568149999999999</v>
      </c>
      <c r="G1529">
        <v>2.4575200000000001</v>
      </c>
    </row>
    <row r="1530" spans="1:7" x14ac:dyDescent="0.35">
      <c r="A1530">
        <v>946</v>
      </c>
      <c r="B1530" t="s">
        <v>10</v>
      </c>
      <c r="C1530">
        <v>64</v>
      </c>
      <c r="D1530">
        <v>0.20111599999999999</v>
      </c>
      <c r="E1530">
        <v>0.240956</v>
      </c>
      <c r="F1530">
        <v>0.31143599999999999</v>
      </c>
      <c r="G1530">
        <v>0.42085400000000001</v>
      </c>
    </row>
    <row r="1531" spans="1:7" x14ac:dyDescent="0.35">
      <c r="A1531">
        <v>802</v>
      </c>
      <c r="B1531" t="s">
        <v>11</v>
      </c>
      <c r="C1531">
        <v>22561</v>
      </c>
      <c r="D1531">
        <v>41.539786999999997</v>
      </c>
      <c r="E1531">
        <v>41.706462000000002</v>
      </c>
      <c r="F1531">
        <v>41.132308999999999</v>
      </c>
      <c r="G1531">
        <v>41.400770999999999</v>
      </c>
    </row>
    <row r="1532" spans="1:7" x14ac:dyDescent="0.35">
      <c r="A1532">
        <v>803</v>
      </c>
      <c r="B1532" t="s">
        <v>11</v>
      </c>
      <c r="C1532">
        <v>22627</v>
      </c>
      <c r="D1532">
        <v>35.603228000000001</v>
      </c>
      <c r="E1532">
        <v>34.430805999999997</v>
      </c>
      <c r="F1532">
        <v>37.404563000000003</v>
      </c>
      <c r="G1532">
        <v>37.966180999999999</v>
      </c>
    </row>
    <row r="1533" spans="1:7" x14ac:dyDescent="0.35">
      <c r="A1533">
        <v>804</v>
      </c>
      <c r="B1533" t="s">
        <v>11</v>
      </c>
      <c r="C1533">
        <v>26152</v>
      </c>
      <c r="D1533">
        <v>20.152272</v>
      </c>
      <c r="E1533">
        <v>21.337036000000001</v>
      </c>
      <c r="F1533">
        <v>17.772393000000001</v>
      </c>
      <c r="G1533">
        <v>18.479099000000001</v>
      </c>
    </row>
    <row r="1534" spans="1:7" x14ac:dyDescent="0.35">
      <c r="A1534">
        <v>332</v>
      </c>
      <c r="B1534" t="s">
        <v>10</v>
      </c>
      <c r="C1534">
        <v>652</v>
      </c>
      <c r="D1534">
        <v>5.4090040000000004</v>
      </c>
      <c r="E1534">
        <v>6.7274099999999999</v>
      </c>
      <c r="F1534">
        <v>4.5238440000000004</v>
      </c>
      <c r="G1534">
        <v>4.3358549999999996</v>
      </c>
    </row>
    <row r="1535" spans="1:7" x14ac:dyDescent="0.35">
      <c r="A1535">
        <v>805</v>
      </c>
      <c r="B1535" t="s">
        <v>11</v>
      </c>
      <c r="C1535">
        <v>24505</v>
      </c>
      <c r="D1535">
        <v>12.843989000000001</v>
      </c>
      <c r="E1535">
        <v>12.588139</v>
      </c>
      <c r="F1535">
        <v>13.457751999999999</v>
      </c>
      <c r="G1535">
        <v>14.192458999999999</v>
      </c>
    </row>
    <row r="1536" spans="1:7" x14ac:dyDescent="0.35">
      <c r="A1536">
        <v>806</v>
      </c>
      <c r="B1536" t="s">
        <v>11</v>
      </c>
      <c r="C1536">
        <v>31843</v>
      </c>
      <c r="D1536">
        <v>11.072646000000001</v>
      </c>
      <c r="E1536">
        <v>10.951086999999999</v>
      </c>
      <c r="F1536">
        <v>12.510301999999999</v>
      </c>
      <c r="G1536">
        <v>11.46744</v>
      </c>
    </row>
    <row r="1537" spans="1:7" x14ac:dyDescent="0.35">
      <c r="A1537">
        <v>85</v>
      </c>
      <c r="B1537" t="s">
        <v>10</v>
      </c>
      <c r="C1537">
        <v>1263</v>
      </c>
      <c r="D1537">
        <v>10.951891</v>
      </c>
      <c r="E1537">
        <v>15.776532</v>
      </c>
      <c r="F1537">
        <v>9.5859400000000008</v>
      </c>
      <c r="G1537">
        <v>8.9358819999999994</v>
      </c>
    </row>
    <row r="1538" spans="1:7" x14ac:dyDescent="0.35">
      <c r="A1538">
        <v>508</v>
      </c>
      <c r="B1538" t="s">
        <v>10</v>
      </c>
      <c r="C1538">
        <v>466</v>
      </c>
      <c r="D1538">
        <v>1.193948</v>
      </c>
      <c r="E1538">
        <v>1.141286</v>
      </c>
      <c r="F1538">
        <v>1.545809</v>
      </c>
      <c r="G1538">
        <v>1.3408709999999999</v>
      </c>
    </row>
    <row r="1539" spans="1:7" x14ac:dyDescent="0.35">
      <c r="A1539">
        <v>6</v>
      </c>
      <c r="B1539" t="s">
        <v>10</v>
      </c>
      <c r="C1539">
        <v>266</v>
      </c>
      <c r="D1539">
        <v>1.675475</v>
      </c>
      <c r="E1539">
        <v>1.725144</v>
      </c>
      <c r="F1539">
        <v>1.606331</v>
      </c>
      <c r="G1539">
        <v>1.465652</v>
      </c>
    </row>
    <row r="1540" spans="1:7" x14ac:dyDescent="0.35">
      <c r="A1540">
        <v>325</v>
      </c>
      <c r="B1540" t="s">
        <v>10</v>
      </c>
      <c r="C1540">
        <v>950</v>
      </c>
      <c r="D1540">
        <v>9.8726789999999998</v>
      </c>
      <c r="E1540">
        <v>9.7940450000000006</v>
      </c>
      <c r="F1540">
        <v>8.8283740000000002</v>
      </c>
      <c r="G1540">
        <v>9.5934039999999996</v>
      </c>
    </row>
    <row r="1541" spans="1:7" x14ac:dyDescent="0.35">
      <c r="A1541">
        <v>379</v>
      </c>
      <c r="B1541" t="s">
        <v>10</v>
      </c>
      <c r="C1541">
        <v>155</v>
      </c>
      <c r="D1541">
        <v>0.26623799999999997</v>
      </c>
      <c r="E1541">
        <v>0.48943199999999998</v>
      </c>
      <c r="F1541">
        <v>0.238817</v>
      </c>
      <c r="G1541">
        <v>0.259187</v>
      </c>
    </row>
    <row r="1542" spans="1:7" x14ac:dyDescent="0.35">
      <c r="A1542">
        <v>787</v>
      </c>
      <c r="B1542" t="s">
        <v>10</v>
      </c>
      <c r="C1542">
        <v>373</v>
      </c>
      <c r="D1542">
        <v>0.133941</v>
      </c>
      <c r="E1542">
        <v>0.144704</v>
      </c>
      <c r="F1542">
        <v>0.15632099999999999</v>
      </c>
      <c r="G1542">
        <v>0.17466599999999999</v>
      </c>
    </row>
    <row r="1543" spans="1:7" x14ac:dyDescent="0.35">
      <c r="A1543">
        <v>410</v>
      </c>
      <c r="B1543" t="s">
        <v>10</v>
      </c>
      <c r="C1543">
        <v>484</v>
      </c>
      <c r="D1543">
        <v>3.1874560000000001</v>
      </c>
      <c r="E1543">
        <v>3.9566880000000002</v>
      </c>
      <c r="F1543">
        <v>3.338689</v>
      </c>
      <c r="G1543">
        <v>3.2477589999999998</v>
      </c>
    </row>
    <row r="1544" spans="1:7" x14ac:dyDescent="0.35">
      <c r="A1544">
        <v>807</v>
      </c>
      <c r="B1544" t="s">
        <v>11</v>
      </c>
      <c r="C1544">
        <v>23789</v>
      </c>
      <c r="D1544">
        <v>14.93</v>
      </c>
      <c r="E1544">
        <v>15.31</v>
      </c>
      <c r="F1544">
        <v>13.89</v>
      </c>
      <c r="G1544">
        <v>14.65</v>
      </c>
    </row>
    <row r="1545" spans="1:7" x14ac:dyDescent="0.35">
      <c r="A1545">
        <v>808</v>
      </c>
      <c r="B1545" t="s">
        <v>11</v>
      </c>
      <c r="C1545">
        <v>22368</v>
      </c>
      <c r="D1545">
        <v>18.915955</v>
      </c>
      <c r="E1545">
        <v>18.549465000000001</v>
      </c>
      <c r="F1545">
        <v>19.722401000000001</v>
      </c>
      <c r="G1545">
        <v>19.813956000000001</v>
      </c>
    </row>
    <row r="1546" spans="1:7" x14ac:dyDescent="0.35">
      <c r="A1546">
        <v>809</v>
      </c>
      <c r="B1546" t="s">
        <v>11</v>
      </c>
      <c r="C1546">
        <v>31876</v>
      </c>
      <c r="D1546">
        <v>24.940902999999999</v>
      </c>
      <c r="E1546">
        <v>24.062701000000001</v>
      </c>
      <c r="F1546">
        <v>26.609887000000001</v>
      </c>
      <c r="G1546">
        <v>26.054303999999998</v>
      </c>
    </row>
    <row r="1547" spans="1:7" x14ac:dyDescent="0.35">
      <c r="A1547">
        <v>146</v>
      </c>
      <c r="B1547" t="s">
        <v>10</v>
      </c>
      <c r="C1547">
        <v>1145</v>
      </c>
      <c r="D1547">
        <v>5.6876959999999999</v>
      </c>
      <c r="E1547">
        <v>6.3361169999999998</v>
      </c>
      <c r="F1547">
        <v>5.5883029999999998</v>
      </c>
      <c r="G1547">
        <v>5.4135540000000004</v>
      </c>
    </row>
    <row r="1548" spans="1:7" x14ac:dyDescent="0.35">
      <c r="A1548">
        <v>755</v>
      </c>
      <c r="B1548" t="s">
        <v>10</v>
      </c>
      <c r="C1548">
        <v>470</v>
      </c>
      <c r="D1548">
        <v>1.976315</v>
      </c>
      <c r="E1548">
        <v>1.777104</v>
      </c>
      <c r="F1548">
        <v>1.1545939999999999</v>
      </c>
      <c r="G1548">
        <v>1.201163</v>
      </c>
    </row>
    <row r="1549" spans="1:7" x14ac:dyDescent="0.35">
      <c r="A1549">
        <v>679</v>
      </c>
      <c r="B1549" t="s">
        <v>10</v>
      </c>
      <c r="C1549">
        <v>173</v>
      </c>
      <c r="D1549">
        <v>0.639741</v>
      </c>
      <c r="E1549">
        <v>0.52970200000000001</v>
      </c>
      <c r="F1549">
        <v>0.85618899999999998</v>
      </c>
      <c r="G1549">
        <v>0.74252399999999996</v>
      </c>
    </row>
    <row r="1550" spans="1:7" x14ac:dyDescent="0.35">
      <c r="A1550">
        <v>489</v>
      </c>
      <c r="B1550" t="s">
        <v>10</v>
      </c>
      <c r="C1550">
        <v>1059</v>
      </c>
      <c r="D1550">
        <v>3.9759519999999999</v>
      </c>
      <c r="E1550">
        <v>4.268135</v>
      </c>
      <c r="F1550">
        <v>4.5384370000000001</v>
      </c>
      <c r="G1550">
        <v>4.3804679999999996</v>
      </c>
    </row>
    <row r="1551" spans="1:7" x14ac:dyDescent="0.35">
      <c r="A1551">
        <v>605</v>
      </c>
      <c r="B1551" t="s">
        <v>10</v>
      </c>
      <c r="C1551">
        <v>408</v>
      </c>
      <c r="D1551">
        <v>4.6542389999999996</v>
      </c>
      <c r="E1551">
        <v>4.0667270000000002</v>
      </c>
      <c r="F1551">
        <v>3.989538</v>
      </c>
      <c r="G1551">
        <v>4.0976660000000003</v>
      </c>
    </row>
    <row r="1552" spans="1:7" x14ac:dyDescent="0.35">
      <c r="A1552">
        <v>810</v>
      </c>
      <c r="B1552" t="s">
        <v>11</v>
      </c>
      <c r="C1552">
        <v>11175</v>
      </c>
      <c r="D1552">
        <v>11.081359000000001</v>
      </c>
      <c r="E1552">
        <v>10.691557</v>
      </c>
      <c r="F1552">
        <v>10.617236999999999</v>
      </c>
      <c r="G1552">
        <v>10.478873</v>
      </c>
    </row>
    <row r="1553" spans="1:7" x14ac:dyDescent="0.35">
      <c r="A1553">
        <v>402</v>
      </c>
      <c r="B1553" t="s">
        <v>10</v>
      </c>
      <c r="C1553">
        <v>358</v>
      </c>
      <c r="D1553">
        <v>3.2317140000000002</v>
      </c>
      <c r="E1553">
        <v>2.8153670000000002</v>
      </c>
      <c r="F1553">
        <v>3.5943010000000002</v>
      </c>
      <c r="G1553">
        <v>3.3887269999999998</v>
      </c>
    </row>
    <row r="1554" spans="1:7" x14ac:dyDescent="0.35">
      <c r="A1554">
        <v>322</v>
      </c>
      <c r="B1554" t="s">
        <v>10</v>
      </c>
      <c r="C1554">
        <v>182</v>
      </c>
      <c r="D1554">
        <v>1.577995</v>
      </c>
      <c r="E1554">
        <v>1.468226</v>
      </c>
      <c r="F1554">
        <v>1.2164520000000001</v>
      </c>
      <c r="G1554">
        <v>1.4664889999999999</v>
      </c>
    </row>
    <row r="1555" spans="1:7" x14ac:dyDescent="0.35">
      <c r="A1555">
        <v>17</v>
      </c>
      <c r="B1555" t="s">
        <v>10</v>
      </c>
      <c r="C1555">
        <v>691</v>
      </c>
      <c r="D1555">
        <v>5.8601559999999999</v>
      </c>
      <c r="E1555">
        <v>6.1849470000000002</v>
      </c>
      <c r="F1555">
        <v>5.2125620000000001</v>
      </c>
      <c r="G1555">
        <v>5.0793480000000004</v>
      </c>
    </row>
    <row r="1556" spans="1:7" x14ac:dyDescent="0.35">
      <c r="A1556">
        <v>697</v>
      </c>
      <c r="B1556" t="s">
        <v>10</v>
      </c>
      <c r="C1556">
        <v>479</v>
      </c>
      <c r="D1556">
        <v>2.500159</v>
      </c>
      <c r="E1556">
        <v>2.9185530000000002</v>
      </c>
      <c r="F1556">
        <v>2.3254920000000001</v>
      </c>
      <c r="G1556">
        <v>2.5646209999999998</v>
      </c>
    </row>
    <row r="1557" spans="1:7" x14ac:dyDescent="0.35">
      <c r="A1557">
        <v>664</v>
      </c>
      <c r="B1557" t="s">
        <v>10</v>
      </c>
      <c r="C1557">
        <v>1145</v>
      </c>
      <c r="D1557">
        <v>3.6911520000000002</v>
      </c>
      <c r="E1557">
        <v>3.8513730000000002</v>
      </c>
      <c r="F1557">
        <v>4.9597090000000001</v>
      </c>
      <c r="G1557">
        <v>4.6935520000000004</v>
      </c>
    </row>
    <row r="1558" spans="1:7" x14ac:dyDescent="0.35">
      <c r="A1558">
        <v>495</v>
      </c>
      <c r="B1558" t="s">
        <v>10</v>
      </c>
      <c r="C1558">
        <v>512</v>
      </c>
      <c r="D1558">
        <v>2.5381149999999999</v>
      </c>
      <c r="E1558">
        <v>3.2464949999999999</v>
      </c>
      <c r="F1558">
        <v>2.4470109999999998</v>
      </c>
      <c r="G1558">
        <v>2.6345909999999999</v>
      </c>
    </row>
    <row r="1559" spans="1:7" x14ac:dyDescent="0.35">
      <c r="A1559">
        <v>222</v>
      </c>
      <c r="B1559" t="s">
        <v>10</v>
      </c>
      <c r="C1559">
        <v>326</v>
      </c>
      <c r="D1559">
        <v>1.4495070000000001</v>
      </c>
      <c r="E1559">
        <v>1.770535</v>
      </c>
      <c r="F1559">
        <v>1.372193</v>
      </c>
      <c r="G1559">
        <v>1.4111290000000001</v>
      </c>
    </row>
    <row r="1560" spans="1:7" x14ac:dyDescent="0.35">
      <c r="A1560">
        <v>331</v>
      </c>
      <c r="B1560" t="s">
        <v>10</v>
      </c>
      <c r="C1560">
        <v>1143</v>
      </c>
      <c r="D1560">
        <v>4.3566969999999996</v>
      </c>
      <c r="E1560">
        <v>6.0311000000000003</v>
      </c>
      <c r="F1560">
        <v>5.3162820000000002</v>
      </c>
      <c r="G1560">
        <v>5.9910040000000002</v>
      </c>
    </row>
    <row r="1561" spans="1:7" x14ac:dyDescent="0.35">
      <c r="A1561">
        <v>811</v>
      </c>
      <c r="B1561" t="s">
        <v>11</v>
      </c>
      <c r="C1561">
        <v>5815</v>
      </c>
      <c r="D1561">
        <v>6.5423039999999997</v>
      </c>
      <c r="E1561">
        <v>6.8602400000000001</v>
      </c>
      <c r="F1561">
        <v>5.8122809999999996</v>
      </c>
      <c r="G1561">
        <v>5.6453639999999998</v>
      </c>
    </row>
    <row r="1562" spans="1:7" x14ac:dyDescent="0.35">
      <c r="A1562">
        <v>225</v>
      </c>
      <c r="B1562" t="s">
        <v>10</v>
      </c>
      <c r="C1562">
        <v>1844</v>
      </c>
      <c r="D1562">
        <v>12.561757999999999</v>
      </c>
      <c r="E1562">
        <v>18.039328000000001</v>
      </c>
      <c r="F1562">
        <v>15.002214</v>
      </c>
      <c r="G1562">
        <v>14.439048</v>
      </c>
    </row>
    <row r="1563" spans="1:7" x14ac:dyDescent="0.35">
      <c r="A1563">
        <v>812</v>
      </c>
      <c r="B1563" t="s">
        <v>11</v>
      </c>
      <c r="C1563">
        <v>18101</v>
      </c>
      <c r="D1563">
        <v>7.3413089999999999</v>
      </c>
      <c r="E1563">
        <v>5.7866999999999997</v>
      </c>
      <c r="F1563">
        <v>5.9067629999999998</v>
      </c>
      <c r="G1563">
        <v>5.7481799999999996</v>
      </c>
    </row>
    <row r="1564" spans="1:7" x14ac:dyDescent="0.35">
      <c r="A1564">
        <v>813</v>
      </c>
      <c r="B1564" t="s">
        <v>11</v>
      </c>
      <c r="C1564">
        <v>17989</v>
      </c>
      <c r="D1564">
        <v>9.8011870000000005</v>
      </c>
      <c r="E1564">
        <v>9.7401809999999998</v>
      </c>
      <c r="F1564">
        <v>9.3835569999999997</v>
      </c>
      <c r="G1564">
        <v>8.8312629999999999</v>
      </c>
    </row>
    <row r="1565" spans="1:7" x14ac:dyDescent="0.35">
      <c r="A1565">
        <v>814</v>
      </c>
      <c r="B1565" t="s">
        <v>11</v>
      </c>
      <c r="C1565">
        <v>8128</v>
      </c>
      <c r="D1565">
        <v>6.4809609999999997</v>
      </c>
      <c r="E1565">
        <v>6.3207909999999998</v>
      </c>
      <c r="F1565">
        <v>6.8535250000000003</v>
      </c>
      <c r="G1565">
        <v>6.8189419999999998</v>
      </c>
    </row>
    <row r="1566" spans="1:7" x14ac:dyDescent="0.35">
      <c r="A1566">
        <v>815</v>
      </c>
      <c r="B1566" t="s">
        <v>11</v>
      </c>
      <c r="C1566">
        <v>19410</v>
      </c>
      <c r="D1566">
        <v>27.156175999999999</v>
      </c>
      <c r="E1566">
        <v>25.755967999999999</v>
      </c>
      <c r="F1566">
        <v>28.277797</v>
      </c>
      <c r="G1566">
        <v>27.995229999999999</v>
      </c>
    </row>
    <row r="1567" spans="1:7" x14ac:dyDescent="0.35">
      <c r="A1567">
        <v>93</v>
      </c>
      <c r="B1567" t="s">
        <v>10</v>
      </c>
      <c r="C1567">
        <v>1079</v>
      </c>
      <c r="D1567">
        <v>11.343802</v>
      </c>
      <c r="E1567">
        <v>11.484254</v>
      </c>
      <c r="F1567">
        <v>10.908687</v>
      </c>
      <c r="G1567">
        <v>12.25883</v>
      </c>
    </row>
    <row r="1568" spans="1:7" x14ac:dyDescent="0.35">
      <c r="A1568">
        <v>90</v>
      </c>
      <c r="B1568" t="s">
        <v>10</v>
      </c>
      <c r="C1568">
        <v>2029</v>
      </c>
      <c r="D1568">
        <v>22.877822999999999</v>
      </c>
      <c r="E1568">
        <v>28.144269999999999</v>
      </c>
      <c r="F1568">
        <v>39.981409999999997</v>
      </c>
      <c r="G1568">
        <v>102.45634099999999</v>
      </c>
    </row>
    <row r="1569" spans="1:7" x14ac:dyDescent="0.35">
      <c r="A1569">
        <v>816</v>
      </c>
      <c r="B1569" t="s">
        <v>11</v>
      </c>
      <c r="C1569">
        <v>7294</v>
      </c>
      <c r="D1569">
        <v>4.318079</v>
      </c>
      <c r="E1569">
        <v>4.1451770000000003</v>
      </c>
      <c r="F1569">
        <v>4.5064200000000003</v>
      </c>
      <c r="G1569">
        <v>4.8541819999999998</v>
      </c>
    </row>
    <row r="1570" spans="1:7" x14ac:dyDescent="0.35">
      <c r="A1570">
        <v>817</v>
      </c>
      <c r="B1570" t="s">
        <v>11</v>
      </c>
      <c r="C1570">
        <v>11883</v>
      </c>
      <c r="D1570">
        <v>2.1780949999999999</v>
      </c>
      <c r="E1570">
        <v>2.200129</v>
      </c>
      <c r="F1570">
        <v>2.2407249999999999</v>
      </c>
      <c r="G1570">
        <v>2.1892290000000001</v>
      </c>
    </row>
    <row r="1571" spans="1:7" x14ac:dyDescent="0.35">
      <c r="A1571">
        <v>818</v>
      </c>
      <c r="B1571" t="s">
        <v>11</v>
      </c>
      <c r="C1571">
        <v>6146</v>
      </c>
      <c r="D1571">
        <v>6.9007170000000002</v>
      </c>
      <c r="E1571">
        <v>6.0612159999999999</v>
      </c>
      <c r="F1571">
        <v>5.3379839999999996</v>
      </c>
      <c r="G1571">
        <v>5.5876349999999997</v>
      </c>
    </row>
    <row r="1572" spans="1:7" x14ac:dyDescent="0.35">
      <c r="A1572">
        <v>549</v>
      </c>
      <c r="B1572" t="s">
        <v>10</v>
      </c>
      <c r="C1572">
        <v>1171</v>
      </c>
      <c r="D1572">
        <v>9.4274799999999992</v>
      </c>
      <c r="E1572">
        <v>10.096997</v>
      </c>
      <c r="F1572">
        <v>8.8911460000000009</v>
      </c>
      <c r="G1572">
        <v>10.0816</v>
      </c>
    </row>
    <row r="1573" spans="1:7" x14ac:dyDescent="0.35">
      <c r="A1573">
        <v>317</v>
      </c>
      <c r="B1573" t="s">
        <v>10</v>
      </c>
      <c r="C1573">
        <v>1161</v>
      </c>
      <c r="D1573">
        <v>4.9959499999999997</v>
      </c>
      <c r="E1573">
        <v>6.0370429999999997</v>
      </c>
      <c r="F1573">
        <v>5.3635330000000003</v>
      </c>
      <c r="G1573">
        <v>5.1025479999999996</v>
      </c>
    </row>
    <row r="1574" spans="1:7" x14ac:dyDescent="0.35">
      <c r="A1574">
        <v>821</v>
      </c>
      <c r="B1574" t="s">
        <v>10</v>
      </c>
      <c r="C1574">
        <v>209</v>
      </c>
      <c r="D1574">
        <v>3.4752719999999999</v>
      </c>
      <c r="E1574">
        <v>3.8028710000000001</v>
      </c>
      <c r="F1574">
        <v>1.6743429999999999</v>
      </c>
      <c r="G1574">
        <v>1.5407649999999999</v>
      </c>
    </row>
    <row r="1575" spans="1:7" x14ac:dyDescent="0.35">
      <c r="A1575">
        <v>37</v>
      </c>
      <c r="B1575" t="s">
        <v>10</v>
      </c>
      <c r="C1575">
        <v>22</v>
      </c>
      <c r="D1575">
        <v>0.33727299999999999</v>
      </c>
      <c r="E1575">
        <v>0.43723899999999999</v>
      </c>
      <c r="F1575">
        <v>0.102356</v>
      </c>
      <c r="G1575">
        <v>0.10326</v>
      </c>
    </row>
    <row r="1576" spans="1:7" x14ac:dyDescent="0.35">
      <c r="A1576">
        <v>235</v>
      </c>
      <c r="B1576" t="s">
        <v>10</v>
      </c>
      <c r="C1576">
        <v>16</v>
      </c>
      <c r="D1576">
        <v>3.5261000000000001E-2</v>
      </c>
      <c r="E1576">
        <v>4.0037999999999997E-2</v>
      </c>
      <c r="F1576">
        <v>2.2232999999999999E-2</v>
      </c>
      <c r="G1576">
        <v>1.1729E-2</v>
      </c>
    </row>
    <row r="1577" spans="1:7" x14ac:dyDescent="0.35">
      <c r="A1577">
        <v>819</v>
      </c>
      <c r="B1577" t="s">
        <v>11</v>
      </c>
      <c r="C1577">
        <v>14600</v>
      </c>
      <c r="D1577">
        <v>4.1826400000000001</v>
      </c>
      <c r="E1577">
        <v>4.1510369999999996</v>
      </c>
      <c r="F1577">
        <v>3.987876</v>
      </c>
      <c r="G1577">
        <v>4.0138090000000002</v>
      </c>
    </row>
    <row r="1578" spans="1:7" x14ac:dyDescent="0.35">
      <c r="A1578">
        <v>820</v>
      </c>
      <c r="B1578" t="s">
        <v>11</v>
      </c>
      <c r="C1578">
        <v>5227</v>
      </c>
      <c r="D1578">
        <v>2.0960990000000002</v>
      </c>
      <c r="E1578">
        <v>2.337755</v>
      </c>
      <c r="F1578">
        <v>2.2640099999999999</v>
      </c>
      <c r="G1578">
        <v>2.1364190000000001</v>
      </c>
    </row>
    <row r="1579" spans="1:7" x14ac:dyDescent="0.35">
      <c r="A1579">
        <v>821</v>
      </c>
      <c r="B1579" t="s">
        <v>11</v>
      </c>
      <c r="C1579">
        <v>8652</v>
      </c>
      <c r="D1579">
        <v>5.2264840000000001</v>
      </c>
      <c r="E1579">
        <v>5.3391089999999997</v>
      </c>
      <c r="F1579">
        <v>3.9032010000000001</v>
      </c>
      <c r="G1579">
        <v>4.0028059999999996</v>
      </c>
    </row>
    <row r="1580" spans="1:7" x14ac:dyDescent="0.35">
      <c r="A1580">
        <v>822</v>
      </c>
      <c r="B1580" t="s">
        <v>11</v>
      </c>
      <c r="C1580">
        <v>2850</v>
      </c>
      <c r="D1580">
        <v>1.8644000000000001</v>
      </c>
      <c r="E1580">
        <v>1.8344069999999999</v>
      </c>
      <c r="F1580">
        <v>2.337291</v>
      </c>
      <c r="G1580">
        <v>2.3920110000000001</v>
      </c>
    </row>
    <row r="1581" spans="1:7" x14ac:dyDescent="0.35">
      <c r="A1581">
        <v>823</v>
      </c>
      <c r="B1581" t="s">
        <v>11</v>
      </c>
      <c r="C1581">
        <v>6062</v>
      </c>
      <c r="D1581">
        <v>2.306867</v>
      </c>
      <c r="E1581">
        <v>2.1014900000000001</v>
      </c>
      <c r="F1581">
        <v>2.254721</v>
      </c>
      <c r="G1581">
        <v>2.3281109999999998</v>
      </c>
    </row>
    <row r="1582" spans="1:7" x14ac:dyDescent="0.35">
      <c r="A1582">
        <v>824</v>
      </c>
      <c r="B1582" t="s">
        <v>11</v>
      </c>
      <c r="C1582">
        <v>2272</v>
      </c>
      <c r="D1582">
        <v>2.3677429999999999</v>
      </c>
      <c r="E1582">
        <v>2.2904749999999998</v>
      </c>
      <c r="F1582">
        <v>3.8486720000000001</v>
      </c>
      <c r="G1582">
        <v>3.5641780000000001</v>
      </c>
    </row>
    <row r="1583" spans="1:7" x14ac:dyDescent="0.35">
      <c r="A1583">
        <v>903</v>
      </c>
      <c r="B1583" t="s">
        <v>10</v>
      </c>
      <c r="C1583">
        <v>640</v>
      </c>
      <c r="D1583">
        <v>2.5638890000000001</v>
      </c>
      <c r="E1583">
        <v>2.5400700000000001</v>
      </c>
      <c r="F1583">
        <v>4.5259289999999996</v>
      </c>
      <c r="G1583">
        <v>5.3698249999999996</v>
      </c>
    </row>
    <row r="1584" spans="1:7" x14ac:dyDescent="0.35">
      <c r="A1584">
        <v>775</v>
      </c>
      <c r="B1584" t="s">
        <v>10</v>
      </c>
      <c r="C1584">
        <v>171</v>
      </c>
      <c r="D1584">
        <v>2.2450749999999999</v>
      </c>
      <c r="E1584">
        <v>4.6876300000000004</v>
      </c>
      <c r="F1584">
        <v>1.6385810000000001</v>
      </c>
      <c r="G1584">
        <v>0.99116700000000002</v>
      </c>
    </row>
    <row r="1585" spans="1:7" x14ac:dyDescent="0.35">
      <c r="A1585">
        <v>478</v>
      </c>
      <c r="B1585" t="s">
        <v>10</v>
      </c>
      <c r="C1585">
        <v>639</v>
      </c>
      <c r="D1585">
        <v>6.6690860000000001</v>
      </c>
      <c r="E1585">
        <v>7.8367639999999996</v>
      </c>
      <c r="F1585">
        <v>6.9261730000000004</v>
      </c>
      <c r="G1585">
        <v>6.9271520000000004</v>
      </c>
    </row>
    <row r="1586" spans="1:7" x14ac:dyDescent="0.35">
      <c r="A1586">
        <v>797</v>
      </c>
      <c r="B1586" t="s">
        <v>10</v>
      </c>
      <c r="C1586">
        <v>783</v>
      </c>
      <c r="D1586">
        <v>2.0271270000000001</v>
      </c>
      <c r="E1586">
        <v>2.1645120000000002</v>
      </c>
      <c r="F1586">
        <v>2.2693059999999998</v>
      </c>
      <c r="G1586">
        <v>2.43282</v>
      </c>
    </row>
    <row r="1587" spans="1:7" x14ac:dyDescent="0.35">
      <c r="A1587">
        <v>462</v>
      </c>
      <c r="B1587" t="s">
        <v>10</v>
      </c>
      <c r="C1587">
        <v>1253</v>
      </c>
      <c r="D1587">
        <v>8.2772170000000003</v>
      </c>
      <c r="E1587">
        <v>8.554449</v>
      </c>
      <c r="F1587">
        <v>8.8231929999999998</v>
      </c>
      <c r="G1587">
        <v>9.3809760000000004</v>
      </c>
    </row>
    <row r="1588" spans="1:7" x14ac:dyDescent="0.35">
      <c r="A1588">
        <v>825</v>
      </c>
      <c r="B1588" t="s">
        <v>11</v>
      </c>
      <c r="C1588">
        <v>3174</v>
      </c>
      <c r="D1588">
        <v>3.4846430000000002</v>
      </c>
      <c r="E1588">
        <v>3.3768940000000001</v>
      </c>
      <c r="F1588">
        <v>3.6085319999999999</v>
      </c>
      <c r="G1588">
        <v>3.802781</v>
      </c>
    </row>
    <row r="1589" spans="1:7" x14ac:dyDescent="0.35">
      <c r="A1589">
        <v>361</v>
      </c>
      <c r="B1589" t="s">
        <v>10</v>
      </c>
      <c r="C1589">
        <v>771</v>
      </c>
      <c r="D1589">
        <v>6.4003959999999998</v>
      </c>
      <c r="E1589">
        <v>16.863605</v>
      </c>
      <c r="F1589">
        <v>4.8741440000000003</v>
      </c>
      <c r="G1589">
        <v>5.418126</v>
      </c>
    </row>
    <row r="1590" spans="1:7" x14ac:dyDescent="0.35">
      <c r="A1590">
        <v>463</v>
      </c>
      <c r="B1590" t="s">
        <v>10</v>
      </c>
      <c r="C1590">
        <v>1007</v>
      </c>
      <c r="D1590">
        <v>5.5337329999999998</v>
      </c>
      <c r="E1590">
        <v>5.9320950000000003</v>
      </c>
      <c r="F1590">
        <v>5.4396550000000001</v>
      </c>
      <c r="G1590">
        <v>5.4448369999999997</v>
      </c>
    </row>
    <row r="1591" spans="1:7" x14ac:dyDescent="0.35">
      <c r="A1591">
        <v>826</v>
      </c>
      <c r="B1591" t="s">
        <v>11</v>
      </c>
      <c r="C1591">
        <v>48751</v>
      </c>
      <c r="D1591">
        <v>16.205788999999999</v>
      </c>
      <c r="E1591">
        <v>16.515851000000001</v>
      </c>
      <c r="F1591">
        <v>18.235329</v>
      </c>
      <c r="G1591">
        <v>17.477171999999999</v>
      </c>
    </row>
    <row r="1592" spans="1:7" x14ac:dyDescent="0.35">
      <c r="A1592">
        <v>915</v>
      </c>
      <c r="B1592" t="s">
        <v>10</v>
      </c>
      <c r="C1592">
        <v>938</v>
      </c>
      <c r="D1592">
        <v>1.8675889999999999</v>
      </c>
      <c r="E1592">
        <v>2.2186180000000002</v>
      </c>
      <c r="F1592">
        <v>1.6959569999999999</v>
      </c>
      <c r="G1592">
        <v>1.8566929999999999</v>
      </c>
    </row>
    <row r="1593" spans="1:7" x14ac:dyDescent="0.35">
      <c r="A1593">
        <v>704</v>
      </c>
      <c r="B1593" t="s">
        <v>10</v>
      </c>
      <c r="C1593">
        <v>402</v>
      </c>
      <c r="D1593">
        <v>0.93418699999999999</v>
      </c>
      <c r="E1593">
        <v>1.45699</v>
      </c>
      <c r="F1593">
        <v>0.87492000000000003</v>
      </c>
      <c r="G1593">
        <v>1.2160489999999999</v>
      </c>
    </row>
    <row r="1594" spans="1:7" x14ac:dyDescent="0.35">
      <c r="A1594">
        <v>297</v>
      </c>
      <c r="B1594" t="s">
        <v>10</v>
      </c>
      <c r="C1594">
        <v>566</v>
      </c>
      <c r="D1594">
        <v>3.7215509999999998</v>
      </c>
      <c r="E1594">
        <v>3.9619270000000002</v>
      </c>
      <c r="F1594">
        <v>3.833815</v>
      </c>
      <c r="G1594">
        <v>3.53112</v>
      </c>
    </row>
    <row r="1595" spans="1:7" x14ac:dyDescent="0.35">
      <c r="A1595">
        <v>281</v>
      </c>
      <c r="B1595" t="s">
        <v>10</v>
      </c>
      <c r="C1595">
        <v>425</v>
      </c>
      <c r="D1595">
        <v>8.3154500000000002</v>
      </c>
      <c r="E1595">
        <v>10.819559</v>
      </c>
      <c r="F1595">
        <v>6.4835349999999998</v>
      </c>
      <c r="G1595">
        <v>3.0131730000000001</v>
      </c>
    </row>
    <row r="1596" spans="1:7" x14ac:dyDescent="0.35">
      <c r="A1596">
        <v>986</v>
      </c>
      <c r="B1596" t="s">
        <v>10</v>
      </c>
      <c r="C1596">
        <v>478</v>
      </c>
      <c r="D1596">
        <v>3.0030030000000001</v>
      </c>
      <c r="E1596">
        <v>3.9636450000000001</v>
      </c>
      <c r="F1596">
        <v>6.2137919999999998</v>
      </c>
      <c r="G1596">
        <v>5.6892589999999998</v>
      </c>
    </row>
    <row r="1597" spans="1:7" x14ac:dyDescent="0.35">
      <c r="A1597">
        <v>693</v>
      </c>
      <c r="B1597" t="s">
        <v>10</v>
      </c>
      <c r="C1597">
        <v>414</v>
      </c>
      <c r="D1597">
        <v>1.5008319999999999</v>
      </c>
      <c r="E1597">
        <v>2.638001</v>
      </c>
      <c r="F1597">
        <v>2.0939329999999998</v>
      </c>
      <c r="G1597">
        <v>2.310765</v>
      </c>
    </row>
    <row r="1598" spans="1:7" x14ac:dyDescent="0.35">
      <c r="A1598">
        <v>748</v>
      </c>
      <c r="B1598" t="s">
        <v>10</v>
      </c>
      <c r="C1598">
        <v>176</v>
      </c>
      <c r="D1598">
        <v>0.49351800000000001</v>
      </c>
      <c r="E1598">
        <v>0.67959099999999995</v>
      </c>
      <c r="F1598">
        <v>0.19611600000000001</v>
      </c>
      <c r="G1598">
        <v>0.26645000000000002</v>
      </c>
    </row>
    <row r="1599" spans="1:7" x14ac:dyDescent="0.35">
      <c r="A1599">
        <v>425</v>
      </c>
      <c r="B1599" t="s">
        <v>10</v>
      </c>
      <c r="C1599">
        <v>149</v>
      </c>
      <c r="D1599">
        <v>0.30546299999999998</v>
      </c>
      <c r="E1599">
        <v>0.80817600000000001</v>
      </c>
      <c r="F1599">
        <v>0.34928900000000002</v>
      </c>
      <c r="G1599">
        <v>0.49302099999999999</v>
      </c>
    </row>
    <row r="1600" spans="1:7" x14ac:dyDescent="0.35">
      <c r="A1600">
        <v>138</v>
      </c>
      <c r="B1600" t="s">
        <v>10</v>
      </c>
      <c r="C1600">
        <v>260</v>
      </c>
      <c r="D1600">
        <v>1.6070819999999999</v>
      </c>
      <c r="E1600">
        <v>1.9185840000000001</v>
      </c>
      <c r="F1600">
        <v>1.4705509999999999</v>
      </c>
      <c r="G1600">
        <v>1.3142039999999999</v>
      </c>
    </row>
    <row r="1601" spans="1:7" x14ac:dyDescent="0.35">
      <c r="A1601">
        <v>588</v>
      </c>
      <c r="B1601" t="s">
        <v>10</v>
      </c>
      <c r="C1601">
        <v>12</v>
      </c>
      <c r="D1601">
        <v>6.9384000000000001E-2</v>
      </c>
      <c r="E1601">
        <v>3.3003999999999999E-2</v>
      </c>
      <c r="F1601">
        <v>3.0242999999999999E-2</v>
      </c>
      <c r="G1601">
        <v>4.5845999999999998E-2</v>
      </c>
    </row>
    <row r="1602" spans="1:7" x14ac:dyDescent="0.35">
      <c r="A1602">
        <v>827</v>
      </c>
      <c r="B1602" t="s">
        <v>11</v>
      </c>
      <c r="C1602">
        <v>2764</v>
      </c>
      <c r="D1602">
        <v>0.69639499999999999</v>
      </c>
      <c r="E1602">
        <v>0.75023300000000004</v>
      </c>
      <c r="F1602">
        <v>0.97957300000000003</v>
      </c>
      <c r="G1602">
        <v>1.2304269999999999</v>
      </c>
    </row>
    <row r="1603" spans="1:7" x14ac:dyDescent="0.35">
      <c r="A1603">
        <v>828</v>
      </c>
      <c r="B1603" t="s">
        <v>11</v>
      </c>
      <c r="C1603">
        <v>1795</v>
      </c>
      <c r="D1603">
        <v>4.2203470000000003</v>
      </c>
      <c r="E1603">
        <v>3.9022739999999998</v>
      </c>
      <c r="F1603">
        <v>5.232202</v>
      </c>
      <c r="G1603">
        <v>5.3932460000000004</v>
      </c>
    </row>
    <row r="1604" spans="1:7" x14ac:dyDescent="0.35">
      <c r="A1604">
        <v>829</v>
      </c>
      <c r="B1604" t="s">
        <v>11</v>
      </c>
      <c r="C1604">
        <v>4365</v>
      </c>
      <c r="D1604">
        <v>3.770032</v>
      </c>
      <c r="E1604">
        <v>3.8953440000000001</v>
      </c>
      <c r="F1604">
        <v>5.0180499999999997</v>
      </c>
      <c r="G1604">
        <v>4.5120319999999996</v>
      </c>
    </row>
    <row r="1605" spans="1:7" x14ac:dyDescent="0.35">
      <c r="A1605">
        <v>831</v>
      </c>
      <c r="B1605" t="s">
        <v>11</v>
      </c>
      <c r="C1605">
        <v>1353</v>
      </c>
      <c r="D1605">
        <v>0.84984499999999996</v>
      </c>
      <c r="E1605">
        <v>0.80979400000000001</v>
      </c>
      <c r="F1605">
        <v>1.1125689999999999</v>
      </c>
      <c r="G1605">
        <v>1.0680449999999999</v>
      </c>
    </row>
    <row r="1606" spans="1:7" x14ac:dyDescent="0.35">
      <c r="A1606">
        <v>832</v>
      </c>
      <c r="B1606" t="s">
        <v>11</v>
      </c>
      <c r="C1606">
        <v>1357</v>
      </c>
      <c r="D1606">
        <v>0.83048100000000002</v>
      </c>
      <c r="E1606">
        <v>1.1296349999999999</v>
      </c>
      <c r="F1606">
        <v>1.073366</v>
      </c>
      <c r="G1606">
        <v>1.066195</v>
      </c>
    </row>
    <row r="1607" spans="1:7" x14ac:dyDescent="0.35">
      <c r="A1607">
        <v>833</v>
      </c>
      <c r="B1607" t="s">
        <v>11</v>
      </c>
      <c r="C1607">
        <v>738</v>
      </c>
      <c r="D1607">
        <v>0.55264000000000002</v>
      </c>
      <c r="E1607">
        <v>0.50876699999999997</v>
      </c>
      <c r="F1607">
        <v>0.675705</v>
      </c>
      <c r="G1607">
        <v>0.694496</v>
      </c>
    </row>
    <row r="1608" spans="1:7" x14ac:dyDescent="0.35">
      <c r="A1608">
        <v>834</v>
      </c>
      <c r="B1608" t="s">
        <v>11</v>
      </c>
      <c r="C1608">
        <v>1762</v>
      </c>
      <c r="D1608">
        <v>1.5091889999999999</v>
      </c>
      <c r="E1608">
        <v>1.503795</v>
      </c>
      <c r="F1608">
        <v>1.5806100000000001</v>
      </c>
      <c r="G1608">
        <v>1.6138440000000001</v>
      </c>
    </row>
    <row r="1609" spans="1:7" x14ac:dyDescent="0.35">
      <c r="A1609">
        <v>836</v>
      </c>
      <c r="B1609" t="s">
        <v>11</v>
      </c>
      <c r="C1609">
        <v>1835</v>
      </c>
      <c r="D1609">
        <v>2.3649900000000001</v>
      </c>
      <c r="E1609">
        <v>2.4169529999999999</v>
      </c>
      <c r="F1609">
        <v>2.7985120000000001</v>
      </c>
      <c r="G1609">
        <v>2.426015</v>
      </c>
    </row>
    <row r="1610" spans="1:7" x14ac:dyDescent="0.35">
      <c r="A1610">
        <v>580</v>
      </c>
      <c r="B1610" t="s">
        <v>10</v>
      </c>
      <c r="C1610">
        <v>112</v>
      </c>
      <c r="D1610">
        <v>0.470945</v>
      </c>
      <c r="E1610">
        <v>0.51789700000000005</v>
      </c>
      <c r="F1610">
        <v>0.48878500000000003</v>
      </c>
      <c r="G1610">
        <v>0.60626000000000002</v>
      </c>
    </row>
    <row r="1611" spans="1:7" x14ac:dyDescent="0.35">
      <c r="A1611">
        <v>837</v>
      </c>
      <c r="B1611" t="s">
        <v>11</v>
      </c>
      <c r="C1611">
        <v>1452</v>
      </c>
      <c r="D1611">
        <v>0.94826299999999997</v>
      </c>
      <c r="E1611">
        <v>1.039641</v>
      </c>
      <c r="F1611">
        <v>0.995452</v>
      </c>
      <c r="G1611">
        <v>1.016818</v>
      </c>
    </row>
    <row r="1612" spans="1:7" x14ac:dyDescent="0.35">
      <c r="A1612">
        <v>838</v>
      </c>
      <c r="B1612" t="s">
        <v>11</v>
      </c>
      <c r="C1612">
        <v>1455</v>
      </c>
      <c r="D1612">
        <v>1.214526</v>
      </c>
      <c r="E1612">
        <v>1.415753</v>
      </c>
      <c r="F1612">
        <v>3.5256400000000001</v>
      </c>
      <c r="G1612">
        <v>4.2609339999999998</v>
      </c>
    </row>
    <row r="1613" spans="1:7" x14ac:dyDescent="0.35">
      <c r="A1613">
        <v>839</v>
      </c>
      <c r="B1613" t="s">
        <v>11</v>
      </c>
      <c r="C1613">
        <v>1691</v>
      </c>
      <c r="D1613">
        <v>1.955962</v>
      </c>
      <c r="E1613">
        <v>1.7440979999999999</v>
      </c>
      <c r="F1613">
        <v>2.1328529999999999</v>
      </c>
      <c r="G1613">
        <v>2.3310770000000001</v>
      </c>
    </row>
    <row r="1614" spans="1:7" x14ac:dyDescent="0.35">
      <c r="A1614">
        <v>840</v>
      </c>
      <c r="B1614" t="s">
        <v>11</v>
      </c>
      <c r="C1614">
        <v>1246</v>
      </c>
      <c r="D1614">
        <v>0.38604100000000002</v>
      </c>
      <c r="E1614">
        <v>0.38642900000000002</v>
      </c>
      <c r="F1614">
        <v>0.76202199999999998</v>
      </c>
      <c r="G1614">
        <v>0.68027199999999999</v>
      </c>
    </row>
    <row r="1615" spans="1:7" x14ac:dyDescent="0.35">
      <c r="A1615">
        <v>355</v>
      </c>
      <c r="B1615" t="s">
        <v>10</v>
      </c>
      <c r="C1615">
        <v>304</v>
      </c>
      <c r="D1615">
        <v>1.387202</v>
      </c>
      <c r="E1615">
        <v>1.2138199999999999</v>
      </c>
      <c r="F1615">
        <v>0.87783699999999998</v>
      </c>
      <c r="G1615">
        <v>0.85908300000000004</v>
      </c>
    </row>
    <row r="1616" spans="1:7" x14ac:dyDescent="0.35">
      <c r="A1616">
        <v>841</v>
      </c>
      <c r="B1616" t="s">
        <v>11</v>
      </c>
      <c r="C1616">
        <v>1044</v>
      </c>
      <c r="D1616">
        <v>0.96718000000000004</v>
      </c>
      <c r="E1616">
        <v>0.853746</v>
      </c>
      <c r="F1616">
        <v>1.216844</v>
      </c>
      <c r="G1616">
        <v>1.276016</v>
      </c>
    </row>
    <row r="1617" spans="1:7" x14ac:dyDescent="0.35">
      <c r="A1617">
        <v>842</v>
      </c>
      <c r="B1617" t="s">
        <v>11</v>
      </c>
      <c r="C1617">
        <v>1947</v>
      </c>
      <c r="D1617">
        <v>1.2199530000000001</v>
      </c>
      <c r="E1617">
        <v>0.95093399999999995</v>
      </c>
      <c r="F1617">
        <v>2.7798600000000002</v>
      </c>
      <c r="G1617">
        <v>2.6898420000000001</v>
      </c>
    </row>
    <row r="1618" spans="1:7" x14ac:dyDescent="0.35">
      <c r="A1618">
        <v>558</v>
      </c>
      <c r="B1618" t="s">
        <v>10</v>
      </c>
      <c r="C1618">
        <v>967</v>
      </c>
      <c r="D1618">
        <v>4.3783779999999997</v>
      </c>
      <c r="E1618">
        <v>5.3221559999999997</v>
      </c>
      <c r="F1618">
        <v>4.9439099999999998</v>
      </c>
      <c r="G1618">
        <v>3.896042</v>
      </c>
    </row>
    <row r="1619" spans="1:7" x14ac:dyDescent="0.35">
      <c r="A1619">
        <v>843</v>
      </c>
      <c r="B1619" t="s">
        <v>11</v>
      </c>
      <c r="C1619">
        <v>1362</v>
      </c>
      <c r="D1619">
        <v>1.128466</v>
      </c>
      <c r="E1619">
        <v>1.1173109999999999</v>
      </c>
      <c r="F1619">
        <v>1.9316899999999999</v>
      </c>
      <c r="G1619">
        <v>1.9447810000000001</v>
      </c>
    </row>
    <row r="1620" spans="1:7" x14ac:dyDescent="0.35">
      <c r="A1620">
        <v>636</v>
      </c>
      <c r="B1620" t="s">
        <v>10</v>
      </c>
      <c r="C1620">
        <v>60</v>
      </c>
      <c r="D1620">
        <v>0.17355899999999999</v>
      </c>
      <c r="E1620">
        <v>0.15207999999999999</v>
      </c>
      <c r="F1620">
        <v>0.126667</v>
      </c>
      <c r="G1620">
        <v>0.17413899999999999</v>
      </c>
    </row>
    <row r="1621" spans="1:7" x14ac:dyDescent="0.35">
      <c r="A1621">
        <v>909</v>
      </c>
      <c r="B1621" t="s">
        <v>10</v>
      </c>
      <c r="C1621">
        <v>994</v>
      </c>
      <c r="D1621">
        <v>9.8493569999999995</v>
      </c>
      <c r="E1621">
        <v>9.4003709999999998</v>
      </c>
      <c r="F1621">
        <v>7.1076759999999997</v>
      </c>
      <c r="G1621">
        <v>7.6536910000000002</v>
      </c>
    </row>
    <row r="1622" spans="1:7" x14ac:dyDescent="0.35">
      <c r="A1622">
        <v>12</v>
      </c>
      <c r="B1622" t="s">
        <v>10</v>
      </c>
      <c r="C1622">
        <v>207</v>
      </c>
      <c r="D1622">
        <v>0.33595399999999997</v>
      </c>
      <c r="E1622">
        <v>0.33818100000000001</v>
      </c>
      <c r="F1622">
        <v>0.92456799999999995</v>
      </c>
      <c r="G1622">
        <v>1.0317050000000001</v>
      </c>
    </row>
    <row r="1623" spans="1:7" x14ac:dyDescent="0.35">
      <c r="A1623">
        <v>376</v>
      </c>
      <c r="B1623" t="s">
        <v>10</v>
      </c>
      <c r="C1623">
        <v>110</v>
      </c>
      <c r="D1623">
        <v>0.234929</v>
      </c>
      <c r="E1623">
        <v>0.27013799999999999</v>
      </c>
      <c r="F1623">
        <v>0.52809200000000001</v>
      </c>
      <c r="G1623">
        <v>0.65127299999999999</v>
      </c>
    </row>
    <row r="1624" spans="1:7" x14ac:dyDescent="0.35">
      <c r="A1624">
        <v>927</v>
      </c>
      <c r="B1624" t="s">
        <v>10</v>
      </c>
      <c r="C1624">
        <v>392</v>
      </c>
      <c r="D1624">
        <v>2.1046749999999999</v>
      </c>
      <c r="E1624">
        <v>2.7013959999999999</v>
      </c>
      <c r="F1624">
        <v>2.0767500000000001</v>
      </c>
      <c r="G1624">
        <v>2.132917</v>
      </c>
    </row>
    <row r="1625" spans="1:7" x14ac:dyDescent="0.35">
      <c r="A1625">
        <v>844</v>
      </c>
      <c r="B1625" t="s">
        <v>11</v>
      </c>
      <c r="C1625">
        <v>1185</v>
      </c>
      <c r="D1625">
        <v>0.94753299999999996</v>
      </c>
      <c r="E1625">
        <v>0.72168500000000002</v>
      </c>
      <c r="F1625">
        <v>1.7105729999999999</v>
      </c>
      <c r="G1625">
        <v>1.5894189999999999</v>
      </c>
    </row>
    <row r="1626" spans="1:7" x14ac:dyDescent="0.35">
      <c r="A1626">
        <v>845</v>
      </c>
      <c r="B1626" t="s">
        <v>11</v>
      </c>
      <c r="C1626">
        <v>518</v>
      </c>
      <c r="D1626">
        <v>0.190971</v>
      </c>
      <c r="E1626">
        <v>0.161552</v>
      </c>
      <c r="F1626">
        <v>0.37293599999999999</v>
      </c>
      <c r="G1626">
        <v>0.47411900000000001</v>
      </c>
    </row>
    <row r="1627" spans="1:7" x14ac:dyDescent="0.35">
      <c r="A1627">
        <v>846</v>
      </c>
      <c r="B1627" t="s">
        <v>11</v>
      </c>
      <c r="C1627">
        <v>1410</v>
      </c>
      <c r="D1627">
        <v>0.58267000000000002</v>
      </c>
      <c r="E1627">
        <v>0.66793800000000003</v>
      </c>
      <c r="F1627">
        <v>2.0518290000000001</v>
      </c>
      <c r="G1627">
        <v>2.0809039999999999</v>
      </c>
    </row>
    <row r="1628" spans="1:7" x14ac:dyDescent="0.35">
      <c r="A1628">
        <v>847</v>
      </c>
      <c r="B1628" t="s">
        <v>11</v>
      </c>
      <c r="C1628">
        <v>818</v>
      </c>
      <c r="D1628">
        <v>0.34727599999999997</v>
      </c>
      <c r="E1628">
        <v>0.23675099999999999</v>
      </c>
      <c r="F1628">
        <v>0.81658500000000001</v>
      </c>
      <c r="G1628">
        <v>0.79267299999999996</v>
      </c>
    </row>
    <row r="1629" spans="1:7" x14ac:dyDescent="0.35">
      <c r="A1629">
        <v>848</v>
      </c>
      <c r="B1629" t="s">
        <v>11</v>
      </c>
      <c r="C1629">
        <v>405</v>
      </c>
      <c r="D1629">
        <v>0.11561100000000001</v>
      </c>
      <c r="E1629">
        <v>0.10853</v>
      </c>
      <c r="F1629">
        <v>0.51986200000000005</v>
      </c>
      <c r="G1629">
        <v>0.48997499999999999</v>
      </c>
    </row>
    <row r="1630" spans="1:7" x14ac:dyDescent="0.35">
      <c r="A1630">
        <v>849</v>
      </c>
      <c r="B1630" t="s">
        <v>11</v>
      </c>
      <c r="C1630">
        <v>1296</v>
      </c>
      <c r="D1630">
        <v>0.17155500000000001</v>
      </c>
      <c r="E1630">
        <v>0.123806</v>
      </c>
      <c r="F1630">
        <v>0.64885599999999999</v>
      </c>
      <c r="G1630">
        <v>0.57481099999999996</v>
      </c>
    </row>
    <row r="1631" spans="1:7" x14ac:dyDescent="0.35">
      <c r="A1631">
        <v>851</v>
      </c>
      <c r="B1631" t="s">
        <v>11</v>
      </c>
      <c r="C1631">
        <v>22399</v>
      </c>
      <c r="D1631">
        <v>13.214319</v>
      </c>
      <c r="E1631">
        <v>12.870736000000001</v>
      </c>
      <c r="F1631">
        <v>14.424904</v>
      </c>
      <c r="G1631">
        <v>13.859657</v>
      </c>
    </row>
    <row r="1632" spans="1:7" x14ac:dyDescent="0.35">
      <c r="A1632">
        <v>474</v>
      </c>
      <c r="B1632" t="s">
        <v>10</v>
      </c>
      <c r="C1632">
        <v>441</v>
      </c>
      <c r="D1632">
        <v>3.8448440000000002</v>
      </c>
      <c r="E1632">
        <v>3.5438839999999998</v>
      </c>
      <c r="F1632">
        <v>3.0429539999999999</v>
      </c>
      <c r="G1632">
        <v>3.116641</v>
      </c>
    </row>
    <row r="1633" spans="1:7" x14ac:dyDescent="0.35">
      <c r="A1633">
        <v>123</v>
      </c>
      <c r="B1633" t="s">
        <v>10</v>
      </c>
      <c r="C1633">
        <v>1015</v>
      </c>
      <c r="D1633">
        <v>5.8795349999999997</v>
      </c>
      <c r="E1633">
        <v>5.4225839999999996</v>
      </c>
      <c r="F1633">
        <v>5.4199089999999996</v>
      </c>
      <c r="G1633">
        <v>6.2142379999999999</v>
      </c>
    </row>
    <row r="1634" spans="1:7" x14ac:dyDescent="0.35">
      <c r="A1634">
        <v>78</v>
      </c>
      <c r="B1634" t="s">
        <v>10</v>
      </c>
      <c r="C1634">
        <v>164</v>
      </c>
      <c r="D1634">
        <v>1.539398</v>
      </c>
      <c r="E1634">
        <v>1.9507920000000001</v>
      </c>
      <c r="F1634">
        <v>0.79696999999999996</v>
      </c>
      <c r="G1634">
        <v>0.95410700000000004</v>
      </c>
    </row>
    <row r="1635" spans="1:7" x14ac:dyDescent="0.35">
      <c r="A1635">
        <v>493</v>
      </c>
      <c r="B1635" t="s">
        <v>10</v>
      </c>
      <c r="C1635">
        <v>136</v>
      </c>
      <c r="D1635">
        <v>0.69694100000000003</v>
      </c>
      <c r="E1635">
        <v>0.72248900000000005</v>
      </c>
      <c r="F1635">
        <v>0.92588099999999995</v>
      </c>
      <c r="G1635">
        <v>0.86209499999999994</v>
      </c>
    </row>
    <row r="1636" spans="1:7" x14ac:dyDescent="0.35">
      <c r="A1636">
        <v>356</v>
      </c>
      <c r="B1636" t="s">
        <v>10</v>
      </c>
      <c r="C1636">
        <v>74</v>
      </c>
      <c r="D1636">
        <v>0.351078</v>
      </c>
      <c r="E1636">
        <v>0.34588400000000002</v>
      </c>
      <c r="F1636">
        <v>0.30660599999999999</v>
      </c>
      <c r="G1636">
        <v>0.305199</v>
      </c>
    </row>
    <row r="1637" spans="1:7" x14ac:dyDescent="0.35">
      <c r="A1637">
        <v>852</v>
      </c>
      <c r="B1637" t="s">
        <v>11</v>
      </c>
      <c r="C1637">
        <v>20699</v>
      </c>
      <c r="D1637">
        <v>20.635542000000001</v>
      </c>
      <c r="E1637">
        <v>19.679932000000001</v>
      </c>
      <c r="F1637">
        <v>19.177361999999999</v>
      </c>
      <c r="G1637">
        <v>19.625793000000002</v>
      </c>
    </row>
    <row r="1638" spans="1:7" x14ac:dyDescent="0.35">
      <c r="A1638">
        <v>853</v>
      </c>
      <c r="B1638" t="s">
        <v>11</v>
      </c>
      <c r="C1638">
        <v>35975</v>
      </c>
      <c r="D1638">
        <v>16.824641</v>
      </c>
      <c r="E1638">
        <v>16.037296000000001</v>
      </c>
      <c r="F1638">
        <v>18.771363000000001</v>
      </c>
      <c r="G1638">
        <v>19.040032</v>
      </c>
    </row>
    <row r="1639" spans="1:7" x14ac:dyDescent="0.35">
      <c r="A1639">
        <v>855</v>
      </c>
      <c r="B1639" t="s">
        <v>11</v>
      </c>
      <c r="C1639">
        <v>622</v>
      </c>
      <c r="D1639">
        <v>0.160438</v>
      </c>
      <c r="E1639">
        <v>0.165746</v>
      </c>
      <c r="F1639">
        <v>1.0335110000000001</v>
      </c>
      <c r="G1639">
        <v>0.99244399999999999</v>
      </c>
    </row>
    <row r="1640" spans="1:7" x14ac:dyDescent="0.35">
      <c r="A1640">
        <v>856</v>
      </c>
      <c r="B1640" t="s">
        <v>11</v>
      </c>
      <c r="C1640">
        <v>831</v>
      </c>
      <c r="D1640">
        <v>0.23421500000000001</v>
      </c>
      <c r="E1640">
        <v>0.26688600000000001</v>
      </c>
      <c r="F1640">
        <v>0.71936100000000003</v>
      </c>
      <c r="G1640">
        <v>0.58858100000000002</v>
      </c>
    </row>
    <row r="1641" spans="1:7" x14ac:dyDescent="0.35">
      <c r="A1641">
        <v>857</v>
      </c>
      <c r="B1641" t="s">
        <v>11</v>
      </c>
      <c r="C1641">
        <v>812</v>
      </c>
      <c r="D1641">
        <v>0.69750199999999996</v>
      </c>
      <c r="E1641">
        <v>0.52803599999999995</v>
      </c>
      <c r="F1641">
        <v>0.84948400000000002</v>
      </c>
      <c r="G1641">
        <v>0.897505</v>
      </c>
    </row>
    <row r="1642" spans="1:7" x14ac:dyDescent="0.35">
      <c r="A1642">
        <v>858</v>
      </c>
      <c r="B1642" t="s">
        <v>11</v>
      </c>
      <c r="C1642">
        <v>747</v>
      </c>
      <c r="D1642">
        <v>0.76424800000000004</v>
      </c>
      <c r="E1642">
        <v>0.80505499999999997</v>
      </c>
      <c r="F1642">
        <v>2.066411</v>
      </c>
      <c r="G1642">
        <v>2.002659</v>
      </c>
    </row>
    <row r="1643" spans="1:7" x14ac:dyDescent="0.35">
      <c r="A1643">
        <v>899</v>
      </c>
      <c r="B1643" t="s">
        <v>11</v>
      </c>
      <c r="C1643">
        <v>9281</v>
      </c>
      <c r="D1643">
        <v>7.5865859999999996</v>
      </c>
      <c r="E1643">
        <v>7.3480759999999998</v>
      </c>
      <c r="F1643">
        <v>7.5414469999999998</v>
      </c>
      <c r="G1643">
        <v>7.5699719999999999</v>
      </c>
    </row>
    <row r="1644" spans="1:7" x14ac:dyDescent="0.35">
      <c r="A1644">
        <v>901</v>
      </c>
      <c r="B1644" t="s">
        <v>11</v>
      </c>
      <c r="C1644">
        <v>43143</v>
      </c>
      <c r="D1644">
        <v>95.639855999999995</v>
      </c>
      <c r="E1644">
        <v>92.716705000000005</v>
      </c>
      <c r="F1644">
        <v>93.304057999999998</v>
      </c>
      <c r="G1644">
        <v>94.033072000000004</v>
      </c>
    </row>
    <row r="1645" spans="1:7" x14ac:dyDescent="0.35">
      <c r="A1645">
        <v>902</v>
      </c>
      <c r="B1645" t="s">
        <v>11</v>
      </c>
      <c r="C1645">
        <v>59257</v>
      </c>
      <c r="D1645">
        <v>95.101780000000005</v>
      </c>
      <c r="E1645">
        <v>91.527435999999994</v>
      </c>
      <c r="F1645">
        <v>89.349329999999995</v>
      </c>
      <c r="G1645">
        <v>88.561456000000007</v>
      </c>
    </row>
    <row r="1646" spans="1:7" x14ac:dyDescent="0.35">
      <c r="A1646">
        <v>282</v>
      </c>
      <c r="B1646" t="s">
        <v>10</v>
      </c>
      <c r="C1646">
        <v>257</v>
      </c>
      <c r="D1646">
        <v>3.436607</v>
      </c>
      <c r="E1646">
        <v>3.9315829999999998</v>
      </c>
      <c r="F1646">
        <v>2.747382</v>
      </c>
      <c r="G1646">
        <v>2.4971130000000001</v>
      </c>
    </row>
    <row r="1647" spans="1:7" x14ac:dyDescent="0.35">
      <c r="A1647">
        <v>916</v>
      </c>
      <c r="B1647" t="s">
        <v>10</v>
      </c>
      <c r="C1647">
        <v>863</v>
      </c>
      <c r="D1647">
        <v>12.534001999999999</v>
      </c>
      <c r="E1647">
        <v>12.120032999999999</v>
      </c>
      <c r="F1647">
        <v>12.960584000000001</v>
      </c>
      <c r="G1647">
        <v>11.718989000000001</v>
      </c>
    </row>
    <row r="1648" spans="1:7" x14ac:dyDescent="0.35">
      <c r="A1648">
        <v>156</v>
      </c>
      <c r="B1648" t="s">
        <v>10</v>
      </c>
      <c r="C1648">
        <v>801</v>
      </c>
      <c r="D1648">
        <v>4.9032989999999996</v>
      </c>
      <c r="E1648">
        <v>4.736694</v>
      </c>
      <c r="F1648">
        <v>4.8402729999999998</v>
      </c>
      <c r="G1648">
        <v>4.405869</v>
      </c>
    </row>
    <row r="1649" spans="1:7" x14ac:dyDescent="0.35">
      <c r="A1649">
        <v>319</v>
      </c>
      <c r="B1649" t="s">
        <v>10</v>
      </c>
      <c r="C1649">
        <v>672</v>
      </c>
      <c r="D1649">
        <v>2.9389609999999999</v>
      </c>
      <c r="E1649">
        <v>3.5166780000000002</v>
      </c>
      <c r="F1649">
        <v>2.3373490000000001</v>
      </c>
      <c r="G1649">
        <v>2.4640599999999999</v>
      </c>
    </row>
    <row r="1650" spans="1:7" x14ac:dyDescent="0.35">
      <c r="A1650">
        <v>404</v>
      </c>
      <c r="B1650" t="s">
        <v>10</v>
      </c>
      <c r="C1650">
        <v>517</v>
      </c>
      <c r="D1650">
        <v>2.5116100000000001</v>
      </c>
      <c r="E1650">
        <v>3.2340610000000001</v>
      </c>
      <c r="F1650">
        <v>2.6919789999999999</v>
      </c>
      <c r="G1650">
        <v>2.5185879999999998</v>
      </c>
    </row>
    <row r="1651" spans="1:7" x14ac:dyDescent="0.35">
      <c r="A1651">
        <v>252</v>
      </c>
      <c r="B1651" t="s">
        <v>10</v>
      </c>
      <c r="C1651">
        <v>288</v>
      </c>
      <c r="D1651">
        <v>1.8294429999999999</v>
      </c>
      <c r="E1651">
        <v>1.6440129999999999</v>
      </c>
      <c r="F1651">
        <v>1.5381229999999999</v>
      </c>
      <c r="G1651">
        <v>1.58985</v>
      </c>
    </row>
    <row r="1652" spans="1:7" x14ac:dyDescent="0.35">
      <c r="A1652">
        <v>696</v>
      </c>
      <c r="B1652" t="s">
        <v>10</v>
      </c>
      <c r="C1652">
        <v>391</v>
      </c>
      <c r="D1652">
        <v>1.703854</v>
      </c>
      <c r="E1652">
        <v>2.7257310000000001</v>
      </c>
      <c r="F1652">
        <v>1.0487690000000001</v>
      </c>
      <c r="G1652">
        <v>1.0782309999999999</v>
      </c>
    </row>
    <row r="1653" spans="1:7" x14ac:dyDescent="0.35">
      <c r="A1653">
        <v>903</v>
      </c>
      <c r="B1653" t="s">
        <v>11</v>
      </c>
      <c r="C1653">
        <v>36106</v>
      </c>
      <c r="D1653">
        <v>16.761908999999999</v>
      </c>
      <c r="E1653">
        <v>17.220099000000001</v>
      </c>
      <c r="F1653">
        <v>16.715928000000002</v>
      </c>
      <c r="G1653">
        <v>16.978947999999999</v>
      </c>
    </row>
    <row r="1654" spans="1:7" x14ac:dyDescent="0.35">
      <c r="A1654">
        <v>904</v>
      </c>
      <c r="B1654" t="s">
        <v>11</v>
      </c>
      <c r="C1654">
        <v>66116</v>
      </c>
      <c r="D1654">
        <v>88.438822000000002</v>
      </c>
      <c r="E1654">
        <v>86.578851</v>
      </c>
      <c r="F1654">
        <v>84.409177</v>
      </c>
      <c r="G1654">
        <v>84.274640000000005</v>
      </c>
    </row>
    <row r="1655" spans="1:7" x14ac:dyDescent="0.35">
      <c r="A1655">
        <v>905</v>
      </c>
      <c r="B1655" t="s">
        <v>11</v>
      </c>
      <c r="C1655">
        <v>46883</v>
      </c>
      <c r="D1655">
        <v>35.381869000000002</v>
      </c>
      <c r="E1655">
        <v>35.144919000000002</v>
      </c>
      <c r="F1655">
        <v>34.38597</v>
      </c>
      <c r="G1655">
        <v>36.366458999999999</v>
      </c>
    </row>
    <row r="1656" spans="1:7" x14ac:dyDescent="0.35">
      <c r="A1656">
        <v>906</v>
      </c>
      <c r="B1656" t="s">
        <v>11</v>
      </c>
      <c r="C1656">
        <v>61554</v>
      </c>
      <c r="D1656">
        <v>45.513651000000003</v>
      </c>
      <c r="E1656">
        <v>45.149692999999999</v>
      </c>
      <c r="F1656">
        <v>45.945855000000002</v>
      </c>
      <c r="G1656">
        <v>47.071283000000001</v>
      </c>
    </row>
    <row r="1657" spans="1:7" x14ac:dyDescent="0.35">
      <c r="A1657">
        <v>907</v>
      </c>
      <c r="B1657" t="s">
        <v>11</v>
      </c>
      <c r="C1657">
        <v>60480</v>
      </c>
      <c r="D1657">
        <v>55.231689000000003</v>
      </c>
      <c r="E1657">
        <v>54.537249000000003</v>
      </c>
      <c r="F1657">
        <v>53.734720000000003</v>
      </c>
      <c r="G1657">
        <v>53.748358000000003</v>
      </c>
    </row>
    <row r="1658" spans="1:7" x14ac:dyDescent="0.35">
      <c r="A1658">
        <v>908</v>
      </c>
      <c r="B1658" t="s">
        <v>11</v>
      </c>
      <c r="C1658">
        <v>38898</v>
      </c>
      <c r="D1658">
        <v>45.157528999999997</v>
      </c>
      <c r="E1658">
        <v>38.928341000000003</v>
      </c>
      <c r="F1658">
        <v>42.693052999999999</v>
      </c>
      <c r="G1658">
        <v>45.431311999999998</v>
      </c>
    </row>
    <row r="1659" spans="1:7" x14ac:dyDescent="0.35">
      <c r="A1659">
        <v>909</v>
      </c>
      <c r="B1659" t="s">
        <v>11</v>
      </c>
      <c r="C1659">
        <v>47947</v>
      </c>
      <c r="D1659">
        <v>66.297488000000001</v>
      </c>
      <c r="E1659">
        <v>75.744446999999994</v>
      </c>
      <c r="F1659">
        <v>73.594584999999995</v>
      </c>
      <c r="G1659">
        <v>73.087871000000007</v>
      </c>
    </row>
    <row r="1660" spans="1:7" x14ac:dyDescent="0.35">
      <c r="A1660">
        <v>910</v>
      </c>
      <c r="B1660" t="s">
        <v>11</v>
      </c>
      <c r="C1660">
        <v>45547</v>
      </c>
      <c r="D1660">
        <v>79.754062000000005</v>
      </c>
      <c r="E1660">
        <v>78.328867000000002</v>
      </c>
      <c r="F1660">
        <v>88.442587000000003</v>
      </c>
      <c r="G1660">
        <v>88.986158000000003</v>
      </c>
    </row>
    <row r="1661" spans="1:7" x14ac:dyDescent="0.35">
      <c r="A1661">
        <v>911</v>
      </c>
      <c r="B1661" t="s">
        <v>11</v>
      </c>
      <c r="C1661">
        <v>28205</v>
      </c>
      <c r="D1661">
        <v>11.809377</v>
      </c>
      <c r="E1661">
        <v>11.175141999999999</v>
      </c>
      <c r="F1661">
        <v>13.452133999999999</v>
      </c>
      <c r="G1661">
        <v>12.931808</v>
      </c>
    </row>
    <row r="1662" spans="1:7" x14ac:dyDescent="0.35">
      <c r="A1662">
        <v>912</v>
      </c>
      <c r="B1662" t="s">
        <v>11</v>
      </c>
      <c r="C1662">
        <v>37805</v>
      </c>
      <c r="D1662">
        <v>61.501387000000001</v>
      </c>
      <c r="E1662">
        <v>59.832627000000002</v>
      </c>
      <c r="F1662">
        <v>55.931716000000002</v>
      </c>
      <c r="G1662">
        <v>58.042005000000003</v>
      </c>
    </row>
    <row r="1663" spans="1:7" x14ac:dyDescent="0.35">
      <c r="A1663">
        <v>393</v>
      </c>
      <c r="B1663" t="s">
        <v>10</v>
      </c>
      <c r="C1663">
        <v>653</v>
      </c>
      <c r="D1663">
        <v>6.4942070000000003</v>
      </c>
      <c r="E1663">
        <v>6.5779079999999999</v>
      </c>
      <c r="F1663">
        <v>6.3191670000000002</v>
      </c>
      <c r="G1663">
        <v>5.4815940000000003</v>
      </c>
    </row>
    <row r="1664" spans="1:7" x14ac:dyDescent="0.35">
      <c r="A1664">
        <v>206</v>
      </c>
      <c r="B1664" t="s">
        <v>10</v>
      </c>
      <c r="C1664">
        <v>176</v>
      </c>
      <c r="D1664">
        <v>0.406947</v>
      </c>
      <c r="E1664">
        <v>0.51623399999999997</v>
      </c>
      <c r="F1664">
        <v>0.67322099999999996</v>
      </c>
      <c r="G1664">
        <v>0.62656699999999999</v>
      </c>
    </row>
    <row r="1665" spans="1:7" x14ac:dyDescent="0.35">
      <c r="A1665">
        <v>913</v>
      </c>
      <c r="B1665" t="s">
        <v>11</v>
      </c>
      <c r="C1665">
        <v>32905</v>
      </c>
      <c r="D1665">
        <v>82.703259000000003</v>
      </c>
      <c r="E1665">
        <v>82.448392999999996</v>
      </c>
      <c r="F1665">
        <v>82.354879999999994</v>
      </c>
      <c r="G1665">
        <v>86.391255999999998</v>
      </c>
    </row>
    <row r="1666" spans="1:7" x14ac:dyDescent="0.35">
      <c r="A1666">
        <v>435</v>
      </c>
      <c r="B1666" t="s">
        <v>10</v>
      </c>
      <c r="C1666">
        <v>948</v>
      </c>
      <c r="D1666">
        <v>3.697476</v>
      </c>
      <c r="E1666">
        <v>4.982526</v>
      </c>
      <c r="F1666">
        <v>3.8111860000000002</v>
      </c>
      <c r="G1666">
        <v>4.6848359999999998</v>
      </c>
    </row>
    <row r="1667" spans="1:7" x14ac:dyDescent="0.35">
      <c r="A1667">
        <v>914</v>
      </c>
      <c r="B1667" t="s">
        <v>11</v>
      </c>
      <c r="C1667">
        <v>56876</v>
      </c>
      <c r="D1667">
        <v>70.332571999999999</v>
      </c>
      <c r="E1667">
        <v>70.100679</v>
      </c>
      <c r="F1667">
        <v>74.463261000000003</v>
      </c>
      <c r="G1667">
        <v>74.800269</v>
      </c>
    </row>
    <row r="1668" spans="1:7" x14ac:dyDescent="0.35">
      <c r="A1668">
        <v>548</v>
      </c>
      <c r="B1668" t="s">
        <v>10</v>
      </c>
      <c r="C1668">
        <v>1119</v>
      </c>
      <c r="D1668">
        <v>4.0853739999999998</v>
      </c>
      <c r="E1668">
        <v>5.2750000000000004</v>
      </c>
      <c r="F1668">
        <v>3.7682530000000001</v>
      </c>
      <c r="G1668">
        <v>3.4284210000000002</v>
      </c>
    </row>
    <row r="1669" spans="1:7" x14ac:dyDescent="0.35">
      <c r="A1669">
        <v>197</v>
      </c>
      <c r="B1669" t="s">
        <v>10</v>
      </c>
      <c r="C1669">
        <v>572</v>
      </c>
      <c r="D1669">
        <v>6.1469670000000001</v>
      </c>
      <c r="E1669">
        <v>15.12903</v>
      </c>
      <c r="F1669">
        <v>4.884665</v>
      </c>
      <c r="G1669">
        <v>4.4441649999999999</v>
      </c>
    </row>
    <row r="1670" spans="1:7" x14ac:dyDescent="0.35">
      <c r="A1670">
        <v>392</v>
      </c>
      <c r="B1670" t="s">
        <v>10</v>
      </c>
      <c r="C1670">
        <v>14</v>
      </c>
      <c r="D1670">
        <v>4.5490000000000001E-3</v>
      </c>
      <c r="E1670">
        <v>1.4992E-2</v>
      </c>
      <c r="F1670">
        <v>2.7520000000000001E-3</v>
      </c>
      <c r="G1670">
        <v>2.137E-3</v>
      </c>
    </row>
    <row r="1671" spans="1:7" x14ac:dyDescent="0.35">
      <c r="A1671">
        <v>586</v>
      </c>
      <c r="B1671" t="s">
        <v>10</v>
      </c>
      <c r="C1671">
        <v>365</v>
      </c>
      <c r="D1671">
        <v>1.3022419999999999</v>
      </c>
      <c r="E1671">
        <v>1.4230970000000001</v>
      </c>
      <c r="F1671">
        <v>1.124752</v>
      </c>
      <c r="G1671">
        <v>1.2215339999999999</v>
      </c>
    </row>
    <row r="1672" spans="1:7" x14ac:dyDescent="0.35">
      <c r="A1672">
        <v>964</v>
      </c>
      <c r="B1672" t="s">
        <v>10</v>
      </c>
      <c r="C1672">
        <v>540</v>
      </c>
      <c r="D1672">
        <v>4.1946750000000002</v>
      </c>
      <c r="E1672">
        <v>5.7354950000000002</v>
      </c>
      <c r="F1672">
        <v>4.4453139999999998</v>
      </c>
      <c r="G1672">
        <v>4.1656829999999996</v>
      </c>
    </row>
    <row r="1673" spans="1:7" x14ac:dyDescent="0.35">
      <c r="A1673">
        <v>915</v>
      </c>
      <c r="B1673" t="s">
        <v>11</v>
      </c>
      <c r="C1673">
        <v>31350</v>
      </c>
      <c r="D1673">
        <v>12.31</v>
      </c>
      <c r="E1673">
        <v>11.99</v>
      </c>
      <c r="F1673">
        <v>11.5</v>
      </c>
      <c r="G1673">
        <v>11.52</v>
      </c>
    </row>
    <row r="1674" spans="1:7" x14ac:dyDescent="0.35">
      <c r="A1674">
        <v>916</v>
      </c>
      <c r="B1674" t="s">
        <v>11</v>
      </c>
      <c r="C1674">
        <v>35249</v>
      </c>
      <c r="D1674">
        <v>54.667416000000003</v>
      </c>
      <c r="E1674">
        <v>48.201554000000002</v>
      </c>
      <c r="F1674">
        <v>48.943705999999999</v>
      </c>
      <c r="G1674">
        <v>49.809514999999998</v>
      </c>
    </row>
    <row r="1675" spans="1:7" x14ac:dyDescent="0.35">
      <c r="A1675">
        <v>917</v>
      </c>
      <c r="B1675" t="s">
        <v>11</v>
      </c>
      <c r="C1675">
        <v>19348</v>
      </c>
      <c r="D1675">
        <v>6.140593</v>
      </c>
      <c r="E1675">
        <v>5.9484430000000001</v>
      </c>
      <c r="F1675">
        <v>6.4340479999999998</v>
      </c>
      <c r="G1675">
        <v>6.3911309999999997</v>
      </c>
    </row>
    <row r="1676" spans="1:7" x14ac:dyDescent="0.35">
      <c r="A1676">
        <v>918</v>
      </c>
      <c r="B1676" t="s">
        <v>11</v>
      </c>
      <c r="C1676">
        <v>38875</v>
      </c>
      <c r="D1676">
        <v>19.668606</v>
      </c>
      <c r="E1676">
        <v>19.139530000000001</v>
      </c>
      <c r="F1676">
        <v>18.931488000000002</v>
      </c>
      <c r="G1676">
        <v>19.422366</v>
      </c>
    </row>
    <row r="1677" spans="1:7" x14ac:dyDescent="0.35">
      <c r="A1677">
        <v>919</v>
      </c>
      <c r="B1677" t="s">
        <v>11</v>
      </c>
      <c r="C1677">
        <v>29013</v>
      </c>
      <c r="D1677">
        <v>39.539135999999999</v>
      </c>
      <c r="E1677">
        <v>41.102074000000002</v>
      </c>
      <c r="F1677">
        <v>42.422913999999999</v>
      </c>
      <c r="G1677">
        <v>41.350017000000001</v>
      </c>
    </row>
    <row r="1678" spans="1:7" x14ac:dyDescent="0.35">
      <c r="A1678">
        <v>920</v>
      </c>
      <c r="B1678" t="s">
        <v>11</v>
      </c>
      <c r="C1678">
        <v>24916</v>
      </c>
      <c r="D1678">
        <v>36.807977999999999</v>
      </c>
      <c r="E1678">
        <v>35.718255999999997</v>
      </c>
      <c r="F1678">
        <v>35.126747999999999</v>
      </c>
      <c r="G1678">
        <v>33.928108999999999</v>
      </c>
    </row>
    <row r="1679" spans="1:7" x14ac:dyDescent="0.35">
      <c r="A1679">
        <v>921</v>
      </c>
      <c r="B1679" t="s">
        <v>11</v>
      </c>
      <c r="C1679">
        <v>41253</v>
      </c>
      <c r="D1679">
        <v>52.240135000000002</v>
      </c>
      <c r="E1679">
        <v>49.771079</v>
      </c>
      <c r="F1679">
        <v>55.241638999999999</v>
      </c>
      <c r="G1679">
        <v>54.123840000000001</v>
      </c>
    </row>
    <row r="1680" spans="1:7" x14ac:dyDescent="0.35">
      <c r="A1680">
        <v>922</v>
      </c>
      <c r="B1680" t="s">
        <v>11</v>
      </c>
      <c r="C1680">
        <v>36967</v>
      </c>
      <c r="D1680">
        <v>79.194193999999996</v>
      </c>
      <c r="E1680">
        <v>76.482675</v>
      </c>
      <c r="F1680">
        <v>80.147722000000002</v>
      </c>
      <c r="G1680">
        <v>80.095115000000007</v>
      </c>
    </row>
    <row r="1681" spans="1:7" x14ac:dyDescent="0.35">
      <c r="A1681">
        <v>923</v>
      </c>
      <c r="B1681" t="s">
        <v>11</v>
      </c>
      <c r="C1681">
        <v>40431</v>
      </c>
      <c r="D1681">
        <v>49.961469000000001</v>
      </c>
      <c r="E1681">
        <v>48.900953999999999</v>
      </c>
      <c r="F1681">
        <v>55.555624999999999</v>
      </c>
      <c r="G1681">
        <v>56.908504999999998</v>
      </c>
    </row>
    <row r="1682" spans="1:7" x14ac:dyDescent="0.35">
      <c r="A1682">
        <v>924</v>
      </c>
      <c r="B1682" t="s">
        <v>11</v>
      </c>
      <c r="C1682">
        <v>32338</v>
      </c>
      <c r="D1682">
        <v>17.539705000000001</v>
      </c>
      <c r="E1682">
        <v>16.653338999999999</v>
      </c>
      <c r="F1682">
        <v>15.571128</v>
      </c>
      <c r="G1682">
        <v>15.825882</v>
      </c>
    </row>
    <row r="1683" spans="1:7" x14ac:dyDescent="0.35">
      <c r="A1683">
        <v>925</v>
      </c>
      <c r="B1683" t="s">
        <v>11</v>
      </c>
      <c r="C1683">
        <v>33561</v>
      </c>
      <c r="D1683">
        <v>20.188538000000001</v>
      </c>
      <c r="E1683">
        <v>16.922190000000001</v>
      </c>
      <c r="F1683">
        <v>16.985420999999999</v>
      </c>
      <c r="G1683">
        <v>17.117252000000001</v>
      </c>
    </row>
    <row r="1684" spans="1:7" x14ac:dyDescent="0.35">
      <c r="A1684">
        <v>926</v>
      </c>
      <c r="B1684" t="s">
        <v>11</v>
      </c>
      <c r="C1684">
        <v>41354</v>
      </c>
      <c r="D1684">
        <v>29.115355000000001</v>
      </c>
      <c r="E1684">
        <v>27.194772</v>
      </c>
      <c r="F1684">
        <v>25.781109000000001</v>
      </c>
      <c r="G1684">
        <v>27.02732</v>
      </c>
    </row>
    <row r="1685" spans="1:7" x14ac:dyDescent="0.35">
      <c r="A1685">
        <v>927</v>
      </c>
      <c r="B1685" t="s">
        <v>11</v>
      </c>
      <c r="C1685">
        <v>41016</v>
      </c>
      <c r="D1685">
        <v>25.827683</v>
      </c>
      <c r="E1685">
        <v>25.277766</v>
      </c>
      <c r="F1685">
        <v>25.300180999999998</v>
      </c>
      <c r="G1685">
        <v>25.310995999999999</v>
      </c>
    </row>
    <row r="1686" spans="1:7" x14ac:dyDescent="0.35">
      <c r="A1686">
        <v>928</v>
      </c>
      <c r="B1686" t="s">
        <v>11</v>
      </c>
      <c r="C1686">
        <v>20307</v>
      </c>
      <c r="D1686">
        <v>19.596340999999999</v>
      </c>
      <c r="E1686">
        <v>19.747420000000002</v>
      </c>
      <c r="F1686">
        <v>19.302648000000001</v>
      </c>
      <c r="G1686">
        <v>19.323398999999998</v>
      </c>
    </row>
    <row r="1687" spans="1:7" x14ac:dyDescent="0.35">
      <c r="A1687">
        <v>487</v>
      </c>
      <c r="B1687" t="s">
        <v>10</v>
      </c>
      <c r="C1687">
        <v>453</v>
      </c>
      <c r="D1687">
        <v>3.943136</v>
      </c>
      <c r="E1687">
        <v>4.0409389999999998</v>
      </c>
      <c r="F1687">
        <v>3.779026</v>
      </c>
      <c r="G1687">
        <v>3.7624179999999998</v>
      </c>
    </row>
    <row r="1688" spans="1:7" x14ac:dyDescent="0.35">
      <c r="A1688">
        <v>938</v>
      </c>
      <c r="B1688" t="s">
        <v>10</v>
      </c>
      <c r="C1688">
        <v>811</v>
      </c>
      <c r="D1688">
        <v>2.8108330000000001</v>
      </c>
      <c r="E1688">
        <v>3.264297</v>
      </c>
      <c r="F1688">
        <v>2.1196030000000001</v>
      </c>
      <c r="G1688">
        <v>2.1484130000000001</v>
      </c>
    </row>
    <row r="1689" spans="1:7" x14ac:dyDescent="0.35">
      <c r="A1689">
        <v>167</v>
      </c>
      <c r="B1689" t="s">
        <v>10</v>
      </c>
      <c r="C1689">
        <v>793</v>
      </c>
      <c r="D1689">
        <v>4.0766619999999998</v>
      </c>
      <c r="E1689">
        <v>4.9698779999999996</v>
      </c>
      <c r="F1689">
        <v>2.6241439999999998</v>
      </c>
      <c r="G1689">
        <v>3.144781</v>
      </c>
    </row>
    <row r="1690" spans="1:7" x14ac:dyDescent="0.35">
      <c r="A1690">
        <v>352</v>
      </c>
      <c r="B1690" t="s">
        <v>10</v>
      </c>
      <c r="C1690">
        <v>1034</v>
      </c>
      <c r="D1690">
        <v>3.3055629999999998</v>
      </c>
      <c r="E1690">
        <v>3.6174230000000001</v>
      </c>
      <c r="F1690">
        <v>3.305307</v>
      </c>
      <c r="G1690">
        <v>3.8120059999999998</v>
      </c>
    </row>
    <row r="1691" spans="1:7" x14ac:dyDescent="0.35">
      <c r="A1691">
        <v>934</v>
      </c>
      <c r="B1691" t="s">
        <v>10</v>
      </c>
      <c r="C1691">
        <v>1278</v>
      </c>
      <c r="D1691">
        <v>6.6941899999999999</v>
      </c>
      <c r="E1691">
        <v>7.8171999999999997</v>
      </c>
      <c r="F1691">
        <v>8.2434809999999992</v>
      </c>
      <c r="G1691">
        <v>8.6453199999999999</v>
      </c>
    </row>
    <row r="1692" spans="1:7" x14ac:dyDescent="0.35">
      <c r="A1692">
        <v>929</v>
      </c>
      <c r="B1692" t="s">
        <v>11</v>
      </c>
      <c r="C1692">
        <v>15026</v>
      </c>
      <c r="D1692">
        <v>11.171346</v>
      </c>
      <c r="E1692">
        <v>11.329967</v>
      </c>
      <c r="F1692">
        <v>11.261691000000001</v>
      </c>
      <c r="G1692">
        <v>11.603147999999999</v>
      </c>
    </row>
    <row r="1693" spans="1:7" x14ac:dyDescent="0.35">
      <c r="A1693">
        <v>930</v>
      </c>
      <c r="B1693" t="s">
        <v>11</v>
      </c>
      <c r="C1693">
        <v>10693</v>
      </c>
      <c r="D1693">
        <v>11.706443999999999</v>
      </c>
      <c r="E1693">
        <v>10.60121</v>
      </c>
      <c r="F1693">
        <v>10.93824</v>
      </c>
      <c r="G1693">
        <v>10.927732000000001</v>
      </c>
    </row>
    <row r="1694" spans="1:7" x14ac:dyDescent="0.35">
      <c r="A1694">
        <v>931</v>
      </c>
      <c r="B1694" t="s">
        <v>11</v>
      </c>
      <c r="C1694">
        <v>25614</v>
      </c>
      <c r="D1694">
        <v>15.783958</v>
      </c>
      <c r="E1694">
        <v>15.276183</v>
      </c>
      <c r="F1694">
        <v>14.358395</v>
      </c>
      <c r="G1694">
        <v>14.741250000000001</v>
      </c>
    </row>
    <row r="1695" spans="1:7" x14ac:dyDescent="0.35">
      <c r="A1695">
        <v>932</v>
      </c>
      <c r="B1695" t="s">
        <v>11</v>
      </c>
      <c r="C1695">
        <v>31912</v>
      </c>
      <c r="D1695">
        <v>6.5754060000000001</v>
      </c>
      <c r="E1695">
        <v>6.8200510000000003</v>
      </c>
      <c r="F1695">
        <v>6.0070030000000001</v>
      </c>
      <c r="G1695">
        <v>6.4678490000000002</v>
      </c>
    </row>
    <row r="1696" spans="1:7" x14ac:dyDescent="0.35">
      <c r="A1696">
        <v>933</v>
      </c>
      <c r="B1696" t="s">
        <v>11</v>
      </c>
      <c r="C1696">
        <v>12519</v>
      </c>
      <c r="D1696">
        <v>13.387045000000001</v>
      </c>
      <c r="E1696">
        <v>11.99658</v>
      </c>
      <c r="F1696">
        <v>12.453215</v>
      </c>
      <c r="G1696">
        <v>12.87562</v>
      </c>
    </row>
    <row r="1697" spans="1:7" x14ac:dyDescent="0.35">
      <c r="A1697">
        <v>934</v>
      </c>
      <c r="B1697" t="s">
        <v>11</v>
      </c>
      <c r="C1697">
        <v>33258</v>
      </c>
      <c r="D1697">
        <v>60.778323999999998</v>
      </c>
      <c r="E1697">
        <v>58.379841999999996</v>
      </c>
      <c r="F1697">
        <v>60.211717</v>
      </c>
      <c r="G1697">
        <v>61.190564999999999</v>
      </c>
    </row>
    <row r="1698" spans="1:7" x14ac:dyDescent="0.35">
      <c r="A1698">
        <v>935</v>
      </c>
      <c r="B1698" t="s">
        <v>11</v>
      </c>
      <c r="C1698">
        <v>30371</v>
      </c>
      <c r="D1698">
        <v>36.919857</v>
      </c>
      <c r="E1698">
        <v>34.978000000000002</v>
      </c>
      <c r="F1698">
        <v>33.564731000000002</v>
      </c>
      <c r="G1698">
        <v>34.167732999999998</v>
      </c>
    </row>
    <row r="1699" spans="1:7" x14ac:dyDescent="0.35">
      <c r="A1699">
        <v>424</v>
      </c>
      <c r="B1699" t="s">
        <v>10</v>
      </c>
      <c r="C1699">
        <v>1897</v>
      </c>
      <c r="D1699">
        <v>12.330724</v>
      </c>
      <c r="E1699">
        <v>15.410719</v>
      </c>
      <c r="F1699">
        <v>11.966894999999999</v>
      </c>
      <c r="G1699">
        <v>12.060267</v>
      </c>
    </row>
    <row r="1700" spans="1:7" x14ac:dyDescent="0.35">
      <c r="A1700">
        <v>461</v>
      </c>
      <c r="B1700" t="s">
        <v>10</v>
      </c>
      <c r="C1700">
        <v>1037</v>
      </c>
      <c r="D1700">
        <v>2.9492699999999998</v>
      </c>
      <c r="E1700">
        <v>3.377545</v>
      </c>
      <c r="F1700">
        <v>2.7968299999999999</v>
      </c>
      <c r="G1700">
        <v>2.89296</v>
      </c>
    </row>
    <row r="1701" spans="1:7" x14ac:dyDescent="0.35">
      <c r="A1701">
        <v>166</v>
      </c>
      <c r="B1701" t="s">
        <v>10</v>
      </c>
      <c r="C1701">
        <v>643</v>
      </c>
      <c r="D1701">
        <v>1.573121</v>
      </c>
      <c r="E1701">
        <v>1.531461</v>
      </c>
      <c r="F1701">
        <v>1.0256050000000001</v>
      </c>
      <c r="G1701">
        <v>0.98590900000000004</v>
      </c>
    </row>
    <row r="1702" spans="1:7" x14ac:dyDescent="0.35">
      <c r="A1702">
        <v>293</v>
      </c>
      <c r="B1702" t="s">
        <v>10</v>
      </c>
      <c r="C1702">
        <v>410</v>
      </c>
      <c r="D1702">
        <v>1.9299459999999999</v>
      </c>
      <c r="E1702">
        <v>2.2090450000000001</v>
      </c>
      <c r="F1702">
        <v>2.265142</v>
      </c>
      <c r="G1702">
        <v>1.976712</v>
      </c>
    </row>
    <row r="1703" spans="1:7" x14ac:dyDescent="0.35">
      <c r="A1703">
        <v>936</v>
      </c>
      <c r="B1703" t="s">
        <v>11</v>
      </c>
      <c r="C1703">
        <v>16410</v>
      </c>
      <c r="D1703">
        <v>5.7747339999999996</v>
      </c>
      <c r="E1703">
        <v>5.5691660000000001</v>
      </c>
      <c r="F1703">
        <v>5.8104940000000003</v>
      </c>
      <c r="G1703">
        <v>5.7493410000000003</v>
      </c>
    </row>
    <row r="1704" spans="1:7" x14ac:dyDescent="0.35">
      <c r="A1704">
        <v>962</v>
      </c>
      <c r="B1704" t="s">
        <v>10</v>
      </c>
      <c r="C1704">
        <v>690</v>
      </c>
      <c r="D1704">
        <v>2.919184</v>
      </c>
      <c r="E1704">
        <v>3.9373339999999999</v>
      </c>
      <c r="F1704">
        <v>4.7037149999999999</v>
      </c>
      <c r="G1704">
        <v>4.3963999999999999</v>
      </c>
    </row>
    <row r="1705" spans="1:7" x14ac:dyDescent="0.35">
      <c r="A1705">
        <v>207</v>
      </c>
      <c r="B1705" t="s">
        <v>10</v>
      </c>
      <c r="C1705">
        <v>536</v>
      </c>
      <c r="D1705">
        <v>5.2205360000000001</v>
      </c>
      <c r="E1705">
        <v>12.872420999999999</v>
      </c>
      <c r="F1705">
        <v>4.6854269999999998</v>
      </c>
      <c r="G1705">
        <v>6.4258769999999998</v>
      </c>
    </row>
    <row r="1706" spans="1:7" x14ac:dyDescent="0.35">
      <c r="A1706">
        <v>937</v>
      </c>
      <c r="B1706" t="s">
        <v>11</v>
      </c>
      <c r="C1706">
        <v>27766</v>
      </c>
      <c r="D1706">
        <v>39.117393</v>
      </c>
      <c r="E1706">
        <v>37.216887</v>
      </c>
      <c r="F1706">
        <v>40.846316000000002</v>
      </c>
      <c r="G1706">
        <v>41.193443000000002</v>
      </c>
    </row>
    <row r="1707" spans="1:7" x14ac:dyDescent="0.35">
      <c r="A1707">
        <v>683</v>
      </c>
      <c r="B1707" t="s">
        <v>10</v>
      </c>
      <c r="C1707">
        <v>270</v>
      </c>
      <c r="D1707">
        <v>3.64866</v>
      </c>
      <c r="E1707">
        <v>5.029064</v>
      </c>
      <c r="F1707">
        <v>4.8543240000000001</v>
      </c>
      <c r="G1707">
        <v>5.0870550000000003</v>
      </c>
    </row>
    <row r="1708" spans="1:7" x14ac:dyDescent="0.35">
      <c r="A1708">
        <v>503</v>
      </c>
      <c r="B1708" t="s">
        <v>10</v>
      </c>
      <c r="C1708">
        <v>871</v>
      </c>
      <c r="D1708">
        <v>2.9747569999999999</v>
      </c>
      <c r="E1708">
        <v>2.970205</v>
      </c>
      <c r="F1708">
        <v>3.5312100000000002</v>
      </c>
      <c r="G1708">
        <v>3.032311</v>
      </c>
    </row>
    <row r="1709" spans="1:7" x14ac:dyDescent="0.35">
      <c r="A1709">
        <v>439</v>
      </c>
      <c r="B1709" t="s">
        <v>10</v>
      </c>
      <c r="C1709">
        <v>1068</v>
      </c>
      <c r="D1709">
        <v>6.7021059999999997</v>
      </c>
      <c r="E1709">
        <v>6.9913379999999998</v>
      </c>
      <c r="F1709">
        <v>6.7710229999999996</v>
      </c>
      <c r="G1709">
        <v>6.6579170000000003</v>
      </c>
    </row>
    <row r="1710" spans="1:7" x14ac:dyDescent="0.35">
      <c r="A1710">
        <v>69</v>
      </c>
      <c r="B1710" t="s">
        <v>10</v>
      </c>
      <c r="C1710">
        <v>211</v>
      </c>
      <c r="D1710">
        <v>2.4677850000000001</v>
      </c>
      <c r="E1710">
        <v>3.2896580000000002</v>
      </c>
      <c r="F1710">
        <v>1.655845</v>
      </c>
      <c r="G1710">
        <v>1.8025070000000001</v>
      </c>
    </row>
    <row r="1711" spans="1:7" x14ac:dyDescent="0.35">
      <c r="A1711">
        <v>530</v>
      </c>
      <c r="B1711" t="s">
        <v>10</v>
      </c>
      <c r="C1711">
        <v>343</v>
      </c>
      <c r="D1711">
        <v>0.43887900000000002</v>
      </c>
      <c r="E1711">
        <v>0.71476499999999998</v>
      </c>
      <c r="F1711">
        <v>0.47068500000000002</v>
      </c>
      <c r="G1711">
        <v>0.38711299999999998</v>
      </c>
    </row>
    <row r="1712" spans="1:7" x14ac:dyDescent="0.35">
      <c r="A1712">
        <v>338</v>
      </c>
      <c r="B1712" t="s">
        <v>10</v>
      </c>
      <c r="C1712">
        <v>66</v>
      </c>
      <c r="D1712">
        <v>0.56682100000000002</v>
      </c>
      <c r="E1712">
        <v>0.67630299999999999</v>
      </c>
      <c r="F1712">
        <v>1.068127</v>
      </c>
      <c r="G1712">
        <v>1.3015099999999999</v>
      </c>
    </row>
    <row r="1713" spans="1:7" x14ac:dyDescent="0.35">
      <c r="A1713">
        <v>938</v>
      </c>
      <c r="B1713" t="s">
        <v>11</v>
      </c>
      <c r="C1713">
        <v>31734</v>
      </c>
      <c r="D1713">
        <v>17.100845</v>
      </c>
      <c r="E1713">
        <v>15.726850000000001</v>
      </c>
      <c r="F1713">
        <v>17.172459</v>
      </c>
      <c r="G1713">
        <v>16.916401</v>
      </c>
    </row>
    <row r="1714" spans="1:7" x14ac:dyDescent="0.35">
      <c r="A1714">
        <v>939</v>
      </c>
      <c r="B1714" t="s">
        <v>11</v>
      </c>
      <c r="C1714">
        <v>21133</v>
      </c>
      <c r="D1714">
        <v>34.679485999999997</v>
      </c>
      <c r="E1714">
        <v>33.345970000000001</v>
      </c>
      <c r="F1714">
        <v>36.584685</v>
      </c>
      <c r="G1714">
        <v>36.679448000000001</v>
      </c>
    </row>
    <row r="1715" spans="1:7" x14ac:dyDescent="0.35">
      <c r="A1715">
        <v>940</v>
      </c>
      <c r="B1715" t="s">
        <v>11</v>
      </c>
      <c r="C1715">
        <v>25501</v>
      </c>
      <c r="D1715">
        <v>23.150383999999999</v>
      </c>
      <c r="E1715">
        <v>22.701623999999999</v>
      </c>
      <c r="F1715">
        <v>28.686425</v>
      </c>
      <c r="G1715">
        <v>27.155570999999998</v>
      </c>
    </row>
    <row r="1716" spans="1:7" x14ac:dyDescent="0.35">
      <c r="A1716">
        <v>941</v>
      </c>
      <c r="B1716" t="s">
        <v>11</v>
      </c>
      <c r="C1716">
        <v>11046</v>
      </c>
      <c r="D1716">
        <v>7.0819559999999999</v>
      </c>
      <c r="E1716">
        <v>6.9838870000000002</v>
      </c>
      <c r="F1716">
        <v>6.0699800000000002</v>
      </c>
      <c r="G1716">
        <v>5.8901320000000004</v>
      </c>
    </row>
    <row r="1717" spans="1:7" x14ac:dyDescent="0.35">
      <c r="A1717">
        <v>942</v>
      </c>
      <c r="B1717" t="s">
        <v>11</v>
      </c>
      <c r="C1717">
        <v>15619</v>
      </c>
      <c r="D1717">
        <v>19.408760000000001</v>
      </c>
      <c r="E1717">
        <v>18.664321000000001</v>
      </c>
      <c r="F1717">
        <v>19.51688</v>
      </c>
      <c r="G1717">
        <v>19.610800999999999</v>
      </c>
    </row>
    <row r="1718" spans="1:7" x14ac:dyDescent="0.35">
      <c r="A1718">
        <v>623</v>
      </c>
      <c r="B1718" t="s">
        <v>10</v>
      </c>
      <c r="C1718">
        <v>491</v>
      </c>
      <c r="D1718">
        <v>2.9101499999999998</v>
      </c>
      <c r="E1718">
        <v>3.4424549999999998</v>
      </c>
      <c r="F1718">
        <v>2.452162</v>
      </c>
      <c r="G1718">
        <v>2.1660520000000001</v>
      </c>
    </row>
    <row r="1719" spans="1:7" x14ac:dyDescent="0.35">
      <c r="A1719">
        <v>68</v>
      </c>
      <c r="B1719" t="s">
        <v>10</v>
      </c>
      <c r="C1719">
        <v>1212</v>
      </c>
      <c r="D1719">
        <v>6.2702780000000002</v>
      </c>
      <c r="E1719">
        <v>6.4237140000000004</v>
      </c>
      <c r="F1719">
        <v>7.0514830000000002</v>
      </c>
      <c r="G1719">
        <v>6.6804990000000002</v>
      </c>
    </row>
    <row r="1720" spans="1:7" x14ac:dyDescent="0.35">
      <c r="A1720">
        <v>919</v>
      </c>
      <c r="B1720" t="s">
        <v>10</v>
      </c>
      <c r="C1720">
        <v>703</v>
      </c>
      <c r="D1720">
        <v>6.1620270000000001</v>
      </c>
      <c r="E1720">
        <v>6.4979490000000002</v>
      </c>
      <c r="F1720">
        <v>6.2930720000000004</v>
      </c>
      <c r="G1720">
        <v>6.1408180000000003</v>
      </c>
    </row>
    <row r="1721" spans="1:7" x14ac:dyDescent="0.35">
      <c r="A1721">
        <v>904</v>
      </c>
      <c r="B1721" t="s">
        <v>10</v>
      </c>
      <c r="C1721">
        <v>1684</v>
      </c>
      <c r="D1721">
        <v>11.445057</v>
      </c>
      <c r="E1721">
        <v>11.109109999999999</v>
      </c>
      <c r="F1721">
        <v>9.7160659999999996</v>
      </c>
      <c r="G1721">
        <v>10.266063000000001</v>
      </c>
    </row>
    <row r="1722" spans="1:7" x14ac:dyDescent="0.35">
      <c r="A1722">
        <v>943</v>
      </c>
      <c r="B1722" t="s">
        <v>11</v>
      </c>
      <c r="C1722">
        <v>15494</v>
      </c>
      <c r="D1722">
        <v>22.107851</v>
      </c>
      <c r="E1722">
        <v>21.499026000000001</v>
      </c>
      <c r="F1722">
        <v>22.720476999999999</v>
      </c>
      <c r="G1722">
        <v>21.933388000000001</v>
      </c>
    </row>
    <row r="1723" spans="1:7" x14ac:dyDescent="0.35">
      <c r="A1723">
        <v>641</v>
      </c>
      <c r="B1723" t="s">
        <v>10</v>
      </c>
      <c r="C1723">
        <v>436</v>
      </c>
      <c r="D1723">
        <v>1.139081</v>
      </c>
      <c r="E1723">
        <v>1.1628510000000001</v>
      </c>
      <c r="F1723">
        <v>0.93309600000000004</v>
      </c>
      <c r="G1723">
        <v>1.0423579999999999</v>
      </c>
    </row>
    <row r="1724" spans="1:7" x14ac:dyDescent="0.35">
      <c r="A1724">
        <v>202</v>
      </c>
      <c r="B1724" t="s">
        <v>10</v>
      </c>
      <c r="C1724">
        <v>1468</v>
      </c>
      <c r="D1724">
        <v>4.8084129999999998</v>
      </c>
      <c r="E1724">
        <v>5.5601440000000002</v>
      </c>
      <c r="F1724">
        <v>4.1250640000000001</v>
      </c>
      <c r="G1724">
        <v>4.0533169999999998</v>
      </c>
    </row>
    <row r="1725" spans="1:7" x14ac:dyDescent="0.35">
      <c r="A1725">
        <v>754</v>
      </c>
      <c r="B1725" t="s">
        <v>10</v>
      </c>
      <c r="C1725">
        <v>718</v>
      </c>
      <c r="D1725">
        <v>6.948817</v>
      </c>
      <c r="E1725">
        <v>7.0901300000000003</v>
      </c>
      <c r="F1725">
        <v>7.5472109999999999</v>
      </c>
      <c r="G1725">
        <v>7.8988990000000001</v>
      </c>
    </row>
    <row r="1726" spans="1:7" x14ac:dyDescent="0.35">
      <c r="A1726">
        <v>26</v>
      </c>
      <c r="B1726" t="s">
        <v>10</v>
      </c>
      <c r="C1726">
        <v>661</v>
      </c>
      <c r="D1726">
        <v>2.702261</v>
      </c>
      <c r="E1726">
        <v>2.5187249999999999</v>
      </c>
      <c r="F1726">
        <v>2.9519039999999999</v>
      </c>
      <c r="G1726">
        <v>2.8742570000000001</v>
      </c>
    </row>
    <row r="1727" spans="1:7" x14ac:dyDescent="0.35">
      <c r="A1727">
        <v>944</v>
      </c>
      <c r="B1727" t="s">
        <v>11</v>
      </c>
      <c r="C1727">
        <v>21588</v>
      </c>
      <c r="D1727">
        <v>5.7316269999999996</v>
      </c>
      <c r="E1727">
        <v>5.4940980000000001</v>
      </c>
      <c r="F1727">
        <v>5.20099</v>
      </c>
      <c r="G1727">
        <v>5.216399</v>
      </c>
    </row>
    <row r="1728" spans="1:7" x14ac:dyDescent="0.35">
      <c r="A1728">
        <v>151</v>
      </c>
      <c r="B1728" t="s">
        <v>10</v>
      </c>
      <c r="C1728">
        <v>1227</v>
      </c>
      <c r="D1728">
        <v>3.0572119999999998</v>
      </c>
      <c r="E1728">
        <v>5.8330380000000002</v>
      </c>
      <c r="F1728">
        <v>4.7223870000000003</v>
      </c>
      <c r="G1728">
        <v>5.3798120000000003</v>
      </c>
    </row>
    <row r="1729" spans="1:7" x14ac:dyDescent="0.35">
      <c r="A1729">
        <v>45</v>
      </c>
      <c r="B1729" t="s">
        <v>10</v>
      </c>
      <c r="C1729">
        <v>248</v>
      </c>
      <c r="D1729">
        <v>0.93907799999999997</v>
      </c>
      <c r="E1729">
        <v>1.2334769999999999</v>
      </c>
      <c r="F1729">
        <v>1.053741</v>
      </c>
      <c r="G1729">
        <v>0.83290699999999995</v>
      </c>
    </row>
    <row r="1730" spans="1:7" x14ac:dyDescent="0.35">
      <c r="A1730">
        <v>840</v>
      </c>
      <c r="B1730" t="s">
        <v>10</v>
      </c>
      <c r="C1730">
        <v>30</v>
      </c>
      <c r="D1730">
        <v>4.6486E-2</v>
      </c>
      <c r="E1730">
        <v>0.189</v>
      </c>
      <c r="F1730">
        <v>0.248442</v>
      </c>
      <c r="G1730">
        <v>0.306029</v>
      </c>
    </row>
    <row r="1731" spans="1:7" x14ac:dyDescent="0.35">
      <c r="A1731">
        <v>945</v>
      </c>
      <c r="B1731" t="s">
        <v>11</v>
      </c>
      <c r="C1731">
        <v>23369</v>
      </c>
      <c r="D1731">
        <v>43.475273999999999</v>
      </c>
      <c r="E1731">
        <v>31.693883</v>
      </c>
      <c r="F1731">
        <v>37.832320000000003</v>
      </c>
      <c r="G1731">
        <v>38.635232000000002</v>
      </c>
    </row>
    <row r="1732" spans="1:7" x14ac:dyDescent="0.35">
      <c r="A1732">
        <v>946</v>
      </c>
      <c r="B1732" t="s">
        <v>11</v>
      </c>
      <c r="C1732">
        <v>9177</v>
      </c>
      <c r="D1732">
        <v>4.1980930000000001</v>
      </c>
      <c r="E1732">
        <v>3.8056160000000001</v>
      </c>
      <c r="F1732">
        <v>5.0104009999999999</v>
      </c>
      <c r="G1732">
        <v>5.1764749999999999</v>
      </c>
    </row>
    <row r="1733" spans="1:7" x14ac:dyDescent="0.35">
      <c r="A1733">
        <v>947</v>
      </c>
      <c r="B1733" t="s">
        <v>11</v>
      </c>
      <c r="C1733">
        <v>14529</v>
      </c>
      <c r="D1733">
        <v>6.3824389999999998</v>
      </c>
      <c r="E1733">
        <v>5.3037200000000002</v>
      </c>
      <c r="F1733">
        <v>5.1528859999999996</v>
      </c>
      <c r="G1733">
        <v>5.2680199999999999</v>
      </c>
    </row>
    <row r="1734" spans="1:7" x14ac:dyDescent="0.35">
      <c r="A1734">
        <v>948</v>
      </c>
      <c r="B1734" t="s">
        <v>11</v>
      </c>
      <c r="C1734">
        <v>18871</v>
      </c>
      <c r="D1734">
        <v>32.374059000000003</v>
      </c>
      <c r="E1734">
        <v>33.691372999999999</v>
      </c>
      <c r="F1734">
        <v>37.616427999999999</v>
      </c>
      <c r="G1734">
        <v>38.991157999999999</v>
      </c>
    </row>
    <row r="1735" spans="1:7" x14ac:dyDescent="0.35">
      <c r="A1735">
        <v>949</v>
      </c>
      <c r="B1735" t="s">
        <v>11</v>
      </c>
      <c r="C1735">
        <v>11758</v>
      </c>
      <c r="D1735">
        <v>3.2155109999999998</v>
      </c>
      <c r="E1735">
        <v>2.615497</v>
      </c>
      <c r="F1735">
        <v>2.538567</v>
      </c>
      <c r="G1735">
        <v>2.474853</v>
      </c>
    </row>
    <row r="1736" spans="1:7" x14ac:dyDescent="0.35">
      <c r="A1736">
        <v>716</v>
      </c>
      <c r="B1736" t="s">
        <v>10</v>
      </c>
      <c r="C1736">
        <v>1929</v>
      </c>
      <c r="D1736">
        <v>5.3925049999999999</v>
      </c>
      <c r="E1736">
        <v>5.3794570000000004</v>
      </c>
      <c r="F1736">
        <v>5.9860889999999998</v>
      </c>
      <c r="G1736">
        <v>6.2185870000000003</v>
      </c>
    </row>
    <row r="1737" spans="1:7" x14ac:dyDescent="0.35">
      <c r="A1737">
        <v>609</v>
      </c>
      <c r="B1737" t="s">
        <v>10</v>
      </c>
      <c r="C1737">
        <v>1750</v>
      </c>
      <c r="D1737">
        <v>8.212332</v>
      </c>
      <c r="E1737">
        <v>9.4875050000000005</v>
      </c>
      <c r="F1737">
        <v>7.7123390000000001</v>
      </c>
      <c r="G1737">
        <v>9.3992240000000002</v>
      </c>
    </row>
    <row r="1738" spans="1:7" x14ac:dyDescent="0.35">
      <c r="A1738">
        <v>152</v>
      </c>
      <c r="B1738" t="s">
        <v>10</v>
      </c>
      <c r="C1738">
        <v>1020</v>
      </c>
      <c r="D1738">
        <v>3.9129269999999998</v>
      </c>
      <c r="E1738">
        <v>3.7854839999999998</v>
      </c>
      <c r="F1738">
        <v>3.6013419999999998</v>
      </c>
      <c r="G1738">
        <v>3.7066409999999999</v>
      </c>
    </row>
    <row r="1739" spans="1:7" x14ac:dyDescent="0.35">
      <c r="A1739">
        <v>86</v>
      </c>
      <c r="B1739" t="s">
        <v>10</v>
      </c>
      <c r="C1739">
        <v>1825</v>
      </c>
      <c r="D1739">
        <v>20.795793</v>
      </c>
      <c r="E1739">
        <v>22.622795</v>
      </c>
      <c r="F1739">
        <v>14.647368999999999</v>
      </c>
      <c r="G1739">
        <v>17.408494000000001</v>
      </c>
    </row>
    <row r="1740" spans="1:7" x14ac:dyDescent="0.35">
      <c r="A1740">
        <v>532</v>
      </c>
      <c r="B1740" t="s">
        <v>10</v>
      </c>
      <c r="C1740">
        <v>206</v>
      </c>
      <c r="D1740">
        <v>1.745088</v>
      </c>
      <c r="E1740">
        <v>1.7038599999999999</v>
      </c>
      <c r="F1740">
        <v>2.7206350000000001</v>
      </c>
      <c r="G1740">
        <v>2.791712</v>
      </c>
    </row>
    <row r="1741" spans="1:7" x14ac:dyDescent="0.35">
      <c r="A1741">
        <v>378</v>
      </c>
      <c r="B1741" t="s">
        <v>10</v>
      </c>
      <c r="C1741">
        <v>74</v>
      </c>
      <c r="D1741">
        <v>0.403333</v>
      </c>
      <c r="E1741">
        <v>0.51831499999999997</v>
      </c>
      <c r="F1741">
        <v>0.49632199999999999</v>
      </c>
      <c r="G1741">
        <v>0.32226399999999999</v>
      </c>
    </row>
    <row r="1742" spans="1:7" x14ac:dyDescent="0.35">
      <c r="A1742">
        <v>214</v>
      </c>
      <c r="B1742" t="s">
        <v>10</v>
      </c>
      <c r="C1742">
        <v>774</v>
      </c>
      <c r="D1742">
        <v>4.0629419999999996</v>
      </c>
      <c r="E1742">
        <v>4.50983</v>
      </c>
      <c r="F1742">
        <v>3.0775049999999999</v>
      </c>
      <c r="G1742">
        <v>2.8183229999999999</v>
      </c>
    </row>
    <row r="1743" spans="1:7" x14ac:dyDescent="0.35">
      <c r="A1743">
        <v>649</v>
      </c>
      <c r="B1743" t="s">
        <v>10</v>
      </c>
      <c r="C1743">
        <v>79</v>
      </c>
      <c r="D1743">
        <v>0.15137600000000001</v>
      </c>
      <c r="E1743">
        <v>0.146429</v>
      </c>
      <c r="F1743">
        <v>0.19031999999999999</v>
      </c>
      <c r="G1743">
        <v>0.176978</v>
      </c>
    </row>
    <row r="1744" spans="1:7" x14ac:dyDescent="0.35">
      <c r="A1744">
        <v>960</v>
      </c>
      <c r="B1744" t="s">
        <v>10</v>
      </c>
      <c r="C1744">
        <v>44</v>
      </c>
      <c r="D1744">
        <v>6.5844E-2</v>
      </c>
      <c r="E1744">
        <v>0.107296</v>
      </c>
      <c r="F1744">
        <v>4.9509999999999998E-2</v>
      </c>
      <c r="G1744">
        <v>5.4559000000000003E-2</v>
      </c>
    </row>
    <row r="1745" spans="1:7" x14ac:dyDescent="0.35">
      <c r="A1745">
        <v>951</v>
      </c>
      <c r="B1745" t="s">
        <v>11</v>
      </c>
      <c r="C1745">
        <v>20897</v>
      </c>
      <c r="D1745">
        <v>12.552573000000001</v>
      </c>
      <c r="E1745">
        <v>11.643632</v>
      </c>
      <c r="F1745">
        <v>12.912019000000001</v>
      </c>
      <c r="G1745">
        <v>13.009911000000001</v>
      </c>
    </row>
    <row r="1746" spans="1:7" x14ac:dyDescent="0.35">
      <c r="A1746">
        <v>387</v>
      </c>
      <c r="B1746" t="s">
        <v>10</v>
      </c>
      <c r="C1746">
        <v>247</v>
      </c>
      <c r="D1746">
        <v>0.62620200000000004</v>
      </c>
      <c r="E1746">
        <v>0.78644999999999998</v>
      </c>
      <c r="F1746">
        <v>1.013774</v>
      </c>
      <c r="G1746">
        <v>1.0426500000000001</v>
      </c>
    </row>
    <row r="1747" spans="1:7" x14ac:dyDescent="0.35">
      <c r="A1747">
        <v>952</v>
      </c>
      <c r="B1747" t="s">
        <v>11</v>
      </c>
      <c r="C1747">
        <v>30866</v>
      </c>
      <c r="D1747">
        <v>40.946491000000002</v>
      </c>
      <c r="E1747">
        <v>38.722076999999999</v>
      </c>
      <c r="F1747">
        <v>44.561259</v>
      </c>
      <c r="G1747">
        <v>44.840018000000001</v>
      </c>
    </row>
    <row r="1748" spans="1:7" x14ac:dyDescent="0.35">
      <c r="A1748">
        <v>953</v>
      </c>
      <c r="B1748" t="s">
        <v>11</v>
      </c>
      <c r="C1748">
        <v>14282</v>
      </c>
      <c r="D1748">
        <v>13.149955</v>
      </c>
      <c r="E1748">
        <v>12.716688</v>
      </c>
      <c r="F1748">
        <v>11.772864999999999</v>
      </c>
      <c r="G1748">
        <v>11.753968</v>
      </c>
    </row>
    <row r="1749" spans="1:7" x14ac:dyDescent="0.35">
      <c r="A1749">
        <v>954</v>
      </c>
      <c r="B1749" t="s">
        <v>11</v>
      </c>
      <c r="C1749">
        <v>24354</v>
      </c>
      <c r="D1749">
        <v>44.369884999999996</v>
      </c>
      <c r="E1749">
        <v>44.378889999999998</v>
      </c>
      <c r="F1749">
        <v>48.721111999999998</v>
      </c>
      <c r="G1749">
        <v>48.844873999999997</v>
      </c>
    </row>
    <row r="1750" spans="1:7" x14ac:dyDescent="0.35">
      <c r="A1750">
        <v>955</v>
      </c>
      <c r="B1750" t="s">
        <v>11</v>
      </c>
      <c r="C1750">
        <v>25000</v>
      </c>
      <c r="D1750">
        <v>38.313676000000001</v>
      </c>
      <c r="E1750">
        <v>36.010478999999997</v>
      </c>
      <c r="F1750">
        <v>37.270330999999999</v>
      </c>
      <c r="G1750">
        <v>37.617947999999998</v>
      </c>
    </row>
    <row r="1751" spans="1:7" x14ac:dyDescent="0.35">
      <c r="A1751">
        <v>956</v>
      </c>
      <c r="B1751" t="s">
        <v>11</v>
      </c>
      <c r="C1751">
        <v>30370</v>
      </c>
      <c r="D1751">
        <v>44.753562000000002</v>
      </c>
      <c r="E1751">
        <v>43.191595999999997</v>
      </c>
      <c r="F1751">
        <v>49.162970999999999</v>
      </c>
      <c r="G1751">
        <v>49.352299000000002</v>
      </c>
    </row>
    <row r="1752" spans="1:7" x14ac:dyDescent="0.35">
      <c r="A1752">
        <v>957</v>
      </c>
      <c r="B1752" t="s">
        <v>11</v>
      </c>
      <c r="C1752">
        <v>24169</v>
      </c>
      <c r="D1752">
        <v>18.385631</v>
      </c>
      <c r="E1752">
        <v>17.272537</v>
      </c>
      <c r="F1752">
        <v>16.723783999999998</v>
      </c>
      <c r="G1752">
        <v>17.295943000000001</v>
      </c>
    </row>
    <row r="1753" spans="1:7" x14ac:dyDescent="0.35">
      <c r="A1753">
        <v>310</v>
      </c>
      <c r="B1753" t="s">
        <v>10</v>
      </c>
      <c r="C1753">
        <v>725</v>
      </c>
      <c r="D1753">
        <v>4.3857780000000002</v>
      </c>
      <c r="E1753">
        <v>3.7774459999999999</v>
      </c>
      <c r="F1753">
        <v>3.5846460000000002</v>
      </c>
      <c r="G1753">
        <v>3.4178259999999998</v>
      </c>
    </row>
    <row r="1754" spans="1:7" x14ac:dyDescent="0.35">
      <c r="A1754">
        <v>238</v>
      </c>
      <c r="B1754" t="s">
        <v>10</v>
      </c>
      <c r="C1754">
        <v>200</v>
      </c>
      <c r="D1754">
        <v>0.95487900000000003</v>
      </c>
      <c r="E1754">
        <v>0.92835100000000004</v>
      </c>
      <c r="F1754">
        <v>1.012813</v>
      </c>
      <c r="G1754">
        <v>1.029112</v>
      </c>
    </row>
    <row r="1755" spans="1:7" x14ac:dyDescent="0.35">
      <c r="A1755">
        <v>995</v>
      </c>
      <c r="B1755" t="s">
        <v>10</v>
      </c>
      <c r="C1755">
        <v>4</v>
      </c>
    </row>
    <row r="1756" spans="1:7" x14ac:dyDescent="0.35">
      <c r="A1756">
        <v>958</v>
      </c>
      <c r="B1756" t="s">
        <v>11</v>
      </c>
      <c r="C1756">
        <v>10907</v>
      </c>
      <c r="D1756">
        <v>13.511369</v>
      </c>
      <c r="E1756">
        <v>13.173204</v>
      </c>
      <c r="F1756">
        <v>14.068206999999999</v>
      </c>
      <c r="G1756">
        <v>14.002465000000001</v>
      </c>
    </row>
    <row r="1757" spans="1:7" x14ac:dyDescent="0.35">
      <c r="A1757">
        <v>959</v>
      </c>
      <c r="B1757" t="s">
        <v>11</v>
      </c>
      <c r="C1757">
        <v>18436</v>
      </c>
      <c r="D1757">
        <v>22.940999999999999</v>
      </c>
      <c r="E1757">
        <v>22.631447999999999</v>
      </c>
      <c r="F1757">
        <v>25.208376000000001</v>
      </c>
      <c r="G1757">
        <v>25.249783999999998</v>
      </c>
    </row>
    <row r="1758" spans="1:7" x14ac:dyDescent="0.35">
      <c r="A1758">
        <v>960</v>
      </c>
      <c r="B1758" t="s">
        <v>11</v>
      </c>
      <c r="C1758">
        <v>4329</v>
      </c>
      <c r="D1758">
        <v>3.607011</v>
      </c>
      <c r="E1758">
        <v>3.3661279999999998</v>
      </c>
      <c r="F1758">
        <v>2.7337760000000002</v>
      </c>
      <c r="G1758">
        <v>2.9223159999999999</v>
      </c>
    </row>
    <row r="1759" spans="1:7" x14ac:dyDescent="0.35">
      <c r="A1759">
        <v>962</v>
      </c>
      <c r="B1759" t="s">
        <v>11</v>
      </c>
      <c r="C1759">
        <v>21247</v>
      </c>
      <c r="D1759">
        <v>33.432077999999997</v>
      </c>
      <c r="E1759">
        <v>32.411487000000001</v>
      </c>
      <c r="F1759">
        <v>32.774811999999997</v>
      </c>
      <c r="G1759">
        <v>32.499409</v>
      </c>
    </row>
    <row r="1760" spans="1:7" x14ac:dyDescent="0.35">
      <c r="A1760">
        <v>963</v>
      </c>
      <c r="B1760" t="s">
        <v>11</v>
      </c>
      <c r="C1760">
        <v>19082</v>
      </c>
      <c r="D1760">
        <v>17.93216</v>
      </c>
      <c r="E1760">
        <v>19.070661999999999</v>
      </c>
      <c r="F1760">
        <v>18.482956999999999</v>
      </c>
      <c r="G1760">
        <v>18.651617999999999</v>
      </c>
    </row>
    <row r="1761" spans="1:7" x14ac:dyDescent="0.35">
      <c r="A1761">
        <v>150</v>
      </c>
      <c r="B1761" t="s">
        <v>10</v>
      </c>
      <c r="C1761">
        <v>977</v>
      </c>
      <c r="D1761">
        <v>4.5714129999999997</v>
      </c>
      <c r="E1761">
        <v>9.3900199999999998</v>
      </c>
      <c r="F1761">
        <v>4.4200990000000004</v>
      </c>
      <c r="G1761">
        <v>4.7865659999999997</v>
      </c>
    </row>
    <row r="1762" spans="1:7" x14ac:dyDescent="0.35">
      <c r="A1762">
        <v>964</v>
      </c>
      <c r="B1762" t="s">
        <v>11</v>
      </c>
      <c r="C1762">
        <v>16168</v>
      </c>
      <c r="D1762">
        <v>20.660882999999998</v>
      </c>
      <c r="E1762">
        <v>20.383253</v>
      </c>
      <c r="F1762">
        <v>22.590864</v>
      </c>
      <c r="G1762">
        <v>22.268205999999999</v>
      </c>
    </row>
    <row r="1763" spans="1:7" x14ac:dyDescent="0.35">
      <c r="A1763">
        <v>965</v>
      </c>
      <c r="B1763" t="s">
        <v>11</v>
      </c>
      <c r="C1763">
        <v>10190</v>
      </c>
      <c r="D1763">
        <v>4.5682090000000004</v>
      </c>
      <c r="E1763">
        <v>4.5091419999999998</v>
      </c>
      <c r="F1763">
        <v>4.2858729999999996</v>
      </c>
      <c r="G1763">
        <v>4.4525649999999999</v>
      </c>
    </row>
    <row r="1764" spans="1:7" x14ac:dyDescent="0.35">
      <c r="A1764">
        <v>569</v>
      </c>
      <c r="B1764" t="s">
        <v>10</v>
      </c>
      <c r="C1764">
        <v>208</v>
      </c>
      <c r="D1764">
        <v>1.1766110000000001</v>
      </c>
      <c r="E1764">
        <v>0.83431500000000003</v>
      </c>
      <c r="F1764">
        <v>0.61811899999999997</v>
      </c>
      <c r="G1764">
        <v>0.52134899999999995</v>
      </c>
    </row>
    <row r="1765" spans="1:7" x14ac:dyDescent="0.35">
      <c r="A1765">
        <v>966</v>
      </c>
      <c r="B1765" t="s">
        <v>11</v>
      </c>
      <c r="C1765">
        <v>9929</v>
      </c>
      <c r="D1765">
        <v>13.744406</v>
      </c>
      <c r="E1765">
        <v>13.012663</v>
      </c>
      <c r="F1765">
        <v>16.005783000000001</v>
      </c>
      <c r="G1765">
        <v>16.069362000000002</v>
      </c>
    </row>
    <row r="1766" spans="1:7" x14ac:dyDescent="0.35">
      <c r="A1766">
        <v>20</v>
      </c>
      <c r="B1766" t="s">
        <v>10</v>
      </c>
      <c r="C1766">
        <v>838</v>
      </c>
      <c r="D1766">
        <v>2.495619</v>
      </c>
      <c r="E1766">
        <v>2.1820780000000002</v>
      </c>
      <c r="F1766">
        <v>3.1994530000000001</v>
      </c>
      <c r="G1766">
        <v>2.6761469999999998</v>
      </c>
    </row>
    <row r="1767" spans="1:7" x14ac:dyDescent="0.35">
      <c r="A1767">
        <v>213</v>
      </c>
      <c r="B1767" t="s">
        <v>10</v>
      </c>
      <c r="C1767">
        <v>392</v>
      </c>
      <c r="D1767">
        <v>1.6328450000000001</v>
      </c>
      <c r="E1767">
        <v>1.3557669999999999</v>
      </c>
      <c r="F1767">
        <v>2.0225629999999999</v>
      </c>
      <c r="G1767">
        <v>2.4351639999999999</v>
      </c>
    </row>
    <row r="1768" spans="1:7" x14ac:dyDescent="0.35">
      <c r="A1768">
        <v>772</v>
      </c>
      <c r="B1768" t="s">
        <v>10</v>
      </c>
      <c r="C1768">
        <v>637</v>
      </c>
      <c r="D1768">
        <v>4.7177619999999996</v>
      </c>
      <c r="E1768">
        <v>4.723789</v>
      </c>
      <c r="F1768">
        <v>4.09138</v>
      </c>
      <c r="G1768">
        <v>3.7687279999999999</v>
      </c>
    </row>
    <row r="1769" spans="1:7" x14ac:dyDescent="0.35">
      <c r="A1769">
        <v>780</v>
      </c>
      <c r="B1769" t="s">
        <v>10</v>
      </c>
      <c r="C1769">
        <v>465</v>
      </c>
      <c r="D1769">
        <v>0.51211799999999996</v>
      </c>
      <c r="E1769">
        <v>0.52357699999999996</v>
      </c>
      <c r="F1769">
        <v>0.617456</v>
      </c>
      <c r="G1769">
        <v>0.53092099999999998</v>
      </c>
    </row>
    <row r="1770" spans="1:7" x14ac:dyDescent="0.35">
      <c r="A1770">
        <v>582</v>
      </c>
      <c r="B1770" t="s">
        <v>10</v>
      </c>
      <c r="C1770">
        <v>581</v>
      </c>
      <c r="D1770">
        <v>0.87986900000000001</v>
      </c>
      <c r="E1770">
        <v>0.99618099999999998</v>
      </c>
      <c r="F1770">
        <v>1.760759</v>
      </c>
      <c r="G1770">
        <v>1.6143259999999999</v>
      </c>
    </row>
    <row r="1771" spans="1:7" x14ac:dyDescent="0.35">
      <c r="A1771">
        <v>740</v>
      </c>
      <c r="B1771" t="s">
        <v>10</v>
      </c>
      <c r="C1771">
        <v>672</v>
      </c>
      <c r="D1771">
        <v>3.5913149999999998</v>
      </c>
      <c r="E1771">
        <v>4.4010730000000002</v>
      </c>
      <c r="F1771">
        <v>2.5918299999999999</v>
      </c>
      <c r="G1771">
        <v>2.5616490000000001</v>
      </c>
    </row>
    <row r="1772" spans="1:7" x14ac:dyDescent="0.35">
      <c r="A1772">
        <v>231</v>
      </c>
      <c r="B1772" t="s">
        <v>10</v>
      </c>
      <c r="C1772">
        <v>240</v>
      </c>
      <c r="D1772">
        <v>1.305922</v>
      </c>
      <c r="E1772">
        <v>1.307304</v>
      </c>
      <c r="F1772">
        <v>1.706393</v>
      </c>
      <c r="G1772">
        <v>1.501601</v>
      </c>
    </row>
    <row r="1773" spans="1:7" x14ac:dyDescent="0.35">
      <c r="A1773">
        <v>975</v>
      </c>
      <c r="B1773" t="s">
        <v>10</v>
      </c>
      <c r="C1773">
        <v>274</v>
      </c>
      <c r="D1773">
        <v>1.8002279999999999</v>
      </c>
      <c r="E1773">
        <v>2.2823530000000001</v>
      </c>
      <c r="F1773">
        <v>1.7534259999999999</v>
      </c>
      <c r="G1773">
        <v>1.827618</v>
      </c>
    </row>
    <row r="1774" spans="1:7" x14ac:dyDescent="0.35">
      <c r="A1774">
        <v>967</v>
      </c>
      <c r="B1774" t="s">
        <v>11</v>
      </c>
      <c r="C1774">
        <v>6051</v>
      </c>
      <c r="D1774">
        <v>7.0131079999999999</v>
      </c>
      <c r="E1774">
        <v>7.1157149999999998</v>
      </c>
      <c r="F1774">
        <v>7.9729369999999999</v>
      </c>
      <c r="G1774">
        <v>7.863003</v>
      </c>
    </row>
    <row r="1775" spans="1:7" x14ac:dyDescent="0.35">
      <c r="A1775">
        <v>968</v>
      </c>
      <c r="B1775" t="s">
        <v>11</v>
      </c>
      <c r="C1775">
        <v>20581</v>
      </c>
      <c r="D1775">
        <v>27.509246000000001</v>
      </c>
      <c r="E1775">
        <v>26.635393000000001</v>
      </c>
      <c r="F1775">
        <v>27.121977999999999</v>
      </c>
      <c r="G1775">
        <v>27.158418000000001</v>
      </c>
    </row>
    <row r="1776" spans="1:7" x14ac:dyDescent="0.35">
      <c r="A1776">
        <v>969</v>
      </c>
      <c r="B1776" t="s">
        <v>11</v>
      </c>
      <c r="C1776">
        <v>8137</v>
      </c>
      <c r="D1776">
        <v>7.1858469999999999</v>
      </c>
      <c r="E1776">
        <v>6.0368830000000004</v>
      </c>
      <c r="F1776">
        <v>6.8031370000000004</v>
      </c>
      <c r="G1776">
        <v>7.1098039999999996</v>
      </c>
    </row>
    <row r="1777" spans="1:7" x14ac:dyDescent="0.35">
      <c r="A1777">
        <v>653</v>
      </c>
      <c r="B1777" t="s">
        <v>10</v>
      </c>
      <c r="C1777">
        <v>619</v>
      </c>
      <c r="D1777">
        <v>2.2541169999999999</v>
      </c>
      <c r="E1777">
        <v>2.7652000000000001</v>
      </c>
      <c r="F1777">
        <v>2.0447410000000001</v>
      </c>
      <c r="G1777">
        <v>2.0856430000000001</v>
      </c>
    </row>
    <row r="1778" spans="1:7" x14ac:dyDescent="0.35">
      <c r="A1778">
        <v>970</v>
      </c>
      <c r="B1778" t="s">
        <v>11</v>
      </c>
      <c r="C1778">
        <v>12488</v>
      </c>
      <c r="D1778">
        <v>107.177063</v>
      </c>
      <c r="E1778">
        <v>106.926367</v>
      </c>
      <c r="F1778">
        <v>100.260807</v>
      </c>
      <c r="G1778">
        <v>101.34359600000001</v>
      </c>
    </row>
    <row r="1779" spans="1:7" x14ac:dyDescent="0.35">
      <c r="A1779">
        <v>971</v>
      </c>
      <c r="B1779" t="s">
        <v>11</v>
      </c>
      <c r="C1779">
        <v>8393</v>
      </c>
      <c r="D1779">
        <v>8.5197120000000002</v>
      </c>
      <c r="E1779">
        <v>8.2315400000000007</v>
      </c>
      <c r="F1779">
        <v>7.958742</v>
      </c>
      <c r="G1779">
        <v>8.3257379999999994</v>
      </c>
    </row>
    <row r="1780" spans="1:7" x14ac:dyDescent="0.35">
      <c r="A1780">
        <v>972</v>
      </c>
      <c r="B1780" t="s">
        <v>11</v>
      </c>
      <c r="C1780">
        <v>9407</v>
      </c>
      <c r="D1780">
        <v>23.510580999999998</v>
      </c>
      <c r="E1780">
        <v>22.242076000000001</v>
      </c>
      <c r="F1780">
        <v>19.910761000000001</v>
      </c>
      <c r="G1780">
        <v>18.130395</v>
      </c>
    </row>
    <row r="1781" spans="1:7" x14ac:dyDescent="0.35">
      <c r="A1781">
        <v>730</v>
      </c>
      <c r="B1781" t="s">
        <v>10</v>
      </c>
      <c r="C1781">
        <v>1032</v>
      </c>
      <c r="D1781">
        <v>4.8041330000000002</v>
      </c>
      <c r="E1781">
        <v>5.028778</v>
      </c>
      <c r="F1781">
        <v>5.1291710000000004</v>
      </c>
      <c r="G1781">
        <v>4.9678959999999996</v>
      </c>
    </row>
    <row r="1782" spans="1:7" x14ac:dyDescent="0.35">
      <c r="A1782">
        <v>302</v>
      </c>
      <c r="B1782" t="s">
        <v>10</v>
      </c>
      <c r="C1782">
        <v>654</v>
      </c>
      <c r="D1782">
        <v>5.2548849999999998</v>
      </c>
      <c r="E1782">
        <v>7.7834339999999997</v>
      </c>
      <c r="F1782">
        <v>3.2021730000000002</v>
      </c>
      <c r="G1782">
        <v>3.3284310000000001</v>
      </c>
    </row>
    <row r="1783" spans="1:7" x14ac:dyDescent="0.35">
      <c r="A1783">
        <v>19</v>
      </c>
      <c r="B1783" t="s">
        <v>10</v>
      </c>
      <c r="C1783">
        <v>1137</v>
      </c>
      <c r="D1783">
        <v>6.7077619999999998</v>
      </c>
      <c r="E1783">
        <v>7.2157410000000004</v>
      </c>
      <c r="F1783">
        <v>4.0751189999999999</v>
      </c>
      <c r="G1783">
        <v>3.8504670000000001</v>
      </c>
    </row>
    <row r="1784" spans="1:7" x14ac:dyDescent="0.35">
      <c r="A1784">
        <v>414</v>
      </c>
      <c r="B1784" t="s">
        <v>10</v>
      </c>
      <c r="C1784">
        <v>273</v>
      </c>
      <c r="D1784">
        <v>1.9495499999999999</v>
      </c>
      <c r="E1784">
        <v>2.8056399999999999</v>
      </c>
      <c r="F1784">
        <v>1.3274220000000001</v>
      </c>
      <c r="G1784">
        <v>1.196893</v>
      </c>
    </row>
    <row r="1785" spans="1:7" x14ac:dyDescent="0.35">
      <c r="A1785">
        <v>791</v>
      </c>
      <c r="B1785" t="s">
        <v>10</v>
      </c>
      <c r="C1785">
        <v>1402</v>
      </c>
      <c r="D1785">
        <v>9.8365790000000004</v>
      </c>
      <c r="E1785">
        <v>13.044276</v>
      </c>
      <c r="F1785">
        <v>5.7968479999999998</v>
      </c>
      <c r="G1785">
        <v>4.8269209999999996</v>
      </c>
    </row>
    <row r="1786" spans="1:7" x14ac:dyDescent="0.35">
      <c r="A1786">
        <v>275</v>
      </c>
      <c r="B1786" t="s">
        <v>10</v>
      </c>
      <c r="C1786">
        <v>30</v>
      </c>
      <c r="D1786">
        <v>1.6473000000000002E-2</v>
      </c>
      <c r="E1786">
        <v>1.6313000000000001E-2</v>
      </c>
      <c r="F1786">
        <v>1.0204E-2</v>
      </c>
      <c r="G1786">
        <v>9.9050000000000006E-3</v>
      </c>
    </row>
    <row r="1787" spans="1:7" x14ac:dyDescent="0.35">
      <c r="A1787">
        <v>284</v>
      </c>
      <c r="B1787" t="s">
        <v>10</v>
      </c>
      <c r="C1787">
        <v>28</v>
      </c>
      <c r="D1787">
        <v>7.9416E-2</v>
      </c>
      <c r="E1787">
        <v>0.10583099999999999</v>
      </c>
      <c r="F1787">
        <v>8.4916000000000005E-2</v>
      </c>
      <c r="G1787">
        <v>6.4070000000000002E-2</v>
      </c>
    </row>
    <row r="1788" spans="1:7" x14ac:dyDescent="0.35">
      <c r="A1788">
        <v>838</v>
      </c>
      <c r="B1788" t="s">
        <v>10</v>
      </c>
      <c r="C1788">
        <v>56</v>
      </c>
      <c r="D1788">
        <v>0.39382299999999998</v>
      </c>
      <c r="E1788">
        <v>0.410271</v>
      </c>
      <c r="F1788">
        <v>6.1422999999999998E-2</v>
      </c>
      <c r="G1788">
        <v>2.8993999999999999E-2</v>
      </c>
    </row>
    <row r="1789" spans="1:7" x14ac:dyDescent="0.35">
      <c r="A1789">
        <v>973</v>
      </c>
      <c r="B1789" t="s">
        <v>11</v>
      </c>
      <c r="C1789">
        <v>12186</v>
      </c>
      <c r="D1789">
        <v>12.547729</v>
      </c>
      <c r="E1789">
        <v>12.311695</v>
      </c>
      <c r="F1789">
        <v>13.843764</v>
      </c>
      <c r="G1789">
        <v>14.010107</v>
      </c>
    </row>
    <row r="1790" spans="1:7" x14ac:dyDescent="0.35">
      <c r="A1790">
        <v>975</v>
      </c>
      <c r="B1790" t="s">
        <v>11</v>
      </c>
      <c r="C1790">
        <v>8915</v>
      </c>
      <c r="D1790">
        <v>6.2978459999999998</v>
      </c>
      <c r="E1790">
        <v>6.2885039999999996</v>
      </c>
      <c r="F1790">
        <v>6.987088</v>
      </c>
      <c r="G1790">
        <v>6.9718590000000003</v>
      </c>
    </row>
    <row r="1791" spans="1:7" x14ac:dyDescent="0.35">
      <c r="A1791">
        <v>976</v>
      </c>
      <c r="B1791" t="s">
        <v>11</v>
      </c>
      <c r="C1791">
        <v>12014</v>
      </c>
      <c r="D1791">
        <v>18.33952</v>
      </c>
      <c r="E1791">
        <v>18.360673999999999</v>
      </c>
      <c r="F1791">
        <v>19.355737000000001</v>
      </c>
      <c r="G1791">
        <v>18.702192</v>
      </c>
    </row>
    <row r="1792" spans="1:7" x14ac:dyDescent="0.35">
      <c r="A1792">
        <v>657</v>
      </c>
      <c r="B1792" t="s">
        <v>10</v>
      </c>
      <c r="C1792">
        <v>893</v>
      </c>
      <c r="D1792">
        <v>3.9723139999999999</v>
      </c>
      <c r="E1792">
        <v>3.8850790000000002</v>
      </c>
      <c r="F1792">
        <v>4.0903099999999997</v>
      </c>
      <c r="G1792">
        <v>3.7000790000000001</v>
      </c>
    </row>
    <row r="1793" spans="1:7" x14ac:dyDescent="0.35">
      <c r="A1793">
        <v>190</v>
      </c>
      <c r="B1793" t="s">
        <v>10</v>
      </c>
      <c r="C1793">
        <v>1046</v>
      </c>
      <c r="D1793">
        <v>4.9430740000000002</v>
      </c>
      <c r="E1793">
        <v>6.8819629999999998</v>
      </c>
      <c r="F1793">
        <v>5.4457589999999998</v>
      </c>
      <c r="G1793">
        <v>5.2151420000000002</v>
      </c>
    </row>
    <row r="1794" spans="1:7" x14ac:dyDescent="0.35">
      <c r="A1794">
        <v>977</v>
      </c>
      <c r="B1794" t="s">
        <v>11</v>
      </c>
      <c r="C1794">
        <v>12915</v>
      </c>
      <c r="D1794">
        <v>3.8745579999999999</v>
      </c>
      <c r="E1794">
        <v>3.7887230000000001</v>
      </c>
      <c r="F1794">
        <v>4.332541</v>
      </c>
      <c r="G1794">
        <v>4.1642950000000001</v>
      </c>
    </row>
    <row r="1795" spans="1:7" x14ac:dyDescent="0.35">
      <c r="A1795">
        <v>978</v>
      </c>
      <c r="B1795" t="s">
        <v>11</v>
      </c>
      <c r="C1795">
        <v>9545</v>
      </c>
      <c r="D1795">
        <v>5.9871239999999997</v>
      </c>
      <c r="E1795">
        <v>5.2503270000000004</v>
      </c>
      <c r="F1795">
        <v>6.0517830000000004</v>
      </c>
      <c r="G1795">
        <v>6.0582229999999999</v>
      </c>
    </row>
    <row r="1796" spans="1:7" x14ac:dyDescent="0.35">
      <c r="A1796">
        <v>574</v>
      </c>
      <c r="B1796" t="s">
        <v>10</v>
      </c>
      <c r="C1796">
        <v>590</v>
      </c>
      <c r="D1796">
        <v>2.3861180000000002</v>
      </c>
      <c r="E1796">
        <v>3.0924070000000001</v>
      </c>
      <c r="F1796">
        <v>3.1032959999999998</v>
      </c>
      <c r="G1796">
        <v>3.0922070000000001</v>
      </c>
    </row>
    <row r="1797" spans="1:7" x14ac:dyDescent="0.35">
      <c r="A1797">
        <v>979</v>
      </c>
      <c r="B1797" t="s">
        <v>11</v>
      </c>
      <c r="C1797">
        <v>10502</v>
      </c>
      <c r="D1797">
        <v>46.523843999999997</v>
      </c>
      <c r="E1797">
        <v>55.099221</v>
      </c>
      <c r="F1797">
        <v>44.643408999999998</v>
      </c>
      <c r="G1797">
        <v>44.642916</v>
      </c>
    </row>
    <row r="1798" spans="1:7" x14ac:dyDescent="0.35">
      <c r="A1798">
        <v>601</v>
      </c>
      <c r="B1798" t="s">
        <v>10</v>
      </c>
      <c r="C1798">
        <v>916</v>
      </c>
      <c r="D1798">
        <v>10.601376</v>
      </c>
      <c r="E1798">
        <v>7.5256610000000004</v>
      </c>
      <c r="F1798">
        <v>8.3308009999999992</v>
      </c>
      <c r="G1798">
        <v>8.2742419999999992</v>
      </c>
    </row>
    <row r="1799" spans="1:7" x14ac:dyDescent="0.35">
      <c r="A1799">
        <v>55</v>
      </c>
      <c r="B1799" t="s">
        <v>10</v>
      </c>
      <c r="C1799">
        <v>1521</v>
      </c>
      <c r="D1799">
        <v>20.421222</v>
      </c>
      <c r="E1799">
        <v>21.303380000000001</v>
      </c>
      <c r="F1799">
        <v>24.767430000000001</v>
      </c>
      <c r="G1799">
        <v>22.486052000000001</v>
      </c>
    </row>
    <row r="1800" spans="1:7" x14ac:dyDescent="0.35">
      <c r="A1800">
        <v>980</v>
      </c>
      <c r="B1800" t="s">
        <v>11</v>
      </c>
      <c r="C1800">
        <v>10807</v>
      </c>
      <c r="D1800">
        <v>13.892745</v>
      </c>
      <c r="E1800">
        <v>13.855167</v>
      </c>
      <c r="F1800">
        <v>14.275867999999999</v>
      </c>
      <c r="G1800">
        <v>13.882699000000001</v>
      </c>
    </row>
    <row r="1801" spans="1:7" x14ac:dyDescent="0.35">
      <c r="A1801">
        <v>110</v>
      </c>
      <c r="B1801" t="s">
        <v>10</v>
      </c>
      <c r="C1801">
        <v>477</v>
      </c>
      <c r="D1801">
        <v>4.4859629999999999</v>
      </c>
      <c r="E1801">
        <v>7.0195869999999996</v>
      </c>
      <c r="F1801">
        <v>2.2243369999999998</v>
      </c>
      <c r="G1801">
        <v>2.1831399999999999</v>
      </c>
    </row>
    <row r="1802" spans="1:7" x14ac:dyDescent="0.35">
      <c r="A1802">
        <v>690</v>
      </c>
      <c r="B1802" t="s">
        <v>10</v>
      </c>
      <c r="C1802">
        <v>204</v>
      </c>
      <c r="D1802">
        <v>0.37978400000000001</v>
      </c>
      <c r="E1802">
        <v>0.37004700000000001</v>
      </c>
      <c r="F1802">
        <v>0.404497</v>
      </c>
      <c r="G1802">
        <v>0.386212</v>
      </c>
    </row>
    <row r="1803" spans="1:7" x14ac:dyDescent="0.35">
      <c r="A1803">
        <v>80</v>
      </c>
      <c r="B1803" t="s">
        <v>10</v>
      </c>
      <c r="C1803">
        <v>315</v>
      </c>
      <c r="D1803">
        <v>2.8390620000000002</v>
      </c>
      <c r="E1803">
        <v>3.494059</v>
      </c>
      <c r="F1803">
        <v>1.843307</v>
      </c>
      <c r="G1803">
        <v>1.986486</v>
      </c>
    </row>
    <row r="1804" spans="1:7" x14ac:dyDescent="0.35">
      <c r="A1804">
        <v>981</v>
      </c>
      <c r="B1804" t="s">
        <v>11</v>
      </c>
      <c r="C1804">
        <v>18182</v>
      </c>
      <c r="D1804">
        <v>8.999625</v>
      </c>
      <c r="E1804">
        <v>8.2990270000000006</v>
      </c>
      <c r="F1804">
        <v>9.2269629999999996</v>
      </c>
      <c r="G1804">
        <v>9.0816590000000001</v>
      </c>
    </row>
    <row r="1805" spans="1:7" x14ac:dyDescent="0.35">
      <c r="A1805">
        <v>982</v>
      </c>
      <c r="B1805" t="s">
        <v>11</v>
      </c>
      <c r="C1805">
        <v>6642</v>
      </c>
      <c r="D1805">
        <v>2.6295489999999999</v>
      </c>
      <c r="E1805">
        <v>2.4394330000000002</v>
      </c>
      <c r="F1805">
        <v>2.64296</v>
      </c>
      <c r="G1805">
        <v>2.6196649999999999</v>
      </c>
    </row>
    <row r="1806" spans="1:7" x14ac:dyDescent="0.35">
      <c r="A1806">
        <v>983</v>
      </c>
      <c r="B1806" t="s">
        <v>11</v>
      </c>
      <c r="C1806">
        <v>7816</v>
      </c>
      <c r="D1806">
        <v>13.218629999999999</v>
      </c>
      <c r="E1806">
        <v>13.489801</v>
      </c>
      <c r="F1806">
        <v>14.199496999999999</v>
      </c>
      <c r="G1806">
        <v>13.886829000000001</v>
      </c>
    </row>
    <row r="1807" spans="1:7" x14ac:dyDescent="0.35">
      <c r="A1807">
        <v>984</v>
      </c>
      <c r="B1807" t="s">
        <v>11</v>
      </c>
      <c r="C1807">
        <v>3446</v>
      </c>
      <c r="D1807">
        <v>5.0013779999999999</v>
      </c>
      <c r="E1807">
        <v>4.8761669999999997</v>
      </c>
      <c r="F1807">
        <v>4.9344390000000002</v>
      </c>
      <c r="G1807">
        <v>5.0215860000000001</v>
      </c>
    </row>
    <row r="1808" spans="1:7" x14ac:dyDescent="0.35">
      <c r="A1808">
        <v>205</v>
      </c>
      <c r="B1808" t="s">
        <v>10</v>
      </c>
      <c r="C1808">
        <v>503</v>
      </c>
      <c r="D1808">
        <v>1.5402279999999999</v>
      </c>
      <c r="E1808">
        <v>2.0405479999999998</v>
      </c>
      <c r="F1808">
        <v>1.5446340000000001</v>
      </c>
      <c r="G1808">
        <v>1.752332</v>
      </c>
    </row>
    <row r="1809" spans="1:7" x14ac:dyDescent="0.35">
      <c r="A1809">
        <v>782</v>
      </c>
      <c r="B1809" t="s">
        <v>10</v>
      </c>
      <c r="C1809">
        <v>400</v>
      </c>
      <c r="D1809">
        <v>2.1010909999999998</v>
      </c>
      <c r="E1809">
        <v>2.6547649999999998</v>
      </c>
      <c r="F1809">
        <v>1.2734110000000001</v>
      </c>
      <c r="G1809">
        <v>1.53464</v>
      </c>
    </row>
    <row r="1810" spans="1:7" x14ac:dyDescent="0.35">
      <c r="A1810">
        <v>2</v>
      </c>
      <c r="B1810" t="s">
        <v>10</v>
      </c>
      <c r="C1810">
        <v>214</v>
      </c>
      <c r="D1810">
        <v>0.98856500000000003</v>
      </c>
      <c r="E1810">
        <v>1.1870499999999999</v>
      </c>
      <c r="F1810">
        <v>1.067091</v>
      </c>
      <c r="G1810">
        <v>1.0381929999999999</v>
      </c>
    </row>
    <row r="1811" spans="1:7" x14ac:dyDescent="0.35">
      <c r="A1811">
        <v>565</v>
      </c>
      <c r="B1811" t="s">
        <v>10</v>
      </c>
      <c r="C1811">
        <v>367</v>
      </c>
      <c r="D1811">
        <v>2.6718090000000001</v>
      </c>
      <c r="E1811">
        <v>3.0085739999999999</v>
      </c>
      <c r="F1811">
        <v>2.8986510000000001</v>
      </c>
      <c r="G1811">
        <v>4.490551</v>
      </c>
    </row>
    <row r="1812" spans="1:7" x14ac:dyDescent="0.35">
      <c r="A1812">
        <v>459</v>
      </c>
      <c r="B1812" t="s">
        <v>10</v>
      </c>
      <c r="C1812">
        <v>439</v>
      </c>
      <c r="D1812">
        <v>1.3292489999999999</v>
      </c>
      <c r="E1812">
        <v>1.455543</v>
      </c>
      <c r="F1812">
        <v>1.3408800000000001</v>
      </c>
      <c r="G1812">
        <v>1.3805609999999999</v>
      </c>
    </row>
    <row r="1813" spans="1:7" x14ac:dyDescent="0.35">
      <c r="A1813">
        <v>408</v>
      </c>
      <c r="B1813" t="s">
        <v>10</v>
      </c>
      <c r="C1813">
        <v>0</v>
      </c>
    </row>
    <row r="1814" spans="1:7" x14ac:dyDescent="0.35">
      <c r="A1814">
        <v>448</v>
      </c>
      <c r="B1814" t="s">
        <v>10</v>
      </c>
      <c r="C1814">
        <v>219</v>
      </c>
      <c r="D1814">
        <v>1.305385</v>
      </c>
      <c r="E1814">
        <v>2.4983610000000001</v>
      </c>
      <c r="F1814">
        <v>0.75983699999999998</v>
      </c>
      <c r="G1814">
        <v>0.88149599999999995</v>
      </c>
    </row>
    <row r="1815" spans="1:7" x14ac:dyDescent="0.35">
      <c r="A1815">
        <v>977</v>
      </c>
      <c r="B1815" t="s">
        <v>10</v>
      </c>
      <c r="C1815">
        <v>300</v>
      </c>
      <c r="D1815">
        <v>3.7363849999999998</v>
      </c>
      <c r="E1815">
        <v>5.9668809999999999</v>
      </c>
      <c r="F1815">
        <v>4.4721869999999999</v>
      </c>
      <c r="G1815">
        <v>7.8151400000000004</v>
      </c>
    </row>
    <row r="1816" spans="1:7" x14ac:dyDescent="0.35">
      <c r="A1816">
        <v>672</v>
      </c>
      <c r="B1816" t="s">
        <v>10</v>
      </c>
      <c r="C1816">
        <v>12</v>
      </c>
      <c r="D1816">
        <v>0.39088499999999998</v>
      </c>
      <c r="E1816">
        <v>0.152533</v>
      </c>
      <c r="F1816">
        <v>0.17763000000000001</v>
      </c>
      <c r="G1816">
        <v>0.172093</v>
      </c>
    </row>
    <row r="1817" spans="1:7" x14ac:dyDescent="0.35">
      <c r="A1817">
        <v>985</v>
      </c>
      <c r="B1817" t="s">
        <v>11</v>
      </c>
      <c r="C1817">
        <v>8714</v>
      </c>
      <c r="D1817">
        <v>5.3796759999999999</v>
      </c>
      <c r="E1817">
        <v>5.0127629999999996</v>
      </c>
      <c r="F1817">
        <v>4.8167799999999996</v>
      </c>
      <c r="G1817">
        <v>4.6446730000000001</v>
      </c>
    </row>
    <row r="1818" spans="1:7" x14ac:dyDescent="0.35">
      <c r="A1818">
        <v>986</v>
      </c>
      <c r="B1818" t="s">
        <v>11</v>
      </c>
      <c r="C1818">
        <v>14926</v>
      </c>
      <c r="D1818">
        <v>19.181270000000001</v>
      </c>
      <c r="E1818">
        <v>17.893291999999999</v>
      </c>
      <c r="F1818">
        <v>20.511488</v>
      </c>
      <c r="G1818">
        <v>19.029426999999998</v>
      </c>
    </row>
    <row r="1819" spans="1:7" x14ac:dyDescent="0.35">
      <c r="A1819">
        <v>987</v>
      </c>
      <c r="B1819" t="s">
        <v>11</v>
      </c>
      <c r="C1819">
        <v>12099</v>
      </c>
      <c r="D1819">
        <v>11.102201000000001</v>
      </c>
      <c r="E1819">
        <v>10.739958</v>
      </c>
      <c r="F1819">
        <v>10.536946</v>
      </c>
      <c r="G1819">
        <v>10.604247000000001</v>
      </c>
    </row>
    <row r="1820" spans="1:7" x14ac:dyDescent="0.35">
      <c r="A1820">
        <v>988</v>
      </c>
      <c r="B1820" t="s">
        <v>11</v>
      </c>
      <c r="C1820">
        <v>4657</v>
      </c>
      <c r="D1820">
        <v>7.340738</v>
      </c>
      <c r="E1820">
        <v>6.2805419999999996</v>
      </c>
      <c r="F1820">
        <v>6.2557320000000001</v>
      </c>
      <c r="G1820">
        <v>6.6811360000000004</v>
      </c>
    </row>
    <row r="1821" spans="1:7" x14ac:dyDescent="0.35">
      <c r="A1821">
        <v>989</v>
      </c>
      <c r="B1821" t="s">
        <v>11</v>
      </c>
      <c r="C1821">
        <v>3372</v>
      </c>
      <c r="D1821">
        <v>2.6047920000000002</v>
      </c>
      <c r="E1821">
        <v>2.5214449999999999</v>
      </c>
      <c r="F1821">
        <v>2.9157150000000001</v>
      </c>
      <c r="G1821">
        <v>2.9398550000000001</v>
      </c>
    </row>
    <row r="1822" spans="1:7" x14ac:dyDescent="0.35">
      <c r="A1822">
        <v>990</v>
      </c>
      <c r="B1822" t="s">
        <v>11</v>
      </c>
      <c r="C1822">
        <v>6453</v>
      </c>
      <c r="D1822">
        <v>5.6564769999999998</v>
      </c>
      <c r="E1822">
        <v>5.6322239999999999</v>
      </c>
      <c r="F1822">
        <v>5.9220949999999997</v>
      </c>
      <c r="G1822">
        <v>6.0048389999999996</v>
      </c>
    </row>
    <row r="1823" spans="1:7" x14ac:dyDescent="0.35">
      <c r="A1823">
        <v>991</v>
      </c>
      <c r="B1823" t="s">
        <v>11</v>
      </c>
      <c r="C1823">
        <v>3699</v>
      </c>
      <c r="D1823">
        <v>3.1892619999999998</v>
      </c>
      <c r="E1823">
        <v>3.0647220000000002</v>
      </c>
      <c r="F1823">
        <v>3.0001090000000001</v>
      </c>
      <c r="G1823">
        <v>3.058125</v>
      </c>
    </row>
    <row r="1824" spans="1:7" x14ac:dyDescent="0.35">
      <c r="A1824">
        <v>518</v>
      </c>
      <c r="B1824" t="s">
        <v>10</v>
      </c>
      <c r="C1824">
        <v>906</v>
      </c>
      <c r="D1824">
        <v>11.715325</v>
      </c>
      <c r="E1824">
        <v>11.591982</v>
      </c>
      <c r="F1824">
        <v>12.986451000000001</v>
      </c>
      <c r="G1824">
        <v>11.893802000000001</v>
      </c>
    </row>
    <row r="1825" spans="1:7" x14ac:dyDescent="0.35">
      <c r="A1825">
        <v>373</v>
      </c>
      <c r="B1825" t="s">
        <v>10</v>
      </c>
      <c r="C1825">
        <v>511</v>
      </c>
      <c r="D1825">
        <v>2.851807</v>
      </c>
      <c r="E1825">
        <v>4.4497419999999996</v>
      </c>
      <c r="F1825">
        <v>3.4114360000000001</v>
      </c>
      <c r="G1825">
        <v>2.6033539999999999</v>
      </c>
    </row>
    <row r="1826" spans="1:7" x14ac:dyDescent="0.35">
      <c r="A1826">
        <v>130</v>
      </c>
      <c r="B1826" t="s">
        <v>10</v>
      </c>
      <c r="C1826">
        <v>1312</v>
      </c>
      <c r="D1826">
        <v>8.0965439999999997</v>
      </c>
      <c r="E1826">
        <v>8.0302760000000006</v>
      </c>
      <c r="F1826">
        <v>9.5881229999999995</v>
      </c>
      <c r="G1826">
        <v>9.2799119999999995</v>
      </c>
    </row>
    <row r="1827" spans="1:7" x14ac:dyDescent="0.35">
      <c r="A1827">
        <v>386</v>
      </c>
      <c r="B1827" t="s">
        <v>10</v>
      </c>
      <c r="C1827">
        <v>293</v>
      </c>
      <c r="D1827">
        <v>1.967417</v>
      </c>
      <c r="E1827">
        <v>2.100956</v>
      </c>
      <c r="F1827">
        <v>1.7320500000000001</v>
      </c>
      <c r="G1827">
        <v>1.5857870000000001</v>
      </c>
    </row>
    <row r="1828" spans="1:7" x14ac:dyDescent="0.35">
      <c r="A1828">
        <v>999</v>
      </c>
      <c r="B1828" t="s">
        <v>11</v>
      </c>
      <c r="C1828">
        <v>0</v>
      </c>
    </row>
    <row r="1829" spans="1:7" x14ac:dyDescent="0.35">
      <c r="A1829">
        <v>327</v>
      </c>
      <c r="B1829" t="s">
        <v>10</v>
      </c>
      <c r="C1829">
        <v>1341</v>
      </c>
      <c r="D1829">
        <v>4.2847309999999998</v>
      </c>
      <c r="E1829">
        <v>5.2486560000000004</v>
      </c>
      <c r="F1829">
        <v>3.255484</v>
      </c>
      <c r="G1829">
        <v>3.0982949999999998</v>
      </c>
    </row>
    <row r="1830" spans="1:7" x14ac:dyDescent="0.35">
      <c r="A1830">
        <v>158</v>
      </c>
      <c r="B1830" t="s">
        <v>10</v>
      </c>
      <c r="C1830">
        <v>855</v>
      </c>
      <c r="D1830">
        <v>8.0809949999999997</v>
      </c>
      <c r="E1830">
        <v>10.417669</v>
      </c>
      <c r="F1830">
        <v>8.6483129999999999</v>
      </c>
      <c r="G1830">
        <v>10.378494999999999</v>
      </c>
    </row>
    <row r="1831" spans="1:7" x14ac:dyDescent="0.35">
      <c r="A1831">
        <v>745</v>
      </c>
      <c r="B1831" t="s">
        <v>10</v>
      </c>
      <c r="C1831">
        <v>459</v>
      </c>
      <c r="D1831">
        <v>3.4151600000000002</v>
      </c>
      <c r="E1831">
        <v>3.7090000000000001</v>
      </c>
      <c r="F1831">
        <v>4.9222710000000003</v>
      </c>
      <c r="G1831">
        <v>5.0892109999999997</v>
      </c>
    </row>
    <row r="1832" spans="1:7" x14ac:dyDescent="0.35">
      <c r="A1832">
        <v>330</v>
      </c>
      <c r="B1832" t="s">
        <v>10</v>
      </c>
      <c r="C1832">
        <v>932</v>
      </c>
      <c r="D1832">
        <v>5.1996089999999997</v>
      </c>
      <c r="E1832">
        <v>5.7941330000000004</v>
      </c>
      <c r="F1832">
        <v>7.458545</v>
      </c>
      <c r="G1832">
        <v>7.1174429999999997</v>
      </c>
    </row>
    <row r="1833" spans="1:7" x14ac:dyDescent="0.35">
      <c r="A1833">
        <v>13</v>
      </c>
      <c r="B1833" t="s">
        <v>10</v>
      </c>
      <c r="C1833">
        <v>118</v>
      </c>
      <c r="D1833">
        <v>0.28075899999999998</v>
      </c>
      <c r="E1833">
        <v>0.55702200000000002</v>
      </c>
      <c r="F1833">
        <v>0.248636</v>
      </c>
      <c r="G1833">
        <v>0.33363100000000001</v>
      </c>
    </row>
    <row r="1834" spans="1:7" x14ac:dyDescent="0.35">
      <c r="A1834">
        <v>131</v>
      </c>
      <c r="B1834" t="s">
        <v>10</v>
      </c>
      <c r="C1834">
        <v>107</v>
      </c>
      <c r="D1834">
        <v>0.31732500000000002</v>
      </c>
      <c r="E1834">
        <v>0.188587</v>
      </c>
      <c r="F1834">
        <v>0.24720500000000001</v>
      </c>
      <c r="G1834">
        <v>0.30223</v>
      </c>
    </row>
  </sheetData>
  <printOptions horizontalCentered="1"/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0D9AA-A1EC-4533-A68A-113ED6CECFA2}">
  <dimension ref="A3:A111"/>
  <sheetViews>
    <sheetView workbookViewId="0">
      <selection activeCell="B7" sqref="B7"/>
    </sheetView>
  </sheetViews>
  <sheetFormatPr defaultRowHeight="14.5" x14ac:dyDescent="0.35"/>
  <cols>
    <col min="1" max="1" width="13.1796875" bestFit="1" customWidth="1"/>
  </cols>
  <sheetData>
    <row r="3" spans="1:1" x14ac:dyDescent="0.35">
      <c r="A3" s="1" t="s">
        <v>2</v>
      </c>
    </row>
    <row r="4" spans="1:1" x14ac:dyDescent="0.35">
      <c r="A4" s="3" t="s">
        <v>21</v>
      </c>
    </row>
    <row r="5" spans="1:1" x14ac:dyDescent="0.35">
      <c r="A5" s="3" t="s">
        <v>22</v>
      </c>
    </row>
    <row r="6" spans="1:1" x14ac:dyDescent="0.35">
      <c r="A6" s="3" t="s">
        <v>23</v>
      </c>
    </row>
    <row r="7" spans="1:1" x14ac:dyDescent="0.35">
      <c r="A7" s="3" t="s">
        <v>24</v>
      </c>
    </row>
    <row r="8" spans="1:1" x14ac:dyDescent="0.35">
      <c r="A8" s="3" t="s">
        <v>25</v>
      </c>
    </row>
    <row r="9" spans="1:1" x14ac:dyDescent="0.35">
      <c r="A9" s="3" t="s">
        <v>26</v>
      </c>
    </row>
    <row r="10" spans="1:1" x14ac:dyDescent="0.35">
      <c r="A10" s="3" t="s">
        <v>27</v>
      </c>
    </row>
    <row r="11" spans="1:1" x14ac:dyDescent="0.35">
      <c r="A11" s="3" t="s">
        <v>28</v>
      </c>
    </row>
    <row r="12" spans="1:1" x14ac:dyDescent="0.35">
      <c r="A12" s="3" t="s">
        <v>29</v>
      </c>
    </row>
    <row r="13" spans="1:1" x14ac:dyDescent="0.35">
      <c r="A13" s="3" t="s">
        <v>30</v>
      </c>
    </row>
    <row r="14" spans="1:1" x14ac:dyDescent="0.35">
      <c r="A14" s="3" t="s">
        <v>31</v>
      </c>
    </row>
    <row r="15" spans="1:1" x14ac:dyDescent="0.35">
      <c r="A15" s="3" t="s">
        <v>32</v>
      </c>
    </row>
    <row r="16" spans="1:1" x14ac:dyDescent="0.35">
      <c r="A16" s="3" t="s">
        <v>33</v>
      </c>
    </row>
    <row r="17" spans="1:1" x14ac:dyDescent="0.35">
      <c r="A17" s="3" t="s">
        <v>34</v>
      </c>
    </row>
    <row r="18" spans="1:1" x14ac:dyDescent="0.35">
      <c r="A18" s="3" t="s">
        <v>35</v>
      </c>
    </row>
    <row r="19" spans="1:1" x14ac:dyDescent="0.35">
      <c r="A19" s="3" t="s">
        <v>36</v>
      </c>
    </row>
    <row r="20" spans="1:1" x14ac:dyDescent="0.35">
      <c r="A20" s="3" t="s">
        <v>37</v>
      </c>
    </row>
    <row r="21" spans="1:1" x14ac:dyDescent="0.35">
      <c r="A21" s="3" t="s">
        <v>38</v>
      </c>
    </row>
    <row r="22" spans="1:1" x14ac:dyDescent="0.35">
      <c r="A22" s="3" t="s">
        <v>39</v>
      </c>
    </row>
    <row r="23" spans="1:1" x14ac:dyDescent="0.35">
      <c r="A23" s="3" t="s">
        <v>40</v>
      </c>
    </row>
    <row r="24" spans="1:1" x14ac:dyDescent="0.35">
      <c r="A24" s="3" t="s">
        <v>41</v>
      </c>
    </row>
    <row r="25" spans="1:1" x14ac:dyDescent="0.35">
      <c r="A25" s="3" t="s">
        <v>42</v>
      </c>
    </row>
    <row r="26" spans="1:1" x14ac:dyDescent="0.35">
      <c r="A26" s="3" t="s">
        <v>43</v>
      </c>
    </row>
    <row r="27" spans="1:1" x14ac:dyDescent="0.35">
      <c r="A27" s="3" t="s">
        <v>44</v>
      </c>
    </row>
    <row r="28" spans="1:1" x14ac:dyDescent="0.35">
      <c r="A28" s="3" t="s">
        <v>45</v>
      </c>
    </row>
    <row r="29" spans="1:1" x14ac:dyDescent="0.35">
      <c r="A29" s="3" t="s">
        <v>46</v>
      </c>
    </row>
    <row r="30" spans="1:1" x14ac:dyDescent="0.35">
      <c r="A30" s="3" t="s">
        <v>47</v>
      </c>
    </row>
    <row r="31" spans="1:1" x14ac:dyDescent="0.35">
      <c r="A31" s="3" t="s">
        <v>48</v>
      </c>
    </row>
    <row r="32" spans="1:1" x14ac:dyDescent="0.35">
      <c r="A32" s="3" t="s">
        <v>49</v>
      </c>
    </row>
    <row r="33" spans="1:1" x14ac:dyDescent="0.35">
      <c r="A33" s="3" t="s">
        <v>50</v>
      </c>
    </row>
    <row r="34" spans="1:1" x14ac:dyDescent="0.35">
      <c r="A34" s="3" t="s">
        <v>51</v>
      </c>
    </row>
    <row r="35" spans="1:1" x14ac:dyDescent="0.35">
      <c r="A35" s="3" t="s">
        <v>52</v>
      </c>
    </row>
    <row r="36" spans="1:1" x14ac:dyDescent="0.35">
      <c r="A36" s="3" t="s">
        <v>53</v>
      </c>
    </row>
    <row r="37" spans="1:1" x14ac:dyDescent="0.35">
      <c r="A37" s="3" t="s">
        <v>54</v>
      </c>
    </row>
    <row r="38" spans="1:1" x14ac:dyDescent="0.35">
      <c r="A38" s="3" t="s">
        <v>55</v>
      </c>
    </row>
    <row r="39" spans="1:1" x14ac:dyDescent="0.35">
      <c r="A39" s="3" t="s">
        <v>56</v>
      </c>
    </row>
    <row r="40" spans="1:1" x14ac:dyDescent="0.35">
      <c r="A40" s="3" t="s">
        <v>57</v>
      </c>
    </row>
    <row r="41" spans="1:1" x14ac:dyDescent="0.35">
      <c r="A41" s="3" t="s">
        <v>58</v>
      </c>
    </row>
    <row r="42" spans="1:1" x14ac:dyDescent="0.35">
      <c r="A42" s="3" t="s">
        <v>59</v>
      </c>
    </row>
    <row r="43" spans="1:1" x14ac:dyDescent="0.35">
      <c r="A43" s="3" t="s">
        <v>60</v>
      </c>
    </row>
    <row r="44" spans="1:1" x14ac:dyDescent="0.35">
      <c r="A44" s="3" t="s">
        <v>61</v>
      </c>
    </row>
    <row r="45" spans="1:1" x14ac:dyDescent="0.35">
      <c r="A45" s="3" t="s">
        <v>62</v>
      </c>
    </row>
    <row r="46" spans="1:1" x14ac:dyDescent="0.35">
      <c r="A46" s="3" t="s">
        <v>63</v>
      </c>
    </row>
    <row r="47" spans="1:1" x14ac:dyDescent="0.35">
      <c r="A47" s="3" t="s">
        <v>64</v>
      </c>
    </row>
    <row r="48" spans="1:1" x14ac:dyDescent="0.35">
      <c r="A48" s="3" t="s">
        <v>65</v>
      </c>
    </row>
    <row r="49" spans="1:1" x14ac:dyDescent="0.35">
      <c r="A49" s="3" t="s">
        <v>66</v>
      </c>
    </row>
    <row r="50" spans="1:1" x14ac:dyDescent="0.35">
      <c r="A50" s="3" t="s">
        <v>67</v>
      </c>
    </row>
    <row r="51" spans="1:1" x14ac:dyDescent="0.35">
      <c r="A51" s="3" t="s">
        <v>68</v>
      </c>
    </row>
    <row r="52" spans="1:1" x14ac:dyDescent="0.35">
      <c r="A52" s="3" t="s">
        <v>69</v>
      </c>
    </row>
    <row r="53" spans="1:1" x14ac:dyDescent="0.35">
      <c r="A53" s="3" t="s">
        <v>70</v>
      </c>
    </row>
    <row r="54" spans="1:1" x14ac:dyDescent="0.35">
      <c r="A54" s="3" t="s">
        <v>71</v>
      </c>
    </row>
    <row r="55" spans="1:1" x14ac:dyDescent="0.35">
      <c r="A55" s="3" t="s">
        <v>72</v>
      </c>
    </row>
    <row r="56" spans="1:1" x14ac:dyDescent="0.35">
      <c r="A56" s="3" t="s">
        <v>73</v>
      </c>
    </row>
    <row r="57" spans="1:1" x14ac:dyDescent="0.35">
      <c r="A57" s="3" t="s">
        <v>74</v>
      </c>
    </row>
    <row r="58" spans="1:1" x14ac:dyDescent="0.35">
      <c r="A58" s="3" t="s">
        <v>75</v>
      </c>
    </row>
    <row r="59" spans="1:1" x14ac:dyDescent="0.35">
      <c r="A59" s="3" t="s">
        <v>76</v>
      </c>
    </row>
    <row r="60" spans="1:1" x14ac:dyDescent="0.35">
      <c r="A60" s="3" t="s">
        <v>77</v>
      </c>
    </row>
    <row r="61" spans="1:1" x14ac:dyDescent="0.35">
      <c r="A61" s="3" t="s">
        <v>78</v>
      </c>
    </row>
    <row r="62" spans="1:1" x14ac:dyDescent="0.35">
      <c r="A62" s="3" t="s">
        <v>79</v>
      </c>
    </row>
    <row r="63" spans="1:1" x14ac:dyDescent="0.35">
      <c r="A63" s="3" t="s">
        <v>80</v>
      </c>
    </row>
    <row r="64" spans="1:1" x14ac:dyDescent="0.35">
      <c r="A64" s="3" t="s">
        <v>81</v>
      </c>
    </row>
    <row r="65" spans="1:1" x14ac:dyDescent="0.35">
      <c r="A65" s="3" t="s">
        <v>82</v>
      </c>
    </row>
    <row r="66" spans="1:1" x14ac:dyDescent="0.35">
      <c r="A66" s="3" t="s">
        <v>83</v>
      </c>
    </row>
    <row r="67" spans="1:1" x14ac:dyDescent="0.35">
      <c r="A67" s="3" t="s">
        <v>84</v>
      </c>
    </row>
    <row r="68" spans="1:1" x14ac:dyDescent="0.35">
      <c r="A68" s="3" t="s">
        <v>85</v>
      </c>
    </row>
    <row r="69" spans="1:1" x14ac:dyDescent="0.35">
      <c r="A69" s="3" t="s">
        <v>86</v>
      </c>
    </row>
    <row r="70" spans="1:1" x14ac:dyDescent="0.35">
      <c r="A70" s="3" t="s">
        <v>87</v>
      </c>
    </row>
    <row r="71" spans="1:1" x14ac:dyDescent="0.35">
      <c r="A71" s="3" t="s">
        <v>88</v>
      </c>
    </row>
    <row r="72" spans="1:1" x14ac:dyDescent="0.35">
      <c r="A72" s="3" t="s">
        <v>89</v>
      </c>
    </row>
    <row r="73" spans="1:1" x14ac:dyDescent="0.35">
      <c r="A73" s="3" t="s">
        <v>90</v>
      </c>
    </row>
    <row r="74" spans="1:1" x14ac:dyDescent="0.35">
      <c r="A74" s="3" t="s">
        <v>91</v>
      </c>
    </row>
    <row r="75" spans="1:1" x14ac:dyDescent="0.35">
      <c r="A75" s="3" t="s">
        <v>92</v>
      </c>
    </row>
    <row r="76" spans="1:1" x14ac:dyDescent="0.35">
      <c r="A76" s="3" t="s">
        <v>93</v>
      </c>
    </row>
    <row r="77" spans="1:1" x14ac:dyDescent="0.35">
      <c r="A77" s="3" t="s">
        <v>94</v>
      </c>
    </row>
    <row r="78" spans="1:1" x14ac:dyDescent="0.35">
      <c r="A78" s="3" t="s">
        <v>95</v>
      </c>
    </row>
    <row r="79" spans="1:1" x14ac:dyDescent="0.35">
      <c r="A79" s="3" t="s">
        <v>96</v>
      </c>
    </row>
    <row r="80" spans="1:1" x14ac:dyDescent="0.35">
      <c r="A80" s="3" t="s">
        <v>97</v>
      </c>
    </row>
    <row r="81" spans="1:1" x14ac:dyDescent="0.35">
      <c r="A81" s="3" t="s">
        <v>98</v>
      </c>
    </row>
    <row r="82" spans="1:1" x14ac:dyDescent="0.35">
      <c r="A82" s="3" t="s">
        <v>99</v>
      </c>
    </row>
    <row r="83" spans="1:1" x14ac:dyDescent="0.35">
      <c r="A83" s="3" t="s">
        <v>100</v>
      </c>
    </row>
    <row r="84" spans="1:1" x14ac:dyDescent="0.35">
      <c r="A84" s="3" t="s">
        <v>101</v>
      </c>
    </row>
    <row r="85" spans="1:1" x14ac:dyDescent="0.35">
      <c r="A85" s="3" t="s">
        <v>102</v>
      </c>
    </row>
    <row r="86" spans="1:1" x14ac:dyDescent="0.35">
      <c r="A86" s="3" t="s">
        <v>103</v>
      </c>
    </row>
    <row r="87" spans="1:1" x14ac:dyDescent="0.35">
      <c r="A87" s="3" t="s">
        <v>104</v>
      </c>
    </row>
    <row r="88" spans="1:1" x14ac:dyDescent="0.35">
      <c r="A88" s="3" t="s">
        <v>105</v>
      </c>
    </row>
    <row r="89" spans="1:1" x14ac:dyDescent="0.35">
      <c r="A89" s="3" t="s">
        <v>106</v>
      </c>
    </row>
    <row r="90" spans="1:1" x14ac:dyDescent="0.35">
      <c r="A90" s="3" t="s">
        <v>107</v>
      </c>
    </row>
    <row r="91" spans="1:1" x14ac:dyDescent="0.35">
      <c r="A91" s="3" t="s">
        <v>108</v>
      </c>
    </row>
    <row r="92" spans="1:1" x14ac:dyDescent="0.35">
      <c r="A92" s="3" t="s">
        <v>109</v>
      </c>
    </row>
    <row r="93" spans="1:1" x14ac:dyDescent="0.35">
      <c r="A93" s="3" t="s">
        <v>110</v>
      </c>
    </row>
    <row r="94" spans="1:1" x14ac:dyDescent="0.35">
      <c r="A94" s="3" t="s">
        <v>111</v>
      </c>
    </row>
    <row r="95" spans="1:1" x14ac:dyDescent="0.35">
      <c r="A95" s="3" t="s">
        <v>112</v>
      </c>
    </row>
    <row r="96" spans="1:1" x14ac:dyDescent="0.35">
      <c r="A96" s="3" t="s">
        <v>113</v>
      </c>
    </row>
    <row r="97" spans="1:1" x14ac:dyDescent="0.35">
      <c r="A97" s="3" t="s">
        <v>114</v>
      </c>
    </row>
    <row r="98" spans="1:1" x14ac:dyDescent="0.35">
      <c r="A98" s="3" t="s">
        <v>115</v>
      </c>
    </row>
    <row r="99" spans="1:1" x14ac:dyDescent="0.35">
      <c r="A99" s="3" t="s">
        <v>116</v>
      </c>
    </row>
    <row r="100" spans="1:1" x14ac:dyDescent="0.35">
      <c r="A100" s="3" t="s">
        <v>117</v>
      </c>
    </row>
    <row r="101" spans="1:1" x14ac:dyDescent="0.35">
      <c r="A101" s="3" t="s">
        <v>118</v>
      </c>
    </row>
    <row r="102" spans="1:1" x14ac:dyDescent="0.35">
      <c r="A102" s="3" t="s">
        <v>119</v>
      </c>
    </row>
    <row r="103" spans="1:1" x14ac:dyDescent="0.35">
      <c r="A103" s="3" t="s">
        <v>120</v>
      </c>
    </row>
    <row r="104" spans="1:1" x14ac:dyDescent="0.35">
      <c r="A104" s="3" t="s">
        <v>121</v>
      </c>
    </row>
    <row r="105" spans="1:1" x14ac:dyDescent="0.35">
      <c r="A105" s="3" t="s">
        <v>122</v>
      </c>
    </row>
    <row r="106" spans="1:1" x14ac:dyDescent="0.35">
      <c r="A106" s="3" t="s">
        <v>123</v>
      </c>
    </row>
    <row r="107" spans="1:1" x14ac:dyDescent="0.35">
      <c r="A107" s="3" t="s">
        <v>124</v>
      </c>
    </row>
    <row r="108" spans="1:1" x14ac:dyDescent="0.35">
      <c r="A108" s="3" t="s">
        <v>125</v>
      </c>
    </row>
    <row r="109" spans="1:1" x14ac:dyDescent="0.35">
      <c r="A109" s="3" t="s">
        <v>126</v>
      </c>
    </row>
    <row r="110" spans="1:1" x14ac:dyDescent="0.35">
      <c r="A110" s="3" t="s">
        <v>127</v>
      </c>
    </row>
    <row r="111" spans="1:1" x14ac:dyDescent="0.35">
      <c r="A111" s="3" t="s">
        <v>9</v>
      </c>
    </row>
  </sheetData>
  <printOptions horizontalCentered="1"/>
  <pageMargins left="0.7" right="0.7" top="0.75" bottom="0.75" header="0.3" footer="0.3"/>
  <pageSetup orientation="portrait" horizontalDpi="90" verticalDpi="9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1B68C-F9B4-4E1C-B939-805F92C861B5}">
  <dimension ref="A3:B11"/>
  <sheetViews>
    <sheetView workbookViewId="0">
      <selection activeCell="B7" sqref="B7"/>
    </sheetView>
  </sheetViews>
  <sheetFormatPr defaultRowHeight="14.5" x14ac:dyDescent="0.35"/>
  <cols>
    <col min="1" max="1" width="12.453125" bestFit="1" customWidth="1"/>
    <col min="2" max="2" width="15.26953125" bestFit="1" customWidth="1"/>
  </cols>
  <sheetData>
    <row r="3" spans="1:2" x14ac:dyDescent="0.35">
      <c r="A3" s="1" t="s">
        <v>2</v>
      </c>
      <c r="B3" t="s">
        <v>128</v>
      </c>
    </row>
    <row r="4" spans="1:2" x14ac:dyDescent="0.35">
      <c r="A4" s="2" t="s">
        <v>129</v>
      </c>
      <c r="B4">
        <v>5577</v>
      </c>
    </row>
    <row r="5" spans="1:2" x14ac:dyDescent="0.35">
      <c r="A5" s="2" t="s">
        <v>130</v>
      </c>
      <c r="B5">
        <v>89134</v>
      </c>
    </row>
    <row r="6" spans="1:2" x14ac:dyDescent="0.35">
      <c r="A6" s="2" t="s">
        <v>131</v>
      </c>
      <c r="B6">
        <v>149551</v>
      </c>
    </row>
    <row r="7" spans="1:2" x14ac:dyDescent="0.35">
      <c r="A7" s="2" t="s">
        <v>132</v>
      </c>
      <c r="B7">
        <v>100950</v>
      </c>
    </row>
    <row r="8" spans="1:2" x14ac:dyDescent="0.35">
      <c r="A8" s="2" t="s">
        <v>133</v>
      </c>
      <c r="B8">
        <v>35743</v>
      </c>
    </row>
    <row r="9" spans="1:2" x14ac:dyDescent="0.35">
      <c r="A9" s="2" t="s">
        <v>134</v>
      </c>
      <c r="B9">
        <v>67305</v>
      </c>
    </row>
    <row r="10" spans="1:2" x14ac:dyDescent="0.35">
      <c r="A10" s="2" t="s">
        <v>135</v>
      </c>
      <c r="B10">
        <v>13356</v>
      </c>
    </row>
    <row r="11" spans="1:2" x14ac:dyDescent="0.35">
      <c r="A11" s="2" t="s">
        <v>9</v>
      </c>
      <c r="B11">
        <v>461616</v>
      </c>
    </row>
  </sheetData>
  <printOptions horizontalCentered="1"/>
  <pageMargins left="0.7" right="0.7" top="0.75" bottom="0.75" header="0.3" footer="0.3"/>
  <pageSetup orientation="portrait" horizontalDpi="90" verticalDpi="9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32533-1BA5-4F8C-80F0-3157E8957D0B}">
  <dimension ref="A1:AO53"/>
  <sheetViews>
    <sheetView topLeftCell="O1" workbookViewId="0">
      <selection activeCell="Q2" sqref="Q2"/>
    </sheetView>
  </sheetViews>
  <sheetFormatPr defaultRowHeight="14.5" x14ac:dyDescent="0.35"/>
  <cols>
    <col min="1" max="1" width="10.81640625" customWidth="1"/>
    <col min="2" max="2" width="20.1796875" customWidth="1"/>
    <col min="5" max="5" width="14" customWidth="1"/>
    <col min="6" max="6" width="20.1796875" customWidth="1"/>
    <col min="7" max="7" width="23.54296875" customWidth="1"/>
    <col min="8" max="8" width="16.81640625" customWidth="1"/>
    <col min="9" max="9" width="20.1796875" customWidth="1"/>
    <col min="10" max="10" width="8.81640625" customWidth="1"/>
    <col min="11" max="11" width="9.26953125" customWidth="1"/>
    <col min="13" max="13" width="19.81640625" customWidth="1"/>
    <col min="14" max="14" width="14.1796875" customWidth="1"/>
    <col min="15" max="15" width="17.7265625" customWidth="1"/>
    <col min="16" max="16" width="16.1796875" customWidth="1"/>
    <col min="17" max="17" width="18.1796875" customWidth="1"/>
    <col min="18" max="18" width="18.453125" customWidth="1"/>
    <col min="19" max="19" width="12.54296875" customWidth="1"/>
    <col min="20" max="20" width="23.54296875" customWidth="1"/>
    <col min="21" max="21" width="18.1796875" customWidth="1"/>
    <col min="22" max="22" width="14.81640625" customWidth="1"/>
    <col min="23" max="23" width="12.26953125" customWidth="1"/>
    <col min="24" max="24" width="14" customWidth="1"/>
    <col min="25" max="25" width="10.81640625" customWidth="1"/>
    <col min="26" max="26" width="10.453125" customWidth="1"/>
    <col min="27" max="27" width="22.26953125" customWidth="1"/>
    <col min="28" max="28" width="15.81640625" customWidth="1"/>
    <col min="29" max="29" width="17.7265625" customWidth="1"/>
    <col min="30" max="30" width="20.81640625" customWidth="1"/>
    <col min="31" max="31" width="11.453125" customWidth="1"/>
    <col min="32" max="32" width="15.81640625" customWidth="1"/>
    <col min="33" max="33" width="37.453125" customWidth="1"/>
    <col min="34" max="34" width="14.1796875" customWidth="1"/>
    <col min="35" max="35" width="15.1796875" customWidth="1"/>
    <col min="36" max="36" width="20.81640625" customWidth="1"/>
    <col min="37" max="38" width="25.453125" customWidth="1"/>
    <col min="39" max="39" width="16.26953125" customWidth="1"/>
    <col min="40" max="40" width="18.1796875" customWidth="1"/>
    <col min="41" max="41" width="24.81640625" customWidth="1"/>
  </cols>
  <sheetData>
    <row r="1" spans="1:41" x14ac:dyDescent="0.35">
      <c r="A1" t="s">
        <v>136</v>
      </c>
      <c r="B1" t="s">
        <v>137</v>
      </c>
      <c r="C1" t="s">
        <v>138</v>
      </c>
      <c r="D1" t="s">
        <v>139</v>
      </c>
      <c r="E1" t="s">
        <v>140</v>
      </c>
      <c r="F1" t="s">
        <v>141</v>
      </c>
      <c r="G1" t="s">
        <v>142</v>
      </c>
      <c r="H1" t="s">
        <v>143</v>
      </c>
      <c r="I1" t="s">
        <v>144</v>
      </c>
      <c r="J1" t="s">
        <v>145</v>
      </c>
      <c r="K1" t="s">
        <v>146</v>
      </c>
      <c r="L1" t="s">
        <v>147</v>
      </c>
      <c r="M1" t="s">
        <v>148</v>
      </c>
      <c r="N1" t="s">
        <v>149</v>
      </c>
      <c r="O1" t="s">
        <v>150</v>
      </c>
      <c r="P1" t="s">
        <v>7</v>
      </c>
      <c r="Q1" t="s">
        <v>151</v>
      </c>
      <c r="R1" t="s">
        <v>152</v>
      </c>
      <c r="S1" t="s">
        <v>6</v>
      </c>
      <c r="T1" t="s">
        <v>153</v>
      </c>
      <c r="U1" t="s">
        <v>4</v>
      </c>
      <c r="V1" t="s">
        <v>5</v>
      </c>
      <c r="W1" t="s">
        <v>154</v>
      </c>
      <c r="X1" t="s">
        <v>155</v>
      </c>
      <c r="Y1" t="s">
        <v>156</v>
      </c>
      <c r="Z1" t="s">
        <v>157</v>
      </c>
      <c r="AA1" t="s">
        <v>158</v>
      </c>
      <c r="AB1" t="s">
        <v>159</v>
      </c>
      <c r="AC1" t="s">
        <v>160</v>
      </c>
      <c r="AD1" t="s">
        <v>161</v>
      </c>
      <c r="AE1" t="s">
        <v>162</v>
      </c>
      <c r="AF1" t="s">
        <v>163</v>
      </c>
      <c r="AG1" t="s">
        <v>164</v>
      </c>
      <c r="AH1" t="s">
        <v>165</v>
      </c>
      <c r="AI1" t="s">
        <v>166</v>
      </c>
      <c r="AJ1" t="s">
        <v>167</v>
      </c>
      <c r="AK1" t="s">
        <v>168</v>
      </c>
      <c r="AL1" t="s">
        <v>169</v>
      </c>
      <c r="AM1" t="s">
        <v>170</v>
      </c>
      <c r="AN1" t="s">
        <v>171</v>
      </c>
      <c r="AO1" t="s">
        <v>172</v>
      </c>
    </row>
    <row r="2" spans="1:41" x14ac:dyDescent="0.35">
      <c r="A2">
        <v>137</v>
      </c>
      <c r="B2" t="s">
        <v>173</v>
      </c>
      <c r="C2" t="s">
        <v>174</v>
      </c>
      <c r="D2" t="s">
        <v>175</v>
      </c>
      <c r="E2" t="s">
        <v>176</v>
      </c>
      <c r="F2" s="66">
        <v>26312</v>
      </c>
      <c r="G2">
        <v>51</v>
      </c>
      <c r="H2">
        <v>7</v>
      </c>
      <c r="I2" t="s">
        <v>177</v>
      </c>
      <c r="J2">
        <v>22.277913999999999</v>
      </c>
      <c r="K2">
        <v>4.7491390000000004</v>
      </c>
      <c r="L2">
        <v>27.027052999999999</v>
      </c>
      <c r="M2">
        <v>9.911061123450205E-4</v>
      </c>
      <c r="N2">
        <v>80.714101999999997</v>
      </c>
      <c r="O2">
        <v>1.511550307766779E-3</v>
      </c>
      <c r="P2">
        <v>36</v>
      </c>
      <c r="Q2">
        <v>333</v>
      </c>
      <c r="R2">
        <v>8</v>
      </c>
      <c r="S2">
        <v>47</v>
      </c>
      <c r="T2">
        <v>0</v>
      </c>
      <c r="U2">
        <v>3</v>
      </c>
      <c r="V2">
        <v>6</v>
      </c>
      <c r="W2">
        <v>433</v>
      </c>
      <c r="X2">
        <v>409</v>
      </c>
      <c r="Y2">
        <v>5.5427251732101612E-2</v>
      </c>
      <c r="Z2">
        <v>24</v>
      </c>
      <c r="AA2" t="s">
        <v>178</v>
      </c>
      <c r="AB2">
        <v>0.9</v>
      </c>
      <c r="AC2">
        <v>368</v>
      </c>
      <c r="AD2">
        <v>3</v>
      </c>
      <c r="AE2">
        <v>1104</v>
      </c>
      <c r="AF2">
        <v>993.6</v>
      </c>
      <c r="AG2">
        <v>1</v>
      </c>
      <c r="AH2">
        <v>24</v>
      </c>
      <c r="AI2">
        <v>8</v>
      </c>
      <c r="AJ2">
        <v>4</v>
      </c>
      <c r="AK2">
        <v>15</v>
      </c>
      <c r="AL2">
        <v>384</v>
      </c>
      <c r="AM2">
        <v>142.22222222222223</v>
      </c>
      <c r="AN2">
        <v>225.77777777777777</v>
      </c>
    </row>
    <row r="3" spans="1:41" x14ac:dyDescent="0.35">
      <c r="A3">
        <v>71</v>
      </c>
      <c r="B3" t="s">
        <v>173</v>
      </c>
      <c r="C3" t="s">
        <v>179</v>
      </c>
      <c r="D3" t="s">
        <v>175</v>
      </c>
      <c r="E3" t="s">
        <v>180</v>
      </c>
      <c r="F3" s="66">
        <v>26294</v>
      </c>
      <c r="G3">
        <v>51</v>
      </c>
      <c r="H3">
        <v>9</v>
      </c>
      <c r="I3" t="s">
        <v>177</v>
      </c>
      <c r="J3">
        <v>39.851239</v>
      </c>
      <c r="K3">
        <v>1.6250880000000001</v>
      </c>
      <c r="L3">
        <v>41.476326999999998</v>
      </c>
      <c r="M3">
        <v>1.5209738630149873E-3</v>
      </c>
      <c r="N3">
        <v>79.053899999999999</v>
      </c>
      <c r="O3">
        <v>1.4804593486670294E-3</v>
      </c>
      <c r="P3">
        <v>62</v>
      </c>
      <c r="Q3">
        <v>330</v>
      </c>
      <c r="R3">
        <v>8</v>
      </c>
      <c r="S3">
        <v>36</v>
      </c>
      <c r="T3">
        <v>0</v>
      </c>
      <c r="U3">
        <v>8</v>
      </c>
      <c r="V3">
        <v>11</v>
      </c>
      <c r="W3">
        <v>455</v>
      </c>
      <c r="X3">
        <v>438</v>
      </c>
      <c r="Y3">
        <v>3.7362637362637341E-2</v>
      </c>
      <c r="Z3">
        <v>17</v>
      </c>
      <c r="AA3" t="s">
        <v>178</v>
      </c>
      <c r="AB3">
        <v>0.9</v>
      </c>
      <c r="AC3">
        <v>394</v>
      </c>
      <c r="AD3">
        <v>3</v>
      </c>
      <c r="AE3">
        <v>1182</v>
      </c>
      <c r="AF3">
        <v>1063.8</v>
      </c>
      <c r="AG3">
        <v>1</v>
      </c>
      <c r="AH3">
        <v>24</v>
      </c>
      <c r="AI3">
        <v>8</v>
      </c>
      <c r="AJ3">
        <v>4</v>
      </c>
      <c r="AK3">
        <v>15</v>
      </c>
      <c r="AL3">
        <v>384</v>
      </c>
      <c r="AM3">
        <v>142.22222222222223</v>
      </c>
      <c r="AN3">
        <v>251.77777777777777</v>
      </c>
    </row>
    <row r="4" spans="1:41" x14ac:dyDescent="0.35">
      <c r="A4">
        <v>302</v>
      </c>
      <c r="B4" t="s">
        <v>173</v>
      </c>
      <c r="C4" t="s">
        <v>181</v>
      </c>
      <c r="D4" t="s">
        <v>175</v>
      </c>
      <c r="E4" t="s">
        <v>182</v>
      </c>
      <c r="F4" s="66">
        <v>25545</v>
      </c>
      <c r="G4">
        <v>53</v>
      </c>
      <c r="H4">
        <v>7</v>
      </c>
      <c r="I4" t="s">
        <v>177</v>
      </c>
      <c r="J4">
        <v>40.795589999999997</v>
      </c>
      <c r="K4">
        <v>5.2548849999999998</v>
      </c>
      <c r="L4">
        <v>46.050474999999999</v>
      </c>
      <c r="M4">
        <v>1.6887119453568081E-3</v>
      </c>
      <c r="N4">
        <v>57.164147</v>
      </c>
      <c r="O4">
        <v>1.0705252471380454E-3</v>
      </c>
      <c r="P4">
        <v>104</v>
      </c>
      <c r="Q4">
        <v>309</v>
      </c>
      <c r="R4">
        <v>38</v>
      </c>
      <c r="S4">
        <v>22</v>
      </c>
      <c r="T4">
        <v>0</v>
      </c>
      <c r="U4">
        <v>0</v>
      </c>
      <c r="V4">
        <v>15</v>
      </c>
      <c r="W4">
        <v>488</v>
      </c>
      <c r="X4">
        <v>460</v>
      </c>
      <c r="Y4">
        <v>5.7377049180327822E-2</v>
      </c>
      <c r="Z4">
        <v>28</v>
      </c>
      <c r="AA4" t="s">
        <v>178</v>
      </c>
      <c r="AB4">
        <v>0.9</v>
      </c>
      <c r="AC4">
        <v>414</v>
      </c>
      <c r="AD4">
        <v>3</v>
      </c>
      <c r="AE4">
        <v>1242</v>
      </c>
      <c r="AF4">
        <v>1117.8</v>
      </c>
      <c r="AG4">
        <v>1</v>
      </c>
      <c r="AH4">
        <v>24</v>
      </c>
      <c r="AI4">
        <v>8</v>
      </c>
      <c r="AJ4">
        <v>4</v>
      </c>
      <c r="AK4">
        <v>15</v>
      </c>
      <c r="AL4">
        <v>384</v>
      </c>
      <c r="AM4">
        <v>142.22222222222223</v>
      </c>
      <c r="AN4">
        <v>271.77777777777777</v>
      </c>
    </row>
    <row r="5" spans="1:41" x14ac:dyDescent="0.35">
      <c r="A5">
        <v>87</v>
      </c>
      <c r="B5" t="s">
        <v>173</v>
      </c>
      <c r="C5" t="s">
        <v>174</v>
      </c>
      <c r="D5" t="s">
        <v>175</v>
      </c>
      <c r="E5" t="s">
        <v>183</v>
      </c>
      <c r="F5" s="66">
        <v>28412</v>
      </c>
      <c r="G5">
        <v>45</v>
      </c>
      <c r="H5">
        <v>8</v>
      </c>
      <c r="I5" t="s">
        <v>177</v>
      </c>
      <c r="J5">
        <v>27.205901000000001</v>
      </c>
      <c r="K5">
        <v>3.6238769999999998</v>
      </c>
      <c r="L5">
        <v>30.829778000000001</v>
      </c>
      <c r="M5">
        <v>1.1305554260037172E-3</v>
      </c>
      <c r="N5">
        <v>91.878213000000002</v>
      </c>
      <c r="O5">
        <v>1.7206230100560579E-3</v>
      </c>
      <c r="P5">
        <v>72</v>
      </c>
      <c r="Q5">
        <v>296</v>
      </c>
      <c r="R5">
        <v>18</v>
      </c>
      <c r="S5">
        <v>53</v>
      </c>
      <c r="T5">
        <v>0</v>
      </c>
      <c r="U5">
        <v>2</v>
      </c>
      <c r="V5">
        <v>5</v>
      </c>
      <c r="W5">
        <v>446</v>
      </c>
      <c r="X5">
        <v>428</v>
      </c>
      <c r="Y5">
        <v>4.035874439461884E-2</v>
      </c>
      <c r="Z5">
        <v>18</v>
      </c>
      <c r="AA5" t="s">
        <v>178</v>
      </c>
      <c r="AB5">
        <v>0.9</v>
      </c>
      <c r="AC5">
        <v>385</v>
      </c>
      <c r="AD5">
        <v>3</v>
      </c>
      <c r="AE5">
        <v>1155</v>
      </c>
      <c r="AF5">
        <v>1039.5</v>
      </c>
      <c r="AG5">
        <v>1</v>
      </c>
      <c r="AH5">
        <v>24</v>
      </c>
      <c r="AI5">
        <v>8</v>
      </c>
      <c r="AJ5">
        <v>4</v>
      </c>
      <c r="AK5">
        <v>15</v>
      </c>
      <c r="AL5">
        <v>384</v>
      </c>
      <c r="AM5">
        <v>142.22222222222223</v>
      </c>
      <c r="AN5">
        <v>242.77777777777777</v>
      </c>
    </row>
    <row r="6" spans="1:41" x14ac:dyDescent="0.35">
      <c r="A6">
        <v>481</v>
      </c>
      <c r="B6" t="s">
        <v>173</v>
      </c>
      <c r="C6" t="s">
        <v>184</v>
      </c>
      <c r="D6" t="s">
        <v>175</v>
      </c>
      <c r="E6" t="s">
        <v>185</v>
      </c>
      <c r="F6" s="66">
        <v>25717</v>
      </c>
      <c r="G6">
        <v>53</v>
      </c>
      <c r="H6">
        <v>9</v>
      </c>
      <c r="I6" t="s">
        <v>177</v>
      </c>
      <c r="J6">
        <v>41.151575999999999</v>
      </c>
      <c r="K6">
        <v>4.2007180000000002</v>
      </c>
      <c r="L6">
        <v>45.352294000000001</v>
      </c>
      <c r="M6">
        <v>1.6631090260661567E-3</v>
      </c>
      <c r="N6">
        <v>94.506756999999993</v>
      </c>
      <c r="O6">
        <v>1.7698483175764032E-3</v>
      </c>
      <c r="P6">
        <v>90</v>
      </c>
      <c r="Q6">
        <v>288</v>
      </c>
      <c r="R6">
        <v>12</v>
      </c>
      <c r="S6">
        <v>25</v>
      </c>
      <c r="T6">
        <v>0</v>
      </c>
      <c r="U6">
        <v>4</v>
      </c>
      <c r="V6">
        <v>10</v>
      </c>
      <c r="W6">
        <v>429</v>
      </c>
      <c r="X6">
        <v>414</v>
      </c>
      <c r="Y6">
        <v>3.4965034965035002E-2</v>
      </c>
      <c r="Z6">
        <v>15</v>
      </c>
      <c r="AA6" t="s">
        <v>178</v>
      </c>
      <c r="AB6">
        <v>0.9</v>
      </c>
      <c r="AC6">
        <v>373</v>
      </c>
      <c r="AD6">
        <v>3</v>
      </c>
      <c r="AE6">
        <v>1119</v>
      </c>
      <c r="AF6">
        <v>1007.1</v>
      </c>
      <c r="AG6">
        <v>1</v>
      </c>
      <c r="AH6">
        <v>24</v>
      </c>
      <c r="AI6">
        <v>8</v>
      </c>
      <c r="AJ6">
        <v>4</v>
      </c>
      <c r="AK6">
        <v>15</v>
      </c>
      <c r="AL6">
        <v>384</v>
      </c>
      <c r="AM6">
        <v>142.22222222222223</v>
      </c>
      <c r="AN6">
        <v>230.77777777777777</v>
      </c>
    </row>
    <row r="7" spans="1:41" x14ac:dyDescent="0.35">
      <c r="A7">
        <v>482</v>
      </c>
      <c r="B7" t="s">
        <v>173</v>
      </c>
      <c r="C7" t="s">
        <v>179</v>
      </c>
      <c r="D7" t="s">
        <v>175</v>
      </c>
      <c r="E7" t="s">
        <v>186</v>
      </c>
      <c r="F7" s="66">
        <v>27652</v>
      </c>
      <c r="G7">
        <v>47</v>
      </c>
      <c r="H7">
        <v>8</v>
      </c>
      <c r="I7" t="s">
        <v>177</v>
      </c>
      <c r="J7">
        <v>34.265199000000003</v>
      </c>
      <c r="K7">
        <v>1.0656559999999999</v>
      </c>
      <c r="L7">
        <v>35.330855</v>
      </c>
      <c r="M7">
        <v>1.2956139296754119E-3</v>
      </c>
      <c r="N7">
        <v>60.249012999999998</v>
      </c>
      <c r="O7">
        <v>1.1282961946698566E-3</v>
      </c>
      <c r="P7">
        <v>64</v>
      </c>
      <c r="Q7">
        <v>276</v>
      </c>
      <c r="R7">
        <v>5</v>
      </c>
      <c r="S7">
        <v>25</v>
      </c>
      <c r="T7">
        <v>0</v>
      </c>
      <c r="U7">
        <v>7</v>
      </c>
      <c r="V7">
        <v>14</v>
      </c>
      <c r="W7">
        <v>391</v>
      </c>
      <c r="X7">
        <v>376</v>
      </c>
      <c r="Y7">
        <v>3.8363171355498715E-2</v>
      </c>
      <c r="Z7">
        <v>15</v>
      </c>
      <c r="AA7" t="s">
        <v>178</v>
      </c>
      <c r="AB7">
        <v>0.9</v>
      </c>
      <c r="AC7">
        <v>338</v>
      </c>
      <c r="AD7">
        <v>3</v>
      </c>
      <c r="AE7">
        <v>1014</v>
      </c>
      <c r="AF7">
        <v>912.6</v>
      </c>
      <c r="AG7">
        <v>1</v>
      </c>
      <c r="AH7">
        <v>24</v>
      </c>
      <c r="AI7">
        <v>8</v>
      </c>
      <c r="AJ7">
        <v>4</v>
      </c>
      <c r="AK7">
        <v>15</v>
      </c>
      <c r="AL7">
        <v>384</v>
      </c>
      <c r="AM7">
        <v>142.22222222222223</v>
      </c>
      <c r="AN7">
        <v>195.77777777777777</v>
      </c>
    </row>
    <row r="8" spans="1:41" x14ac:dyDescent="0.35">
      <c r="A8">
        <v>305</v>
      </c>
      <c r="B8" t="s">
        <v>173</v>
      </c>
      <c r="C8" t="s">
        <v>181</v>
      </c>
      <c r="D8" t="s">
        <v>175</v>
      </c>
      <c r="E8" t="s">
        <v>187</v>
      </c>
      <c r="F8" s="66">
        <v>25713</v>
      </c>
      <c r="G8">
        <v>53</v>
      </c>
      <c r="H8">
        <v>9</v>
      </c>
      <c r="I8" t="s">
        <v>177</v>
      </c>
      <c r="J8">
        <v>37.316844000000003</v>
      </c>
      <c r="K8">
        <v>6.2117880000000003</v>
      </c>
      <c r="L8">
        <v>43.528632000000002</v>
      </c>
      <c r="M8">
        <v>1.5962337157964302E-3</v>
      </c>
      <c r="N8">
        <v>79.310387000000006</v>
      </c>
      <c r="O8">
        <v>1.485262635752949E-3</v>
      </c>
      <c r="P8">
        <v>79</v>
      </c>
      <c r="Q8">
        <v>271</v>
      </c>
      <c r="R8">
        <v>42</v>
      </c>
      <c r="S8">
        <v>11</v>
      </c>
      <c r="T8">
        <v>0</v>
      </c>
      <c r="U8">
        <v>3</v>
      </c>
      <c r="V8">
        <v>14</v>
      </c>
      <c r="W8">
        <v>420</v>
      </c>
      <c r="X8">
        <v>411</v>
      </c>
      <c r="Y8">
        <v>2.1428571428571463E-2</v>
      </c>
      <c r="Z8">
        <v>9</v>
      </c>
      <c r="AA8" t="s">
        <v>178</v>
      </c>
      <c r="AB8">
        <v>0.9</v>
      </c>
      <c r="AC8">
        <v>370</v>
      </c>
      <c r="AD8">
        <v>3</v>
      </c>
      <c r="AE8">
        <v>1110</v>
      </c>
      <c r="AF8">
        <v>999</v>
      </c>
      <c r="AG8">
        <v>1</v>
      </c>
      <c r="AH8">
        <v>24</v>
      </c>
      <c r="AI8">
        <v>8</v>
      </c>
      <c r="AJ8">
        <v>4</v>
      </c>
      <c r="AK8">
        <v>15</v>
      </c>
      <c r="AL8">
        <v>384</v>
      </c>
      <c r="AM8">
        <v>142.22222222222223</v>
      </c>
      <c r="AN8">
        <v>227.77777777777777</v>
      </c>
    </row>
    <row r="9" spans="1:41" x14ac:dyDescent="0.35">
      <c r="A9">
        <v>402</v>
      </c>
      <c r="B9" t="s">
        <v>173</v>
      </c>
      <c r="C9" t="s">
        <v>188</v>
      </c>
      <c r="D9" t="s">
        <v>175</v>
      </c>
      <c r="E9" t="s">
        <v>189</v>
      </c>
      <c r="F9" s="66">
        <v>22007</v>
      </c>
      <c r="G9">
        <v>63</v>
      </c>
      <c r="H9">
        <v>8</v>
      </c>
      <c r="I9" t="s">
        <v>177</v>
      </c>
      <c r="J9">
        <v>40.118763999999999</v>
      </c>
      <c r="K9">
        <v>3.2317140000000002</v>
      </c>
      <c r="L9">
        <v>43.350477999999995</v>
      </c>
      <c r="M9">
        <v>1.5897006498961739E-3</v>
      </c>
      <c r="N9">
        <v>82.886893000000001</v>
      </c>
      <c r="O9">
        <v>1.5522406310607543E-3</v>
      </c>
      <c r="P9">
        <v>64</v>
      </c>
      <c r="Q9">
        <v>264</v>
      </c>
      <c r="R9">
        <v>20</v>
      </c>
      <c r="S9">
        <v>40</v>
      </c>
      <c r="T9">
        <v>0</v>
      </c>
      <c r="U9">
        <v>3</v>
      </c>
      <c r="V9">
        <v>12</v>
      </c>
      <c r="W9">
        <v>403</v>
      </c>
      <c r="X9">
        <v>385</v>
      </c>
      <c r="Y9">
        <v>4.4665012406947868E-2</v>
      </c>
      <c r="Z9">
        <v>18</v>
      </c>
      <c r="AA9" t="s">
        <v>178</v>
      </c>
      <c r="AB9">
        <v>0.9</v>
      </c>
      <c r="AC9">
        <v>347</v>
      </c>
      <c r="AD9">
        <v>3</v>
      </c>
      <c r="AE9">
        <v>1041</v>
      </c>
      <c r="AF9">
        <v>936.9</v>
      </c>
      <c r="AG9">
        <v>1</v>
      </c>
      <c r="AH9">
        <v>24</v>
      </c>
      <c r="AI9">
        <v>8</v>
      </c>
      <c r="AJ9">
        <v>4</v>
      </c>
      <c r="AK9">
        <v>15</v>
      </c>
      <c r="AL9">
        <v>384</v>
      </c>
      <c r="AM9">
        <v>142.22222222222223</v>
      </c>
      <c r="AN9">
        <v>204.77777777777777</v>
      </c>
    </row>
    <row r="10" spans="1:41" x14ac:dyDescent="0.35">
      <c r="A10">
        <v>709</v>
      </c>
      <c r="B10" t="s">
        <v>173</v>
      </c>
      <c r="C10" t="s">
        <v>190</v>
      </c>
      <c r="D10" t="s">
        <v>175</v>
      </c>
      <c r="E10" t="s">
        <v>191</v>
      </c>
      <c r="F10" s="66">
        <v>23256</v>
      </c>
      <c r="G10">
        <v>59</v>
      </c>
      <c r="H10">
        <v>7</v>
      </c>
      <c r="I10" t="s">
        <v>177</v>
      </c>
      <c r="J10">
        <v>20.986366</v>
      </c>
      <c r="K10">
        <v>0.92849199999999998</v>
      </c>
      <c r="L10">
        <v>21.914857999999999</v>
      </c>
      <c r="M10">
        <v>8.0363736715849746E-4</v>
      </c>
      <c r="N10">
        <v>37.033223</v>
      </c>
      <c r="O10">
        <v>6.9352911370116916E-4</v>
      </c>
      <c r="P10">
        <v>80</v>
      </c>
      <c r="Q10">
        <v>263</v>
      </c>
      <c r="R10">
        <v>7</v>
      </c>
      <c r="S10">
        <v>18</v>
      </c>
      <c r="T10">
        <v>0</v>
      </c>
      <c r="U10">
        <v>3</v>
      </c>
      <c r="V10">
        <v>8</v>
      </c>
      <c r="W10">
        <v>379</v>
      </c>
      <c r="X10">
        <v>368</v>
      </c>
      <c r="Y10">
        <v>2.9023746701846931E-2</v>
      </c>
      <c r="Z10">
        <v>11</v>
      </c>
      <c r="AA10" t="s">
        <v>178</v>
      </c>
      <c r="AB10">
        <v>0.9</v>
      </c>
      <c r="AC10">
        <v>331</v>
      </c>
      <c r="AD10">
        <v>3</v>
      </c>
      <c r="AE10">
        <v>993</v>
      </c>
      <c r="AF10">
        <v>893.7</v>
      </c>
      <c r="AG10">
        <v>1</v>
      </c>
      <c r="AH10">
        <v>24</v>
      </c>
      <c r="AI10">
        <v>8</v>
      </c>
      <c r="AJ10">
        <v>4</v>
      </c>
      <c r="AK10">
        <v>15</v>
      </c>
      <c r="AL10">
        <v>384</v>
      </c>
      <c r="AM10">
        <v>142.22222222222223</v>
      </c>
      <c r="AN10">
        <v>188.77777777777777</v>
      </c>
    </row>
    <row r="11" spans="1:41" x14ac:dyDescent="0.35">
      <c r="A11">
        <v>82</v>
      </c>
      <c r="B11" t="s">
        <v>173</v>
      </c>
      <c r="C11" t="s">
        <v>174</v>
      </c>
      <c r="D11" t="s">
        <v>175</v>
      </c>
      <c r="E11" t="s">
        <v>192</v>
      </c>
      <c r="F11" s="66">
        <v>28100</v>
      </c>
      <c r="G11">
        <v>46</v>
      </c>
      <c r="H11">
        <v>7</v>
      </c>
      <c r="I11" t="s">
        <v>177</v>
      </c>
      <c r="J11">
        <v>20.095445000000002</v>
      </c>
      <c r="K11">
        <v>1.073558</v>
      </c>
      <c r="L11">
        <v>21.169003</v>
      </c>
      <c r="M11">
        <v>7.7628619981431478E-4</v>
      </c>
      <c r="N11">
        <v>38.906579000000001</v>
      </c>
      <c r="O11">
        <v>7.2861185349745337E-4</v>
      </c>
      <c r="P11">
        <v>8</v>
      </c>
      <c r="Q11">
        <v>245</v>
      </c>
      <c r="R11">
        <v>1</v>
      </c>
      <c r="S11">
        <v>17</v>
      </c>
      <c r="T11">
        <v>0</v>
      </c>
      <c r="U11">
        <v>1</v>
      </c>
      <c r="V11">
        <v>6</v>
      </c>
      <c r="W11">
        <v>278</v>
      </c>
      <c r="X11">
        <v>270</v>
      </c>
      <c r="Y11">
        <v>2.877697841726623E-2</v>
      </c>
      <c r="Z11">
        <v>8</v>
      </c>
      <c r="AA11" t="s">
        <v>178</v>
      </c>
      <c r="AB11">
        <v>0.9</v>
      </c>
      <c r="AC11">
        <v>243</v>
      </c>
      <c r="AD11">
        <v>3</v>
      </c>
      <c r="AE11">
        <v>729</v>
      </c>
      <c r="AF11">
        <v>656.1</v>
      </c>
      <c r="AG11">
        <v>1</v>
      </c>
      <c r="AH11">
        <v>24</v>
      </c>
      <c r="AI11">
        <v>8</v>
      </c>
      <c r="AJ11">
        <v>4</v>
      </c>
      <c r="AK11">
        <v>15</v>
      </c>
      <c r="AL11">
        <v>384</v>
      </c>
      <c r="AM11">
        <v>142.22222222222223</v>
      </c>
      <c r="AN11">
        <v>100.77777777777777</v>
      </c>
    </row>
    <row r="12" spans="1:41" x14ac:dyDescent="0.35">
      <c r="A12">
        <v>752</v>
      </c>
      <c r="B12" t="s">
        <v>173</v>
      </c>
      <c r="C12" t="s">
        <v>188</v>
      </c>
      <c r="D12" t="s">
        <v>175</v>
      </c>
      <c r="E12" t="s">
        <v>193</v>
      </c>
      <c r="F12" s="66">
        <v>22007</v>
      </c>
      <c r="G12">
        <v>63</v>
      </c>
      <c r="H12">
        <v>9</v>
      </c>
      <c r="I12" t="s">
        <v>177</v>
      </c>
      <c r="J12">
        <v>36.387872000000002</v>
      </c>
      <c r="K12">
        <v>1.5643899999999999</v>
      </c>
      <c r="L12">
        <v>37.952262000000005</v>
      </c>
      <c r="M12">
        <v>1.3917432598189545E-3</v>
      </c>
      <c r="N12">
        <v>57.636439000000003</v>
      </c>
      <c r="O12">
        <v>1.0793699607663503E-3</v>
      </c>
      <c r="P12">
        <v>112</v>
      </c>
      <c r="Q12">
        <v>237</v>
      </c>
      <c r="R12">
        <v>2</v>
      </c>
      <c r="S12">
        <v>25</v>
      </c>
      <c r="T12">
        <v>0</v>
      </c>
      <c r="U12">
        <v>8</v>
      </c>
      <c r="V12">
        <v>20</v>
      </c>
      <c r="W12">
        <v>404</v>
      </c>
      <c r="X12">
        <v>395</v>
      </c>
      <c r="Y12">
        <v>2.2277227722772297E-2</v>
      </c>
      <c r="Z12">
        <v>9</v>
      </c>
      <c r="AA12" t="s">
        <v>178</v>
      </c>
      <c r="AB12">
        <v>0.9</v>
      </c>
      <c r="AC12">
        <v>356</v>
      </c>
      <c r="AD12">
        <v>3</v>
      </c>
      <c r="AE12">
        <v>1068</v>
      </c>
      <c r="AF12">
        <v>961.2</v>
      </c>
      <c r="AG12">
        <v>1</v>
      </c>
      <c r="AH12">
        <v>24</v>
      </c>
      <c r="AI12">
        <v>8</v>
      </c>
      <c r="AJ12">
        <v>4</v>
      </c>
      <c r="AK12">
        <v>15</v>
      </c>
      <c r="AL12">
        <v>384</v>
      </c>
      <c r="AM12">
        <v>142.22222222222223</v>
      </c>
      <c r="AN12">
        <v>213.77777777777777</v>
      </c>
    </row>
    <row r="13" spans="1:41" x14ac:dyDescent="0.35">
      <c r="A13">
        <v>532</v>
      </c>
      <c r="B13" t="s">
        <v>173</v>
      </c>
      <c r="C13" t="s">
        <v>179</v>
      </c>
      <c r="D13" t="s">
        <v>175</v>
      </c>
      <c r="E13" t="s">
        <v>194</v>
      </c>
      <c r="F13" s="66">
        <v>26026</v>
      </c>
      <c r="G13">
        <v>52</v>
      </c>
      <c r="H13">
        <v>8</v>
      </c>
      <c r="I13" t="s">
        <v>177</v>
      </c>
      <c r="J13">
        <v>34.203018999999998</v>
      </c>
      <c r="K13">
        <v>1.745088</v>
      </c>
      <c r="L13">
        <v>35.948107</v>
      </c>
      <c r="M13">
        <v>1.318249110435119E-3</v>
      </c>
      <c r="N13">
        <v>46.367660999999998</v>
      </c>
      <c r="O13">
        <v>8.6833713710865142E-4</v>
      </c>
      <c r="P13">
        <v>36</v>
      </c>
      <c r="Q13">
        <v>237</v>
      </c>
      <c r="R13">
        <v>5</v>
      </c>
      <c r="S13">
        <v>41</v>
      </c>
      <c r="T13">
        <v>0</v>
      </c>
      <c r="U13">
        <v>2</v>
      </c>
      <c r="V13">
        <v>8</v>
      </c>
      <c r="W13">
        <v>329</v>
      </c>
      <c r="X13">
        <v>303</v>
      </c>
      <c r="Y13">
        <v>7.9027355623100259E-2</v>
      </c>
      <c r="Z13">
        <v>26</v>
      </c>
      <c r="AA13" t="s">
        <v>178</v>
      </c>
      <c r="AB13">
        <v>0.9</v>
      </c>
      <c r="AC13">
        <v>273</v>
      </c>
      <c r="AD13">
        <v>3</v>
      </c>
      <c r="AE13">
        <v>819</v>
      </c>
      <c r="AF13">
        <v>737.1</v>
      </c>
      <c r="AG13">
        <v>1</v>
      </c>
      <c r="AH13">
        <v>24</v>
      </c>
      <c r="AI13">
        <v>8</v>
      </c>
      <c r="AJ13">
        <v>4</v>
      </c>
      <c r="AK13">
        <v>15</v>
      </c>
      <c r="AL13">
        <v>384</v>
      </c>
      <c r="AM13">
        <v>142.22222222222223</v>
      </c>
      <c r="AN13">
        <v>130.77777777777777</v>
      </c>
    </row>
    <row r="14" spans="1:41" x14ac:dyDescent="0.35">
      <c r="A14">
        <v>17</v>
      </c>
      <c r="B14" t="s">
        <v>173</v>
      </c>
      <c r="C14" t="s">
        <v>181</v>
      </c>
      <c r="D14" t="s">
        <v>175</v>
      </c>
      <c r="E14" t="s">
        <v>195</v>
      </c>
      <c r="F14" s="66">
        <v>28494</v>
      </c>
      <c r="G14">
        <v>45</v>
      </c>
      <c r="H14">
        <v>8</v>
      </c>
      <c r="I14" t="s">
        <v>177</v>
      </c>
      <c r="J14">
        <v>24.637608</v>
      </c>
      <c r="K14">
        <v>5.8601559999999999</v>
      </c>
      <c r="L14">
        <v>30.497764</v>
      </c>
      <c r="M14">
        <v>1.1183801768271191E-3</v>
      </c>
      <c r="N14">
        <v>74.983294999999998</v>
      </c>
      <c r="O14">
        <v>1.4042282553625783E-3</v>
      </c>
      <c r="P14">
        <v>34</v>
      </c>
      <c r="Q14">
        <v>236</v>
      </c>
      <c r="R14">
        <v>24</v>
      </c>
      <c r="S14">
        <v>26</v>
      </c>
      <c r="T14">
        <v>0</v>
      </c>
      <c r="U14">
        <v>2</v>
      </c>
      <c r="V14">
        <v>11</v>
      </c>
      <c r="W14">
        <v>333</v>
      </c>
      <c r="X14">
        <v>317</v>
      </c>
      <c r="Y14">
        <v>4.8048048048048075E-2</v>
      </c>
      <c r="Z14">
        <v>16</v>
      </c>
      <c r="AA14" t="s">
        <v>178</v>
      </c>
      <c r="AB14">
        <v>0.9</v>
      </c>
      <c r="AC14">
        <v>285</v>
      </c>
      <c r="AD14">
        <v>3</v>
      </c>
      <c r="AE14">
        <v>855</v>
      </c>
      <c r="AF14">
        <v>769.5</v>
      </c>
      <c r="AG14">
        <v>1</v>
      </c>
      <c r="AH14">
        <v>24</v>
      </c>
      <c r="AI14">
        <v>8</v>
      </c>
      <c r="AJ14">
        <v>4</v>
      </c>
      <c r="AK14">
        <v>15</v>
      </c>
      <c r="AL14">
        <v>384</v>
      </c>
      <c r="AM14">
        <v>142.22222222222223</v>
      </c>
      <c r="AN14">
        <v>142.77777777777777</v>
      </c>
    </row>
    <row r="15" spans="1:41" x14ac:dyDescent="0.35">
      <c r="A15">
        <v>411</v>
      </c>
      <c r="B15" t="s">
        <v>173</v>
      </c>
      <c r="C15" t="s">
        <v>190</v>
      </c>
      <c r="D15" t="s">
        <v>175</v>
      </c>
      <c r="E15" t="s">
        <v>196</v>
      </c>
      <c r="F15" s="66">
        <v>25555</v>
      </c>
      <c r="G15">
        <v>53</v>
      </c>
      <c r="H15">
        <v>8</v>
      </c>
      <c r="I15" t="s">
        <v>177</v>
      </c>
      <c r="J15">
        <v>39.760182</v>
      </c>
      <c r="K15">
        <v>1.9453940000000001</v>
      </c>
      <c r="L15">
        <v>41.705576000000001</v>
      </c>
      <c r="M15">
        <v>1.5293806280865987E-3</v>
      </c>
      <c r="N15">
        <v>45.239519000000001</v>
      </c>
      <c r="O15">
        <v>8.4721017979820989E-4</v>
      </c>
      <c r="P15">
        <v>147</v>
      </c>
      <c r="Q15">
        <v>233</v>
      </c>
      <c r="R15">
        <v>10</v>
      </c>
      <c r="S15">
        <v>19</v>
      </c>
      <c r="T15">
        <v>0</v>
      </c>
      <c r="U15">
        <v>1</v>
      </c>
      <c r="V15">
        <v>13</v>
      </c>
      <c r="W15">
        <v>423</v>
      </c>
      <c r="X15">
        <v>414</v>
      </c>
      <c r="Y15">
        <v>2.1276595744680882E-2</v>
      </c>
      <c r="Z15">
        <v>9</v>
      </c>
      <c r="AA15" t="s">
        <v>178</v>
      </c>
      <c r="AB15">
        <v>0.9</v>
      </c>
      <c r="AC15">
        <v>373</v>
      </c>
      <c r="AD15">
        <v>3</v>
      </c>
      <c r="AE15">
        <v>1119</v>
      </c>
      <c r="AF15">
        <v>1007.1</v>
      </c>
      <c r="AG15">
        <v>1</v>
      </c>
      <c r="AH15">
        <v>24</v>
      </c>
      <c r="AI15">
        <v>8</v>
      </c>
      <c r="AJ15">
        <v>4</v>
      </c>
      <c r="AK15">
        <v>15</v>
      </c>
      <c r="AL15">
        <v>384</v>
      </c>
      <c r="AM15">
        <v>142.22222222222223</v>
      </c>
      <c r="AN15">
        <v>230.77777777777777</v>
      </c>
    </row>
    <row r="16" spans="1:41" x14ac:dyDescent="0.35">
      <c r="A16">
        <v>610</v>
      </c>
      <c r="B16" t="s">
        <v>173</v>
      </c>
      <c r="C16" t="s">
        <v>174</v>
      </c>
      <c r="D16" t="s">
        <v>175</v>
      </c>
      <c r="E16" t="s">
        <v>197</v>
      </c>
      <c r="F16" s="66">
        <v>38518</v>
      </c>
      <c r="G16">
        <v>18</v>
      </c>
      <c r="H16">
        <v>8</v>
      </c>
      <c r="I16" t="s">
        <v>177</v>
      </c>
      <c r="J16">
        <v>14.466336</v>
      </c>
      <c r="K16">
        <v>1.074341</v>
      </c>
      <c r="L16">
        <v>15.540677000000001</v>
      </c>
      <c r="M16">
        <v>5.6989047102840539E-4</v>
      </c>
      <c r="N16">
        <v>46.816617999999998</v>
      </c>
      <c r="O16">
        <v>8.7674485118473754E-4</v>
      </c>
      <c r="P16">
        <v>12</v>
      </c>
      <c r="Q16">
        <v>231</v>
      </c>
      <c r="R16">
        <v>1</v>
      </c>
      <c r="S16">
        <v>12</v>
      </c>
      <c r="T16">
        <v>0</v>
      </c>
      <c r="U16">
        <v>4</v>
      </c>
      <c r="V16">
        <v>8</v>
      </c>
      <c r="W16">
        <v>268</v>
      </c>
      <c r="X16">
        <v>261</v>
      </c>
      <c r="Y16">
        <v>2.6119402985074647E-2</v>
      </c>
      <c r="Z16">
        <v>7</v>
      </c>
      <c r="AA16" t="s">
        <v>178</v>
      </c>
      <c r="AB16">
        <v>0.9</v>
      </c>
      <c r="AC16">
        <v>235</v>
      </c>
      <c r="AD16">
        <v>3</v>
      </c>
      <c r="AE16">
        <v>705</v>
      </c>
      <c r="AF16">
        <v>634.5</v>
      </c>
      <c r="AG16">
        <v>1</v>
      </c>
      <c r="AH16">
        <v>24</v>
      </c>
      <c r="AI16">
        <v>8</v>
      </c>
      <c r="AJ16">
        <v>4</v>
      </c>
      <c r="AK16">
        <v>15</v>
      </c>
      <c r="AL16">
        <v>384</v>
      </c>
      <c r="AM16">
        <v>142.22222222222223</v>
      </c>
      <c r="AN16">
        <v>92.777777777777771</v>
      </c>
    </row>
    <row r="17" spans="1:40" x14ac:dyDescent="0.35">
      <c r="A17">
        <v>252</v>
      </c>
      <c r="B17" t="s">
        <v>173</v>
      </c>
      <c r="C17" t="s">
        <v>174</v>
      </c>
      <c r="D17" t="s">
        <v>175</v>
      </c>
      <c r="E17" t="s">
        <v>198</v>
      </c>
      <c r="F17" s="66">
        <v>26375</v>
      </c>
      <c r="G17">
        <v>51</v>
      </c>
      <c r="H17">
        <v>7</v>
      </c>
      <c r="I17" t="s">
        <v>177</v>
      </c>
      <c r="J17">
        <v>24.412305</v>
      </c>
      <c r="K17">
        <v>1.8294429999999999</v>
      </c>
      <c r="L17">
        <v>26.241748000000001</v>
      </c>
      <c r="M17">
        <v>9.6230827835420008E-4</v>
      </c>
      <c r="N17">
        <v>68.451153000000005</v>
      </c>
      <c r="O17">
        <v>1.2818994304631042E-3</v>
      </c>
      <c r="P17">
        <v>35</v>
      </c>
      <c r="Q17">
        <v>225</v>
      </c>
      <c r="R17">
        <v>6</v>
      </c>
      <c r="S17">
        <v>44</v>
      </c>
      <c r="T17">
        <v>0</v>
      </c>
      <c r="U17">
        <v>1</v>
      </c>
      <c r="V17">
        <v>9</v>
      </c>
      <c r="W17">
        <v>320</v>
      </c>
      <c r="X17">
        <v>305</v>
      </c>
      <c r="Y17">
        <v>4.6875E-2</v>
      </c>
      <c r="Z17">
        <v>15</v>
      </c>
      <c r="AA17" t="s">
        <v>178</v>
      </c>
      <c r="AB17">
        <v>0.9</v>
      </c>
      <c r="AC17">
        <v>275</v>
      </c>
      <c r="AD17">
        <v>3</v>
      </c>
      <c r="AE17">
        <v>825</v>
      </c>
      <c r="AF17">
        <v>742.5</v>
      </c>
      <c r="AG17">
        <v>1</v>
      </c>
      <c r="AH17">
        <v>24</v>
      </c>
      <c r="AI17">
        <v>8</v>
      </c>
      <c r="AJ17">
        <v>4</v>
      </c>
      <c r="AK17">
        <v>15</v>
      </c>
      <c r="AL17">
        <v>384</v>
      </c>
      <c r="AM17">
        <v>142.22222222222223</v>
      </c>
      <c r="AN17">
        <v>132.77777777777777</v>
      </c>
    </row>
    <row r="18" spans="1:40" x14ac:dyDescent="0.35">
      <c r="A18">
        <v>704</v>
      </c>
      <c r="B18" t="s">
        <v>173</v>
      </c>
      <c r="C18" t="s">
        <v>188</v>
      </c>
      <c r="D18" t="s">
        <v>175</v>
      </c>
      <c r="E18" t="s">
        <v>199</v>
      </c>
      <c r="F18" s="66">
        <v>21615</v>
      </c>
      <c r="G18">
        <v>64</v>
      </c>
      <c r="H18">
        <v>8</v>
      </c>
      <c r="I18" t="s">
        <v>177</v>
      </c>
      <c r="J18">
        <v>36.431848000000002</v>
      </c>
      <c r="K18">
        <v>0.93418699999999999</v>
      </c>
      <c r="L18">
        <v>37.366035000000004</v>
      </c>
      <c r="M18">
        <v>1.3702457934499173E-3</v>
      </c>
      <c r="N18">
        <v>47.623804999999997</v>
      </c>
      <c r="O18">
        <v>8.918612153397317E-4</v>
      </c>
      <c r="P18">
        <v>125</v>
      </c>
      <c r="Q18">
        <v>224</v>
      </c>
      <c r="R18">
        <v>20</v>
      </c>
      <c r="S18">
        <v>12</v>
      </c>
      <c r="T18">
        <v>0</v>
      </c>
      <c r="U18">
        <v>2</v>
      </c>
      <c r="V18">
        <v>17</v>
      </c>
      <c r="W18">
        <v>400</v>
      </c>
      <c r="X18">
        <v>388</v>
      </c>
      <c r="Y18">
        <v>3.0000000000000027E-2</v>
      </c>
      <c r="Z18">
        <v>12</v>
      </c>
      <c r="AA18" t="s">
        <v>178</v>
      </c>
      <c r="AB18">
        <v>0.9</v>
      </c>
      <c r="AC18">
        <v>349</v>
      </c>
      <c r="AD18">
        <v>3</v>
      </c>
      <c r="AE18">
        <v>1047</v>
      </c>
      <c r="AF18">
        <v>942.30000000000007</v>
      </c>
      <c r="AG18">
        <v>1</v>
      </c>
      <c r="AH18">
        <v>24</v>
      </c>
      <c r="AI18">
        <v>8</v>
      </c>
      <c r="AJ18">
        <v>4</v>
      </c>
      <c r="AK18">
        <v>15</v>
      </c>
      <c r="AL18">
        <v>384</v>
      </c>
      <c r="AM18">
        <v>142.2222222222222</v>
      </c>
      <c r="AN18">
        <v>206.7777777777778</v>
      </c>
    </row>
    <row r="19" spans="1:40" x14ac:dyDescent="0.35">
      <c r="A19">
        <v>181</v>
      </c>
      <c r="B19" t="s">
        <v>173</v>
      </c>
      <c r="C19" t="s">
        <v>174</v>
      </c>
      <c r="D19" t="s">
        <v>175</v>
      </c>
      <c r="E19" t="s">
        <v>200</v>
      </c>
      <c r="F19" s="66">
        <v>24471</v>
      </c>
      <c r="G19">
        <v>56</v>
      </c>
      <c r="H19">
        <v>7</v>
      </c>
      <c r="I19" t="s">
        <v>177</v>
      </c>
      <c r="J19">
        <v>17.324938</v>
      </c>
      <c r="K19">
        <v>1.6725289999999999</v>
      </c>
      <c r="L19">
        <v>18.997467</v>
      </c>
      <c r="M19">
        <v>6.9665404003806184E-4</v>
      </c>
      <c r="N19">
        <v>37.850969999999997</v>
      </c>
      <c r="O19">
        <v>7.0884323724212548E-4</v>
      </c>
      <c r="P19">
        <v>55</v>
      </c>
      <c r="Q19">
        <v>219</v>
      </c>
      <c r="R19">
        <v>10</v>
      </c>
      <c r="S19">
        <v>27</v>
      </c>
      <c r="T19">
        <v>0</v>
      </c>
      <c r="U19">
        <v>1</v>
      </c>
      <c r="V19">
        <v>4</v>
      </c>
      <c r="W19">
        <v>316</v>
      </c>
      <c r="X19">
        <v>301</v>
      </c>
      <c r="Y19">
        <v>4.7468354430379778E-2</v>
      </c>
      <c r="Z19">
        <v>15</v>
      </c>
      <c r="AA19" t="s">
        <v>178</v>
      </c>
      <c r="AB19">
        <v>0.9</v>
      </c>
      <c r="AC19">
        <v>271</v>
      </c>
      <c r="AD19">
        <v>3</v>
      </c>
      <c r="AE19">
        <v>813</v>
      </c>
      <c r="AF19">
        <v>731.7</v>
      </c>
      <c r="AG19">
        <v>1</v>
      </c>
      <c r="AH19">
        <v>24</v>
      </c>
      <c r="AI19">
        <v>8</v>
      </c>
      <c r="AJ19">
        <v>4</v>
      </c>
      <c r="AK19">
        <v>15</v>
      </c>
      <c r="AL19">
        <v>384</v>
      </c>
      <c r="AM19">
        <v>142.2222222222222</v>
      </c>
      <c r="AN19">
        <v>128.7777777777778</v>
      </c>
    </row>
    <row r="20" spans="1:40" x14ac:dyDescent="0.35">
      <c r="A20">
        <v>269</v>
      </c>
      <c r="B20" t="s">
        <v>173</v>
      </c>
      <c r="C20" t="s">
        <v>190</v>
      </c>
      <c r="D20" t="s">
        <v>175</v>
      </c>
      <c r="E20" t="s">
        <v>201</v>
      </c>
      <c r="F20" s="66">
        <v>41351</v>
      </c>
      <c r="G20">
        <v>10</v>
      </c>
      <c r="H20">
        <v>9</v>
      </c>
      <c r="I20" t="s">
        <v>177</v>
      </c>
      <c r="J20">
        <v>30.756339000000001</v>
      </c>
      <c r="K20">
        <v>2.1233209999999998</v>
      </c>
      <c r="L20">
        <v>32.879660000000001</v>
      </c>
      <c r="M20">
        <v>1.2057264252164702E-3</v>
      </c>
      <c r="N20">
        <v>36.777901</v>
      </c>
      <c r="O20">
        <v>6.8874764382023516E-4</v>
      </c>
      <c r="P20">
        <v>163</v>
      </c>
      <c r="Q20">
        <v>218</v>
      </c>
      <c r="R20">
        <v>8</v>
      </c>
      <c r="S20">
        <v>13</v>
      </c>
      <c r="T20">
        <v>0</v>
      </c>
      <c r="U20">
        <v>3</v>
      </c>
      <c r="V20">
        <v>12</v>
      </c>
      <c r="W20">
        <v>417</v>
      </c>
      <c r="X20">
        <v>409</v>
      </c>
      <c r="Y20">
        <v>1.918465227817745E-2</v>
      </c>
      <c r="Z20">
        <v>8</v>
      </c>
      <c r="AA20" t="s">
        <v>178</v>
      </c>
      <c r="AB20">
        <v>0.9</v>
      </c>
      <c r="AC20">
        <v>368</v>
      </c>
      <c r="AD20">
        <v>3</v>
      </c>
      <c r="AE20">
        <v>1104</v>
      </c>
      <c r="AF20">
        <v>993.6</v>
      </c>
      <c r="AG20">
        <v>1</v>
      </c>
      <c r="AH20">
        <v>24</v>
      </c>
      <c r="AI20">
        <v>8</v>
      </c>
      <c r="AJ20">
        <v>4</v>
      </c>
      <c r="AK20">
        <v>15</v>
      </c>
      <c r="AL20">
        <v>384</v>
      </c>
      <c r="AM20">
        <v>142.22222222222223</v>
      </c>
      <c r="AN20">
        <v>225.77777777777777</v>
      </c>
    </row>
    <row r="21" spans="1:40" x14ac:dyDescent="0.35">
      <c r="A21">
        <v>8</v>
      </c>
      <c r="B21" t="s">
        <v>173</v>
      </c>
      <c r="C21" t="s">
        <v>184</v>
      </c>
      <c r="D21" t="s">
        <v>175</v>
      </c>
      <c r="E21" t="s">
        <v>202</v>
      </c>
      <c r="F21" s="66">
        <v>23491</v>
      </c>
      <c r="G21">
        <v>59</v>
      </c>
      <c r="H21">
        <v>9</v>
      </c>
      <c r="I21" t="s">
        <v>177</v>
      </c>
      <c r="J21">
        <v>39.509008999999999</v>
      </c>
      <c r="K21">
        <v>3.2134200000000002</v>
      </c>
      <c r="L21">
        <v>42.722428999999998</v>
      </c>
      <c r="M21">
        <v>1.5666695335272462E-3</v>
      </c>
      <c r="N21">
        <v>52.572977999999999</v>
      </c>
      <c r="O21">
        <v>9.8454544010309511E-4</v>
      </c>
      <c r="P21">
        <v>198</v>
      </c>
      <c r="Q21">
        <v>217</v>
      </c>
      <c r="R21">
        <v>6</v>
      </c>
      <c r="S21">
        <v>19</v>
      </c>
      <c r="T21">
        <v>0</v>
      </c>
      <c r="U21">
        <v>7</v>
      </c>
      <c r="V21">
        <v>12</v>
      </c>
      <c r="W21">
        <v>459</v>
      </c>
      <c r="X21">
        <v>449</v>
      </c>
      <c r="Y21">
        <v>2.1786492374727628E-2</v>
      </c>
      <c r="Z21">
        <v>10</v>
      </c>
      <c r="AA21" t="s">
        <v>178</v>
      </c>
      <c r="AB21">
        <v>0.9</v>
      </c>
      <c r="AC21">
        <v>404</v>
      </c>
      <c r="AD21">
        <v>3</v>
      </c>
      <c r="AE21">
        <v>1212</v>
      </c>
      <c r="AF21">
        <v>1090.8</v>
      </c>
      <c r="AG21">
        <v>1</v>
      </c>
      <c r="AH21">
        <v>24</v>
      </c>
      <c r="AI21">
        <v>8</v>
      </c>
      <c r="AJ21">
        <v>4</v>
      </c>
      <c r="AK21">
        <v>15</v>
      </c>
      <c r="AL21">
        <v>384</v>
      </c>
      <c r="AM21">
        <v>142.22222222222223</v>
      </c>
      <c r="AN21">
        <v>261.77777777777777</v>
      </c>
    </row>
    <row r="22" spans="1:40" x14ac:dyDescent="0.35">
      <c r="A22">
        <v>28</v>
      </c>
      <c r="B22" t="s">
        <v>173</v>
      </c>
      <c r="C22" t="s">
        <v>184</v>
      </c>
      <c r="D22" t="s">
        <v>175</v>
      </c>
      <c r="E22" t="s">
        <v>203</v>
      </c>
      <c r="F22" s="66">
        <v>40540</v>
      </c>
      <c r="G22">
        <v>12</v>
      </c>
      <c r="H22">
        <v>8</v>
      </c>
      <c r="I22" t="s">
        <v>177</v>
      </c>
      <c r="J22">
        <v>21.357802</v>
      </c>
      <c r="K22">
        <v>1.3021739999999999</v>
      </c>
      <c r="L22">
        <v>22.659976</v>
      </c>
      <c r="M22">
        <v>8.3096150805607504E-4</v>
      </c>
      <c r="N22">
        <v>43.769823000000002</v>
      </c>
      <c r="O22">
        <v>8.1968686743919233E-4</v>
      </c>
      <c r="P22">
        <v>92</v>
      </c>
      <c r="Q22">
        <v>211</v>
      </c>
      <c r="R22">
        <v>5</v>
      </c>
      <c r="S22">
        <v>9</v>
      </c>
      <c r="T22">
        <v>0</v>
      </c>
      <c r="U22">
        <v>5</v>
      </c>
      <c r="V22">
        <v>14</v>
      </c>
      <c r="W22">
        <v>336</v>
      </c>
      <c r="X22">
        <v>323</v>
      </c>
      <c r="Y22">
        <v>3.8690476190476164E-2</v>
      </c>
      <c r="Z22">
        <v>13</v>
      </c>
      <c r="AA22" t="s">
        <v>178</v>
      </c>
      <c r="AB22">
        <v>0.9</v>
      </c>
      <c r="AC22">
        <v>291</v>
      </c>
      <c r="AD22">
        <v>3</v>
      </c>
      <c r="AE22">
        <v>873</v>
      </c>
      <c r="AF22">
        <v>785.7</v>
      </c>
      <c r="AG22">
        <v>1</v>
      </c>
      <c r="AH22">
        <v>24</v>
      </c>
      <c r="AI22">
        <v>8</v>
      </c>
      <c r="AJ22">
        <v>4</v>
      </c>
      <c r="AK22">
        <v>15</v>
      </c>
      <c r="AL22">
        <v>384</v>
      </c>
      <c r="AM22">
        <v>142.2222222222222</v>
      </c>
      <c r="AN22">
        <v>148.7777777777778</v>
      </c>
    </row>
    <row r="23" spans="1:40" x14ac:dyDescent="0.35">
      <c r="A23">
        <v>312</v>
      </c>
      <c r="B23" t="s">
        <v>173</v>
      </c>
      <c r="C23" t="s">
        <v>190</v>
      </c>
      <c r="D23" t="s">
        <v>175</v>
      </c>
      <c r="E23" t="s">
        <v>204</v>
      </c>
      <c r="F23" s="66">
        <v>22063</v>
      </c>
      <c r="G23">
        <v>63</v>
      </c>
      <c r="H23">
        <v>9</v>
      </c>
      <c r="I23" t="s">
        <v>177</v>
      </c>
      <c r="J23">
        <v>43.196558000000003</v>
      </c>
      <c r="K23">
        <v>6.0373460000000003</v>
      </c>
      <c r="L23">
        <v>49.233904000000003</v>
      </c>
      <c r="M23">
        <v>1.8054511229547651E-3</v>
      </c>
      <c r="N23">
        <v>37.579189999999997</v>
      </c>
      <c r="O23">
        <v>7.0375355486363789E-4</v>
      </c>
      <c r="P23">
        <v>215</v>
      </c>
      <c r="Q23">
        <v>209</v>
      </c>
      <c r="R23">
        <v>15</v>
      </c>
      <c r="S23">
        <v>16</v>
      </c>
      <c r="T23">
        <v>0</v>
      </c>
      <c r="U23">
        <v>5</v>
      </c>
      <c r="V23">
        <v>12</v>
      </c>
      <c r="W23">
        <v>472</v>
      </c>
      <c r="X23">
        <v>458</v>
      </c>
      <c r="Y23">
        <v>2.9661016949152574E-2</v>
      </c>
      <c r="Z23">
        <v>14</v>
      </c>
      <c r="AA23" t="s">
        <v>178</v>
      </c>
      <c r="AB23">
        <v>0.9</v>
      </c>
      <c r="AC23">
        <v>412</v>
      </c>
      <c r="AD23">
        <v>3</v>
      </c>
      <c r="AE23">
        <v>1236</v>
      </c>
      <c r="AF23">
        <v>1112.4000000000001</v>
      </c>
      <c r="AG23">
        <v>1</v>
      </c>
      <c r="AH23">
        <v>24</v>
      </c>
      <c r="AI23">
        <v>8</v>
      </c>
      <c r="AJ23">
        <v>4</v>
      </c>
      <c r="AK23">
        <v>15</v>
      </c>
      <c r="AL23">
        <v>384</v>
      </c>
      <c r="AM23">
        <v>142.2222222222222</v>
      </c>
      <c r="AN23">
        <v>269.77777777777783</v>
      </c>
    </row>
    <row r="24" spans="1:40" x14ac:dyDescent="0.35">
      <c r="A24">
        <v>259</v>
      </c>
      <c r="B24" t="s">
        <v>173</v>
      </c>
      <c r="C24" t="s">
        <v>181</v>
      </c>
      <c r="D24" t="s">
        <v>175</v>
      </c>
      <c r="E24" t="s">
        <v>205</v>
      </c>
      <c r="F24" s="66">
        <v>34731</v>
      </c>
      <c r="G24">
        <v>28</v>
      </c>
      <c r="H24">
        <v>9</v>
      </c>
      <c r="I24" t="s">
        <v>177</v>
      </c>
      <c r="J24">
        <v>33.492255999999998</v>
      </c>
      <c r="K24">
        <v>6.8961670000000002</v>
      </c>
      <c r="L24">
        <v>40.388422999999996</v>
      </c>
      <c r="M24">
        <v>1.4810794541038643E-3</v>
      </c>
      <c r="N24">
        <v>69.494803000000005</v>
      </c>
      <c r="O24">
        <v>1.3014440879592724E-3</v>
      </c>
      <c r="P24">
        <v>139</v>
      </c>
      <c r="Q24">
        <v>205</v>
      </c>
      <c r="R24">
        <v>82</v>
      </c>
      <c r="S24">
        <v>20</v>
      </c>
      <c r="T24">
        <v>0</v>
      </c>
      <c r="U24">
        <v>2</v>
      </c>
      <c r="V24">
        <v>6</v>
      </c>
      <c r="W24">
        <v>454</v>
      </c>
      <c r="X24">
        <v>435</v>
      </c>
      <c r="Y24">
        <v>4.1850220264317173E-2</v>
      </c>
      <c r="Z24">
        <v>19</v>
      </c>
      <c r="AA24" t="s">
        <v>178</v>
      </c>
      <c r="AB24">
        <v>0.9</v>
      </c>
      <c r="AC24">
        <v>392</v>
      </c>
      <c r="AD24">
        <v>3</v>
      </c>
      <c r="AE24">
        <v>1176</v>
      </c>
      <c r="AF24">
        <v>1058.4000000000001</v>
      </c>
      <c r="AG24">
        <v>1</v>
      </c>
      <c r="AH24">
        <v>24</v>
      </c>
      <c r="AI24">
        <v>8</v>
      </c>
      <c r="AJ24">
        <v>4</v>
      </c>
      <c r="AK24">
        <v>15</v>
      </c>
      <c r="AL24">
        <v>384</v>
      </c>
      <c r="AM24">
        <v>142.2222222222222</v>
      </c>
      <c r="AN24">
        <v>249.7777777777778</v>
      </c>
    </row>
    <row r="25" spans="1:40" x14ac:dyDescent="0.35">
      <c r="A25">
        <v>337</v>
      </c>
      <c r="B25" t="s">
        <v>173</v>
      </c>
      <c r="C25" t="s">
        <v>190</v>
      </c>
      <c r="D25" t="s">
        <v>175</v>
      </c>
      <c r="E25" t="s">
        <v>206</v>
      </c>
      <c r="F25" s="66">
        <v>39903</v>
      </c>
      <c r="G25">
        <v>14</v>
      </c>
      <c r="H25">
        <v>9</v>
      </c>
      <c r="I25" t="s">
        <v>177</v>
      </c>
      <c r="J25">
        <v>50.74</v>
      </c>
      <c r="K25">
        <v>8.9693760000000005</v>
      </c>
      <c r="L25">
        <v>59.709376000000006</v>
      </c>
      <c r="M25">
        <v>2.1895960139607924E-3</v>
      </c>
      <c r="N25">
        <v>56.953561000000001</v>
      </c>
      <c r="O25">
        <v>1.0665815579285517E-3</v>
      </c>
      <c r="P25">
        <v>120</v>
      </c>
      <c r="Q25">
        <v>203</v>
      </c>
      <c r="R25">
        <v>15</v>
      </c>
      <c r="S25">
        <v>8</v>
      </c>
      <c r="T25">
        <v>0</v>
      </c>
      <c r="U25">
        <v>9</v>
      </c>
      <c r="V25">
        <v>22</v>
      </c>
      <c r="W25">
        <v>377</v>
      </c>
      <c r="X25">
        <v>364</v>
      </c>
      <c r="Y25">
        <v>3.4482758620689613E-2</v>
      </c>
      <c r="Z25">
        <v>13</v>
      </c>
      <c r="AA25" t="s">
        <v>178</v>
      </c>
      <c r="AB25">
        <v>0.9</v>
      </c>
      <c r="AC25">
        <v>328</v>
      </c>
      <c r="AD25">
        <v>3</v>
      </c>
      <c r="AE25">
        <v>984</v>
      </c>
      <c r="AF25">
        <v>885.6</v>
      </c>
      <c r="AG25">
        <v>1</v>
      </c>
      <c r="AH25">
        <v>24</v>
      </c>
      <c r="AI25">
        <v>8</v>
      </c>
      <c r="AJ25">
        <v>4</v>
      </c>
      <c r="AK25">
        <v>15</v>
      </c>
      <c r="AL25">
        <v>384</v>
      </c>
      <c r="AM25">
        <v>142.22222222222223</v>
      </c>
      <c r="AN25">
        <v>185.77777777777777</v>
      </c>
    </row>
    <row r="26" spans="1:40" x14ac:dyDescent="0.35">
      <c r="A26">
        <v>753</v>
      </c>
      <c r="B26" t="s">
        <v>173</v>
      </c>
      <c r="C26" t="s">
        <v>179</v>
      </c>
      <c r="D26" t="s">
        <v>175</v>
      </c>
      <c r="E26" t="s">
        <v>207</v>
      </c>
      <c r="F26" s="66">
        <v>25708</v>
      </c>
      <c r="G26">
        <v>53</v>
      </c>
      <c r="H26">
        <v>9</v>
      </c>
      <c r="I26" t="s">
        <v>177</v>
      </c>
      <c r="J26">
        <v>38.665737999999997</v>
      </c>
      <c r="K26">
        <v>3.2695430000000001</v>
      </c>
      <c r="L26">
        <v>41.935280999999996</v>
      </c>
      <c r="M26">
        <v>1.5378041150844674E-3</v>
      </c>
      <c r="N26">
        <v>32.485936000000002</v>
      </c>
      <c r="O26">
        <v>6.0837109429640794E-4</v>
      </c>
      <c r="P26">
        <v>106</v>
      </c>
      <c r="Q26">
        <v>202</v>
      </c>
      <c r="R26">
        <v>7</v>
      </c>
      <c r="S26">
        <v>19</v>
      </c>
      <c r="T26">
        <v>0</v>
      </c>
      <c r="U26">
        <v>4</v>
      </c>
      <c r="V26">
        <v>10</v>
      </c>
      <c r="W26">
        <v>348</v>
      </c>
      <c r="X26">
        <v>340</v>
      </c>
      <c r="Y26">
        <v>2.2988505747126409E-2</v>
      </c>
      <c r="Z26">
        <v>8</v>
      </c>
      <c r="AA26" t="s">
        <v>178</v>
      </c>
      <c r="AB26">
        <v>0.9</v>
      </c>
      <c r="AC26">
        <v>306</v>
      </c>
      <c r="AD26">
        <v>3</v>
      </c>
      <c r="AE26">
        <v>918</v>
      </c>
      <c r="AF26">
        <v>826.2</v>
      </c>
      <c r="AG26">
        <v>1</v>
      </c>
      <c r="AH26">
        <v>24</v>
      </c>
      <c r="AI26">
        <v>8</v>
      </c>
      <c r="AJ26">
        <v>4</v>
      </c>
      <c r="AK26">
        <v>15</v>
      </c>
      <c r="AL26">
        <v>384</v>
      </c>
      <c r="AM26">
        <v>142.22222222222223</v>
      </c>
      <c r="AN26">
        <v>163.77777777777777</v>
      </c>
    </row>
    <row r="27" spans="1:40" x14ac:dyDescent="0.35">
      <c r="A27">
        <v>703</v>
      </c>
      <c r="B27" t="s">
        <v>173</v>
      </c>
      <c r="C27" t="s">
        <v>181</v>
      </c>
      <c r="D27" t="s">
        <v>175</v>
      </c>
      <c r="E27" t="s">
        <v>208</v>
      </c>
      <c r="F27" s="66">
        <v>24471</v>
      </c>
      <c r="G27">
        <v>56</v>
      </c>
      <c r="H27">
        <v>7</v>
      </c>
      <c r="I27" t="s">
        <v>177</v>
      </c>
      <c r="J27">
        <v>36.084356</v>
      </c>
      <c r="K27">
        <v>6.012759</v>
      </c>
      <c r="L27">
        <v>42.097115000000002</v>
      </c>
      <c r="M27">
        <v>1.543738712044974E-3</v>
      </c>
      <c r="N27">
        <v>35.273285000000001</v>
      </c>
      <c r="O27">
        <v>6.605703771280924E-4</v>
      </c>
      <c r="P27">
        <v>66</v>
      </c>
      <c r="Q27">
        <v>192</v>
      </c>
      <c r="R27">
        <v>28</v>
      </c>
      <c r="S27">
        <v>12</v>
      </c>
      <c r="T27">
        <v>0</v>
      </c>
      <c r="U27">
        <v>1</v>
      </c>
      <c r="V27">
        <v>7</v>
      </c>
      <c r="W27">
        <v>306</v>
      </c>
      <c r="X27">
        <v>294</v>
      </c>
      <c r="Y27">
        <v>3.9215686274509776E-2</v>
      </c>
      <c r="Z27">
        <v>12</v>
      </c>
      <c r="AA27" t="s">
        <v>178</v>
      </c>
      <c r="AB27">
        <v>0.9</v>
      </c>
      <c r="AC27">
        <v>265</v>
      </c>
      <c r="AD27">
        <v>3</v>
      </c>
      <c r="AE27">
        <v>795</v>
      </c>
      <c r="AF27">
        <v>715.5</v>
      </c>
      <c r="AG27">
        <v>1</v>
      </c>
      <c r="AH27">
        <v>24</v>
      </c>
      <c r="AI27">
        <v>8</v>
      </c>
      <c r="AJ27">
        <v>4</v>
      </c>
      <c r="AK27">
        <v>15</v>
      </c>
      <c r="AL27">
        <v>384</v>
      </c>
      <c r="AM27">
        <v>142.22222222222223</v>
      </c>
      <c r="AN27">
        <v>122.77777777777777</v>
      </c>
    </row>
    <row r="28" spans="1:40" x14ac:dyDescent="0.35">
      <c r="A28">
        <v>197</v>
      </c>
      <c r="B28" t="s">
        <v>173</v>
      </c>
      <c r="C28" t="s">
        <v>190</v>
      </c>
      <c r="D28" t="s">
        <v>175</v>
      </c>
      <c r="E28" t="s">
        <v>209</v>
      </c>
      <c r="F28" s="66">
        <v>39487</v>
      </c>
      <c r="G28">
        <v>15</v>
      </c>
      <c r="H28">
        <v>9</v>
      </c>
      <c r="I28" t="s">
        <v>177</v>
      </c>
      <c r="J28">
        <v>46.502017000000002</v>
      </c>
      <c r="K28">
        <v>6.1469670000000001</v>
      </c>
      <c r="L28">
        <v>52.648983999999999</v>
      </c>
      <c r="M28">
        <v>1.9306851491043134E-3</v>
      </c>
      <c r="N28">
        <v>61.265669000000003</v>
      </c>
      <c r="O28">
        <v>1.1473353297356591E-3</v>
      </c>
      <c r="P28">
        <v>137</v>
      </c>
      <c r="Q28">
        <v>191</v>
      </c>
      <c r="R28">
        <v>17</v>
      </c>
      <c r="S28">
        <v>12</v>
      </c>
      <c r="T28">
        <v>0</v>
      </c>
      <c r="U28">
        <v>10</v>
      </c>
      <c r="V28">
        <v>24</v>
      </c>
      <c r="W28">
        <v>391</v>
      </c>
      <c r="X28">
        <v>377</v>
      </c>
      <c r="Y28">
        <v>3.5805626598465423E-2</v>
      </c>
      <c r="Z28">
        <v>14</v>
      </c>
      <c r="AA28" t="s">
        <v>178</v>
      </c>
      <c r="AB28">
        <v>0.9</v>
      </c>
      <c r="AC28">
        <v>339</v>
      </c>
      <c r="AD28">
        <v>3</v>
      </c>
      <c r="AE28">
        <v>1017</v>
      </c>
      <c r="AF28">
        <v>915.30000000000007</v>
      </c>
      <c r="AG28">
        <v>1</v>
      </c>
      <c r="AH28">
        <v>24</v>
      </c>
      <c r="AI28">
        <v>8</v>
      </c>
      <c r="AJ28">
        <v>4</v>
      </c>
      <c r="AK28">
        <v>15</v>
      </c>
      <c r="AL28">
        <v>384</v>
      </c>
      <c r="AM28">
        <v>142.2222222222222</v>
      </c>
      <c r="AN28">
        <v>196.7777777777778</v>
      </c>
    </row>
    <row r="29" spans="1:40" x14ac:dyDescent="0.35">
      <c r="A29">
        <v>257</v>
      </c>
      <c r="B29" t="s">
        <v>173</v>
      </c>
      <c r="C29" t="s">
        <v>190</v>
      </c>
      <c r="D29" t="s">
        <v>175</v>
      </c>
      <c r="E29" t="s">
        <v>210</v>
      </c>
      <c r="F29" s="66">
        <v>29024</v>
      </c>
      <c r="G29">
        <v>44</v>
      </c>
      <c r="H29">
        <v>8</v>
      </c>
      <c r="I29" t="s">
        <v>177</v>
      </c>
      <c r="J29">
        <v>37.412728000000001</v>
      </c>
      <c r="K29">
        <v>2.2227640000000002</v>
      </c>
      <c r="L29">
        <v>39.635491999999999</v>
      </c>
      <c r="M29">
        <v>1.4534688035355598E-3</v>
      </c>
      <c r="N29">
        <v>37.221339</v>
      </c>
      <c r="O29">
        <v>6.9705200239905554E-4</v>
      </c>
      <c r="P29">
        <v>108</v>
      </c>
      <c r="Q29">
        <v>191</v>
      </c>
      <c r="R29">
        <v>8</v>
      </c>
      <c r="S29">
        <v>12</v>
      </c>
      <c r="T29">
        <v>0</v>
      </c>
      <c r="U29">
        <v>5</v>
      </c>
      <c r="V29">
        <v>20</v>
      </c>
      <c r="W29">
        <v>344</v>
      </c>
      <c r="X29">
        <v>337</v>
      </c>
      <c r="Y29">
        <v>2.0348837209302362E-2</v>
      </c>
      <c r="Z29">
        <v>7</v>
      </c>
      <c r="AA29" t="s">
        <v>178</v>
      </c>
      <c r="AB29">
        <v>0.9</v>
      </c>
      <c r="AC29">
        <v>303</v>
      </c>
      <c r="AD29">
        <v>3</v>
      </c>
      <c r="AE29">
        <v>909</v>
      </c>
      <c r="AF29">
        <v>818.1</v>
      </c>
      <c r="AG29">
        <v>1</v>
      </c>
      <c r="AH29">
        <v>24</v>
      </c>
      <c r="AI29">
        <v>8</v>
      </c>
      <c r="AJ29">
        <v>4</v>
      </c>
      <c r="AK29">
        <v>15</v>
      </c>
      <c r="AL29">
        <v>384</v>
      </c>
      <c r="AM29">
        <v>142.22222222222223</v>
      </c>
      <c r="AN29">
        <v>160.77777777777777</v>
      </c>
    </row>
    <row r="30" spans="1:40" x14ac:dyDescent="0.35">
      <c r="A30">
        <v>728</v>
      </c>
      <c r="B30" t="s">
        <v>173</v>
      </c>
      <c r="C30" t="s">
        <v>184</v>
      </c>
      <c r="D30" t="s">
        <v>175</v>
      </c>
      <c r="E30" t="s">
        <v>211</v>
      </c>
      <c r="F30" s="66">
        <v>35154</v>
      </c>
      <c r="G30">
        <v>27</v>
      </c>
      <c r="H30">
        <v>8</v>
      </c>
      <c r="I30" t="s">
        <v>177</v>
      </c>
      <c r="J30">
        <v>42.633882999999997</v>
      </c>
      <c r="K30">
        <v>3.6527500000000002</v>
      </c>
      <c r="L30">
        <v>46.286632999999995</v>
      </c>
      <c r="M30">
        <v>1.6973720696137581E-3</v>
      </c>
      <c r="N30">
        <v>53.455368</v>
      </c>
      <c r="O30">
        <v>1.0010701469761311E-3</v>
      </c>
      <c r="P30">
        <v>93</v>
      </c>
      <c r="Q30">
        <v>191</v>
      </c>
      <c r="R30">
        <v>3</v>
      </c>
      <c r="S30">
        <v>12</v>
      </c>
      <c r="T30">
        <v>0</v>
      </c>
      <c r="U30">
        <v>4</v>
      </c>
      <c r="V30">
        <v>7</v>
      </c>
      <c r="W30">
        <v>310</v>
      </c>
      <c r="X30">
        <v>302</v>
      </c>
      <c r="Y30">
        <v>2.5806451612903181E-2</v>
      </c>
      <c r="Z30">
        <v>8</v>
      </c>
      <c r="AA30" t="s">
        <v>178</v>
      </c>
      <c r="AB30">
        <v>0.9</v>
      </c>
      <c r="AC30">
        <v>272</v>
      </c>
      <c r="AD30">
        <v>3</v>
      </c>
      <c r="AE30">
        <v>816</v>
      </c>
      <c r="AF30">
        <v>734.4</v>
      </c>
      <c r="AG30">
        <v>1</v>
      </c>
      <c r="AH30">
        <v>24</v>
      </c>
      <c r="AI30">
        <v>8</v>
      </c>
      <c r="AJ30">
        <v>4</v>
      </c>
      <c r="AK30">
        <v>15</v>
      </c>
      <c r="AL30">
        <v>384</v>
      </c>
      <c r="AM30">
        <v>142.22222222222223</v>
      </c>
      <c r="AN30">
        <v>129.77777777777777</v>
      </c>
    </row>
    <row r="31" spans="1:40" x14ac:dyDescent="0.35">
      <c r="A31">
        <v>440</v>
      </c>
      <c r="B31" t="s">
        <v>173</v>
      </c>
      <c r="C31" t="s">
        <v>190</v>
      </c>
      <c r="D31" t="s">
        <v>175</v>
      </c>
      <c r="E31" t="s">
        <v>212</v>
      </c>
      <c r="F31" s="66">
        <v>40003</v>
      </c>
      <c r="G31">
        <v>14</v>
      </c>
      <c r="H31">
        <v>9</v>
      </c>
      <c r="I31" t="s">
        <v>177</v>
      </c>
      <c r="J31">
        <v>34.519224999999999</v>
      </c>
      <c r="K31">
        <v>1.1766479999999999</v>
      </c>
      <c r="L31">
        <v>35.695872999999999</v>
      </c>
      <c r="M31">
        <v>1.3089994649358027E-3</v>
      </c>
      <c r="N31">
        <v>34.261417999999999</v>
      </c>
      <c r="O31">
        <v>6.4162092669291248E-4</v>
      </c>
      <c r="P31">
        <v>261</v>
      </c>
      <c r="Q31">
        <v>175</v>
      </c>
      <c r="R31">
        <v>14</v>
      </c>
      <c r="S31">
        <v>11</v>
      </c>
      <c r="T31">
        <v>0</v>
      </c>
      <c r="U31">
        <v>7</v>
      </c>
      <c r="V31">
        <v>9</v>
      </c>
      <c r="W31">
        <v>477</v>
      </c>
      <c r="X31">
        <v>468</v>
      </c>
      <c r="Y31">
        <v>1.8867924528301883E-2</v>
      </c>
      <c r="Z31">
        <v>9</v>
      </c>
      <c r="AA31" t="s">
        <v>178</v>
      </c>
      <c r="AB31">
        <v>0.9</v>
      </c>
      <c r="AC31">
        <v>421</v>
      </c>
      <c r="AD31">
        <v>3</v>
      </c>
      <c r="AE31">
        <v>1263</v>
      </c>
      <c r="AF31">
        <v>1136.7</v>
      </c>
      <c r="AG31">
        <v>1</v>
      </c>
      <c r="AH31">
        <v>24</v>
      </c>
      <c r="AI31">
        <v>8</v>
      </c>
      <c r="AJ31">
        <v>4</v>
      </c>
      <c r="AK31">
        <v>15</v>
      </c>
      <c r="AL31">
        <v>384</v>
      </c>
      <c r="AM31">
        <v>142.22222222222223</v>
      </c>
      <c r="AN31">
        <v>278.77777777777777</v>
      </c>
    </row>
    <row r="32" spans="1:40" x14ac:dyDescent="0.35">
      <c r="A32">
        <v>152</v>
      </c>
      <c r="B32" t="s">
        <v>173</v>
      </c>
      <c r="C32" t="s">
        <v>213</v>
      </c>
      <c r="D32" t="s">
        <v>175</v>
      </c>
      <c r="E32" t="s">
        <v>214</v>
      </c>
      <c r="F32" s="66">
        <v>35774</v>
      </c>
      <c r="G32">
        <v>25</v>
      </c>
      <c r="H32">
        <v>7</v>
      </c>
      <c r="I32" t="s">
        <v>177</v>
      </c>
      <c r="J32">
        <v>21.397473000000002</v>
      </c>
      <c r="K32">
        <v>3.9129269999999998</v>
      </c>
      <c r="L32">
        <v>25.310400000000001</v>
      </c>
      <c r="M32">
        <v>9.2815491744132836E-4</v>
      </c>
      <c r="N32">
        <v>41.112425999999999</v>
      </c>
      <c r="O32">
        <v>7.6992122359657703E-4</v>
      </c>
      <c r="P32">
        <v>60</v>
      </c>
      <c r="Q32">
        <v>170</v>
      </c>
      <c r="R32">
        <v>3</v>
      </c>
      <c r="S32">
        <v>17</v>
      </c>
      <c r="T32">
        <v>0</v>
      </c>
      <c r="U32">
        <v>2</v>
      </c>
      <c r="V32">
        <v>10</v>
      </c>
      <c r="W32">
        <v>262</v>
      </c>
      <c r="X32">
        <v>257</v>
      </c>
      <c r="Y32">
        <v>1.9083969465648831E-2</v>
      </c>
      <c r="Z32">
        <v>5</v>
      </c>
      <c r="AA32" t="s">
        <v>178</v>
      </c>
      <c r="AB32">
        <v>0.9</v>
      </c>
      <c r="AC32">
        <v>231</v>
      </c>
      <c r="AD32">
        <v>3</v>
      </c>
      <c r="AE32">
        <v>693</v>
      </c>
      <c r="AF32">
        <v>623.70000000000005</v>
      </c>
      <c r="AG32">
        <v>1</v>
      </c>
      <c r="AH32">
        <v>24</v>
      </c>
      <c r="AI32">
        <v>8</v>
      </c>
      <c r="AJ32">
        <v>4</v>
      </c>
      <c r="AK32">
        <v>15</v>
      </c>
      <c r="AL32">
        <v>384</v>
      </c>
      <c r="AM32">
        <v>142.2222222222222</v>
      </c>
      <c r="AN32">
        <v>88.7777777777778</v>
      </c>
    </row>
    <row r="33" spans="1:40" x14ac:dyDescent="0.35">
      <c r="A33">
        <v>198</v>
      </c>
      <c r="B33" t="s">
        <v>173</v>
      </c>
      <c r="C33" t="s">
        <v>190</v>
      </c>
      <c r="D33" t="s">
        <v>175</v>
      </c>
      <c r="E33" t="s">
        <v>215</v>
      </c>
      <c r="F33" s="66">
        <v>39900</v>
      </c>
      <c r="G33">
        <v>14</v>
      </c>
      <c r="H33">
        <v>9</v>
      </c>
      <c r="I33" t="s">
        <v>177</v>
      </c>
      <c r="J33">
        <v>35.980283</v>
      </c>
      <c r="K33">
        <v>3.3813879999999998</v>
      </c>
      <c r="L33">
        <v>39.361671000000001</v>
      </c>
      <c r="M33">
        <v>1.4434275435140388E-3</v>
      </c>
      <c r="N33">
        <v>42.066921000000001</v>
      </c>
      <c r="O33">
        <v>7.8779625627688687E-4</v>
      </c>
      <c r="P33">
        <v>137</v>
      </c>
      <c r="Q33">
        <v>169</v>
      </c>
      <c r="R33">
        <v>22</v>
      </c>
      <c r="S33">
        <v>8</v>
      </c>
      <c r="T33">
        <v>0</v>
      </c>
      <c r="U33">
        <v>1</v>
      </c>
      <c r="V33">
        <v>13</v>
      </c>
      <c r="W33">
        <v>350</v>
      </c>
      <c r="X33">
        <v>340</v>
      </c>
      <c r="Y33">
        <v>2.8571428571428581E-2</v>
      </c>
      <c r="Z33">
        <v>10</v>
      </c>
      <c r="AA33" t="s">
        <v>178</v>
      </c>
      <c r="AB33">
        <v>0.9</v>
      </c>
      <c r="AC33">
        <v>306</v>
      </c>
      <c r="AD33">
        <v>3</v>
      </c>
      <c r="AE33">
        <v>918</v>
      </c>
      <c r="AF33">
        <v>826.2</v>
      </c>
      <c r="AG33">
        <v>1</v>
      </c>
      <c r="AH33">
        <v>24</v>
      </c>
      <c r="AI33">
        <v>8</v>
      </c>
      <c r="AJ33">
        <v>4</v>
      </c>
      <c r="AK33">
        <v>15</v>
      </c>
      <c r="AL33">
        <v>384</v>
      </c>
      <c r="AM33">
        <v>142.22222222222223</v>
      </c>
      <c r="AN33">
        <v>163.77777777777777</v>
      </c>
    </row>
    <row r="34" spans="1:40" x14ac:dyDescent="0.35">
      <c r="A34">
        <v>809</v>
      </c>
      <c r="B34" t="s">
        <v>173</v>
      </c>
      <c r="C34" t="s">
        <v>190</v>
      </c>
      <c r="D34" t="s">
        <v>175</v>
      </c>
      <c r="E34" t="s">
        <v>216</v>
      </c>
      <c r="F34" s="66">
        <v>41694</v>
      </c>
      <c r="G34">
        <v>9</v>
      </c>
      <c r="H34">
        <v>7</v>
      </c>
      <c r="I34" t="s">
        <v>177</v>
      </c>
      <c r="J34">
        <v>24.940902999999999</v>
      </c>
      <c r="K34">
        <v>1.1587130000000001</v>
      </c>
      <c r="L34">
        <v>26.099615999999997</v>
      </c>
      <c r="M34">
        <v>9.5709617128652137E-4</v>
      </c>
      <c r="N34">
        <v>21.050988</v>
      </c>
      <c r="O34">
        <v>3.9422636939199021E-4</v>
      </c>
      <c r="P34">
        <v>116</v>
      </c>
      <c r="Q34">
        <v>165</v>
      </c>
      <c r="R34">
        <v>10</v>
      </c>
      <c r="S34">
        <v>8</v>
      </c>
      <c r="T34">
        <v>0</v>
      </c>
      <c r="U34">
        <v>4</v>
      </c>
      <c r="V34">
        <v>12</v>
      </c>
      <c r="W34">
        <v>315</v>
      </c>
      <c r="X34">
        <v>306</v>
      </c>
      <c r="Y34">
        <v>2.8571428571428581E-2</v>
      </c>
      <c r="Z34">
        <v>9</v>
      </c>
      <c r="AA34" t="s">
        <v>178</v>
      </c>
      <c r="AB34">
        <v>0.9</v>
      </c>
      <c r="AC34">
        <v>275</v>
      </c>
      <c r="AD34">
        <v>3</v>
      </c>
      <c r="AE34">
        <v>825</v>
      </c>
      <c r="AF34">
        <v>742.5</v>
      </c>
      <c r="AG34">
        <v>1</v>
      </c>
      <c r="AH34">
        <v>24</v>
      </c>
      <c r="AI34">
        <v>8</v>
      </c>
      <c r="AJ34">
        <v>4</v>
      </c>
      <c r="AK34">
        <v>15</v>
      </c>
      <c r="AL34">
        <v>384</v>
      </c>
      <c r="AM34">
        <v>142.22222222222223</v>
      </c>
      <c r="AN34">
        <v>132.77777777777777</v>
      </c>
    </row>
    <row r="35" spans="1:40" x14ac:dyDescent="0.35">
      <c r="A35">
        <v>164</v>
      </c>
      <c r="B35" t="s">
        <v>173</v>
      </c>
      <c r="C35" t="s">
        <v>190</v>
      </c>
      <c r="D35" t="s">
        <v>175</v>
      </c>
      <c r="E35" t="s">
        <v>217</v>
      </c>
      <c r="F35" s="66">
        <v>41265</v>
      </c>
      <c r="G35">
        <v>10</v>
      </c>
      <c r="H35">
        <v>8</v>
      </c>
      <c r="I35" t="s">
        <v>177</v>
      </c>
      <c r="J35">
        <v>37.894199999999998</v>
      </c>
      <c r="K35">
        <v>1.9748589999999999</v>
      </c>
      <c r="L35">
        <v>39.869059</v>
      </c>
      <c r="M35">
        <v>1.4620339135141462E-3</v>
      </c>
      <c r="N35">
        <v>28.751677000000001</v>
      </c>
      <c r="O35">
        <v>5.3843882470700128E-4</v>
      </c>
      <c r="P35">
        <v>144</v>
      </c>
      <c r="Q35">
        <v>157</v>
      </c>
      <c r="R35">
        <v>8</v>
      </c>
      <c r="S35">
        <v>3</v>
      </c>
      <c r="T35">
        <v>0</v>
      </c>
      <c r="U35">
        <v>5</v>
      </c>
      <c r="V35">
        <v>10</v>
      </c>
      <c r="W35">
        <v>327</v>
      </c>
      <c r="X35">
        <v>319</v>
      </c>
      <c r="Y35">
        <v>2.4464831804281384E-2</v>
      </c>
      <c r="Z35">
        <v>8</v>
      </c>
      <c r="AA35" t="s">
        <v>178</v>
      </c>
      <c r="AB35">
        <v>0.9</v>
      </c>
      <c r="AC35">
        <v>287</v>
      </c>
      <c r="AD35">
        <v>3</v>
      </c>
      <c r="AE35">
        <v>861</v>
      </c>
      <c r="AF35">
        <v>774.9</v>
      </c>
      <c r="AG35">
        <v>1</v>
      </c>
      <c r="AH35">
        <v>24</v>
      </c>
      <c r="AI35">
        <v>8</v>
      </c>
      <c r="AJ35">
        <v>4</v>
      </c>
      <c r="AK35">
        <v>15</v>
      </c>
      <c r="AL35">
        <v>384</v>
      </c>
      <c r="AM35">
        <v>142.22222222222223</v>
      </c>
      <c r="AN35">
        <v>144.77777777777777</v>
      </c>
    </row>
    <row r="36" spans="1:40" x14ac:dyDescent="0.35">
      <c r="A36">
        <v>576</v>
      </c>
      <c r="B36" t="s">
        <v>173</v>
      </c>
      <c r="C36" t="s">
        <v>184</v>
      </c>
      <c r="D36" t="s">
        <v>175</v>
      </c>
      <c r="E36" t="s">
        <v>218</v>
      </c>
      <c r="F36" s="66">
        <v>41727</v>
      </c>
      <c r="G36">
        <v>9</v>
      </c>
      <c r="H36">
        <v>8</v>
      </c>
      <c r="I36" t="s">
        <v>177</v>
      </c>
      <c r="J36">
        <v>18.186278000000001</v>
      </c>
      <c r="K36">
        <v>1.7005189999999999</v>
      </c>
      <c r="L36">
        <v>19.886797000000001</v>
      </c>
      <c r="M36">
        <v>7.2926656345642334E-4</v>
      </c>
      <c r="N36">
        <v>21.785926</v>
      </c>
      <c r="O36">
        <v>4.0798971102081112E-4</v>
      </c>
      <c r="P36">
        <v>120</v>
      </c>
      <c r="Q36">
        <v>149</v>
      </c>
      <c r="R36">
        <v>14</v>
      </c>
      <c r="S36">
        <v>8</v>
      </c>
      <c r="T36">
        <v>0</v>
      </c>
      <c r="U36">
        <v>5</v>
      </c>
      <c r="V36">
        <v>7</v>
      </c>
      <c r="W36">
        <v>303</v>
      </c>
      <c r="X36">
        <v>296</v>
      </c>
      <c r="Y36">
        <v>2.3102310231023049E-2</v>
      </c>
      <c r="Z36">
        <v>7</v>
      </c>
      <c r="AA36" t="s">
        <v>178</v>
      </c>
      <c r="AB36">
        <v>0.9</v>
      </c>
      <c r="AC36">
        <v>266</v>
      </c>
      <c r="AD36">
        <v>3</v>
      </c>
      <c r="AE36">
        <v>798</v>
      </c>
      <c r="AF36">
        <v>718.2</v>
      </c>
      <c r="AG36">
        <v>1</v>
      </c>
      <c r="AH36">
        <v>24</v>
      </c>
      <c r="AI36">
        <v>8</v>
      </c>
      <c r="AJ36">
        <v>4</v>
      </c>
      <c r="AK36">
        <v>15</v>
      </c>
      <c r="AL36">
        <v>384</v>
      </c>
      <c r="AM36">
        <v>142.2222222222222</v>
      </c>
      <c r="AN36">
        <v>123.7777777777778</v>
      </c>
    </row>
    <row r="37" spans="1:40" x14ac:dyDescent="0.35">
      <c r="A37">
        <v>928</v>
      </c>
      <c r="B37" t="s">
        <v>173</v>
      </c>
      <c r="C37" t="s">
        <v>184</v>
      </c>
      <c r="D37" t="s">
        <v>175</v>
      </c>
      <c r="E37" t="s">
        <v>219</v>
      </c>
      <c r="F37" s="66">
        <v>41463</v>
      </c>
      <c r="G37">
        <v>10</v>
      </c>
      <c r="H37">
        <v>7</v>
      </c>
      <c r="I37" t="s">
        <v>177</v>
      </c>
      <c r="J37">
        <v>19.596340999999999</v>
      </c>
      <c r="K37">
        <v>0.68652800000000003</v>
      </c>
      <c r="L37">
        <v>20.282868999999998</v>
      </c>
      <c r="M37">
        <v>7.4379087656332088E-4</v>
      </c>
      <c r="N37">
        <v>27.302354000000001</v>
      </c>
      <c r="O37">
        <v>5.1129704189061724E-4</v>
      </c>
      <c r="P37">
        <v>109</v>
      </c>
      <c r="Q37">
        <v>147</v>
      </c>
      <c r="R37">
        <v>3</v>
      </c>
      <c r="S37">
        <v>6</v>
      </c>
      <c r="T37">
        <v>0</v>
      </c>
      <c r="U37">
        <v>2</v>
      </c>
      <c r="V37">
        <v>11</v>
      </c>
      <c r="W37">
        <v>278</v>
      </c>
      <c r="X37">
        <v>271</v>
      </c>
      <c r="Y37">
        <v>2.5179856115107868E-2</v>
      </c>
      <c r="Z37">
        <v>7</v>
      </c>
      <c r="AA37" t="s">
        <v>178</v>
      </c>
      <c r="AB37">
        <v>0.9</v>
      </c>
      <c r="AC37">
        <v>244</v>
      </c>
      <c r="AD37">
        <v>3</v>
      </c>
      <c r="AE37">
        <v>732</v>
      </c>
      <c r="AF37">
        <v>658.80000000000007</v>
      </c>
      <c r="AG37">
        <v>1</v>
      </c>
      <c r="AH37">
        <v>24</v>
      </c>
      <c r="AI37">
        <v>8</v>
      </c>
      <c r="AJ37">
        <v>4</v>
      </c>
      <c r="AK37">
        <v>15</v>
      </c>
      <c r="AL37">
        <v>384</v>
      </c>
      <c r="AM37">
        <v>142.2222222222222</v>
      </c>
      <c r="AN37">
        <v>101.7777777777778</v>
      </c>
    </row>
    <row r="38" spans="1:40" x14ac:dyDescent="0.35">
      <c r="A38">
        <v>852</v>
      </c>
      <c r="B38" t="s">
        <v>173</v>
      </c>
      <c r="C38" t="s">
        <v>174</v>
      </c>
      <c r="D38" t="s">
        <v>175</v>
      </c>
      <c r="E38" t="s">
        <v>220</v>
      </c>
      <c r="F38" s="66">
        <v>40717</v>
      </c>
      <c r="G38">
        <v>12</v>
      </c>
      <c r="H38">
        <v>9</v>
      </c>
      <c r="I38" t="s">
        <v>177</v>
      </c>
      <c r="J38">
        <v>20.635542000000001</v>
      </c>
      <c r="K38">
        <v>3.5981070000000002</v>
      </c>
      <c r="L38">
        <v>24.233649</v>
      </c>
      <c r="M38">
        <v>8.8866949897659184E-4</v>
      </c>
      <c r="N38">
        <v>29.972763</v>
      </c>
      <c r="O38">
        <v>5.6130636424934425E-4</v>
      </c>
      <c r="P38">
        <v>74</v>
      </c>
      <c r="Q38">
        <v>147</v>
      </c>
      <c r="R38">
        <v>31</v>
      </c>
      <c r="S38">
        <v>10</v>
      </c>
      <c r="T38">
        <v>0</v>
      </c>
      <c r="U38">
        <v>2</v>
      </c>
      <c r="V38">
        <v>4</v>
      </c>
      <c r="W38">
        <v>268</v>
      </c>
      <c r="X38">
        <v>251</v>
      </c>
      <c r="Y38">
        <v>6.3432835820895539E-2</v>
      </c>
      <c r="Z38">
        <v>17</v>
      </c>
      <c r="AA38" t="s">
        <v>178</v>
      </c>
      <c r="AB38">
        <v>0.9</v>
      </c>
      <c r="AC38">
        <v>226</v>
      </c>
      <c r="AD38">
        <v>3</v>
      </c>
      <c r="AE38">
        <v>678</v>
      </c>
      <c r="AF38">
        <v>610.20000000000005</v>
      </c>
      <c r="AG38">
        <v>1</v>
      </c>
      <c r="AH38">
        <v>24</v>
      </c>
      <c r="AI38">
        <v>8</v>
      </c>
      <c r="AJ38">
        <v>4</v>
      </c>
      <c r="AK38">
        <v>15</v>
      </c>
      <c r="AL38">
        <v>384</v>
      </c>
      <c r="AM38">
        <v>142.2222222222222</v>
      </c>
      <c r="AN38">
        <v>83.7777777777778</v>
      </c>
    </row>
    <row r="39" spans="1:40" x14ac:dyDescent="0.35">
      <c r="A39">
        <v>742</v>
      </c>
      <c r="B39" t="s">
        <v>173</v>
      </c>
      <c r="C39" t="s">
        <v>190</v>
      </c>
      <c r="D39" t="s">
        <v>175</v>
      </c>
      <c r="E39" t="s">
        <v>221</v>
      </c>
      <c r="F39" s="66">
        <v>41270</v>
      </c>
      <c r="G39">
        <v>10</v>
      </c>
      <c r="H39">
        <v>8</v>
      </c>
      <c r="I39" t="s">
        <v>177</v>
      </c>
      <c r="J39">
        <v>30.130673999999999</v>
      </c>
      <c r="K39">
        <v>6.623227</v>
      </c>
      <c r="L39">
        <v>36.753900999999999</v>
      </c>
      <c r="M39">
        <v>1.3477982943099183E-3</v>
      </c>
      <c r="N39">
        <v>20.676138000000002</v>
      </c>
      <c r="O39">
        <v>3.8720647300676653E-4</v>
      </c>
      <c r="P39">
        <v>254</v>
      </c>
      <c r="Q39">
        <v>141</v>
      </c>
      <c r="R39">
        <v>41</v>
      </c>
      <c r="S39">
        <v>5</v>
      </c>
      <c r="T39">
        <v>0</v>
      </c>
      <c r="U39">
        <v>4</v>
      </c>
      <c r="V39">
        <v>13</v>
      </c>
      <c r="W39">
        <v>458</v>
      </c>
      <c r="X39">
        <v>446</v>
      </c>
      <c r="Y39">
        <v>2.6200873362445365E-2</v>
      </c>
      <c r="Z39">
        <v>12</v>
      </c>
      <c r="AA39" t="s">
        <v>178</v>
      </c>
      <c r="AB39">
        <v>0.9</v>
      </c>
      <c r="AC39">
        <v>401</v>
      </c>
      <c r="AD39">
        <v>3</v>
      </c>
      <c r="AE39">
        <v>1203</v>
      </c>
      <c r="AF39">
        <v>1082.7</v>
      </c>
      <c r="AG39">
        <v>1</v>
      </c>
      <c r="AH39">
        <v>24</v>
      </c>
      <c r="AI39">
        <v>8</v>
      </c>
      <c r="AJ39">
        <v>4</v>
      </c>
      <c r="AK39">
        <v>15</v>
      </c>
      <c r="AL39">
        <v>384</v>
      </c>
      <c r="AM39">
        <v>142.22222222222223</v>
      </c>
      <c r="AN39">
        <v>258.77777777777777</v>
      </c>
    </row>
    <row r="40" spans="1:40" x14ac:dyDescent="0.35">
      <c r="A40">
        <v>361</v>
      </c>
      <c r="B40" t="s">
        <v>173</v>
      </c>
      <c r="C40" t="s">
        <v>222</v>
      </c>
      <c r="D40" t="s">
        <v>175</v>
      </c>
      <c r="E40" t="s">
        <v>223</v>
      </c>
      <c r="F40" s="66">
        <v>24471</v>
      </c>
      <c r="G40">
        <v>56</v>
      </c>
      <c r="H40">
        <v>8</v>
      </c>
      <c r="I40" t="s">
        <v>177</v>
      </c>
      <c r="J40">
        <v>23.164448</v>
      </c>
      <c r="K40">
        <v>6.4003959999999998</v>
      </c>
      <c r="L40">
        <v>29.564844000000001</v>
      </c>
      <c r="M40">
        <v>1.0841691692737275E-3</v>
      </c>
      <c r="N40">
        <v>52.285668000000001</v>
      </c>
      <c r="O40">
        <v>9.7916492408218364E-4</v>
      </c>
      <c r="P40">
        <v>83</v>
      </c>
      <c r="Q40">
        <v>141</v>
      </c>
      <c r="R40">
        <v>24</v>
      </c>
      <c r="S40">
        <v>19</v>
      </c>
      <c r="T40">
        <v>0</v>
      </c>
      <c r="U40">
        <v>0</v>
      </c>
      <c r="V40">
        <v>11</v>
      </c>
      <c r="W40">
        <v>278</v>
      </c>
      <c r="X40">
        <v>270</v>
      </c>
      <c r="Y40">
        <v>2.877697841726623E-2</v>
      </c>
      <c r="Z40">
        <v>8</v>
      </c>
      <c r="AA40" t="s">
        <v>178</v>
      </c>
      <c r="AB40">
        <v>0.9</v>
      </c>
      <c r="AC40">
        <v>243</v>
      </c>
      <c r="AD40">
        <v>3</v>
      </c>
      <c r="AE40">
        <v>729</v>
      </c>
      <c r="AF40">
        <v>656.1</v>
      </c>
      <c r="AG40">
        <v>1</v>
      </c>
      <c r="AH40">
        <v>24</v>
      </c>
      <c r="AI40">
        <v>8</v>
      </c>
      <c r="AJ40">
        <v>4</v>
      </c>
      <c r="AK40">
        <v>15</v>
      </c>
      <c r="AL40">
        <v>384</v>
      </c>
      <c r="AM40">
        <v>142.22222222222223</v>
      </c>
      <c r="AN40">
        <v>100.77777777777777</v>
      </c>
    </row>
    <row r="41" spans="1:40" x14ac:dyDescent="0.35">
      <c r="A41">
        <v>581</v>
      </c>
      <c r="B41" t="s">
        <v>173</v>
      </c>
      <c r="C41" t="s">
        <v>190</v>
      </c>
      <c r="D41" t="s">
        <v>175</v>
      </c>
      <c r="E41" t="s">
        <v>224</v>
      </c>
      <c r="F41" s="66">
        <v>41801</v>
      </c>
      <c r="G41">
        <v>9</v>
      </c>
      <c r="H41">
        <v>7</v>
      </c>
      <c r="I41" t="s">
        <v>177</v>
      </c>
      <c r="J41">
        <v>24.008669000000001</v>
      </c>
      <c r="K41">
        <v>1.7258560000000001</v>
      </c>
      <c r="L41">
        <v>25.734525000000001</v>
      </c>
      <c r="M41">
        <v>9.4370795905109365E-4</v>
      </c>
      <c r="N41">
        <v>20.202584999999999</v>
      </c>
      <c r="O41">
        <v>3.7833814436087653E-4</v>
      </c>
      <c r="P41">
        <v>107</v>
      </c>
      <c r="Q41">
        <v>130</v>
      </c>
      <c r="R41">
        <v>22</v>
      </c>
      <c r="S41">
        <v>9</v>
      </c>
      <c r="T41">
        <v>0</v>
      </c>
      <c r="U41">
        <v>3</v>
      </c>
      <c r="V41">
        <v>7</v>
      </c>
      <c r="W41">
        <v>278</v>
      </c>
      <c r="X41">
        <v>275</v>
      </c>
      <c r="Y41">
        <v>1.0791366906474864E-2</v>
      </c>
      <c r="Z41">
        <v>3</v>
      </c>
      <c r="AA41" t="s">
        <v>178</v>
      </c>
      <c r="AB41">
        <v>0.9</v>
      </c>
      <c r="AC41">
        <v>248</v>
      </c>
      <c r="AD41">
        <v>3</v>
      </c>
      <c r="AE41">
        <v>744</v>
      </c>
      <c r="AF41">
        <v>669.6</v>
      </c>
      <c r="AG41">
        <v>1</v>
      </c>
      <c r="AH41">
        <v>24</v>
      </c>
      <c r="AI41">
        <v>8</v>
      </c>
      <c r="AJ41">
        <v>4</v>
      </c>
      <c r="AK41">
        <v>15</v>
      </c>
      <c r="AL41">
        <v>384</v>
      </c>
      <c r="AM41">
        <v>142.22222222222223</v>
      </c>
      <c r="AN41">
        <v>105.77777777777777</v>
      </c>
    </row>
    <row r="42" spans="1:40" x14ac:dyDescent="0.35">
      <c r="A42">
        <v>442</v>
      </c>
      <c r="B42" t="s">
        <v>173</v>
      </c>
      <c r="C42" t="s">
        <v>188</v>
      </c>
      <c r="D42" t="s">
        <v>175</v>
      </c>
      <c r="E42" t="s">
        <v>225</v>
      </c>
      <c r="F42" s="66">
        <v>40609</v>
      </c>
      <c r="G42">
        <v>12</v>
      </c>
      <c r="H42">
        <v>9</v>
      </c>
      <c r="I42" t="s">
        <v>177</v>
      </c>
      <c r="J42">
        <v>28.472176000000001</v>
      </c>
      <c r="K42">
        <v>2.3366169999999999</v>
      </c>
      <c r="L42">
        <v>30.808793000000001</v>
      </c>
      <c r="M42">
        <v>1.129785887357844E-3</v>
      </c>
      <c r="N42">
        <v>33.077368</v>
      </c>
      <c r="O42">
        <v>6.1944696826974558E-4</v>
      </c>
      <c r="P42">
        <v>138</v>
      </c>
      <c r="Q42">
        <v>127</v>
      </c>
      <c r="R42">
        <v>10</v>
      </c>
      <c r="S42">
        <v>6</v>
      </c>
      <c r="T42">
        <v>0</v>
      </c>
      <c r="U42">
        <v>3</v>
      </c>
      <c r="V42">
        <v>9</v>
      </c>
      <c r="W42">
        <v>293</v>
      </c>
      <c r="X42">
        <v>288</v>
      </c>
      <c r="Y42">
        <v>1.7064846416382284E-2</v>
      </c>
      <c r="Z42">
        <v>5</v>
      </c>
      <c r="AA42" t="s">
        <v>178</v>
      </c>
      <c r="AB42">
        <v>0.9</v>
      </c>
      <c r="AC42">
        <v>259</v>
      </c>
      <c r="AD42">
        <v>3</v>
      </c>
      <c r="AE42">
        <v>777</v>
      </c>
      <c r="AF42">
        <v>699.30000000000007</v>
      </c>
      <c r="AG42">
        <v>1</v>
      </c>
      <c r="AH42">
        <v>24</v>
      </c>
      <c r="AI42">
        <v>8</v>
      </c>
      <c r="AJ42">
        <v>4</v>
      </c>
      <c r="AK42">
        <v>15</v>
      </c>
      <c r="AL42">
        <v>384</v>
      </c>
      <c r="AM42">
        <v>142.2222222222222</v>
      </c>
      <c r="AN42">
        <v>116.7777777777778</v>
      </c>
    </row>
    <row r="43" spans="1:40" x14ac:dyDescent="0.35">
      <c r="A43">
        <v>265</v>
      </c>
      <c r="B43" t="s">
        <v>173</v>
      </c>
      <c r="C43" t="s">
        <v>184</v>
      </c>
      <c r="D43" t="s">
        <v>175</v>
      </c>
      <c r="E43" t="s">
        <v>226</v>
      </c>
      <c r="F43" s="66">
        <v>40063</v>
      </c>
      <c r="G43">
        <v>13</v>
      </c>
      <c r="H43">
        <v>9</v>
      </c>
      <c r="I43" t="s">
        <v>177</v>
      </c>
      <c r="J43">
        <v>26.255248999999999</v>
      </c>
      <c r="K43">
        <v>4.0339999999999998</v>
      </c>
      <c r="L43">
        <v>30.289248999999998</v>
      </c>
      <c r="M43">
        <v>1.110733746007761E-3</v>
      </c>
      <c r="N43">
        <v>19.395485999999998</v>
      </c>
      <c r="O43">
        <v>3.6322342820076535E-4</v>
      </c>
      <c r="P43">
        <v>155</v>
      </c>
      <c r="Q43">
        <v>122</v>
      </c>
      <c r="R43">
        <v>15</v>
      </c>
      <c r="S43">
        <v>6</v>
      </c>
      <c r="T43">
        <v>0</v>
      </c>
      <c r="U43">
        <v>4</v>
      </c>
      <c r="V43">
        <v>8</v>
      </c>
      <c r="W43">
        <v>310</v>
      </c>
      <c r="X43">
        <v>303</v>
      </c>
      <c r="Y43">
        <v>2.2580645161290325E-2</v>
      </c>
      <c r="Z43">
        <v>7</v>
      </c>
      <c r="AA43" t="s">
        <v>178</v>
      </c>
      <c r="AB43">
        <v>0.9</v>
      </c>
      <c r="AC43">
        <v>273</v>
      </c>
      <c r="AD43">
        <v>3</v>
      </c>
      <c r="AE43">
        <v>819</v>
      </c>
      <c r="AF43">
        <v>737.1</v>
      </c>
      <c r="AG43">
        <v>1</v>
      </c>
      <c r="AH43">
        <v>24</v>
      </c>
      <c r="AI43">
        <v>8</v>
      </c>
      <c r="AJ43">
        <v>4</v>
      </c>
      <c r="AK43">
        <v>15</v>
      </c>
      <c r="AL43">
        <v>384</v>
      </c>
      <c r="AM43">
        <v>142.22222222222223</v>
      </c>
      <c r="AN43">
        <v>130.77777777777777</v>
      </c>
    </row>
    <row r="44" spans="1:40" x14ac:dyDescent="0.35">
      <c r="A44">
        <v>740</v>
      </c>
      <c r="B44" t="s">
        <v>173</v>
      </c>
      <c r="C44" t="s">
        <v>190</v>
      </c>
      <c r="D44" t="s">
        <v>175</v>
      </c>
      <c r="E44" t="s">
        <v>227</v>
      </c>
      <c r="F44" s="66">
        <v>40996</v>
      </c>
      <c r="G44">
        <v>11</v>
      </c>
      <c r="H44">
        <v>9</v>
      </c>
      <c r="I44" t="s">
        <v>177</v>
      </c>
      <c r="J44">
        <v>31.528344000000001</v>
      </c>
      <c r="K44">
        <v>3.5913149999999998</v>
      </c>
      <c r="L44">
        <v>35.119658999999999</v>
      </c>
      <c r="M44">
        <v>1.2878691841975078E-3</v>
      </c>
      <c r="N44">
        <v>15.461823000000001</v>
      </c>
      <c r="O44">
        <v>2.8955687711529598E-4</v>
      </c>
      <c r="P44">
        <v>188</v>
      </c>
      <c r="Q44">
        <v>121</v>
      </c>
      <c r="R44">
        <v>15</v>
      </c>
      <c r="S44">
        <v>10</v>
      </c>
      <c r="T44">
        <v>0</v>
      </c>
      <c r="U44">
        <v>4</v>
      </c>
      <c r="V44">
        <v>16</v>
      </c>
      <c r="W44">
        <v>354</v>
      </c>
      <c r="X44">
        <v>339</v>
      </c>
      <c r="Y44">
        <v>4.2372881355932202E-2</v>
      </c>
      <c r="Z44">
        <v>15</v>
      </c>
      <c r="AA44" t="s">
        <v>178</v>
      </c>
      <c r="AB44">
        <v>0.9</v>
      </c>
      <c r="AC44">
        <v>305</v>
      </c>
      <c r="AD44">
        <v>3</v>
      </c>
      <c r="AE44">
        <v>915</v>
      </c>
      <c r="AF44">
        <v>823.5</v>
      </c>
      <c r="AG44">
        <v>1</v>
      </c>
      <c r="AH44">
        <v>24</v>
      </c>
      <c r="AI44">
        <v>8</v>
      </c>
      <c r="AJ44">
        <v>4</v>
      </c>
      <c r="AK44">
        <v>15</v>
      </c>
      <c r="AL44">
        <v>384</v>
      </c>
      <c r="AM44">
        <v>142.22222222222223</v>
      </c>
      <c r="AN44">
        <v>162.77777777777777</v>
      </c>
    </row>
    <row r="45" spans="1:40" x14ac:dyDescent="0.35">
      <c r="A45">
        <v>167</v>
      </c>
      <c r="B45" t="s">
        <v>173</v>
      </c>
      <c r="C45" t="s">
        <v>190</v>
      </c>
      <c r="D45" t="s">
        <v>175</v>
      </c>
      <c r="E45" t="s">
        <v>228</v>
      </c>
      <c r="F45" s="66">
        <v>41445</v>
      </c>
      <c r="G45">
        <v>10</v>
      </c>
      <c r="H45">
        <v>8</v>
      </c>
      <c r="I45" t="s">
        <v>177</v>
      </c>
      <c r="J45">
        <v>28.068773</v>
      </c>
      <c r="K45">
        <v>4.0766619999999998</v>
      </c>
      <c r="L45">
        <v>32.145434999999999</v>
      </c>
      <c r="M45">
        <v>1.1788017403336409E-3</v>
      </c>
      <c r="N45">
        <v>26.339492</v>
      </c>
      <c r="O45">
        <v>4.9326531860591867E-4</v>
      </c>
      <c r="P45">
        <v>188</v>
      </c>
      <c r="Q45">
        <v>117</v>
      </c>
      <c r="R45">
        <v>46</v>
      </c>
      <c r="S45">
        <v>11</v>
      </c>
      <c r="T45">
        <v>0</v>
      </c>
      <c r="U45">
        <v>1</v>
      </c>
      <c r="V45">
        <v>6</v>
      </c>
      <c r="W45">
        <v>369</v>
      </c>
      <c r="X45">
        <v>353</v>
      </c>
      <c r="Y45">
        <v>4.3360433604336057E-2</v>
      </c>
      <c r="Z45">
        <v>16</v>
      </c>
      <c r="AA45" t="s">
        <v>178</v>
      </c>
      <c r="AB45">
        <v>0.9</v>
      </c>
      <c r="AC45">
        <v>318</v>
      </c>
      <c r="AD45">
        <v>3</v>
      </c>
      <c r="AE45">
        <v>954</v>
      </c>
      <c r="AF45">
        <v>858.6</v>
      </c>
      <c r="AG45">
        <v>1</v>
      </c>
      <c r="AH45">
        <v>24</v>
      </c>
      <c r="AI45">
        <v>8</v>
      </c>
      <c r="AJ45">
        <v>4</v>
      </c>
      <c r="AK45">
        <v>15</v>
      </c>
      <c r="AL45">
        <v>384</v>
      </c>
      <c r="AM45">
        <v>142.22222222222223</v>
      </c>
      <c r="AN45">
        <v>175.77777777777777</v>
      </c>
    </row>
    <row r="46" spans="1:40" x14ac:dyDescent="0.35">
      <c r="A46">
        <v>341</v>
      </c>
      <c r="B46" t="s">
        <v>173</v>
      </c>
      <c r="C46" t="s">
        <v>222</v>
      </c>
      <c r="D46" t="s">
        <v>175</v>
      </c>
      <c r="E46" t="s">
        <v>229</v>
      </c>
      <c r="F46" s="66">
        <v>41331</v>
      </c>
      <c r="G46">
        <v>10</v>
      </c>
      <c r="H46">
        <v>8</v>
      </c>
      <c r="I46" t="s">
        <v>177</v>
      </c>
      <c r="J46">
        <v>29.050339999999998</v>
      </c>
      <c r="K46">
        <v>4.0138249999999998</v>
      </c>
      <c r="L46">
        <v>33.064164999999996</v>
      </c>
      <c r="M46">
        <v>1.2124923879449339E-3</v>
      </c>
      <c r="N46">
        <v>19.440466000000001</v>
      </c>
      <c r="O46">
        <v>3.6406577831256311E-4</v>
      </c>
      <c r="P46">
        <v>150</v>
      </c>
      <c r="Q46">
        <v>109</v>
      </c>
      <c r="R46">
        <v>22</v>
      </c>
      <c r="S46">
        <v>2</v>
      </c>
      <c r="T46">
        <v>0</v>
      </c>
      <c r="U46">
        <v>1</v>
      </c>
      <c r="V46">
        <v>11</v>
      </c>
      <c r="W46">
        <v>295</v>
      </c>
      <c r="X46">
        <v>289</v>
      </c>
      <c r="Y46">
        <v>2.033898305084747E-2</v>
      </c>
      <c r="Z46">
        <v>6</v>
      </c>
      <c r="AA46" t="s">
        <v>178</v>
      </c>
      <c r="AB46">
        <v>0.9</v>
      </c>
      <c r="AC46">
        <v>260</v>
      </c>
      <c r="AD46">
        <v>3</v>
      </c>
      <c r="AE46">
        <v>780</v>
      </c>
      <c r="AF46">
        <v>702</v>
      </c>
      <c r="AG46">
        <v>1</v>
      </c>
      <c r="AH46">
        <v>24</v>
      </c>
      <c r="AI46">
        <v>8</v>
      </c>
      <c r="AJ46">
        <v>4</v>
      </c>
      <c r="AK46">
        <v>15</v>
      </c>
      <c r="AL46">
        <v>384</v>
      </c>
      <c r="AM46">
        <v>142.22222222222223</v>
      </c>
      <c r="AN46">
        <v>117.77777777777777</v>
      </c>
    </row>
    <row r="47" spans="1:40" x14ac:dyDescent="0.35">
      <c r="A47">
        <v>772</v>
      </c>
      <c r="B47" t="s">
        <v>173</v>
      </c>
      <c r="C47" t="s">
        <v>222</v>
      </c>
      <c r="D47" t="s">
        <v>175</v>
      </c>
      <c r="E47" t="s">
        <v>230</v>
      </c>
      <c r="F47" s="66">
        <v>40672</v>
      </c>
      <c r="G47">
        <v>12</v>
      </c>
      <c r="H47">
        <v>8</v>
      </c>
      <c r="I47" t="s">
        <v>177</v>
      </c>
      <c r="J47">
        <v>20.272773999999998</v>
      </c>
      <c r="K47">
        <v>4.7177619999999996</v>
      </c>
      <c r="L47">
        <v>24.990535999999999</v>
      </c>
      <c r="M47">
        <v>9.1642521958936027E-4</v>
      </c>
      <c r="N47">
        <v>22.247467</v>
      </c>
      <c r="O47">
        <v>4.1663308836516899E-4</v>
      </c>
      <c r="P47">
        <v>149</v>
      </c>
      <c r="Q47">
        <v>97</v>
      </c>
      <c r="R47">
        <v>6</v>
      </c>
      <c r="S47">
        <v>5</v>
      </c>
      <c r="T47">
        <v>0</v>
      </c>
      <c r="U47">
        <v>1</v>
      </c>
      <c r="V47">
        <v>5</v>
      </c>
      <c r="W47">
        <v>263</v>
      </c>
      <c r="X47">
        <v>262</v>
      </c>
      <c r="Y47">
        <v>3.8022813688213253E-3</v>
      </c>
      <c r="Z47">
        <v>1</v>
      </c>
      <c r="AA47" t="s">
        <v>178</v>
      </c>
      <c r="AB47">
        <v>0.9</v>
      </c>
      <c r="AC47">
        <v>236</v>
      </c>
      <c r="AD47">
        <v>3</v>
      </c>
      <c r="AE47">
        <v>708</v>
      </c>
      <c r="AF47">
        <v>637.20000000000005</v>
      </c>
      <c r="AG47">
        <v>1</v>
      </c>
      <c r="AH47">
        <v>24</v>
      </c>
      <c r="AI47">
        <v>8</v>
      </c>
      <c r="AJ47">
        <v>4</v>
      </c>
      <c r="AK47">
        <v>15</v>
      </c>
      <c r="AL47">
        <v>384</v>
      </c>
      <c r="AM47">
        <v>142.2222222222222</v>
      </c>
      <c r="AN47">
        <v>93.7777777777778</v>
      </c>
    </row>
    <row r="48" spans="1:40" x14ac:dyDescent="0.35">
      <c r="A48">
        <v>342</v>
      </c>
      <c r="B48" t="s">
        <v>173</v>
      </c>
      <c r="C48" t="s">
        <v>222</v>
      </c>
      <c r="D48" t="s">
        <v>175</v>
      </c>
      <c r="E48" t="s">
        <v>231</v>
      </c>
      <c r="F48" s="66">
        <v>41361</v>
      </c>
      <c r="G48">
        <v>10</v>
      </c>
      <c r="H48">
        <v>8</v>
      </c>
      <c r="I48" t="s">
        <v>177</v>
      </c>
      <c r="J48">
        <v>28.613271000000001</v>
      </c>
      <c r="K48">
        <v>2.8453179999999998</v>
      </c>
      <c r="L48">
        <v>31.458589</v>
      </c>
      <c r="M48">
        <v>1.1536144855915228E-3</v>
      </c>
      <c r="N48">
        <v>16.387091000000002</v>
      </c>
      <c r="O48">
        <v>3.0688456949508298E-4</v>
      </c>
      <c r="P48">
        <v>155</v>
      </c>
      <c r="Q48">
        <v>96</v>
      </c>
      <c r="R48">
        <v>33</v>
      </c>
      <c r="S48">
        <v>11</v>
      </c>
      <c r="T48">
        <v>0</v>
      </c>
      <c r="U48">
        <v>2</v>
      </c>
      <c r="V48">
        <v>9</v>
      </c>
      <c r="W48">
        <v>306</v>
      </c>
      <c r="X48">
        <v>299</v>
      </c>
      <c r="Y48">
        <v>2.2875816993464082E-2</v>
      </c>
      <c r="Z48">
        <v>7</v>
      </c>
      <c r="AA48" t="s">
        <v>178</v>
      </c>
      <c r="AB48">
        <v>0.9</v>
      </c>
      <c r="AC48">
        <v>269</v>
      </c>
      <c r="AD48">
        <v>3</v>
      </c>
      <c r="AE48">
        <v>807</v>
      </c>
      <c r="AF48">
        <v>726.30000000000007</v>
      </c>
      <c r="AG48">
        <v>1</v>
      </c>
      <c r="AH48">
        <v>24</v>
      </c>
      <c r="AI48">
        <v>8</v>
      </c>
      <c r="AJ48">
        <v>4</v>
      </c>
      <c r="AK48">
        <v>15</v>
      </c>
      <c r="AL48">
        <v>384</v>
      </c>
      <c r="AM48">
        <v>142.2222222222222</v>
      </c>
      <c r="AN48">
        <v>126.7777777777778</v>
      </c>
    </row>
    <row r="49" spans="1:40" x14ac:dyDescent="0.35">
      <c r="A49">
        <v>172</v>
      </c>
      <c r="B49" t="s">
        <v>173</v>
      </c>
      <c r="C49" t="s">
        <v>222</v>
      </c>
      <c r="D49" t="s">
        <v>175</v>
      </c>
      <c r="E49" t="s">
        <v>232</v>
      </c>
      <c r="F49" s="66">
        <v>42000</v>
      </c>
      <c r="G49">
        <v>8</v>
      </c>
      <c r="H49">
        <v>8</v>
      </c>
      <c r="I49" t="s">
        <v>177</v>
      </c>
      <c r="J49">
        <v>29.150838</v>
      </c>
      <c r="K49">
        <v>8.1236770000000007</v>
      </c>
      <c r="L49">
        <v>37.274515000000001</v>
      </c>
      <c r="M49">
        <v>1.3668896735132814E-3</v>
      </c>
      <c r="N49">
        <v>14.050051</v>
      </c>
      <c r="O49">
        <v>2.631183199335965E-4</v>
      </c>
      <c r="P49">
        <v>158</v>
      </c>
      <c r="Q49">
        <v>90</v>
      </c>
      <c r="R49">
        <v>33</v>
      </c>
      <c r="S49">
        <v>8</v>
      </c>
      <c r="T49">
        <v>0</v>
      </c>
      <c r="U49">
        <v>2</v>
      </c>
      <c r="V49">
        <v>10</v>
      </c>
      <c r="W49">
        <v>301</v>
      </c>
      <c r="X49">
        <v>293</v>
      </c>
      <c r="Y49">
        <v>2.6578073089700949E-2</v>
      </c>
      <c r="Z49">
        <v>8</v>
      </c>
      <c r="AA49" t="s">
        <v>178</v>
      </c>
      <c r="AB49">
        <v>0.9</v>
      </c>
      <c r="AC49">
        <v>264</v>
      </c>
      <c r="AD49">
        <v>3</v>
      </c>
      <c r="AE49">
        <v>792</v>
      </c>
      <c r="AF49">
        <v>712.80000000000007</v>
      </c>
      <c r="AG49">
        <v>1</v>
      </c>
      <c r="AH49">
        <v>24</v>
      </c>
      <c r="AI49">
        <v>8</v>
      </c>
      <c r="AJ49">
        <v>4</v>
      </c>
      <c r="AK49">
        <v>15</v>
      </c>
      <c r="AL49">
        <v>384</v>
      </c>
      <c r="AM49">
        <v>142.2222222222222</v>
      </c>
      <c r="AN49">
        <v>121.7777777777778</v>
      </c>
    </row>
    <row r="50" spans="1:40" x14ac:dyDescent="0.35">
      <c r="A50">
        <v>751</v>
      </c>
      <c r="B50" t="s">
        <v>173</v>
      </c>
      <c r="C50" t="s">
        <v>222</v>
      </c>
      <c r="D50" t="s">
        <v>175</v>
      </c>
      <c r="E50" t="s">
        <v>233</v>
      </c>
      <c r="F50" s="66">
        <v>24471</v>
      </c>
      <c r="G50">
        <v>56</v>
      </c>
      <c r="H50">
        <v>9</v>
      </c>
      <c r="I50" t="s">
        <v>177</v>
      </c>
      <c r="J50">
        <v>36.218591000000004</v>
      </c>
      <c r="K50">
        <v>4.9892609999999999</v>
      </c>
      <c r="L50">
        <v>41.207852000000003</v>
      </c>
      <c r="M50">
        <v>1.5111286455763038E-3</v>
      </c>
      <c r="N50">
        <v>32.354778000000003</v>
      </c>
      <c r="O50">
        <v>6.0591487028655564E-4</v>
      </c>
      <c r="P50">
        <v>195</v>
      </c>
      <c r="Q50">
        <v>89</v>
      </c>
      <c r="R50">
        <v>34</v>
      </c>
      <c r="S50">
        <v>13</v>
      </c>
      <c r="T50">
        <v>0</v>
      </c>
      <c r="U50">
        <v>1</v>
      </c>
      <c r="V50">
        <v>13</v>
      </c>
      <c r="W50">
        <v>345</v>
      </c>
      <c r="X50">
        <v>334</v>
      </c>
      <c r="Y50">
        <v>3.1884057971014457E-2</v>
      </c>
      <c r="Z50">
        <v>11</v>
      </c>
      <c r="AA50" t="s">
        <v>178</v>
      </c>
      <c r="AB50">
        <v>0.9</v>
      </c>
      <c r="AC50">
        <v>301</v>
      </c>
      <c r="AD50">
        <v>3</v>
      </c>
      <c r="AE50">
        <v>903</v>
      </c>
      <c r="AF50">
        <v>812.7</v>
      </c>
      <c r="AG50">
        <v>1</v>
      </c>
      <c r="AH50">
        <v>24</v>
      </c>
      <c r="AI50">
        <v>8</v>
      </c>
      <c r="AJ50">
        <v>4</v>
      </c>
      <c r="AK50">
        <v>15</v>
      </c>
      <c r="AL50">
        <v>384</v>
      </c>
      <c r="AM50">
        <v>142.2222222222222</v>
      </c>
      <c r="AN50">
        <v>158.7777777777778</v>
      </c>
    </row>
    <row r="51" spans="1:40" x14ac:dyDescent="0.35">
      <c r="A51">
        <v>324</v>
      </c>
      <c r="B51" t="s">
        <v>173</v>
      </c>
      <c r="C51" t="s">
        <v>222</v>
      </c>
      <c r="D51" t="s">
        <v>175</v>
      </c>
      <c r="E51" t="s">
        <v>234</v>
      </c>
      <c r="F51" s="66">
        <v>28415</v>
      </c>
      <c r="G51">
        <v>45</v>
      </c>
      <c r="H51">
        <v>9</v>
      </c>
      <c r="I51" t="s">
        <v>177</v>
      </c>
      <c r="J51">
        <v>49.114102000000003</v>
      </c>
      <c r="K51">
        <v>29.650316</v>
      </c>
      <c r="L51">
        <v>78.764418000000006</v>
      </c>
      <c r="M51">
        <v>2.888361380543345E-3</v>
      </c>
      <c r="N51">
        <v>31.605449</v>
      </c>
      <c r="O51">
        <v>5.9188202531271726E-4</v>
      </c>
      <c r="P51">
        <v>201</v>
      </c>
      <c r="Q51">
        <v>88</v>
      </c>
      <c r="R51">
        <v>51</v>
      </c>
      <c r="S51">
        <v>6</v>
      </c>
      <c r="T51">
        <v>0</v>
      </c>
      <c r="U51">
        <v>4</v>
      </c>
      <c r="V51">
        <v>17</v>
      </c>
      <c r="W51">
        <v>367</v>
      </c>
      <c r="X51">
        <v>353</v>
      </c>
      <c r="Y51">
        <v>3.8147138964577665E-2</v>
      </c>
      <c r="Z51">
        <v>14</v>
      </c>
      <c r="AA51" t="s">
        <v>178</v>
      </c>
      <c r="AB51">
        <v>0.9</v>
      </c>
      <c r="AC51">
        <v>318</v>
      </c>
      <c r="AD51">
        <v>3</v>
      </c>
      <c r="AE51">
        <v>954</v>
      </c>
      <c r="AF51">
        <v>858.6</v>
      </c>
      <c r="AG51">
        <v>1</v>
      </c>
      <c r="AH51">
        <v>24</v>
      </c>
      <c r="AI51">
        <v>8</v>
      </c>
      <c r="AJ51">
        <v>4</v>
      </c>
      <c r="AK51">
        <v>15</v>
      </c>
      <c r="AL51">
        <v>384</v>
      </c>
      <c r="AM51">
        <v>142.22222222222223</v>
      </c>
      <c r="AN51">
        <v>175.77777777777777</v>
      </c>
    </row>
    <row r="52" spans="1:40" x14ac:dyDescent="0.35">
      <c r="A52">
        <v>572</v>
      </c>
      <c r="B52" t="s">
        <v>173</v>
      </c>
      <c r="C52" t="s">
        <v>222</v>
      </c>
      <c r="D52" t="s">
        <v>175</v>
      </c>
      <c r="E52" t="s">
        <v>235</v>
      </c>
      <c r="F52" s="66">
        <v>41929</v>
      </c>
      <c r="G52">
        <v>8</v>
      </c>
      <c r="H52">
        <v>8</v>
      </c>
      <c r="I52" t="s">
        <v>177</v>
      </c>
      <c r="J52">
        <v>24.307110000000002</v>
      </c>
      <c r="K52">
        <v>7.1681679999999997</v>
      </c>
      <c r="L52">
        <v>31.475278000000003</v>
      </c>
      <c r="M52">
        <v>1.1542264860900208E-3</v>
      </c>
      <c r="N52">
        <v>37.742305000000002</v>
      </c>
      <c r="O52">
        <v>7.0680824446981577E-4</v>
      </c>
      <c r="P52">
        <v>136</v>
      </c>
      <c r="Q52">
        <v>72</v>
      </c>
      <c r="R52">
        <v>62</v>
      </c>
      <c r="S52">
        <v>11</v>
      </c>
      <c r="T52">
        <v>0</v>
      </c>
      <c r="U52">
        <v>0</v>
      </c>
      <c r="V52">
        <v>12</v>
      </c>
      <c r="W52">
        <v>293</v>
      </c>
      <c r="X52">
        <v>278</v>
      </c>
      <c r="Y52">
        <v>5.1194539249146742E-2</v>
      </c>
      <c r="Z52">
        <v>15</v>
      </c>
      <c r="AA52" t="s">
        <v>178</v>
      </c>
      <c r="AB52">
        <v>0.9</v>
      </c>
      <c r="AC52">
        <v>250</v>
      </c>
      <c r="AD52">
        <v>3</v>
      </c>
      <c r="AE52">
        <v>750</v>
      </c>
      <c r="AF52">
        <v>675</v>
      </c>
      <c r="AG52">
        <v>1</v>
      </c>
      <c r="AH52">
        <v>24</v>
      </c>
      <c r="AI52">
        <v>8</v>
      </c>
      <c r="AJ52">
        <v>4</v>
      </c>
      <c r="AK52">
        <v>15</v>
      </c>
      <c r="AL52">
        <v>384</v>
      </c>
      <c r="AM52">
        <v>142.22222222222223</v>
      </c>
      <c r="AN52">
        <v>107.77777777777777</v>
      </c>
    </row>
    <row r="53" spans="1:40" x14ac:dyDescent="0.35">
      <c r="A53">
        <v>455</v>
      </c>
      <c r="B53" t="s">
        <v>173</v>
      </c>
      <c r="C53" t="s">
        <v>222</v>
      </c>
      <c r="D53" t="s">
        <v>175</v>
      </c>
      <c r="E53" t="s">
        <v>236</v>
      </c>
      <c r="F53" s="66">
        <v>41383</v>
      </c>
      <c r="G53">
        <v>10</v>
      </c>
      <c r="H53">
        <v>8</v>
      </c>
      <c r="I53" t="s">
        <v>177</v>
      </c>
      <c r="J53">
        <v>20.386564</v>
      </c>
      <c r="K53">
        <v>3.1681360000000001</v>
      </c>
      <c r="L53">
        <v>23.5547</v>
      </c>
      <c r="M53">
        <v>8.6377183426003762E-4</v>
      </c>
      <c r="N53">
        <v>35.162534000000001</v>
      </c>
      <c r="O53">
        <v>6.5849631938616916E-4</v>
      </c>
      <c r="P53">
        <v>167</v>
      </c>
      <c r="Q53">
        <v>56</v>
      </c>
      <c r="R53">
        <v>36</v>
      </c>
      <c r="S53">
        <v>7</v>
      </c>
      <c r="T53">
        <v>0</v>
      </c>
      <c r="U53">
        <v>4</v>
      </c>
      <c r="V53">
        <v>5</v>
      </c>
      <c r="W53">
        <v>275</v>
      </c>
      <c r="X53">
        <v>271</v>
      </c>
      <c r="Y53">
        <v>1.4545454545454528E-2</v>
      </c>
      <c r="Z53">
        <v>4</v>
      </c>
      <c r="AA53" t="s">
        <v>178</v>
      </c>
      <c r="AB53">
        <v>0.9</v>
      </c>
      <c r="AC53">
        <v>244</v>
      </c>
      <c r="AD53">
        <v>3</v>
      </c>
      <c r="AE53">
        <v>732</v>
      </c>
      <c r="AF53">
        <v>658.80000000000007</v>
      </c>
      <c r="AG53">
        <v>1</v>
      </c>
      <c r="AH53">
        <v>24</v>
      </c>
      <c r="AI53">
        <v>8</v>
      </c>
      <c r="AJ53">
        <v>4</v>
      </c>
      <c r="AK53">
        <v>15</v>
      </c>
      <c r="AL53">
        <v>384</v>
      </c>
      <c r="AM53">
        <v>142.2222222222222</v>
      </c>
      <c r="AN53">
        <v>101.7777777777778</v>
      </c>
    </row>
  </sheetData>
  <printOptions horizontalCentered="1"/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18B37-C6F3-42E0-978A-7FECCDC7F944}">
  <dimension ref="A1:AI82"/>
  <sheetViews>
    <sheetView showGridLines="0" topLeftCell="A2" zoomScale="90" zoomScaleNormal="90" workbookViewId="0">
      <selection activeCell="D25" sqref="D25"/>
    </sheetView>
  </sheetViews>
  <sheetFormatPr defaultRowHeight="14.5" x14ac:dyDescent="0.35"/>
  <cols>
    <col min="1" max="1" width="3.81640625" bestFit="1" customWidth="1"/>
    <col min="2" max="2" width="12.90625" bestFit="1" customWidth="1"/>
    <col min="3" max="3" width="15.54296875" style="117" bestFit="1" customWidth="1"/>
    <col min="4" max="4" width="17.7265625" style="117" bestFit="1" customWidth="1"/>
    <col min="5" max="5" width="18" style="117" bestFit="1" customWidth="1"/>
    <col min="6" max="6" width="11.90625" style="117" bestFit="1" customWidth="1"/>
    <col min="7" max="7" width="23.6328125" style="117" bestFit="1" customWidth="1"/>
    <col min="8" max="8" width="9.453125" style="117" bestFit="1" customWidth="1"/>
    <col min="9" max="9" width="13.1796875" style="117" bestFit="1" customWidth="1"/>
    <col min="10" max="10" width="11" bestFit="1" customWidth="1"/>
    <col min="11" max="12" width="3.81640625" bestFit="1" customWidth="1"/>
    <col min="13" max="13" width="4.81640625" bestFit="1" customWidth="1"/>
    <col min="14" max="18" width="3.81640625" bestFit="1" customWidth="1"/>
    <col min="19" max="19" width="6.7265625" bestFit="1" customWidth="1"/>
    <col min="20" max="20" width="10.7265625" bestFit="1" customWidth="1"/>
  </cols>
  <sheetData>
    <row r="1" spans="2:7" x14ac:dyDescent="0.35">
      <c r="C1"/>
    </row>
    <row r="3" spans="2:7" x14ac:dyDescent="0.35">
      <c r="B3" s="1" t="s">
        <v>305</v>
      </c>
      <c r="C3" s="147" t="s">
        <v>306</v>
      </c>
      <c r="D3" s="200"/>
      <c r="E3" s="200"/>
      <c r="F3" s="200"/>
      <c r="G3" s="200"/>
    </row>
    <row r="4" spans="2:7" x14ac:dyDescent="0.35">
      <c r="B4" s="1" t="s">
        <v>2</v>
      </c>
      <c r="C4" s="200" t="s">
        <v>307</v>
      </c>
      <c r="D4" s="200" t="s">
        <v>308</v>
      </c>
      <c r="E4" s="200" t="s">
        <v>309</v>
      </c>
      <c r="F4" s="200" t="s">
        <v>310</v>
      </c>
      <c r="G4" s="200" t="s">
        <v>9</v>
      </c>
    </row>
    <row r="5" spans="2:7" x14ac:dyDescent="0.35">
      <c r="B5" s="2" t="s">
        <v>311</v>
      </c>
      <c r="C5" s="199">
        <v>15</v>
      </c>
      <c r="D5" s="199">
        <v>16</v>
      </c>
      <c r="E5" s="199">
        <v>1</v>
      </c>
      <c r="F5" s="199"/>
      <c r="G5" s="199">
        <v>32</v>
      </c>
    </row>
    <row r="6" spans="2:7" x14ac:dyDescent="0.35">
      <c r="B6" s="2" t="s">
        <v>312</v>
      </c>
      <c r="C6" s="199">
        <v>23</v>
      </c>
      <c r="D6" s="199">
        <v>76</v>
      </c>
      <c r="E6" s="199">
        <v>19</v>
      </c>
      <c r="F6" s="199"/>
      <c r="G6" s="199">
        <v>118</v>
      </c>
    </row>
    <row r="7" spans="2:7" x14ac:dyDescent="0.35">
      <c r="B7" s="2" t="s">
        <v>213</v>
      </c>
      <c r="C7" s="199">
        <v>11</v>
      </c>
      <c r="D7" s="199">
        <v>35</v>
      </c>
      <c r="E7" s="199">
        <v>6</v>
      </c>
      <c r="F7" s="199"/>
      <c r="G7" s="199">
        <v>52</v>
      </c>
    </row>
    <row r="8" spans="2:7" x14ac:dyDescent="0.35">
      <c r="B8" s="2" t="s">
        <v>313</v>
      </c>
      <c r="C8" s="199">
        <v>5</v>
      </c>
      <c r="D8" s="199">
        <v>41</v>
      </c>
      <c r="E8" s="199">
        <v>5</v>
      </c>
      <c r="F8" s="199">
        <v>1</v>
      </c>
      <c r="G8" s="199">
        <v>52</v>
      </c>
    </row>
    <row r="9" spans="2:7" x14ac:dyDescent="0.35">
      <c r="B9" s="2" t="s">
        <v>181</v>
      </c>
      <c r="C9" s="199">
        <v>12</v>
      </c>
      <c r="D9" s="199">
        <v>38</v>
      </c>
      <c r="E9" s="199">
        <v>2</v>
      </c>
      <c r="F9" s="199"/>
      <c r="G9" s="199">
        <v>52</v>
      </c>
    </row>
    <row r="10" spans="2:7" x14ac:dyDescent="0.35">
      <c r="B10" s="2" t="s">
        <v>314</v>
      </c>
      <c r="C10" s="199">
        <v>11</v>
      </c>
      <c r="D10" s="199">
        <v>52</v>
      </c>
      <c r="E10" s="199">
        <v>6</v>
      </c>
      <c r="F10" s="199"/>
      <c r="G10" s="199">
        <v>69</v>
      </c>
    </row>
    <row r="11" spans="2:7" x14ac:dyDescent="0.35">
      <c r="B11" s="2" t="s">
        <v>222</v>
      </c>
      <c r="C11" s="199">
        <v>19</v>
      </c>
      <c r="D11" s="199">
        <v>43</v>
      </c>
      <c r="E11" s="199">
        <v>1</v>
      </c>
      <c r="F11" s="199"/>
      <c r="G11" s="199">
        <v>63</v>
      </c>
    </row>
    <row r="12" spans="2:7" x14ac:dyDescent="0.35">
      <c r="B12" s="2" t="s">
        <v>315</v>
      </c>
      <c r="C12" s="199">
        <v>13</v>
      </c>
      <c r="D12" s="199">
        <v>24</v>
      </c>
      <c r="E12" s="199">
        <v>2</v>
      </c>
      <c r="F12" s="199">
        <v>1</v>
      </c>
      <c r="G12" s="199">
        <v>40</v>
      </c>
    </row>
    <row r="13" spans="2:7" x14ac:dyDescent="0.35">
      <c r="B13" s="2" t="s">
        <v>179</v>
      </c>
      <c r="C13" s="199">
        <v>33</v>
      </c>
      <c r="D13" s="199">
        <v>48</v>
      </c>
      <c r="E13" s="199">
        <v>3</v>
      </c>
      <c r="F13" s="199">
        <v>1</v>
      </c>
      <c r="G13" s="199">
        <v>85</v>
      </c>
    </row>
    <row r="14" spans="2:7" x14ac:dyDescent="0.35">
      <c r="B14" s="2" t="s">
        <v>316</v>
      </c>
      <c r="C14" s="199">
        <v>12</v>
      </c>
      <c r="D14" s="199">
        <v>36</v>
      </c>
      <c r="E14" s="199">
        <v>2</v>
      </c>
      <c r="F14" s="199">
        <v>3</v>
      </c>
      <c r="G14" s="199">
        <v>53</v>
      </c>
    </row>
    <row r="15" spans="2:7" x14ac:dyDescent="0.35">
      <c r="B15" s="2" t="s">
        <v>184</v>
      </c>
      <c r="C15" s="199">
        <v>22</v>
      </c>
      <c r="D15" s="199">
        <v>52</v>
      </c>
      <c r="E15" s="199">
        <v>2</v>
      </c>
      <c r="F15" s="199"/>
      <c r="G15" s="199">
        <v>76</v>
      </c>
    </row>
    <row r="16" spans="2:7" x14ac:dyDescent="0.35">
      <c r="B16" s="2" t="s">
        <v>188</v>
      </c>
      <c r="C16" s="199">
        <v>26</v>
      </c>
      <c r="D16" s="199">
        <v>48</v>
      </c>
      <c r="E16" s="199">
        <v>4</v>
      </c>
      <c r="F16" s="199"/>
      <c r="G16" s="199">
        <v>78</v>
      </c>
    </row>
    <row r="17" spans="2:35" x14ac:dyDescent="0.35">
      <c r="B17" s="2" t="s">
        <v>190</v>
      </c>
      <c r="C17" s="199">
        <v>26</v>
      </c>
      <c r="D17" s="199">
        <v>46</v>
      </c>
      <c r="E17" s="199">
        <v>1</v>
      </c>
      <c r="F17" s="199"/>
      <c r="G17" s="199">
        <v>73</v>
      </c>
    </row>
    <row r="18" spans="2:35" x14ac:dyDescent="0.35">
      <c r="B18" s="2" t="s">
        <v>174</v>
      </c>
      <c r="C18" s="199">
        <v>23</v>
      </c>
      <c r="D18" s="199">
        <v>35</v>
      </c>
      <c r="E18" s="199">
        <v>1</v>
      </c>
      <c r="F18" s="199"/>
      <c r="G18" s="199">
        <v>59</v>
      </c>
    </row>
    <row r="19" spans="2:35" x14ac:dyDescent="0.35">
      <c r="B19" s="2" t="s">
        <v>9</v>
      </c>
      <c r="C19" s="199">
        <v>251</v>
      </c>
      <c r="D19" s="199">
        <v>590</v>
      </c>
      <c r="E19" s="199">
        <v>55</v>
      </c>
      <c r="F19" s="199">
        <v>6</v>
      </c>
      <c r="G19" s="199">
        <v>902</v>
      </c>
    </row>
    <row r="21" spans="2:35" x14ac:dyDescent="0.35">
      <c r="C21"/>
    </row>
    <row r="23" spans="2:35" x14ac:dyDescent="0.35">
      <c r="B23" s="1" t="s">
        <v>2</v>
      </c>
      <c r="C23" s="200" t="s">
        <v>317</v>
      </c>
      <c r="D23" s="200" t="s">
        <v>318</v>
      </c>
      <c r="E23" s="200" t="s">
        <v>319</v>
      </c>
      <c r="F23" s="200" t="s">
        <v>320</v>
      </c>
      <c r="G23" s="200" t="s">
        <v>321</v>
      </c>
      <c r="H23"/>
      <c r="I23"/>
    </row>
    <row r="24" spans="2:35" x14ac:dyDescent="0.35">
      <c r="B24" s="2" t="s">
        <v>311</v>
      </c>
      <c r="C24" s="148">
        <v>1340</v>
      </c>
      <c r="D24" s="148">
        <v>2444</v>
      </c>
      <c r="E24" s="148">
        <v>284</v>
      </c>
      <c r="F24" s="148">
        <v>143</v>
      </c>
      <c r="G24" s="148">
        <v>2</v>
      </c>
      <c r="H24"/>
      <c r="I24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  <row r="25" spans="2:35" x14ac:dyDescent="0.35">
      <c r="B25" s="2" t="s">
        <v>312</v>
      </c>
      <c r="C25" s="148">
        <v>22247</v>
      </c>
      <c r="D25" s="148">
        <v>37288</v>
      </c>
      <c r="E25" s="148">
        <v>2437</v>
      </c>
      <c r="F25" s="148">
        <v>1954</v>
      </c>
      <c r="G25" s="148">
        <v>126</v>
      </c>
      <c r="H25"/>
      <c r="I25"/>
    </row>
    <row r="26" spans="2:35" x14ac:dyDescent="0.35">
      <c r="B26" s="2" t="s">
        <v>213</v>
      </c>
      <c r="C26" s="148">
        <v>2671</v>
      </c>
      <c r="D26" s="148">
        <v>6920</v>
      </c>
      <c r="E26" s="148">
        <v>672</v>
      </c>
      <c r="F26" s="148">
        <v>480</v>
      </c>
      <c r="G26" s="148">
        <v>2</v>
      </c>
      <c r="H26"/>
      <c r="I26"/>
    </row>
    <row r="27" spans="2:35" x14ac:dyDescent="0.35">
      <c r="B27" s="2" t="s">
        <v>313</v>
      </c>
      <c r="C27" s="148">
        <v>6067</v>
      </c>
      <c r="D27" s="148">
        <v>9708</v>
      </c>
      <c r="E27" s="148">
        <v>738</v>
      </c>
      <c r="F27" s="148">
        <v>650</v>
      </c>
      <c r="G27" s="148">
        <v>14</v>
      </c>
      <c r="H27"/>
      <c r="I27"/>
    </row>
    <row r="28" spans="2:35" x14ac:dyDescent="0.35">
      <c r="B28" s="2" t="s">
        <v>181</v>
      </c>
      <c r="C28" s="148">
        <v>5169</v>
      </c>
      <c r="D28" s="148">
        <v>11485</v>
      </c>
      <c r="E28" s="148">
        <v>920</v>
      </c>
      <c r="F28" s="148">
        <v>932</v>
      </c>
      <c r="G28" s="148">
        <v>24</v>
      </c>
      <c r="H28"/>
      <c r="I28"/>
    </row>
    <row r="29" spans="2:35" x14ac:dyDescent="0.35">
      <c r="B29" s="2" t="s">
        <v>314</v>
      </c>
      <c r="C29" s="148">
        <v>4113</v>
      </c>
      <c r="D29" s="148">
        <v>5521</v>
      </c>
      <c r="E29" s="148">
        <v>737</v>
      </c>
      <c r="F29" s="148">
        <v>424</v>
      </c>
      <c r="G29" s="148">
        <v>0</v>
      </c>
      <c r="H29"/>
      <c r="I29"/>
    </row>
    <row r="30" spans="2:35" x14ac:dyDescent="0.35">
      <c r="B30" s="2" t="s">
        <v>222</v>
      </c>
      <c r="C30" s="148">
        <v>11223</v>
      </c>
      <c r="D30" s="148">
        <v>5310</v>
      </c>
      <c r="E30" s="148">
        <v>1445</v>
      </c>
      <c r="F30" s="148">
        <v>526</v>
      </c>
      <c r="G30" s="148">
        <v>0</v>
      </c>
      <c r="H30"/>
      <c r="I30"/>
    </row>
    <row r="31" spans="2:35" x14ac:dyDescent="0.35">
      <c r="B31" s="2" t="s">
        <v>315</v>
      </c>
      <c r="C31" s="148">
        <v>1987</v>
      </c>
      <c r="D31" s="148">
        <v>4396</v>
      </c>
      <c r="E31" s="148">
        <v>506</v>
      </c>
      <c r="F31" s="148">
        <v>288</v>
      </c>
      <c r="G31" s="148">
        <v>2</v>
      </c>
      <c r="H31"/>
      <c r="I31"/>
    </row>
    <row r="32" spans="2:35" x14ac:dyDescent="0.35">
      <c r="B32" s="2" t="s">
        <v>179</v>
      </c>
      <c r="C32" s="148">
        <v>3991</v>
      </c>
      <c r="D32" s="148">
        <v>14074</v>
      </c>
      <c r="E32" s="148">
        <v>398</v>
      </c>
      <c r="F32" s="148">
        <v>1023</v>
      </c>
      <c r="G32" s="148">
        <v>32</v>
      </c>
      <c r="H32"/>
      <c r="I32"/>
    </row>
    <row r="33" spans="2:35" x14ac:dyDescent="0.35">
      <c r="B33" s="2" t="s">
        <v>316</v>
      </c>
      <c r="C33" s="148">
        <v>3586</v>
      </c>
      <c r="D33" s="148">
        <v>10777</v>
      </c>
      <c r="E33" s="148">
        <v>757</v>
      </c>
      <c r="F33" s="148">
        <v>780</v>
      </c>
      <c r="G33" s="148">
        <v>28</v>
      </c>
      <c r="H33"/>
      <c r="I33"/>
    </row>
    <row r="34" spans="2:35" x14ac:dyDescent="0.35">
      <c r="B34" s="2" t="s">
        <v>184</v>
      </c>
      <c r="C34" s="148">
        <v>10378</v>
      </c>
      <c r="D34" s="148">
        <v>14663</v>
      </c>
      <c r="E34" s="148">
        <v>609</v>
      </c>
      <c r="F34" s="148">
        <v>887</v>
      </c>
      <c r="G34" s="148">
        <v>32</v>
      </c>
      <c r="H34"/>
      <c r="I34"/>
    </row>
    <row r="35" spans="2:35" x14ac:dyDescent="0.35">
      <c r="B35" s="2" t="s">
        <v>188</v>
      </c>
      <c r="C35" s="148">
        <v>6974</v>
      </c>
      <c r="D35" s="148">
        <v>13590</v>
      </c>
      <c r="E35" s="148">
        <v>523</v>
      </c>
      <c r="F35" s="148">
        <v>924</v>
      </c>
      <c r="G35" s="148">
        <v>24</v>
      </c>
      <c r="H35"/>
      <c r="I35"/>
    </row>
    <row r="36" spans="2:35" x14ac:dyDescent="0.35">
      <c r="B36" s="2" t="s">
        <v>190</v>
      </c>
      <c r="C36" s="148">
        <v>14019</v>
      </c>
      <c r="D36" s="148">
        <v>10556</v>
      </c>
      <c r="E36" s="148">
        <v>945</v>
      </c>
      <c r="F36" s="148">
        <v>685</v>
      </c>
      <c r="G36" s="148">
        <v>10</v>
      </c>
      <c r="H36"/>
      <c r="I36"/>
    </row>
    <row r="37" spans="2:35" x14ac:dyDescent="0.35">
      <c r="B37" s="2" t="s">
        <v>174</v>
      </c>
      <c r="C37" s="148">
        <v>3087</v>
      </c>
      <c r="D37" s="148">
        <v>11886</v>
      </c>
      <c r="E37" s="148">
        <v>369</v>
      </c>
      <c r="F37" s="148">
        <v>1074</v>
      </c>
      <c r="G37" s="148">
        <v>24</v>
      </c>
      <c r="H37"/>
      <c r="I37"/>
    </row>
    <row r="38" spans="2:35" x14ac:dyDescent="0.35">
      <c r="B38" s="2" t="s">
        <v>9</v>
      </c>
      <c r="C38" s="148">
        <v>96852</v>
      </c>
      <c r="D38" s="148">
        <v>158618</v>
      </c>
      <c r="E38" s="148">
        <v>11340</v>
      </c>
      <c r="F38" s="148">
        <v>10770</v>
      </c>
      <c r="G38" s="148">
        <v>320</v>
      </c>
      <c r="H38"/>
      <c r="I38"/>
    </row>
    <row r="41" spans="2:35" x14ac:dyDescent="0.35">
      <c r="C41"/>
    </row>
    <row r="43" spans="2:35" x14ac:dyDescent="0.35">
      <c r="B43" s="1" t="s">
        <v>128</v>
      </c>
      <c r="C43" s="147" t="s">
        <v>322</v>
      </c>
      <c r="D43" s="200"/>
      <c r="E43" s="200"/>
      <c r="F43" s="200"/>
      <c r="G43" s="200"/>
      <c r="H43" s="200"/>
      <c r="I43" s="200"/>
      <c r="J43" s="200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</row>
    <row r="44" spans="2:35" x14ac:dyDescent="0.35">
      <c r="B44" s="1" t="s">
        <v>2</v>
      </c>
      <c r="C44" s="200" t="s">
        <v>323</v>
      </c>
      <c r="D44" s="200" t="s">
        <v>324</v>
      </c>
      <c r="E44" s="200" t="s">
        <v>325</v>
      </c>
      <c r="F44" s="200" t="s">
        <v>178</v>
      </c>
      <c r="G44" s="200" t="s">
        <v>326</v>
      </c>
      <c r="H44" s="200" t="s">
        <v>327</v>
      </c>
      <c r="I44" s="200" t="s">
        <v>328</v>
      </c>
      <c r="J44" t="s">
        <v>9</v>
      </c>
    </row>
    <row r="45" spans="2:35" x14ac:dyDescent="0.35">
      <c r="B45" s="2" t="s">
        <v>311</v>
      </c>
      <c r="C45" s="148">
        <v>2465</v>
      </c>
      <c r="D45" s="148">
        <v>6122</v>
      </c>
      <c r="E45" s="148">
        <v>5240</v>
      </c>
      <c r="F45" s="148">
        <v>2167</v>
      </c>
      <c r="G45" s="148"/>
      <c r="H45" s="148"/>
      <c r="I45" s="148"/>
      <c r="J45" s="29">
        <v>15994</v>
      </c>
    </row>
    <row r="46" spans="2:35" x14ac:dyDescent="0.35">
      <c r="B46" s="2" t="s">
        <v>312</v>
      </c>
      <c r="C46" s="148">
        <v>3041</v>
      </c>
      <c r="D46" s="148">
        <v>2046</v>
      </c>
      <c r="E46" s="148">
        <v>15055</v>
      </c>
      <c r="F46" s="148">
        <v>16943</v>
      </c>
      <c r="G46" s="148">
        <v>11090</v>
      </c>
      <c r="H46" s="148">
        <v>5520</v>
      </c>
      <c r="I46" s="148">
        <v>6652</v>
      </c>
      <c r="J46" s="29">
        <v>60347</v>
      </c>
    </row>
    <row r="47" spans="2:35" x14ac:dyDescent="0.35">
      <c r="B47" s="2" t="s">
        <v>213</v>
      </c>
      <c r="C47" s="148">
        <v>3709</v>
      </c>
      <c r="D47" s="148">
        <v>3313</v>
      </c>
      <c r="E47" s="148">
        <v>9392</v>
      </c>
      <c r="F47" s="148">
        <v>7118</v>
      </c>
      <c r="G47" s="148"/>
      <c r="H47" s="148"/>
      <c r="I47" s="148"/>
      <c r="J47" s="29">
        <v>23532</v>
      </c>
    </row>
    <row r="48" spans="2:35" x14ac:dyDescent="0.35">
      <c r="B48" s="2" t="s">
        <v>313</v>
      </c>
      <c r="C48" s="148"/>
      <c r="D48" s="148">
        <v>1601</v>
      </c>
      <c r="E48" s="148">
        <v>7784</v>
      </c>
      <c r="F48" s="148">
        <v>11064</v>
      </c>
      <c r="G48" s="148">
        <v>2941</v>
      </c>
      <c r="H48" s="148">
        <v>1093</v>
      </c>
      <c r="I48" s="148"/>
      <c r="J48" s="29">
        <v>24483</v>
      </c>
    </row>
    <row r="49" spans="2:10" x14ac:dyDescent="0.35">
      <c r="B49" s="2" t="s">
        <v>181</v>
      </c>
      <c r="C49" s="148">
        <v>2805</v>
      </c>
      <c r="D49" s="148">
        <v>1259</v>
      </c>
      <c r="E49" s="148">
        <v>3574</v>
      </c>
      <c r="F49" s="148">
        <v>7950</v>
      </c>
      <c r="G49" s="148">
        <v>4270</v>
      </c>
      <c r="H49" s="148">
        <v>258</v>
      </c>
      <c r="I49" s="148"/>
      <c r="J49" s="29">
        <v>20116</v>
      </c>
    </row>
    <row r="50" spans="2:10" x14ac:dyDescent="0.35">
      <c r="B50" s="2" t="s">
        <v>314</v>
      </c>
      <c r="C50" s="148">
        <v>4947</v>
      </c>
      <c r="D50" s="148">
        <v>11908</v>
      </c>
      <c r="E50" s="148">
        <v>16890</v>
      </c>
      <c r="F50" s="148">
        <v>4997</v>
      </c>
      <c r="G50" s="148">
        <v>1249</v>
      </c>
      <c r="H50" s="148"/>
      <c r="I50" s="148"/>
      <c r="J50" s="29">
        <v>39991</v>
      </c>
    </row>
    <row r="51" spans="2:10" x14ac:dyDescent="0.35">
      <c r="B51" s="2" t="s">
        <v>222</v>
      </c>
      <c r="C51" s="148">
        <v>3095</v>
      </c>
      <c r="D51" s="148">
        <v>1478</v>
      </c>
      <c r="E51" s="148">
        <v>6979</v>
      </c>
      <c r="F51" s="148">
        <v>13675</v>
      </c>
      <c r="G51" s="148">
        <v>2859</v>
      </c>
      <c r="H51" s="148">
        <v>77</v>
      </c>
      <c r="I51" s="148"/>
      <c r="J51" s="29">
        <v>28163</v>
      </c>
    </row>
    <row r="52" spans="2:10" x14ac:dyDescent="0.35">
      <c r="B52" s="2" t="s">
        <v>315</v>
      </c>
      <c r="C52" s="148">
        <v>669</v>
      </c>
      <c r="D52" s="148">
        <v>4623</v>
      </c>
      <c r="E52" s="148">
        <v>8924</v>
      </c>
      <c r="F52" s="148">
        <v>3397</v>
      </c>
      <c r="G52" s="148">
        <v>438</v>
      </c>
      <c r="H52" s="148"/>
      <c r="I52" s="148"/>
      <c r="J52" s="29">
        <v>18051</v>
      </c>
    </row>
    <row r="53" spans="2:10" x14ac:dyDescent="0.35">
      <c r="B53" s="2" t="s">
        <v>179</v>
      </c>
      <c r="C53" s="148">
        <v>10533</v>
      </c>
      <c r="D53" s="148">
        <v>9894</v>
      </c>
      <c r="E53" s="148">
        <v>8169</v>
      </c>
      <c r="F53" s="148">
        <v>7890</v>
      </c>
      <c r="G53" s="148">
        <v>3594</v>
      </c>
      <c r="H53" s="148">
        <v>2037</v>
      </c>
      <c r="I53" s="148"/>
      <c r="J53" s="29">
        <v>42117</v>
      </c>
    </row>
    <row r="54" spans="2:10" x14ac:dyDescent="0.35">
      <c r="B54" s="2" t="s">
        <v>316</v>
      </c>
      <c r="C54" s="148">
        <v>3179</v>
      </c>
      <c r="D54" s="148">
        <v>3343</v>
      </c>
      <c r="E54" s="148">
        <v>10394</v>
      </c>
      <c r="F54" s="148">
        <v>7334</v>
      </c>
      <c r="G54" s="148">
        <v>1740</v>
      </c>
      <c r="H54" s="148">
        <v>510</v>
      </c>
      <c r="I54" s="148">
        <v>172</v>
      </c>
      <c r="J54" s="29">
        <v>26672</v>
      </c>
    </row>
    <row r="55" spans="2:10" x14ac:dyDescent="0.35">
      <c r="B55" s="2" t="s">
        <v>184</v>
      </c>
      <c r="C55" s="148">
        <v>2642</v>
      </c>
      <c r="D55" s="148">
        <v>3180</v>
      </c>
      <c r="E55" s="148">
        <v>11183</v>
      </c>
      <c r="F55" s="148">
        <v>9551</v>
      </c>
      <c r="G55" s="148">
        <v>1734</v>
      </c>
      <c r="H55" s="148">
        <v>2510</v>
      </c>
      <c r="I55" s="148">
        <v>1996</v>
      </c>
      <c r="J55" s="29">
        <v>32796</v>
      </c>
    </row>
    <row r="56" spans="2:10" x14ac:dyDescent="0.35">
      <c r="B56" s="2" t="s">
        <v>188</v>
      </c>
      <c r="C56" s="148">
        <v>3648</v>
      </c>
      <c r="D56" s="148">
        <v>7615</v>
      </c>
      <c r="E56" s="148">
        <v>8322</v>
      </c>
      <c r="F56" s="148">
        <v>9901</v>
      </c>
      <c r="G56" s="148">
        <v>2489</v>
      </c>
      <c r="H56" s="148">
        <v>837</v>
      </c>
      <c r="I56" s="148">
        <v>2149</v>
      </c>
      <c r="J56" s="29">
        <v>34961</v>
      </c>
    </row>
    <row r="57" spans="2:10" x14ac:dyDescent="0.35">
      <c r="B57" s="2" t="s">
        <v>190</v>
      </c>
      <c r="C57" s="148">
        <v>4947</v>
      </c>
      <c r="D57" s="148">
        <v>1396</v>
      </c>
      <c r="E57" s="148">
        <v>10406</v>
      </c>
      <c r="F57" s="148">
        <v>13102</v>
      </c>
      <c r="G57" s="148">
        <v>7957</v>
      </c>
      <c r="H57" s="148">
        <v>1602</v>
      </c>
      <c r="I57" s="148"/>
      <c r="J57" s="29">
        <v>39410</v>
      </c>
    </row>
    <row r="58" spans="2:10" x14ac:dyDescent="0.35">
      <c r="B58" s="2" t="s">
        <v>174</v>
      </c>
      <c r="C58" s="148">
        <v>2526</v>
      </c>
      <c r="D58" s="148">
        <v>4991</v>
      </c>
      <c r="E58" s="148">
        <v>8226</v>
      </c>
      <c r="F58" s="148">
        <v>7834</v>
      </c>
      <c r="G58" s="148">
        <v>3690</v>
      </c>
      <c r="H58" s="148">
        <v>802</v>
      </c>
      <c r="I58" s="148"/>
      <c r="J58" s="29">
        <v>28069</v>
      </c>
    </row>
    <row r="59" spans="2:10" x14ac:dyDescent="0.35">
      <c r="B59" s="2" t="s">
        <v>9</v>
      </c>
      <c r="C59" s="148">
        <v>48206</v>
      </c>
      <c r="D59" s="148">
        <v>62769</v>
      </c>
      <c r="E59" s="148">
        <v>130538</v>
      </c>
      <c r="F59" s="148">
        <v>122923</v>
      </c>
      <c r="G59" s="148">
        <v>44051</v>
      </c>
      <c r="H59" s="148">
        <v>15246</v>
      </c>
      <c r="I59" s="148">
        <v>10969</v>
      </c>
      <c r="J59" s="29">
        <v>434702</v>
      </c>
    </row>
    <row r="71" spans="1:20" x14ac:dyDescent="0.35">
      <c r="A71" s="1"/>
      <c r="B71" s="1"/>
      <c r="C71" s="147"/>
      <c r="D71" s="147"/>
      <c r="E71" s="147"/>
      <c r="F71" s="147"/>
      <c r="G71" s="147"/>
      <c r="H71" s="147"/>
      <c r="I71" s="147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82" spans="1:20" x14ac:dyDescent="0.35">
      <c r="A82" s="1"/>
      <c r="B82" s="1"/>
      <c r="C82" s="147"/>
      <c r="D82" s="147"/>
      <c r="E82" s="147"/>
      <c r="F82" s="147"/>
      <c r="G82" s="147"/>
      <c r="H82" s="147"/>
      <c r="I82" s="147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</sheetData>
  <conditionalFormatting pivot="1" sqref="C24:G37">
    <cfRule type="colorScale" priority="2">
      <colorScale>
        <cfvo type="min"/>
        <cfvo type="max"/>
        <color rgb="FFFCFCFF"/>
        <color rgb="FF63BE7B"/>
      </colorScale>
    </cfRule>
  </conditionalFormatting>
  <conditionalFormatting pivot="1" sqref="C45:I58">
    <cfRule type="colorScale" priority="1">
      <colorScale>
        <cfvo type="min"/>
        <cfvo type="max"/>
        <color rgb="FFFCFCFF"/>
        <color rgb="FF63BE7B"/>
      </colorScale>
    </cfRule>
  </conditionalFormatting>
  <printOptions horizontalCentered="1"/>
  <pageMargins left="0.7" right="0.7" top="0.75" bottom="0.75" header="0.3" footer="0.3"/>
  <pageSetup orientation="portrait" horizontalDpi="360" verticalDpi="360"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6C9E4-CDA4-4B4F-9E1D-6FEDA9A4AD43}">
  <dimension ref="A1:AP956"/>
  <sheetViews>
    <sheetView showGridLines="0" topLeftCell="AJ1" zoomScale="80" zoomScaleNormal="80" workbookViewId="0">
      <selection activeCell="O1" sqref="O1"/>
    </sheetView>
  </sheetViews>
  <sheetFormatPr defaultRowHeight="14.5" x14ac:dyDescent="0.35"/>
  <cols>
    <col min="1" max="1" width="14.7265625" customWidth="1"/>
    <col min="2" max="2" width="21.26953125" bestFit="1" customWidth="1"/>
    <col min="3" max="3" width="14.7265625" customWidth="1"/>
    <col min="4" max="4" width="15.7265625" bestFit="1" customWidth="1"/>
    <col min="5" max="5" width="38.453125" bestFit="1" customWidth="1"/>
    <col min="6" max="6" width="20.7265625" customWidth="1"/>
    <col min="7" max="7" width="24.453125" customWidth="1"/>
    <col min="8" max="8" width="19.7265625" customWidth="1"/>
    <col min="9" max="9" width="21.81640625" customWidth="1"/>
    <col min="10" max="10" width="23.26953125" bestFit="1" customWidth="1"/>
    <col min="11" max="11" width="23.54296875" bestFit="1" customWidth="1"/>
    <col min="12" max="13" width="23.54296875" customWidth="1"/>
    <col min="14" max="14" width="23.54296875" bestFit="1" customWidth="1"/>
    <col min="15" max="15" width="23.54296875" customWidth="1"/>
    <col min="16" max="16" width="29.1796875" bestFit="1" customWidth="1"/>
    <col min="17" max="17" width="19" customWidth="1"/>
    <col min="18" max="18" width="20.81640625" customWidth="1"/>
    <col min="19" max="19" width="20.1796875" customWidth="1"/>
    <col min="20" max="20" width="19" customWidth="1"/>
    <col min="21" max="21" width="24.1796875" customWidth="1"/>
    <col min="22" max="27" width="19" customWidth="1"/>
    <col min="28" max="28" width="22.54296875" customWidth="1"/>
    <col min="29" max="29" width="16.26953125" customWidth="1"/>
    <col min="30" max="30" width="18.1796875" customWidth="1"/>
    <col min="31" max="31" width="26.453125" customWidth="1"/>
    <col min="32" max="33" width="19.1796875" customWidth="1"/>
    <col min="34" max="34" width="38.1796875" customWidth="1"/>
    <col min="35" max="35" width="23.1796875" bestFit="1" customWidth="1"/>
    <col min="36" max="36" width="15.453125" customWidth="1"/>
    <col min="37" max="37" width="25.1796875" bestFit="1" customWidth="1"/>
    <col min="38" max="39" width="23.7265625" bestFit="1" customWidth="1"/>
    <col min="40" max="40" width="16.81640625" customWidth="1"/>
    <col min="41" max="41" width="19.26953125" customWidth="1"/>
    <col min="42" max="42" width="25.453125" customWidth="1"/>
  </cols>
  <sheetData>
    <row r="1" spans="1:42" ht="15" thickBot="1" x14ac:dyDescent="0.4">
      <c r="J1" s="19">
        <f t="shared" ref="J1:L1" si="0">SUM(J4:J956)</f>
        <v>23243.884882000013</v>
      </c>
      <c r="K1" s="19">
        <f t="shared" si="0"/>
        <v>4025.7007489999987</v>
      </c>
      <c r="L1" s="19">
        <f t="shared" si="0"/>
        <v>27269.585630999958</v>
      </c>
      <c r="M1" s="19"/>
      <c r="N1" s="19">
        <f>SUM(N4:N956)</f>
        <v>53398.224051999983</v>
      </c>
      <c r="O1" s="19"/>
      <c r="P1" s="73" t="s">
        <v>329</v>
      </c>
      <c r="Q1" s="18">
        <f>SUM(Q4:Q956)</f>
        <v>59033</v>
      </c>
      <c r="R1" s="18">
        <f>SUM(R4:R956)</f>
        <v>158618</v>
      </c>
      <c r="S1" s="18">
        <f t="shared" ref="S1:AA1" si="1">SUM(S4:S956)</f>
        <v>11340</v>
      </c>
      <c r="T1" s="18">
        <f t="shared" si="1"/>
        <v>10742</v>
      </c>
      <c r="U1" s="18">
        <f t="shared" si="1"/>
        <v>320</v>
      </c>
      <c r="V1" s="18">
        <f t="shared" si="1"/>
        <v>3861</v>
      </c>
      <c r="W1" s="18">
        <f t="shared" si="1"/>
        <v>9580</v>
      </c>
      <c r="X1" s="24">
        <f t="shared" si="1"/>
        <v>253494</v>
      </c>
      <c r="Y1" s="24">
        <f t="shared" si="1"/>
        <v>244074</v>
      </c>
      <c r="Z1" s="25">
        <f>1-Y1/X1</f>
        <v>3.7160642855452175E-2</v>
      </c>
      <c r="AA1" s="24">
        <f t="shared" si="1"/>
        <v>9420</v>
      </c>
      <c r="AC1" t="s">
        <v>330</v>
      </c>
      <c r="AD1" s="24">
        <f>SUM(AD4:AD956)</f>
        <v>219712</v>
      </c>
      <c r="AE1" s="29">
        <v>1</v>
      </c>
      <c r="AF1" s="29"/>
      <c r="AG1" s="65">
        <v>0.9</v>
      </c>
      <c r="AH1" s="29" t="s">
        <v>331</v>
      </c>
      <c r="AI1">
        <v>24</v>
      </c>
      <c r="AJ1">
        <v>8</v>
      </c>
      <c r="AK1">
        <v>6</v>
      </c>
      <c r="AL1">
        <v>15</v>
      </c>
      <c r="AN1" s="24">
        <f>SUM(AN4:AN956)</f>
        <v>219172</v>
      </c>
      <c r="AO1" s="24">
        <f>SUM(AO4:AO956)</f>
        <v>540</v>
      </c>
    </row>
    <row r="2" spans="1:42" ht="25.5" customHeight="1" thickBot="1" x14ac:dyDescent="0.4">
      <c r="A2" s="240" t="s">
        <v>332</v>
      </c>
      <c r="B2" s="241"/>
      <c r="C2" s="241"/>
      <c r="D2" s="241"/>
      <c r="E2" s="241"/>
      <c r="F2" s="241"/>
      <c r="G2" s="241"/>
      <c r="H2" s="241"/>
      <c r="I2" s="241"/>
      <c r="J2" s="245" t="s">
        <v>333</v>
      </c>
      <c r="K2" s="246"/>
      <c r="L2" s="246"/>
      <c r="M2" s="246"/>
      <c r="N2" s="246"/>
      <c r="O2" s="247"/>
      <c r="P2" s="33"/>
      <c r="Q2" s="242" t="s">
        <v>334</v>
      </c>
      <c r="R2" s="243"/>
      <c r="S2" s="243"/>
      <c r="T2" s="243"/>
      <c r="U2" s="243"/>
      <c r="V2" s="243"/>
      <c r="W2" s="244"/>
      <c r="X2" s="248" t="s">
        <v>335</v>
      </c>
      <c r="Y2" s="249"/>
      <c r="Z2" s="249"/>
      <c r="AA2" s="249"/>
      <c r="AB2" s="249"/>
      <c r="AC2" s="250" t="s">
        <v>336</v>
      </c>
      <c r="AD2" s="250"/>
    </row>
    <row r="3" spans="1:42" x14ac:dyDescent="0.35">
      <c r="A3" s="60" t="s">
        <v>136</v>
      </c>
      <c r="B3" s="61" t="s">
        <v>137</v>
      </c>
      <c r="C3" s="62" t="s">
        <v>138</v>
      </c>
      <c r="D3" s="62" t="s">
        <v>139</v>
      </c>
      <c r="E3" s="62" t="s">
        <v>140</v>
      </c>
      <c r="F3" s="62" t="s">
        <v>141</v>
      </c>
      <c r="G3" s="62" t="s">
        <v>142</v>
      </c>
      <c r="H3" s="63" t="s">
        <v>143</v>
      </c>
      <c r="I3" s="63" t="s">
        <v>144</v>
      </c>
      <c r="J3" s="59" t="s">
        <v>145</v>
      </c>
      <c r="K3" s="44" t="s">
        <v>146</v>
      </c>
      <c r="L3" s="44" t="s">
        <v>147</v>
      </c>
      <c r="M3" s="44" t="s">
        <v>148</v>
      </c>
      <c r="N3" s="44" t="s">
        <v>149</v>
      </c>
      <c r="O3" s="45" t="s">
        <v>150</v>
      </c>
      <c r="P3" s="69" t="s">
        <v>337</v>
      </c>
      <c r="Q3" s="46" t="s">
        <v>7</v>
      </c>
      <c r="R3" s="47" t="s">
        <v>151</v>
      </c>
      <c r="S3" s="47" t="s">
        <v>152</v>
      </c>
      <c r="T3" s="47" t="s">
        <v>6</v>
      </c>
      <c r="U3" s="47" t="s">
        <v>153</v>
      </c>
      <c r="V3" s="47" t="s">
        <v>4</v>
      </c>
      <c r="W3" s="48" t="s">
        <v>5</v>
      </c>
      <c r="X3" s="49" t="s">
        <v>154</v>
      </c>
      <c r="Y3" s="50" t="s">
        <v>155</v>
      </c>
      <c r="Z3" s="50" t="s">
        <v>156</v>
      </c>
      <c r="AA3" s="50" t="s">
        <v>157</v>
      </c>
      <c r="AB3" s="51" t="s">
        <v>158</v>
      </c>
      <c r="AC3" s="52" t="s">
        <v>159</v>
      </c>
      <c r="AD3" s="51" t="s">
        <v>160</v>
      </c>
      <c r="AE3" s="64" t="s">
        <v>338</v>
      </c>
      <c r="AF3" s="64" t="s">
        <v>162</v>
      </c>
      <c r="AG3" s="64" t="s">
        <v>163</v>
      </c>
      <c r="AH3" s="53" t="s">
        <v>164</v>
      </c>
      <c r="AI3" s="54" t="s">
        <v>165</v>
      </c>
      <c r="AJ3" s="55" t="s">
        <v>166</v>
      </c>
      <c r="AK3" s="55" t="s">
        <v>339</v>
      </c>
      <c r="AL3" s="55" t="s">
        <v>168</v>
      </c>
      <c r="AM3" s="55" t="s">
        <v>169</v>
      </c>
      <c r="AN3" s="55" t="s">
        <v>170</v>
      </c>
      <c r="AO3" s="56" t="s">
        <v>171</v>
      </c>
      <c r="AP3" s="56" t="s">
        <v>172</v>
      </c>
    </row>
    <row r="4" spans="1:42" hidden="1" x14ac:dyDescent="0.35">
      <c r="A4" s="11">
        <v>1</v>
      </c>
      <c r="B4" s="5" t="str">
        <f>IF(Table1[[#This Row],[Savings]]&gt;0,"N","Y")</f>
        <v>Y</v>
      </c>
      <c r="C4" s="5" t="s">
        <v>179</v>
      </c>
      <c r="D4" s="5" t="s">
        <v>340</v>
      </c>
      <c r="E4" s="5" t="s">
        <v>341</v>
      </c>
      <c r="F4" s="6">
        <v>8767</v>
      </c>
      <c r="G4" s="7">
        <f t="shared" ref="G4:G67" ca="1" si="2">_xlfn.FLOOR.MATH((TODAY()-F4)/365)</f>
        <v>101</v>
      </c>
      <c r="H4" s="4">
        <v>678</v>
      </c>
      <c r="I4" s="5" t="str">
        <f>IF(Table1[[#This Row],[No of Employees]]&lt;5,"Below 5",IF(Table1[[#This Row],[No of Employees]]&lt;10,"5 to 10",IF(Table1[[#This Row],[No of Employees]]&lt;15,"10 to 15","Above 15")))</f>
        <v>Above 15</v>
      </c>
      <c r="J4" s="57">
        <v>0</v>
      </c>
      <c r="K4" s="34">
        <v>0</v>
      </c>
      <c r="L4" s="34">
        <f t="shared" ref="L4:L67" si="3">J4+K4</f>
        <v>0</v>
      </c>
      <c r="M4" s="35">
        <f t="shared" ref="M4:M67" si="4">L4/$L$1</f>
        <v>0</v>
      </c>
      <c r="N4" s="34">
        <v>0</v>
      </c>
      <c r="O4" s="36">
        <f t="shared" ref="O4:O67" si="5">N4/$N$1</f>
        <v>0</v>
      </c>
      <c r="P4" s="70"/>
      <c r="Q4" s="10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22">
        <v>0</v>
      </c>
      <c r="X4" s="16">
        <v>0</v>
      </c>
      <c r="Y4" s="8">
        <v>0</v>
      </c>
      <c r="Z4" s="9">
        <f t="shared" ref="Z4:Z67" si="6">IFERROR(1-Y4/X4,0)</f>
        <v>0</v>
      </c>
      <c r="AA4" s="8">
        <f t="shared" ref="AA4:AA67" si="7">IFERROR(X4-Y4,0)</f>
        <v>0</v>
      </c>
      <c r="AB4" s="42" t="str">
        <f t="shared" ref="AB4:AB67" si="8">IF(Y4&lt;50,"A. Below 50",IF(Y4&lt;100,"B. 50-100",IF(Y4&lt;250,"C. 100-250",IF(Y4&lt;500,"D. 240-500",IF(Y4&lt;750,"E. 500-750",IF(Y4&lt;1000,"F. 750-100","G. Above 1000"))))))</f>
        <v>A. Below 50</v>
      </c>
      <c r="AC4" s="40">
        <v>0.9</v>
      </c>
      <c r="AD4" s="26">
        <f t="shared" ref="AD4:AD67" si="9">ROUND(Y4*AC4,0)</f>
        <v>0</v>
      </c>
      <c r="AE4" s="31">
        <f t="shared" ref="AE4:AE67" si="10">$AE$1</f>
        <v>1</v>
      </c>
      <c r="AF4" s="31">
        <f>Table1[[#This Row],[Contactable leads]]*Table1[[#This Row],[Average productive calls per lead]]</f>
        <v>0</v>
      </c>
      <c r="AG4" s="31">
        <f>Table1[[#This Row],[Total Calls]]*$AG$1</f>
        <v>0</v>
      </c>
      <c r="AH4" s="31">
        <f>IF(Table1[[#This Row],[MSRU]]="Metro",3,IF(Table1[[#This Row],[MSRU]]="URBAN",2,1))</f>
        <v>3</v>
      </c>
      <c r="AI4" s="23">
        <f t="shared" ref="AI4:AI67" si="11">$AI$1</f>
        <v>24</v>
      </c>
      <c r="AJ4" s="4">
        <f t="shared" ref="AJ4:AJ67" si="12">$AJ$1</f>
        <v>8</v>
      </c>
      <c r="AK4" s="4">
        <f t="shared" ref="AK4:AK67" si="13">$AK$1</f>
        <v>6</v>
      </c>
      <c r="AL4" s="4">
        <f t="shared" ref="AL4:AL67" si="14">$AL$1</f>
        <v>15</v>
      </c>
      <c r="AM4" s="4">
        <f>(Table1[[#This Row],[Total Employees dedicated for sales pitch]]*Table1[[#This Row],[Working days]]*Table1[[#This Row],[Productive working hours]]*60)/Table1[[#This Row],[Minutes per connected call]]</f>
        <v>1728</v>
      </c>
      <c r="AN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4" s="22">
        <f>Table1[[#This Row],[Contactable leads]]-Table1[[#This Row],[Contacted leads]]</f>
        <v>0</v>
      </c>
      <c r="AP4" s="17"/>
    </row>
    <row r="5" spans="1:42" x14ac:dyDescent="0.35">
      <c r="A5" s="11">
        <v>2</v>
      </c>
      <c r="B5" s="5" t="str">
        <f>IF(Table1[[#This Row],[Savings]]&gt;0,"N","Y")</f>
        <v>N</v>
      </c>
      <c r="C5" s="5" t="s">
        <v>179</v>
      </c>
      <c r="D5" s="5" t="s">
        <v>175</v>
      </c>
      <c r="E5" s="5" t="s">
        <v>342</v>
      </c>
      <c r="F5" s="6">
        <v>25202</v>
      </c>
      <c r="G5" s="7">
        <f t="shared" ca="1" si="2"/>
        <v>56</v>
      </c>
      <c r="H5" s="4">
        <v>6</v>
      </c>
      <c r="I5" s="5" t="str">
        <f>IF(Table1[[#This Row],[No of Employees]]&lt;5,"Below 5",IF(Table1[[#This Row],[No of Employees]]&lt;10,"5 to 10",IF(Table1[[#This Row],[No of Employees]]&lt;15,"10 to 15","Above 15")))</f>
        <v>5 to 10</v>
      </c>
      <c r="J5" s="57">
        <v>17.364381999999999</v>
      </c>
      <c r="K5" s="34">
        <v>0.98856500000000003</v>
      </c>
      <c r="L5" s="34">
        <f t="shared" si="3"/>
        <v>18.352947</v>
      </c>
      <c r="M5" s="67">
        <f t="shared" si="4"/>
        <v>6.7301891742485597E-4</v>
      </c>
      <c r="N5" s="34">
        <v>29.933340999999999</v>
      </c>
      <c r="O5" s="68">
        <f t="shared" si="5"/>
        <v>5.6056809999618094E-4</v>
      </c>
      <c r="P5" s="71"/>
      <c r="Q5" s="10">
        <v>29</v>
      </c>
      <c r="R5" s="8">
        <v>136</v>
      </c>
      <c r="S5" s="8">
        <v>4</v>
      </c>
      <c r="T5" s="8">
        <v>18</v>
      </c>
      <c r="U5" s="8">
        <v>0</v>
      </c>
      <c r="V5" s="8">
        <v>1</v>
      </c>
      <c r="W5" s="22">
        <v>3</v>
      </c>
      <c r="X5" s="16">
        <v>191</v>
      </c>
      <c r="Y5" s="8">
        <v>183</v>
      </c>
      <c r="Z5" s="9">
        <f t="shared" si="6"/>
        <v>4.1884816753926746E-2</v>
      </c>
      <c r="AA5" s="8">
        <f t="shared" si="7"/>
        <v>8</v>
      </c>
      <c r="AB5" s="42" t="str">
        <f t="shared" si="8"/>
        <v>C. 100-250</v>
      </c>
      <c r="AC5" s="40">
        <v>0.9</v>
      </c>
      <c r="AD5" s="26">
        <f t="shared" si="9"/>
        <v>165</v>
      </c>
      <c r="AE5" s="31">
        <f t="shared" si="10"/>
        <v>1</v>
      </c>
      <c r="AF5" s="31">
        <f>Table1[[#This Row],[Contactable leads]]*Table1[[#This Row],[Average productive calls per lead]]</f>
        <v>165</v>
      </c>
      <c r="AG5" s="31">
        <f>Table1[[#This Row],[Total Calls]]*$AG$1</f>
        <v>148.5</v>
      </c>
      <c r="AH5" s="31">
        <f>IF(Table1[[#This Row],[MSRU]]="Metro",3,IF(Table1[[#This Row],[MSRU]]="URBAN",2,1))</f>
        <v>1</v>
      </c>
      <c r="AI5" s="23">
        <f t="shared" si="11"/>
        <v>24</v>
      </c>
      <c r="AJ5" s="4">
        <f t="shared" si="12"/>
        <v>8</v>
      </c>
      <c r="AK5" s="4">
        <f t="shared" si="13"/>
        <v>6</v>
      </c>
      <c r="AL5" s="4">
        <f t="shared" si="14"/>
        <v>15</v>
      </c>
      <c r="AM5" s="4">
        <f>(Table1[[#This Row],[Total Employees dedicated for sales pitch]]*Table1[[#This Row],[Working days]]*Table1[[#This Row],[Productive working hours]]*60)/Table1[[#This Row],[Minutes per connected call]]</f>
        <v>576</v>
      </c>
      <c r="AN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165</v>
      </c>
      <c r="AO5" s="22">
        <f>Table1[[#This Row],[Contactable leads]]-Table1[[#This Row],[Contacted leads]]</f>
        <v>0</v>
      </c>
      <c r="AP5" s="17"/>
    </row>
    <row r="6" spans="1:42" x14ac:dyDescent="0.35">
      <c r="A6" s="11">
        <v>3</v>
      </c>
      <c r="B6" s="5" t="str">
        <f>IF(Table1[[#This Row],[Savings]]&gt;0,"N","Y")</f>
        <v>N</v>
      </c>
      <c r="C6" s="5" t="s">
        <v>174</v>
      </c>
      <c r="D6" s="5" t="s">
        <v>343</v>
      </c>
      <c r="E6" s="5" t="s">
        <v>344</v>
      </c>
      <c r="F6" s="6">
        <v>25948</v>
      </c>
      <c r="G6" s="7">
        <f t="shared" ca="1" si="2"/>
        <v>54</v>
      </c>
      <c r="H6" s="4">
        <v>7</v>
      </c>
      <c r="I6" s="5" t="str">
        <f>IF(Table1[[#This Row],[No of Employees]]&lt;5,"Below 5",IF(Table1[[#This Row],[No of Employees]]&lt;10,"5 to 10",IF(Table1[[#This Row],[No of Employees]]&lt;15,"10 to 15","Above 15")))</f>
        <v>5 to 10</v>
      </c>
      <c r="J6" s="57">
        <v>20.282623000000001</v>
      </c>
      <c r="K6" s="34">
        <v>2.304719</v>
      </c>
      <c r="L6" s="34">
        <f t="shared" si="3"/>
        <v>22.587342</v>
      </c>
      <c r="M6" s="67">
        <f t="shared" si="4"/>
        <v>8.2829795456527944E-4</v>
      </c>
      <c r="N6" s="34">
        <v>52.955765999999997</v>
      </c>
      <c r="O6" s="68">
        <f t="shared" si="5"/>
        <v>9.9171399311765297E-4</v>
      </c>
      <c r="P6" s="71"/>
      <c r="Q6" s="10">
        <v>40</v>
      </c>
      <c r="R6" s="8">
        <v>281</v>
      </c>
      <c r="S6" s="8">
        <v>4</v>
      </c>
      <c r="T6" s="8">
        <v>18</v>
      </c>
      <c r="U6" s="8">
        <v>0</v>
      </c>
      <c r="V6" s="8">
        <v>1</v>
      </c>
      <c r="W6" s="22">
        <v>8</v>
      </c>
      <c r="X6" s="16">
        <v>352</v>
      </c>
      <c r="Y6" s="8">
        <v>341</v>
      </c>
      <c r="Z6" s="9">
        <f t="shared" si="6"/>
        <v>3.125E-2</v>
      </c>
      <c r="AA6" s="8">
        <f t="shared" si="7"/>
        <v>11</v>
      </c>
      <c r="AB6" s="42" t="str">
        <f t="shared" si="8"/>
        <v>D. 240-500</v>
      </c>
      <c r="AC6" s="40">
        <v>0.9</v>
      </c>
      <c r="AD6" s="26">
        <f t="shared" si="9"/>
        <v>307</v>
      </c>
      <c r="AE6" s="31">
        <f t="shared" si="10"/>
        <v>1</v>
      </c>
      <c r="AF6" s="31">
        <f>Table1[[#This Row],[Contactable leads]]*Table1[[#This Row],[Average productive calls per lead]]</f>
        <v>307</v>
      </c>
      <c r="AG6" s="31">
        <f>Table1[[#This Row],[Total Calls]]*$AG$1</f>
        <v>276.3</v>
      </c>
      <c r="AH6" s="31">
        <f>IF(Table1[[#This Row],[MSRU]]="Metro",3,IF(Table1[[#This Row],[MSRU]]="URBAN",2,1))</f>
        <v>1</v>
      </c>
      <c r="AI6" s="23">
        <f t="shared" si="11"/>
        <v>24</v>
      </c>
      <c r="AJ6" s="4">
        <f t="shared" si="12"/>
        <v>8</v>
      </c>
      <c r="AK6" s="4">
        <f t="shared" si="13"/>
        <v>6</v>
      </c>
      <c r="AL6" s="4">
        <f t="shared" si="14"/>
        <v>15</v>
      </c>
      <c r="AM6" s="4">
        <f>(Table1[[#This Row],[Total Employees dedicated for sales pitch]]*Table1[[#This Row],[Working days]]*Table1[[#This Row],[Productive working hours]]*60)/Table1[[#This Row],[Minutes per connected call]]</f>
        <v>576</v>
      </c>
      <c r="AN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307</v>
      </c>
      <c r="AO6" s="22">
        <f>Table1[[#This Row],[Contactable leads]]-Table1[[#This Row],[Contacted leads]]</f>
        <v>0</v>
      </c>
      <c r="AP6" s="17"/>
    </row>
    <row r="7" spans="1:42" x14ac:dyDescent="0.35">
      <c r="A7" s="11">
        <v>4</v>
      </c>
      <c r="B7" s="5" t="str">
        <f>IF(Table1[[#This Row],[Savings]]&gt;0,"N","Y")</f>
        <v>N</v>
      </c>
      <c r="C7" s="5" t="s">
        <v>188</v>
      </c>
      <c r="D7" s="5" t="s">
        <v>175</v>
      </c>
      <c r="E7" s="5" t="s">
        <v>345</v>
      </c>
      <c r="F7" s="6">
        <v>23284</v>
      </c>
      <c r="G7" s="7">
        <f t="shared" ca="1" si="2"/>
        <v>61</v>
      </c>
      <c r="H7" s="4">
        <v>10</v>
      </c>
      <c r="I7" s="5" t="str">
        <f>IF(Table1[[#This Row],[No of Employees]]&lt;5,"Below 5",IF(Table1[[#This Row],[No of Employees]]&lt;10,"5 to 10",IF(Table1[[#This Row],[No of Employees]]&lt;15,"10 to 15","Above 15")))</f>
        <v>10 to 15</v>
      </c>
      <c r="J7" s="57">
        <v>34.772657000000002</v>
      </c>
      <c r="K7" s="34">
        <v>1.20164</v>
      </c>
      <c r="L7" s="34">
        <f t="shared" si="3"/>
        <v>35.974297</v>
      </c>
      <c r="M7" s="67">
        <f t="shared" si="4"/>
        <v>1.3192095210682101E-3</v>
      </c>
      <c r="N7" s="34">
        <v>58.025232000000003</v>
      </c>
      <c r="O7" s="68">
        <f t="shared" si="5"/>
        <v>1.0866509707044595E-3</v>
      </c>
      <c r="P7" s="71"/>
      <c r="Q7" s="10">
        <v>106</v>
      </c>
      <c r="R7" s="8">
        <v>270</v>
      </c>
      <c r="S7" s="8">
        <v>4</v>
      </c>
      <c r="T7" s="8">
        <v>20</v>
      </c>
      <c r="U7" s="8">
        <v>0</v>
      </c>
      <c r="V7" s="8">
        <v>5</v>
      </c>
      <c r="W7" s="22">
        <v>13</v>
      </c>
      <c r="X7" s="16">
        <v>418</v>
      </c>
      <c r="Y7" s="8">
        <v>407</v>
      </c>
      <c r="Z7" s="9">
        <f t="shared" si="6"/>
        <v>2.6315789473684181E-2</v>
      </c>
      <c r="AA7" s="8">
        <f t="shared" si="7"/>
        <v>11</v>
      </c>
      <c r="AB7" s="42" t="str">
        <f t="shared" si="8"/>
        <v>D. 240-500</v>
      </c>
      <c r="AC7" s="40">
        <v>0.9</v>
      </c>
      <c r="AD7" s="26">
        <f t="shared" si="9"/>
        <v>366</v>
      </c>
      <c r="AE7" s="31">
        <f t="shared" si="10"/>
        <v>1</v>
      </c>
      <c r="AF7" s="31">
        <f>Table1[[#This Row],[Contactable leads]]*Table1[[#This Row],[Average productive calls per lead]]</f>
        <v>366</v>
      </c>
      <c r="AG7" s="31">
        <f>Table1[[#This Row],[Total Calls]]*$AG$1</f>
        <v>329.40000000000003</v>
      </c>
      <c r="AH7" s="31">
        <f>IF(Table1[[#This Row],[MSRU]]="Metro",3,IF(Table1[[#This Row],[MSRU]]="URBAN",2,1))</f>
        <v>1</v>
      </c>
      <c r="AI7" s="23">
        <f t="shared" si="11"/>
        <v>24</v>
      </c>
      <c r="AJ7" s="4">
        <f t="shared" si="12"/>
        <v>8</v>
      </c>
      <c r="AK7" s="4">
        <f t="shared" si="13"/>
        <v>6</v>
      </c>
      <c r="AL7" s="4">
        <f t="shared" si="14"/>
        <v>15</v>
      </c>
      <c r="AM7" s="4">
        <f>(Table1[[#This Row],[Total Employees dedicated for sales pitch]]*Table1[[#This Row],[Working days]]*Table1[[#This Row],[Productive working hours]]*60)/Table1[[#This Row],[Minutes per connected call]]</f>
        <v>576</v>
      </c>
      <c r="AN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366</v>
      </c>
      <c r="AO7" s="22">
        <f>Table1[[#This Row],[Contactable leads]]-Table1[[#This Row],[Contacted leads]]</f>
        <v>0</v>
      </c>
      <c r="AP7" s="17"/>
    </row>
    <row r="8" spans="1:42" x14ac:dyDescent="0.35">
      <c r="A8" s="11">
        <v>5</v>
      </c>
      <c r="B8" s="5" t="str">
        <f>IF(Table1[[#This Row],[Savings]]&gt;0,"N","Y")</f>
        <v>N</v>
      </c>
      <c r="C8" s="5" t="s">
        <v>222</v>
      </c>
      <c r="D8" s="5" t="s">
        <v>175</v>
      </c>
      <c r="E8" s="5" t="s">
        <v>346</v>
      </c>
      <c r="F8" s="6">
        <v>26297</v>
      </c>
      <c r="G8" s="7">
        <f t="shared" ca="1" si="2"/>
        <v>53</v>
      </c>
      <c r="H8" s="4">
        <v>7</v>
      </c>
      <c r="I8" s="5" t="str">
        <f>IF(Table1[[#This Row],[No of Employees]]&lt;5,"Below 5",IF(Table1[[#This Row],[No of Employees]]&lt;10,"5 to 10",IF(Table1[[#This Row],[No of Employees]]&lt;15,"10 to 15","Above 15")))</f>
        <v>5 to 10</v>
      </c>
      <c r="J8" s="57">
        <v>59.538975000000001</v>
      </c>
      <c r="K8" s="34">
        <v>2.7411829999999999</v>
      </c>
      <c r="L8" s="34">
        <f t="shared" si="3"/>
        <v>62.280158</v>
      </c>
      <c r="M8" s="67">
        <f t="shared" si="4"/>
        <v>2.2838688802517102E-3</v>
      </c>
      <c r="N8" s="34">
        <v>39.246597000000001</v>
      </c>
      <c r="O8" s="68">
        <f t="shared" si="5"/>
        <v>7.3497944354443477E-4</v>
      </c>
      <c r="P8" s="71"/>
      <c r="Q8" s="10">
        <v>106</v>
      </c>
      <c r="R8" s="8">
        <v>71</v>
      </c>
      <c r="S8" s="8">
        <v>15</v>
      </c>
      <c r="T8" s="8">
        <v>6</v>
      </c>
      <c r="U8" s="8">
        <v>0</v>
      </c>
      <c r="V8" s="8">
        <v>6</v>
      </c>
      <c r="W8" s="22">
        <v>8</v>
      </c>
      <c r="X8" s="16">
        <v>212</v>
      </c>
      <c r="Y8" s="8">
        <v>207</v>
      </c>
      <c r="Z8" s="9">
        <f t="shared" si="6"/>
        <v>2.3584905660377409E-2</v>
      </c>
      <c r="AA8" s="8">
        <f t="shared" si="7"/>
        <v>5</v>
      </c>
      <c r="AB8" s="42" t="str">
        <f t="shared" si="8"/>
        <v>C. 100-250</v>
      </c>
      <c r="AC8" s="40">
        <v>0.9</v>
      </c>
      <c r="AD8" s="26">
        <f t="shared" si="9"/>
        <v>186</v>
      </c>
      <c r="AE8" s="31">
        <f t="shared" si="10"/>
        <v>1</v>
      </c>
      <c r="AF8" s="31">
        <f>Table1[[#This Row],[Contactable leads]]*Table1[[#This Row],[Average productive calls per lead]]</f>
        <v>186</v>
      </c>
      <c r="AG8" s="31">
        <f>Table1[[#This Row],[Total Calls]]*$AG$1</f>
        <v>167.4</v>
      </c>
      <c r="AH8" s="31">
        <f>IF(Table1[[#This Row],[MSRU]]="Metro",3,IF(Table1[[#This Row],[MSRU]]="URBAN",2,1))</f>
        <v>1</v>
      </c>
      <c r="AI8" s="23">
        <f t="shared" si="11"/>
        <v>24</v>
      </c>
      <c r="AJ8" s="4">
        <f t="shared" si="12"/>
        <v>8</v>
      </c>
      <c r="AK8" s="4">
        <f t="shared" si="13"/>
        <v>6</v>
      </c>
      <c r="AL8" s="4">
        <f t="shared" si="14"/>
        <v>15</v>
      </c>
      <c r="AM8" s="4">
        <f>(Table1[[#This Row],[Total Employees dedicated for sales pitch]]*Table1[[#This Row],[Working days]]*Table1[[#This Row],[Productive working hours]]*60)/Table1[[#This Row],[Minutes per connected call]]</f>
        <v>576</v>
      </c>
      <c r="AN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186</v>
      </c>
      <c r="AO8" s="22">
        <f>Table1[[#This Row],[Contactable leads]]-Table1[[#This Row],[Contacted leads]]</f>
        <v>0</v>
      </c>
      <c r="AP8" s="17"/>
    </row>
    <row r="9" spans="1:42" x14ac:dyDescent="0.35">
      <c r="A9" s="11">
        <v>6</v>
      </c>
      <c r="B9" s="5" t="str">
        <f>IF(Table1[[#This Row],[Savings]]&gt;0,"N","Y")</f>
        <v>N</v>
      </c>
      <c r="C9" s="5" t="s">
        <v>188</v>
      </c>
      <c r="D9" s="5" t="s">
        <v>343</v>
      </c>
      <c r="E9" s="5" t="s">
        <v>347</v>
      </c>
      <c r="F9" s="6">
        <v>25402</v>
      </c>
      <c r="G9" s="7">
        <f t="shared" ca="1" si="2"/>
        <v>55</v>
      </c>
      <c r="H9" s="4">
        <v>7</v>
      </c>
      <c r="I9" s="5" t="str">
        <f>IF(Table1[[#This Row],[No of Employees]]&lt;5,"Below 5",IF(Table1[[#This Row],[No of Employees]]&lt;10,"5 to 10",IF(Table1[[#This Row],[No of Employees]]&lt;15,"10 to 15","Above 15")))</f>
        <v>5 to 10</v>
      </c>
      <c r="J9" s="57">
        <v>33.447958</v>
      </c>
      <c r="K9" s="34">
        <v>1.675475</v>
      </c>
      <c r="L9" s="34">
        <f t="shared" si="3"/>
        <v>35.123432999999999</v>
      </c>
      <c r="M9" s="67">
        <f t="shared" si="4"/>
        <v>1.2880075801398249E-3</v>
      </c>
      <c r="N9" s="34">
        <v>90.032180999999994</v>
      </c>
      <c r="O9" s="68">
        <f t="shared" si="5"/>
        <v>1.686051972670951E-3</v>
      </c>
      <c r="P9" s="71"/>
      <c r="Q9" s="10">
        <v>93</v>
      </c>
      <c r="R9" s="8">
        <v>226</v>
      </c>
      <c r="S9" s="8">
        <v>11</v>
      </c>
      <c r="T9" s="8">
        <v>19</v>
      </c>
      <c r="U9" s="8">
        <v>0</v>
      </c>
      <c r="V9" s="8">
        <v>3</v>
      </c>
      <c r="W9" s="22">
        <v>7</v>
      </c>
      <c r="X9" s="16">
        <v>359</v>
      </c>
      <c r="Y9" s="8">
        <v>348</v>
      </c>
      <c r="Z9" s="9">
        <f t="shared" si="6"/>
        <v>3.0640668523676862E-2</v>
      </c>
      <c r="AA9" s="8">
        <f t="shared" si="7"/>
        <v>11</v>
      </c>
      <c r="AB9" s="42" t="str">
        <f t="shared" si="8"/>
        <v>D. 240-500</v>
      </c>
      <c r="AC9" s="40">
        <v>0.9</v>
      </c>
      <c r="AD9" s="26">
        <f t="shared" si="9"/>
        <v>313</v>
      </c>
      <c r="AE9" s="31">
        <f t="shared" si="10"/>
        <v>1</v>
      </c>
      <c r="AF9" s="31">
        <f>Table1[[#This Row],[Contactable leads]]*Table1[[#This Row],[Average productive calls per lead]]</f>
        <v>313</v>
      </c>
      <c r="AG9" s="31">
        <f>Table1[[#This Row],[Total Calls]]*$AG$1</f>
        <v>281.7</v>
      </c>
      <c r="AH9" s="31">
        <f>IF(Table1[[#This Row],[MSRU]]="Metro",3,IF(Table1[[#This Row],[MSRU]]="URBAN",2,1))</f>
        <v>1</v>
      </c>
      <c r="AI9" s="23">
        <f t="shared" si="11"/>
        <v>24</v>
      </c>
      <c r="AJ9" s="4">
        <f t="shared" si="12"/>
        <v>8</v>
      </c>
      <c r="AK9" s="4">
        <f t="shared" si="13"/>
        <v>6</v>
      </c>
      <c r="AL9" s="4">
        <f t="shared" si="14"/>
        <v>15</v>
      </c>
      <c r="AM9" s="4">
        <f>(Table1[[#This Row],[Total Employees dedicated for sales pitch]]*Table1[[#This Row],[Working days]]*Table1[[#This Row],[Productive working hours]]*60)/Table1[[#This Row],[Minutes per connected call]]</f>
        <v>576</v>
      </c>
      <c r="AN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313</v>
      </c>
      <c r="AO9" s="22">
        <f>Table1[[#This Row],[Contactable leads]]-Table1[[#This Row],[Contacted leads]]</f>
        <v>0</v>
      </c>
      <c r="AP9" s="17"/>
    </row>
    <row r="10" spans="1:42" x14ac:dyDescent="0.35">
      <c r="A10" s="11">
        <v>7</v>
      </c>
      <c r="B10" s="5" t="str">
        <f>IF(Table1[[#This Row],[Savings]]&gt;0,"N","Y")</f>
        <v>N</v>
      </c>
      <c r="C10" s="5" t="s">
        <v>184</v>
      </c>
      <c r="D10" s="5" t="s">
        <v>343</v>
      </c>
      <c r="E10" s="5" t="s">
        <v>348</v>
      </c>
      <c r="F10" s="6">
        <v>25253</v>
      </c>
      <c r="G10" s="7">
        <f t="shared" ca="1" si="2"/>
        <v>56</v>
      </c>
      <c r="H10" s="4">
        <v>7</v>
      </c>
      <c r="I10" s="5" t="str">
        <f>IF(Table1[[#This Row],[No of Employees]]&lt;5,"Below 5",IF(Table1[[#This Row],[No of Employees]]&lt;10,"5 to 10",IF(Table1[[#This Row],[No of Employees]]&lt;15,"10 to 15","Above 15")))</f>
        <v>5 to 10</v>
      </c>
      <c r="J10" s="57">
        <v>30.770609</v>
      </c>
      <c r="K10" s="34">
        <v>1.5584830000000001</v>
      </c>
      <c r="L10" s="34">
        <f t="shared" si="3"/>
        <v>32.329092000000003</v>
      </c>
      <c r="M10" s="67">
        <f t="shared" si="4"/>
        <v>1.1855366061466082E-3</v>
      </c>
      <c r="N10" s="34">
        <v>24.534215</v>
      </c>
      <c r="O10" s="68">
        <f t="shared" si="5"/>
        <v>4.5945750885101002E-4</v>
      </c>
      <c r="P10" s="71"/>
      <c r="Q10" s="10">
        <v>64</v>
      </c>
      <c r="R10" s="8">
        <v>99</v>
      </c>
      <c r="S10" s="8">
        <v>1</v>
      </c>
      <c r="T10" s="8">
        <v>17</v>
      </c>
      <c r="U10" s="8">
        <v>0</v>
      </c>
      <c r="V10" s="8">
        <v>3</v>
      </c>
      <c r="W10" s="22">
        <v>10</v>
      </c>
      <c r="X10" s="16">
        <v>194</v>
      </c>
      <c r="Y10" s="8">
        <v>187</v>
      </c>
      <c r="Z10" s="9">
        <f t="shared" si="6"/>
        <v>3.6082474226804107E-2</v>
      </c>
      <c r="AA10" s="8">
        <f t="shared" si="7"/>
        <v>7</v>
      </c>
      <c r="AB10" s="42" t="str">
        <f t="shared" si="8"/>
        <v>C. 100-250</v>
      </c>
      <c r="AC10" s="40">
        <v>0.9</v>
      </c>
      <c r="AD10" s="26">
        <f t="shared" si="9"/>
        <v>168</v>
      </c>
      <c r="AE10" s="31">
        <f t="shared" si="10"/>
        <v>1</v>
      </c>
      <c r="AF10" s="31">
        <f>Table1[[#This Row],[Contactable leads]]*Table1[[#This Row],[Average productive calls per lead]]</f>
        <v>168</v>
      </c>
      <c r="AG10" s="31">
        <f>Table1[[#This Row],[Total Calls]]*$AG$1</f>
        <v>151.20000000000002</v>
      </c>
      <c r="AH10" s="31">
        <f>IF(Table1[[#This Row],[MSRU]]="Metro",3,IF(Table1[[#This Row],[MSRU]]="URBAN",2,1))</f>
        <v>1</v>
      </c>
      <c r="AI10" s="23">
        <f t="shared" si="11"/>
        <v>24</v>
      </c>
      <c r="AJ10" s="4">
        <f t="shared" si="12"/>
        <v>8</v>
      </c>
      <c r="AK10" s="4">
        <f t="shared" si="13"/>
        <v>6</v>
      </c>
      <c r="AL10" s="4">
        <f t="shared" si="14"/>
        <v>15</v>
      </c>
      <c r="AM10" s="4">
        <f>(Table1[[#This Row],[Total Employees dedicated for sales pitch]]*Table1[[#This Row],[Working days]]*Table1[[#This Row],[Productive working hours]]*60)/Table1[[#This Row],[Minutes per connected call]]</f>
        <v>576</v>
      </c>
      <c r="AN1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168</v>
      </c>
      <c r="AO10" s="22">
        <f>Table1[[#This Row],[Contactable leads]]-Table1[[#This Row],[Contacted leads]]</f>
        <v>0</v>
      </c>
      <c r="AP10" s="17"/>
    </row>
    <row r="11" spans="1:42" x14ac:dyDescent="0.35">
      <c r="A11" s="11">
        <v>8</v>
      </c>
      <c r="B11" s="5" t="str">
        <f>IF(Table1[[#This Row],[Savings]]&gt;0,"N","Y")</f>
        <v>N</v>
      </c>
      <c r="C11" s="5" t="s">
        <v>184</v>
      </c>
      <c r="D11" s="5" t="s">
        <v>175</v>
      </c>
      <c r="E11" s="5" t="s">
        <v>202</v>
      </c>
      <c r="F11" s="6">
        <v>23491</v>
      </c>
      <c r="G11" s="7">
        <f t="shared" ca="1" si="2"/>
        <v>61</v>
      </c>
      <c r="H11" s="4">
        <v>9</v>
      </c>
      <c r="I11" s="5" t="str">
        <f>IF(Table1[[#This Row],[No of Employees]]&lt;5,"Below 5",IF(Table1[[#This Row],[No of Employees]]&lt;10,"5 to 10",IF(Table1[[#This Row],[No of Employees]]&lt;15,"10 to 15","Above 15")))</f>
        <v>5 to 10</v>
      </c>
      <c r="J11" s="57">
        <v>39.509008999999999</v>
      </c>
      <c r="K11" s="34">
        <v>3.2134200000000002</v>
      </c>
      <c r="L11" s="34">
        <f t="shared" si="3"/>
        <v>42.722428999999998</v>
      </c>
      <c r="M11" s="67">
        <f t="shared" si="4"/>
        <v>1.5666695335272462E-3</v>
      </c>
      <c r="N11" s="34">
        <v>52.572977999999999</v>
      </c>
      <c r="O11" s="68">
        <f t="shared" si="5"/>
        <v>9.8454544010309511E-4</v>
      </c>
      <c r="P11" s="71"/>
      <c r="Q11" s="10">
        <v>198</v>
      </c>
      <c r="R11" s="8">
        <v>217</v>
      </c>
      <c r="S11" s="8">
        <v>6</v>
      </c>
      <c r="T11" s="8">
        <v>19</v>
      </c>
      <c r="U11" s="8">
        <v>0</v>
      </c>
      <c r="V11" s="8">
        <v>7</v>
      </c>
      <c r="W11" s="22">
        <v>12</v>
      </c>
      <c r="X11" s="16">
        <v>459</v>
      </c>
      <c r="Y11" s="8">
        <v>449</v>
      </c>
      <c r="Z11" s="9">
        <f t="shared" si="6"/>
        <v>2.1786492374727628E-2</v>
      </c>
      <c r="AA11" s="8">
        <f t="shared" si="7"/>
        <v>10</v>
      </c>
      <c r="AB11" s="42" t="str">
        <f t="shared" si="8"/>
        <v>D. 240-500</v>
      </c>
      <c r="AC11" s="40">
        <v>0.9</v>
      </c>
      <c r="AD11" s="26">
        <f t="shared" si="9"/>
        <v>404</v>
      </c>
      <c r="AE11" s="31">
        <f t="shared" si="10"/>
        <v>1</v>
      </c>
      <c r="AF11" s="31">
        <f>Table1[[#This Row],[Contactable leads]]*Table1[[#This Row],[Average productive calls per lead]]</f>
        <v>404</v>
      </c>
      <c r="AG11" s="31">
        <f>Table1[[#This Row],[Total Calls]]*$AG$1</f>
        <v>363.6</v>
      </c>
      <c r="AH11" s="31">
        <f>IF(Table1[[#This Row],[MSRU]]="Metro",3,IF(Table1[[#This Row],[MSRU]]="URBAN",2,1))</f>
        <v>1</v>
      </c>
      <c r="AI11" s="23">
        <f t="shared" si="11"/>
        <v>24</v>
      </c>
      <c r="AJ11" s="4">
        <f t="shared" si="12"/>
        <v>8</v>
      </c>
      <c r="AK11" s="4">
        <f t="shared" si="13"/>
        <v>6</v>
      </c>
      <c r="AL11" s="4">
        <f t="shared" si="14"/>
        <v>15</v>
      </c>
      <c r="AM11" s="4">
        <f>(Table1[[#This Row],[Total Employees dedicated for sales pitch]]*Table1[[#This Row],[Working days]]*Table1[[#This Row],[Productive working hours]]*60)/Table1[[#This Row],[Minutes per connected call]]</f>
        <v>576</v>
      </c>
      <c r="AN1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404</v>
      </c>
      <c r="AO11" s="22">
        <f>Table1[[#This Row],[Contactable leads]]-Table1[[#This Row],[Contacted leads]]</f>
        <v>0</v>
      </c>
      <c r="AP11" s="17"/>
    </row>
    <row r="12" spans="1:42" x14ac:dyDescent="0.35">
      <c r="A12" s="11">
        <v>9</v>
      </c>
      <c r="B12" s="5" t="str">
        <f>IF(Table1[[#This Row],[Savings]]&gt;0,"N","Y")</f>
        <v>N</v>
      </c>
      <c r="C12" s="5" t="s">
        <v>184</v>
      </c>
      <c r="D12" s="5" t="s">
        <v>175</v>
      </c>
      <c r="E12" s="5" t="s">
        <v>349</v>
      </c>
      <c r="F12" s="6">
        <v>25141</v>
      </c>
      <c r="G12" s="7">
        <f t="shared" ca="1" si="2"/>
        <v>56</v>
      </c>
      <c r="H12" s="4">
        <v>9</v>
      </c>
      <c r="I12" s="5" t="str">
        <f>IF(Table1[[#This Row],[No of Employees]]&lt;5,"Below 5",IF(Table1[[#This Row],[No of Employees]]&lt;10,"5 to 10",IF(Table1[[#This Row],[No of Employees]]&lt;15,"10 to 15","Above 15")))</f>
        <v>5 to 10</v>
      </c>
      <c r="J12" s="57">
        <v>42.638689999999997</v>
      </c>
      <c r="K12" s="34">
        <v>5.3971929999999997</v>
      </c>
      <c r="L12" s="34">
        <f t="shared" si="3"/>
        <v>48.035882999999998</v>
      </c>
      <c r="M12" s="67">
        <f t="shared" si="4"/>
        <v>1.7615186255486403E-3</v>
      </c>
      <c r="N12" s="34">
        <v>89.264464000000004</v>
      </c>
      <c r="O12" s="68">
        <f t="shared" si="5"/>
        <v>1.6716747716754201E-3</v>
      </c>
      <c r="P12" s="71"/>
      <c r="Q12" s="10">
        <v>144</v>
      </c>
      <c r="R12" s="8">
        <v>410</v>
      </c>
      <c r="S12" s="8">
        <v>33</v>
      </c>
      <c r="T12" s="8">
        <v>23</v>
      </c>
      <c r="U12" s="8">
        <v>2</v>
      </c>
      <c r="V12" s="8">
        <v>9</v>
      </c>
      <c r="W12" s="22">
        <v>20</v>
      </c>
      <c r="X12" s="16">
        <v>641</v>
      </c>
      <c r="Y12" s="8">
        <v>618</v>
      </c>
      <c r="Z12" s="9">
        <f t="shared" si="6"/>
        <v>3.5881435257410277E-2</v>
      </c>
      <c r="AA12" s="8">
        <f t="shared" si="7"/>
        <v>23</v>
      </c>
      <c r="AB12" s="42" t="str">
        <f t="shared" si="8"/>
        <v>E. 500-750</v>
      </c>
      <c r="AC12" s="40">
        <v>0.9</v>
      </c>
      <c r="AD12" s="26">
        <f t="shared" si="9"/>
        <v>556</v>
      </c>
      <c r="AE12" s="31">
        <f t="shared" si="10"/>
        <v>1</v>
      </c>
      <c r="AF12" s="31">
        <f>Table1[[#This Row],[Contactable leads]]*Table1[[#This Row],[Average productive calls per lead]]</f>
        <v>556</v>
      </c>
      <c r="AG12" s="31">
        <f>Table1[[#This Row],[Total Calls]]*$AG$1</f>
        <v>500.40000000000003</v>
      </c>
      <c r="AH12" s="31">
        <f>IF(Table1[[#This Row],[MSRU]]="Metro",3,IF(Table1[[#This Row],[MSRU]]="URBAN",2,1))</f>
        <v>1</v>
      </c>
      <c r="AI12" s="23">
        <f t="shared" si="11"/>
        <v>24</v>
      </c>
      <c r="AJ12" s="4">
        <f t="shared" si="12"/>
        <v>8</v>
      </c>
      <c r="AK12" s="4">
        <f t="shared" si="13"/>
        <v>6</v>
      </c>
      <c r="AL12" s="4">
        <f t="shared" si="14"/>
        <v>15</v>
      </c>
      <c r="AM12" s="4">
        <f>(Table1[[#This Row],[Total Employees dedicated for sales pitch]]*Table1[[#This Row],[Working days]]*Table1[[#This Row],[Productive working hours]]*60)/Table1[[#This Row],[Minutes per connected call]]</f>
        <v>576</v>
      </c>
      <c r="AN1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556</v>
      </c>
      <c r="AO12" s="22">
        <f>Table1[[#This Row],[Contactable leads]]-Table1[[#This Row],[Contacted leads]]</f>
        <v>0</v>
      </c>
      <c r="AP12" s="17"/>
    </row>
    <row r="13" spans="1:42" x14ac:dyDescent="0.35">
      <c r="A13" s="11">
        <v>10</v>
      </c>
      <c r="B13" s="5" t="str">
        <f>IF(Table1[[#This Row],[Savings]]&gt;0,"N","Y")</f>
        <v>N</v>
      </c>
      <c r="C13" s="5" t="s">
        <v>188</v>
      </c>
      <c r="D13" s="5" t="s">
        <v>343</v>
      </c>
      <c r="E13" s="5" t="s">
        <v>350</v>
      </c>
      <c r="F13" s="6">
        <v>25199</v>
      </c>
      <c r="G13" s="7">
        <f t="shared" ca="1" si="2"/>
        <v>56</v>
      </c>
      <c r="H13" s="4">
        <v>8</v>
      </c>
      <c r="I13" s="5" t="str">
        <f>IF(Table1[[#This Row],[No of Employees]]&lt;5,"Below 5",IF(Table1[[#This Row],[No of Employees]]&lt;10,"5 to 10",IF(Table1[[#This Row],[No of Employees]]&lt;15,"10 to 15","Above 15")))</f>
        <v>5 to 10</v>
      </c>
      <c r="J13" s="57">
        <v>24.175554999999999</v>
      </c>
      <c r="K13" s="34">
        <v>2.2913860000000001</v>
      </c>
      <c r="L13" s="34">
        <f t="shared" si="3"/>
        <v>26.466940999999998</v>
      </c>
      <c r="M13" s="67">
        <f t="shared" si="4"/>
        <v>9.7056630629225563E-4</v>
      </c>
      <c r="N13" s="34">
        <v>28.342929999999999</v>
      </c>
      <c r="O13" s="68">
        <f t="shared" si="5"/>
        <v>5.3078413192916743E-4</v>
      </c>
      <c r="P13" s="71"/>
      <c r="Q13" s="10">
        <v>71</v>
      </c>
      <c r="R13" s="8">
        <v>108</v>
      </c>
      <c r="S13" s="8">
        <v>8</v>
      </c>
      <c r="T13" s="8">
        <v>8</v>
      </c>
      <c r="U13" s="8">
        <v>0</v>
      </c>
      <c r="V13" s="8">
        <v>5</v>
      </c>
      <c r="W13" s="22">
        <v>9</v>
      </c>
      <c r="X13" s="16">
        <v>209</v>
      </c>
      <c r="Y13" s="8">
        <v>203</v>
      </c>
      <c r="Z13" s="9">
        <f t="shared" si="6"/>
        <v>2.8708133971291905E-2</v>
      </c>
      <c r="AA13" s="8">
        <f t="shared" si="7"/>
        <v>6</v>
      </c>
      <c r="AB13" s="42" t="str">
        <f t="shared" si="8"/>
        <v>C. 100-250</v>
      </c>
      <c r="AC13" s="40">
        <v>0.9</v>
      </c>
      <c r="AD13" s="26">
        <f t="shared" si="9"/>
        <v>183</v>
      </c>
      <c r="AE13" s="31">
        <f t="shared" si="10"/>
        <v>1</v>
      </c>
      <c r="AF13" s="31">
        <f>Table1[[#This Row],[Contactable leads]]*Table1[[#This Row],[Average productive calls per lead]]</f>
        <v>183</v>
      </c>
      <c r="AG13" s="31">
        <f>Table1[[#This Row],[Total Calls]]*$AG$1</f>
        <v>164.70000000000002</v>
      </c>
      <c r="AH13" s="31">
        <f>IF(Table1[[#This Row],[MSRU]]="Metro",3,IF(Table1[[#This Row],[MSRU]]="URBAN",2,1))</f>
        <v>1</v>
      </c>
      <c r="AI13" s="23">
        <f t="shared" si="11"/>
        <v>24</v>
      </c>
      <c r="AJ13" s="4">
        <f t="shared" si="12"/>
        <v>8</v>
      </c>
      <c r="AK13" s="4">
        <f t="shared" si="13"/>
        <v>6</v>
      </c>
      <c r="AL13" s="4">
        <f t="shared" si="14"/>
        <v>15</v>
      </c>
      <c r="AM13" s="4">
        <f>(Table1[[#This Row],[Total Employees dedicated for sales pitch]]*Table1[[#This Row],[Working days]]*Table1[[#This Row],[Productive working hours]]*60)/Table1[[#This Row],[Minutes per connected call]]</f>
        <v>576</v>
      </c>
      <c r="AN1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183</v>
      </c>
      <c r="AO13" s="22">
        <f>Table1[[#This Row],[Contactable leads]]-Table1[[#This Row],[Contacted leads]]</f>
        <v>0</v>
      </c>
      <c r="AP13" s="17"/>
    </row>
    <row r="14" spans="1:42" x14ac:dyDescent="0.35">
      <c r="A14" s="11">
        <v>11</v>
      </c>
      <c r="B14" s="5" t="str">
        <f>IF(Table1[[#This Row],[Savings]]&gt;0,"N","Y")</f>
        <v>N</v>
      </c>
      <c r="C14" s="5" t="s">
        <v>179</v>
      </c>
      <c r="D14" s="5" t="s">
        <v>343</v>
      </c>
      <c r="E14" s="5" t="s">
        <v>351</v>
      </c>
      <c r="F14" s="6">
        <v>28083</v>
      </c>
      <c r="G14" s="7">
        <f t="shared" ca="1" si="2"/>
        <v>48</v>
      </c>
      <c r="H14" s="4">
        <v>6</v>
      </c>
      <c r="I14" s="5" t="str">
        <f>IF(Table1[[#This Row],[No of Employees]]&lt;5,"Below 5",IF(Table1[[#This Row],[No of Employees]]&lt;10,"5 to 10",IF(Table1[[#This Row],[No of Employees]]&lt;15,"10 to 15","Above 15")))</f>
        <v>5 to 10</v>
      </c>
      <c r="J14" s="57">
        <v>14.649628999999999</v>
      </c>
      <c r="K14" s="34">
        <v>0.41114499999999998</v>
      </c>
      <c r="L14" s="34">
        <f t="shared" si="3"/>
        <v>15.060773999999999</v>
      </c>
      <c r="M14" s="67">
        <f t="shared" si="4"/>
        <v>5.5229200046512513E-4</v>
      </c>
      <c r="N14" s="34">
        <v>29.083300999999999</v>
      </c>
      <c r="O14" s="68">
        <f t="shared" si="5"/>
        <v>5.4464921851480024E-4</v>
      </c>
      <c r="P14" s="71"/>
      <c r="Q14" s="10">
        <v>19</v>
      </c>
      <c r="R14" s="8">
        <v>120</v>
      </c>
      <c r="S14" s="8">
        <v>6</v>
      </c>
      <c r="T14" s="8">
        <v>8</v>
      </c>
      <c r="U14" s="8">
        <v>0</v>
      </c>
      <c r="V14" s="8">
        <v>1</v>
      </c>
      <c r="W14" s="22">
        <v>7</v>
      </c>
      <c r="X14" s="16">
        <v>161</v>
      </c>
      <c r="Y14" s="8">
        <v>153</v>
      </c>
      <c r="Z14" s="9">
        <f t="shared" si="6"/>
        <v>4.9689440993788803E-2</v>
      </c>
      <c r="AA14" s="8">
        <f t="shared" si="7"/>
        <v>8</v>
      </c>
      <c r="AB14" s="42" t="str">
        <f t="shared" si="8"/>
        <v>C. 100-250</v>
      </c>
      <c r="AC14" s="40">
        <v>0.9</v>
      </c>
      <c r="AD14" s="26">
        <f t="shared" si="9"/>
        <v>138</v>
      </c>
      <c r="AE14" s="31">
        <f t="shared" si="10"/>
        <v>1</v>
      </c>
      <c r="AF14" s="31">
        <f>Table1[[#This Row],[Contactable leads]]*Table1[[#This Row],[Average productive calls per lead]]</f>
        <v>138</v>
      </c>
      <c r="AG14" s="31">
        <f>Table1[[#This Row],[Total Calls]]*$AG$1</f>
        <v>124.2</v>
      </c>
      <c r="AH14" s="31">
        <f>IF(Table1[[#This Row],[MSRU]]="Metro",3,IF(Table1[[#This Row],[MSRU]]="URBAN",2,1))</f>
        <v>1</v>
      </c>
      <c r="AI14" s="23">
        <f t="shared" si="11"/>
        <v>24</v>
      </c>
      <c r="AJ14" s="4">
        <f t="shared" si="12"/>
        <v>8</v>
      </c>
      <c r="AK14" s="4">
        <f t="shared" si="13"/>
        <v>6</v>
      </c>
      <c r="AL14" s="4">
        <f t="shared" si="14"/>
        <v>15</v>
      </c>
      <c r="AM14" s="4">
        <f>(Table1[[#This Row],[Total Employees dedicated for sales pitch]]*Table1[[#This Row],[Working days]]*Table1[[#This Row],[Productive working hours]]*60)/Table1[[#This Row],[Minutes per connected call]]</f>
        <v>576</v>
      </c>
      <c r="AN1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138</v>
      </c>
      <c r="AO14" s="22">
        <f>Table1[[#This Row],[Contactable leads]]-Table1[[#This Row],[Contacted leads]]</f>
        <v>0</v>
      </c>
      <c r="AP14" s="17"/>
    </row>
    <row r="15" spans="1:42" x14ac:dyDescent="0.35">
      <c r="A15" s="11">
        <v>12</v>
      </c>
      <c r="B15" s="5" t="str">
        <f>IF(Table1[[#This Row],[Savings]]&gt;0,"N","Y")</f>
        <v>N</v>
      </c>
      <c r="C15" s="5" t="s">
        <v>179</v>
      </c>
      <c r="D15" s="5" t="s">
        <v>343</v>
      </c>
      <c r="E15" s="5" t="s">
        <v>352</v>
      </c>
      <c r="F15" s="6">
        <v>28107</v>
      </c>
      <c r="G15" s="7">
        <f t="shared" ca="1" si="2"/>
        <v>48</v>
      </c>
      <c r="H15" s="4">
        <v>8</v>
      </c>
      <c r="I15" s="5" t="str">
        <f>IF(Table1[[#This Row],[No of Employees]]&lt;5,"Below 5",IF(Table1[[#This Row],[No of Employees]]&lt;10,"5 to 10",IF(Table1[[#This Row],[No of Employees]]&lt;15,"10 to 15","Above 15")))</f>
        <v>5 to 10</v>
      </c>
      <c r="J15" s="57">
        <v>23.330034000000001</v>
      </c>
      <c r="K15" s="34">
        <v>0.33595399999999997</v>
      </c>
      <c r="L15" s="34">
        <f t="shared" si="3"/>
        <v>23.665988000000002</v>
      </c>
      <c r="M15" s="67">
        <f t="shared" si="4"/>
        <v>8.6785286436830199E-4</v>
      </c>
      <c r="N15" s="34">
        <v>46.068623000000002</v>
      </c>
      <c r="O15" s="68">
        <f t="shared" si="5"/>
        <v>8.627369883151487E-4</v>
      </c>
      <c r="P15" s="71"/>
      <c r="Q15" s="10">
        <v>21</v>
      </c>
      <c r="R15" s="8">
        <v>275</v>
      </c>
      <c r="S15" s="8">
        <v>3</v>
      </c>
      <c r="T15" s="8">
        <v>19</v>
      </c>
      <c r="U15" s="8">
        <v>0</v>
      </c>
      <c r="V15" s="8">
        <v>1</v>
      </c>
      <c r="W15" s="22">
        <v>18</v>
      </c>
      <c r="X15" s="16">
        <v>337</v>
      </c>
      <c r="Y15" s="8">
        <v>320</v>
      </c>
      <c r="Z15" s="9">
        <f t="shared" si="6"/>
        <v>5.0445103857566731E-2</v>
      </c>
      <c r="AA15" s="8">
        <f t="shared" si="7"/>
        <v>17</v>
      </c>
      <c r="AB15" s="42" t="str">
        <f t="shared" si="8"/>
        <v>D. 240-500</v>
      </c>
      <c r="AC15" s="40">
        <v>0.9</v>
      </c>
      <c r="AD15" s="26">
        <f t="shared" si="9"/>
        <v>288</v>
      </c>
      <c r="AE15" s="31">
        <f t="shared" si="10"/>
        <v>1</v>
      </c>
      <c r="AF15" s="31">
        <f>Table1[[#This Row],[Contactable leads]]*Table1[[#This Row],[Average productive calls per lead]]</f>
        <v>288</v>
      </c>
      <c r="AG15" s="31">
        <f>Table1[[#This Row],[Total Calls]]*$AG$1</f>
        <v>259.2</v>
      </c>
      <c r="AH15" s="31">
        <f>IF(Table1[[#This Row],[MSRU]]="Metro",3,IF(Table1[[#This Row],[MSRU]]="URBAN",2,1))</f>
        <v>1</v>
      </c>
      <c r="AI15" s="23">
        <f t="shared" si="11"/>
        <v>24</v>
      </c>
      <c r="AJ15" s="4">
        <f t="shared" si="12"/>
        <v>8</v>
      </c>
      <c r="AK15" s="4">
        <f t="shared" si="13"/>
        <v>6</v>
      </c>
      <c r="AL15" s="4">
        <f t="shared" si="14"/>
        <v>15</v>
      </c>
      <c r="AM15" s="4">
        <f>(Table1[[#This Row],[Total Employees dedicated for sales pitch]]*Table1[[#This Row],[Working days]]*Table1[[#This Row],[Productive working hours]]*60)/Table1[[#This Row],[Minutes per connected call]]</f>
        <v>576</v>
      </c>
      <c r="AN1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288</v>
      </c>
      <c r="AO15" s="22">
        <f>Table1[[#This Row],[Contactable leads]]-Table1[[#This Row],[Contacted leads]]</f>
        <v>0</v>
      </c>
      <c r="AP15" s="17"/>
    </row>
    <row r="16" spans="1:42" x14ac:dyDescent="0.35">
      <c r="A16" s="11">
        <v>13</v>
      </c>
      <c r="B16" s="5" t="str">
        <f>IF(Table1[[#This Row],[Savings]]&gt;0,"N","Y")</f>
        <v>N</v>
      </c>
      <c r="C16" s="5" t="s">
        <v>174</v>
      </c>
      <c r="D16" s="5" t="s">
        <v>343</v>
      </c>
      <c r="E16" s="5" t="s">
        <v>353</v>
      </c>
      <c r="F16" s="6">
        <v>28101</v>
      </c>
      <c r="G16" s="7">
        <f t="shared" ca="1" si="2"/>
        <v>48</v>
      </c>
      <c r="H16" s="4">
        <v>7</v>
      </c>
      <c r="I16" s="5" t="str">
        <f>IF(Table1[[#This Row],[No of Employees]]&lt;5,"Below 5",IF(Table1[[#This Row],[No of Employees]]&lt;10,"5 to 10",IF(Table1[[#This Row],[No of Employees]]&lt;15,"10 to 15","Above 15")))</f>
        <v>5 to 10</v>
      </c>
      <c r="J16" s="57">
        <v>22.169173000000001</v>
      </c>
      <c r="K16" s="34">
        <v>0.28075899999999998</v>
      </c>
      <c r="L16" s="34">
        <f t="shared" si="3"/>
        <v>22.449932</v>
      </c>
      <c r="M16" s="67">
        <f t="shared" si="4"/>
        <v>8.232590074445064E-4</v>
      </c>
      <c r="N16" s="34">
        <v>21.925028999999999</v>
      </c>
      <c r="O16" s="68">
        <f t="shared" si="5"/>
        <v>4.1059472275049971E-4</v>
      </c>
      <c r="P16" s="71"/>
      <c r="Q16" s="10">
        <v>36</v>
      </c>
      <c r="R16" s="8">
        <v>93</v>
      </c>
      <c r="S16" s="8">
        <v>2</v>
      </c>
      <c r="T16" s="8">
        <v>14</v>
      </c>
      <c r="U16" s="8">
        <v>0</v>
      </c>
      <c r="V16" s="8">
        <v>1</v>
      </c>
      <c r="W16" s="22">
        <v>5</v>
      </c>
      <c r="X16" s="16">
        <v>151</v>
      </c>
      <c r="Y16" s="8">
        <v>149</v>
      </c>
      <c r="Z16" s="9">
        <f t="shared" si="6"/>
        <v>1.3245033112582738E-2</v>
      </c>
      <c r="AA16" s="8">
        <f t="shared" si="7"/>
        <v>2</v>
      </c>
      <c r="AB16" s="42" t="str">
        <f t="shared" si="8"/>
        <v>C. 100-250</v>
      </c>
      <c r="AC16" s="40">
        <v>0.9</v>
      </c>
      <c r="AD16" s="26">
        <f t="shared" si="9"/>
        <v>134</v>
      </c>
      <c r="AE16" s="31">
        <f t="shared" si="10"/>
        <v>1</v>
      </c>
      <c r="AF16" s="31">
        <f>Table1[[#This Row],[Contactable leads]]*Table1[[#This Row],[Average productive calls per lead]]</f>
        <v>134</v>
      </c>
      <c r="AG16" s="31">
        <f>Table1[[#This Row],[Total Calls]]*$AG$1</f>
        <v>120.60000000000001</v>
      </c>
      <c r="AH16" s="31">
        <f>IF(Table1[[#This Row],[MSRU]]="Metro",3,IF(Table1[[#This Row],[MSRU]]="URBAN",2,1))</f>
        <v>1</v>
      </c>
      <c r="AI16" s="23">
        <f t="shared" si="11"/>
        <v>24</v>
      </c>
      <c r="AJ16" s="4">
        <f t="shared" si="12"/>
        <v>8</v>
      </c>
      <c r="AK16" s="4">
        <f t="shared" si="13"/>
        <v>6</v>
      </c>
      <c r="AL16" s="4">
        <f t="shared" si="14"/>
        <v>15</v>
      </c>
      <c r="AM16" s="4">
        <f>(Table1[[#This Row],[Total Employees dedicated for sales pitch]]*Table1[[#This Row],[Working days]]*Table1[[#This Row],[Productive working hours]]*60)/Table1[[#This Row],[Minutes per connected call]]</f>
        <v>576</v>
      </c>
      <c r="AN1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134</v>
      </c>
      <c r="AO16" s="22">
        <f>Table1[[#This Row],[Contactable leads]]-Table1[[#This Row],[Contacted leads]]</f>
        <v>0</v>
      </c>
      <c r="AP16" s="17"/>
    </row>
    <row r="17" spans="1:42" x14ac:dyDescent="0.35">
      <c r="A17" s="11">
        <v>14</v>
      </c>
      <c r="B17" s="5" t="str">
        <f>IF(Table1[[#This Row],[Savings]]&gt;0,"N","Y")</f>
        <v>N</v>
      </c>
      <c r="C17" s="5" t="s">
        <v>314</v>
      </c>
      <c r="D17" s="5" t="s">
        <v>343</v>
      </c>
      <c r="E17" s="5" t="s">
        <v>354</v>
      </c>
      <c r="F17" s="6">
        <v>28432</v>
      </c>
      <c r="G17" s="7">
        <f t="shared" ca="1" si="2"/>
        <v>47</v>
      </c>
      <c r="H17" s="4">
        <v>8</v>
      </c>
      <c r="I17" s="5" t="str">
        <f>IF(Table1[[#This Row],[No of Employees]]&lt;5,"Below 5",IF(Table1[[#This Row],[No of Employees]]&lt;10,"5 to 10",IF(Table1[[#This Row],[No of Employees]]&lt;15,"10 to 15","Above 15")))</f>
        <v>5 to 10</v>
      </c>
      <c r="J17" s="57">
        <v>18.831973000000001</v>
      </c>
      <c r="K17" s="34">
        <v>1.227733</v>
      </c>
      <c r="L17" s="34">
        <f t="shared" si="3"/>
        <v>20.059706000000002</v>
      </c>
      <c r="M17" s="67">
        <f t="shared" si="4"/>
        <v>7.3560729053382486E-4</v>
      </c>
      <c r="N17" s="34">
        <v>17.082868999999999</v>
      </c>
      <c r="O17" s="68">
        <f t="shared" si="5"/>
        <v>3.1991455340096045E-4</v>
      </c>
      <c r="P17" s="71"/>
      <c r="Q17" s="10">
        <v>80</v>
      </c>
      <c r="R17" s="8">
        <v>107</v>
      </c>
      <c r="S17" s="8">
        <v>8</v>
      </c>
      <c r="T17" s="8">
        <v>14</v>
      </c>
      <c r="U17" s="8">
        <v>0</v>
      </c>
      <c r="V17" s="8">
        <v>2</v>
      </c>
      <c r="W17" s="22">
        <v>2</v>
      </c>
      <c r="X17" s="16">
        <v>213</v>
      </c>
      <c r="Y17" s="8">
        <v>209</v>
      </c>
      <c r="Z17" s="9">
        <f t="shared" si="6"/>
        <v>1.8779342723004744E-2</v>
      </c>
      <c r="AA17" s="8">
        <f t="shared" si="7"/>
        <v>4</v>
      </c>
      <c r="AB17" s="42" t="str">
        <f t="shared" si="8"/>
        <v>C. 100-250</v>
      </c>
      <c r="AC17" s="40">
        <v>0.9</v>
      </c>
      <c r="AD17" s="26">
        <f t="shared" si="9"/>
        <v>188</v>
      </c>
      <c r="AE17" s="31">
        <f t="shared" si="10"/>
        <v>1</v>
      </c>
      <c r="AF17" s="31">
        <f>Table1[[#This Row],[Contactable leads]]*Table1[[#This Row],[Average productive calls per lead]]</f>
        <v>188</v>
      </c>
      <c r="AG17" s="31">
        <f>Table1[[#This Row],[Total Calls]]*$AG$1</f>
        <v>169.20000000000002</v>
      </c>
      <c r="AH17" s="31">
        <f>IF(Table1[[#This Row],[MSRU]]="Metro",3,IF(Table1[[#This Row],[MSRU]]="URBAN",2,1))</f>
        <v>1</v>
      </c>
      <c r="AI17" s="23">
        <f t="shared" si="11"/>
        <v>24</v>
      </c>
      <c r="AJ17" s="4">
        <f t="shared" si="12"/>
        <v>8</v>
      </c>
      <c r="AK17" s="4">
        <f t="shared" si="13"/>
        <v>6</v>
      </c>
      <c r="AL17" s="4">
        <f t="shared" si="14"/>
        <v>15</v>
      </c>
      <c r="AM17" s="4">
        <f>(Table1[[#This Row],[Total Employees dedicated for sales pitch]]*Table1[[#This Row],[Working days]]*Table1[[#This Row],[Productive working hours]]*60)/Table1[[#This Row],[Minutes per connected call]]</f>
        <v>576</v>
      </c>
      <c r="AN1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188</v>
      </c>
      <c r="AO17" s="22">
        <f>Table1[[#This Row],[Contactable leads]]-Table1[[#This Row],[Contacted leads]]</f>
        <v>0</v>
      </c>
      <c r="AP17" s="17"/>
    </row>
    <row r="18" spans="1:42" x14ac:dyDescent="0.35">
      <c r="A18" s="11">
        <v>15</v>
      </c>
      <c r="B18" s="5" t="str">
        <f>IF(Table1[[#This Row],[Savings]]&gt;0,"N","Y")</f>
        <v>N</v>
      </c>
      <c r="C18" s="5" t="s">
        <v>179</v>
      </c>
      <c r="D18" s="5" t="s">
        <v>343</v>
      </c>
      <c r="E18" s="5" t="s">
        <v>355</v>
      </c>
      <c r="F18" s="6">
        <v>28429</v>
      </c>
      <c r="G18" s="7">
        <f t="shared" ca="1" si="2"/>
        <v>47</v>
      </c>
      <c r="H18" s="4">
        <v>7</v>
      </c>
      <c r="I18" s="5" t="str">
        <f>IF(Table1[[#This Row],[No of Employees]]&lt;5,"Below 5",IF(Table1[[#This Row],[No of Employees]]&lt;10,"5 to 10",IF(Table1[[#This Row],[No of Employees]]&lt;15,"10 to 15","Above 15")))</f>
        <v>5 to 10</v>
      </c>
      <c r="J18" s="57">
        <v>16.564071999999999</v>
      </c>
      <c r="K18" s="34">
        <v>1.2430890000000001</v>
      </c>
      <c r="L18" s="34">
        <f t="shared" si="3"/>
        <v>17.807161000000001</v>
      </c>
      <c r="M18" s="67">
        <f t="shared" si="4"/>
        <v>6.5300445855535438E-4</v>
      </c>
      <c r="N18" s="34">
        <v>32.449460999999999</v>
      </c>
      <c r="O18" s="68">
        <f t="shared" si="5"/>
        <v>6.0768801914461113E-4</v>
      </c>
      <c r="P18" s="71"/>
      <c r="Q18" s="10">
        <v>31</v>
      </c>
      <c r="R18" s="8">
        <v>58</v>
      </c>
      <c r="S18" s="8">
        <v>3</v>
      </c>
      <c r="T18" s="8">
        <v>10</v>
      </c>
      <c r="U18" s="8">
        <v>0</v>
      </c>
      <c r="V18" s="8">
        <v>4</v>
      </c>
      <c r="W18" s="22">
        <v>2</v>
      </c>
      <c r="X18" s="16">
        <v>108</v>
      </c>
      <c r="Y18" s="8">
        <v>105</v>
      </c>
      <c r="Z18" s="9">
        <f t="shared" si="6"/>
        <v>2.777777777777779E-2</v>
      </c>
      <c r="AA18" s="8">
        <f t="shared" si="7"/>
        <v>3</v>
      </c>
      <c r="AB18" s="42" t="str">
        <f t="shared" si="8"/>
        <v>C. 100-250</v>
      </c>
      <c r="AC18" s="40">
        <v>0.9</v>
      </c>
      <c r="AD18" s="26">
        <f t="shared" si="9"/>
        <v>95</v>
      </c>
      <c r="AE18" s="31">
        <f t="shared" si="10"/>
        <v>1</v>
      </c>
      <c r="AF18" s="31">
        <f>Table1[[#This Row],[Contactable leads]]*Table1[[#This Row],[Average productive calls per lead]]</f>
        <v>95</v>
      </c>
      <c r="AG18" s="31">
        <f>Table1[[#This Row],[Total Calls]]*$AG$1</f>
        <v>85.5</v>
      </c>
      <c r="AH18" s="31">
        <f>IF(Table1[[#This Row],[MSRU]]="Metro",3,IF(Table1[[#This Row],[MSRU]]="URBAN",2,1))</f>
        <v>1</v>
      </c>
      <c r="AI18" s="23">
        <f t="shared" si="11"/>
        <v>24</v>
      </c>
      <c r="AJ18" s="4">
        <f t="shared" si="12"/>
        <v>8</v>
      </c>
      <c r="AK18" s="4">
        <f t="shared" si="13"/>
        <v>6</v>
      </c>
      <c r="AL18" s="4">
        <f t="shared" si="14"/>
        <v>15</v>
      </c>
      <c r="AM18" s="4">
        <f>(Table1[[#This Row],[Total Employees dedicated for sales pitch]]*Table1[[#This Row],[Working days]]*Table1[[#This Row],[Productive working hours]]*60)/Table1[[#This Row],[Minutes per connected call]]</f>
        <v>576</v>
      </c>
      <c r="AN1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95</v>
      </c>
      <c r="AO18" s="22">
        <f>Table1[[#This Row],[Contactable leads]]-Table1[[#This Row],[Contacted leads]]</f>
        <v>0</v>
      </c>
      <c r="AP18" s="17"/>
    </row>
    <row r="19" spans="1:42" x14ac:dyDescent="0.35">
      <c r="A19" s="11">
        <v>16</v>
      </c>
      <c r="B19" s="5" t="str">
        <f>IF(Table1[[#This Row],[Savings]]&gt;0,"N","Y")</f>
        <v>N</v>
      </c>
      <c r="C19" s="5" t="s">
        <v>174</v>
      </c>
      <c r="D19" s="5" t="s">
        <v>356</v>
      </c>
      <c r="E19" s="5" t="s">
        <v>357</v>
      </c>
      <c r="F19" s="6">
        <v>28458</v>
      </c>
      <c r="G19" s="7">
        <f t="shared" ca="1" si="2"/>
        <v>47</v>
      </c>
      <c r="H19" s="4">
        <v>11</v>
      </c>
      <c r="I19" s="5" t="str">
        <f>IF(Table1[[#This Row],[No of Employees]]&lt;5,"Below 5",IF(Table1[[#This Row],[No of Employees]]&lt;10,"5 to 10",IF(Table1[[#This Row],[No of Employees]]&lt;15,"10 to 15","Above 15")))</f>
        <v>10 to 15</v>
      </c>
      <c r="J19" s="57">
        <v>30.593433000000001</v>
      </c>
      <c r="K19" s="34">
        <v>2.2193399999999999</v>
      </c>
      <c r="L19" s="34">
        <f t="shared" si="3"/>
        <v>32.812773</v>
      </c>
      <c r="M19" s="67">
        <f t="shared" si="4"/>
        <v>1.203273619335769E-3</v>
      </c>
      <c r="N19" s="34">
        <v>93.478588000000002</v>
      </c>
      <c r="O19" s="68">
        <f t="shared" si="5"/>
        <v>1.7505935760891442E-3</v>
      </c>
      <c r="P19" s="71"/>
      <c r="Q19" s="10">
        <v>29</v>
      </c>
      <c r="R19" s="8">
        <v>344</v>
      </c>
      <c r="S19" s="8">
        <v>5</v>
      </c>
      <c r="T19" s="8">
        <v>26</v>
      </c>
      <c r="U19" s="8">
        <v>2</v>
      </c>
      <c r="V19" s="8">
        <v>5</v>
      </c>
      <c r="W19" s="22">
        <v>16</v>
      </c>
      <c r="X19" s="16">
        <v>427</v>
      </c>
      <c r="Y19" s="8">
        <v>412</v>
      </c>
      <c r="Z19" s="9">
        <f t="shared" si="6"/>
        <v>3.5128805620608938E-2</v>
      </c>
      <c r="AA19" s="8">
        <f t="shared" si="7"/>
        <v>15</v>
      </c>
      <c r="AB19" s="42" t="str">
        <f t="shared" si="8"/>
        <v>D. 240-500</v>
      </c>
      <c r="AC19" s="40">
        <v>0.9</v>
      </c>
      <c r="AD19" s="26">
        <f t="shared" si="9"/>
        <v>371</v>
      </c>
      <c r="AE19" s="31">
        <f t="shared" si="10"/>
        <v>1</v>
      </c>
      <c r="AF19" s="31">
        <f>Table1[[#This Row],[Contactable leads]]*Table1[[#This Row],[Average productive calls per lead]]</f>
        <v>371</v>
      </c>
      <c r="AG19" s="31">
        <f>Table1[[#This Row],[Total Calls]]*$AG$1</f>
        <v>333.90000000000003</v>
      </c>
      <c r="AH19" s="31">
        <f>IF(Table1[[#This Row],[MSRU]]="Metro",3,IF(Table1[[#This Row],[MSRU]]="URBAN",2,1))</f>
        <v>2</v>
      </c>
      <c r="AI19" s="23">
        <f t="shared" si="11"/>
        <v>24</v>
      </c>
      <c r="AJ19" s="4">
        <f t="shared" si="12"/>
        <v>8</v>
      </c>
      <c r="AK19" s="4">
        <f t="shared" si="13"/>
        <v>6</v>
      </c>
      <c r="AL19" s="4">
        <f t="shared" si="14"/>
        <v>15</v>
      </c>
      <c r="AM19" s="4">
        <f>(Table1[[#This Row],[Total Employees dedicated for sales pitch]]*Table1[[#This Row],[Working days]]*Table1[[#This Row],[Productive working hours]]*60)/Table1[[#This Row],[Minutes per connected call]]</f>
        <v>1152</v>
      </c>
      <c r="AN1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371</v>
      </c>
      <c r="AO19" s="22">
        <f>Table1[[#This Row],[Contactable leads]]-Table1[[#This Row],[Contacted leads]]</f>
        <v>0</v>
      </c>
      <c r="AP19" s="17"/>
    </row>
    <row r="20" spans="1:42" x14ac:dyDescent="0.35">
      <c r="A20" s="11">
        <v>17</v>
      </c>
      <c r="B20" s="5" t="str">
        <f>IF(Table1[[#This Row],[Savings]]&gt;0,"N","Y")</f>
        <v>N</v>
      </c>
      <c r="C20" s="5" t="s">
        <v>181</v>
      </c>
      <c r="D20" s="5" t="s">
        <v>175</v>
      </c>
      <c r="E20" s="5" t="s">
        <v>195</v>
      </c>
      <c r="F20" s="6">
        <v>28494</v>
      </c>
      <c r="G20" s="7">
        <f t="shared" ca="1" si="2"/>
        <v>47</v>
      </c>
      <c r="H20" s="4">
        <v>8</v>
      </c>
      <c r="I20" s="5" t="str">
        <f>IF(Table1[[#This Row],[No of Employees]]&lt;5,"Below 5",IF(Table1[[#This Row],[No of Employees]]&lt;10,"5 to 10",IF(Table1[[#This Row],[No of Employees]]&lt;15,"10 to 15","Above 15")))</f>
        <v>5 to 10</v>
      </c>
      <c r="J20" s="57">
        <v>24.637608</v>
      </c>
      <c r="K20" s="34">
        <v>5.8601559999999999</v>
      </c>
      <c r="L20" s="34">
        <f t="shared" si="3"/>
        <v>30.497764</v>
      </c>
      <c r="M20" s="67">
        <f t="shared" si="4"/>
        <v>1.1183801768271191E-3</v>
      </c>
      <c r="N20" s="34">
        <v>74.983294999999998</v>
      </c>
      <c r="O20" s="68">
        <f t="shared" si="5"/>
        <v>1.4042282553625783E-3</v>
      </c>
      <c r="P20" s="71"/>
      <c r="Q20" s="10">
        <v>34</v>
      </c>
      <c r="R20" s="8">
        <v>236</v>
      </c>
      <c r="S20" s="8">
        <v>24</v>
      </c>
      <c r="T20" s="8">
        <v>26</v>
      </c>
      <c r="U20" s="8">
        <v>0</v>
      </c>
      <c r="V20" s="8">
        <v>2</v>
      </c>
      <c r="W20" s="22">
        <v>11</v>
      </c>
      <c r="X20" s="16">
        <v>333</v>
      </c>
      <c r="Y20" s="8">
        <v>317</v>
      </c>
      <c r="Z20" s="9">
        <f t="shared" si="6"/>
        <v>4.8048048048048075E-2</v>
      </c>
      <c r="AA20" s="8">
        <f t="shared" si="7"/>
        <v>16</v>
      </c>
      <c r="AB20" s="42" t="str">
        <f t="shared" si="8"/>
        <v>D. 240-500</v>
      </c>
      <c r="AC20" s="40">
        <v>0.9</v>
      </c>
      <c r="AD20" s="26">
        <f t="shared" si="9"/>
        <v>285</v>
      </c>
      <c r="AE20" s="31">
        <f t="shared" si="10"/>
        <v>1</v>
      </c>
      <c r="AF20" s="31">
        <f>Table1[[#This Row],[Contactable leads]]*Table1[[#This Row],[Average productive calls per lead]]</f>
        <v>285</v>
      </c>
      <c r="AG20" s="31">
        <f>Table1[[#This Row],[Total Calls]]*$AG$1</f>
        <v>256.5</v>
      </c>
      <c r="AH20" s="31">
        <f>IF(Table1[[#This Row],[MSRU]]="Metro",3,IF(Table1[[#This Row],[MSRU]]="URBAN",2,1))</f>
        <v>1</v>
      </c>
      <c r="AI20" s="23">
        <f t="shared" si="11"/>
        <v>24</v>
      </c>
      <c r="AJ20" s="4">
        <f t="shared" si="12"/>
        <v>8</v>
      </c>
      <c r="AK20" s="4">
        <f t="shared" si="13"/>
        <v>6</v>
      </c>
      <c r="AL20" s="4">
        <f t="shared" si="14"/>
        <v>15</v>
      </c>
      <c r="AM20" s="4">
        <f>(Table1[[#This Row],[Total Employees dedicated for sales pitch]]*Table1[[#This Row],[Working days]]*Table1[[#This Row],[Productive working hours]]*60)/Table1[[#This Row],[Minutes per connected call]]</f>
        <v>576</v>
      </c>
      <c r="AN2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285</v>
      </c>
      <c r="AO20" s="22">
        <f>Table1[[#This Row],[Contactable leads]]-Table1[[#This Row],[Contacted leads]]</f>
        <v>0</v>
      </c>
      <c r="AP20" s="17"/>
    </row>
    <row r="21" spans="1:42" x14ac:dyDescent="0.35">
      <c r="A21" s="11">
        <v>18</v>
      </c>
      <c r="B21" s="5" t="str">
        <f>IF(Table1[[#This Row],[Savings]]&gt;0,"N","Y")</f>
        <v>N</v>
      </c>
      <c r="C21" s="5" t="s">
        <v>174</v>
      </c>
      <c r="D21" s="5" t="s">
        <v>356</v>
      </c>
      <c r="E21" s="5" t="s">
        <v>358</v>
      </c>
      <c r="F21" s="6">
        <v>28483</v>
      </c>
      <c r="G21" s="7">
        <f t="shared" ca="1" si="2"/>
        <v>47</v>
      </c>
      <c r="H21" s="4">
        <v>11</v>
      </c>
      <c r="I21" s="5" t="str">
        <f>IF(Table1[[#This Row],[No of Employees]]&lt;5,"Below 5",IF(Table1[[#This Row],[No of Employees]]&lt;10,"5 to 10",IF(Table1[[#This Row],[No of Employees]]&lt;15,"10 to 15","Above 15")))</f>
        <v>10 to 15</v>
      </c>
      <c r="J21" s="57">
        <v>32.831515000000003</v>
      </c>
      <c r="K21" s="34">
        <v>5.706696</v>
      </c>
      <c r="L21" s="34">
        <f t="shared" si="3"/>
        <v>38.538211000000004</v>
      </c>
      <c r="M21" s="67">
        <f t="shared" si="4"/>
        <v>1.4132305316803171E-3</v>
      </c>
      <c r="N21" s="34">
        <v>138.65928</v>
      </c>
      <c r="O21" s="68">
        <f t="shared" si="5"/>
        <v>2.5967020900352702E-3</v>
      </c>
      <c r="P21" s="71"/>
      <c r="Q21" s="10">
        <v>44</v>
      </c>
      <c r="R21" s="8">
        <v>317</v>
      </c>
      <c r="S21" s="8">
        <v>9</v>
      </c>
      <c r="T21" s="8">
        <v>29</v>
      </c>
      <c r="U21" s="8">
        <v>0</v>
      </c>
      <c r="V21" s="8">
        <v>2</v>
      </c>
      <c r="W21" s="22">
        <v>14</v>
      </c>
      <c r="X21" s="16">
        <v>415</v>
      </c>
      <c r="Y21" s="8">
        <v>395</v>
      </c>
      <c r="Z21" s="9">
        <f t="shared" si="6"/>
        <v>4.8192771084337394E-2</v>
      </c>
      <c r="AA21" s="8">
        <f t="shared" si="7"/>
        <v>20</v>
      </c>
      <c r="AB21" s="42" t="str">
        <f t="shared" si="8"/>
        <v>D. 240-500</v>
      </c>
      <c r="AC21" s="40">
        <v>0.9</v>
      </c>
      <c r="AD21" s="26">
        <f t="shared" si="9"/>
        <v>356</v>
      </c>
      <c r="AE21" s="31">
        <f t="shared" si="10"/>
        <v>1</v>
      </c>
      <c r="AF21" s="31">
        <f>Table1[[#This Row],[Contactable leads]]*Table1[[#This Row],[Average productive calls per lead]]</f>
        <v>356</v>
      </c>
      <c r="AG21" s="31">
        <f>Table1[[#This Row],[Total Calls]]*$AG$1</f>
        <v>320.40000000000003</v>
      </c>
      <c r="AH21" s="31">
        <f>IF(Table1[[#This Row],[MSRU]]="Metro",3,IF(Table1[[#This Row],[MSRU]]="URBAN",2,1))</f>
        <v>2</v>
      </c>
      <c r="AI21" s="23">
        <f t="shared" si="11"/>
        <v>24</v>
      </c>
      <c r="AJ21" s="4">
        <f t="shared" si="12"/>
        <v>8</v>
      </c>
      <c r="AK21" s="4">
        <f t="shared" si="13"/>
        <v>6</v>
      </c>
      <c r="AL21" s="4">
        <f t="shared" si="14"/>
        <v>15</v>
      </c>
      <c r="AM21" s="4">
        <f>(Table1[[#This Row],[Total Employees dedicated for sales pitch]]*Table1[[#This Row],[Working days]]*Table1[[#This Row],[Productive working hours]]*60)/Table1[[#This Row],[Minutes per connected call]]</f>
        <v>1152</v>
      </c>
      <c r="AN2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356</v>
      </c>
      <c r="AO21" s="22">
        <f>Table1[[#This Row],[Contactable leads]]-Table1[[#This Row],[Contacted leads]]</f>
        <v>0</v>
      </c>
      <c r="AP21" s="17"/>
    </row>
    <row r="22" spans="1:42" x14ac:dyDescent="0.35">
      <c r="A22" s="11">
        <v>19</v>
      </c>
      <c r="B22" s="5" t="str">
        <f>IF(Table1[[#This Row],[Savings]]&gt;0,"N","Y")</f>
        <v>N</v>
      </c>
      <c r="C22" s="5" t="s">
        <v>181</v>
      </c>
      <c r="D22" s="5" t="s">
        <v>175</v>
      </c>
      <c r="E22" s="5" t="s">
        <v>359</v>
      </c>
      <c r="F22" s="6">
        <v>28720</v>
      </c>
      <c r="G22" s="7">
        <f t="shared" ca="1" si="2"/>
        <v>46</v>
      </c>
      <c r="H22" s="4">
        <v>12</v>
      </c>
      <c r="I22" s="5" t="str">
        <f>IF(Table1[[#This Row],[No of Employees]]&lt;5,"Below 5",IF(Table1[[#This Row],[No of Employees]]&lt;10,"5 to 10",IF(Table1[[#This Row],[No of Employees]]&lt;15,"10 to 15","Above 15")))</f>
        <v>10 to 15</v>
      </c>
      <c r="J22" s="57">
        <v>50.664910999999996</v>
      </c>
      <c r="K22" s="34">
        <v>6.7077619999999998</v>
      </c>
      <c r="L22" s="34">
        <f t="shared" si="3"/>
        <v>57.372672999999999</v>
      </c>
      <c r="M22" s="67">
        <f t="shared" si="4"/>
        <v>2.1039070331446098E-3</v>
      </c>
      <c r="N22" s="34">
        <v>62.748261999999997</v>
      </c>
      <c r="O22" s="68">
        <f t="shared" si="5"/>
        <v>1.1751001669811118E-3</v>
      </c>
      <c r="P22" s="71"/>
      <c r="Q22" s="10">
        <v>124</v>
      </c>
      <c r="R22" s="8">
        <v>251</v>
      </c>
      <c r="S22" s="8">
        <v>60</v>
      </c>
      <c r="T22" s="8">
        <v>30</v>
      </c>
      <c r="U22" s="8">
        <v>0</v>
      </c>
      <c r="V22" s="8">
        <v>7</v>
      </c>
      <c r="W22" s="22">
        <v>17</v>
      </c>
      <c r="X22" s="16">
        <v>489</v>
      </c>
      <c r="Y22" s="8">
        <v>465</v>
      </c>
      <c r="Z22" s="9">
        <f t="shared" si="6"/>
        <v>4.9079754601227044E-2</v>
      </c>
      <c r="AA22" s="8">
        <f t="shared" si="7"/>
        <v>24</v>
      </c>
      <c r="AB22" s="42" t="str">
        <f t="shared" si="8"/>
        <v>D. 240-500</v>
      </c>
      <c r="AC22" s="40">
        <v>0.9</v>
      </c>
      <c r="AD22" s="26">
        <f t="shared" si="9"/>
        <v>419</v>
      </c>
      <c r="AE22" s="31">
        <f t="shared" si="10"/>
        <v>1</v>
      </c>
      <c r="AF22" s="31">
        <f>Table1[[#This Row],[Contactable leads]]*Table1[[#This Row],[Average productive calls per lead]]</f>
        <v>419</v>
      </c>
      <c r="AG22" s="31">
        <f>Table1[[#This Row],[Total Calls]]*$AG$1</f>
        <v>377.1</v>
      </c>
      <c r="AH22" s="31">
        <f>IF(Table1[[#This Row],[MSRU]]="Metro",3,IF(Table1[[#This Row],[MSRU]]="URBAN",2,1))</f>
        <v>1</v>
      </c>
      <c r="AI22" s="23">
        <f t="shared" si="11"/>
        <v>24</v>
      </c>
      <c r="AJ22" s="4">
        <f t="shared" si="12"/>
        <v>8</v>
      </c>
      <c r="AK22" s="4">
        <f t="shared" si="13"/>
        <v>6</v>
      </c>
      <c r="AL22" s="4">
        <f t="shared" si="14"/>
        <v>15</v>
      </c>
      <c r="AM22" s="4">
        <f>(Table1[[#This Row],[Total Employees dedicated for sales pitch]]*Table1[[#This Row],[Working days]]*Table1[[#This Row],[Productive working hours]]*60)/Table1[[#This Row],[Minutes per connected call]]</f>
        <v>576</v>
      </c>
      <c r="AN2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419</v>
      </c>
      <c r="AO22" s="22">
        <f>Table1[[#This Row],[Contactable leads]]-Table1[[#This Row],[Contacted leads]]</f>
        <v>0</v>
      </c>
      <c r="AP22" s="17"/>
    </row>
    <row r="23" spans="1:42" x14ac:dyDescent="0.35">
      <c r="A23" s="11">
        <v>20</v>
      </c>
      <c r="B23" s="5" t="str">
        <f>IF(Table1[[#This Row],[Savings]]&gt;0,"N","Y")</f>
        <v>N</v>
      </c>
      <c r="C23" s="5" t="s">
        <v>314</v>
      </c>
      <c r="D23" s="5" t="s">
        <v>356</v>
      </c>
      <c r="E23" s="5" t="s">
        <v>360</v>
      </c>
      <c r="F23" s="6">
        <v>28827</v>
      </c>
      <c r="G23" s="7">
        <f t="shared" ca="1" si="2"/>
        <v>46</v>
      </c>
      <c r="H23" s="4">
        <v>10</v>
      </c>
      <c r="I23" s="5" t="str">
        <f>IF(Table1[[#This Row],[No of Employees]]&lt;5,"Below 5",IF(Table1[[#This Row],[No of Employees]]&lt;10,"5 to 10",IF(Table1[[#This Row],[No of Employees]]&lt;15,"10 to 15","Above 15")))</f>
        <v>10 to 15</v>
      </c>
      <c r="J23" s="57">
        <v>22.505808999999999</v>
      </c>
      <c r="K23" s="34">
        <v>2.495619</v>
      </c>
      <c r="L23" s="34">
        <f t="shared" si="3"/>
        <v>25.001428000000001</v>
      </c>
      <c r="M23" s="67">
        <f t="shared" si="4"/>
        <v>9.1682463893321775E-4</v>
      </c>
      <c r="N23" s="34">
        <v>36.437595999999999</v>
      </c>
      <c r="O23" s="68">
        <f t="shared" si="5"/>
        <v>6.8237467906266929E-4</v>
      </c>
      <c r="P23" s="71"/>
      <c r="Q23" s="10">
        <v>77</v>
      </c>
      <c r="R23" s="8">
        <v>196</v>
      </c>
      <c r="S23" s="8">
        <v>13</v>
      </c>
      <c r="T23" s="8">
        <v>14</v>
      </c>
      <c r="U23" s="8">
        <v>0</v>
      </c>
      <c r="V23" s="8">
        <v>4</v>
      </c>
      <c r="W23" s="22">
        <v>15</v>
      </c>
      <c r="X23" s="16">
        <v>319</v>
      </c>
      <c r="Y23" s="8">
        <v>309</v>
      </c>
      <c r="Z23" s="9">
        <f t="shared" si="6"/>
        <v>3.1347962382445194E-2</v>
      </c>
      <c r="AA23" s="8">
        <f t="shared" si="7"/>
        <v>10</v>
      </c>
      <c r="AB23" s="42" t="str">
        <f t="shared" si="8"/>
        <v>D. 240-500</v>
      </c>
      <c r="AC23" s="40">
        <v>0.9</v>
      </c>
      <c r="AD23" s="26">
        <f t="shared" si="9"/>
        <v>278</v>
      </c>
      <c r="AE23" s="31">
        <f t="shared" si="10"/>
        <v>1</v>
      </c>
      <c r="AF23" s="31">
        <f>Table1[[#This Row],[Contactable leads]]*Table1[[#This Row],[Average productive calls per lead]]</f>
        <v>278</v>
      </c>
      <c r="AG23" s="31">
        <f>Table1[[#This Row],[Total Calls]]*$AG$1</f>
        <v>250.20000000000002</v>
      </c>
      <c r="AH23" s="31">
        <f>IF(Table1[[#This Row],[MSRU]]="Metro",3,IF(Table1[[#This Row],[MSRU]]="URBAN",2,1))</f>
        <v>2</v>
      </c>
      <c r="AI23" s="23">
        <f t="shared" si="11"/>
        <v>24</v>
      </c>
      <c r="AJ23" s="4">
        <f t="shared" si="12"/>
        <v>8</v>
      </c>
      <c r="AK23" s="4">
        <f t="shared" si="13"/>
        <v>6</v>
      </c>
      <c r="AL23" s="4">
        <f t="shared" si="14"/>
        <v>15</v>
      </c>
      <c r="AM23" s="4">
        <f>(Table1[[#This Row],[Total Employees dedicated for sales pitch]]*Table1[[#This Row],[Working days]]*Table1[[#This Row],[Productive working hours]]*60)/Table1[[#This Row],[Minutes per connected call]]</f>
        <v>1152</v>
      </c>
      <c r="AN2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278</v>
      </c>
      <c r="AO23" s="22">
        <f>Table1[[#This Row],[Contactable leads]]-Table1[[#This Row],[Contacted leads]]</f>
        <v>0</v>
      </c>
      <c r="AP23" s="17"/>
    </row>
    <row r="24" spans="1:42" x14ac:dyDescent="0.35">
      <c r="A24" s="11">
        <v>21</v>
      </c>
      <c r="B24" s="5" t="str">
        <f>IF(Table1[[#This Row],[Savings]]&gt;0,"N","Y")</f>
        <v>N</v>
      </c>
      <c r="C24" s="5" t="s">
        <v>311</v>
      </c>
      <c r="D24" s="5" t="s">
        <v>340</v>
      </c>
      <c r="E24" s="5" t="s">
        <v>361</v>
      </c>
      <c r="F24" s="6">
        <v>29570</v>
      </c>
      <c r="G24" s="7">
        <f t="shared" ca="1" si="2"/>
        <v>44</v>
      </c>
      <c r="H24" s="4">
        <v>9</v>
      </c>
      <c r="I24" s="5" t="str">
        <f>IF(Table1[[#This Row],[No of Employees]]&lt;5,"Below 5",IF(Table1[[#This Row],[No of Employees]]&lt;10,"5 to 10",IF(Table1[[#This Row],[No of Employees]]&lt;15,"10 to 15","Above 15")))</f>
        <v>5 to 10</v>
      </c>
      <c r="J24" s="57">
        <v>9.7926339999999996</v>
      </c>
      <c r="K24" s="34">
        <v>1.128989</v>
      </c>
      <c r="L24" s="34">
        <f t="shared" si="3"/>
        <v>10.921623</v>
      </c>
      <c r="M24" s="67">
        <f t="shared" si="4"/>
        <v>4.0050564565910902E-4</v>
      </c>
      <c r="N24" s="34">
        <v>159.73125200000001</v>
      </c>
      <c r="O24" s="68">
        <f t="shared" si="5"/>
        <v>2.9913214312980024E-3</v>
      </c>
      <c r="P24" s="71"/>
      <c r="Q24" s="10">
        <v>7</v>
      </c>
      <c r="R24" s="8">
        <v>49</v>
      </c>
      <c r="S24" s="8">
        <v>6</v>
      </c>
      <c r="T24" s="8">
        <v>1</v>
      </c>
      <c r="U24" s="8">
        <v>0</v>
      </c>
      <c r="V24" s="8">
        <v>1</v>
      </c>
      <c r="W24" s="22">
        <v>4</v>
      </c>
      <c r="X24" s="16">
        <v>68</v>
      </c>
      <c r="Y24" s="8">
        <v>65</v>
      </c>
      <c r="Z24" s="9">
        <f t="shared" si="6"/>
        <v>4.4117647058823484E-2</v>
      </c>
      <c r="AA24" s="8">
        <f t="shared" si="7"/>
        <v>3</v>
      </c>
      <c r="AB24" s="42" t="str">
        <f t="shared" si="8"/>
        <v>B. 50-100</v>
      </c>
      <c r="AC24" s="40">
        <v>0.9</v>
      </c>
      <c r="AD24" s="26">
        <f t="shared" si="9"/>
        <v>59</v>
      </c>
      <c r="AE24" s="31">
        <f t="shared" si="10"/>
        <v>1</v>
      </c>
      <c r="AF24" s="31">
        <f>Table1[[#This Row],[Contactable leads]]*Table1[[#This Row],[Average productive calls per lead]]</f>
        <v>59</v>
      </c>
      <c r="AG24" s="31">
        <f>Table1[[#This Row],[Total Calls]]*$AG$1</f>
        <v>53.1</v>
      </c>
      <c r="AH24" s="31">
        <f>IF(Table1[[#This Row],[MSRU]]="Metro",3,IF(Table1[[#This Row],[MSRU]]="URBAN",2,1))</f>
        <v>3</v>
      </c>
      <c r="AI24" s="23">
        <f t="shared" si="11"/>
        <v>24</v>
      </c>
      <c r="AJ24" s="4">
        <f t="shared" si="12"/>
        <v>8</v>
      </c>
      <c r="AK24" s="4">
        <f t="shared" si="13"/>
        <v>6</v>
      </c>
      <c r="AL24" s="4">
        <f t="shared" si="14"/>
        <v>15</v>
      </c>
      <c r="AM24" s="4">
        <f>(Table1[[#This Row],[Total Employees dedicated for sales pitch]]*Table1[[#This Row],[Working days]]*Table1[[#This Row],[Productive working hours]]*60)/Table1[[#This Row],[Minutes per connected call]]</f>
        <v>1728</v>
      </c>
      <c r="AN2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59</v>
      </c>
      <c r="AO24" s="22">
        <f>Table1[[#This Row],[Contactable leads]]-Table1[[#This Row],[Contacted leads]]</f>
        <v>0</v>
      </c>
      <c r="AP24" s="17"/>
    </row>
    <row r="25" spans="1:42" x14ac:dyDescent="0.35">
      <c r="A25" s="11">
        <v>22</v>
      </c>
      <c r="B25" s="5" t="str">
        <f>IF(Table1[[#This Row],[Savings]]&gt;0,"N","Y")</f>
        <v>N</v>
      </c>
      <c r="C25" s="5" t="s">
        <v>179</v>
      </c>
      <c r="D25" s="5" t="s">
        <v>356</v>
      </c>
      <c r="E25" s="5" t="s">
        <v>362</v>
      </c>
      <c r="F25" s="6">
        <v>29928</v>
      </c>
      <c r="G25" s="7">
        <f t="shared" ca="1" si="2"/>
        <v>43</v>
      </c>
      <c r="H25" s="4">
        <v>7</v>
      </c>
      <c r="I25" s="5" t="str">
        <f>IF(Table1[[#This Row],[No of Employees]]&lt;5,"Below 5",IF(Table1[[#This Row],[No of Employees]]&lt;10,"5 to 10",IF(Table1[[#This Row],[No of Employees]]&lt;15,"10 to 15","Above 15")))</f>
        <v>5 to 10</v>
      </c>
      <c r="J25" s="57">
        <v>12.107307</v>
      </c>
      <c r="K25" s="34">
        <v>1.01091</v>
      </c>
      <c r="L25" s="34">
        <f t="shared" si="3"/>
        <v>13.118217000000001</v>
      </c>
      <c r="M25" s="67">
        <f t="shared" si="4"/>
        <v>4.8105670461993613E-4</v>
      </c>
      <c r="N25" s="34">
        <v>24.946643000000002</v>
      </c>
      <c r="O25" s="68">
        <f t="shared" si="5"/>
        <v>4.6718113650571206E-4</v>
      </c>
      <c r="P25" s="71"/>
      <c r="Q25" s="10">
        <v>26</v>
      </c>
      <c r="R25" s="8">
        <v>122</v>
      </c>
      <c r="S25" s="8">
        <v>3</v>
      </c>
      <c r="T25" s="8">
        <v>7</v>
      </c>
      <c r="U25" s="8">
        <v>0</v>
      </c>
      <c r="V25" s="8">
        <v>4</v>
      </c>
      <c r="W25" s="22">
        <v>2</v>
      </c>
      <c r="X25" s="16">
        <v>164</v>
      </c>
      <c r="Y25" s="8">
        <v>160</v>
      </c>
      <c r="Z25" s="9">
        <f t="shared" si="6"/>
        <v>2.4390243902439046E-2</v>
      </c>
      <c r="AA25" s="8">
        <f t="shared" si="7"/>
        <v>4</v>
      </c>
      <c r="AB25" s="42" t="str">
        <f t="shared" si="8"/>
        <v>C. 100-250</v>
      </c>
      <c r="AC25" s="40">
        <v>0.9</v>
      </c>
      <c r="AD25" s="26">
        <f t="shared" si="9"/>
        <v>144</v>
      </c>
      <c r="AE25" s="31">
        <f t="shared" si="10"/>
        <v>1</v>
      </c>
      <c r="AF25" s="31">
        <f>Table1[[#This Row],[Contactable leads]]*Table1[[#This Row],[Average productive calls per lead]]</f>
        <v>144</v>
      </c>
      <c r="AG25" s="31">
        <f>Table1[[#This Row],[Total Calls]]*$AG$1</f>
        <v>129.6</v>
      </c>
      <c r="AH25" s="31">
        <f>IF(Table1[[#This Row],[MSRU]]="Metro",3,IF(Table1[[#This Row],[MSRU]]="URBAN",2,1))</f>
        <v>2</v>
      </c>
      <c r="AI25" s="23">
        <f t="shared" si="11"/>
        <v>24</v>
      </c>
      <c r="AJ25" s="4">
        <f t="shared" si="12"/>
        <v>8</v>
      </c>
      <c r="AK25" s="4">
        <f t="shared" si="13"/>
        <v>6</v>
      </c>
      <c r="AL25" s="4">
        <f t="shared" si="14"/>
        <v>15</v>
      </c>
      <c r="AM25" s="4">
        <f>(Table1[[#This Row],[Total Employees dedicated for sales pitch]]*Table1[[#This Row],[Working days]]*Table1[[#This Row],[Productive working hours]]*60)/Table1[[#This Row],[Minutes per connected call]]</f>
        <v>1152</v>
      </c>
      <c r="AN2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144</v>
      </c>
      <c r="AO25" s="22">
        <f>Table1[[#This Row],[Contactable leads]]-Table1[[#This Row],[Contacted leads]]</f>
        <v>0</v>
      </c>
      <c r="AP25" s="17"/>
    </row>
    <row r="26" spans="1:42" x14ac:dyDescent="0.35">
      <c r="A26" s="11">
        <v>23</v>
      </c>
      <c r="B26" s="5" t="str">
        <f>IF(Table1[[#This Row],[Savings]]&gt;0,"N","Y")</f>
        <v>N</v>
      </c>
      <c r="C26" s="5" t="s">
        <v>188</v>
      </c>
      <c r="D26" s="5" t="s">
        <v>343</v>
      </c>
      <c r="E26" s="5" t="s">
        <v>363</v>
      </c>
      <c r="F26" s="6">
        <v>29937</v>
      </c>
      <c r="G26" s="7">
        <f t="shared" ca="1" si="2"/>
        <v>43</v>
      </c>
      <c r="H26" s="4">
        <v>6</v>
      </c>
      <c r="I26" s="5" t="str">
        <f>IF(Table1[[#This Row],[No of Employees]]&lt;5,"Below 5",IF(Table1[[#This Row],[No of Employees]]&lt;10,"5 to 10",IF(Table1[[#This Row],[No of Employees]]&lt;15,"10 to 15","Above 15")))</f>
        <v>5 to 10</v>
      </c>
      <c r="J26" s="57">
        <v>18.543431999999999</v>
      </c>
      <c r="K26" s="34">
        <v>0.80794200000000005</v>
      </c>
      <c r="L26" s="34">
        <f t="shared" si="3"/>
        <v>19.351374</v>
      </c>
      <c r="M26" s="67">
        <f t="shared" si="4"/>
        <v>7.0963212502948468E-4</v>
      </c>
      <c r="N26" s="34">
        <v>6.8288010000000003</v>
      </c>
      <c r="O26" s="68">
        <f t="shared" si="5"/>
        <v>1.2788442164949181E-4</v>
      </c>
      <c r="P26" s="71"/>
      <c r="Q26" s="10">
        <v>50</v>
      </c>
      <c r="R26" s="8">
        <v>38</v>
      </c>
      <c r="S26" s="8">
        <v>3</v>
      </c>
      <c r="T26" s="8">
        <v>2</v>
      </c>
      <c r="U26" s="8">
        <v>0</v>
      </c>
      <c r="V26" s="8">
        <v>0</v>
      </c>
      <c r="W26" s="22">
        <v>4</v>
      </c>
      <c r="X26" s="16">
        <v>97</v>
      </c>
      <c r="Y26" s="8">
        <v>96</v>
      </c>
      <c r="Z26" s="9">
        <f t="shared" si="6"/>
        <v>1.0309278350515427E-2</v>
      </c>
      <c r="AA26" s="8">
        <f t="shared" si="7"/>
        <v>1</v>
      </c>
      <c r="AB26" s="42" t="str">
        <f t="shared" si="8"/>
        <v>B. 50-100</v>
      </c>
      <c r="AC26" s="40">
        <v>0.9</v>
      </c>
      <c r="AD26" s="26">
        <f t="shared" si="9"/>
        <v>86</v>
      </c>
      <c r="AE26" s="31">
        <f t="shared" si="10"/>
        <v>1</v>
      </c>
      <c r="AF26" s="31">
        <f>Table1[[#This Row],[Contactable leads]]*Table1[[#This Row],[Average productive calls per lead]]</f>
        <v>86</v>
      </c>
      <c r="AG26" s="31">
        <f>Table1[[#This Row],[Total Calls]]*$AG$1</f>
        <v>77.400000000000006</v>
      </c>
      <c r="AH26" s="31">
        <f>IF(Table1[[#This Row],[MSRU]]="Metro",3,IF(Table1[[#This Row],[MSRU]]="URBAN",2,1))</f>
        <v>1</v>
      </c>
      <c r="AI26" s="23">
        <f t="shared" si="11"/>
        <v>24</v>
      </c>
      <c r="AJ26" s="4">
        <f t="shared" si="12"/>
        <v>8</v>
      </c>
      <c r="AK26" s="4">
        <f t="shared" si="13"/>
        <v>6</v>
      </c>
      <c r="AL26" s="4">
        <f t="shared" si="14"/>
        <v>15</v>
      </c>
      <c r="AM26" s="4">
        <f>(Table1[[#This Row],[Total Employees dedicated for sales pitch]]*Table1[[#This Row],[Working days]]*Table1[[#This Row],[Productive working hours]]*60)/Table1[[#This Row],[Minutes per connected call]]</f>
        <v>576</v>
      </c>
      <c r="AN2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86</v>
      </c>
      <c r="AO26" s="22">
        <f>Table1[[#This Row],[Contactable leads]]-Table1[[#This Row],[Contacted leads]]</f>
        <v>0</v>
      </c>
      <c r="AP26" s="17"/>
    </row>
    <row r="27" spans="1:42" x14ac:dyDescent="0.35">
      <c r="A27" s="11">
        <v>24</v>
      </c>
      <c r="B27" s="5" t="str">
        <f>IF(Table1[[#This Row],[Savings]]&gt;0,"N","Y")</f>
        <v>N</v>
      </c>
      <c r="C27" s="5" t="s">
        <v>188</v>
      </c>
      <c r="D27" s="5" t="s">
        <v>343</v>
      </c>
      <c r="E27" s="5" t="s">
        <v>364</v>
      </c>
      <c r="F27" s="6">
        <v>31000</v>
      </c>
      <c r="G27" s="7">
        <f t="shared" ca="1" si="2"/>
        <v>40</v>
      </c>
      <c r="H27" s="4">
        <v>6</v>
      </c>
      <c r="I27" s="5" t="str">
        <f>IF(Table1[[#This Row],[No of Employees]]&lt;5,"Below 5",IF(Table1[[#This Row],[No of Employees]]&lt;10,"5 to 10",IF(Table1[[#This Row],[No of Employees]]&lt;15,"10 to 15","Above 15")))</f>
        <v>5 to 10</v>
      </c>
      <c r="J27" s="57">
        <v>12.046984999999999</v>
      </c>
      <c r="K27" s="34">
        <v>0.66520000000000001</v>
      </c>
      <c r="L27" s="34">
        <f t="shared" si="3"/>
        <v>12.712185</v>
      </c>
      <c r="M27" s="67">
        <f t="shared" si="4"/>
        <v>4.6616714943951466E-4</v>
      </c>
      <c r="N27" s="34">
        <v>14.215291000000001</v>
      </c>
      <c r="O27" s="68">
        <f t="shared" si="5"/>
        <v>2.6621280487075635E-4</v>
      </c>
      <c r="P27" s="71"/>
      <c r="Q27" s="10">
        <v>39</v>
      </c>
      <c r="R27" s="8">
        <v>92</v>
      </c>
      <c r="S27" s="8">
        <v>7</v>
      </c>
      <c r="T27" s="8">
        <v>5</v>
      </c>
      <c r="U27" s="8">
        <v>0</v>
      </c>
      <c r="V27" s="8">
        <v>0</v>
      </c>
      <c r="W27" s="22">
        <v>9</v>
      </c>
      <c r="X27" s="16">
        <v>152</v>
      </c>
      <c r="Y27" s="8">
        <v>147</v>
      </c>
      <c r="Z27" s="9">
        <f t="shared" si="6"/>
        <v>3.289473684210531E-2</v>
      </c>
      <c r="AA27" s="8">
        <f t="shared" si="7"/>
        <v>5</v>
      </c>
      <c r="AB27" s="42" t="str">
        <f t="shared" si="8"/>
        <v>C. 100-250</v>
      </c>
      <c r="AC27" s="40">
        <v>0.9</v>
      </c>
      <c r="AD27" s="26">
        <f t="shared" si="9"/>
        <v>132</v>
      </c>
      <c r="AE27" s="31">
        <f t="shared" si="10"/>
        <v>1</v>
      </c>
      <c r="AF27" s="31">
        <f>Table1[[#This Row],[Contactable leads]]*Table1[[#This Row],[Average productive calls per lead]]</f>
        <v>132</v>
      </c>
      <c r="AG27" s="31">
        <f>Table1[[#This Row],[Total Calls]]*$AG$1</f>
        <v>118.8</v>
      </c>
      <c r="AH27" s="31">
        <f>IF(Table1[[#This Row],[MSRU]]="Metro",3,IF(Table1[[#This Row],[MSRU]]="URBAN",2,1))</f>
        <v>1</v>
      </c>
      <c r="AI27" s="23">
        <f t="shared" si="11"/>
        <v>24</v>
      </c>
      <c r="AJ27" s="4">
        <f t="shared" si="12"/>
        <v>8</v>
      </c>
      <c r="AK27" s="4">
        <f t="shared" si="13"/>
        <v>6</v>
      </c>
      <c r="AL27" s="4">
        <f t="shared" si="14"/>
        <v>15</v>
      </c>
      <c r="AM27" s="4">
        <f>(Table1[[#This Row],[Total Employees dedicated for sales pitch]]*Table1[[#This Row],[Working days]]*Table1[[#This Row],[Productive working hours]]*60)/Table1[[#This Row],[Minutes per connected call]]</f>
        <v>576</v>
      </c>
      <c r="AN2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132</v>
      </c>
      <c r="AO27" s="22">
        <f>Table1[[#This Row],[Contactable leads]]-Table1[[#This Row],[Contacted leads]]</f>
        <v>0</v>
      </c>
      <c r="AP27" s="17"/>
    </row>
    <row r="28" spans="1:42" x14ac:dyDescent="0.35">
      <c r="A28" s="11">
        <v>25</v>
      </c>
      <c r="B28" s="5" t="str">
        <f>IF(Table1[[#This Row],[Savings]]&gt;0,"N","Y")</f>
        <v>N</v>
      </c>
      <c r="C28" s="5" t="s">
        <v>314</v>
      </c>
      <c r="D28" s="5" t="s">
        <v>356</v>
      </c>
      <c r="E28" s="5" t="s">
        <v>365</v>
      </c>
      <c r="F28" s="6">
        <v>36124</v>
      </c>
      <c r="G28" s="7">
        <f t="shared" ca="1" si="2"/>
        <v>26</v>
      </c>
      <c r="H28" s="4">
        <v>13</v>
      </c>
      <c r="I28" s="5" t="str">
        <f>IF(Table1[[#This Row],[No of Employees]]&lt;5,"Below 5",IF(Table1[[#This Row],[No of Employees]]&lt;10,"5 to 10",IF(Table1[[#This Row],[No of Employees]]&lt;15,"10 to 15","Above 15")))</f>
        <v>10 to 15</v>
      </c>
      <c r="J28" s="57">
        <v>24.285824999999999</v>
      </c>
      <c r="K28" s="34">
        <v>9.3526000000000007</v>
      </c>
      <c r="L28" s="34">
        <f t="shared" si="3"/>
        <v>33.638424999999998</v>
      </c>
      <c r="M28" s="67">
        <f t="shared" si="4"/>
        <v>1.2335510137623789E-3</v>
      </c>
      <c r="N28" s="34">
        <v>49.211545000000001</v>
      </c>
      <c r="O28" s="68">
        <f t="shared" si="5"/>
        <v>9.215951630166027E-4</v>
      </c>
      <c r="P28" s="71"/>
      <c r="Q28" s="10">
        <v>92</v>
      </c>
      <c r="R28" s="8">
        <v>169</v>
      </c>
      <c r="S28" s="8">
        <v>12</v>
      </c>
      <c r="T28" s="8">
        <v>15</v>
      </c>
      <c r="U28" s="8">
        <v>0</v>
      </c>
      <c r="V28" s="8">
        <v>2</v>
      </c>
      <c r="W28" s="22">
        <v>27</v>
      </c>
      <c r="X28" s="16">
        <v>317</v>
      </c>
      <c r="Y28" s="8">
        <v>311</v>
      </c>
      <c r="Z28" s="9">
        <f t="shared" si="6"/>
        <v>1.8927444794952675E-2</v>
      </c>
      <c r="AA28" s="8">
        <f t="shared" si="7"/>
        <v>6</v>
      </c>
      <c r="AB28" s="42" t="str">
        <f t="shared" si="8"/>
        <v>D. 240-500</v>
      </c>
      <c r="AC28" s="40">
        <v>0.9</v>
      </c>
      <c r="AD28" s="26">
        <f t="shared" si="9"/>
        <v>280</v>
      </c>
      <c r="AE28" s="31">
        <f t="shared" si="10"/>
        <v>1</v>
      </c>
      <c r="AF28" s="31">
        <f>Table1[[#This Row],[Contactable leads]]*Table1[[#This Row],[Average productive calls per lead]]</f>
        <v>280</v>
      </c>
      <c r="AG28" s="31">
        <f>Table1[[#This Row],[Total Calls]]*$AG$1</f>
        <v>252</v>
      </c>
      <c r="AH28" s="31">
        <f>IF(Table1[[#This Row],[MSRU]]="Metro",3,IF(Table1[[#This Row],[MSRU]]="URBAN",2,1))</f>
        <v>2</v>
      </c>
      <c r="AI28" s="23">
        <f t="shared" si="11"/>
        <v>24</v>
      </c>
      <c r="AJ28" s="4">
        <f t="shared" si="12"/>
        <v>8</v>
      </c>
      <c r="AK28" s="4">
        <f t="shared" si="13"/>
        <v>6</v>
      </c>
      <c r="AL28" s="4">
        <f t="shared" si="14"/>
        <v>15</v>
      </c>
      <c r="AM28" s="4">
        <f>(Table1[[#This Row],[Total Employees dedicated for sales pitch]]*Table1[[#This Row],[Working days]]*Table1[[#This Row],[Productive working hours]]*60)/Table1[[#This Row],[Minutes per connected call]]</f>
        <v>1152</v>
      </c>
      <c r="AN2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280</v>
      </c>
      <c r="AO28" s="22">
        <f>Table1[[#This Row],[Contactable leads]]-Table1[[#This Row],[Contacted leads]]</f>
        <v>0</v>
      </c>
      <c r="AP28" s="17"/>
    </row>
    <row r="29" spans="1:42" x14ac:dyDescent="0.35">
      <c r="A29" s="11">
        <v>26</v>
      </c>
      <c r="B29" s="5" t="str">
        <f>IF(Table1[[#This Row],[Savings]]&gt;0,"N","Y")</f>
        <v>N</v>
      </c>
      <c r="C29" s="5" t="s">
        <v>311</v>
      </c>
      <c r="D29" s="5" t="s">
        <v>340</v>
      </c>
      <c r="E29" s="5" t="s">
        <v>366</v>
      </c>
      <c r="F29" s="6">
        <v>36159</v>
      </c>
      <c r="G29" s="7">
        <f t="shared" ca="1" si="2"/>
        <v>26</v>
      </c>
      <c r="H29" s="4">
        <v>7</v>
      </c>
      <c r="I29" s="5" t="str">
        <f>IF(Table1[[#This Row],[No of Employees]]&lt;5,"Below 5",IF(Table1[[#This Row],[No of Employees]]&lt;10,"5 to 10",IF(Table1[[#This Row],[No of Employees]]&lt;15,"10 to 15","Above 15")))</f>
        <v>5 to 10</v>
      </c>
      <c r="J29" s="57">
        <v>13.402922999999999</v>
      </c>
      <c r="K29" s="34">
        <v>2.702261</v>
      </c>
      <c r="L29" s="34">
        <f t="shared" si="3"/>
        <v>16.105184000000001</v>
      </c>
      <c r="M29" s="67">
        <f t="shared" si="4"/>
        <v>5.9059144564674619E-4</v>
      </c>
      <c r="N29" s="34">
        <v>25.742006</v>
      </c>
      <c r="O29" s="68">
        <f t="shared" si="5"/>
        <v>4.8207607007551512E-4</v>
      </c>
      <c r="P29" s="71"/>
      <c r="Q29" s="10">
        <v>22</v>
      </c>
      <c r="R29" s="8">
        <v>131</v>
      </c>
      <c r="S29" s="8">
        <v>6</v>
      </c>
      <c r="T29" s="8">
        <v>15</v>
      </c>
      <c r="U29" s="8">
        <v>0</v>
      </c>
      <c r="V29" s="8">
        <v>0</v>
      </c>
      <c r="W29" s="22">
        <v>10</v>
      </c>
      <c r="X29" s="16">
        <v>184</v>
      </c>
      <c r="Y29" s="8">
        <v>179</v>
      </c>
      <c r="Z29" s="9">
        <f t="shared" si="6"/>
        <v>2.7173913043478271E-2</v>
      </c>
      <c r="AA29" s="8">
        <f t="shared" si="7"/>
        <v>5</v>
      </c>
      <c r="AB29" s="42" t="str">
        <f t="shared" si="8"/>
        <v>C. 100-250</v>
      </c>
      <c r="AC29" s="40">
        <v>0.9</v>
      </c>
      <c r="AD29" s="26">
        <f t="shared" si="9"/>
        <v>161</v>
      </c>
      <c r="AE29" s="31">
        <f t="shared" si="10"/>
        <v>1</v>
      </c>
      <c r="AF29" s="31">
        <f>Table1[[#This Row],[Contactable leads]]*Table1[[#This Row],[Average productive calls per lead]]</f>
        <v>161</v>
      </c>
      <c r="AG29" s="31">
        <f>Table1[[#This Row],[Total Calls]]*$AG$1</f>
        <v>144.9</v>
      </c>
      <c r="AH29" s="31">
        <f>IF(Table1[[#This Row],[MSRU]]="Metro",3,IF(Table1[[#This Row],[MSRU]]="URBAN",2,1))</f>
        <v>3</v>
      </c>
      <c r="AI29" s="23">
        <f t="shared" si="11"/>
        <v>24</v>
      </c>
      <c r="AJ29" s="4">
        <f t="shared" si="12"/>
        <v>8</v>
      </c>
      <c r="AK29" s="4">
        <f t="shared" si="13"/>
        <v>6</v>
      </c>
      <c r="AL29" s="4">
        <f t="shared" si="14"/>
        <v>15</v>
      </c>
      <c r="AM29" s="4">
        <f>(Table1[[#This Row],[Total Employees dedicated for sales pitch]]*Table1[[#This Row],[Working days]]*Table1[[#This Row],[Productive working hours]]*60)/Table1[[#This Row],[Minutes per connected call]]</f>
        <v>1728</v>
      </c>
      <c r="AN2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161</v>
      </c>
      <c r="AO29" s="22">
        <f>Table1[[#This Row],[Contactable leads]]-Table1[[#This Row],[Contacted leads]]</f>
        <v>0</v>
      </c>
      <c r="AP29" s="17"/>
    </row>
    <row r="30" spans="1:42" x14ac:dyDescent="0.35">
      <c r="A30" s="11">
        <v>27</v>
      </c>
      <c r="B30" s="5" t="str">
        <f>IF(Table1[[#This Row],[Savings]]&gt;0,"N","Y")</f>
        <v>N</v>
      </c>
      <c r="C30" s="5" t="s">
        <v>313</v>
      </c>
      <c r="D30" s="5" t="s">
        <v>340</v>
      </c>
      <c r="E30" s="5" t="s">
        <v>367</v>
      </c>
      <c r="F30" s="6">
        <v>36426</v>
      </c>
      <c r="G30" s="7">
        <f t="shared" ca="1" si="2"/>
        <v>25</v>
      </c>
      <c r="H30" s="4">
        <v>10</v>
      </c>
      <c r="I30" s="5" t="str">
        <f>IF(Table1[[#This Row],[No of Employees]]&lt;5,"Below 5",IF(Table1[[#This Row],[No of Employees]]&lt;10,"5 to 10",IF(Table1[[#This Row],[No of Employees]]&lt;15,"10 to 15","Above 15")))</f>
        <v>10 to 15</v>
      </c>
      <c r="J30" s="57">
        <v>21.635840000000002</v>
      </c>
      <c r="K30" s="34">
        <v>3.384808</v>
      </c>
      <c r="L30" s="34">
        <f t="shared" si="3"/>
        <v>25.020648000000001</v>
      </c>
      <c r="M30" s="67">
        <f t="shared" si="4"/>
        <v>9.1752945345662407E-4</v>
      </c>
      <c r="N30" s="34">
        <v>72.215573000000006</v>
      </c>
      <c r="O30" s="68">
        <f t="shared" si="5"/>
        <v>1.352396531571451E-3</v>
      </c>
      <c r="P30" s="71"/>
      <c r="Q30" s="10">
        <v>36</v>
      </c>
      <c r="R30" s="8">
        <v>266</v>
      </c>
      <c r="S30" s="8">
        <v>8</v>
      </c>
      <c r="T30" s="8">
        <v>29</v>
      </c>
      <c r="U30" s="8">
        <v>0</v>
      </c>
      <c r="V30" s="8">
        <v>10</v>
      </c>
      <c r="W30" s="22">
        <v>14</v>
      </c>
      <c r="X30" s="16">
        <v>363</v>
      </c>
      <c r="Y30" s="8">
        <v>345</v>
      </c>
      <c r="Z30" s="9">
        <f t="shared" si="6"/>
        <v>4.9586776859504078E-2</v>
      </c>
      <c r="AA30" s="8">
        <f t="shared" si="7"/>
        <v>18</v>
      </c>
      <c r="AB30" s="42" t="str">
        <f t="shared" si="8"/>
        <v>D. 240-500</v>
      </c>
      <c r="AC30" s="40">
        <v>0.9</v>
      </c>
      <c r="AD30" s="26">
        <f t="shared" si="9"/>
        <v>311</v>
      </c>
      <c r="AE30" s="31">
        <f t="shared" si="10"/>
        <v>1</v>
      </c>
      <c r="AF30" s="31">
        <f>Table1[[#This Row],[Contactable leads]]*Table1[[#This Row],[Average productive calls per lead]]</f>
        <v>311</v>
      </c>
      <c r="AG30" s="31">
        <f>Table1[[#This Row],[Total Calls]]*$AG$1</f>
        <v>279.90000000000003</v>
      </c>
      <c r="AH30" s="31">
        <f>IF(Table1[[#This Row],[MSRU]]="Metro",3,IF(Table1[[#This Row],[MSRU]]="URBAN",2,1))</f>
        <v>3</v>
      </c>
      <c r="AI30" s="23">
        <f t="shared" si="11"/>
        <v>24</v>
      </c>
      <c r="AJ30" s="4">
        <f t="shared" si="12"/>
        <v>8</v>
      </c>
      <c r="AK30" s="4">
        <f t="shared" si="13"/>
        <v>6</v>
      </c>
      <c r="AL30" s="4">
        <f t="shared" si="14"/>
        <v>15</v>
      </c>
      <c r="AM30" s="4">
        <f>(Table1[[#This Row],[Total Employees dedicated for sales pitch]]*Table1[[#This Row],[Working days]]*Table1[[#This Row],[Productive working hours]]*60)/Table1[[#This Row],[Minutes per connected call]]</f>
        <v>1728</v>
      </c>
      <c r="AN3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311</v>
      </c>
      <c r="AO30" s="22">
        <f>Table1[[#This Row],[Contactable leads]]-Table1[[#This Row],[Contacted leads]]</f>
        <v>0</v>
      </c>
      <c r="AP30" s="17"/>
    </row>
    <row r="31" spans="1:42" x14ac:dyDescent="0.35">
      <c r="A31" s="11">
        <v>28</v>
      </c>
      <c r="B31" s="5" t="str">
        <f>IF(Table1[[#This Row],[Savings]]&gt;0,"N","Y")</f>
        <v>N</v>
      </c>
      <c r="C31" s="5" t="s">
        <v>184</v>
      </c>
      <c r="D31" s="5" t="s">
        <v>175</v>
      </c>
      <c r="E31" s="5" t="s">
        <v>203</v>
      </c>
      <c r="F31" s="6">
        <v>40540</v>
      </c>
      <c r="G31" s="7">
        <f t="shared" ca="1" si="2"/>
        <v>14</v>
      </c>
      <c r="H31" s="4">
        <v>8</v>
      </c>
      <c r="I31" s="5" t="str">
        <f>IF(Table1[[#This Row],[No of Employees]]&lt;5,"Below 5",IF(Table1[[#This Row],[No of Employees]]&lt;10,"5 to 10",IF(Table1[[#This Row],[No of Employees]]&lt;15,"10 to 15","Above 15")))</f>
        <v>5 to 10</v>
      </c>
      <c r="J31" s="57">
        <v>21.357802</v>
      </c>
      <c r="K31" s="34">
        <v>1.3021739999999999</v>
      </c>
      <c r="L31" s="34">
        <f t="shared" si="3"/>
        <v>22.659976</v>
      </c>
      <c r="M31" s="67">
        <f t="shared" si="4"/>
        <v>8.3096150805607504E-4</v>
      </c>
      <c r="N31" s="34">
        <v>43.769823000000002</v>
      </c>
      <c r="O31" s="68">
        <f t="shared" si="5"/>
        <v>8.1968686743919233E-4</v>
      </c>
      <c r="P31" s="71"/>
      <c r="Q31" s="10">
        <v>92</v>
      </c>
      <c r="R31" s="8">
        <v>211</v>
      </c>
      <c r="S31" s="8">
        <v>5</v>
      </c>
      <c r="T31" s="8">
        <v>9</v>
      </c>
      <c r="U31" s="8">
        <v>0</v>
      </c>
      <c r="V31" s="8">
        <v>5</v>
      </c>
      <c r="W31" s="22">
        <v>14</v>
      </c>
      <c r="X31" s="16">
        <v>336</v>
      </c>
      <c r="Y31" s="8">
        <v>323</v>
      </c>
      <c r="Z31" s="9">
        <f t="shared" si="6"/>
        <v>3.8690476190476164E-2</v>
      </c>
      <c r="AA31" s="8">
        <f t="shared" si="7"/>
        <v>13</v>
      </c>
      <c r="AB31" s="42" t="str">
        <f t="shared" si="8"/>
        <v>D. 240-500</v>
      </c>
      <c r="AC31" s="40">
        <v>0.9</v>
      </c>
      <c r="AD31" s="26">
        <f t="shared" si="9"/>
        <v>291</v>
      </c>
      <c r="AE31" s="31">
        <f t="shared" si="10"/>
        <v>1</v>
      </c>
      <c r="AF31" s="31">
        <f>Table1[[#This Row],[Contactable leads]]*Table1[[#This Row],[Average productive calls per lead]]</f>
        <v>291</v>
      </c>
      <c r="AG31" s="31">
        <f>Table1[[#This Row],[Total Calls]]*$AG$1</f>
        <v>261.90000000000003</v>
      </c>
      <c r="AH31" s="31">
        <f>IF(Table1[[#This Row],[MSRU]]="Metro",3,IF(Table1[[#This Row],[MSRU]]="URBAN",2,1))</f>
        <v>1</v>
      </c>
      <c r="AI31" s="23">
        <f t="shared" si="11"/>
        <v>24</v>
      </c>
      <c r="AJ31" s="4">
        <f t="shared" si="12"/>
        <v>8</v>
      </c>
      <c r="AK31" s="4">
        <f t="shared" si="13"/>
        <v>6</v>
      </c>
      <c r="AL31" s="4">
        <f t="shared" si="14"/>
        <v>15</v>
      </c>
      <c r="AM31" s="4">
        <f>(Table1[[#This Row],[Total Employees dedicated for sales pitch]]*Table1[[#This Row],[Working days]]*Table1[[#This Row],[Productive working hours]]*60)/Table1[[#This Row],[Minutes per connected call]]</f>
        <v>576</v>
      </c>
      <c r="AN3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291</v>
      </c>
      <c r="AO31" s="22">
        <f>Table1[[#This Row],[Contactable leads]]-Table1[[#This Row],[Contacted leads]]</f>
        <v>0</v>
      </c>
      <c r="AP31" s="17"/>
    </row>
    <row r="32" spans="1:42" x14ac:dyDescent="0.35">
      <c r="A32" s="11">
        <v>29</v>
      </c>
      <c r="B32" s="5" t="str">
        <f>IF(Table1[[#This Row],[Savings]]&gt;0,"N","Y")</f>
        <v>N</v>
      </c>
      <c r="C32" s="5" t="s">
        <v>313</v>
      </c>
      <c r="D32" s="5" t="s">
        <v>340</v>
      </c>
      <c r="E32" s="5" t="s">
        <v>368</v>
      </c>
      <c r="F32" s="6">
        <v>39094</v>
      </c>
      <c r="G32" s="7">
        <f t="shared" ca="1" si="2"/>
        <v>18</v>
      </c>
      <c r="H32" s="4">
        <v>8</v>
      </c>
      <c r="I32" s="5" t="str">
        <f>IF(Table1[[#This Row],[No of Employees]]&lt;5,"Below 5",IF(Table1[[#This Row],[No of Employees]]&lt;10,"5 to 10",IF(Table1[[#This Row],[No of Employees]]&lt;15,"10 to 15","Above 15")))</f>
        <v>5 to 10</v>
      </c>
      <c r="J32" s="57">
        <v>18.699490000000001</v>
      </c>
      <c r="K32" s="34">
        <v>3.0876100000000002</v>
      </c>
      <c r="L32" s="34">
        <f t="shared" si="3"/>
        <v>21.787100000000002</v>
      </c>
      <c r="M32" s="67">
        <f t="shared" si="4"/>
        <v>7.9895236747684617E-4</v>
      </c>
      <c r="N32" s="34">
        <v>59.079214999999998</v>
      </c>
      <c r="O32" s="68">
        <f t="shared" si="5"/>
        <v>1.1063891365088805E-3</v>
      </c>
      <c r="P32" s="71"/>
      <c r="Q32" s="10">
        <v>48</v>
      </c>
      <c r="R32" s="8">
        <v>161</v>
      </c>
      <c r="S32" s="8">
        <v>27</v>
      </c>
      <c r="T32" s="8">
        <v>8</v>
      </c>
      <c r="U32" s="8">
        <v>0</v>
      </c>
      <c r="V32" s="8">
        <v>6</v>
      </c>
      <c r="W32" s="22">
        <v>7</v>
      </c>
      <c r="X32" s="16">
        <v>257</v>
      </c>
      <c r="Y32" s="8">
        <v>247</v>
      </c>
      <c r="Z32" s="9">
        <f t="shared" si="6"/>
        <v>3.8910505836575848E-2</v>
      </c>
      <c r="AA32" s="8">
        <f t="shared" si="7"/>
        <v>10</v>
      </c>
      <c r="AB32" s="42" t="str">
        <f t="shared" si="8"/>
        <v>C. 100-250</v>
      </c>
      <c r="AC32" s="40">
        <v>0.9</v>
      </c>
      <c r="AD32" s="26">
        <f t="shared" si="9"/>
        <v>222</v>
      </c>
      <c r="AE32" s="31">
        <f t="shared" si="10"/>
        <v>1</v>
      </c>
      <c r="AF32" s="31">
        <f>Table1[[#This Row],[Contactable leads]]*Table1[[#This Row],[Average productive calls per lead]]</f>
        <v>222</v>
      </c>
      <c r="AG32" s="31">
        <f>Table1[[#This Row],[Total Calls]]*$AG$1</f>
        <v>199.8</v>
      </c>
      <c r="AH32" s="31">
        <f>IF(Table1[[#This Row],[MSRU]]="Metro",3,IF(Table1[[#This Row],[MSRU]]="URBAN",2,1))</f>
        <v>3</v>
      </c>
      <c r="AI32" s="23">
        <f t="shared" si="11"/>
        <v>24</v>
      </c>
      <c r="AJ32" s="4">
        <f t="shared" si="12"/>
        <v>8</v>
      </c>
      <c r="AK32" s="4">
        <f t="shared" si="13"/>
        <v>6</v>
      </c>
      <c r="AL32" s="4">
        <f t="shared" si="14"/>
        <v>15</v>
      </c>
      <c r="AM32" s="4">
        <f>(Table1[[#This Row],[Total Employees dedicated for sales pitch]]*Table1[[#This Row],[Working days]]*Table1[[#This Row],[Productive working hours]]*60)/Table1[[#This Row],[Minutes per connected call]]</f>
        <v>1728</v>
      </c>
      <c r="AN3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222</v>
      </c>
      <c r="AO32" s="22">
        <f>Table1[[#This Row],[Contactable leads]]-Table1[[#This Row],[Contacted leads]]</f>
        <v>0</v>
      </c>
      <c r="AP32" s="17"/>
    </row>
    <row r="33" spans="1:42" x14ac:dyDescent="0.35">
      <c r="A33" s="11">
        <v>30</v>
      </c>
      <c r="B33" s="5" t="str">
        <f>IF(Table1[[#This Row],[Savings]]&gt;0,"N","Y")</f>
        <v>N</v>
      </c>
      <c r="C33" s="5" t="s">
        <v>313</v>
      </c>
      <c r="D33" s="5" t="s">
        <v>340</v>
      </c>
      <c r="E33" s="5" t="s">
        <v>369</v>
      </c>
      <c r="F33" s="6">
        <v>39161</v>
      </c>
      <c r="G33" s="7">
        <f t="shared" ca="1" si="2"/>
        <v>18</v>
      </c>
      <c r="H33" s="4">
        <v>8</v>
      </c>
      <c r="I33" s="5" t="str">
        <f>IF(Table1[[#This Row],[No of Employees]]&lt;5,"Below 5",IF(Table1[[#This Row],[No of Employees]]&lt;10,"5 to 10",IF(Table1[[#This Row],[No of Employees]]&lt;15,"10 to 15","Above 15")))</f>
        <v>5 to 10</v>
      </c>
      <c r="J33" s="57">
        <v>15.596385</v>
      </c>
      <c r="K33" s="34">
        <v>1.184132</v>
      </c>
      <c r="L33" s="34">
        <f t="shared" si="3"/>
        <v>16.780517</v>
      </c>
      <c r="M33" s="67">
        <f t="shared" si="4"/>
        <v>6.153565084217478E-4</v>
      </c>
      <c r="N33" s="34">
        <v>64.343001999999998</v>
      </c>
      <c r="O33" s="68">
        <f t="shared" si="5"/>
        <v>1.204965205160041E-3</v>
      </c>
      <c r="P33" s="71"/>
      <c r="Q33" s="10">
        <v>57</v>
      </c>
      <c r="R33" s="8">
        <v>173</v>
      </c>
      <c r="S33" s="8">
        <v>5</v>
      </c>
      <c r="T33" s="8">
        <v>16</v>
      </c>
      <c r="U33" s="8">
        <v>0</v>
      </c>
      <c r="V33" s="8">
        <v>5</v>
      </c>
      <c r="W33" s="22">
        <v>12</v>
      </c>
      <c r="X33" s="16">
        <v>268</v>
      </c>
      <c r="Y33" s="8">
        <v>253</v>
      </c>
      <c r="Z33" s="9">
        <f t="shared" si="6"/>
        <v>5.5970149253731338E-2</v>
      </c>
      <c r="AA33" s="8">
        <f t="shared" si="7"/>
        <v>15</v>
      </c>
      <c r="AB33" s="42" t="str">
        <f t="shared" si="8"/>
        <v>D. 240-500</v>
      </c>
      <c r="AC33" s="40">
        <v>0.9</v>
      </c>
      <c r="AD33" s="26">
        <f t="shared" si="9"/>
        <v>228</v>
      </c>
      <c r="AE33" s="31">
        <f t="shared" si="10"/>
        <v>1</v>
      </c>
      <c r="AF33" s="31">
        <f>Table1[[#This Row],[Contactable leads]]*Table1[[#This Row],[Average productive calls per lead]]</f>
        <v>228</v>
      </c>
      <c r="AG33" s="31">
        <f>Table1[[#This Row],[Total Calls]]*$AG$1</f>
        <v>205.20000000000002</v>
      </c>
      <c r="AH33" s="31">
        <f>IF(Table1[[#This Row],[MSRU]]="Metro",3,IF(Table1[[#This Row],[MSRU]]="URBAN",2,1))</f>
        <v>3</v>
      </c>
      <c r="AI33" s="23">
        <f t="shared" si="11"/>
        <v>24</v>
      </c>
      <c r="AJ33" s="4">
        <f t="shared" si="12"/>
        <v>8</v>
      </c>
      <c r="AK33" s="4">
        <f t="shared" si="13"/>
        <v>6</v>
      </c>
      <c r="AL33" s="4">
        <f t="shared" si="14"/>
        <v>15</v>
      </c>
      <c r="AM33" s="4">
        <f>(Table1[[#This Row],[Total Employees dedicated for sales pitch]]*Table1[[#This Row],[Working days]]*Table1[[#This Row],[Productive working hours]]*60)/Table1[[#This Row],[Minutes per connected call]]</f>
        <v>1728</v>
      </c>
      <c r="AN3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228</v>
      </c>
      <c r="AO33" s="22">
        <f>Table1[[#This Row],[Contactable leads]]-Table1[[#This Row],[Contacted leads]]</f>
        <v>0</v>
      </c>
      <c r="AP33" s="17"/>
    </row>
    <row r="34" spans="1:42" x14ac:dyDescent="0.35">
      <c r="A34" s="11">
        <v>31</v>
      </c>
      <c r="B34" s="5" t="str">
        <f>IF(Table1[[#This Row],[Savings]]&gt;0,"N","Y")</f>
        <v>N</v>
      </c>
      <c r="C34" s="5" t="s">
        <v>316</v>
      </c>
      <c r="D34" s="5" t="s">
        <v>356</v>
      </c>
      <c r="E34" s="5" t="s">
        <v>370</v>
      </c>
      <c r="F34" s="6">
        <v>39482</v>
      </c>
      <c r="G34" s="7">
        <f t="shared" ca="1" si="2"/>
        <v>17</v>
      </c>
      <c r="H34" s="4">
        <v>10</v>
      </c>
      <c r="I34" s="5" t="str">
        <f>IF(Table1[[#This Row],[No of Employees]]&lt;5,"Below 5",IF(Table1[[#This Row],[No of Employees]]&lt;10,"5 to 10",IF(Table1[[#This Row],[No of Employees]]&lt;15,"10 to 15","Above 15")))</f>
        <v>10 to 15</v>
      </c>
      <c r="J34" s="57">
        <v>9.9005200000000002</v>
      </c>
      <c r="K34" s="34">
        <v>6.4521389999999998</v>
      </c>
      <c r="L34" s="34">
        <f t="shared" si="3"/>
        <v>16.352658999999999</v>
      </c>
      <c r="M34" s="67">
        <f t="shared" si="4"/>
        <v>5.9966657437619298E-4</v>
      </c>
      <c r="N34" s="34">
        <v>61.479145000000003</v>
      </c>
      <c r="O34" s="68">
        <f t="shared" si="5"/>
        <v>1.1513331405952883E-3</v>
      </c>
      <c r="P34" s="71"/>
      <c r="Q34" s="10">
        <v>54</v>
      </c>
      <c r="R34" s="8">
        <v>78</v>
      </c>
      <c r="S34" s="8">
        <v>17</v>
      </c>
      <c r="T34" s="8">
        <v>4</v>
      </c>
      <c r="U34" s="8">
        <v>0</v>
      </c>
      <c r="V34" s="8">
        <v>1</v>
      </c>
      <c r="W34" s="22">
        <v>7</v>
      </c>
      <c r="X34" s="16">
        <v>161</v>
      </c>
      <c r="Y34" s="8">
        <v>155</v>
      </c>
      <c r="Z34" s="9">
        <f t="shared" si="6"/>
        <v>3.7267080745341574E-2</v>
      </c>
      <c r="AA34" s="8">
        <f t="shared" si="7"/>
        <v>6</v>
      </c>
      <c r="AB34" s="42" t="str">
        <f t="shared" si="8"/>
        <v>C. 100-250</v>
      </c>
      <c r="AC34" s="40">
        <v>0.9</v>
      </c>
      <c r="AD34" s="26">
        <f t="shared" si="9"/>
        <v>140</v>
      </c>
      <c r="AE34" s="31">
        <f t="shared" si="10"/>
        <v>1</v>
      </c>
      <c r="AF34" s="31">
        <f>Table1[[#This Row],[Contactable leads]]*Table1[[#This Row],[Average productive calls per lead]]</f>
        <v>140</v>
      </c>
      <c r="AG34" s="31">
        <f>Table1[[#This Row],[Total Calls]]*$AG$1</f>
        <v>126</v>
      </c>
      <c r="AH34" s="31">
        <f>IF(Table1[[#This Row],[MSRU]]="Metro",3,IF(Table1[[#This Row],[MSRU]]="URBAN",2,1))</f>
        <v>2</v>
      </c>
      <c r="AI34" s="23">
        <f t="shared" si="11"/>
        <v>24</v>
      </c>
      <c r="AJ34" s="4">
        <f t="shared" si="12"/>
        <v>8</v>
      </c>
      <c r="AK34" s="4">
        <f t="shared" si="13"/>
        <v>6</v>
      </c>
      <c r="AL34" s="4">
        <f t="shared" si="14"/>
        <v>15</v>
      </c>
      <c r="AM34" s="4">
        <f>(Table1[[#This Row],[Total Employees dedicated for sales pitch]]*Table1[[#This Row],[Working days]]*Table1[[#This Row],[Productive working hours]]*60)/Table1[[#This Row],[Minutes per connected call]]</f>
        <v>1152</v>
      </c>
      <c r="AN3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140</v>
      </c>
      <c r="AO34" s="22">
        <f>Table1[[#This Row],[Contactable leads]]-Table1[[#This Row],[Contacted leads]]</f>
        <v>0</v>
      </c>
      <c r="AP34" s="17"/>
    </row>
    <row r="35" spans="1:42" x14ac:dyDescent="0.35">
      <c r="A35" s="11">
        <v>32</v>
      </c>
      <c r="B35" s="5" t="str">
        <f>IF(Table1[[#This Row],[Savings]]&gt;0,"N","Y")</f>
        <v>N</v>
      </c>
      <c r="C35" s="5" t="s">
        <v>315</v>
      </c>
      <c r="D35" s="5" t="s">
        <v>343</v>
      </c>
      <c r="E35" s="5" t="s">
        <v>371</v>
      </c>
      <c r="F35" s="6">
        <v>40633</v>
      </c>
      <c r="G35" s="7">
        <f t="shared" ca="1" si="2"/>
        <v>14</v>
      </c>
      <c r="H35" s="4">
        <v>7</v>
      </c>
      <c r="I35" s="5" t="str">
        <f>IF(Table1[[#This Row],[No of Employees]]&lt;5,"Below 5",IF(Table1[[#This Row],[No of Employees]]&lt;10,"5 to 10",IF(Table1[[#This Row],[No of Employees]]&lt;15,"10 to 15","Above 15")))</f>
        <v>5 to 10</v>
      </c>
      <c r="J35" s="57">
        <v>8.6279590000000006</v>
      </c>
      <c r="K35" s="34">
        <v>0.961511</v>
      </c>
      <c r="L35" s="34">
        <f t="shared" si="3"/>
        <v>9.5894700000000004</v>
      </c>
      <c r="M35" s="67">
        <f t="shared" si="4"/>
        <v>3.5165440831263416E-4</v>
      </c>
      <c r="N35" s="34">
        <v>20.676863999999998</v>
      </c>
      <c r="O35" s="68">
        <f t="shared" si="5"/>
        <v>3.8722006896455138E-4</v>
      </c>
      <c r="P35" s="71"/>
      <c r="Q35" s="10">
        <v>29</v>
      </c>
      <c r="R35" s="8">
        <v>48</v>
      </c>
      <c r="S35" s="8">
        <v>4</v>
      </c>
      <c r="T35" s="8">
        <v>1</v>
      </c>
      <c r="U35" s="8">
        <v>0</v>
      </c>
      <c r="V35" s="8">
        <v>0</v>
      </c>
      <c r="W35" s="22">
        <v>4</v>
      </c>
      <c r="X35" s="16">
        <v>86</v>
      </c>
      <c r="Y35" s="8">
        <v>85</v>
      </c>
      <c r="Z35" s="9">
        <f t="shared" si="6"/>
        <v>1.1627906976744207E-2</v>
      </c>
      <c r="AA35" s="8">
        <f t="shared" si="7"/>
        <v>1</v>
      </c>
      <c r="AB35" s="42" t="str">
        <f t="shared" si="8"/>
        <v>B. 50-100</v>
      </c>
      <c r="AC35" s="40">
        <v>0.9</v>
      </c>
      <c r="AD35" s="26">
        <f t="shared" si="9"/>
        <v>77</v>
      </c>
      <c r="AE35" s="31">
        <f t="shared" si="10"/>
        <v>1</v>
      </c>
      <c r="AF35" s="31">
        <f>Table1[[#This Row],[Contactable leads]]*Table1[[#This Row],[Average productive calls per lead]]</f>
        <v>77</v>
      </c>
      <c r="AG35" s="31">
        <f>Table1[[#This Row],[Total Calls]]*$AG$1</f>
        <v>69.3</v>
      </c>
      <c r="AH35" s="31">
        <f>IF(Table1[[#This Row],[MSRU]]="Metro",3,IF(Table1[[#This Row],[MSRU]]="URBAN",2,1))</f>
        <v>1</v>
      </c>
      <c r="AI35" s="23">
        <f t="shared" si="11"/>
        <v>24</v>
      </c>
      <c r="AJ35" s="4">
        <f t="shared" si="12"/>
        <v>8</v>
      </c>
      <c r="AK35" s="4">
        <f t="shared" si="13"/>
        <v>6</v>
      </c>
      <c r="AL35" s="4">
        <f t="shared" si="14"/>
        <v>15</v>
      </c>
      <c r="AM35" s="4">
        <f>(Table1[[#This Row],[Total Employees dedicated for sales pitch]]*Table1[[#This Row],[Working days]]*Table1[[#This Row],[Productive working hours]]*60)/Table1[[#This Row],[Minutes per connected call]]</f>
        <v>576</v>
      </c>
      <c r="AN3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77</v>
      </c>
      <c r="AO35" s="22">
        <f>Table1[[#This Row],[Contactable leads]]-Table1[[#This Row],[Contacted leads]]</f>
        <v>0</v>
      </c>
      <c r="AP35" s="17"/>
    </row>
    <row r="36" spans="1:42" x14ac:dyDescent="0.35">
      <c r="A36" s="11">
        <v>33</v>
      </c>
      <c r="B36" s="5" t="str">
        <f>IF(Table1[[#This Row],[Savings]]&gt;0,"N","Y")</f>
        <v>N</v>
      </c>
      <c r="C36" s="5" t="s">
        <v>315</v>
      </c>
      <c r="D36" s="5" t="s">
        <v>175</v>
      </c>
      <c r="E36" s="5" t="s">
        <v>372</v>
      </c>
      <c r="F36" s="6">
        <v>40632</v>
      </c>
      <c r="G36" s="7">
        <f t="shared" ca="1" si="2"/>
        <v>14</v>
      </c>
      <c r="H36" s="4">
        <v>5</v>
      </c>
      <c r="I36" s="5" t="str">
        <f>IF(Table1[[#This Row],[No of Employees]]&lt;5,"Below 5",IF(Table1[[#This Row],[No of Employees]]&lt;10,"5 to 10",IF(Table1[[#This Row],[No of Employees]]&lt;15,"10 to 15","Above 15")))</f>
        <v>5 to 10</v>
      </c>
      <c r="J36" s="57">
        <v>9.0257489999999994</v>
      </c>
      <c r="K36" s="34">
        <v>2.759665</v>
      </c>
      <c r="L36" s="34">
        <f t="shared" si="3"/>
        <v>11.785413999999999</v>
      </c>
      <c r="M36" s="67">
        <f t="shared" si="4"/>
        <v>4.3218163119436572E-4</v>
      </c>
      <c r="N36" s="34">
        <v>13.536581999999999</v>
      </c>
      <c r="O36" s="68">
        <f t="shared" si="5"/>
        <v>2.5350247579054082E-4</v>
      </c>
      <c r="P36" s="71"/>
      <c r="Q36" s="10">
        <v>39</v>
      </c>
      <c r="R36" s="8">
        <v>68</v>
      </c>
      <c r="S36" s="8">
        <v>13</v>
      </c>
      <c r="T36" s="8">
        <v>2</v>
      </c>
      <c r="U36" s="8">
        <v>0</v>
      </c>
      <c r="V36" s="8">
        <v>1</v>
      </c>
      <c r="W36" s="22">
        <v>5</v>
      </c>
      <c r="X36" s="16">
        <v>128</v>
      </c>
      <c r="Y36" s="8">
        <v>124</v>
      </c>
      <c r="Z36" s="9">
        <f t="shared" si="6"/>
        <v>3.125E-2</v>
      </c>
      <c r="AA36" s="8">
        <f t="shared" si="7"/>
        <v>4</v>
      </c>
      <c r="AB36" s="42" t="str">
        <f t="shared" si="8"/>
        <v>C. 100-250</v>
      </c>
      <c r="AC36" s="40">
        <v>0.9</v>
      </c>
      <c r="AD36" s="26">
        <f t="shared" si="9"/>
        <v>112</v>
      </c>
      <c r="AE36" s="31">
        <f t="shared" si="10"/>
        <v>1</v>
      </c>
      <c r="AF36" s="31">
        <f>Table1[[#This Row],[Contactable leads]]*Table1[[#This Row],[Average productive calls per lead]]</f>
        <v>112</v>
      </c>
      <c r="AG36" s="31">
        <f>Table1[[#This Row],[Total Calls]]*$AG$1</f>
        <v>100.8</v>
      </c>
      <c r="AH36" s="31">
        <f>IF(Table1[[#This Row],[MSRU]]="Metro",3,IF(Table1[[#This Row],[MSRU]]="URBAN",2,1))</f>
        <v>1</v>
      </c>
      <c r="AI36" s="23">
        <f t="shared" si="11"/>
        <v>24</v>
      </c>
      <c r="AJ36" s="4">
        <f t="shared" si="12"/>
        <v>8</v>
      </c>
      <c r="AK36" s="4">
        <f t="shared" si="13"/>
        <v>6</v>
      </c>
      <c r="AL36" s="4">
        <f t="shared" si="14"/>
        <v>15</v>
      </c>
      <c r="AM36" s="4">
        <f>(Table1[[#This Row],[Total Employees dedicated for sales pitch]]*Table1[[#This Row],[Working days]]*Table1[[#This Row],[Productive working hours]]*60)/Table1[[#This Row],[Minutes per connected call]]</f>
        <v>576</v>
      </c>
      <c r="AN3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112</v>
      </c>
      <c r="AO36" s="22">
        <f>Table1[[#This Row],[Contactable leads]]-Table1[[#This Row],[Contacted leads]]</f>
        <v>0</v>
      </c>
      <c r="AP36" s="17"/>
    </row>
    <row r="37" spans="1:42" x14ac:dyDescent="0.35">
      <c r="A37" s="11">
        <v>34</v>
      </c>
      <c r="B37" s="5" t="str">
        <f>IF(Table1[[#This Row],[Savings]]&gt;0,"N","Y")</f>
        <v>N</v>
      </c>
      <c r="C37" s="5" t="s">
        <v>188</v>
      </c>
      <c r="D37" s="5" t="s">
        <v>343</v>
      </c>
      <c r="E37" s="5" t="s">
        <v>373</v>
      </c>
      <c r="F37" s="6">
        <v>41090</v>
      </c>
      <c r="G37" s="7">
        <f t="shared" ca="1" si="2"/>
        <v>12</v>
      </c>
      <c r="H37" s="4">
        <v>5</v>
      </c>
      <c r="I37" s="5" t="str">
        <f>IF(Table1[[#This Row],[No of Employees]]&lt;5,"Below 5",IF(Table1[[#This Row],[No of Employees]]&lt;10,"5 to 10",IF(Table1[[#This Row],[No of Employees]]&lt;15,"10 to 15","Above 15")))</f>
        <v>5 to 10</v>
      </c>
      <c r="J37" s="57">
        <v>8.6993770000000001</v>
      </c>
      <c r="K37" s="34">
        <v>0.815581</v>
      </c>
      <c r="L37" s="34">
        <f t="shared" si="3"/>
        <v>9.514958</v>
      </c>
      <c r="M37" s="67">
        <f t="shared" si="4"/>
        <v>3.4892198688869818E-4</v>
      </c>
      <c r="N37" s="34">
        <v>5.8533289999999996</v>
      </c>
      <c r="O37" s="68">
        <f t="shared" si="5"/>
        <v>1.096165481889424E-4</v>
      </c>
      <c r="P37" s="71"/>
      <c r="Q37" s="10">
        <v>26</v>
      </c>
      <c r="R37" s="8">
        <v>28</v>
      </c>
      <c r="S37" s="8">
        <v>0</v>
      </c>
      <c r="T37" s="8">
        <v>0</v>
      </c>
      <c r="U37" s="8">
        <v>0</v>
      </c>
      <c r="V37" s="8">
        <v>0</v>
      </c>
      <c r="W37" s="22">
        <v>2</v>
      </c>
      <c r="X37" s="16">
        <v>56</v>
      </c>
      <c r="Y37" s="8">
        <v>56</v>
      </c>
      <c r="Z37" s="9">
        <f t="shared" si="6"/>
        <v>0</v>
      </c>
      <c r="AA37" s="8">
        <f t="shared" si="7"/>
        <v>0</v>
      </c>
      <c r="AB37" s="42" t="str">
        <f t="shared" si="8"/>
        <v>B. 50-100</v>
      </c>
      <c r="AC37" s="40">
        <v>0.9</v>
      </c>
      <c r="AD37" s="26">
        <f t="shared" si="9"/>
        <v>50</v>
      </c>
      <c r="AE37" s="31">
        <f t="shared" si="10"/>
        <v>1</v>
      </c>
      <c r="AF37" s="31">
        <f>Table1[[#This Row],[Contactable leads]]*Table1[[#This Row],[Average productive calls per lead]]</f>
        <v>50</v>
      </c>
      <c r="AG37" s="31">
        <f>Table1[[#This Row],[Total Calls]]*$AG$1</f>
        <v>45</v>
      </c>
      <c r="AH37" s="31">
        <f>IF(Table1[[#This Row],[MSRU]]="Metro",3,IF(Table1[[#This Row],[MSRU]]="URBAN",2,1))</f>
        <v>1</v>
      </c>
      <c r="AI37" s="23">
        <f t="shared" si="11"/>
        <v>24</v>
      </c>
      <c r="AJ37" s="4">
        <f t="shared" si="12"/>
        <v>8</v>
      </c>
      <c r="AK37" s="4">
        <f t="shared" si="13"/>
        <v>6</v>
      </c>
      <c r="AL37" s="4">
        <f t="shared" si="14"/>
        <v>15</v>
      </c>
      <c r="AM37" s="4">
        <f>(Table1[[#This Row],[Total Employees dedicated for sales pitch]]*Table1[[#This Row],[Working days]]*Table1[[#This Row],[Productive working hours]]*60)/Table1[[#This Row],[Minutes per connected call]]</f>
        <v>576</v>
      </c>
      <c r="AN3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50</v>
      </c>
      <c r="AO37" s="22">
        <f>Table1[[#This Row],[Contactable leads]]-Table1[[#This Row],[Contacted leads]]</f>
        <v>0</v>
      </c>
      <c r="AP37" s="17"/>
    </row>
    <row r="38" spans="1:42" x14ac:dyDescent="0.35">
      <c r="A38" s="11">
        <v>35</v>
      </c>
      <c r="B38" s="5" t="str">
        <f>IF(Table1[[#This Row],[Savings]]&gt;0,"N","Y")</f>
        <v>N</v>
      </c>
      <c r="C38" s="5" t="s">
        <v>315</v>
      </c>
      <c r="D38" s="5" t="s">
        <v>356</v>
      </c>
      <c r="E38" s="5" t="s">
        <v>374</v>
      </c>
      <c r="F38" s="6">
        <v>41359</v>
      </c>
      <c r="G38" s="7">
        <f t="shared" ca="1" si="2"/>
        <v>12</v>
      </c>
      <c r="H38" s="4">
        <v>8</v>
      </c>
      <c r="I38" s="5" t="str">
        <f>IF(Table1[[#This Row],[No of Employees]]&lt;5,"Below 5",IF(Table1[[#This Row],[No of Employees]]&lt;10,"5 to 10",IF(Table1[[#This Row],[No of Employees]]&lt;15,"10 to 15","Above 15")))</f>
        <v>5 to 10</v>
      </c>
      <c r="J38" s="57">
        <v>8.1015779999999999</v>
      </c>
      <c r="K38" s="34">
        <v>6.12</v>
      </c>
      <c r="L38" s="34">
        <f t="shared" si="3"/>
        <v>14.221578000000001</v>
      </c>
      <c r="M38" s="67">
        <f t="shared" si="4"/>
        <v>5.2151793549194843E-4</v>
      </c>
      <c r="N38" s="34">
        <v>33.025649999999999</v>
      </c>
      <c r="O38" s="68">
        <f t="shared" si="5"/>
        <v>6.1847843418610948E-4</v>
      </c>
      <c r="P38" s="71"/>
      <c r="Q38" s="10">
        <v>38</v>
      </c>
      <c r="R38" s="8">
        <v>52</v>
      </c>
      <c r="S38" s="8">
        <v>10</v>
      </c>
      <c r="T38" s="8">
        <v>3</v>
      </c>
      <c r="U38" s="8">
        <v>0</v>
      </c>
      <c r="V38" s="8">
        <v>0</v>
      </c>
      <c r="W38" s="22">
        <v>2</v>
      </c>
      <c r="X38" s="16">
        <v>105</v>
      </c>
      <c r="Y38" s="8">
        <v>105</v>
      </c>
      <c r="Z38" s="9">
        <f t="shared" si="6"/>
        <v>0</v>
      </c>
      <c r="AA38" s="8">
        <f t="shared" si="7"/>
        <v>0</v>
      </c>
      <c r="AB38" s="42" t="str">
        <f t="shared" si="8"/>
        <v>C. 100-250</v>
      </c>
      <c r="AC38" s="40">
        <v>0.9</v>
      </c>
      <c r="AD38" s="26">
        <f t="shared" si="9"/>
        <v>95</v>
      </c>
      <c r="AE38" s="31">
        <f t="shared" si="10"/>
        <v>1</v>
      </c>
      <c r="AF38" s="31">
        <f>Table1[[#This Row],[Contactable leads]]*Table1[[#This Row],[Average productive calls per lead]]</f>
        <v>95</v>
      </c>
      <c r="AG38" s="31">
        <f>Table1[[#This Row],[Total Calls]]*$AG$1</f>
        <v>85.5</v>
      </c>
      <c r="AH38" s="31">
        <f>IF(Table1[[#This Row],[MSRU]]="Metro",3,IF(Table1[[#This Row],[MSRU]]="URBAN",2,1))</f>
        <v>2</v>
      </c>
      <c r="AI38" s="23">
        <f t="shared" si="11"/>
        <v>24</v>
      </c>
      <c r="AJ38" s="4">
        <f t="shared" si="12"/>
        <v>8</v>
      </c>
      <c r="AK38" s="4">
        <f t="shared" si="13"/>
        <v>6</v>
      </c>
      <c r="AL38" s="4">
        <f t="shared" si="14"/>
        <v>15</v>
      </c>
      <c r="AM38" s="4">
        <f>(Table1[[#This Row],[Total Employees dedicated for sales pitch]]*Table1[[#This Row],[Working days]]*Table1[[#This Row],[Productive working hours]]*60)/Table1[[#This Row],[Minutes per connected call]]</f>
        <v>1152</v>
      </c>
      <c r="AN3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95</v>
      </c>
      <c r="AO38" s="22">
        <f>Table1[[#This Row],[Contactable leads]]-Table1[[#This Row],[Contacted leads]]</f>
        <v>0</v>
      </c>
      <c r="AP38" s="17"/>
    </row>
    <row r="39" spans="1:42" x14ac:dyDescent="0.35">
      <c r="A39" s="11">
        <v>36</v>
      </c>
      <c r="B39" s="5" t="str">
        <f>IF(Table1[[#This Row],[Savings]]&gt;0,"N","Y")</f>
        <v>N</v>
      </c>
      <c r="C39" s="5" t="s">
        <v>181</v>
      </c>
      <c r="D39" s="5" t="s">
        <v>343</v>
      </c>
      <c r="E39" s="5" t="s">
        <v>375</v>
      </c>
      <c r="F39" s="6">
        <v>41304</v>
      </c>
      <c r="G39" s="7">
        <f t="shared" ca="1" si="2"/>
        <v>12</v>
      </c>
      <c r="H39" s="4">
        <v>4</v>
      </c>
      <c r="I39" s="5" t="str">
        <f>IF(Table1[[#This Row],[No of Employees]]&lt;5,"Below 5",IF(Table1[[#This Row],[No of Employees]]&lt;10,"5 to 10",IF(Table1[[#This Row],[No of Employees]]&lt;15,"10 to 15","Above 15")))</f>
        <v>Below 5</v>
      </c>
      <c r="J39" s="57">
        <v>9.2764059999999997</v>
      </c>
      <c r="K39" s="34">
        <v>7.6377E-2</v>
      </c>
      <c r="L39" s="34">
        <f t="shared" si="3"/>
        <v>9.3527830000000005</v>
      </c>
      <c r="M39" s="67">
        <f t="shared" si="4"/>
        <v>3.4297488515438947E-4</v>
      </c>
      <c r="N39" s="34">
        <v>11.448753</v>
      </c>
      <c r="O39" s="68">
        <f t="shared" si="5"/>
        <v>2.1440325410169138E-4</v>
      </c>
      <c r="P39" s="71"/>
      <c r="Q39" s="10">
        <v>22</v>
      </c>
      <c r="R39" s="8">
        <v>53</v>
      </c>
      <c r="S39" s="8">
        <v>1</v>
      </c>
      <c r="T39" s="8">
        <v>11</v>
      </c>
      <c r="U39" s="8">
        <v>0</v>
      </c>
      <c r="V39" s="8">
        <v>0</v>
      </c>
      <c r="W39" s="22">
        <v>6</v>
      </c>
      <c r="X39" s="16">
        <v>93</v>
      </c>
      <c r="Y39" s="8">
        <v>88</v>
      </c>
      <c r="Z39" s="9">
        <f t="shared" si="6"/>
        <v>5.3763440860215006E-2</v>
      </c>
      <c r="AA39" s="8">
        <f t="shared" si="7"/>
        <v>5</v>
      </c>
      <c r="AB39" s="42" t="str">
        <f t="shared" si="8"/>
        <v>B. 50-100</v>
      </c>
      <c r="AC39" s="40">
        <v>0.9</v>
      </c>
      <c r="AD39" s="26">
        <f t="shared" si="9"/>
        <v>79</v>
      </c>
      <c r="AE39" s="31">
        <f t="shared" si="10"/>
        <v>1</v>
      </c>
      <c r="AF39" s="31">
        <f>Table1[[#This Row],[Contactable leads]]*Table1[[#This Row],[Average productive calls per lead]]</f>
        <v>79</v>
      </c>
      <c r="AG39" s="31">
        <f>Table1[[#This Row],[Total Calls]]*$AG$1</f>
        <v>71.100000000000009</v>
      </c>
      <c r="AH39" s="31">
        <f>IF(Table1[[#This Row],[MSRU]]="Metro",3,IF(Table1[[#This Row],[MSRU]]="URBAN",2,1))</f>
        <v>1</v>
      </c>
      <c r="AI39" s="23">
        <f t="shared" si="11"/>
        <v>24</v>
      </c>
      <c r="AJ39" s="4">
        <f t="shared" si="12"/>
        <v>8</v>
      </c>
      <c r="AK39" s="4">
        <f t="shared" si="13"/>
        <v>6</v>
      </c>
      <c r="AL39" s="4">
        <f t="shared" si="14"/>
        <v>15</v>
      </c>
      <c r="AM39" s="4">
        <f>(Table1[[#This Row],[Total Employees dedicated for sales pitch]]*Table1[[#This Row],[Working days]]*Table1[[#This Row],[Productive working hours]]*60)/Table1[[#This Row],[Minutes per connected call]]</f>
        <v>576</v>
      </c>
      <c r="AN3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79</v>
      </c>
      <c r="AO39" s="22">
        <f>Table1[[#This Row],[Contactable leads]]-Table1[[#This Row],[Contacted leads]]</f>
        <v>0</v>
      </c>
      <c r="AP39" s="17"/>
    </row>
    <row r="40" spans="1:42" x14ac:dyDescent="0.35">
      <c r="A40" s="11">
        <v>37</v>
      </c>
      <c r="B40" s="5" t="str">
        <f>IF(Table1[[#This Row],[Savings]]&gt;0,"N","Y")</f>
        <v>N</v>
      </c>
      <c r="C40" s="5" t="s">
        <v>184</v>
      </c>
      <c r="D40" s="5" t="s">
        <v>343</v>
      </c>
      <c r="E40" s="5" t="s">
        <v>376</v>
      </c>
      <c r="F40" s="6">
        <v>41360</v>
      </c>
      <c r="G40" s="7">
        <f t="shared" ca="1" si="2"/>
        <v>12</v>
      </c>
      <c r="H40" s="4">
        <v>4</v>
      </c>
      <c r="I40" s="5" t="str">
        <f>IF(Table1[[#This Row],[No of Employees]]&lt;5,"Below 5",IF(Table1[[#This Row],[No of Employees]]&lt;10,"5 to 10",IF(Table1[[#This Row],[No of Employees]]&lt;15,"10 to 15","Above 15")))</f>
        <v>Below 5</v>
      </c>
      <c r="J40" s="57">
        <v>4.3633430000000004</v>
      </c>
      <c r="K40" s="34">
        <v>0.33727299999999999</v>
      </c>
      <c r="L40" s="34">
        <f t="shared" si="3"/>
        <v>4.7006160000000001</v>
      </c>
      <c r="M40" s="67">
        <f t="shared" si="4"/>
        <v>1.7237577657419034E-4</v>
      </c>
      <c r="N40" s="34">
        <v>4.1145709999999998</v>
      </c>
      <c r="O40" s="68">
        <f t="shared" si="5"/>
        <v>7.7054454020664988E-5</v>
      </c>
      <c r="P40" s="71"/>
      <c r="Q40" s="10">
        <v>12</v>
      </c>
      <c r="R40" s="8">
        <v>24</v>
      </c>
      <c r="S40" s="8">
        <v>0</v>
      </c>
      <c r="T40" s="8">
        <v>0</v>
      </c>
      <c r="U40" s="8">
        <v>0</v>
      </c>
      <c r="V40" s="8">
        <v>1</v>
      </c>
      <c r="W40" s="22">
        <v>1</v>
      </c>
      <c r="X40" s="16">
        <v>38</v>
      </c>
      <c r="Y40" s="8">
        <v>38</v>
      </c>
      <c r="Z40" s="9">
        <f t="shared" si="6"/>
        <v>0</v>
      </c>
      <c r="AA40" s="8">
        <f t="shared" si="7"/>
        <v>0</v>
      </c>
      <c r="AB40" s="42" t="str">
        <f t="shared" si="8"/>
        <v>A. Below 50</v>
      </c>
      <c r="AC40" s="40">
        <v>0.9</v>
      </c>
      <c r="AD40" s="26">
        <f t="shared" si="9"/>
        <v>34</v>
      </c>
      <c r="AE40" s="31">
        <f t="shared" si="10"/>
        <v>1</v>
      </c>
      <c r="AF40" s="31">
        <f>Table1[[#This Row],[Contactable leads]]*Table1[[#This Row],[Average productive calls per lead]]</f>
        <v>34</v>
      </c>
      <c r="AG40" s="31">
        <f>Table1[[#This Row],[Total Calls]]*$AG$1</f>
        <v>30.6</v>
      </c>
      <c r="AH40" s="31">
        <f>IF(Table1[[#This Row],[MSRU]]="Metro",3,IF(Table1[[#This Row],[MSRU]]="URBAN",2,1))</f>
        <v>1</v>
      </c>
      <c r="AI40" s="23">
        <f t="shared" si="11"/>
        <v>24</v>
      </c>
      <c r="AJ40" s="4">
        <f t="shared" si="12"/>
        <v>8</v>
      </c>
      <c r="AK40" s="4">
        <f t="shared" si="13"/>
        <v>6</v>
      </c>
      <c r="AL40" s="4">
        <f t="shared" si="14"/>
        <v>15</v>
      </c>
      <c r="AM40" s="4">
        <f>(Table1[[#This Row],[Total Employees dedicated for sales pitch]]*Table1[[#This Row],[Working days]]*Table1[[#This Row],[Productive working hours]]*60)/Table1[[#This Row],[Minutes per connected call]]</f>
        <v>576</v>
      </c>
      <c r="AN4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34</v>
      </c>
      <c r="AO40" s="22">
        <f>Table1[[#This Row],[Contactable leads]]-Table1[[#This Row],[Contacted leads]]</f>
        <v>0</v>
      </c>
      <c r="AP40" s="17"/>
    </row>
    <row r="41" spans="1:42" x14ac:dyDescent="0.35">
      <c r="A41" s="11">
        <v>38</v>
      </c>
      <c r="B41" s="5" t="str">
        <f>IF(Table1[[#This Row],[Savings]]&gt;0,"N","Y")</f>
        <v>N</v>
      </c>
      <c r="C41" s="5" t="s">
        <v>222</v>
      </c>
      <c r="D41" s="5" t="s">
        <v>175</v>
      </c>
      <c r="E41" s="5" t="s">
        <v>377</v>
      </c>
      <c r="F41" s="6">
        <v>41725</v>
      </c>
      <c r="G41" s="7">
        <f t="shared" ca="1" si="2"/>
        <v>11</v>
      </c>
      <c r="H41" s="4">
        <v>6</v>
      </c>
      <c r="I41" s="5" t="str">
        <f>IF(Table1[[#This Row],[No of Employees]]&lt;5,"Below 5",IF(Table1[[#This Row],[No of Employees]]&lt;10,"5 to 10",IF(Table1[[#This Row],[No of Employees]]&lt;15,"10 to 15","Above 15")))</f>
        <v>5 to 10</v>
      </c>
      <c r="J41" s="57">
        <v>17.563904000000001</v>
      </c>
      <c r="K41" s="34">
        <v>2.3229299999999999</v>
      </c>
      <c r="L41" s="34">
        <f t="shared" si="3"/>
        <v>19.886834</v>
      </c>
      <c r="M41" s="67">
        <f t="shared" si="4"/>
        <v>7.2926792027938722E-4</v>
      </c>
      <c r="N41" s="34">
        <v>10.485785999999999</v>
      </c>
      <c r="O41" s="68">
        <f t="shared" si="5"/>
        <v>1.9636956445946189E-4</v>
      </c>
      <c r="P41" s="71"/>
      <c r="Q41" s="10">
        <v>94</v>
      </c>
      <c r="R41" s="8">
        <v>45</v>
      </c>
      <c r="S41" s="8">
        <v>8</v>
      </c>
      <c r="T41" s="8">
        <v>8</v>
      </c>
      <c r="U41" s="8">
        <v>0</v>
      </c>
      <c r="V41" s="8">
        <v>0</v>
      </c>
      <c r="W41" s="22">
        <v>5</v>
      </c>
      <c r="X41" s="16">
        <v>160</v>
      </c>
      <c r="Y41" s="8">
        <v>158</v>
      </c>
      <c r="Z41" s="9">
        <f t="shared" si="6"/>
        <v>1.2499999999999956E-2</v>
      </c>
      <c r="AA41" s="8">
        <f t="shared" si="7"/>
        <v>2</v>
      </c>
      <c r="AB41" s="42" t="str">
        <f t="shared" si="8"/>
        <v>C. 100-250</v>
      </c>
      <c r="AC41" s="40">
        <v>0.9</v>
      </c>
      <c r="AD41" s="26">
        <f t="shared" si="9"/>
        <v>142</v>
      </c>
      <c r="AE41" s="31">
        <f t="shared" si="10"/>
        <v>1</v>
      </c>
      <c r="AF41" s="31">
        <f>Table1[[#This Row],[Contactable leads]]*Table1[[#This Row],[Average productive calls per lead]]</f>
        <v>142</v>
      </c>
      <c r="AG41" s="31">
        <f>Table1[[#This Row],[Total Calls]]*$AG$1</f>
        <v>127.8</v>
      </c>
      <c r="AH41" s="31">
        <f>IF(Table1[[#This Row],[MSRU]]="Metro",3,IF(Table1[[#This Row],[MSRU]]="URBAN",2,1))</f>
        <v>1</v>
      </c>
      <c r="AI41" s="23">
        <f t="shared" si="11"/>
        <v>24</v>
      </c>
      <c r="AJ41" s="4">
        <f t="shared" si="12"/>
        <v>8</v>
      </c>
      <c r="AK41" s="4">
        <f t="shared" si="13"/>
        <v>6</v>
      </c>
      <c r="AL41" s="4">
        <f t="shared" si="14"/>
        <v>15</v>
      </c>
      <c r="AM41" s="4">
        <f>(Table1[[#This Row],[Total Employees dedicated for sales pitch]]*Table1[[#This Row],[Working days]]*Table1[[#This Row],[Productive working hours]]*60)/Table1[[#This Row],[Minutes per connected call]]</f>
        <v>576</v>
      </c>
      <c r="AN4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142</v>
      </c>
      <c r="AO41" s="22">
        <f>Table1[[#This Row],[Contactable leads]]-Table1[[#This Row],[Contacted leads]]</f>
        <v>0</v>
      </c>
      <c r="AP41" s="17"/>
    </row>
    <row r="42" spans="1:42" x14ac:dyDescent="0.35">
      <c r="A42" s="11">
        <v>39</v>
      </c>
      <c r="B42" s="5" t="str">
        <f>IF(Table1[[#This Row],[Savings]]&gt;0,"N","Y")</f>
        <v>N</v>
      </c>
      <c r="C42" s="5" t="s">
        <v>179</v>
      </c>
      <c r="D42" s="5" t="s">
        <v>175</v>
      </c>
      <c r="E42" s="5" t="s">
        <v>378</v>
      </c>
      <c r="F42" s="6">
        <v>41729</v>
      </c>
      <c r="G42" s="7">
        <f t="shared" ca="1" si="2"/>
        <v>11</v>
      </c>
      <c r="H42" s="4">
        <v>7</v>
      </c>
      <c r="I42" s="5" t="str">
        <f>IF(Table1[[#This Row],[No of Employees]]&lt;5,"Below 5",IF(Table1[[#This Row],[No of Employees]]&lt;10,"5 to 10",IF(Table1[[#This Row],[No of Employees]]&lt;15,"10 to 15","Above 15")))</f>
        <v>5 to 10</v>
      </c>
      <c r="J42" s="57">
        <v>6.5649629999999997</v>
      </c>
      <c r="K42" s="34">
        <v>1.356533</v>
      </c>
      <c r="L42" s="34">
        <f t="shared" si="3"/>
        <v>7.9214959999999994</v>
      </c>
      <c r="M42" s="67">
        <f t="shared" si="4"/>
        <v>2.9048831570784392E-4</v>
      </c>
      <c r="N42" s="34">
        <v>15.927727000000001</v>
      </c>
      <c r="O42" s="68">
        <f t="shared" si="5"/>
        <v>2.9828196129686531E-4</v>
      </c>
      <c r="P42" s="71"/>
      <c r="Q42" s="10">
        <v>3</v>
      </c>
      <c r="R42" s="8">
        <v>70</v>
      </c>
      <c r="S42" s="8">
        <v>1</v>
      </c>
      <c r="T42" s="8">
        <v>5</v>
      </c>
      <c r="U42" s="8">
        <v>0</v>
      </c>
      <c r="V42" s="8">
        <v>0</v>
      </c>
      <c r="W42" s="22">
        <v>3</v>
      </c>
      <c r="X42" s="16">
        <v>82</v>
      </c>
      <c r="Y42" s="8">
        <v>78</v>
      </c>
      <c r="Z42" s="9">
        <f t="shared" si="6"/>
        <v>4.8780487804878092E-2</v>
      </c>
      <c r="AA42" s="8">
        <f t="shared" si="7"/>
        <v>4</v>
      </c>
      <c r="AB42" s="42" t="str">
        <f t="shared" si="8"/>
        <v>B. 50-100</v>
      </c>
      <c r="AC42" s="40">
        <v>0.9</v>
      </c>
      <c r="AD42" s="26">
        <f t="shared" si="9"/>
        <v>70</v>
      </c>
      <c r="AE42" s="31">
        <f t="shared" si="10"/>
        <v>1</v>
      </c>
      <c r="AF42" s="31">
        <f>Table1[[#This Row],[Contactable leads]]*Table1[[#This Row],[Average productive calls per lead]]</f>
        <v>70</v>
      </c>
      <c r="AG42" s="31">
        <f>Table1[[#This Row],[Total Calls]]*$AG$1</f>
        <v>63</v>
      </c>
      <c r="AH42" s="31">
        <f>IF(Table1[[#This Row],[MSRU]]="Metro",3,IF(Table1[[#This Row],[MSRU]]="URBAN",2,1))</f>
        <v>1</v>
      </c>
      <c r="AI42" s="23">
        <f t="shared" si="11"/>
        <v>24</v>
      </c>
      <c r="AJ42" s="4">
        <f t="shared" si="12"/>
        <v>8</v>
      </c>
      <c r="AK42" s="4">
        <f t="shared" si="13"/>
        <v>6</v>
      </c>
      <c r="AL42" s="4">
        <f t="shared" si="14"/>
        <v>15</v>
      </c>
      <c r="AM42" s="4">
        <f>(Table1[[#This Row],[Total Employees dedicated for sales pitch]]*Table1[[#This Row],[Working days]]*Table1[[#This Row],[Productive working hours]]*60)/Table1[[#This Row],[Minutes per connected call]]</f>
        <v>576</v>
      </c>
      <c r="AN4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70</v>
      </c>
      <c r="AO42" s="22">
        <f>Table1[[#This Row],[Contactable leads]]-Table1[[#This Row],[Contacted leads]]</f>
        <v>0</v>
      </c>
      <c r="AP42" s="17"/>
    </row>
    <row r="43" spans="1:42" x14ac:dyDescent="0.35">
      <c r="A43" s="11">
        <v>40</v>
      </c>
      <c r="B43" s="5" t="str">
        <f>IF(Table1[[#This Row],[Savings]]&gt;0,"N","Y")</f>
        <v>N</v>
      </c>
      <c r="C43" s="5" t="s">
        <v>184</v>
      </c>
      <c r="D43" s="5" t="s">
        <v>343</v>
      </c>
      <c r="E43" s="5" t="s">
        <v>379</v>
      </c>
      <c r="F43" s="6">
        <v>42410</v>
      </c>
      <c r="G43" s="7">
        <f t="shared" ca="1" si="2"/>
        <v>9</v>
      </c>
      <c r="H43" s="4">
        <v>3</v>
      </c>
      <c r="I43" s="5" t="str">
        <f>IF(Table1[[#This Row],[No of Employees]]&lt;5,"Below 5",IF(Table1[[#This Row],[No of Employees]]&lt;10,"5 to 10",IF(Table1[[#This Row],[No of Employees]]&lt;15,"10 to 15","Above 15")))</f>
        <v>Below 5</v>
      </c>
      <c r="J43" s="57">
        <v>3.80898</v>
      </c>
      <c r="K43" s="34">
        <v>7.8753000000000004E-2</v>
      </c>
      <c r="L43" s="34">
        <f t="shared" si="3"/>
        <v>3.8877329999999999</v>
      </c>
      <c r="M43" s="67">
        <f t="shared" si="4"/>
        <v>1.4256663275368731E-4</v>
      </c>
      <c r="N43" s="34">
        <v>6.9215419999999996</v>
      </c>
      <c r="O43" s="68">
        <f t="shared" si="5"/>
        <v>1.2962120225683347E-4</v>
      </c>
      <c r="P43" s="71"/>
      <c r="Q43" s="10">
        <v>5</v>
      </c>
      <c r="R43" s="8">
        <v>43</v>
      </c>
      <c r="S43" s="8">
        <v>2</v>
      </c>
      <c r="T43" s="8">
        <v>2</v>
      </c>
      <c r="U43" s="8">
        <v>0</v>
      </c>
      <c r="V43" s="8">
        <v>0</v>
      </c>
      <c r="W43" s="22">
        <v>4</v>
      </c>
      <c r="X43" s="16">
        <v>56</v>
      </c>
      <c r="Y43" s="8">
        <v>55</v>
      </c>
      <c r="Z43" s="9">
        <f t="shared" si="6"/>
        <v>1.7857142857142905E-2</v>
      </c>
      <c r="AA43" s="8">
        <f t="shared" si="7"/>
        <v>1</v>
      </c>
      <c r="AB43" s="42" t="str">
        <f t="shared" si="8"/>
        <v>B. 50-100</v>
      </c>
      <c r="AC43" s="40">
        <v>0.9</v>
      </c>
      <c r="AD43" s="26">
        <f t="shared" si="9"/>
        <v>50</v>
      </c>
      <c r="AE43" s="31">
        <f t="shared" si="10"/>
        <v>1</v>
      </c>
      <c r="AF43" s="31">
        <f>Table1[[#This Row],[Contactable leads]]*Table1[[#This Row],[Average productive calls per lead]]</f>
        <v>50</v>
      </c>
      <c r="AG43" s="31">
        <f>Table1[[#This Row],[Total Calls]]*$AG$1</f>
        <v>45</v>
      </c>
      <c r="AH43" s="31">
        <f>IF(Table1[[#This Row],[MSRU]]="Metro",3,IF(Table1[[#This Row],[MSRU]]="URBAN",2,1))</f>
        <v>1</v>
      </c>
      <c r="AI43" s="23">
        <f t="shared" si="11"/>
        <v>24</v>
      </c>
      <c r="AJ43" s="4">
        <f t="shared" si="12"/>
        <v>8</v>
      </c>
      <c r="AK43" s="4">
        <f t="shared" si="13"/>
        <v>6</v>
      </c>
      <c r="AL43" s="4">
        <f t="shared" si="14"/>
        <v>15</v>
      </c>
      <c r="AM43" s="4">
        <f>(Table1[[#This Row],[Total Employees dedicated for sales pitch]]*Table1[[#This Row],[Working days]]*Table1[[#This Row],[Productive working hours]]*60)/Table1[[#This Row],[Minutes per connected call]]</f>
        <v>576</v>
      </c>
      <c r="AN4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50</v>
      </c>
      <c r="AO43" s="22">
        <f>Table1[[#This Row],[Contactable leads]]-Table1[[#This Row],[Contacted leads]]</f>
        <v>0</v>
      </c>
      <c r="AP43" s="17"/>
    </row>
    <row r="44" spans="1:42" x14ac:dyDescent="0.35">
      <c r="A44" s="11">
        <v>41</v>
      </c>
      <c r="B44" s="5" t="str">
        <f>IF(Table1[[#This Row],[Savings]]&gt;0,"N","Y")</f>
        <v>N</v>
      </c>
      <c r="C44" s="5" t="s">
        <v>179</v>
      </c>
      <c r="D44" s="5" t="s">
        <v>343</v>
      </c>
      <c r="E44" s="5" t="s">
        <v>380</v>
      </c>
      <c r="F44" s="6">
        <v>42388</v>
      </c>
      <c r="G44" s="7">
        <f t="shared" ca="1" si="2"/>
        <v>9</v>
      </c>
      <c r="H44" s="4">
        <v>4</v>
      </c>
      <c r="I44" s="5" t="str">
        <f>IF(Table1[[#This Row],[No of Employees]]&lt;5,"Below 5",IF(Table1[[#This Row],[No of Employees]]&lt;10,"5 to 10",IF(Table1[[#This Row],[No of Employees]]&lt;15,"10 to 15","Above 15")))</f>
        <v>Below 5</v>
      </c>
      <c r="J44" s="57">
        <v>3.712647</v>
      </c>
      <c r="K44" s="34">
        <v>0.37217800000000001</v>
      </c>
      <c r="L44" s="34">
        <f t="shared" si="3"/>
        <v>4.0848250000000004</v>
      </c>
      <c r="M44" s="67">
        <f t="shared" si="4"/>
        <v>1.4979417198611141E-4</v>
      </c>
      <c r="N44" s="34">
        <v>3.484915</v>
      </c>
      <c r="O44" s="68">
        <f t="shared" si="5"/>
        <v>6.5262750997230508E-5</v>
      </c>
      <c r="P44" s="71"/>
      <c r="Q44" s="10">
        <v>11</v>
      </c>
      <c r="R44" s="8">
        <v>25</v>
      </c>
      <c r="S44" s="8">
        <v>1</v>
      </c>
      <c r="T44" s="8">
        <v>2</v>
      </c>
      <c r="U44" s="8">
        <v>0</v>
      </c>
      <c r="V44" s="8">
        <v>1</v>
      </c>
      <c r="W44" s="22">
        <v>0</v>
      </c>
      <c r="X44" s="16">
        <v>40</v>
      </c>
      <c r="Y44" s="8">
        <v>38</v>
      </c>
      <c r="Z44" s="9">
        <f t="shared" si="6"/>
        <v>5.0000000000000044E-2</v>
      </c>
      <c r="AA44" s="8">
        <f t="shared" si="7"/>
        <v>2</v>
      </c>
      <c r="AB44" s="42" t="str">
        <f t="shared" si="8"/>
        <v>A. Below 50</v>
      </c>
      <c r="AC44" s="40">
        <v>0.9</v>
      </c>
      <c r="AD44" s="26">
        <f t="shared" si="9"/>
        <v>34</v>
      </c>
      <c r="AE44" s="31">
        <f t="shared" si="10"/>
        <v>1</v>
      </c>
      <c r="AF44" s="31">
        <f>Table1[[#This Row],[Contactable leads]]*Table1[[#This Row],[Average productive calls per lead]]</f>
        <v>34</v>
      </c>
      <c r="AG44" s="31">
        <f>Table1[[#This Row],[Total Calls]]*$AG$1</f>
        <v>30.6</v>
      </c>
      <c r="AH44" s="31">
        <f>IF(Table1[[#This Row],[MSRU]]="Metro",3,IF(Table1[[#This Row],[MSRU]]="URBAN",2,1))</f>
        <v>1</v>
      </c>
      <c r="AI44" s="23">
        <f t="shared" si="11"/>
        <v>24</v>
      </c>
      <c r="AJ44" s="4">
        <f t="shared" si="12"/>
        <v>8</v>
      </c>
      <c r="AK44" s="4">
        <f t="shared" si="13"/>
        <v>6</v>
      </c>
      <c r="AL44" s="4">
        <f t="shared" si="14"/>
        <v>15</v>
      </c>
      <c r="AM44" s="4">
        <f>(Table1[[#This Row],[Total Employees dedicated for sales pitch]]*Table1[[#This Row],[Working days]]*Table1[[#This Row],[Productive working hours]]*60)/Table1[[#This Row],[Minutes per connected call]]</f>
        <v>576</v>
      </c>
      <c r="AN4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34</v>
      </c>
      <c r="AO44" s="22">
        <f>Table1[[#This Row],[Contactable leads]]-Table1[[#This Row],[Contacted leads]]</f>
        <v>0</v>
      </c>
      <c r="AP44" s="17"/>
    </row>
    <row r="45" spans="1:42" x14ac:dyDescent="0.35">
      <c r="A45" s="11">
        <v>42</v>
      </c>
      <c r="B45" s="5" t="str">
        <f>IF(Table1[[#This Row],[Savings]]&gt;0,"N","Y")</f>
        <v>N</v>
      </c>
      <c r="C45" s="5" t="s">
        <v>190</v>
      </c>
      <c r="D45" s="5" t="s">
        <v>343</v>
      </c>
      <c r="E45" s="5" t="s">
        <v>381</v>
      </c>
      <c r="F45" s="6">
        <v>42422</v>
      </c>
      <c r="G45" s="7">
        <f t="shared" ca="1" si="2"/>
        <v>9</v>
      </c>
      <c r="H45" s="4">
        <v>5</v>
      </c>
      <c r="I45" s="5" t="str">
        <f>IF(Table1[[#This Row],[No of Employees]]&lt;5,"Below 5",IF(Table1[[#This Row],[No of Employees]]&lt;10,"5 to 10",IF(Table1[[#This Row],[No of Employees]]&lt;15,"10 to 15","Above 15")))</f>
        <v>5 to 10</v>
      </c>
      <c r="J45" s="57">
        <v>11.325449000000001</v>
      </c>
      <c r="K45" s="34">
        <v>1.352274</v>
      </c>
      <c r="L45" s="34">
        <f t="shared" si="3"/>
        <v>12.677723</v>
      </c>
      <c r="M45" s="67">
        <f t="shared" si="4"/>
        <v>4.6490339719676616E-4</v>
      </c>
      <c r="N45" s="34">
        <v>6.9641450000000003</v>
      </c>
      <c r="O45" s="68">
        <f t="shared" si="5"/>
        <v>1.3041903777957507E-4</v>
      </c>
      <c r="P45" s="71"/>
      <c r="Q45" s="10">
        <v>57</v>
      </c>
      <c r="R45" s="8">
        <v>65</v>
      </c>
      <c r="S45" s="8">
        <v>7</v>
      </c>
      <c r="T45" s="8">
        <v>1</v>
      </c>
      <c r="U45" s="8">
        <v>0</v>
      </c>
      <c r="V45" s="8">
        <v>1</v>
      </c>
      <c r="W45" s="22">
        <v>5</v>
      </c>
      <c r="X45" s="16">
        <v>136</v>
      </c>
      <c r="Y45" s="8">
        <v>133</v>
      </c>
      <c r="Z45" s="9">
        <f t="shared" si="6"/>
        <v>2.2058823529411797E-2</v>
      </c>
      <c r="AA45" s="8">
        <f t="shared" si="7"/>
        <v>3</v>
      </c>
      <c r="AB45" s="42" t="str">
        <f t="shared" si="8"/>
        <v>C. 100-250</v>
      </c>
      <c r="AC45" s="40">
        <v>0.9</v>
      </c>
      <c r="AD45" s="26">
        <f t="shared" si="9"/>
        <v>120</v>
      </c>
      <c r="AE45" s="31">
        <f t="shared" si="10"/>
        <v>1</v>
      </c>
      <c r="AF45" s="31">
        <f>Table1[[#This Row],[Contactable leads]]*Table1[[#This Row],[Average productive calls per lead]]</f>
        <v>120</v>
      </c>
      <c r="AG45" s="31">
        <f>Table1[[#This Row],[Total Calls]]*$AG$1</f>
        <v>108</v>
      </c>
      <c r="AH45" s="31">
        <f>IF(Table1[[#This Row],[MSRU]]="Metro",3,IF(Table1[[#This Row],[MSRU]]="URBAN",2,1))</f>
        <v>1</v>
      </c>
      <c r="AI45" s="23">
        <f t="shared" si="11"/>
        <v>24</v>
      </c>
      <c r="AJ45" s="4">
        <f t="shared" si="12"/>
        <v>8</v>
      </c>
      <c r="AK45" s="4">
        <f t="shared" si="13"/>
        <v>6</v>
      </c>
      <c r="AL45" s="4">
        <f t="shared" si="14"/>
        <v>15</v>
      </c>
      <c r="AM45" s="4">
        <f>(Table1[[#This Row],[Total Employees dedicated for sales pitch]]*Table1[[#This Row],[Working days]]*Table1[[#This Row],[Productive working hours]]*60)/Table1[[#This Row],[Minutes per connected call]]</f>
        <v>576</v>
      </c>
      <c r="AN4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120</v>
      </c>
      <c r="AO45" s="22">
        <f>Table1[[#This Row],[Contactable leads]]-Table1[[#This Row],[Contacted leads]]</f>
        <v>0</v>
      </c>
      <c r="AP45" s="17"/>
    </row>
    <row r="46" spans="1:42" x14ac:dyDescent="0.35">
      <c r="A46" s="11">
        <v>43</v>
      </c>
      <c r="B46" s="5" t="str">
        <f>IF(Table1[[#This Row],[Savings]]&gt;0,"N","Y")</f>
        <v>N</v>
      </c>
      <c r="C46" s="5" t="s">
        <v>179</v>
      </c>
      <c r="D46" s="5" t="s">
        <v>343</v>
      </c>
      <c r="E46" s="5" t="s">
        <v>382</v>
      </c>
      <c r="F46" s="6">
        <v>43097</v>
      </c>
      <c r="G46" s="7">
        <f t="shared" ca="1" si="2"/>
        <v>7</v>
      </c>
      <c r="H46" s="4">
        <v>3</v>
      </c>
      <c r="I46" s="5" t="str">
        <f>IF(Table1[[#This Row],[No of Employees]]&lt;5,"Below 5",IF(Table1[[#This Row],[No of Employees]]&lt;10,"5 to 10",IF(Table1[[#This Row],[No of Employees]]&lt;15,"10 to 15","Above 15")))</f>
        <v>Below 5</v>
      </c>
      <c r="J46" s="57">
        <v>3.2823639999999998</v>
      </c>
      <c r="K46" s="34">
        <v>0.363705</v>
      </c>
      <c r="L46" s="34">
        <f t="shared" si="3"/>
        <v>3.6460689999999998</v>
      </c>
      <c r="M46" s="67">
        <f t="shared" si="4"/>
        <v>1.3370459857135354E-4</v>
      </c>
      <c r="N46" s="34">
        <v>1.2855300000000001</v>
      </c>
      <c r="O46" s="68">
        <f t="shared" si="5"/>
        <v>2.4074396158721157E-5</v>
      </c>
      <c r="P46" s="71"/>
      <c r="Q46" s="10">
        <v>4</v>
      </c>
      <c r="R46" s="8">
        <v>9</v>
      </c>
      <c r="S46" s="8">
        <v>3</v>
      </c>
      <c r="T46" s="8">
        <v>2</v>
      </c>
      <c r="U46" s="8">
        <v>0</v>
      </c>
      <c r="V46" s="8">
        <v>0</v>
      </c>
      <c r="W46" s="22">
        <v>0</v>
      </c>
      <c r="X46" s="16">
        <v>18</v>
      </c>
      <c r="Y46" s="8">
        <v>16</v>
      </c>
      <c r="Z46" s="9">
        <f t="shared" si="6"/>
        <v>0.11111111111111116</v>
      </c>
      <c r="AA46" s="8">
        <f t="shared" si="7"/>
        <v>2</v>
      </c>
      <c r="AB46" s="42" t="str">
        <f t="shared" si="8"/>
        <v>A. Below 50</v>
      </c>
      <c r="AC46" s="40">
        <v>0.9</v>
      </c>
      <c r="AD46" s="26">
        <f t="shared" si="9"/>
        <v>14</v>
      </c>
      <c r="AE46" s="31">
        <f t="shared" si="10"/>
        <v>1</v>
      </c>
      <c r="AF46" s="31">
        <f>Table1[[#This Row],[Contactable leads]]*Table1[[#This Row],[Average productive calls per lead]]</f>
        <v>14</v>
      </c>
      <c r="AG46" s="31">
        <f>Table1[[#This Row],[Total Calls]]*$AG$1</f>
        <v>12.6</v>
      </c>
      <c r="AH46" s="31">
        <f>IF(Table1[[#This Row],[MSRU]]="Metro",3,IF(Table1[[#This Row],[MSRU]]="URBAN",2,1))</f>
        <v>1</v>
      </c>
      <c r="AI46" s="23">
        <f t="shared" si="11"/>
        <v>24</v>
      </c>
      <c r="AJ46" s="4">
        <f t="shared" si="12"/>
        <v>8</v>
      </c>
      <c r="AK46" s="4">
        <f t="shared" si="13"/>
        <v>6</v>
      </c>
      <c r="AL46" s="4">
        <f t="shared" si="14"/>
        <v>15</v>
      </c>
      <c r="AM46" s="4">
        <f>(Table1[[#This Row],[Total Employees dedicated for sales pitch]]*Table1[[#This Row],[Working days]]*Table1[[#This Row],[Productive working hours]]*60)/Table1[[#This Row],[Minutes per connected call]]</f>
        <v>576</v>
      </c>
      <c r="AN4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14</v>
      </c>
      <c r="AO46" s="22">
        <f>Table1[[#This Row],[Contactable leads]]-Table1[[#This Row],[Contacted leads]]</f>
        <v>0</v>
      </c>
      <c r="AP46" s="17"/>
    </row>
    <row r="47" spans="1:42" x14ac:dyDescent="0.35">
      <c r="A47" s="11">
        <v>44</v>
      </c>
      <c r="B47" s="5" t="str">
        <f>IF(Table1[[#This Row],[Savings]]&gt;0,"N","Y")</f>
        <v>N</v>
      </c>
      <c r="C47" s="5" t="s">
        <v>316</v>
      </c>
      <c r="D47" s="5" t="s">
        <v>356</v>
      </c>
      <c r="E47" s="5" t="s">
        <v>383</v>
      </c>
      <c r="F47" s="6">
        <v>43171</v>
      </c>
      <c r="G47" s="7">
        <f t="shared" ca="1" si="2"/>
        <v>7</v>
      </c>
      <c r="H47" s="4">
        <v>6</v>
      </c>
      <c r="I47" s="5" t="str">
        <f>IF(Table1[[#This Row],[No of Employees]]&lt;5,"Below 5",IF(Table1[[#This Row],[No of Employees]]&lt;10,"5 to 10",IF(Table1[[#This Row],[No of Employees]]&lt;15,"10 to 15","Above 15")))</f>
        <v>5 to 10</v>
      </c>
      <c r="J47" s="57">
        <v>5.6123539999999998</v>
      </c>
      <c r="K47" s="34">
        <v>3.3747050000000001</v>
      </c>
      <c r="L47" s="34">
        <f t="shared" si="3"/>
        <v>8.9870590000000004</v>
      </c>
      <c r="M47" s="67">
        <f t="shared" si="4"/>
        <v>3.2956346024501181E-4</v>
      </c>
      <c r="N47" s="34">
        <v>5.6161289999999999</v>
      </c>
      <c r="O47" s="68">
        <f t="shared" si="5"/>
        <v>1.0517445289062292E-4</v>
      </c>
      <c r="P47" s="71"/>
      <c r="Q47" s="10">
        <v>13</v>
      </c>
      <c r="R47" s="8">
        <v>46</v>
      </c>
      <c r="S47" s="8">
        <v>4</v>
      </c>
      <c r="T47" s="8">
        <v>0</v>
      </c>
      <c r="U47" s="8">
        <v>0</v>
      </c>
      <c r="V47" s="8">
        <v>3</v>
      </c>
      <c r="W47" s="22">
        <v>2</v>
      </c>
      <c r="X47" s="16">
        <v>68</v>
      </c>
      <c r="Y47" s="8">
        <v>68</v>
      </c>
      <c r="Z47" s="9">
        <f t="shared" si="6"/>
        <v>0</v>
      </c>
      <c r="AA47" s="8">
        <f t="shared" si="7"/>
        <v>0</v>
      </c>
      <c r="AB47" s="42" t="str">
        <f t="shared" si="8"/>
        <v>B. 50-100</v>
      </c>
      <c r="AC47" s="40">
        <v>0.9</v>
      </c>
      <c r="AD47" s="26">
        <f t="shared" si="9"/>
        <v>61</v>
      </c>
      <c r="AE47" s="31">
        <f t="shared" si="10"/>
        <v>1</v>
      </c>
      <c r="AF47" s="31">
        <f>Table1[[#This Row],[Contactable leads]]*Table1[[#This Row],[Average productive calls per lead]]</f>
        <v>61</v>
      </c>
      <c r="AG47" s="31">
        <f>Table1[[#This Row],[Total Calls]]*$AG$1</f>
        <v>54.9</v>
      </c>
      <c r="AH47" s="31">
        <f>IF(Table1[[#This Row],[MSRU]]="Metro",3,IF(Table1[[#This Row],[MSRU]]="URBAN",2,1))</f>
        <v>2</v>
      </c>
      <c r="AI47" s="23">
        <f t="shared" si="11"/>
        <v>24</v>
      </c>
      <c r="AJ47" s="4">
        <f t="shared" si="12"/>
        <v>8</v>
      </c>
      <c r="AK47" s="4">
        <f t="shared" si="13"/>
        <v>6</v>
      </c>
      <c r="AL47" s="4">
        <f t="shared" si="14"/>
        <v>15</v>
      </c>
      <c r="AM47" s="4">
        <f>(Table1[[#This Row],[Total Employees dedicated for sales pitch]]*Table1[[#This Row],[Working days]]*Table1[[#This Row],[Productive working hours]]*60)/Table1[[#This Row],[Minutes per connected call]]</f>
        <v>1152</v>
      </c>
      <c r="AN4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61</v>
      </c>
      <c r="AO47" s="22">
        <f>Table1[[#This Row],[Contactable leads]]-Table1[[#This Row],[Contacted leads]]</f>
        <v>0</v>
      </c>
      <c r="AP47" s="17"/>
    </row>
    <row r="48" spans="1:42" x14ac:dyDescent="0.35">
      <c r="A48" s="11">
        <v>45</v>
      </c>
      <c r="B48" s="5" t="str">
        <f>IF(Table1[[#This Row],[Savings]]&gt;0,"N","Y")</f>
        <v>N</v>
      </c>
      <c r="C48" s="5" t="s">
        <v>312</v>
      </c>
      <c r="D48" s="5" t="s">
        <v>343</v>
      </c>
      <c r="E48" s="5" t="s">
        <v>384</v>
      </c>
      <c r="F48" s="6">
        <v>43461</v>
      </c>
      <c r="G48" s="7">
        <f t="shared" ca="1" si="2"/>
        <v>6</v>
      </c>
      <c r="H48" s="4">
        <v>5</v>
      </c>
      <c r="I48" s="5" t="str">
        <f>IF(Table1[[#This Row],[No of Employees]]&lt;5,"Below 5",IF(Table1[[#This Row],[No of Employees]]&lt;10,"5 to 10",IF(Table1[[#This Row],[No of Employees]]&lt;15,"10 to 15","Above 15")))</f>
        <v>5 to 10</v>
      </c>
      <c r="J48" s="57">
        <v>8.783315</v>
      </c>
      <c r="K48" s="34">
        <v>0.93907799999999997</v>
      </c>
      <c r="L48" s="34">
        <f t="shared" si="3"/>
        <v>9.7223930000000003</v>
      </c>
      <c r="M48" s="67">
        <f t="shared" si="4"/>
        <v>3.5652881314586688E-4</v>
      </c>
      <c r="N48" s="34">
        <v>9.9791760000000007</v>
      </c>
      <c r="O48" s="68">
        <f t="shared" si="5"/>
        <v>1.8688217028120882E-4</v>
      </c>
      <c r="P48" s="71"/>
      <c r="Q48" s="10">
        <v>12</v>
      </c>
      <c r="R48" s="8">
        <v>44</v>
      </c>
      <c r="S48" s="8">
        <v>2</v>
      </c>
      <c r="T48" s="8">
        <v>2</v>
      </c>
      <c r="U48" s="8">
        <v>0</v>
      </c>
      <c r="V48" s="8">
        <v>0</v>
      </c>
      <c r="W48" s="22">
        <v>6</v>
      </c>
      <c r="X48" s="16">
        <v>66</v>
      </c>
      <c r="Y48" s="8">
        <v>65</v>
      </c>
      <c r="Z48" s="9">
        <f t="shared" si="6"/>
        <v>1.5151515151515138E-2</v>
      </c>
      <c r="AA48" s="8">
        <f t="shared" si="7"/>
        <v>1</v>
      </c>
      <c r="AB48" s="42" t="str">
        <f t="shared" si="8"/>
        <v>B. 50-100</v>
      </c>
      <c r="AC48" s="40">
        <v>0.9</v>
      </c>
      <c r="AD48" s="26">
        <f t="shared" si="9"/>
        <v>59</v>
      </c>
      <c r="AE48" s="31">
        <f t="shared" si="10"/>
        <v>1</v>
      </c>
      <c r="AF48" s="31">
        <f>Table1[[#This Row],[Contactable leads]]*Table1[[#This Row],[Average productive calls per lead]]</f>
        <v>59</v>
      </c>
      <c r="AG48" s="31">
        <f>Table1[[#This Row],[Total Calls]]*$AG$1</f>
        <v>53.1</v>
      </c>
      <c r="AH48" s="31">
        <f>IF(Table1[[#This Row],[MSRU]]="Metro",3,IF(Table1[[#This Row],[MSRU]]="URBAN",2,1))</f>
        <v>1</v>
      </c>
      <c r="AI48" s="23">
        <f t="shared" si="11"/>
        <v>24</v>
      </c>
      <c r="AJ48" s="4">
        <f t="shared" si="12"/>
        <v>8</v>
      </c>
      <c r="AK48" s="4">
        <f t="shared" si="13"/>
        <v>6</v>
      </c>
      <c r="AL48" s="4">
        <f t="shared" si="14"/>
        <v>15</v>
      </c>
      <c r="AM48" s="4">
        <f>(Table1[[#This Row],[Total Employees dedicated for sales pitch]]*Table1[[#This Row],[Working days]]*Table1[[#This Row],[Productive working hours]]*60)/Table1[[#This Row],[Minutes per connected call]]</f>
        <v>576</v>
      </c>
      <c r="AN4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59</v>
      </c>
      <c r="AO48" s="22">
        <f>Table1[[#This Row],[Contactable leads]]-Table1[[#This Row],[Contacted leads]]</f>
        <v>0</v>
      </c>
      <c r="AP48" s="17"/>
    </row>
    <row r="49" spans="1:42" x14ac:dyDescent="0.35">
      <c r="A49" s="11">
        <v>46</v>
      </c>
      <c r="B49" s="5" t="str">
        <f>IF(Table1[[#This Row],[Savings]]&gt;0,"N","Y")</f>
        <v>N</v>
      </c>
      <c r="C49" s="5" t="s">
        <v>311</v>
      </c>
      <c r="D49" s="5" t="s">
        <v>175</v>
      </c>
      <c r="E49" s="5" t="s">
        <v>385</v>
      </c>
      <c r="F49" s="6">
        <v>43761</v>
      </c>
      <c r="G49" s="7">
        <f t="shared" ca="1" si="2"/>
        <v>5</v>
      </c>
      <c r="H49" s="4">
        <v>3</v>
      </c>
      <c r="I49" s="5" t="str">
        <f>IF(Table1[[#This Row],[No of Employees]]&lt;5,"Below 5",IF(Table1[[#This Row],[No of Employees]]&lt;10,"5 to 10",IF(Table1[[#This Row],[No of Employees]]&lt;15,"10 to 15","Above 15")))</f>
        <v>Below 5</v>
      </c>
      <c r="J49" s="57">
        <v>2.0988329999999999</v>
      </c>
      <c r="K49" s="34">
        <v>0.97126100000000004</v>
      </c>
      <c r="L49" s="34">
        <f t="shared" si="3"/>
        <v>3.0700940000000001</v>
      </c>
      <c r="M49" s="67">
        <f t="shared" si="4"/>
        <v>1.1258308217598764E-4</v>
      </c>
      <c r="N49" s="34">
        <v>7.5014060000000002</v>
      </c>
      <c r="O49" s="68">
        <f t="shared" si="5"/>
        <v>1.4048043981191246E-4</v>
      </c>
      <c r="P49" s="71"/>
      <c r="Q49" s="10">
        <v>8</v>
      </c>
      <c r="R49" s="8">
        <v>21</v>
      </c>
      <c r="S49" s="8">
        <v>12</v>
      </c>
      <c r="T49" s="8">
        <v>1</v>
      </c>
      <c r="U49" s="8">
        <v>0</v>
      </c>
      <c r="V49" s="8">
        <v>0</v>
      </c>
      <c r="W49" s="22">
        <v>1</v>
      </c>
      <c r="X49" s="16">
        <v>43</v>
      </c>
      <c r="Y49" s="8">
        <v>42</v>
      </c>
      <c r="Z49" s="9">
        <f t="shared" si="6"/>
        <v>2.3255813953488413E-2</v>
      </c>
      <c r="AA49" s="8">
        <f t="shared" si="7"/>
        <v>1</v>
      </c>
      <c r="AB49" s="42" t="str">
        <f t="shared" si="8"/>
        <v>A. Below 50</v>
      </c>
      <c r="AC49" s="40">
        <v>0.9</v>
      </c>
      <c r="AD49" s="26">
        <f t="shared" si="9"/>
        <v>38</v>
      </c>
      <c r="AE49" s="31">
        <f t="shared" si="10"/>
        <v>1</v>
      </c>
      <c r="AF49" s="31">
        <f>Table1[[#This Row],[Contactable leads]]*Table1[[#This Row],[Average productive calls per lead]]</f>
        <v>38</v>
      </c>
      <c r="AG49" s="31">
        <f>Table1[[#This Row],[Total Calls]]*$AG$1</f>
        <v>34.200000000000003</v>
      </c>
      <c r="AH49" s="31">
        <f>IF(Table1[[#This Row],[MSRU]]="Metro",3,IF(Table1[[#This Row],[MSRU]]="URBAN",2,1))</f>
        <v>1</v>
      </c>
      <c r="AI49" s="23">
        <f t="shared" si="11"/>
        <v>24</v>
      </c>
      <c r="AJ49" s="4">
        <f t="shared" si="12"/>
        <v>8</v>
      </c>
      <c r="AK49" s="4">
        <f t="shared" si="13"/>
        <v>6</v>
      </c>
      <c r="AL49" s="4">
        <f t="shared" si="14"/>
        <v>15</v>
      </c>
      <c r="AM49" s="4">
        <f>(Table1[[#This Row],[Total Employees dedicated for sales pitch]]*Table1[[#This Row],[Working days]]*Table1[[#This Row],[Productive working hours]]*60)/Table1[[#This Row],[Minutes per connected call]]</f>
        <v>576</v>
      </c>
      <c r="AN4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38</v>
      </c>
      <c r="AO49" s="22">
        <f>Table1[[#This Row],[Contactable leads]]-Table1[[#This Row],[Contacted leads]]</f>
        <v>0</v>
      </c>
      <c r="AP49" s="17"/>
    </row>
    <row r="50" spans="1:42" x14ac:dyDescent="0.35">
      <c r="A50" s="11">
        <v>47</v>
      </c>
      <c r="B50" s="5" t="str">
        <f>IF(Table1[[#This Row],[Savings]]&gt;0,"N","Y")</f>
        <v>N</v>
      </c>
      <c r="C50" s="5" t="s">
        <v>311</v>
      </c>
      <c r="D50" s="5" t="s">
        <v>340</v>
      </c>
      <c r="E50" s="5" t="s">
        <v>386</v>
      </c>
      <c r="F50" s="6">
        <v>43997</v>
      </c>
      <c r="G50" s="7">
        <f t="shared" ca="1" si="2"/>
        <v>4</v>
      </c>
      <c r="H50" s="4">
        <v>3</v>
      </c>
      <c r="I50" s="5" t="str">
        <f>IF(Table1[[#This Row],[No of Employees]]&lt;5,"Below 5",IF(Table1[[#This Row],[No of Employees]]&lt;10,"5 to 10",IF(Table1[[#This Row],[No of Employees]]&lt;15,"10 to 15","Above 15")))</f>
        <v>Below 5</v>
      </c>
      <c r="J50" s="57">
        <v>1.8503529999999999</v>
      </c>
      <c r="K50" s="34">
        <v>0.425508</v>
      </c>
      <c r="L50" s="34">
        <f t="shared" si="3"/>
        <v>2.2758609999999999</v>
      </c>
      <c r="M50" s="67">
        <f t="shared" si="4"/>
        <v>8.345785047106877E-5</v>
      </c>
      <c r="N50" s="34">
        <v>5.461913</v>
      </c>
      <c r="O50" s="68">
        <f t="shared" si="5"/>
        <v>1.0228641676699037E-4</v>
      </c>
      <c r="P50" s="71"/>
      <c r="Q50" s="10">
        <v>1</v>
      </c>
      <c r="R50" s="8">
        <v>20</v>
      </c>
      <c r="S50" s="8">
        <v>2</v>
      </c>
      <c r="T50" s="8">
        <v>1</v>
      </c>
      <c r="U50" s="8">
        <v>0</v>
      </c>
      <c r="V50" s="8">
        <v>1</v>
      </c>
      <c r="W50" s="22">
        <v>0</v>
      </c>
      <c r="X50" s="16">
        <v>25</v>
      </c>
      <c r="Y50" s="8">
        <v>24</v>
      </c>
      <c r="Z50" s="9">
        <f t="shared" si="6"/>
        <v>4.0000000000000036E-2</v>
      </c>
      <c r="AA50" s="8">
        <f t="shared" si="7"/>
        <v>1</v>
      </c>
      <c r="AB50" s="42" t="str">
        <f t="shared" si="8"/>
        <v>A. Below 50</v>
      </c>
      <c r="AC50" s="40">
        <v>0.9</v>
      </c>
      <c r="AD50" s="26">
        <f t="shared" si="9"/>
        <v>22</v>
      </c>
      <c r="AE50" s="31">
        <f t="shared" si="10"/>
        <v>1</v>
      </c>
      <c r="AF50" s="31">
        <f>Table1[[#This Row],[Contactable leads]]*Table1[[#This Row],[Average productive calls per lead]]</f>
        <v>22</v>
      </c>
      <c r="AG50" s="31">
        <f>Table1[[#This Row],[Total Calls]]*$AG$1</f>
        <v>19.8</v>
      </c>
      <c r="AH50" s="31">
        <f>IF(Table1[[#This Row],[MSRU]]="Metro",3,IF(Table1[[#This Row],[MSRU]]="URBAN",2,1))</f>
        <v>3</v>
      </c>
      <c r="AI50" s="23">
        <f t="shared" si="11"/>
        <v>24</v>
      </c>
      <c r="AJ50" s="4">
        <f t="shared" si="12"/>
        <v>8</v>
      </c>
      <c r="AK50" s="4">
        <f t="shared" si="13"/>
        <v>6</v>
      </c>
      <c r="AL50" s="4">
        <f t="shared" si="14"/>
        <v>15</v>
      </c>
      <c r="AM50" s="4">
        <f>(Table1[[#This Row],[Total Employees dedicated for sales pitch]]*Table1[[#This Row],[Working days]]*Table1[[#This Row],[Productive working hours]]*60)/Table1[[#This Row],[Minutes per connected call]]</f>
        <v>1728</v>
      </c>
      <c r="AN5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22</v>
      </c>
      <c r="AO50" s="22">
        <f>Table1[[#This Row],[Contactable leads]]-Table1[[#This Row],[Contacted leads]]</f>
        <v>0</v>
      </c>
      <c r="AP50" s="17"/>
    </row>
    <row r="51" spans="1:42" x14ac:dyDescent="0.35">
      <c r="A51" s="11">
        <v>48</v>
      </c>
      <c r="B51" s="5" t="str">
        <f>IF(Table1[[#This Row],[Savings]]&gt;0,"N","Y")</f>
        <v>N</v>
      </c>
      <c r="C51" s="5" t="s">
        <v>311</v>
      </c>
      <c r="D51" s="5" t="s">
        <v>340</v>
      </c>
      <c r="E51" s="5" t="s">
        <v>387</v>
      </c>
      <c r="F51" s="6">
        <v>43990</v>
      </c>
      <c r="G51" s="7">
        <f t="shared" ca="1" si="2"/>
        <v>4</v>
      </c>
      <c r="H51" s="4">
        <v>5</v>
      </c>
      <c r="I51" s="5" t="str">
        <f>IF(Table1[[#This Row],[No of Employees]]&lt;5,"Below 5",IF(Table1[[#This Row],[No of Employees]]&lt;10,"5 to 10",IF(Table1[[#This Row],[No of Employees]]&lt;15,"10 to 15","Above 15")))</f>
        <v>5 to 10</v>
      </c>
      <c r="J51" s="57">
        <v>2.164917</v>
      </c>
      <c r="K51" s="34">
        <v>0.26631700000000003</v>
      </c>
      <c r="L51" s="34">
        <f t="shared" si="3"/>
        <v>2.4312339999999999</v>
      </c>
      <c r="M51" s="67">
        <f t="shared" si="4"/>
        <v>8.9155516805366591E-5</v>
      </c>
      <c r="N51" s="34">
        <v>2.9568300000000001</v>
      </c>
      <c r="O51" s="68">
        <f t="shared" si="5"/>
        <v>5.5373189885877014E-5</v>
      </c>
      <c r="P51" s="71"/>
      <c r="Q51" s="10">
        <v>0</v>
      </c>
      <c r="R51" s="8">
        <v>23</v>
      </c>
      <c r="S51" s="8">
        <v>3</v>
      </c>
      <c r="T51" s="8">
        <v>1</v>
      </c>
      <c r="U51" s="8">
        <v>0</v>
      </c>
      <c r="V51" s="8">
        <v>0</v>
      </c>
      <c r="W51" s="22">
        <v>0</v>
      </c>
      <c r="X51" s="16">
        <v>27</v>
      </c>
      <c r="Y51" s="8">
        <v>27</v>
      </c>
      <c r="Z51" s="9">
        <f t="shared" si="6"/>
        <v>0</v>
      </c>
      <c r="AA51" s="8">
        <f t="shared" si="7"/>
        <v>0</v>
      </c>
      <c r="AB51" s="42" t="str">
        <f t="shared" si="8"/>
        <v>A. Below 50</v>
      </c>
      <c r="AC51" s="40">
        <v>0.9</v>
      </c>
      <c r="AD51" s="26">
        <f t="shared" si="9"/>
        <v>24</v>
      </c>
      <c r="AE51" s="31">
        <f t="shared" si="10"/>
        <v>1</v>
      </c>
      <c r="AF51" s="31">
        <f>Table1[[#This Row],[Contactable leads]]*Table1[[#This Row],[Average productive calls per lead]]</f>
        <v>24</v>
      </c>
      <c r="AG51" s="31">
        <f>Table1[[#This Row],[Total Calls]]*$AG$1</f>
        <v>21.6</v>
      </c>
      <c r="AH51" s="31">
        <f>IF(Table1[[#This Row],[MSRU]]="Metro",3,IF(Table1[[#This Row],[MSRU]]="URBAN",2,1))</f>
        <v>3</v>
      </c>
      <c r="AI51" s="23">
        <f t="shared" si="11"/>
        <v>24</v>
      </c>
      <c r="AJ51" s="4">
        <f t="shared" si="12"/>
        <v>8</v>
      </c>
      <c r="AK51" s="4">
        <f t="shared" si="13"/>
        <v>6</v>
      </c>
      <c r="AL51" s="4">
        <f t="shared" si="14"/>
        <v>15</v>
      </c>
      <c r="AM51" s="4">
        <f>(Table1[[#This Row],[Total Employees dedicated for sales pitch]]*Table1[[#This Row],[Working days]]*Table1[[#This Row],[Productive working hours]]*60)/Table1[[#This Row],[Minutes per connected call]]</f>
        <v>1728</v>
      </c>
      <c r="AN5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24</v>
      </c>
      <c r="AO51" s="22">
        <f>Table1[[#This Row],[Contactable leads]]-Table1[[#This Row],[Contacted leads]]</f>
        <v>0</v>
      </c>
      <c r="AP51" s="17"/>
    </row>
    <row r="52" spans="1:42" x14ac:dyDescent="0.35">
      <c r="A52" s="11">
        <v>49</v>
      </c>
      <c r="B52" s="5" t="str">
        <f>IF(Table1[[#This Row],[Savings]]&gt;0,"N","Y")</f>
        <v>N</v>
      </c>
      <c r="C52" s="5" t="s">
        <v>311</v>
      </c>
      <c r="D52" s="5" t="s">
        <v>356</v>
      </c>
      <c r="E52" s="5" t="s">
        <v>388</v>
      </c>
      <c r="F52" s="6">
        <v>43992</v>
      </c>
      <c r="G52" s="7">
        <f t="shared" ca="1" si="2"/>
        <v>4</v>
      </c>
      <c r="H52" s="4">
        <v>4</v>
      </c>
      <c r="I52" s="5" t="str">
        <f>IF(Table1[[#This Row],[No of Employees]]&lt;5,"Below 5",IF(Table1[[#This Row],[No of Employees]]&lt;10,"5 to 10",IF(Table1[[#This Row],[No of Employees]]&lt;15,"10 to 15","Above 15")))</f>
        <v>Below 5</v>
      </c>
      <c r="J52" s="57">
        <v>1.990947</v>
      </c>
      <c r="K52" s="34">
        <v>0.16683999999999999</v>
      </c>
      <c r="L52" s="34">
        <f t="shared" si="3"/>
        <v>2.1577869999999999</v>
      </c>
      <c r="M52" s="67">
        <f t="shared" si="4"/>
        <v>7.9127971697048308E-5</v>
      </c>
      <c r="N52" s="34">
        <v>1.6825730000000001</v>
      </c>
      <c r="O52" s="68">
        <f t="shared" si="5"/>
        <v>3.1509905617113513E-5</v>
      </c>
      <c r="P52" s="71"/>
      <c r="Q52" s="10">
        <v>0</v>
      </c>
      <c r="R52" s="8">
        <v>29</v>
      </c>
      <c r="S52" s="8">
        <v>0</v>
      </c>
      <c r="T52" s="8">
        <v>1</v>
      </c>
      <c r="U52" s="8">
        <v>0</v>
      </c>
      <c r="V52" s="8">
        <v>1</v>
      </c>
      <c r="W52" s="22">
        <v>1</v>
      </c>
      <c r="X52" s="16">
        <v>32</v>
      </c>
      <c r="Y52" s="8">
        <v>32</v>
      </c>
      <c r="Z52" s="9">
        <f t="shared" si="6"/>
        <v>0</v>
      </c>
      <c r="AA52" s="8">
        <f t="shared" si="7"/>
        <v>0</v>
      </c>
      <c r="AB52" s="42" t="str">
        <f t="shared" si="8"/>
        <v>A. Below 50</v>
      </c>
      <c r="AC52" s="40">
        <v>0.9</v>
      </c>
      <c r="AD52" s="26">
        <f t="shared" si="9"/>
        <v>29</v>
      </c>
      <c r="AE52" s="31">
        <f t="shared" si="10"/>
        <v>1</v>
      </c>
      <c r="AF52" s="31">
        <f>Table1[[#This Row],[Contactable leads]]*Table1[[#This Row],[Average productive calls per lead]]</f>
        <v>29</v>
      </c>
      <c r="AG52" s="31">
        <f>Table1[[#This Row],[Total Calls]]*$AG$1</f>
        <v>26.1</v>
      </c>
      <c r="AH52" s="31">
        <f>IF(Table1[[#This Row],[MSRU]]="Metro",3,IF(Table1[[#This Row],[MSRU]]="URBAN",2,1))</f>
        <v>2</v>
      </c>
      <c r="AI52" s="23">
        <f t="shared" si="11"/>
        <v>24</v>
      </c>
      <c r="AJ52" s="4">
        <f t="shared" si="12"/>
        <v>8</v>
      </c>
      <c r="AK52" s="4">
        <f t="shared" si="13"/>
        <v>6</v>
      </c>
      <c r="AL52" s="4">
        <f t="shared" si="14"/>
        <v>15</v>
      </c>
      <c r="AM52" s="4">
        <f>(Table1[[#This Row],[Total Employees dedicated for sales pitch]]*Table1[[#This Row],[Working days]]*Table1[[#This Row],[Productive working hours]]*60)/Table1[[#This Row],[Minutes per connected call]]</f>
        <v>1152</v>
      </c>
      <c r="AN5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29</v>
      </c>
      <c r="AO52" s="22">
        <f>Table1[[#This Row],[Contactable leads]]-Table1[[#This Row],[Contacted leads]]</f>
        <v>0</v>
      </c>
      <c r="AP52" s="17"/>
    </row>
    <row r="53" spans="1:42" hidden="1" x14ac:dyDescent="0.35">
      <c r="A53" s="11">
        <v>50</v>
      </c>
      <c r="B53" s="5" t="str">
        <f>IF(Table1[[#This Row],[Savings]]&gt;0,"N","Y")</f>
        <v>Y</v>
      </c>
      <c r="C53" s="5" t="s">
        <v>222</v>
      </c>
      <c r="D53" s="5" t="s">
        <v>356</v>
      </c>
      <c r="E53" s="5" t="s">
        <v>389</v>
      </c>
      <c r="F53" s="6">
        <v>43607</v>
      </c>
      <c r="G53" s="7">
        <f t="shared" ca="1" si="2"/>
        <v>6</v>
      </c>
      <c r="H53" s="4">
        <v>31</v>
      </c>
      <c r="I53" s="5" t="str">
        <f>IF(Table1[[#This Row],[No of Employees]]&lt;5,"Below 5",IF(Table1[[#This Row],[No of Employees]]&lt;10,"5 to 10",IF(Table1[[#This Row],[No of Employees]]&lt;15,"10 to 15","Above 15")))</f>
        <v>Above 15</v>
      </c>
      <c r="J53" s="57">
        <v>0</v>
      </c>
      <c r="K53" s="34">
        <v>0</v>
      </c>
      <c r="L53" s="34">
        <f t="shared" si="3"/>
        <v>0</v>
      </c>
      <c r="M53" s="35">
        <f t="shared" si="4"/>
        <v>0</v>
      </c>
      <c r="N53" s="34">
        <v>0</v>
      </c>
      <c r="O53" s="36">
        <f t="shared" si="5"/>
        <v>0</v>
      </c>
      <c r="P53" s="70"/>
      <c r="Q53" s="10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22">
        <v>0</v>
      </c>
      <c r="X53" s="16">
        <v>0</v>
      </c>
      <c r="Y53" s="8">
        <v>0</v>
      </c>
      <c r="Z53" s="9">
        <f t="shared" si="6"/>
        <v>0</v>
      </c>
      <c r="AA53" s="8">
        <f t="shared" si="7"/>
        <v>0</v>
      </c>
      <c r="AB53" s="42" t="str">
        <f t="shared" si="8"/>
        <v>A. Below 50</v>
      </c>
      <c r="AC53" s="40">
        <v>0.9</v>
      </c>
      <c r="AD53" s="26">
        <f t="shared" si="9"/>
        <v>0</v>
      </c>
      <c r="AE53" s="31">
        <f t="shared" si="10"/>
        <v>1</v>
      </c>
      <c r="AF53" s="31">
        <f>Table1[[#This Row],[Contactable leads]]*Table1[[#This Row],[Average productive calls per lead]]</f>
        <v>0</v>
      </c>
      <c r="AG53" s="31">
        <f>Table1[[#This Row],[Total Calls]]*$AG$1</f>
        <v>0</v>
      </c>
      <c r="AH53" s="31">
        <f>IF(Table1[[#This Row],[MSRU]]="Metro",3,IF(Table1[[#This Row],[MSRU]]="URBAN",2,1))</f>
        <v>2</v>
      </c>
      <c r="AI53" s="23">
        <f t="shared" si="11"/>
        <v>24</v>
      </c>
      <c r="AJ53" s="4">
        <f t="shared" si="12"/>
        <v>8</v>
      </c>
      <c r="AK53" s="4">
        <f t="shared" si="13"/>
        <v>6</v>
      </c>
      <c r="AL53" s="4">
        <f t="shared" si="14"/>
        <v>15</v>
      </c>
      <c r="AM53" s="4">
        <f>(Table1[[#This Row],[Total Employees dedicated for sales pitch]]*Table1[[#This Row],[Working days]]*Table1[[#This Row],[Productive working hours]]*60)/Table1[[#This Row],[Minutes per connected call]]</f>
        <v>1152</v>
      </c>
      <c r="AN5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53" s="22">
        <f>Table1[[#This Row],[Contactable leads]]-Table1[[#This Row],[Contacted leads]]</f>
        <v>0</v>
      </c>
      <c r="AP53" s="17"/>
    </row>
    <row r="54" spans="1:42" x14ac:dyDescent="0.35">
      <c r="A54" s="11">
        <v>51</v>
      </c>
      <c r="B54" s="5" t="str">
        <f>IF(Table1[[#This Row],[Savings]]&gt;0,"N","Y")</f>
        <v>N</v>
      </c>
      <c r="C54" s="5" t="s">
        <v>222</v>
      </c>
      <c r="D54" s="5" t="s">
        <v>356</v>
      </c>
      <c r="E54" s="5" t="s">
        <v>390</v>
      </c>
      <c r="F54" s="6">
        <v>27654</v>
      </c>
      <c r="G54" s="7">
        <f t="shared" ca="1" si="2"/>
        <v>49</v>
      </c>
      <c r="H54" s="4">
        <v>11</v>
      </c>
      <c r="I54" s="5" t="str">
        <f>IF(Table1[[#This Row],[No of Employees]]&lt;5,"Below 5",IF(Table1[[#This Row],[No of Employees]]&lt;10,"5 to 10",IF(Table1[[#This Row],[No of Employees]]&lt;15,"10 to 15","Above 15")))</f>
        <v>10 to 15</v>
      </c>
      <c r="J54" s="57">
        <v>27.75</v>
      </c>
      <c r="K54" s="34">
        <v>6.6380290000000004</v>
      </c>
      <c r="L54" s="34">
        <f t="shared" si="3"/>
        <v>34.388029000000003</v>
      </c>
      <c r="M54" s="67">
        <f t="shared" si="4"/>
        <v>1.261039660276606E-3</v>
      </c>
      <c r="N54" s="34">
        <v>92</v>
      </c>
      <c r="O54" s="68">
        <f t="shared" si="5"/>
        <v>1.7229037413380834E-3</v>
      </c>
      <c r="P54" s="71"/>
      <c r="Q54" s="10">
        <v>79</v>
      </c>
      <c r="R54" s="8">
        <v>217</v>
      </c>
      <c r="S54" s="8">
        <v>50</v>
      </c>
      <c r="T54" s="8">
        <v>25</v>
      </c>
      <c r="U54" s="8">
        <v>0</v>
      </c>
      <c r="V54" s="8">
        <v>2</v>
      </c>
      <c r="W54" s="22">
        <v>20</v>
      </c>
      <c r="X54" s="16">
        <v>393</v>
      </c>
      <c r="Y54" s="8">
        <v>382</v>
      </c>
      <c r="Z54" s="9">
        <f t="shared" si="6"/>
        <v>2.7989821882951627E-2</v>
      </c>
      <c r="AA54" s="8">
        <f t="shared" si="7"/>
        <v>11</v>
      </c>
      <c r="AB54" s="42" t="str">
        <f t="shared" si="8"/>
        <v>D. 240-500</v>
      </c>
      <c r="AC54" s="40">
        <v>0.9</v>
      </c>
      <c r="AD54" s="26">
        <f t="shared" si="9"/>
        <v>344</v>
      </c>
      <c r="AE54" s="31">
        <f t="shared" si="10"/>
        <v>1</v>
      </c>
      <c r="AF54" s="31">
        <f>Table1[[#This Row],[Contactable leads]]*Table1[[#This Row],[Average productive calls per lead]]</f>
        <v>344</v>
      </c>
      <c r="AG54" s="31">
        <f>Table1[[#This Row],[Total Calls]]*$AG$1</f>
        <v>309.60000000000002</v>
      </c>
      <c r="AH54" s="31">
        <f>IF(Table1[[#This Row],[MSRU]]="Metro",3,IF(Table1[[#This Row],[MSRU]]="URBAN",2,1))</f>
        <v>2</v>
      </c>
      <c r="AI54" s="23">
        <f t="shared" si="11"/>
        <v>24</v>
      </c>
      <c r="AJ54" s="4">
        <f t="shared" si="12"/>
        <v>8</v>
      </c>
      <c r="AK54" s="4">
        <f t="shared" si="13"/>
        <v>6</v>
      </c>
      <c r="AL54" s="4">
        <f t="shared" si="14"/>
        <v>15</v>
      </c>
      <c r="AM54" s="4">
        <f>(Table1[[#This Row],[Total Employees dedicated for sales pitch]]*Table1[[#This Row],[Working days]]*Table1[[#This Row],[Productive working hours]]*60)/Table1[[#This Row],[Minutes per connected call]]</f>
        <v>1152</v>
      </c>
      <c r="AN5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344</v>
      </c>
      <c r="AO54" s="22">
        <f>Table1[[#This Row],[Contactable leads]]-Table1[[#This Row],[Contacted leads]]</f>
        <v>0</v>
      </c>
      <c r="AP54" s="17"/>
    </row>
    <row r="55" spans="1:42" x14ac:dyDescent="0.35">
      <c r="A55" s="11">
        <v>52</v>
      </c>
      <c r="B55" s="5" t="str">
        <f>IF(Table1[[#This Row],[Savings]]&gt;0,"N","Y")</f>
        <v>N</v>
      </c>
      <c r="C55" s="5" t="s">
        <v>188</v>
      </c>
      <c r="D55" s="5" t="s">
        <v>175</v>
      </c>
      <c r="E55" s="5" t="s">
        <v>391</v>
      </c>
      <c r="F55" s="6">
        <v>21244</v>
      </c>
      <c r="G55" s="7">
        <f t="shared" ca="1" si="2"/>
        <v>67</v>
      </c>
      <c r="H55" s="4">
        <v>10</v>
      </c>
      <c r="I55" s="5" t="str">
        <f>IF(Table1[[#This Row],[No of Employees]]&lt;5,"Below 5",IF(Table1[[#This Row],[No of Employees]]&lt;10,"5 to 10",IF(Table1[[#This Row],[No of Employees]]&lt;15,"10 to 15","Above 15")))</f>
        <v>10 to 15</v>
      </c>
      <c r="J55" s="57">
        <v>48.639273000000003</v>
      </c>
      <c r="K55" s="34">
        <v>1.963805</v>
      </c>
      <c r="L55" s="34">
        <f t="shared" si="3"/>
        <v>50.603078000000004</v>
      </c>
      <c r="M55" s="67">
        <f t="shared" si="4"/>
        <v>1.8556599533538429E-3</v>
      </c>
      <c r="N55" s="34">
        <v>71.024975999999995</v>
      </c>
      <c r="O55" s="68">
        <f t="shared" si="5"/>
        <v>1.33009996607443E-3</v>
      </c>
      <c r="P55" s="71"/>
      <c r="Q55" s="10">
        <v>74</v>
      </c>
      <c r="R55" s="8">
        <v>186</v>
      </c>
      <c r="S55" s="8">
        <v>7</v>
      </c>
      <c r="T55" s="8">
        <v>14</v>
      </c>
      <c r="U55" s="8">
        <v>0</v>
      </c>
      <c r="V55" s="8">
        <v>6</v>
      </c>
      <c r="W55" s="22">
        <v>10</v>
      </c>
      <c r="X55" s="16">
        <v>297</v>
      </c>
      <c r="Y55" s="8">
        <v>288</v>
      </c>
      <c r="Z55" s="9">
        <f t="shared" si="6"/>
        <v>3.0303030303030276E-2</v>
      </c>
      <c r="AA55" s="8">
        <f t="shared" si="7"/>
        <v>9</v>
      </c>
      <c r="AB55" s="42" t="str">
        <f t="shared" si="8"/>
        <v>D. 240-500</v>
      </c>
      <c r="AC55" s="40">
        <v>0.9</v>
      </c>
      <c r="AD55" s="26">
        <f t="shared" si="9"/>
        <v>259</v>
      </c>
      <c r="AE55" s="31">
        <f t="shared" si="10"/>
        <v>1</v>
      </c>
      <c r="AF55" s="31">
        <f>Table1[[#This Row],[Contactable leads]]*Table1[[#This Row],[Average productive calls per lead]]</f>
        <v>259</v>
      </c>
      <c r="AG55" s="31">
        <f>Table1[[#This Row],[Total Calls]]*$AG$1</f>
        <v>233.1</v>
      </c>
      <c r="AH55" s="31">
        <f>IF(Table1[[#This Row],[MSRU]]="Metro",3,IF(Table1[[#This Row],[MSRU]]="URBAN",2,1))</f>
        <v>1</v>
      </c>
      <c r="AI55" s="23">
        <f t="shared" si="11"/>
        <v>24</v>
      </c>
      <c r="AJ55" s="4">
        <f t="shared" si="12"/>
        <v>8</v>
      </c>
      <c r="AK55" s="4">
        <f t="shared" si="13"/>
        <v>6</v>
      </c>
      <c r="AL55" s="4">
        <f t="shared" si="14"/>
        <v>15</v>
      </c>
      <c r="AM55" s="4">
        <f>(Table1[[#This Row],[Total Employees dedicated for sales pitch]]*Table1[[#This Row],[Working days]]*Table1[[#This Row],[Productive working hours]]*60)/Table1[[#This Row],[Minutes per connected call]]</f>
        <v>576</v>
      </c>
      <c r="AN5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259</v>
      </c>
      <c r="AO55" s="22">
        <f>Table1[[#This Row],[Contactable leads]]-Table1[[#This Row],[Contacted leads]]</f>
        <v>0</v>
      </c>
      <c r="AP55" s="17"/>
    </row>
    <row r="56" spans="1:42" x14ac:dyDescent="0.35">
      <c r="A56" s="11">
        <v>53</v>
      </c>
      <c r="B56" s="5" t="str">
        <f>IF(Table1[[#This Row],[Savings]]&gt;0,"N","Y")</f>
        <v>N</v>
      </c>
      <c r="C56" s="5" t="s">
        <v>312</v>
      </c>
      <c r="D56" s="5" t="s">
        <v>340</v>
      </c>
      <c r="E56" s="5" t="s">
        <v>392</v>
      </c>
      <c r="F56" s="6">
        <v>27004</v>
      </c>
      <c r="G56" s="7">
        <f t="shared" ca="1" si="2"/>
        <v>51</v>
      </c>
      <c r="H56" s="4">
        <v>9</v>
      </c>
      <c r="I56" s="5" t="str">
        <f>IF(Table1[[#This Row],[No of Employees]]&lt;5,"Below 5",IF(Table1[[#This Row],[No of Employees]]&lt;10,"5 to 10",IF(Table1[[#This Row],[No of Employees]]&lt;15,"10 to 15","Above 15")))</f>
        <v>5 to 10</v>
      </c>
      <c r="J56" s="57">
        <v>45.491973999999999</v>
      </c>
      <c r="K56" s="34">
        <v>17.145109999999999</v>
      </c>
      <c r="L56" s="34">
        <f t="shared" si="3"/>
        <v>62.637084000000002</v>
      </c>
      <c r="M56" s="67">
        <f t="shared" si="4"/>
        <v>2.2969576746628088E-3</v>
      </c>
      <c r="N56" s="34">
        <v>246.81502699999999</v>
      </c>
      <c r="O56" s="68">
        <f t="shared" si="5"/>
        <v>4.6221579721386959E-3</v>
      </c>
      <c r="P56" s="71"/>
      <c r="Q56" s="10">
        <v>87</v>
      </c>
      <c r="R56" s="8">
        <v>176</v>
      </c>
      <c r="S56" s="8">
        <v>21</v>
      </c>
      <c r="T56" s="8">
        <v>17</v>
      </c>
      <c r="U56" s="8">
        <v>0</v>
      </c>
      <c r="V56" s="8">
        <v>7</v>
      </c>
      <c r="W56" s="22">
        <v>18</v>
      </c>
      <c r="X56" s="16">
        <v>326</v>
      </c>
      <c r="Y56" s="8">
        <v>314</v>
      </c>
      <c r="Z56" s="9">
        <f t="shared" si="6"/>
        <v>3.6809815950920255E-2</v>
      </c>
      <c r="AA56" s="8">
        <f t="shared" si="7"/>
        <v>12</v>
      </c>
      <c r="AB56" s="42" t="str">
        <f t="shared" si="8"/>
        <v>D. 240-500</v>
      </c>
      <c r="AC56" s="40">
        <v>0.9</v>
      </c>
      <c r="AD56" s="26">
        <f t="shared" si="9"/>
        <v>283</v>
      </c>
      <c r="AE56" s="31">
        <f t="shared" si="10"/>
        <v>1</v>
      </c>
      <c r="AF56" s="31">
        <f>Table1[[#This Row],[Contactable leads]]*Table1[[#This Row],[Average productive calls per lead]]</f>
        <v>283</v>
      </c>
      <c r="AG56" s="31">
        <f>Table1[[#This Row],[Total Calls]]*$AG$1</f>
        <v>254.70000000000002</v>
      </c>
      <c r="AH56" s="31">
        <f>IF(Table1[[#This Row],[MSRU]]="Metro",3,IF(Table1[[#This Row],[MSRU]]="URBAN",2,1))</f>
        <v>3</v>
      </c>
      <c r="AI56" s="23">
        <f t="shared" si="11"/>
        <v>24</v>
      </c>
      <c r="AJ56" s="4">
        <f t="shared" si="12"/>
        <v>8</v>
      </c>
      <c r="AK56" s="4">
        <f t="shared" si="13"/>
        <v>6</v>
      </c>
      <c r="AL56" s="4">
        <f t="shared" si="14"/>
        <v>15</v>
      </c>
      <c r="AM56" s="4">
        <f>(Table1[[#This Row],[Total Employees dedicated for sales pitch]]*Table1[[#This Row],[Working days]]*Table1[[#This Row],[Productive working hours]]*60)/Table1[[#This Row],[Minutes per connected call]]</f>
        <v>1728</v>
      </c>
      <c r="AN5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283</v>
      </c>
      <c r="AO56" s="22">
        <f>Table1[[#This Row],[Contactable leads]]-Table1[[#This Row],[Contacted leads]]</f>
        <v>0</v>
      </c>
      <c r="AP56" s="17"/>
    </row>
    <row r="57" spans="1:42" x14ac:dyDescent="0.35">
      <c r="A57" s="11">
        <v>54</v>
      </c>
      <c r="B57" s="5" t="str">
        <f>IF(Table1[[#This Row],[Savings]]&gt;0,"N","Y")</f>
        <v>N</v>
      </c>
      <c r="C57" s="5" t="s">
        <v>312</v>
      </c>
      <c r="D57" s="5" t="s">
        <v>340</v>
      </c>
      <c r="E57" s="5" t="s">
        <v>393</v>
      </c>
      <c r="F57" s="6">
        <v>34778</v>
      </c>
      <c r="G57" s="7">
        <f t="shared" ca="1" si="2"/>
        <v>30</v>
      </c>
      <c r="H57" s="4">
        <v>10</v>
      </c>
      <c r="I57" s="5" t="str">
        <f>IF(Table1[[#This Row],[No of Employees]]&lt;5,"Below 5",IF(Table1[[#This Row],[No of Employees]]&lt;10,"5 to 10",IF(Table1[[#This Row],[No of Employees]]&lt;15,"10 to 15","Above 15")))</f>
        <v>10 to 15</v>
      </c>
      <c r="J57" s="57">
        <v>29.732253</v>
      </c>
      <c r="K57" s="34">
        <v>13.361746</v>
      </c>
      <c r="L57" s="34">
        <f t="shared" si="3"/>
        <v>43.093998999999997</v>
      </c>
      <c r="M57" s="67">
        <f t="shared" si="4"/>
        <v>1.5802953364649189E-3</v>
      </c>
      <c r="N57" s="34">
        <v>85.826903000000001</v>
      </c>
      <c r="O57" s="68">
        <f t="shared" si="5"/>
        <v>1.6072988291973996E-3</v>
      </c>
      <c r="P57" s="71"/>
      <c r="Q57" s="10">
        <v>37</v>
      </c>
      <c r="R57" s="8">
        <v>163</v>
      </c>
      <c r="S57" s="8">
        <v>21</v>
      </c>
      <c r="T57" s="8">
        <v>11</v>
      </c>
      <c r="U57" s="8">
        <v>0</v>
      </c>
      <c r="V57" s="8">
        <v>8</v>
      </c>
      <c r="W57" s="22">
        <v>8</v>
      </c>
      <c r="X57" s="16">
        <v>248</v>
      </c>
      <c r="Y57" s="8">
        <v>239</v>
      </c>
      <c r="Z57" s="9">
        <f t="shared" si="6"/>
        <v>3.6290322580645129E-2</v>
      </c>
      <c r="AA57" s="8">
        <f t="shared" si="7"/>
        <v>9</v>
      </c>
      <c r="AB57" s="42" t="str">
        <f t="shared" si="8"/>
        <v>C. 100-250</v>
      </c>
      <c r="AC57" s="40">
        <v>0.9</v>
      </c>
      <c r="AD57" s="26">
        <f t="shared" si="9"/>
        <v>215</v>
      </c>
      <c r="AE57" s="31">
        <f t="shared" si="10"/>
        <v>1</v>
      </c>
      <c r="AF57" s="31">
        <f>Table1[[#This Row],[Contactable leads]]*Table1[[#This Row],[Average productive calls per lead]]</f>
        <v>215</v>
      </c>
      <c r="AG57" s="31">
        <f>Table1[[#This Row],[Total Calls]]*$AG$1</f>
        <v>193.5</v>
      </c>
      <c r="AH57" s="31">
        <f>IF(Table1[[#This Row],[MSRU]]="Metro",3,IF(Table1[[#This Row],[MSRU]]="URBAN",2,1))</f>
        <v>3</v>
      </c>
      <c r="AI57" s="23">
        <f t="shared" si="11"/>
        <v>24</v>
      </c>
      <c r="AJ57" s="4">
        <f t="shared" si="12"/>
        <v>8</v>
      </c>
      <c r="AK57" s="4">
        <f t="shared" si="13"/>
        <v>6</v>
      </c>
      <c r="AL57" s="4">
        <f t="shared" si="14"/>
        <v>15</v>
      </c>
      <c r="AM57" s="4">
        <f>(Table1[[#This Row],[Total Employees dedicated for sales pitch]]*Table1[[#This Row],[Working days]]*Table1[[#This Row],[Productive working hours]]*60)/Table1[[#This Row],[Minutes per connected call]]</f>
        <v>1728</v>
      </c>
      <c r="AN5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215</v>
      </c>
      <c r="AO57" s="22">
        <f>Table1[[#This Row],[Contactable leads]]-Table1[[#This Row],[Contacted leads]]</f>
        <v>0</v>
      </c>
      <c r="AP57" s="17"/>
    </row>
    <row r="58" spans="1:42" x14ac:dyDescent="0.35">
      <c r="A58" s="11">
        <v>55</v>
      </c>
      <c r="B58" s="5" t="str">
        <f>IF(Table1[[#This Row],[Savings]]&gt;0,"N","Y")</f>
        <v>N</v>
      </c>
      <c r="C58" s="5" t="s">
        <v>312</v>
      </c>
      <c r="D58" s="5" t="s">
        <v>340</v>
      </c>
      <c r="E58" s="5" t="s">
        <v>394</v>
      </c>
      <c r="F58" s="6">
        <v>27390</v>
      </c>
      <c r="G58" s="7">
        <f t="shared" ca="1" si="2"/>
        <v>50</v>
      </c>
      <c r="H58" s="4">
        <v>12</v>
      </c>
      <c r="I58" s="5" t="str">
        <f>IF(Table1[[#This Row],[No of Employees]]&lt;5,"Below 5",IF(Table1[[#This Row],[No of Employees]]&lt;10,"5 to 10",IF(Table1[[#This Row],[No of Employees]]&lt;15,"10 to 15","Above 15")))</f>
        <v>10 to 15</v>
      </c>
      <c r="J58" s="57">
        <v>82.349248000000003</v>
      </c>
      <c r="K58" s="34">
        <v>20.421222</v>
      </c>
      <c r="L58" s="34">
        <f t="shared" si="3"/>
        <v>102.77047</v>
      </c>
      <c r="M58" s="67">
        <f t="shared" si="4"/>
        <v>3.7686846947601188E-3</v>
      </c>
      <c r="N58" s="34">
        <v>380.89925799999997</v>
      </c>
      <c r="O58" s="68">
        <f t="shared" si="5"/>
        <v>7.1331821378380414E-3</v>
      </c>
      <c r="P58" s="71"/>
      <c r="Q58" s="10">
        <v>153</v>
      </c>
      <c r="R58" s="8">
        <v>655</v>
      </c>
      <c r="S58" s="8">
        <v>34</v>
      </c>
      <c r="T58" s="8">
        <v>37</v>
      </c>
      <c r="U58" s="8">
        <v>2</v>
      </c>
      <c r="V58" s="8">
        <v>15</v>
      </c>
      <c r="W58" s="22">
        <v>45</v>
      </c>
      <c r="X58" s="16">
        <v>941</v>
      </c>
      <c r="Y58" s="8">
        <v>899</v>
      </c>
      <c r="Z58" s="9">
        <f t="shared" si="6"/>
        <v>4.4633368756641922E-2</v>
      </c>
      <c r="AA58" s="8">
        <f t="shared" si="7"/>
        <v>42</v>
      </c>
      <c r="AB58" s="42" t="str">
        <f t="shared" si="8"/>
        <v>F. 750-100</v>
      </c>
      <c r="AC58" s="40">
        <v>0.9</v>
      </c>
      <c r="AD58" s="26">
        <f t="shared" si="9"/>
        <v>809</v>
      </c>
      <c r="AE58" s="31">
        <f t="shared" si="10"/>
        <v>1</v>
      </c>
      <c r="AF58" s="31">
        <f>Table1[[#This Row],[Contactable leads]]*Table1[[#This Row],[Average productive calls per lead]]</f>
        <v>809</v>
      </c>
      <c r="AG58" s="31">
        <f>Table1[[#This Row],[Total Calls]]*$AG$1</f>
        <v>728.1</v>
      </c>
      <c r="AH58" s="31">
        <f>IF(Table1[[#This Row],[MSRU]]="Metro",3,IF(Table1[[#This Row],[MSRU]]="URBAN",2,1))</f>
        <v>3</v>
      </c>
      <c r="AI58" s="23">
        <f t="shared" si="11"/>
        <v>24</v>
      </c>
      <c r="AJ58" s="4">
        <f t="shared" si="12"/>
        <v>8</v>
      </c>
      <c r="AK58" s="4">
        <f t="shared" si="13"/>
        <v>6</v>
      </c>
      <c r="AL58" s="4">
        <f t="shared" si="14"/>
        <v>15</v>
      </c>
      <c r="AM58" s="4">
        <f>(Table1[[#This Row],[Total Employees dedicated for sales pitch]]*Table1[[#This Row],[Working days]]*Table1[[#This Row],[Productive working hours]]*60)/Table1[[#This Row],[Minutes per connected call]]</f>
        <v>1728</v>
      </c>
      <c r="AN5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809</v>
      </c>
      <c r="AO58" s="22">
        <f>Table1[[#This Row],[Contactable leads]]-Table1[[#This Row],[Contacted leads]]</f>
        <v>0</v>
      </c>
      <c r="AP58" s="17"/>
    </row>
    <row r="59" spans="1:42" x14ac:dyDescent="0.35">
      <c r="A59" s="11">
        <v>56</v>
      </c>
      <c r="B59" s="5" t="str">
        <f>IF(Table1[[#This Row],[Savings]]&gt;0,"N","Y")</f>
        <v>N</v>
      </c>
      <c r="C59" s="5" t="s">
        <v>312</v>
      </c>
      <c r="D59" s="5" t="s">
        <v>340</v>
      </c>
      <c r="E59" s="5" t="s">
        <v>395</v>
      </c>
      <c r="F59" s="6">
        <v>21914</v>
      </c>
      <c r="G59" s="7">
        <f t="shared" ca="1" si="2"/>
        <v>65</v>
      </c>
      <c r="H59" s="4">
        <v>11</v>
      </c>
      <c r="I59" s="5" t="str">
        <f>IF(Table1[[#This Row],[No of Employees]]&lt;5,"Below 5",IF(Table1[[#This Row],[No of Employees]]&lt;10,"5 to 10",IF(Table1[[#This Row],[No of Employees]]&lt;15,"10 to 15","Above 15")))</f>
        <v>10 to 15</v>
      </c>
      <c r="J59" s="57">
        <v>78.301964999999996</v>
      </c>
      <c r="K59" s="34">
        <v>16.314992</v>
      </c>
      <c r="L59" s="34">
        <f t="shared" si="3"/>
        <v>94.616956999999999</v>
      </c>
      <c r="M59" s="67">
        <f t="shared" si="4"/>
        <v>3.4696881089546082E-3</v>
      </c>
      <c r="N59" s="34">
        <v>102.595803</v>
      </c>
      <c r="O59" s="68">
        <f t="shared" si="5"/>
        <v>1.921333617763967E-3</v>
      </c>
      <c r="P59" s="71"/>
      <c r="Q59" s="10">
        <v>141</v>
      </c>
      <c r="R59" s="8">
        <v>322</v>
      </c>
      <c r="S59" s="8">
        <v>30</v>
      </c>
      <c r="T59" s="8">
        <v>11</v>
      </c>
      <c r="U59" s="8">
        <v>0</v>
      </c>
      <c r="V59" s="8">
        <v>10</v>
      </c>
      <c r="W59" s="22">
        <v>51</v>
      </c>
      <c r="X59" s="16">
        <v>565</v>
      </c>
      <c r="Y59" s="8">
        <v>543</v>
      </c>
      <c r="Z59" s="9">
        <f t="shared" si="6"/>
        <v>3.8938053097345104E-2</v>
      </c>
      <c r="AA59" s="8">
        <f t="shared" si="7"/>
        <v>22</v>
      </c>
      <c r="AB59" s="42" t="str">
        <f t="shared" si="8"/>
        <v>E. 500-750</v>
      </c>
      <c r="AC59" s="40">
        <v>0.9</v>
      </c>
      <c r="AD59" s="26">
        <f t="shared" si="9"/>
        <v>489</v>
      </c>
      <c r="AE59" s="31">
        <f t="shared" si="10"/>
        <v>1</v>
      </c>
      <c r="AF59" s="31">
        <f>Table1[[#This Row],[Contactable leads]]*Table1[[#This Row],[Average productive calls per lead]]</f>
        <v>489</v>
      </c>
      <c r="AG59" s="31">
        <f>Table1[[#This Row],[Total Calls]]*$AG$1</f>
        <v>440.1</v>
      </c>
      <c r="AH59" s="31">
        <f>IF(Table1[[#This Row],[MSRU]]="Metro",3,IF(Table1[[#This Row],[MSRU]]="URBAN",2,1))</f>
        <v>3</v>
      </c>
      <c r="AI59" s="23">
        <f t="shared" si="11"/>
        <v>24</v>
      </c>
      <c r="AJ59" s="4">
        <f t="shared" si="12"/>
        <v>8</v>
      </c>
      <c r="AK59" s="4">
        <f t="shared" si="13"/>
        <v>6</v>
      </c>
      <c r="AL59" s="4">
        <f t="shared" si="14"/>
        <v>15</v>
      </c>
      <c r="AM59" s="4">
        <f>(Table1[[#This Row],[Total Employees dedicated for sales pitch]]*Table1[[#This Row],[Working days]]*Table1[[#This Row],[Productive working hours]]*60)/Table1[[#This Row],[Minutes per connected call]]</f>
        <v>1728</v>
      </c>
      <c r="AN5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489</v>
      </c>
      <c r="AO59" s="22">
        <f>Table1[[#This Row],[Contactable leads]]-Table1[[#This Row],[Contacted leads]]</f>
        <v>0</v>
      </c>
      <c r="AP59" s="17"/>
    </row>
    <row r="60" spans="1:42" x14ac:dyDescent="0.35">
      <c r="A60" s="11">
        <v>57</v>
      </c>
      <c r="B60" s="5" t="str">
        <f>IF(Table1[[#This Row],[Savings]]&gt;0,"N","Y")</f>
        <v>N</v>
      </c>
      <c r="C60" s="5" t="s">
        <v>312</v>
      </c>
      <c r="D60" s="5" t="s">
        <v>340</v>
      </c>
      <c r="E60" s="5" t="s">
        <v>396</v>
      </c>
      <c r="F60" s="6">
        <v>25904</v>
      </c>
      <c r="G60" s="7">
        <f t="shared" ca="1" si="2"/>
        <v>54</v>
      </c>
      <c r="H60" s="4">
        <v>10</v>
      </c>
      <c r="I60" s="5" t="str">
        <f>IF(Table1[[#This Row],[No of Employees]]&lt;5,"Below 5",IF(Table1[[#This Row],[No of Employees]]&lt;10,"5 to 10",IF(Table1[[#This Row],[No of Employees]]&lt;15,"10 to 15","Above 15")))</f>
        <v>10 to 15</v>
      </c>
      <c r="J60" s="57">
        <v>51.361310000000003</v>
      </c>
      <c r="K60" s="34">
        <v>7.9613389999999997</v>
      </c>
      <c r="L60" s="34">
        <f t="shared" si="3"/>
        <v>59.322649000000006</v>
      </c>
      <c r="M60" s="67">
        <f t="shared" si="4"/>
        <v>2.1754143903295049E-3</v>
      </c>
      <c r="N60" s="34">
        <v>65.418103000000002</v>
      </c>
      <c r="O60" s="68">
        <f t="shared" si="5"/>
        <v>1.2250988522819577E-3</v>
      </c>
      <c r="P60" s="71"/>
      <c r="Q60" s="10">
        <v>171</v>
      </c>
      <c r="R60" s="8">
        <v>226</v>
      </c>
      <c r="S60" s="8">
        <v>17</v>
      </c>
      <c r="T60" s="8">
        <v>13</v>
      </c>
      <c r="U60" s="8">
        <v>0</v>
      </c>
      <c r="V60" s="8">
        <v>13</v>
      </c>
      <c r="W60" s="22">
        <v>23</v>
      </c>
      <c r="X60" s="16">
        <v>463</v>
      </c>
      <c r="Y60" s="8">
        <v>452</v>
      </c>
      <c r="Z60" s="9">
        <f t="shared" si="6"/>
        <v>2.3758099352051865E-2</v>
      </c>
      <c r="AA60" s="8">
        <f t="shared" si="7"/>
        <v>11</v>
      </c>
      <c r="AB60" s="42" t="str">
        <f t="shared" si="8"/>
        <v>D. 240-500</v>
      </c>
      <c r="AC60" s="40">
        <v>0.9</v>
      </c>
      <c r="AD60" s="26">
        <f t="shared" si="9"/>
        <v>407</v>
      </c>
      <c r="AE60" s="31">
        <f t="shared" si="10"/>
        <v>1</v>
      </c>
      <c r="AF60" s="31">
        <f>Table1[[#This Row],[Contactable leads]]*Table1[[#This Row],[Average productive calls per lead]]</f>
        <v>407</v>
      </c>
      <c r="AG60" s="31">
        <f>Table1[[#This Row],[Total Calls]]*$AG$1</f>
        <v>366.3</v>
      </c>
      <c r="AH60" s="31">
        <f>IF(Table1[[#This Row],[MSRU]]="Metro",3,IF(Table1[[#This Row],[MSRU]]="URBAN",2,1))</f>
        <v>3</v>
      </c>
      <c r="AI60" s="23">
        <f t="shared" si="11"/>
        <v>24</v>
      </c>
      <c r="AJ60" s="4">
        <f t="shared" si="12"/>
        <v>8</v>
      </c>
      <c r="AK60" s="4">
        <f t="shared" si="13"/>
        <v>6</v>
      </c>
      <c r="AL60" s="4">
        <f t="shared" si="14"/>
        <v>15</v>
      </c>
      <c r="AM60" s="4">
        <f>(Table1[[#This Row],[Total Employees dedicated for sales pitch]]*Table1[[#This Row],[Working days]]*Table1[[#This Row],[Productive working hours]]*60)/Table1[[#This Row],[Minutes per connected call]]</f>
        <v>1728</v>
      </c>
      <c r="AN6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407</v>
      </c>
      <c r="AO60" s="22">
        <f>Table1[[#This Row],[Contactable leads]]-Table1[[#This Row],[Contacted leads]]</f>
        <v>0</v>
      </c>
      <c r="AP60" s="17"/>
    </row>
    <row r="61" spans="1:42" x14ac:dyDescent="0.35">
      <c r="A61" s="11">
        <v>58</v>
      </c>
      <c r="B61" s="5" t="str">
        <f>IF(Table1[[#This Row],[Savings]]&gt;0,"N","Y")</f>
        <v>N</v>
      </c>
      <c r="C61" s="5" t="s">
        <v>312</v>
      </c>
      <c r="D61" s="5" t="s">
        <v>340</v>
      </c>
      <c r="E61" s="5" t="s">
        <v>397</v>
      </c>
      <c r="F61" s="6">
        <v>27003</v>
      </c>
      <c r="G61" s="7">
        <f t="shared" ca="1" si="2"/>
        <v>51</v>
      </c>
      <c r="H61" s="4">
        <v>12</v>
      </c>
      <c r="I61" s="5" t="str">
        <f>IF(Table1[[#This Row],[No of Employees]]&lt;5,"Below 5",IF(Table1[[#This Row],[No of Employees]]&lt;10,"5 to 10",IF(Table1[[#This Row],[No of Employees]]&lt;15,"10 to 15","Above 15")))</f>
        <v>10 to 15</v>
      </c>
      <c r="J61" s="57">
        <v>135.892064</v>
      </c>
      <c r="K61" s="34">
        <v>13.681770999999999</v>
      </c>
      <c r="L61" s="34">
        <f t="shared" si="3"/>
        <v>149.573835</v>
      </c>
      <c r="M61" s="67">
        <f t="shared" si="4"/>
        <v>5.4850057871787044E-3</v>
      </c>
      <c r="N61" s="34">
        <v>246.45892599999999</v>
      </c>
      <c r="O61" s="68">
        <f t="shared" si="5"/>
        <v>4.615489192299628E-3</v>
      </c>
      <c r="P61" s="71"/>
      <c r="Q61" s="10">
        <v>131</v>
      </c>
      <c r="R61" s="8">
        <v>586</v>
      </c>
      <c r="S61" s="8">
        <v>34</v>
      </c>
      <c r="T61" s="8">
        <v>16</v>
      </c>
      <c r="U61" s="8">
        <v>2</v>
      </c>
      <c r="V61" s="8">
        <v>8</v>
      </c>
      <c r="W61" s="22">
        <v>30</v>
      </c>
      <c r="X61" s="16">
        <v>807</v>
      </c>
      <c r="Y61" s="8">
        <v>773</v>
      </c>
      <c r="Z61" s="9">
        <f t="shared" si="6"/>
        <v>4.2131350681536506E-2</v>
      </c>
      <c r="AA61" s="8">
        <f t="shared" si="7"/>
        <v>34</v>
      </c>
      <c r="AB61" s="42" t="str">
        <f t="shared" si="8"/>
        <v>F. 750-100</v>
      </c>
      <c r="AC61" s="40">
        <v>0.9</v>
      </c>
      <c r="AD61" s="26">
        <f t="shared" si="9"/>
        <v>696</v>
      </c>
      <c r="AE61" s="31">
        <f t="shared" si="10"/>
        <v>1</v>
      </c>
      <c r="AF61" s="31">
        <f>Table1[[#This Row],[Contactable leads]]*Table1[[#This Row],[Average productive calls per lead]]</f>
        <v>696</v>
      </c>
      <c r="AG61" s="31">
        <f>Table1[[#This Row],[Total Calls]]*$AG$1</f>
        <v>626.4</v>
      </c>
      <c r="AH61" s="31">
        <f>IF(Table1[[#This Row],[MSRU]]="Metro",3,IF(Table1[[#This Row],[MSRU]]="URBAN",2,1))</f>
        <v>3</v>
      </c>
      <c r="AI61" s="23">
        <f t="shared" si="11"/>
        <v>24</v>
      </c>
      <c r="AJ61" s="4">
        <f t="shared" si="12"/>
        <v>8</v>
      </c>
      <c r="AK61" s="4">
        <f t="shared" si="13"/>
        <v>6</v>
      </c>
      <c r="AL61" s="4">
        <f t="shared" si="14"/>
        <v>15</v>
      </c>
      <c r="AM61" s="4">
        <f>(Table1[[#This Row],[Total Employees dedicated for sales pitch]]*Table1[[#This Row],[Working days]]*Table1[[#This Row],[Productive working hours]]*60)/Table1[[#This Row],[Minutes per connected call]]</f>
        <v>1728</v>
      </c>
      <c r="AN6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696</v>
      </c>
      <c r="AO61" s="22">
        <f>Table1[[#This Row],[Contactable leads]]-Table1[[#This Row],[Contacted leads]]</f>
        <v>0</v>
      </c>
      <c r="AP61" s="17"/>
    </row>
    <row r="62" spans="1:42" x14ac:dyDescent="0.35">
      <c r="A62" s="11">
        <v>59</v>
      </c>
      <c r="B62" s="5" t="str">
        <f>IF(Table1[[#This Row],[Savings]]&gt;0,"N","Y")</f>
        <v>N</v>
      </c>
      <c r="C62" s="5" t="s">
        <v>312</v>
      </c>
      <c r="D62" s="5" t="s">
        <v>340</v>
      </c>
      <c r="E62" s="5" t="s">
        <v>398</v>
      </c>
      <c r="F62" s="6">
        <v>26654</v>
      </c>
      <c r="G62" s="7">
        <f t="shared" ca="1" si="2"/>
        <v>52</v>
      </c>
      <c r="H62" s="4">
        <v>10</v>
      </c>
      <c r="I62" s="5" t="str">
        <f>IF(Table1[[#This Row],[No of Employees]]&lt;5,"Below 5",IF(Table1[[#This Row],[No of Employees]]&lt;10,"5 to 10",IF(Table1[[#This Row],[No of Employees]]&lt;15,"10 to 15","Above 15")))</f>
        <v>10 to 15</v>
      </c>
      <c r="J62" s="57">
        <v>51.181474999999999</v>
      </c>
      <c r="K62" s="34">
        <v>8.6920009999999994</v>
      </c>
      <c r="L62" s="34">
        <f t="shared" si="3"/>
        <v>59.873475999999997</v>
      </c>
      <c r="M62" s="67">
        <f t="shared" si="4"/>
        <v>2.1956137071601142E-3</v>
      </c>
      <c r="N62" s="34">
        <v>112.292061</v>
      </c>
      <c r="O62" s="68">
        <f t="shared" si="5"/>
        <v>2.1029175219506985E-3</v>
      </c>
      <c r="P62" s="71"/>
      <c r="Q62" s="10">
        <v>111</v>
      </c>
      <c r="R62" s="8">
        <v>296</v>
      </c>
      <c r="S62" s="8">
        <v>28</v>
      </c>
      <c r="T62" s="8">
        <v>21</v>
      </c>
      <c r="U62" s="8">
        <v>0</v>
      </c>
      <c r="V62" s="8">
        <v>5</v>
      </c>
      <c r="W62" s="22">
        <v>14</v>
      </c>
      <c r="X62" s="16">
        <v>475</v>
      </c>
      <c r="Y62" s="8">
        <v>452</v>
      </c>
      <c r="Z62" s="9">
        <f t="shared" si="6"/>
        <v>4.842105263157892E-2</v>
      </c>
      <c r="AA62" s="8">
        <f t="shared" si="7"/>
        <v>23</v>
      </c>
      <c r="AB62" s="42" t="str">
        <f t="shared" si="8"/>
        <v>D. 240-500</v>
      </c>
      <c r="AC62" s="40">
        <v>0.9</v>
      </c>
      <c r="AD62" s="26">
        <f t="shared" si="9"/>
        <v>407</v>
      </c>
      <c r="AE62" s="31">
        <f t="shared" si="10"/>
        <v>1</v>
      </c>
      <c r="AF62" s="31">
        <f>Table1[[#This Row],[Contactable leads]]*Table1[[#This Row],[Average productive calls per lead]]</f>
        <v>407</v>
      </c>
      <c r="AG62" s="31">
        <f>Table1[[#This Row],[Total Calls]]*$AG$1</f>
        <v>366.3</v>
      </c>
      <c r="AH62" s="31">
        <f>IF(Table1[[#This Row],[MSRU]]="Metro",3,IF(Table1[[#This Row],[MSRU]]="URBAN",2,1))</f>
        <v>3</v>
      </c>
      <c r="AI62" s="23">
        <f t="shared" si="11"/>
        <v>24</v>
      </c>
      <c r="AJ62" s="4">
        <f t="shared" si="12"/>
        <v>8</v>
      </c>
      <c r="AK62" s="4">
        <f t="shared" si="13"/>
        <v>6</v>
      </c>
      <c r="AL62" s="4">
        <f t="shared" si="14"/>
        <v>15</v>
      </c>
      <c r="AM62" s="4">
        <f>(Table1[[#This Row],[Total Employees dedicated for sales pitch]]*Table1[[#This Row],[Working days]]*Table1[[#This Row],[Productive working hours]]*60)/Table1[[#This Row],[Minutes per connected call]]</f>
        <v>1728</v>
      </c>
      <c r="AN6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407</v>
      </c>
      <c r="AO62" s="22">
        <f>Table1[[#This Row],[Contactable leads]]-Table1[[#This Row],[Contacted leads]]</f>
        <v>0</v>
      </c>
      <c r="AP62" s="17"/>
    </row>
    <row r="63" spans="1:42" x14ac:dyDescent="0.35">
      <c r="A63" s="11">
        <v>60</v>
      </c>
      <c r="B63" s="5" t="str">
        <f>IF(Table1[[#This Row],[Savings]]&gt;0,"N","Y")</f>
        <v>N</v>
      </c>
      <c r="C63" s="5" t="s">
        <v>312</v>
      </c>
      <c r="D63" s="5" t="s">
        <v>340</v>
      </c>
      <c r="E63" s="5" t="s">
        <v>399</v>
      </c>
      <c r="F63" s="6">
        <v>17338</v>
      </c>
      <c r="G63" s="7">
        <f t="shared" ca="1" si="2"/>
        <v>77</v>
      </c>
      <c r="H63" s="4">
        <v>10</v>
      </c>
      <c r="I63" s="5" t="str">
        <f>IF(Table1[[#This Row],[No of Employees]]&lt;5,"Below 5",IF(Table1[[#This Row],[No of Employees]]&lt;10,"5 to 10",IF(Table1[[#This Row],[No of Employees]]&lt;15,"10 to 15","Above 15")))</f>
        <v>10 to 15</v>
      </c>
      <c r="J63" s="57">
        <v>66.784835000000001</v>
      </c>
      <c r="K63" s="34">
        <v>13.534091</v>
      </c>
      <c r="L63" s="34">
        <f t="shared" si="3"/>
        <v>80.318926000000005</v>
      </c>
      <c r="M63" s="67">
        <f t="shared" si="4"/>
        <v>2.945366573839456E-3</v>
      </c>
      <c r="N63" s="34">
        <v>179.057918</v>
      </c>
      <c r="O63" s="68">
        <f t="shared" si="5"/>
        <v>3.3532560525913885E-3</v>
      </c>
      <c r="P63" s="71"/>
      <c r="Q63" s="10">
        <v>103</v>
      </c>
      <c r="R63" s="8">
        <v>245</v>
      </c>
      <c r="S63" s="8">
        <v>22</v>
      </c>
      <c r="T63" s="8">
        <v>15</v>
      </c>
      <c r="U63" s="8">
        <v>0</v>
      </c>
      <c r="V63" s="8">
        <v>7</v>
      </c>
      <c r="W63" s="22">
        <v>20</v>
      </c>
      <c r="X63" s="16">
        <v>412</v>
      </c>
      <c r="Y63" s="8">
        <v>401</v>
      </c>
      <c r="Z63" s="9">
        <f t="shared" si="6"/>
        <v>2.669902912621358E-2</v>
      </c>
      <c r="AA63" s="8">
        <f t="shared" si="7"/>
        <v>11</v>
      </c>
      <c r="AB63" s="42" t="str">
        <f t="shared" si="8"/>
        <v>D. 240-500</v>
      </c>
      <c r="AC63" s="40">
        <v>0.9</v>
      </c>
      <c r="AD63" s="26">
        <f t="shared" si="9"/>
        <v>361</v>
      </c>
      <c r="AE63" s="31">
        <f t="shared" si="10"/>
        <v>1</v>
      </c>
      <c r="AF63" s="31">
        <f>Table1[[#This Row],[Contactable leads]]*Table1[[#This Row],[Average productive calls per lead]]</f>
        <v>361</v>
      </c>
      <c r="AG63" s="31">
        <f>Table1[[#This Row],[Total Calls]]*$AG$1</f>
        <v>324.90000000000003</v>
      </c>
      <c r="AH63" s="31">
        <f>IF(Table1[[#This Row],[MSRU]]="Metro",3,IF(Table1[[#This Row],[MSRU]]="URBAN",2,1))</f>
        <v>3</v>
      </c>
      <c r="AI63" s="23">
        <f t="shared" si="11"/>
        <v>24</v>
      </c>
      <c r="AJ63" s="4">
        <f t="shared" si="12"/>
        <v>8</v>
      </c>
      <c r="AK63" s="4">
        <f t="shared" si="13"/>
        <v>6</v>
      </c>
      <c r="AL63" s="4">
        <f t="shared" si="14"/>
        <v>15</v>
      </c>
      <c r="AM63" s="4">
        <f>(Table1[[#This Row],[Total Employees dedicated for sales pitch]]*Table1[[#This Row],[Working days]]*Table1[[#This Row],[Productive working hours]]*60)/Table1[[#This Row],[Minutes per connected call]]</f>
        <v>1728</v>
      </c>
      <c r="AN6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361</v>
      </c>
      <c r="AO63" s="22">
        <f>Table1[[#This Row],[Contactable leads]]-Table1[[#This Row],[Contacted leads]]</f>
        <v>0</v>
      </c>
      <c r="AP63" s="17"/>
    </row>
    <row r="64" spans="1:42" x14ac:dyDescent="0.35">
      <c r="A64" s="11">
        <v>61</v>
      </c>
      <c r="B64" s="5" t="str">
        <f>IF(Table1[[#This Row],[Savings]]&gt;0,"N","Y")</f>
        <v>N</v>
      </c>
      <c r="C64" s="5" t="s">
        <v>312</v>
      </c>
      <c r="D64" s="5" t="s">
        <v>340</v>
      </c>
      <c r="E64" s="5" t="s">
        <v>400</v>
      </c>
      <c r="F64" s="6">
        <v>26646</v>
      </c>
      <c r="G64" s="7">
        <f t="shared" ca="1" si="2"/>
        <v>52</v>
      </c>
      <c r="H64" s="4">
        <v>14</v>
      </c>
      <c r="I64" s="5" t="str">
        <f>IF(Table1[[#This Row],[No of Employees]]&lt;5,"Below 5",IF(Table1[[#This Row],[No of Employees]]&lt;10,"5 to 10",IF(Table1[[#This Row],[No of Employees]]&lt;15,"10 to 15","Above 15")))</f>
        <v>10 to 15</v>
      </c>
      <c r="J64" s="57">
        <v>140.53276500000001</v>
      </c>
      <c r="K64" s="34">
        <v>56.165152999999997</v>
      </c>
      <c r="L64" s="34">
        <f t="shared" si="3"/>
        <v>196.69791800000002</v>
      </c>
      <c r="M64" s="67">
        <f t="shared" si="4"/>
        <v>7.2130878943901001E-3</v>
      </c>
      <c r="N64" s="34">
        <v>518.828035</v>
      </c>
      <c r="O64" s="68">
        <f t="shared" si="5"/>
        <v>9.7162039414411521E-3</v>
      </c>
      <c r="P64" s="71"/>
      <c r="Q64" s="10">
        <v>237</v>
      </c>
      <c r="R64" s="8">
        <v>688</v>
      </c>
      <c r="S64" s="8">
        <v>28</v>
      </c>
      <c r="T64" s="8">
        <v>40</v>
      </c>
      <c r="U64" s="8">
        <v>4</v>
      </c>
      <c r="V64" s="8">
        <v>22</v>
      </c>
      <c r="W64" s="22">
        <v>51</v>
      </c>
      <c r="X64" s="16">
        <v>1070</v>
      </c>
      <c r="Y64" s="8">
        <v>1022</v>
      </c>
      <c r="Z64" s="9">
        <f t="shared" si="6"/>
        <v>4.4859813084112132E-2</v>
      </c>
      <c r="AA64" s="8">
        <f t="shared" si="7"/>
        <v>48</v>
      </c>
      <c r="AB64" s="42" t="str">
        <f t="shared" si="8"/>
        <v>G. Above 1000</v>
      </c>
      <c r="AC64" s="40">
        <v>0.9</v>
      </c>
      <c r="AD64" s="26">
        <f t="shared" si="9"/>
        <v>920</v>
      </c>
      <c r="AE64" s="31">
        <f t="shared" si="10"/>
        <v>1</v>
      </c>
      <c r="AF64" s="31">
        <f>Table1[[#This Row],[Contactable leads]]*Table1[[#This Row],[Average productive calls per lead]]</f>
        <v>920</v>
      </c>
      <c r="AG64" s="31">
        <f>Table1[[#This Row],[Total Calls]]*$AG$1</f>
        <v>828</v>
      </c>
      <c r="AH64" s="31">
        <f>IF(Table1[[#This Row],[MSRU]]="Metro",3,IF(Table1[[#This Row],[MSRU]]="URBAN",2,1))</f>
        <v>3</v>
      </c>
      <c r="AI64" s="23">
        <f t="shared" si="11"/>
        <v>24</v>
      </c>
      <c r="AJ64" s="4">
        <f t="shared" si="12"/>
        <v>8</v>
      </c>
      <c r="AK64" s="4">
        <f t="shared" si="13"/>
        <v>6</v>
      </c>
      <c r="AL64" s="4">
        <f t="shared" si="14"/>
        <v>15</v>
      </c>
      <c r="AM64" s="4">
        <f>(Table1[[#This Row],[Total Employees dedicated for sales pitch]]*Table1[[#This Row],[Working days]]*Table1[[#This Row],[Productive working hours]]*60)/Table1[[#This Row],[Minutes per connected call]]</f>
        <v>1728</v>
      </c>
      <c r="AN6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920</v>
      </c>
      <c r="AO64" s="22">
        <f>Table1[[#This Row],[Contactable leads]]-Table1[[#This Row],[Contacted leads]]</f>
        <v>0</v>
      </c>
      <c r="AP64" s="17"/>
    </row>
    <row r="65" spans="1:42" x14ac:dyDescent="0.35">
      <c r="A65" s="11">
        <v>62</v>
      </c>
      <c r="B65" s="5" t="str">
        <f>IF(Table1[[#This Row],[Savings]]&gt;0,"N","Y")</f>
        <v>N</v>
      </c>
      <c r="C65" s="5" t="s">
        <v>312</v>
      </c>
      <c r="D65" s="5" t="s">
        <v>340</v>
      </c>
      <c r="E65" s="5" t="s">
        <v>401</v>
      </c>
      <c r="F65" s="6">
        <v>26980</v>
      </c>
      <c r="G65" s="7">
        <f t="shared" ca="1" si="2"/>
        <v>51</v>
      </c>
      <c r="H65" s="4">
        <v>11</v>
      </c>
      <c r="I65" s="5" t="str">
        <f>IF(Table1[[#This Row],[No of Employees]]&lt;5,"Below 5",IF(Table1[[#This Row],[No of Employees]]&lt;10,"5 to 10",IF(Table1[[#This Row],[No of Employees]]&lt;15,"10 to 15","Above 15")))</f>
        <v>10 to 15</v>
      </c>
      <c r="J65" s="57">
        <v>87.480891999999997</v>
      </c>
      <c r="K65" s="34">
        <v>32.242967</v>
      </c>
      <c r="L65" s="34">
        <f t="shared" si="3"/>
        <v>119.723859</v>
      </c>
      <c r="M65" s="67">
        <f t="shared" si="4"/>
        <v>4.3903805734363047E-3</v>
      </c>
      <c r="N65" s="34">
        <v>161.13935699999999</v>
      </c>
      <c r="O65" s="68">
        <f t="shared" si="5"/>
        <v>3.0176913157838377E-3</v>
      </c>
      <c r="P65" s="71"/>
      <c r="Q65" s="10">
        <v>148</v>
      </c>
      <c r="R65" s="8">
        <v>406</v>
      </c>
      <c r="S65" s="8">
        <v>42</v>
      </c>
      <c r="T65" s="8">
        <v>19</v>
      </c>
      <c r="U65" s="8">
        <v>2</v>
      </c>
      <c r="V65" s="8">
        <v>18</v>
      </c>
      <c r="W65" s="22">
        <v>21</v>
      </c>
      <c r="X65" s="16">
        <v>656</v>
      </c>
      <c r="Y65" s="8">
        <v>627</v>
      </c>
      <c r="Z65" s="9">
        <f t="shared" si="6"/>
        <v>4.4207317073170715E-2</v>
      </c>
      <c r="AA65" s="8">
        <f t="shared" si="7"/>
        <v>29</v>
      </c>
      <c r="AB65" s="42" t="str">
        <f t="shared" si="8"/>
        <v>E. 500-750</v>
      </c>
      <c r="AC65" s="40">
        <v>0.9</v>
      </c>
      <c r="AD65" s="26">
        <f t="shared" si="9"/>
        <v>564</v>
      </c>
      <c r="AE65" s="31">
        <f t="shared" si="10"/>
        <v>1</v>
      </c>
      <c r="AF65" s="31">
        <f>Table1[[#This Row],[Contactable leads]]*Table1[[#This Row],[Average productive calls per lead]]</f>
        <v>564</v>
      </c>
      <c r="AG65" s="31">
        <f>Table1[[#This Row],[Total Calls]]*$AG$1</f>
        <v>507.6</v>
      </c>
      <c r="AH65" s="31">
        <f>IF(Table1[[#This Row],[MSRU]]="Metro",3,IF(Table1[[#This Row],[MSRU]]="URBAN",2,1))</f>
        <v>3</v>
      </c>
      <c r="AI65" s="23">
        <f t="shared" si="11"/>
        <v>24</v>
      </c>
      <c r="AJ65" s="4">
        <f t="shared" si="12"/>
        <v>8</v>
      </c>
      <c r="AK65" s="4">
        <f t="shared" si="13"/>
        <v>6</v>
      </c>
      <c r="AL65" s="4">
        <f t="shared" si="14"/>
        <v>15</v>
      </c>
      <c r="AM65" s="4">
        <f>(Table1[[#This Row],[Total Employees dedicated for sales pitch]]*Table1[[#This Row],[Working days]]*Table1[[#This Row],[Productive working hours]]*60)/Table1[[#This Row],[Minutes per connected call]]</f>
        <v>1728</v>
      </c>
      <c r="AN6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564</v>
      </c>
      <c r="AO65" s="22">
        <f>Table1[[#This Row],[Contactable leads]]-Table1[[#This Row],[Contacted leads]]</f>
        <v>0</v>
      </c>
      <c r="AP65" s="17"/>
    </row>
    <row r="66" spans="1:42" x14ac:dyDescent="0.35">
      <c r="A66" s="11">
        <v>63</v>
      </c>
      <c r="B66" s="5" t="str">
        <f>IF(Table1[[#This Row],[Savings]]&gt;0,"N","Y")</f>
        <v>N</v>
      </c>
      <c r="C66" s="5" t="s">
        <v>312</v>
      </c>
      <c r="D66" s="5" t="s">
        <v>340</v>
      </c>
      <c r="E66" s="5" t="s">
        <v>402</v>
      </c>
      <c r="F66" s="6">
        <v>23632</v>
      </c>
      <c r="G66" s="7">
        <f t="shared" ca="1" si="2"/>
        <v>60</v>
      </c>
      <c r="H66" s="4">
        <v>12</v>
      </c>
      <c r="I66" s="5" t="str">
        <f>IF(Table1[[#This Row],[No of Employees]]&lt;5,"Below 5",IF(Table1[[#This Row],[No of Employees]]&lt;10,"5 to 10",IF(Table1[[#This Row],[No of Employees]]&lt;15,"10 to 15","Above 15")))</f>
        <v>10 to 15</v>
      </c>
      <c r="J66" s="57">
        <v>94.006686000000002</v>
      </c>
      <c r="K66" s="34">
        <v>28.567603999999999</v>
      </c>
      <c r="L66" s="34">
        <f t="shared" si="3"/>
        <v>122.57429</v>
      </c>
      <c r="M66" s="67">
        <f t="shared" si="4"/>
        <v>4.494908417701002E-3</v>
      </c>
      <c r="N66" s="34">
        <v>500.03919500000001</v>
      </c>
      <c r="O66" s="68">
        <f t="shared" si="5"/>
        <v>9.3643413030563422E-3</v>
      </c>
      <c r="P66" s="71"/>
      <c r="Q66" s="10">
        <v>180</v>
      </c>
      <c r="R66" s="8">
        <v>520</v>
      </c>
      <c r="S66" s="8">
        <v>102</v>
      </c>
      <c r="T66" s="8">
        <v>32</v>
      </c>
      <c r="U66" s="8">
        <v>2</v>
      </c>
      <c r="V66" s="8">
        <v>16</v>
      </c>
      <c r="W66" s="22">
        <v>35</v>
      </c>
      <c r="X66" s="16">
        <v>887</v>
      </c>
      <c r="Y66" s="8">
        <v>837</v>
      </c>
      <c r="Z66" s="9">
        <f t="shared" si="6"/>
        <v>5.6369785794813998E-2</v>
      </c>
      <c r="AA66" s="8">
        <f t="shared" si="7"/>
        <v>50</v>
      </c>
      <c r="AB66" s="42" t="str">
        <f t="shared" si="8"/>
        <v>F. 750-100</v>
      </c>
      <c r="AC66" s="40">
        <v>0.9</v>
      </c>
      <c r="AD66" s="26">
        <f t="shared" si="9"/>
        <v>753</v>
      </c>
      <c r="AE66" s="31">
        <f t="shared" si="10"/>
        <v>1</v>
      </c>
      <c r="AF66" s="31">
        <f>Table1[[#This Row],[Contactable leads]]*Table1[[#This Row],[Average productive calls per lead]]</f>
        <v>753</v>
      </c>
      <c r="AG66" s="31">
        <f>Table1[[#This Row],[Total Calls]]*$AG$1</f>
        <v>677.7</v>
      </c>
      <c r="AH66" s="31">
        <f>IF(Table1[[#This Row],[MSRU]]="Metro",3,IF(Table1[[#This Row],[MSRU]]="URBAN",2,1))</f>
        <v>3</v>
      </c>
      <c r="AI66" s="23">
        <f t="shared" si="11"/>
        <v>24</v>
      </c>
      <c r="AJ66" s="4">
        <f t="shared" si="12"/>
        <v>8</v>
      </c>
      <c r="AK66" s="4">
        <f t="shared" si="13"/>
        <v>6</v>
      </c>
      <c r="AL66" s="4">
        <f t="shared" si="14"/>
        <v>15</v>
      </c>
      <c r="AM66" s="4">
        <f>(Table1[[#This Row],[Total Employees dedicated for sales pitch]]*Table1[[#This Row],[Working days]]*Table1[[#This Row],[Productive working hours]]*60)/Table1[[#This Row],[Minutes per connected call]]</f>
        <v>1728</v>
      </c>
      <c r="AN6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753</v>
      </c>
      <c r="AO66" s="22">
        <f>Table1[[#This Row],[Contactable leads]]-Table1[[#This Row],[Contacted leads]]</f>
        <v>0</v>
      </c>
      <c r="AP66" s="17"/>
    </row>
    <row r="67" spans="1:42" x14ac:dyDescent="0.35">
      <c r="A67" s="11">
        <v>64</v>
      </c>
      <c r="B67" s="5" t="str">
        <f>IF(Table1[[#This Row],[Savings]]&gt;0,"N","Y")</f>
        <v>N</v>
      </c>
      <c r="C67" s="5" t="s">
        <v>312</v>
      </c>
      <c r="D67" s="5" t="s">
        <v>340</v>
      </c>
      <c r="E67" s="5" t="s">
        <v>403</v>
      </c>
      <c r="F67" s="6">
        <v>26879</v>
      </c>
      <c r="G67" s="7">
        <f t="shared" ca="1" si="2"/>
        <v>51</v>
      </c>
      <c r="H67" s="4">
        <v>15</v>
      </c>
      <c r="I67" s="5" t="str">
        <f>IF(Table1[[#This Row],[No of Employees]]&lt;5,"Below 5",IF(Table1[[#This Row],[No of Employees]]&lt;10,"5 to 10",IF(Table1[[#This Row],[No of Employees]]&lt;15,"10 to 15","Above 15")))</f>
        <v>Above 15</v>
      </c>
      <c r="J67" s="57">
        <v>142.23680300000001</v>
      </c>
      <c r="K67" s="34">
        <v>15.281743000000001</v>
      </c>
      <c r="L67" s="34">
        <f t="shared" si="3"/>
        <v>157.51854600000001</v>
      </c>
      <c r="M67" s="67">
        <f t="shared" si="4"/>
        <v>5.7763454176191645E-3</v>
      </c>
      <c r="N67" s="34">
        <v>236.924644</v>
      </c>
      <c r="O67" s="68">
        <f t="shared" si="5"/>
        <v>4.436938647421668E-3</v>
      </c>
      <c r="P67" s="71"/>
      <c r="Q67" s="10">
        <v>344</v>
      </c>
      <c r="R67" s="8">
        <v>687</v>
      </c>
      <c r="S67" s="8">
        <v>43</v>
      </c>
      <c r="T67" s="8">
        <v>47</v>
      </c>
      <c r="U67" s="8">
        <v>4</v>
      </c>
      <c r="V67" s="8">
        <v>22</v>
      </c>
      <c r="W67" s="22">
        <v>69</v>
      </c>
      <c r="X67" s="16">
        <v>1216</v>
      </c>
      <c r="Y67" s="8">
        <v>1152</v>
      </c>
      <c r="Z67" s="9">
        <f t="shared" si="6"/>
        <v>5.2631578947368474E-2</v>
      </c>
      <c r="AA67" s="8">
        <f t="shared" si="7"/>
        <v>64</v>
      </c>
      <c r="AB67" s="42" t="str">
        <f t="shared" si="8"/>
        <v>G. Above 1000</v>
      </c>
      <c r="AC67" s="40">
        <v>0.9</v>
      </c>
      <c r="AD67" s="26">
        <f t="shared" si="9"/>
        <v>1037</v>
      </c>
      <c r="AE67" s="31">
        <f t="shared" si="10"/>
        <v>1</v>
      </c>
      <c r="AF67" s="31">
        <f>Table1[[#This Row],[Contactable leads]]*Table1[[#This Row],[Average productive calls per lead]]</f>
        <v>1037</v>
      </c>
      <c r="AG67" s="31">
        <f>Table1[[#This Row],[Total Calls]]*$AG$1</f>
        <v>933.30000000000007</v>
      </c>
      <c r="AH67" s="31">
        <f>IF(Table1[[#This Row],[MSRU]]="Metro",3,IF(Table1[[#This Row],[MSRU]]="URBAN",2,1))</f>
        <v>3</v>
      </c>
      <c r="AI67" s="23">
        <f t="shared" si="11"/>
        <v>24</v>
      </c>
      <c r="AJ67" s="4">
        <f t="shared" si="12"/>
        <v>8</v>
      </c>
      <c r="AK67" s="4">
        <f t="shared" si="13"/>
        <v>6</v>
      </c>
      <c r="AL67" s="4">
        <f t="shared" si="14"/>
        <v>15</v>
      </c>
      <c r="AM67" s="4">
        <f>(Table1[[#This Row],[Total Employees dedicated for sales pitch]]*Table1[[#This Row],[Working days]]*Table1[[#This Row],[Productive working hours]]*60)/Table1[[#This Row],[Minutes per connected call]]</f>
        <v>1728</v>
      </c>
      <c r="AN6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1037</v>
      </c>
      <c r="AO67" s="22">
        <f>Table1[[#This Row],[Contactable leads]]-Table1[[#This Row],[Contacted leads]]</f>
        <v>0</v>
      </c>
      <c r="AP67" s="17"/>
    </row>
    <row r="68" spans="1:42" x14ac:dyDescent="0.35">
      <c r="A68" s="11">
        <v>65</v>
      </c>
      <c r="B68" s="5" t="str">
        <f>IF(Table1[[#This Row],[Savings]]&gt;0,"N","Y")</f>
        <v>N</v>
      </c>
      <c r="C68" s="5" t="s">
        <v>312</v>
      </c>
      <c r="D68" s="5" t="s">
        <v>340</v>
      </c>
      <c r="E68" s="5" t="s">
        <v>404</v>
      </c>
      <c r="F68" s="6">
        <v>25288</v>
      </c>
      <c r="G68" s="7">
        <f t="shared" ref="G68:G131" ca="1" si="15">_xlfn.FLOOR.MATH((TODAY()-F68)/365)</f>
        <v>56</v>
      </c>
      <c r="H68" s="4">
        <v>11</v>
      </c>
      <c r="I68" s="5" t="str">
        <f>IF(Table1[[#This Row],[No of Employees]]&lt;5,"Below 5",IF(Table1[[#This Row],[No of Employees]]&lt;10,"5 to 10",IF(Table1[[#This Row],[No of Employees]]&lt;15,"10 to 15","Above 15")))</f>
        <v>10 to 15</v>
      </c>
      <c r="J68" s="57">
        <v>109.678072</v>
      </c>
      <c r="K68" s="34">
        <v>14.84</v>
      </c>
      <c r="L68" s="34">
        <f t="shared" ref="L68:L131" si="16">J68+K68</f>
        <v>124.518072</v>
      </c>
      <c r="M68" s="67">
        <f t="shared" ref="M68:M131" si="17">L68/$L$1</f>
        <v>4.5661886353875634E-3</v>
      </c>
      <c r="N68" s="34">
        <v>221.84117900000001</v>
      </c>
      <c r="O68" s="68">
        <f t="shared" ref="O68:O131" si="18">N68/$N$1</f>
        <v>4.1544673617603424E-3</v>
      </c>
      <c r="P68" s="71"/>
      <c r="Q68" s="10">
        <v>247</v>
      </c>
      <c r="R68" s="8">
        <v>725</v>
      </c>
      <c r="S68" s="8">
        <v>53</v>
      </c>
      <c r="T68" s="8">
        <v>23</v>
      </c>
      <c r="U68" s="8">
        <v>4</v>
      </c>
      <c r="V68" s="8">
        <v>13</v>
      </c>
      <c r="W68" s="22">
        <v>58</v>
      </c>
      <c r="X68" s="16">
        <v>1123</v>
      </c>
      <c r="Y68" s="8">
        <v>1075</v>
      </c>
      <c r="Z68" s="9">
        <f t="shared" ref="Z68:Z131" si="19">IFERROR(1-Y68/X68,0)</f>
        <v>4.2742653606411385E-2</v>
      </c>
      <c r="AA68" s="8">
        <f t="shared" ref="AA68:AA131" si="20">IFERROR(X68-Y68,0)</f>
        <v>48</v>
      </c>
      <c r="AB68" s="42" t="str">
        <f t="shared" ref="AB68:AB131" si="21">IF(Y68&lt;50,"A. Below 50",IF(Y68&lt;100,"B. 50-100",IF(Y68&lt;250,"C. 100-250",IF(Y68&lt;500,"D. 240-500",IF(Y68&lt;750,"E. 500-750",IF(Y68&lt;1000,"F. 750-100","G. Above 1000"))))))</f>
        <v>G. Above 1000</v>
      </c>
      <c r="AC68" s="40">
        <v>0.9</v>
      </c>
      <c r="AD68" s="26">
        <f t="shared" ref="AD68:AD131" si="22">ROUND(Y68*AC68,0)</f>
        <v>968</v>
      </c>
      <c r="AE68" s="31">
        <f t="shared" ref="AE68:AE131" si="23">$AE$1</f>
        <v>1</v>
      </c>
      <c r="AF68" s="31">
        <f>Table1[[#This Row],[Contactable leads]]*Table1[[#This Row],[Average productive calls per lead]]</f>
        <v>968</v>
      </c>
      <c r="AG68" s="31">
        <f>Table1[[#This Row],[Total Calls]]*$AG$1</f>
        <v>871.2</v>
      </c>
      <c r="AH68" s="31">
        <f>IF(Table1[[#This Row],[MSRU]]="Metro",3,IF(Table1[[#This Row],[MSRU]]="URBAN",2,1))</f>
        <v>3</v>
      </c>
      <c r="AI68" s="23">
        <f t="shared" ref="AI68:AI131" si="24">$AI$1</f>
        <v>24</v>
      </c>
      <c r="AJ68" s="4">
        <f t="shared" ref="AJ68:AJ131" si="25">$AJ$1</f>
        <v>8</v>
      </c>
      <c r="AK68" s="4">
        <f t="shared" ref="AK68:AK131" si="26">$AK$1</f>
        <v>6</v>
      </c>
      <c r="AL68" s="4">
        <f t="shared" ref="AL68:AL131" si="27">$AL$1</f>
        <v>15</v>
      </c>
      <c r="AM68" s="4">
        <f>(Table1[[#This Row],[Total Employees dedicated for sales pitch]]*Table1[[#This Row],[Working days]]*Table1[[#This Row],[Productive working hours]]*60)/Table1[[#This Row],[Minutes per connected call]]</f>
        <v>1728</v>
      </c>
      <c r="AN6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968</v>
      </c>
      <c r="AO68" s="22">
        <f>Table1[[#This Row],[Contactable leads]]-Table1[[#This Row],[Contacted leads]]</f>
        <v>0</v>
      </c>
      <c r="AP68" s="17"/>
    </row>
    <row r="69" spans="1:42" x14ac:dyDescent="0.35">
      <c r="A69" s="11">
        <v>66</v>
      </c>
      <c r="B69" s="5" t="str">
        <f>IF(Table1[[#This Row],[Savings]]&gt;0,"N","Y")</f>
        <v>N</v>
      </c>
      <c r="C69" s="5" t="s">
        <v>312</v>
      </c>
      <c r="D69" s="5" t="s">
        <v>340</v>
      </c>
      <c r="E69" s="5" t="s">
        <v>405</v>
      </c>
      <c r="F69" s="6">
        <v>26653</v>
      </c>
      <c r="G69" s="7">
        <f t="shared" ca="1" si="15"/>
        <v>52</v>
      </c>
      <c r="H69" s="4">
        <v>13</v>
      </c>
      <c r="I69" s="5" t="str">
        <f>IF(Table1[[#This Row],[No of Employees]]&lt;5,"Below 5",IF(Table1[[#This Row],[No of Employees]]&lt;10,"5 to 10",IF(Table1[[#This Row],[No of Employees]]&lt;15,"10 to 15","Above 15")))</f>
        <v>10 to 15</v>
      </c>
      <c r="J69" s="57">
        <v>76.178640999999999</v>
      </c>
      <c r="K69" s="34">
        <v>10.259542</v>
      </c>
      <c r="L69" s="34">
        <f t="shared" si="16"/>
        <v>86.438182999999995</v>
      </c>
      <c r="M69" s="67">
        <f t="shared" si="17"/>
        <v>3.169765179773667E-3</v>
      </c>
      <c r="N69" s="34">
        <v>130.19230400000001</v>
      </c>
      <c r="O69" s="68">
        <f t="shared" si="18"/>
        <v>2.4381392136415773E-3</v>
      </c>
      <c r="P69" s="71"/>
      <c r="Q69" s="10">
        <v>233</v>
      </c>
      <c r="R69" s="8">
        <v>395</v>
      </c>
      <c r="S69" s="8">
        <v>52</v>
      </c>
      <c r="T69" s="8">
        <v>32</v>
      </c>
      <c r="U69" s="8">
        <v>2</v>
      </c>
      <c r="V69" s="8">
        <v>12</v>
      </c>
      <c r="W69" s="22">
        <v>23</v>
      </c>
      <c r="X69" s="16">
        <v>749</v>
      </c>
      <c r="Y69" s="8">
        <v>699</v>
      </c>
      <c r="Z69" s="9">
        <f t="shared" si="19"/>
        <v>6.675567423230977E-2</v>
      </c>
      <c r="AA69" s="8">
        <f t="shared" si="20"/>
        <v>50</v>
      </c>
      <c r="AB69" s="42" t="str">
        <f t="shared" si="21"/>
        <v>E. 500-750</v>
      </c>
      <c r="AC69" s="40">
        <v>0.9</v>
      </c>
      <c r="AD69" s="26">
        <f t="shared" si="22"/>
        <v>629</v>
      </c>
      <c r="AE69" s="31">
        <f t="shared" si="23"/>
        <v>1</v>
      </c>
      <c r="AF69" s="31">
        <f>Table1[[#This Row],[Contactable leads]]*Table1[[#This Row],[Average productive calls per lead]]</f>
        <v>629</v>
      </c>
      <c r="AG69" s="31">
        <f>Table1[[#This Row],[Total Calls]]*$AG$1</f>
        <v>566.1</v>
      </c>
      <c r="AH69" s="31">
        <f>IF(Table1[[#This Row],[MSRU]]="Metro",3,IF(Table1[[#This Row],[MSRU]]="URBAN",2,1))</f>
        <v>3</v>
      </c>
      <c r="AI69" s="23">
        <f t="shared" si="24"/>
        <v>24</v>
      </c>
      <c r="AJ69" s="4">
        <f t="shared" si="25"/>
        <v>8</v>
      </c>
      <c r="AK69" s="4">
        <f t="shared" si="26"/>
        <v>6</v>
      </c>
      <c r="AL69" s="4">
        <f t="shared" si="27"/>
        <v>15</v>
      </c>
      <c r="AM69" s="4">
        <f>(Table1[[#This Row],[Total Employees dedicated for sales pitch]]*Table1[[#This Row],[Working days]]*Table1[[#This Row],[Productive working hours]]*60)/Table1[[#This Row],[Minutes per connected call]]</f>
        <v>1728</v>
      </c>
      <c r="AN6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629</v>
      </c>
      <c r="AO69" s="22">
        <f>Table1[[#This Row],[Contactable leads]]-Table1[[#This Row],[Contacted leads]]</f>
        <v>0</v>
      </c>
      <c r="AP69" s="17"/>
    </row>
    <row r="70" spans="1:42" x14ac:dyDescent="0.35">
      <c r="A70" s="11">
        <v>67</v>
      </c>
      <c r="B70" s="5" t="str">
        <f>IF(Table1[[#This Row],[Savings]]&gt;0,"N","Y")</f>
        <v>N</v>
      </c>
      <c r="C70" s="5" t="s">
        <v>312</v>
      </c>
      <c r="D70" s="5" t="s">
        <v>340</v>
      </c>
      <c r="E70" s="5" t="s">
        <v>406</v>
      </c>
      <c r="F70" s="6">
        <v>26655</v>
      </c>
      <c r="G70" s="7">
        <f t="shared" ca="1" si="15"/>
        <v>52</v>
      </c>
      <c r="H70" s="4">
        <v>8</v>
      </c>
      <c r="I70" s="5" t="str">
        <f>IF(Table1[[#This Row],[No of Employees]]&lt;5,"Below 5",IF(Table1[[#This Row],[No of Employees]]&lt;10,"5 to 10",IF(Table1[[#This Row],[No of Employees]]&lt;15,"10 to 15","Above 15")))</f>
        <v>5 to 10</v>
      </c>
      <c r="J70" s="57">
        <v>111.518967</v>
      </c>
      <c r="K70" s="34">
        <v>13.048700999999999</v>
      </c>
      <c r="L70" s="34">
        <f t="shared" si="16"/>
        <v>124.567668</v>
      </c>
      <c r="M70" s="67">
        <f t="shared" si="17"/>
        <v>4.5680073648934347E-3</v>
      </c>
      <c r="N70" s="34">
        <v>175.290762</v>
      </c>
      <c r="O70" s="68">
        <f t="shared" si="18"/>
        <v>3.2827077138239515E-3</v>
      </c>
      <c r="P70" s="71"/>
      <c r="Q70" s="10">
        <v>362</v>
      </c>
      <c r="R70" s="8">
        <v>578</v>
      </c>
      <c r="S70" s="8">
        <v>27</v>
      </c>
      <c r="T70" s="8">
        <v>44</v>
      </c>
      <c r="U70" s="8">
        <v>2</v>
      </c>
      <c r="V70" s="8">
        <v>24</v>
      </c>
      <c r="W70" s="22">
        <v>36</v>
      </c>
      <c r="X70" s="16">
        <v>1073</v>
      </c>
      <c r="Y70" s="8">
        <v>1019</v>
      </c>
      <c r="Z70" s="9">
        <f t="shared" si="19"/>
        <v>5.0326188257222793E-2</v>
      </c>
      <c r="AA70" s="8">
        <f t="shared" si="20"/>
        <v>54</v>
      </c>
      <c r="AB70" s="42" t="str">
        <f t="shared" si="21"/>
        <v>G. Above 1000</v>
      </c>
      <c r="AC70" s="40">
        <v>0.9</v>
      </c>
      <c r="AD70" s="26">
        <f t="shared" si="22"/>
        <v>917</v>
      </c>
      <c r="AE70" s="31">
        <f t="shared" si="23"/>
        <v>1</v>
      </c>
      <c r="AF70" s="31">
        <f>Table1[[#This Row],[Contactable leads]]*Table1[[#This Row],[Average productive calls per lead]]</f>
        <v>917</v>
      </c>
      <c r="AG70" s="31">
        <f>Table1[[#This Row],[Total Calls]]*$AG$1</f>
        <v>825.30000000000007</v>
      </c>
      <c r="AH70" s="31">
        <f>IF(Table1[[#This Row],[MSRU]]="Metro",3,IF(Table1[[#This Row],[MSRU]]="URBAN",2,1))</f>
        <v>3</v>
      </c>
      <c r="AI70" s="23">
        <f t="shared" si="24"/>
        <v>24</v>
      </c>
      <c r="AJ70" s="4">
        <f t="shared" si="25"/>
        <v>8</v>
      </c>
      <c r="AK70" s="4">
        <f t="shared" si="26"/>
        <v>6</v>
      </c>
      <c r="AL70" s="4">
        <f t="shared" si="27"/>
        <v>15</v>
      </c>
      <c r="AM70" s="4">
        <f>(Table1[[#This Row],[Total Employees dedicated for sales pitch]]*Table1[[#This Row],[Working days]]*Table1[[#This Row],[Productive working hours]]*60)/Table1[[#This Row],[Minutes per connected call]]</f>
        <v>1728</v>
      </c>
      <c r="AN7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917</v>
      </c>
      <c r="AO70" s="22">
        <f>Table1[[#This Row],[Contactable leads]]-Table1[[#This Row],[Contacted leads]]</f>
        <v>0</v>
      </c>
      <c r="AP70" s="17"/>
    </row>
    <row r="71" spans="1:42" x14ac:dyDescent="0.35">
      <c r="A71" s="11">
        <v>68</v>
      </c>
      <c r="B71" s="5" t="str">
        <f>IF(Table1[[#This Row],[Savings]]&gt;0,"N","Y")</f>
        <v>N</v>
      </c>
      <c r="C71" s="5" t="s">
        <v>222</v>
      </c>
      <c r="D71" s="5" t="s">
        <v>175</v>
      </c>
      <c r="E71" s="5" t="s">
        <v>407</v>
      </c>
      <c r="F71" s="6">
        <v>24471</v>
      </c>
      <c r="G71" s="7">
        <f t="shared" ca="1" si="15"/>
        <v>58</v>
      </c>
      <c r="H71" s="4">
        <v>10</v>
      </c>
      <c r="I71" s="5" t="str">
        <f>IF(Table1[[#This Row],[No of Employees]]&lt;5,"Below 5",IF(Table1[[#This Row],[No of Employees]]&lt;10,"5 to 10",IF(Table1[[#This Row],[No of Employees]]&lt;15,"10 to 15","Above 15")))</f>
        <v>10 to 15</v>
      </c>
      <c r="J71" s="57">
        <v>28.736578999999999</v>
      </c>
      <c r="K71" s="34">
        <v>6.2702780000000002</v>
      </c>
      <c r="L71" s="34">
        <f t="shared" si="16"/>
        <v>35.006856999999997</v>
      </c>
      <c r="M71" s="67">
        <f t="shared" si="17"/>
        <v>1.2837326343603968E-3</v>
      </c>
      <c r="N71" s="34">
        <v>32.958388999999997</v>
      </c>
      <c r="O71" s="68">
        <f t="shared" si="18"/>
        <v>6.1721882300626004E-4</v>
      </c>
      <c r="P71" s="71"/>
      <c r="Q71" s="10">
        <v>161</v>
      </c>
      <c r="R71" s="8">
        <v>130</v>
      </c>
      <c r="S71" s="8">
        <v>16</v>
      </c>
      <c r="T71" s="8">
        <v>26</v>
      </c>
      <c r="U71" s="8">
        <v>0</v>
      </c>
      <c r="V71" s="8">
        <v>3</v>
      </c>
      <c r="W71" s="22">
        <v>17</v>
      </c>
      <c r="X71" s="16">
        <v>353</v>
      </c>
      <c r="Y71" s="8">
        <v>346</v>
      </c>
      <c r="Z71" s="9">
        <f t="shared" si="19"/>
        <v>1.9830028328611915E-2</v>
      </c>
      <c r="AA71" s="8">
        <f t="shared" si="20"/>
        <v>7</v>
      </c>
      <c r="AB71" s="42" t="str">
        <f t="shared" si="21"/>
        <v>D. 240-500</v>
      </c>
      <c r="AC71" s="40">
        <v>0.9</v>
      </c>
      <c r="AD71" s="26">
        <f t="shared" si="22"/>
        <v>311</v>
      </c>
      <c r="AE71" s="31">
        <f t="shared" si="23"/>
        <v>1</v>
      </c>
      <c r="AF71" s="31">
        <f>Table1[[#This Row],[Contactable leads]]*Table1[[#This Row],[Average productive calls per lead]]</f>
        <v>311</v>
      </c>
      <c r="AG71" s="31">
        <f>Table1[[#This Row],[Total Calls]]*$AG$1</f>
        <v>279.90000000000003</v>
      </c>
      <c r="AH71" s="31">
        <f>IF(Table1[[#This Row],[MSRU]]="Metro",3,IF(Table1[[#This Row],[MSRU]]="URBAN",2,1))</f>
        <v>1</v>
      </c>
      <c r="AI71" s="23">
        <f t="shared" si="24"/>
        <v>24</v>
      </c>
      <c r="AJ71" s="4">
        <f t="shared" si="25"/>
        <v>8</v>
      </c>
      <c r="AK71" s="4">
        <f t="shared" si="26"/>
        <v>6</v>
      </c>
      <c r="AL71" s="4">
        <f t="shared" si="27"/>
        <v>15</v>
      </c>
      <c r="AM71" s="4">
        <f>(Table1[[#This Row],[Total Employees dedicated for sales pitch]]*Table1[[#This Row],[Working days]]*Table1[[#This Row],[Productive working hours]]*60)/Table1[[#This Row],[Minutes per connected call]]</f>
        <v>576</v>
      </c>
      <c r="AN7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311</v>
      </c>
      <c r="AO71" s="22">
        <f>Table1[[#This Row],[Contactable leads]]-Table1[[#This Row],[Contacted leads]]</f>
        <v>0</v>
      </c>
      <c r="AP71" s="17"/>
    </row>
    <row r="72" spans="1:42" x14ac:dyDescent="0.35">
      <c r="A72" s="11">
        <v>69</v>
      </c>
      <c r="B72" s="5" t="str">
        <f>IF(Table1[[#This Row],[Savings]]&gt;0,"N","Y")</f>
        <v>N</v>
      </c>
      <c r="C72" s="5" t="s">
        <v>188</v>
      </c>
      <c r="D72" s="5" t="s">
        <v>343</v>
      </c>
      <c r="E72" s="5" t="s">
        <v>408</v>
      </c>
      <c r="F72" s="6">
        <v>25468</v>
      </c>
      <c r="G72" s="7">
        <f t="shared" ca="1" si="15"/>
        <v>55</v>
      </c>
      <c r="H72" s="4">
        <v>9</v>
      </c>
      <c r="I72" s="5" t="str">
        <f>IF(Table1[[#This Row],[No of Employees]]&lt;5,"Below 5",IF(Table1[[#This Row],[No of Employees]]&lt;10,"5 to 10",IF(Table1[[#This Row],[No of Employees]]&lt;15,"10 to 15","Above 15")))</f>
        <v>5 to 10</v>
      </c>
      <c r="J72" s="57">
        <v>36.470671000000003</v>
      </c>
      <c r="K72" s="34">
        <v>2.4677850000000001</v>
      </c>
      <c r="L72" s="34">
        <f t="shared" si="16"/>
        <v>38.938456000000002</v>
      </c>
      <c r="M72" s="67">
        <f t="shared" si="17"/>
        <v>1.4279078724150072E-3</v>
      </c>
      <c r="N72" s="34">
        <v>39.248201999999999</v>
      </c>
      <c r="O72" s="68">
        <f t="shared" si="18"/>
        <v>7.3500950072383523E-4</v>
      </c>
      <c r="P72" s="71"/>
      <c r="Q72" s="10">
        <v>52</v>
      </c>
      <c r="R72" s="8">
        <v>102</v>
      </c>
      <c r="S72" s="8">
        <v>6</v>
      </c>
      <c r="T72" s="8">
        <v>14</v>
      </c>
      <c r="U72" s="8">
        <v>0</v>
      </c>
      <c r="V72" s="8">
        <v>2</v>
      </c>
      <c r="W72" s="22">
        <v>5</v>
      </c>
      <c r="X72" s="16">
        <v>181</v>
      </c>
      <c r="Y72" s="8">
        <v>173</v>
      </c>
      <c r="Z72" s="9">
        <f t="shared" si="19"/>
        <v>4.4198895027624308E-2</v>
      </c>
      <c r="AA72" s="8">
        <f t="shared" si="20"/>
        <v>8</v>
      </c>
      <c r="AB72" s="42" t="str">
        <f t="shared" si="21"/>
        <v>C. 100-250</v>
      </c>
      <c r="AC72" s="40">
        <v>0.9</v>
      </c>
      <c r="AD72" s="26">
        <f t="shared" si="22"/>
        <v>156</v>
      </c>
      <c r="AE72" s="31">
        <f t="shared" si="23"/>
        <v>1</v>
      </c>
      <c r="AF72" s="31">
        <f>Table1[[#This Row],[Contactable leads]]*Table1[[#This Row],[Average productive calls per lead]]</f>
        <v>156</v>
      </c>
      <c r="AG72" s="31">
        <f>Table1[[#This Row],[Total Calls]]*$AG$1</f>
        <v>140.4</v>
      </c>
      <c r="AH72" s="31">
        <f>IF(Table1[[#This Row],[MSRU]]="Metro",3,IF(Table1[[#This Row],[MSRU]]="URBAN",2,1))</f>
        <v>1</v>
      </c>
      <c r="AI72" s="23">
        <f t="shared" si="24"/>
        <v>24</v>
      </c>
      <c r="AJ72" s="4">
        <f t="shared" si="25"/>
        <v>8</v>
      </c>
      <c r="AK72" s="4">
        <f t="shared" si="26"/>
        <v>6</v>
      </c>
      <c r="AL72" s="4">
        <f t="shared" si="27"/>
        <v>15</v>
      </c>
      <c r="AM72" s="4">
        <f>(Table1[[#This Row],[Total Employees dedicated for sales pitch]]*Table1[[#This Row],[Working days]]*Table1[[#This Row],[Productive working hours]]*60)/Table1[[#This Row],[Minutes per connected call]]</f>
        <v>576</v>
      </c>
      <c r="AN7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156</v>
      </c>
      <c r="AO72" s="22">
        <f>Table1[[#This Row],[Contactable leads]]-Table1[[#This Row],[Contacted leads]]</f>
        <v>0</v>
      </c>
      <c r="AP72" s="17"/>
    </row>
    <row r="73" spans="1:42" x14ac:dyDescent="0.35">
      <c r="A73" s="11">
        <v>70</v>
      </c>
      <c r="B73" s="5" t="str">
        <f>IF(Table1[[#This Row],[Savings]]&gt;0,"N","Y")</f>
        <v>N</v>
      </c>
      <c r="C73" s="5" t="s">
        <v>184</v>
      </c>
      <c r="D73" s="5" t="s">
        <v>175</v>
      </c>
      <c r="E73" s="5" t="s">
        <v>409</v>
      </c>
      <c r="F73" s="6">
        <v>24835</v>
      </c>
      <c r="G73" s="7">
        <f t="shared" ca="1" si="15"/>
        <v>57</v>
      </c>
      <c r="H73" s="4">
        <v>7</v>
      </c>
      <c r="I73" s="5" t="str">
        <f>IF(Table1[[#This Row],[No of Employees]]&lt;5,"Below 5",IF(Table1[[#This Row],[No of Employees]]&lt;10,"5 to 10",IF(Table1[[#This Row],[No of Employees]]&lt;15,"10 to 15","Above 15")))</f>
        <v>5 to 10</v>
      </c>
      <c r="J73" s="57">
        <v>21.606760000000001</v>
      </c>
      <c r="K73" s="34">
        <v>1.49</v>
      </c>
      <c r="L73" s="34">
        <f t="shared" si="16"/>
        <v>23.09676</v>
      </c>
      <c r="M73" s="67">
        <f t="shared" si="17"/>
        <v>8.4697876647394645E-4</v>
      </c>
      <c r="N73" s="34">
        <v>15.660943</v>
      </c>
      <c r="O73" s="68">
        <f t="shared" si="18"/>
        <v>2.9328584008241813E-4</v>
      </c>
      <c r="P73" s="71"/>
      <c r="Q73" s="10">
        <v>99</v>
      </c>
      <c r="R73" s="8">
        <v>98</v>
      </c>
      <c r="S73" s="8">
        <v>10</v>
      </c>
      <c r="T73" s="8">
        <v>5</v>
      </c>
      <c r="U73" s="8">
        <v>0</v>
      </c>
      <c r="V73" s="8">
        <v>3</v>
      </c>
      <c r="W73" s="22">
        <v>6</v>
      </c>
      <c r="X73" s="16">
        <v>221</v>
      </c>
      <c r="Y73" s="8">
        <v>215</v>
      </c>
      <c r="Z73" s="9">
        <f t="shared" si="19"/>
        <v>2.714932126696834E-2</v>
      </c>
      <c r="AA73" s="8">
        <f t="shared" si="20"/>
        <v>6</v>
      </c>
      <c r="AB73" s="42" t="str">
        <f t="shared" si="21"/>
        <v>C. 100-250</v>
      </c>
      <c r="AC73" s="40">
        <v>0.9</v>
      </c>
      <c r="AD73" s="26">
        <f t="shared" si="22"/>
        <v>194</v>
      </c>
      <c r="AE73" s="31">
        <f t="shared" si="23"/>
        <v>1</v>
      </c>
      <c r="AF73" s="31">
        <f>Table1[[#This Row],[Contactable leads]]*Table1[[#This Row],[Average productive calls per lead]]</f>
        <v>194</v>
      </c>
      <c r="AG73" s="31">
        <f>Table1[[#This Row],[Total Calls]]*$AG$1</f>
        <v>174.6</v>
      </c>
      <c r="AH73" s="31">
        <f>IF(Table1[[#This Row],[MSRU]]="Metro",3,IF(Table1[[#This Row],[MSRU]]="URBAN",2,1))</f>
        <v>1</v>
      </c>
      <c r="AI73" s="23">
        <f t="shared" si="24"/>
        <v>24</v>
      </c>
      <c r="AJ73" s="4">
        <f t="shared" si="25"/>
        <v>8</v>
      </c>
      <c r="AK73" s="4">
        <f t="shared" si="26"/>
        <v>6</v>
      </c>
      <c r="AL73" s="4">
        <f t="shared" si="27"/>
        <v>15</v>
      </c>
      <c r="AM73" s="4">
        <f>(Table1[[#This Row],[Total Employees dedicated for sales pitch]]*Table1[[#This Row],[Working days]]*Table1[[#This Row],[Productive working hours]]*60)/Table1[[#This Row],[Minutes per connected call]]</f>
        <v>576</v>
      </c>
      <c r="AN7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194</v>
      </c>
      <c r="AO73" s="22">
        <f>Table1[[#This Row],[Contactable leads]]-Table1[[#This Row],[Contacted leads]]</f>
        <v>0</v>
      </c>
      <c r="AP73" s="17"/>
    </row>
    <row r="74" spans="1:42" x14ac:dyDescent="0.35">
      <c r="A74" s="11">
        <v>71</v>
      </c>
      <c r="B74" s="5" t="str">
        <f>IF(Table1[[#This Row],[Savings]]&gt;0,"N","Y")</f>
        <v>N</v>
      </c>
      <c r="C74" s="5" t="s">
        <v>179</v>
      </c>
      <c r="D74" s="5" t="s">
        <v>175</v>
      </c>
      <c r="E74" s="5" t="s">
        <v>180</v>
      </c>
      <c r="F74" s="6">
        <v>26294</v>
      </c>
      <c r="G74" s="7">
        <f t="shared" ca="1" si="15"/>
        <v>53</v>
      </c>
      <c r="H74" s="4">
        <v>9</v>
      </c>
      <c r="I74" s="5" t="str">
        <f>IF(Table1[[#This Row],[No of Employees]]&lt;5,"Below 5",IF(Table1[[#This Row],[No of Employees]]&lt;10,"5 to 10",IF(Table1[[#This Row],[No of Employees]]&lt;15,"10 to 15","Above 15")))</f>
        <v>5 to 10</v>
      </c>
      <c r="J74" s="57">
        <v>39.851239</v>
      </c>
      <c r="K74" s="34">
        <v>1.6250880000000001</v>
      </c>
      <c r="L74" s="34">
        <f t="shared" si="16"/>
        <v>41.476326999999998</v>
      </c>
      <c r="M74" s="67">
        <f t="shared" si="17"/>
        <v>1.5209738630149873E-3</v>
      </c>
      <c r="N74" s="34">
        <v>79.053899999999999</v>
      </c>
      <c r="O74" s="68">
        <f t="shared" si="18"/>
        <v>1.4804593486670294E-3</v>
      </c>
      <c r="P74" s="71"/>
      <c r="Q74" s="10">
        <v>62</v>
      </c>
      <c r="R74" s="8">
        <v>330</v>
      </c>
      <c r="S74" s="8">
        <v>8</v>
      </c>
      <c r="T74" s="8">
        <v>36</v>
      </c>
      <c r="U74" s="8">
        <v>0</v>
      </c>
      <c r="V74" s="8">
        <v>8</v>
      </c>
      <c r="W74" s="22">
        <v>11</v>
      </c>
      <c r="X74" s="16">
        <v>455</v>
      </c>
      <c r="Y74" s="8">
        <v>438</v>
      </c>
      <c r="Z74" s="9">
        <f t="shared" si="19"/>
        <v>3.7362637362637341E-2</v>
      </c>
      <c r="AA74" s="8">
        <f t="shared" si="20"/>
        <v>17</v>
      </c>
      <c r="AB74" s="42" t="str">
        <f t="shared" si="21"/>
        <v>D. 240-500</v>
      </c>
      <c r="AC74" s="40">
        <v>0.9</v>
      </c>
      <c r="AD74" s="26">
        <f t="shared" si="22"/>
        <v>394</v>
      </c>
      <c r="AE74" s="31">
        <f t="shared" si="23"/>
        <v>1</v>
      </c>
      <c r="AF74" s="31">
        <f>Table1[[#This Row],[Contactable leads]]*Table1[[#This Row],[Average productive calls per lead]]</f>
        <v>394</v>
      </c>
      <c r="AG74" s="31">
        <f>Table1[[#This Row],[Total Calls]]*$AG$1</f>
        <v>354.6</v>
      </c>
      <c r="AH74" s="31">
        <f>IF(Table1[[#This Row],[MSRU]]="Metro",3,IF(Table1[[#This Row],[MSRU]]="URBAN",2,1))</f>
        <v>1</v>
      </c>
      <c r="AI74" s="23">
        <f t="shared" si="24"/>
        <v>24</v>
      </c>
      <c r="AJ74" s="4">
        <f t="shared" si="25"/>
        <v>8</v>
      </c>
      <c r="AK74" s="4">
        <f t="shared" si="26"/>
        <v>6</v>
      </c>
      <c r="AL74" s="4">
        <f t="shared" si="27"/>
        <v>15</v>
      </c>
      <c r="AM74" s="4">
        <f>(Table1[[#This Row],[Total Employees dedicated for sales pitch]]*Table1[[#This Row],[Working days]]*Table1[[#This Row],[Productive working hours]]*60)/Table1[[#This Row],[Minutes per connected call]]</f>
        <v>576</v>
      </c>
      <c r="AN7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394</v>
      </c>
      <c r="AO74" s="22">
        <f>Table1[[#This Row],[Contactable leads]]-Table1[[#This Row],[Contacted leads]]</f>
        <v>0</v>
      </c>
      <c r="AP74" s="17"/>
    </row>
    <row r="75" spans="1:42" x14ac:dyDescent="0.35">
      <c r="A75" s="11">
        <v>72</v>
      </c>
      <c r="B75" s="5" t="str">
        <f>IF(Table1[[#This Row],[Savings]]&gt;0,"N","Y")</f>
        <v>N</v>
      </c>
      <c r="C75" s="5" t="s">
        <v>188</v>
      </c>
      <c r="D75" s="5" t="s">
        <v>343</v>
      </c>
      <c r="E75" s="5" t="s">
        <v>410</v>
      </c>
      <c r="F75" s="6">
        <v>26271</v>
      </c>
      <c r="G75" s="7">
        <f t="shared" ca="1" si="15"/>
        <v>53</v>
      </c>
      <c r="H75" s="4">
        <v>7</v>
      </c>
      <c r="I75" s="5" t="str">
        <f>IF(Table1[[#This Row],[No of Employees]]&lt;5,"Below 5",IF(Table1[[#This Row],[No of Employees]]&lt;10,"5 to 10",IF(Table1[[#This Row],[No of Employees]]&lt;15,"10 to 15","Above 15")))</f>
        <v>5 to 10</v>
      </c>
      <c r="J75" s="57">
        <v>15.525783000000001</v>
      </c>
      <c r="K75" s="34">
        <v>0.32</v>
      </c>
      <c r="L75" s="34">
        <f t="shared" si="16"/>
        <v>15.845783000000001</v>
      </c>
      <c r="M75" s="67">
        <f t="shared" si="17"/>
        <v>5.8107897987223452E-4</v>
      </c>
      <c r="N75" s="34">
        <v>22.353542000000001</v>
      </c>
      <c r="O75" s="68">
        <f t="shared" si="18"/>
        <v>4.1861957765171722E-4</v>
      </c>
      <c r="P75" s="71"/>
      <c r="Q75" s="10">
        <v>44</v>
      </c>
      <c r="R75" s="8">
        <v>136</v>
      </c>
      <c r="S75" s="8">
        <v>2</v>
      </c>
      <c r="T75" s="8">
        <v>8</v>
      </c>
      <c r="U75" s="8">
        <v>0</v>
      </c>
      <c r="V75" s="8">
        <v>1</v>
      </c>
      <c r="W75" s="22">
        <v>1</v>
      </c>
      <c r="X75" s="16">
        <v>192</v>
      </c>
      <c r="Y75" s="8">
        <v>188</v>
      </c>
      <c r="Z75" s="9">
        <f t="shared" si="19"/>
        <v>2.083333333333337E-2</v>
      </c>
      <c r="AA75" s="8">
        <f t="shared" si="20"/>
        <v>4</v>
      </c>
      <c r="AB75" s="42" t="str">
        <f t="shared" si="21"/>
        <v>C. 100-250</v>
      </c>
      <c r="AC75" s="40">
        <v>0.9</v>
      </c>
      <c r="AD75" s="26">
        <f t="shared" si="22"/>
        <v>169</v>
      </c>
      <c r="AE75" s="31">
        <f t="shared" si="23"/>
        <v>1</v>
      </c>
      <c r="AF75" s="31">
        <f>Table1[[#This Row],[Contactable leads]]*Table1[[#This Row],[Average productive calls per lead]]</f>
        <v>169</v>
      </c>
      <c r="AG75" s="31">
        <f>Table1[[#This Row],[Total Calls]]*$AG$1</f>
        <v>152.1</v>
      </c>
      <c r="AH75" s="31">
        <f>IF(Table1[[#This Row],[MSRU]]="Metro",3,IF(Table1[[#This Row],[MSRU]]="URBAN",2,1))</f>
        <v>1</v>
      </c>
      <c r="AI75" s="23">
        <f t="shared" si="24"/>
        <v>24</v>
      </c>
      <c r="AJ75" s="4">
        <f t="shared" si="25"/>
        <v>8</v>
      </c>
      <c r="AK75" s="4">
        <f t="shared" si="26"/>
        <v>6</v>
      </c>
      <c r="AL75" s="4">
        <f t="shared" si="27"/>
        <v>15</v>
      </c>
      <c r="AM75" s="4">
        <f>(Table1[[#This Row],[Total Employees dedicated for sales pitch]]*Table1[[#This Row],[Working days]]*Table1[[#This Row],[Productive working hours]]*60)/Table1[[#This Row],[Minutes per connected call]]</f>
        <v>576</v>
      </c>
      <c r="AN7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169</v>
      </c>
      <c r="AO75" s="22">
        <f>Table1[[#This Row],[Contactable leads]]-Table1[[#This Row],[Contacted leads]]</f>
        <v>0</v>
      </c>
      <c r="AP75" s="17"/>
    </row>
    <row r="76" spans="1:42" x14ac:dyDescent="0.35">
      <c r="A76" s="11">
        <v>73</v>
      </c>
      <c r="B76" s="5" t="str">
        <f>IF(Table1[[#This Row],[Savings]]&gt;0,"N","Y")</f>
        <v>N</v>
      </c>
      <c r="C76" s="5" t="s">
        <v>181</v>
      </c>
      <c r="D76" s="5" t="s">
        <v>356</v>
      </c>
      <c r="E76" s="5" t="s">
        <v>411</v>
      </c>
      <c r="F76" s="6">
        <v>24471</v>
      </c>
      <c r="G76" s="7">
        <f t="shared" ca="1" si="15"/>
        <v>58</v>
      </c>
      <c r="H76" s="4">
        <v>11</v>
      </c>
      <c r="I76" s="5" t="str">
        <f>IF(Table1[[#This Row],[No of Employees]]&lt;5,"Below 5",IF(Table1[[#This Row],[No of Employees]]&lt;10,"5 to 10",IF(Table1[[#This Row],[No of Employees]]&lt;15,"10 to 15","Above 15")))</f>
        <v>10 to 15</v>
      </c>
      <c r="J76" s="57">
        <v>25.504404999999998</v>
      </c>
      <c r="K76" s="34">
        <v>3.041455</v>
      </c>
      <c r="L76" s="34">
        <f t="shared" si="16"/>
        <v>28.545859999999998</v>
      </c>
      <c r="M76" s="67">
        <f t="shared" si="17"/>
        <v>1.0468021181645377E-3</v>
      </c>
      <c r="N76" s="34">
        <v>96.159075000000001</v>
      </c>
      <c r="O76" s="68">
        <f t="shared" si="18"/>
        <v>1.800791631316406E-3</v>
      </c>
      <c r="P76" s="71"/>
      <c r="Q76" s="10">
        <v>60</v>
      </c>
      <c r="R76" s="8">
        <v>277</v>
      </c>
      <c r="S76" s="8">
        <v>16</v>
      </c>
      <c r="T76" s="8">
        <v>13</v>
      </c>
      <c r="U76" s="8">
        <v>0</v>
      </c>
      <c r="V76" s="8">
        <v>2</v>
      </c>
      <c r="W76" s="22">
        <v>15</v>
      </c>
      <c r="X76" s="16">
        <v>383</v>
      </c>
      <c r="Y76" s="8">
        <v>362</v>
      </c>
      <c r="Z76" s="9">
        <f t="shared" si="19"/>
        <v>5.483028720626637E-2</v>
      </c>
      <c r="AA76" s="8">
        <f t="shared" si="20"/>
        <v>21</v>
      </c>
      <c r="AB76" s="42" t="str">
        <f t="shared" si="21"/>
        <v>D. 240-500</v>
      </c>
      <c r="AC76" s="40">
        <v>0.9</v>
      </c>
      <c r="AD76" s="26">
        <f t="shared" si="22"/>
        <v>326</v>
      </c>
      <c r="AE76" s="31">
        <f t="shared" si="23"/>
        <v>1</v>
      </c>
      <c r="AF76" s="31">
        <f>Table1[[#This Row],[Contactable leads]]*Table1[[#This Row],[Average productive calls per lead]]</f>
        <v>326</v>
      </c>
      <c r="AG76" s="31">
        <f>Table1[[#This Row],[Total Calls]]*$AG$1</f>
        <v>293.40000000000003</v>
      </c>
      <c r="AH76" s="31">
        <f>IF(Table1[[#This Row],[MSRU]]="Metro",3,IF(Table1[[#This Row],[MSRU]]="URBAN",2,1))</f>
        <v>2</v>
      </c>
      <c r="AI76" s="23">
        <f t="shared" si="24"/>
        <v>24</v>
      </c>
      <c r="AJ76" s="4">
        <f t="shared" si="25"/>
        <v>8</v>
      </c>
      <c r="AK76" s="4">
        <f t="shared" si="26"/>
        <v>6</v>
      </c>
      <c r="AL76" s="4">
        <f t="shared" si="27"/>
        <v>15</v>
      </c>
      <c r="AM76" s="4">
        <f>(Table1[[#This Row],[Total Employees dedicated for sales pitch]]*Table1[[#This Row],[Working days]]*Table1[[#This Row],[Productive working hours]]*60)/Table1[[#This Row],[Minutes per connected call]]</f>
        <v>1152</v>
      </c>
      <c r="AN7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326</v>
      </c>
      <c r="AO76" s="22">
        <f>Table1[[#This Row],[Contactable leads]]-Table1[[#This Row],[Contacted leads]]</f>
        <v>0</v>
      </c>
      <c r="AP76" s="17"/>
    </row>
    <row r="77" spans="1:42" x14ac:dyDescent="0.35">
      <c r="A77" s="11">
        <v>74</v>
      </c>
      <c r="B77" s="5" t="str">
        <f>IF(Table1[[#This Row],[Savings]]&gt;0,"N","Y")</f>
        <v>N</v>
      </c>
      <c r="C77" s="5" t="s">
        <v>222</v>
      </c>
      <c r="D77" s="5" t="s">
        <v>356</v>
      </c>
      <c r="E77" s="5" t="s">
        <v>412</v>
      </c>
      <c r="F77" s="6">
        <v>26388</v>
      </c>
      <c r="G77" s="7">
        <f t="shared" ca="1" si="15"/>
        <v>53</v>
      </c>
      <c r="H77" s="4">
        <v>12</v>
      </c>
      <c r="I77" s="5" t="str">
        <f>IF(Table1[[#This Row],[No of Employees]]&lt;5,"Below 5",IF(Table1[[#This Row],[No of Employees]]&lt;10,"5 to 10",IF(Table1[[#This Row],[No of Employees]]&lt;15,"10 to 15","Above 15")))</f>
        <v>10 to 15</v>
      </c>
      <c r="J77" s="57">
        <v>56.763072999999999</v>
      </c>
      <c r="K77" s="34">
        <v>10.331772000000001</v>
      </c>
      <c r="L77" s="34">
        <f t="shared" si="16"/>
        <v>67.094844999999992</v>
      </c>
      <c r="M77" s="67">
        <f t="shared" si="17"/>
        <v>2.4604277420235839E-3</v>
      </c>
      <c r="N77" s="34">
        <v>116.99750899999999</v>
      </c>
      <c r="O77" s="68">
        <f t="shared" si="18"/>
        <v>2.1910374563406092E-3</v>
      </c>
      <c r="P77" s="71"/>
      <c r="Q77" s="10">
        <v>190</v>
      </c>
      <c r="R77" s="8">
        <v>328</v>
      </c>
      <c r="S77" s="8">
        <v>43</v>
      </c>
      <c r="T77" s="8">
        <v>22</v>
      </c>
      <c r="U77" s="8">
        <v>0</v>
      </c>
      <c r="V77" s="8">
        <v>9</v>
      </c>
      <c r="W77" s="22">
        <v>26</v>
      </c>
      <c r="X77" s="16">
        <v>618</v>
      </c>
      <c r="Y77" s="8">
        <v>587</v>
      </c>
      <c r="Z77" s="9">
        <f t="shared" si="19"/>
        <v>5.0161812297734643E-2</v>
      </c>
      <c r="AA77" s="8">
        <f t="shared" si="20"/>
        <v>31</v>
      </c>
      <c r="AB77" s="42" t="str">
        <f t="shared" si="21"/>
        <v>E. 500-750</v>
      </c>
      <c r="AC77" s="40">
        <v>0.9</v>
      </c>
      <c r="AD77" s="26">
        <f t="shared" si="22"/>
        <v>528</v>
      </c>
      <c r="AE77" s="31">
        <f t="shared" si="23"/>
        <v>1</v>
      </c>
      <c r="AF77" s="31">
        <f>Table1[[#This Row],[Contactable leads]]*Table1[[#This Row],[Average productive calls per lead]]</f>
        <v>528</v>
      </c>
      <c r="AG77" s="31">
        <f>Table1[[#This Row],[Total Calls]]*$AG$1</f>
        <v>475.2</v>
      </c>
      <c r="AH77" s="31">
        <f>IF(Table1[[#This Row],[MSRU]]="Metro",3,IF(Table1[[#This Row],[MSRU]]="URBAN",2,1))</f>
        <v>2</v>
      </c>
      <c r="AI77" s="23">
        <f t="shared" si="24"/>
        <v>24</v>
      </c>
      <c r="AJ77" s="4">
        <f t="shared" si="25"/>
        <v>8</v>
      </c>
      <c r="AK77" s="4">
        <f t="shared" si="26"/>
        <v>6</v>
      </c>
      <c r="AL77" s="4">
        <f t="shared" si="27"/>
        <v>15</v>
      </c>
      <c r="AM77" s="4">
        <f>(Table1[[#This Row],[Total Employees dedicated for sales pitch]]*Table1[[#This Row],[Working days]]*Table1[[#This Row],[Productive working hours]]*60)/Table1[[#This Row],[Minutes per connected call]]</f>
        <v>1152</v>
      </c>
      <c r="AN7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528</v>
      </c>
      <c r="AO77" s="22">
        <f>Table1[[#This Row],[Contactable leads]]-Table1[[#This Row],[Contacted leads]]</f>
        <v>0</v>
      </c>
      <c r="AP77" s="17"/>
    </row>
    <row r="78" spans="1:42" x14ac:dyDescent="0.35">
      <c r="A78" s="11">
        <v>75</v>
      </c>
      <c r="B78" s="5" t="str">
        <f>IF(Table1[[#This Row],[Savings]]&gt;0,"N","Y")</f>
        <v>N</v>
      </c>
      <c r="C78" s="5" t="s">
        <v>188</v>
      </c>
      <c r="D78" s="5" t="s">
        <v>356</v>
      </c>
      <c r="E78" s="5" t="s">
        <v>413</v>
      </c>
      <c r="F78" s="6">
        <v>25200</v>
      </c>
      <c r="G78" s="7">
        <f t="shared" ca="1" si="15"/>
        <v>56</v>
      </c>
      <c r="H78" s="4">
        <v>10</v>
      </c>
      <c r="I78" s="5" t="str">
        <f>IF(Table1[[#This Row],[No of Employees]]&lt;5,"Below 5",IF(Table1[[#This Row],[No of Employees]]&lt;10,"5 to 10",IF(Table1[[#This Row],[No of Employees]]&lt;15,"10 to 15","Above 15")))</f>
        <v>10 to 15</v>
      </c>
      <c r="J78" s="57">
        <v>42.538128</v>
      </c>
      <c r="K78" s="34">
        <v>2.9313950000000002</v>
      </c>
      <c r="L78" s="34">
        <f t="shared" si="16"/>
        <v>45.469523000000002</v>
      </c>
      <c r="M78" s="67">
        <f t="shared" si="17"/>
        <v>1.6674079179373532E-3</v>
      </c>
      <c r="N78" s="34">
        <v>131.007687</v>
      </c>
      <c r="O78" s="68">
        <f t="shared" si="18"/>
        <v>2.4534090660472672E-3</v>
      </c>
      <c r="P78" s="71"/>
      <c r="Q78" s="10">
        <v>119</v>
      </c>
      <c r="R78" s="8">
        <v>582</v>
      </c>
      <c r="S78" s="8">
        <v>3</v>
      </c>
      <c r="T78" s="8">
        <v>35</v>
      </c>
      <c r="U78" s="8">
        <v>2</v>
      </c>
      <c r="V78" s="8">
        <v>8</v>
      </c>
      <c r="W78" s="22">
        <v>32</v>
      </c>
      <c r="X78" s="16">
        <v>781</v>
      </c>
      <c r="Y78" s="8">
        <v>751</v>
      </c>
      <c r="Z78" s="9">
        <f t="shared" si="19"/>
        <v>3.8412291933418663E-2</v>
      </c>
      <c r="AA78" s="8">
        <f t="shared" si="20"/>
        <v>30</v>
      </c>
      <c r="AB78" s="42" t="str">
        <f t="shared" si="21"/>
        <v>F. 750-100</v>
      </c>
      <c r="AC78" s="40">
        <v>0.9</v>
      </c>
      <c r="AD78" s="26">
        <f t="shared" si="22"/>
        <v>676</v>
      </c>
      <c r="AE78" s="31">
        <f t="shared" si="23"/>
        <v>1</v>
      </c>
      <c r="AF78" s="31">
        <f>Table1[[#This Row],[Contactable leads]]*Table1[[#This Row],[Average productive calls per lead]]</f>
        <v>676</v>
      </c>
      <c r="AG78" s="31">
        <f>Table1[[#This Row],[Total Calls]]*$AG$1</f>
        <v>608.4</v>
      </c>
      <c r="AH78" s="31">
        <f>IF(Table1[[#This Row],[MSRU]]="Metro",3,IF(Table1[[#This Row],[MSRU]]="URBAN",2,1))</f>
        <v>2</v>
      </c>
      <c r="AI78" s="23">
        <f t="shared" si="24"/>
        <v>24</v>
      </c>
      <c r="AJ78" s="4">
        <f t="shared" si="25"/>
        <v>8</v>
      </c>
      <c r="AK78" s="4">
        <f t="shared" si="26"/>
        <v>6</v>
      </c>
      <c r="AL78" s="4">
        <f t="shared" si="27"/>
        <v>15</v>
      </c>
      <c r="AM78" s="4">
        <f>(Table1[[#This Row],[Total Employees dedicated for sales pitch]]*Table1[[#This Row],[Working days]]*Table1[[#This Row],[Productive working hours]]*60)/Table1[[#This Row],[Minutes per connected call]]</f>
        <v>1152</v>
      </c>
      <c r="AN7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676</v>
      </c>
      <c r="AO78" s="22">
        <f>Table1[[#This Row],[Contactable leads]]-Table1[[#This Row],[Contacted leads]]</f>
        <v>0</v>
      </c>
      <c r="AP78" s="17"/>
    </row>
    <row r="79" spans="1:42" x14ac:dyDescent="0.35">
      <c r="A79" s="11">
        <v>76</v>
      </c>
      <c r="B79" s="5" t="str">
        <f>IF(Table1[[#This Row],[Savings]]&gt;0,"N","Y")</f>
        <v>N</v>
      </c>
      <c r="C79" s="5" t="s">
        <v>222</v>
      </c>
      <c r="D79" s="5" t="s">
        <v>356</v>
      </c>
      <c r="E79" s="5" t="s">
        <v>414</v>
      </c>
      <c r="F79" s="6">
        <v>25806</v>
      </c>
      <c r="G79" s="7">
        <f t="shared" ca="1" si="15"/>
        <v>54</v>
      </c>
      <c r="H79" s="4">
        <v>9</v>
      </c>
      <c r="I79" s="5" t="str">
        <f>IF(Table1[[#This Row],[No of Employees]]&lt;5,"Below 5",IF(Table1[[#This Row],[No of Employees]]&lt;10,"5 to 10",IF(Table1[[#This Row],[No of Employees]]&lt;15,"10 to 15","Above 15")))</f>
        <v>5 to 10</v>
      </c>
      <c r="J79" s="57">
        <v>42.937438999999998</v>
      </c>
      <c r="K79" s="34">
        <v>5.2749329999999999</v>
      </c>
      <c r="L79" s="34">
        <f t="shared" si="16"/>
        <v>48.212371999999995</v>
      </c>
      <c r="M79" s="67">
        <f t="shared" si="17"/>
        <v>1.7679906344155211E-3</v>
      </c>
      <c r="N79" s="34">
        <v>66.938469999999995</v>
      </c>
      <c r="O79" s="68">
        <f t="shared" si="18"/>
        <v>1.253571091330946E-3</v>
      </c>
      <c r="P79" s="71"/>
      <c r="Q79" s="10">
        <v>145</v>
      </c>
      <c r="R79" s="8">
        <v>210</v>
      </c>
      <c r="S79" s="8">
        <v>22</v>
      </c>
      <c r="T79" s="8">
        <v>20</v>
      </c>
      <c r="U79" s="8">
        <v>0</v>
      </c>
      <c r="V79" s="8">
        <v>3</v>
      </c>
      <c r="W79" s="22">
        <v>18</v>
      </c>
      <c r="X79" s="16">
        <v>418</v>
      </c>
      <c r="Y79" s="8">
        <v>406</v>
      </c>
      <c r="Z79" s="9">
        <f t="shared" si="19"/>
        <v>2.8708133971291905E-2</v>
      </c>
      <c r="AA79" s="8">
        <f t="shared" si="20"/>
        <v>12</v>
      </c>
      <c r="AB79" s="42" t="str">
        <f t="shared" si="21"/>
        <v>D. 240-500</v>
      </c>
      <c r="AC79" s="40">
        <v>0.9</v>
      </c>
      <c r="AD79" s="26">
        <f t="shared" si="22"/>
        <v>365</v>
      </c>
      <c r="AE79" s="31">
        <f t="shared" si="23"/>
        <v>1</v>
      </c>
      <c r="AF79" s="31">
        <f>Table1[[#This Row],[Contactable leads]]*Table1[[#This Row],[Average productive calls per lead]]</f>
        <v>365</v>
      </c>
      <c r="AG79" s="31">
        <f>Table1[[#This Row],[Total Calls]]*$AG$1</f>
        <v>328.5</v>
      </c>
      <c r="AH79" s="31">
        <f>IF(Table1[[#This Row],[MSRU]]="Metro",3,IF(Table1[[#This Row],[MSRU]]="URBAN",2,1))</f>
        <v>2</v>
      </c>
      <c r="AI79" s="23">
        <f t="shared" si="24"/>
        <v>24</v>
      </c>
      <c r="AJ79" s="4">
        <f t="shared" si="25"/>
        <v>8</v>
      </c>
      <c r="AK79" s="4">
        <f t="shared" si="26"/>
        <v>6</v>
      </c>
      <c r="AL79" s="4">
        <f t="shared" si="27"/>
        <v>15</v>
      </c>
      <c r="AM79" s="4">
        <f>(Table1[[#This Row],[Total Employees dedicated for sales pitch]]*Table1[[#This Row],[Working days]]*Table1[[#This Row],[Productive working hours]]*60)/Table1[[#This Row],[Minutes per connected call]]</f>
        <v>1152</v>
      </c>
      <c r="AN7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365</v>
      </c>
      <c r="AO79" s="22">
        <f>Table1[[#This Row],[Contactable leads]]-Table1[[#This Row],[Contacted leads]]</f>
        <v>0</v>
      </c>
      <c r="AP79" s="17"/>
    </row>
    <row r="80" spans="1:42" x14ac:dyDescent="0.35">
      <c r="A80" s="11">
        <v>77</v>
      </c>
      <c r="B80" s="5" t="str">
        <f>IF(Table1[[#This Row],[Savings]]&gt;0,"N","Y")</f>
        <v>N</v>
      </c>
      <c r="C80" s="5" t="s">
        <v>222</v>
      </c>
      <c r="D80" s="5" t="s">
        <v>356</v>
      </c>
      <c r="E80" s="5" t="s">
        <v>415</v>
      </c>
      <c r="F80" s="6">
        <v>24471</v>
      </c>
      <c r="G80" s="7">
        <f t="shared" ca="1" si="15"/>
        <v>58</v>
      </c>
      <c r="H80" s="4">
        <v>19</v>
      </c>
      <c r="I80" s="5" t="str">
        <f>IF(Table1[[#This Row],[No of Employees]]&lt;5,"Below 5",IF(Table1[[#This Row],[No of Employees]]&lt;10,"5 to 10",IF(Table1[[#This Row],[No of Employees]]&lt;15,"10 to 15","Above 15")))</f>
        <v>Above 15</v>
      </c>
      <c r="J80" s="57">
        <v>120.52395300000001</v>
      </c>
      <c r="K80" s="34">
        <v>46.170974000000001</v>
      </c>
      <c r="L80" s="34">
        <f t="shared" si="16"/>
        <v>166.69492700000001</v>
      </c>
      <c r="M80" s="67">
        <f t="shared" si="17"/>
        <v>6.1128514842741823E-3</v>
      </c>
      <c r="N80" s="34">
        <v>335.005289</v>
      </c>
      <c r="O80" s="68">
        <f t="shared" si="18"/>
        <v>6.2737159324581073E-3</v>
      </c>
      <c r="P80" s="71"/>
      <c r="Q80" s="10">
        <v>234</v>
      </c>
      <c r="R80" s="8">
        <v>274</v>
      </c>
      <c r="S80" s="8">
        <v>139</v>
      </c>
      <c r="T80" s="8">
        <v>45</v>
      </c>
      <c r="U80" s="8">
        <v>0</v>
      </c>
      <c r="V80" s="8">
        <v>15</v>
      </c>
      <c r="W80" s="22">
        <v>22</v>
      </c>
      <c r="X80" s="16">
        <v>729</v>
      </c>
      <c r="Y80" s="8">
        <v>693</v>
      </c>
      <c r="Z80" s="9">
        <f t="shared" si="19"/>
        <v>4.9382716049382713E-2</v>
      </c>
      <c r="AA80" s="8">
        <f t="shared" si="20"/>
        <v>36</v>
      </c>
      <c r="AB80" s="42" t="str">
        <f t="shared" si="21"/>
        <v>E. 500-750</v>
      </c>
      <c r="AC80" s="40">
        <v>0.9</v>
      </c>
      <c r="AD80" s="26">
        <f t="shared" si="22"/>
        <v>624</v>
      </c>
      <c r="AE80" s="31">
        <f t="shared" si="23"/>
        <v>1</v>
      </c>
      <c r="AF80" s="31">
        <f>Table1[[#This Row],[Contactable leads]]*Table1[[#This Row],[Average productive calls per lead]]</f>
        <v>624</v>
      </c>
      <c r="AG80" s="31">
        <f>Table1[[#This Row],[Total Calls]]*$AG$1</f>
        <v>561.6</v>
      </c>
      <c r="AH80" s="31">
        <f>IF(Table1[[#This Row],[MSRU]]="Metro",3,IF(Table1[[#This Row],[MSRU]]="URBAN",2,1))</f>
        <v>2</v>
      </c>
      <c r="AI80" s="23">
        <f t="shared" si="24"/>
        <v>24</v>
      </c>
      <c r="AJ80" s="4">
        <f t="shared" si="25"/>
        <v>8</v>
      </c>
      <c r="AK80" s="4">
        <f t="shared" si="26"/>
        <v>6</v>
      </c>
      <c r="AL80" s="4">
        <f t="shared" si="27"/>
        <v>15</v>
      </c>
      <c r="AM80" s="4">
        <f>(Table1[[#This Row],[Total Employees dedicated for sales pitch]]*Table1[[#This Row],[Working days]]*Table1[[#This Row],[Productive working hours]]*60)/Table1[[#This Row],[Minutes per connected call]]</f>
        <v>1152</v>
      </c>
      <c r="AN8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624</v>
      </c>
      <c r="AO80" s="22">
        <f>Table1[[#This Row],[Contactable leads]]-Table1[[#This Row],[Contacted leads]]</f>
        <v>0</v>
      </c>
      <c r="AP80" s="17"/>
    </row>
    <row r="81" spans="1:42" x14ac:dyDescent="0.35">
      <c r="A81" s="11">
        <v>78</v>
      </c>
      <c r="B81" s="5" t="str">
        <f>IF(Table1[[#This Row],[Savings]]&gt;0,"N","Y")</f>
        <v>N</v>
      </c>
      <c r="C81" s="5" t="s">
        <v>184</v>
      </c>
      <c r="D81" s="5" t="s">
        <v>343</v>
      </c>
      <c r="E81" s="5" t="s">
        <v>416</v>
      </c>
      <c r="F81" s="6">
        <v>26661</v>
      </c>
      <c r="G81" s="7">
        <f t="shared" ca="1" si="15"/>
        <v>52</v>
      </c>
      <c r="H81" s="4">
        <v>7</v>
      </c>
      <c r="I81" s="5" t="str">
        <f>IF(Table1[[#This Row],[No of Employees]]&lt;5,"Below 5",IF(Table1[[#This Row],[No of Employees]]&lt;10,"5 to 10",IF(Table1[[#This Row],[No of Employees]]&lt;15,"10 to 15","Above 15")))</f>
        <v>5 to 10</v>
      </c>
      <c r="J81" s="57">
        <v>31.155176999999998</v>
      </c>
      <c r="K81" s="34">
        <v>1.539398</v>
      </c>
      <c r="L81" s="34">
        <f t="shared" si="16"/>
        <v>32.694575</v>
      </c>
      <c r="M81" s="67">
        <f t="shared" si="17"/>
        <v>1.1989391933712749E-3</v>
      </c>
      <c r="N81" s="34">
        <v>30.839658</v>
      </c>
      <c r="O81" s="68">
        <f t="shared" si="18"/>
        <v>5.7754089293246688E-4</v>
      </c>
      <c r="P81" s="71"/>
      <c r="Q81" s="10">
        <v>65</v>
      </c>
      <c r="R81" s="8">
        <v>131</v>
      </c>
      <c r="S81" s="8">
        <v>5</v>
      </c>
      <c r="T81" s="8">
        <v>12</v>
      </c>
      <c r="U81" s="8">
        <v>0</v>
      </c>
      <c r="V81" s="8">
        <v>0</v>
      </c>
      <c r="W81" s="22">
        <v>4</v>
      </c>
      <c r="X81" s="16">
        <v>217</v>
      </c>
      <c r="Y81" s="8">
        <v>214</v>
      </c>
      <c r="Z81" s="9">
        <f t="shared" si="19"/>
        <v>1.3824884792626779E-2</v>
      </c>
      <c r="AA81" s="8">
        <f t="shared" si="20"/>
        <v>3</v>
      </c>
      <c r="AB81" s="42" t="str">
        <f t="shared" si="21"/>
        <v>C. 100-250</v>
      </c>
      <c r="AC81" s="40">
        <v>0.9</v>
      </c>
      <c r="AD81" s="26">
        <f t="shared" si="22"/>
        <v>193</v>
      </c>
      <c r="AE81" s="31">
        <f t="shared" si="23"/>
        <v>1</v>
      </c>
      <c r="AF81" s="31">
        <f>Table1[[#This Row],[Contactable leads]]*Table1[[#This Row],[Average productive calls per lead]]</f>
        <v>193</v>
      </c>
      <c r="AG81" s="31">
        <f>Table1[[#This Row],[Total Calls]]*$AG$1</f>
        <v>173.70000000000002</v>
      </c>
      <c r="AH81" s="31">
        <f>IF(Table1[[#This Row],[MSRU]]="Metro",3,IF(Table1[[#This Row],[MSRU]]="URBAN",2,1))</f>
        <v>1</v>
      </c>
      <c r="AI81" s="23">
        <f t="shared" si="24"/>
        <v>24</v>
      </c>
      <c r="AJ81" s="4">
        <f t="shared" si="25"/>
        <v>8</v>
      </c>
      <c r="AK81" s="4">
        <f t="shared" si="26"/>
        <v>6</v>
      </c>
      <c r="AL81" s="4">
        <f t="shared" si="27"/>
        <v>15</v>
      </c>
      <c r="AM81" s="4">
        <f>(Table1[[#This Row],[Total Employees dedicated for sales pitch]]*Table1[[#This Row],[Working days]]*Table1[[#This Row],[Productive working hours]]*60)/Table1[[#This Row],[Minutes per connected call]]</f>
        <v>576</v>
      </c>
      <c r="AN8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193</v>
      </c>
      <c r="AO81" s="22">
        <f>Table1[[#This Row],[Contactable leads]]-Table1[[#This Row],[Contacted leads]]</f>
        <v>0</v>
      </c>
      <c r="AP81" s="17"/>
    </row>
    <row r="82" spans="1:42" x14ac:dyDescent="0.35">
      <c r="A82" s="11">
        <v>79</v>
      </c>
      <c r="B82" s="5" t="str">
        <f>IF(Table1[[#This Row],[Savings]]&gt;0,"N","Y")</f>
        <v>N</v>
      </c>
      <c r="C82" s="5" t="s">
        <v>316</v>
      </c>
      <c r="D82" s="5" t="s">
        <v>340</v>
      </c>
      <c r="E82" s="5" t="s">
        <v>417</v>
      </c>
      <c r="F82" s="6">
        <v>26277</v>
      </c>
      <c r="G82" s="7">
        <f t="shared" ca="1" si="15"/>
        <v>53</v>
      </c>
      <c r="H82" s="4">
        <v>10</v>
      </c>
      <c r="I82" s="5" t="str">
        <f>IF(Table1[[#This Row],[No of Employees]]&lt;5,"Below 5",IF(Table1[[#This Row],[No of Employees]]&lt;10,"5 to 10",IF(Table1[[#This Row],[No of Employees]]&lt;15,"10 to 15","Above 15")))</f>
        <v>10 to 15</v>
      </c>
      <c r="J82" s="57">
        <v>16.297232999999999</v>
      </c>
      <c r="K82" s="34">
        <v>2.476245</v>
      </c>
      <c r="L82" s="34">
        <f t="shared" si="16"/>
        <v>18.773477999999997</v>
      </c>
      <c r="M82" s="67">
        <f t="shared" si="17"/>
        <v>6.8844016385266897E-4</v>
      </c>
      <c r="N82" s="34">
        <v>239.96139700000001</v>
      </c>
      <c r="O82" s="68">
        <f t="shared" si="18"/>
        <v>4.4938085724784034E-3</v>
      </c>
      <c r="P82" s="71"/>
      <c r="Q82" s="10">
        <v>11</v>
      </c>
      <c r="R82" s="8">
        <v>80</v>
      </c>
      <c r="S82" s="8">
        <v>8</v>
      </c>
      <c r="T82" s="8">
        <v>8</v>
      </c>
      <c r="U82" s="8">
        <v>0</v>
      </c>
      <c r="V82" s="8">
        <v>3</v>
      </c>
      <c r="W82" s="22">
        <v>2</v>
      </c>
      <c r="X82" s="16">
        <v>112</v>
      </c>
      <c r="Y82" s="8">
        <v>108</v>
      </c>
      <c r="Z82" s="9">
        <f t="shared" si="19"/>
        <v>3.5714285714285698E-2</v>
      </c>
      <c r="AA82" s="8">
        <f t="shared" si="20"/>
        <v>4</v>
      </c>
      <c r="AB82" s="42" t="str">
        <f t="shared" si="21"/>
        <v>C. 100-250</v>
      </c>
      <c r="AC82" s="40">
        <v>0.9</v>
      </c>
      <c r="AD82" s="26">
        <f t="shared" si="22"/>
        <v>97</v>
      </c>
      <c r="AE82" s="31">
        <f t="shared" si="23"/>
        <v>1</v>
      </c>
      <c r="AF82" s="31">
        <f>Table1[[#This Row],[Contactable leads]]*Table1[[#This Row],[Average productive calls per lead]]</f>
        <v>97</v>
      </c>
      <c r="AG82" s="31">
        <f>Table1[[#This Row],[Total Calls]]*$AG$1</f>
        <v>87.3</v>
      </c>
      <c r="AH82" s="31">
        <f>IF(Table1[[#This Row],[MSRU]]="Metro",3,IF(Table1[[#This Row],[MSRU]]="URBAN",2,1))</f>
        <v>3</v>
      </c>
      <c r="AI82" s="23">
        <f t="shared" si="24"/>
        <v>24</v>
      </c>
      <c r="AJ82" s="4">
        <f t="shared" si="25"/>
        <v>8</v>
      </c>
      <c r="AK82" s="4">
        <f t="shared" si="26"/>
        <v>6</v>
      </c>
      <c r="AL82" s="4">
        <f t="shared" si="27"/>
        <v>15</v>
      </c>
      <c r="AM82" s="4">
        <f>(Table1[[#This Row],[Total Employees dedicated for sales pitch]]*Table1[[#This Row],[Working days]]*Table1[[#This Row],[Productive working hours]]*60)/Table1[[#This Row],[Minutes per connected call]]</f>
        <v>1728</v>
      </c>
      <c r="AN8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97</v>
      </c>
      <c r="AO82" s="22">
        <f>Table1[[#This Row],[Contactable leads]]-Table1[[#This Row],[Contacted leads]]</f>
        <v>0</v>
      </c>
      <c r="AP82" s="17"/>
    </row>
    <row r="83" spans="1:42" x14ac:dyDescent="0.35">
      <c r="A83" s="11">
        <v>80</v>
      </c>
      <c r="B83" s="5" t="str">
        <f>IF(Table1[[#This Row],[Savings]]&gt;0,"N","Y")</f>
        <v>N</v>
      </c>
      <c r="C83" s="5" t="s">
        <v>174</v>
      </c>
      <c r="D83" s="5" t="s">
        <v>175</v>
      </c>
      <c r="E83" s="5" t="s">
        <v>418</v>
      </c>
      <c r="F83" s="6">
        <v>27754</v>
      </c>
      <c r="G83" s="7">
        <f t="shared" ca="1" si="15"/>
        <v>49</v>
      </c>
      <c r="H83" s="4">
        <v>8</v>
      </c>
      <c r="I83" s="5" t="str">
        <f>IF(Table1[[#This Row],[No of Employees]]&lt;5,"Below 5",IF(Table1[[#This Row],[No of Employees]]&lt;10,"5 to 10",IF(Table1[[#This Row],[No of Employees]]&lt;15,"10 to 15","Above 15")))</f>
        <v>5 to 10</v>
      </c>
      <c r="J83" s="57">
        <v>26.513006000000001</v>
      </c>
      <c r="K83" s="34">
        <v>2.8390620000000002</v>
      </c>
      <c r="L83" s="34">
        <f t="shared" si="16"/>
        <v>29.352068000000003</v>
      </c>
      <c r="M83" s="67">
        <f t="shared" si="17"/>
        <v>1.0763664837881762E-3</v>
      </c>
      <c r="N83" s="34">
        <v>24.524028999999999</v>
      </c>
      <c r="O83" s="68">
        <f t="shared" si="18"/>
        <v>4.5926675344330059E-4</v>
      </c>
      <c r="P83" s="71"/>
      <c r="Q83" s="10">
        <v>63</v>
      </c>
      <c r="R83" s="8">
        <v>111</v>
      </c>
      <c r="S83" s="8">
        <v>19</v>
      </c>
      <c r="T83" s="8">
        <v>17</v>
      </c>
      <c r="U83" s="8">
        <v>0</v>
      </c>
      <c r="V83" s="8">
        <v>2</v>
      </c>
      <c r="W83" s="22">
        <v>6</v>
      </c>
      <c r="X83" s="16">
        <v>218</v>
      </c>
      <c r="Y83" s="8">
        <v>210</v>
      </c>
      <c r="Z83" s="9">
        <f t="shared" si="19"/>
        <v>3.669724770642202E-2</v>
      </c>
      <c r="AA83" s="8">
        <f t="shared" si="20"/>
        <v>8</v>
      </c>
      <c r="AB83" s="42" t="str">
        <f t="shared" si="21"/>
        <v>C. 100-250</v>
      </c>
      <c r="AC83" s="40">
        <v>0.9</v>
      </c>
      <c r="AD83" s="26">
        <f t="shared" si="22"/>
        <v>189</v>
      </c>
      <c r="AE83" s="31">
        <f t="shared" si="23"/>
        <v>1</v>
      </c>
      <c r="AF83" s="31">
        <f>Table1[[#This Row],[Contactable leads]]*Table1[[#This Row],[Average productive calls per lead]]</f>
        <v>189</v>
      </c>
      <c r="AG83" s="31">
        <f>Table1[[#This Row],[Total Calls]]*$AG$1</f>
        <v>170.1</v>
      </c>
      <c r="AH83" s="31">
        <f>IF(Table1[[#This Row],[MSRU]]="Metro",3,IF(Table1[[#This Row],[MSRU]]="URBAN",2,1))</f>
        <v>1</v>
      </c>
      <c r="AI83" s="23">
        <f t="shared" si="24"/>
        <v>24</v>
      </c>
      <c r="AJ83" s="4">
        <f t="shared" si="25"/>
        <v>8</v>
      </c>
      <c r="AK83" s="4">
        <f t="shared" si="26"/>
        <v>6</v>
      </c>
      <c r="AL83" s="4">
        <f t="shared" si="27"/>
        <v>15</v>
      </c>
      <c r="AM83" s="4">
        <f>(Table1[[#This Row],[Total Employees dedicated for sales pitch]]*Table1[[#This Row],[Working days]]*Table1[[#This Row],[Productive working hours]]*60)/Table1[[#This Row],[Minutes per connected call]]</f>
        <v>576</v>
      </c>
      <c r="AN8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189</v>
      </c>
      <c r="AO83" s="22">
        <f>Table1[[#This Row],[Contactable leads]]-Table1[[#This Row],[Contacted leads]]</f>
        <v>0</v>
      </c>
      <c r="AP83" s="17"/>
    </row>
    <row r="84" spans="1:42" x14ac:dyDescent="0.35">
      <c r="A84" s="11">
        <v>81</v>
      </c>
      <c r="B84" s="5" t="str">
        <f>IF(Table1[[#This Row],[Savings]]&gt;0,"N","Y")</f>
        <v>N</v>
      </c>
      <c r="C84" s="5" t="s">
        <v>316</v>
      </c>
      <c r="D84" s="5" t="s">
        <v>340</v>
      </c>
      <c r="E84" s="5" t="s">
        <v>419</v>
      </c>
      <c r="F84" s="6">
        <v>27882</v>
      </c>
      <c r="G84" s="7">
        <f t="shared" ca="1" si="15"/>
        <v>49</v>
      </c>
      <c r="H84" s="4">
        <v>19</v>
      </c>
      <c r="I84" s="5" t="str">
        <f>IF(Table1[[#This Row],[No of Employees]]&lt;5,"Below 5",IF(Table1[[#This Row],[No of Employees]]&lt;10,"5 to 10",IF(Table1[[#This Row],[No of Employees]]&lt;15,"10 to 15","Above 15")))</f>
        <v>Above 15</v>
      </c>
      <c r="J84" s="57">
        <v>210.30854099999999</v>
      </c>
      <c r="K84" s="34">
        <v>14.818428000000001</v>
      </c>
      <c r="L84" s="34">
        <f t="shared" si="16"/>
        <v>225.126969</v>
      </c>
      <c r="M84" s="67">
        <f t="shared" si="17"/>
        <v>8.2556065224576262E-3</v>
      </c>
      <c r="N84" s="34">
        <v>627.16170099999999</v>
      </c>
      <c r="O84" s="68">
        <f t="shared" si="18"/>
        <v>1.1744991750835395E-2</v>
      </c>
      <c r="P84" s="71"/>
      <c r="Q84" s="10">
        <v>174</v>
      </c>
      <c r="R84" s="8">
        <v>1377</v>
      </c>
      <c r="S84" s="8">
        <v>16</v>
      </c>
      <c r="T84" s="8">
        <v>96</v>
      </c>
      <c r="U84" s="8">
        <v>8</v>
      </c>
      <c r="V84" s="8">
        <v>28</v>
      </c>
      <c r="W84" s="22">
        <v>53</v>
      </c>
      <c r="X84" s="16">
        <v>1752</v>
      </c>
      <c r="Y84" s="8">
        <v>1672</v>
      </c>
      <c r="Z84" s="9">
        <f t="shared" si="19"/>
        <v>4.5662100456621002E-2</v>
      </c>
      <c r="AA84" s="8">
        <f t="shared" si="20"/>
        <v>80</v>
      </c>
      <c r="AB84" s="42" t="str">
        <f t="shared" si="21"/>
        <v>G. Above 1000</v>
      </c>
      <c r="AC84" s="40">
        <v>0.9</v>
      </c>
      <c r="AD84" s="26">
        <f t="shared" si="22"/>
        <v>1505</v>
      </c>
      <c r="AE84" s="31">
        <f t="shared" si="23"/>
        <v>1</v>
      </c>
      <c r="AF84" s="31">
        <f>Table1[[#This Row],[Contactable leads]]*Table1[[#This Row],[Average productive calls per lead]]</f>
        <v>1505</v>
      </c>
      <c r="AG84" s="31">
        <f>Table1[[#This Row],[Total Calls]]*$AG$1</f>
        <v>1354.5</v>
      </c>
      <c r="AH84" s="31">
        <f>IF(Table1[[#This Row],[MSRU]]="Metro",3,IF(Table1[[#This Row],[MSRU]]="URBAN",2,1))</f>
        <v>3</v>
      </c>
      <c r="AI84" s="23">
        <f t="shared" si="24"/>
        <v>24</v>
      </c>
      <c r="AJ84" s="4">
        <f t="shared" si="25"/>
        <v>8</v>
      </c>
      <c r="AK84" s="4">
        <f t="shared" si="26"/>
        <v>6</v>
      </c>
      <c r="AL84" s="4">
        <f t="shared" si="27"/>
        <v>15</v>
      </c>
      <c r="AM84" s="4">
        <f>(Table1[[#This Row],[Total Employees dedicated for sales pitch]]*Table1[[#This Row],[Working days]]*Table1[[#This Row],[Productive working hours]]*60)/Table1[[#This Row],[Minutes per connected call]]</f>
        <v>1728</v>
      </c>
      <c r="AN8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1505</v>
      </c>
      <c r="AO84" s="22">
        <f>Table1[[#This Row],[Contactable leads]]-Table1[[#This Row],[Contacted leads]]</f>
        <v>0</v>
      </c>
      <c r="AP84" s="17"/>
    </row>
    <row r="85" spans="1:42" x14ac:dyDescent="0.35">
      <c r="A85" s="11">
        <v>82</v>
      </c>
      <c r="B85" s="5" t="str">
        <f>IF(Table1[[#This Row],[Savings]]&gt;0,"N","Y")</f>
        <v>N</v>
      </c>
      <c r="C85" s="5" t="s">
        <v>174</v>
      </c>
      <c r="D85" s="5" t="s">
        <v>175</v>
      </c>
      <c r="E85" s="5" t="s">
        <v>192</v>
      </c>
      <c r="F85" s="6">
        <v>28100</v>
      </c>
      <c r="G85" s="7">
        <f t="shared" ca="1" si="15"/>
        <v>48</v>
      </c>
      <c r="H85" s="4">
        <v>7</v>
      </c>
      <c r="I85" s="5" t="str">
        <f>IF(Table1[[#This Row],[No of Employees]]&lt;5,"Below 5",IF(Table1[[#This Row],[No of Employees]]&lt;10,"5 to 10",IF(Table1[[#This Row],[No of Employees]]&lt;15,"10 to 15","Above 15")))</f>
        <v>5 to 10</v>
      </c>
      <c r="J85" s="57">
        <v>20.095445000000002</v>
      </c>
      <c r="K85" s="34">
        <v>1.073558</v>
      </c>
      <c r="L85" s="34">
        <f t="shared" si="16"/>
        <v>21.169003</v>
      </c>
      <c r="M85" s="67">
        <f t="shared" si="17"/>
        <v>7.7628619981431478E-4</v>
      </c>
      <c r="N85" s="34">
        <v>38.906579000000001</v>
      </c>
      <c r="O85" s="68">
        <f t="shared" si="18"/>
        <v>7.2861185349745337E-4</v>
      </c>
      <c r="P85" s="71"/>
      <c r="Q85" s="10">
        <v>8</v>
      </c>
      <c r="R85" s="8">
        <v>245</v>
      </c>
      <c r="S85" s="8">
        <v>1</v>
      </c>
      <c r="T85" s="8">
        <v>17</v>
      </c>
      <c r="U85" s="8">
        <v>0</v>
      </c>
      <c r="V85" s="8">
        <v>1</v>
      </c>
      <c r="W85" s="22">
        <v>6</v>
      </c>
      <c r="X85" s="16">
        <v>278</v>
      </c>
      <c r="Y85" s="8">
        <v>270</v>
      </c>
      <c r="Z85" s="9">
        <f t="shared" si="19"/>
        <v>2.877697841726623E-2</v>
      </c>
      <c r="AA85" s="8">
        <f t="shared" si="20"/>
        <v>8</v>
      </c>
      <c r="AB85" s="42" t="str">
        <f t="shared" si="21"/>
        <v>D. 240-500</v>
      </c>
      <c r="AC85" s="40">
        <v>0.9</v>
      </c>
      <c r="AD85" s="26">
        <f t="shared" si="22"/>
        <v>243</v>
      </c>
      <c r="AE85" s="31">
        <f t="shared" si="23"/>
        <v>1</v>
      </c>
      <c r="AF85" s="31">
        <f>Table1[[#This Row],[Contactable leads]]*Table1[[#This Row],[Average productive calls per lead]]</f>
        <v>243</v>
      </c>
      <c r="AG85" s="31">
        <f>Table1[[#This Row],[Total Calls]]*$AG$1</f>
        <v>218.70000000000002</v>
      </c>
      <c r="AH85" s="31">
        <f>IF(Table1[[#This Row],[MSRU]]="Metro",3,IF(Table1[[#This Row],[MSRU]]="URBAN",2,1))</f>
        <v>1</v>
      </c>
      <c r="AI85" s="23">
        <f t="shared" si="24"/>
        <v>24</v>
      </c>
      <c r="AJ85" s="4">
        <f t="shared" si="25"/>
        <v>8</v>
      </c>
      <c r="AK85" s="4">
        <f t="shared" si="26"/>
        <v>6</v>
      </c>
      <c r="AL85" s="4">
        <f t="shared" si="27"/>
        <v>15</v>
      </c>
      <c r="AM85" s="4">
        <f>(Table1[[#This Row],[Total Employees dedicated for sales pitch]]*Table1[[#This Row],[Working days]]*Table1[[#This Row],[Productive working hours]]*60)/Table1[[#This Row],[Minutes per connected call]]</f>
        <v>576</v>
      </c>
      <c r="AN8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243</v>
      </c>
      <c r="AO85" s="22">
        <f>Table1[[#This Row],[Contactable leads]]-Table1[[#This Row],[Contacted leads]]</f>
        <v>0</v>
      </c>
      <c r="AP85" s="17"/>
    </row>
    <row r="86" spans="1:42" x14ac:dyDescent="0.35">
      <c r="A86" s="11">
        <v>83</v>
      </c>
      <c r="B86" s="5" t="str">
        <f>IF(Table1[[#This Row],[Savings]]&gt;0,"N","Y")</f>
        <v>N</v>
      </c>
      <c r="C86" s="5" t="s">
        <v>312</v>
      </c>
      <c r="D86" s="5" t="s">
        <v>340</v>
      </c>
      <c r="E86" s="5" t="s">
        <v>420</v>
      </c>
      <c r="F86" s="6">
        <v>28118</v>
      </c>
      <c r="G86" s="7">
        <f t="shared" ca="1" si="15"/>
        <v>48</v>
      </c>
      <c r="H86" s="4">
        <v>13</v>
      </c>
      <c r="I86" s="5" t="str">
        <f>IF(Table1[[#This Row],[No of Employees]]&lt;5,"Below 5",IF(Table1[[#This Row],[No of Employees]]&lt;10,"5 to 10",IF(Table1[[#This Row],[No of Employees]]&lt;15,"10 to 15","Above 15")))</f>
        <v>10 to 15</v>
      </c>
      <c r="J86" s="57">
        <v>35.529266999999997</v>
      </c>
      <c r="K86" s="34">
        <v>10.276615</v>
      </c>
      <c r="L86" s="34">
        <f t="shared" si="16"/>
        <v>45.805881999999997</v>
      </c>
      <c r="M86" s="67">
        <f t="shared" si="17"/>
        <v>1.6797425021349811E-3</v>
      </c>
      <c r="N86" s="34">
        <v>167.97254699999999</v>
      </c>
      <c r="O86" s="68">
        <f t="shared" si="18"/>
        <v>3.1456579311781199E-3</v>
      </c>
      <c r="P86" s="71"/>
      <c r="Q86" s="10">
        <v>9</v>
      </c>
      <c r="R86" s="8">
        <v>161</v>
      </c>
      <c r="S86" s="8">
        <v>23</v>
      </c>
      <c r="T86" s="8">
        <v>10</v>
      </c>
      <c r="U86" s="8">
        <v>0</v>
      </c>
      <c r="V86" s="8">
        <v>2</v>
      </c>
      <c r="W86" s="22">
        <v>8</v>
      </c>
      <c r="X86" s="16">
        <v>213</v>
      </c>
      <c r="Y86" s="8">
        <v>205</v>
      </c>
      <c r="Z86" s="9">
        <f t="shared" si="19"/>
        <v>3.7558685446009377E-2</v>
      </c>
      <c r="AA86" s="8">
        <f t="shared" si="20"/>
        <v>8</v>
      </c>
      <c r="AB86" s="42" t="str">
        <f t="shared" si="21"/>
        <v>C. 100-250</v>
      </c>
      <c r="AC86" s="40">
        <v>0.9</v>
      </c>
      <c r="AD86" s="26">
        <f t="shared" si="22"/>
        <v>185</v>
      </c>
      <c r="AE86" s="31">
        <f t="shared" si="23"/>
        <v>1</v>
      </c>
      <c r="AF86" s="31">
        <f>Table1[[#This Row],[Contactable leads]]*Table1[[#This Row],[Average productive calls per lead]]</f>
        <v>185</v>
      </c>
      <c r="AG86" s="31">
        <f>Table1[[#This Row],[Total Calls]]*$AG$1</f>
        <v>166.5</v>
      </c>
      <c r="AH86" s="31">
        <f>IF(Table1[[#This Row],[MSRU]]="Metro",3,IF(Table1[[#This Row],[MSRU]]="URBAN",2,1))</f>
        <v>3</v>
      </c>
      <c r="AI86" s="23">
        <f t="shared" si="24"/>
        <v>24</v>
      </c>
      <c r="AJ86" s="4">
        <f t="shared" si="25"/>
        <v>8</v>
      </c>
      <c r="AK86" s="4">
        <f t="shared" si="26"/>
        <v>6</v>
      </c>
      <c r="AL86" s="4">
        <f t="shared" si="27"/>
        <v>15</v>
      </c>
      <c r="AM86" s="4">
        <f>(Table1[[#This Row],[Total Employees dedicated for sales pitch]]*Table1[[#This Row],[Working days]]*Table1[[#This Row],[Productive working hours]]*60)/Table1[[#This Row],[Minutes per connected call]]</f>
        <v>1728</v>
      </c>
      <c r="AN8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185</v>
      </c>
      <c r="AO86" s="22">
        <f>Table1[[#This Row],[Contactable leads]]-Table1[[#This Row],[Contacted leads]]</f>
        <v>0</v>
      </c>
      <c r="AP86" s="17"/>
    </row>
    <row r="87" spans="1:42" x14ac:dyDescent="0.35">
      <c r="A87" s="11">
        <v>84</v>
      </c>
      <c r="B87" s="5" t="str">
        <f>IF(Table1[[#This Row],[Savings]]&gt;0,"N","Y")</f>
        <v>N</v>
      </c>
      <c r="C87" s="5" t="s">
        <v>312</v>
      </c>
      <c r="D87" s="5" t="s">
        <v>340</v>
      </c>
      <c r="E87" s="5" t="s">
        <v>421</v>
      </c>
      <c r="F87" s="6">
        <v>28108</v>
      </c>
      <c r="G87" s="7">
        <f t="shared" ca="1" si="15"/>
        <v>48</v>
      </c>
      <c r="H87" s="4">
        <v>12</v>
      </c>
      <c r="I87" s="5" t="str">
        <f>IF(Table1[[#This Row],[No of Employees]]&lt;5,"Below 5",IF(Table1[[#This Row],[No of Employees]]&lt;10,"5 to 10",IF(Table1[[#This Row],[No of Employees]]&lt;15,"10 to 15","Above 15")))</f>
        <v>10 to 15</v>
      </c>
      <c r="J87" s="57">
        <v>122.492155</v>
      </c>
      <c r="K87" s="34">
        <v>11.617046</v>
      </c>
      <c r="L87" s="34">
        <f t="shared" si="16"/>
        <v>134.10920099999998</v>
      </c>
      <c r="M87" s="67">
        <f t="shared" si="17"/>
        <v>4.9179038807082263E-3</v>
      </c>
      <c r="N87" s="34">
        <v>399.25587100000001</v>
      </c>
      <c r="O87" s="68">
        <f t="shared" si="18"/>
        <v>7.4769503684466868E-3</v>
      </c>
      <c r="P87" s="71"/>
      <c r="Q87" s="10">
        <v>34</v>
      </c>
      <c r="R87" s="8">
        <v>759</v>
      </c>
      <c r="S87" s="8">
        <v>34</v>
      </c>
      <c r="T87" s="8">
        <v>39</v>
      </c>
      <c r="U87" s="8">
        <v>4</v>
      </c>
      <c r="V87" s="8">
        <v>37</v>
      </c>
      <c r="W87" s="22">
        <v>54</v>
      </c>
      <c r="X87" s="16">
        <v>961</v>
      </c>
      <c r="Y87" s="8">
        <v>912</v>
      </c>
      <c r="Z87" s="9">
        <f t="shared" si="19"/>
        <v>5.0988553590010421E-2</v>
      </c>
      <c r="AA87" s="8">
        <f t="shared" si="20"/>
        <v>49</v>
      </c>
      <c r="AB87" s="42" t="str">
        <f t="shared" si="21"/>
        <v>F. 750-100</v>
      </c>
      <c r="AC87" s="40">
        <v>0.9</v>
      </c>
      <c r="AD87" s="26">
        <f t="shared" si="22"/>
        <v>821</v>
      </c>
      <c r="AE87" s="31">
        <f t="shared" si="23"/>
        <v>1</v>
      </c>
      <c r="AF87" s="31">
        <f>Table1[[#This Row],[Contactable leads]]*Table1[[#This Row],[Average productive calls per lead]]</f>
        <v>821</v>
      </c>
      <c r="AG87" s="31">
        <f>Table1[[#This Row],[Total Calls]]*$AG$1</f>
        <v>738.9</v>
      </c>
      <c r="AH87" s="31">
        <f>IF(Table1[[#This Row],[MSRU]]="Metro",3,IF(Table1[[#This Row],[MSRU]]="URBAN",2,1))</f>
        <v>3</v>
      </c>
      <c r="AI87" s="23">
        <f t="shared" si="24"/>
        <v>24</v>
      </c>
      <c r="AJ87" s="4">
        <f t="shared" si="25"/>
        <v>8</v>
      </c>
      <c r="AK87" s="4">
        <f t="shared" si="26"/>
        <v>6</v>
      </c>
      <c r="AL87" s="4">
        <f t="shared" si="27"/>
        <v>15</v>
      </c>
      <c r="AM87" s="4">
        <f>(Table1[[#This Row],[Total Employees dedicated for sales pitch]]*Table1[[#This Row],[Working days]]*Table1[[#This Row],[Productive working hours]]*60)/Table1[[#This Row],[Minutes per connected call]]</f>
        <v>1728</v>
      </c>
      <c r="AN8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821</v>
      </c>
      <c r="AO87" s="22">
        <f>Table1[[#This Row],[Contactable leads]]-Table1[[#This Row],[Contacted leads]]</f>
        <v>0</v>
      </c>
      <c r="AP87" s="17"/>
    </row>
    <row r="88" spans="1:42" x14ac:dyDescent="0.35">
      <c r="A88" s="11">
        <v>85</v>
      </c>
      <c r="B88" s="5" t="str">
        <f>IF(Table1[[#This Row],[Savings]]&gt;0,"N","Y")</f>
        <v>N</v>
      </c>
      <c r="C88" s="5" t="s">
        <v>316</v>
      </c>
      <c r="D88" s="5" t="s">
        <v>340</v>
      </c>
      <c r="E88" s="5" t="s">
        <v>422</v>
      </c>
      <c r="F88" s="6">
        <v>28296</v>
      </c>
      <c r="G88" s="7">
        <f t="shared" ca="1" si="15"/>
        <v>47</v>
      </c>
      <c r="H88" s="4">
        <v>9</v>
      </c>
      <c r="I88" s="5" t="str">
        <f>IF(Table1[[#This Row],[No of Employees]]&lt;5,"Below 5",IF(Table1[[#This Row],[No of Employees]]&lt;10,"5 to 10",IF(Table1[[#This Row],[No of Employees]]&lt;15,"10 to 15","Above 15")))</f>
        <v>5 to 10</v>
      </c>
      <c r="J88" s="57">
        <v>43.376136000000002</v>
      </c>
      <c r="K88" s="34">
        <v>10.951891</v>
      </c>
      <c r="L88" s="34">
        <f t="shared" si="16"/>
        <v>54.328027000000006</v>
      </c>
      <c r="M88" s="67">
        <f t="shared" si="17"/>
        <v>1.9922571518006535E-3</v>
      </c>
      <c r="N88" s="34">
        <v>101.41430699999999</v>
      </c>
      <c r="O88" s="68">
        <f t="shared" si="18"/>
        <v>1.8992074886468365E-3</v>
      </c>
      <c r="P88" s="71"/>
      <c r="Q88" s="10">
        <v>18</v>
      </c>
      <c r="R88" s="8">
        <v>233</v>
      </c>
      <c r="S88" s="8">
        <v>20</v>
      </c>
      <c r="T88" s="8">
        <v>25</v>
      </c>
      <c r="U88" s="8">
        <v>0</v>
      </c>
      <c r="V88" s="8">
        <v>12</v>
      </c>
      <c r="W88" s="22">
        <v>21</v>
      </c>
      <c r="X88" s="16">
        <v>329</v>
      </c>
      <c r="Y88" s="8">
        <v>315</v>
      </c>
      <c r="Z88" s="9">
        <f t="shared" si="19"/>
        <v>4.2553191489361653E-2</v>
      </c>
      <c r="AA88" s="8">
        <f t="shared" si="20"/>
        <v>14</v>
      </c>
      <c r="AB88" s="42" t="str">
        <f t="shared" si="21"/>
        <v>D. 240-500</v>
      </c>
      <c r="AC88" s="40">
        <v>0.9</v>
      </c>
      <c r="AD88" s="26">
        <f t="shared" si="22"/>
        <v>284</v>
      </c>
      <c r="AE88" s="31">
        <f t="shared" si="23"/>
        <v>1</v>
      </c>
      <c r="AF88" s="31">
        <f>Table1[[#This Row],[Contactable leads]]*Table1[[#This Row],[Average productive calls per lead]]</f>
        <v>284</v>
      </c>
      <c r="AG88" s="31">
        <f>Table1[[#This Row],[Total Calls]]*$AG$1</f>
        <v>255.6</v>
      </c>
      <c r="AH88" s="31">
        <f>IF(Table1[[#This Row],[MSRU]]="Metro",3,IF(Table1[[#This Row],[MSRU]]="URBAN",2,1))</f>
        <v>3</v>
      </c>
      <c r="AI88" s="23">
        <f t="shared" si="24"/>
        <v>24</v>
      </c>
      <c r="AJ88" s="4">
        <f t="shared" si="25"/>
        <v>8</v>
      </c>
      <c r="AK88" s="4">
        <f t="shared" si="26"/>
        <v>6</v>
      </c>
      <c r="AL88" s="4">
        <f t="shared" si="27"/>
        <v>15</v>
      </c>
      <c r="AM88" s="4">
        <f>(Table1[[#This Row],[Total Employees dedicated for sales pitch]]*Table1[[#This Row],[Working days]]*Table1[[#This Row],[Productive working hours]]*60)/Table1[[#This Row],[Minutes per connected call]]</f>
        <v>1728</v>
      </c>
      <c r="AN8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284</v>
      </c>
      <c r="AO88" s="22">
        <f>Table1[[#This Row],[Contactable leads]]-Table1[[#This Row],[Contacted leads]]</f>
        <v>0</v>
      </c>
      <c r="AP88" s="17"/>
    </row>
    <row r="89" spans="1:42" x14ac:dyDescent="0.35">
      <c r="A89" s="11">
        <v>86</v>
      </c>
      <c r="B89" s="5" t="str">
        <f>IF(Table1[[#This Row],[Savings]]&gt;0,"N","Y")</f>
        <v>N</v>
      </c>
      <c r="C89" s="5" t="s">
        <v>316</v>
      </c>
      <c r="D89" s="5" t="s">
        <v>340</v>
      </c>
      <c r="E89" s="5" t="s">
        <v>423</v>
      </c>
      <c r="F89" s="6">
        <v>28376</v>
      </c>
      <c r="G89" s="7">
        <f t="shared" ca="1" si="15"/>
        <v>47</v>
      </c>
      <c r="H89" s="4">
        <v>15</v>
      </c>
      <c r="I89" s="5" t="str">
        <f>IF(Table1[[#This Row],[No of Employees]]&lt;5,"Below 5",IF(Table1[[#This Row],[No of Employees]]&lt;10,"5 to 10",IF(Table1[[#This Row],[No of Employees]]&lt;15,"10 to 15","Above 15")))</f>
        <v>Above 15</v>
      </c>
      <c r="J89" s="57">
        <v>92.968080999999998</v>
      </c>
      <c r="K89" s="34">
        <v>20.795793</v>
      </c>
      <c r="L89" s="34">
        <f t="shared" si="16"/>
        <v>113.763874</v>
      </c>
      <c r="M89" s="67">
        <f t="shared" si="17"/>
        <v>4.1718226136400723E-3</v>
      </c>
      <c r="N89" s="34">
        <v>218.827924</v>
      </c>
      <c r="O89" s="68">
        <f t="shared" si="18"/>
        <v>4.0980374887918019E-3</v>
      </c>
      <c r="P89" s="71"/>
      <c r="Q89" s="10">
        <v>101</v>
      </c>
      <c r="R89" s="8">
        <v>413</v>
      </c>
      <c r="S89" s="8">
        <v>25</v>
      </c>
      <c r="T89" s="8">
        <v>50</v>
      </c>
      <c r="U89" s="8">
        <v>2</v>
      </c>
      <c r="V89" s="8">
        <v>19</v>
      </c>
      <c r="W89" s="22">
        <v>41</v>
      </c>
      <c r="X89" s="16">
        <v>651</v>
      </c>
      <c r="Y89" s="8">
        <v>614</v>
      </c>
      <c r="Z89" s="9">
        <f t="shared" si="19"/>
        <v>5.6835637480798784E-2</v>
      </c>
      <c r="AA89" s="8">
        <f t="shared" si="20"/>
        <v>37</v>
      </c>
      <c r="AB89" s="42" t="str">
        <f t="shared" si="21"/>
        <v>E. 500-750</v>
      </c>
      <c r="AC89" s="40">
        <v>0.9</v>
      </c>
      <c r="AD89" s="26">
        <f t="shared" si="22"/>
        <v>553</v>
      </c>
      <c r="AE89" s="31">
        <f t="shared" si="23"/>
        <v>1</v>
      </c>
      <c r="AF89" s="31">
        <f>Table1[[#This Row],[Contactable leads]]*Table1[[#This Row],[Average productive calls per lead]]</f>
        <v>553</v>
      </c>
      <c r="AG89" s="31">
        <f>Table1[[#This Row],[Total Calls]]*$AG$1</f>
        <v>497.7</v>
      </c>
      <c r="AH89" s="31">
        <f>IF(Table1[[#This Row],[MSRU]]="Metro",3,IF(Table1[[#This Row],[MSRU]]="URBAN",2,1))</f>
        <v>3</v>
      </c>
      <c r="AI89" s="23">
        <f t="shared" si="24"/>
        <v>24</v>
      </c>
      <c r="AJ89" s="4">
        <f t="shared" si="25"/>
        <v>8</v>
      </c>
      <c r="AK89" s="4">
        <f t="shared" si="26"/>
        <v>6</v>
      </c>
      <c r="AL89" s="4">
        <f t="shared" si="27"/>
        <v>15</v>
      </c>
      <c r="AM89" s="4">
        <f>(Table1[[#This Row],[Total Employees dedicated for sales pitch]]*Table1[[#This Row],[Working days]]*Table1[[#This Row],[Productive working hours]]*60)/Table1[[#This Row],[Minutes per connected call]]</f>
        <v>1728</v>
      </c>
      <c r="AN8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553</v>
      </c>
      <c r="AO89" s="22">
        <f>Table1[[#This Row],[Contactable leads]]-Table1[[#This Row],[Contacted leads]]</f>
        <v>0</v>
      </c>
      <c r="AP89" s="17"/>
    </row>
    <row r="90" spans="1:42" x14ac:dyDescent="0.35">
      <c r="A90" s="11">
        <v>87</v>
      </c>
      <c r="B90" s="5" t="str">
        <f>IF(Table1[[#This Row],[Savings]]&gt;0,"N","Y")</f>
        <v>N</v>
      </c>
      <c r="C90" s="5" t="s">
        <v>174</v>
      </c>
      <c r="D90" s="5" t="s">
        <v>175</v>
      </c>
      <c r="E90" s="5" t="s">
        <v>183</v>
      </c>
      <c r="F90" s="6">
        <v>28412</v>
      </c>
      <c r="G90" s="7">
        <f t="shared" ca="1" si="15"/>
        <v>47</v>
      </c>
      <c r="H90" s="4">
        <v>8</v>
      </c>
      <c r="I90" s="5" t="str">
        <f>IF(Table1[[#This Row],[No of Employees]]&lt;5,"Below 5",IF(Table1[[#This Row],[No of Employees]]&lt;10,"5 to 10",IF(Table1[[#This Row],[No of Employees]]&lt;15,"10 to 15","Above 15")))</f>
        <v>5 to 10</v>
      </c>
      <c r="J90" s="57">
        <v>27.205901000000001</v>
      </c>
      <c r="K90" s="34">
        <v>3.6238769999999998</v>
      </c>
      <c r="L90" s="34">
        <f t="shared" si="16"/>
        <v>30.829778000000001</v>
      </c>
      <c r="M90" s="67">
        <f t="shared" si="17"/>
        <v>1.1305554260037172E-3</v>
      </c>
      <c r="N90" s="34">
        <v>91.878213000000002</v>
      </c>
      <c r="O90" s="68">
        <f t="shared" si="18"/>
        <v>1.7206230100560579E-3</v>
      </c>
      <c r="P90" s="71"/>
      <c r="Q90" s="10">
        <v>72</v>
      </c>
      <c r="R90" s="8">
        <v>296</v>
      </c>
      <c r="S90" s="8">
        <v>18</v>
      </c>
      <c r="T90" s="8">
        <v>53</v>
      </c>
      <c r="U90" s="8">
        <v>0</v>
      </c>
      <c r="V90" s="8">
        <v>2</v>
      </c>
      <c r="W90" s="22">
        <v>5</v>
      </c>
      <c r="X90" s="16">
        <v>446</v>
      </c>
      <c r="Y90" s="8">
        <v>428</v>
      </c>
      <c r="Z90" s="9">
        <f t="shared" si="19"/>
        <v>4.035874439461884E-2</v>
      </c>
      <c r="AA90" s="8">
        <f t="shared" si="20"/>
        <v>18</v>
      </c>
      <c r="AB90" s="42" t="str">
        <f t="shared" si="21"/>
        <v>D. 240-500</v>
      </c>
      <c r="AC90" s="40">
        <v>0.9</v>
      </c>
      <c r="AD90" s="26">
        <f t="shared" si="22"/>
        <v>385</v>
      </c>
      <c r="AE90" s="31">
        <f t="shared" si="23"/>
        <v>1</v>
      </c>
      <c r="AF90" s="31">
        <f>Table1[[#This Row],[Contactable leads]]*Table1[[#This Row],[Average productive calls per lead]]</f>
        <v>385</v>
      </c>
      <c r="AG90" s="31">
        <f>Table1[[#This Row],[Total Calls]]*$AG$1</f>
        <v>346.5</v>
      </c>
      <c r="AH90" s="31">
        <f>IF(Table1[[#This Row],[MSRU]]="Metro",3,IF(Table1[[#This Row],[MSRU]]="URBAN",2,1))</f>
        <v>1</v>
      </c>
      <c r="AI90" s="23">
        <f t="shared" si="24"/>
        <v>24</v>
      </c>
      <c r="AJ90" s="4">
        <f t="shared" si="25"/>
        <v>8</v>
      </c>
      <c r="AK90" s="4">
        <f t="shared" si="26"/>
        <v>6</v>
      </c>
      <c r="AL90" s="4">
        <f t="shared" si="27"/>
        <v>15</v>
      </c>
      <c r="AM90" s="4">
        <f>(Table1[[#This Row],[Total Employees dedicated for sales pitch]]*Table1[[#This Row],[Working days]]*Table1[[#This Row],[Productive working hours]]*60)/Table1[[#This Row],[Minutes per connected call]]</f>
        <v>576</v>
      </c>
      <c r="AN9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385</v>
      </c>
      <c r="AO90" s="22">
        <f>Table1[[#This Row],[Contactable leads]]-Table1[[#This Row],[Contacted leads]]</f>
        <v>0</v>
      </c>
      <c r="AP90" s="17"/>
    </row>
    <row r="91" spans="1:42" x14ac:dyDescent="0.35">
      <c r="A91" s="11">
        <v>88</v>
      </c>
      <c r="B91" s="5" t="str">
        <f>IF(Table1[[#This Row],[Savings]]&gt;0,"N","Y")</f>
        <v>N</v>
      </c>
      <c r="C91" s="5" t="s">
        <v>184</v>
      </c>
      <c r="D91" s="5" t="s">
        <v>343</v>
      </c>
      <c r="E91" s="5" t="s">
        <v>424</v>
      </c>
      <c r="F91" s="6">
        <v>28485</v>
      </c>
      <c r="G91" s="7">
        <f t="shared" ca="1" si="15"/>
        <v>47</v>
      </c>
      <c r="H91" s="4">
        <v>6</v>
      </c>
      <c r="I91" s="5" t="str">
        <f>IF(Table1[[#This Row],[No of Employees]]&lt;5,"Below 5",IF(Table1[[#This Row],[No of Employees]]&lt;10,"5 to 10",IF(Table1[[#This Row],[No of Employees]]&lt;15,"10 to 15","Above 15")))</f>
        <v>5 to 10</v>
      </c>
      <c r="J91" s="57">
        <v>22.793586999999999</v>
      </c>
      <c r="K91" s="34">
        <v>0.30180499999999999</v>
      </c>
      <c r="L91" s="34">
        <f t="shared" si="16"/>
        <v>23.095392</v>
      </c>
      <c r="M91" s="67">
        <f t="shared" si="17"/>
        <v>8.4692860069517334E-4</v>
      </c>
      <c r="N91" s="34">
        <v>41.955213000000001</v>
      </c>
      <c r="O91" s="68">
        <f t="shared" si="18"/>
        <v>7.8570427659061079E-4</v>
      </c>
      <c r="P91" s="71"/>
      <c r="Q91" s="10">
        <v>25</v>
      </c>
      <c r="R91" s="8">
        <v>118</v>
      </c>
      <c r="S91" s="8">
        <v>2</v>
      </c>
      <c r="T91" s="8">
        <v>11</v>
      </c>
      <c r="U91" s="8">
        <v>0</v>
      </c>
      <c r="V91" s="8">
        <v>4</v>
      </c>
      <c r="W91" s="22">
        <v>4</v>
      </c>
      <c r="X91" s="16">
        <v>164</v>
      </c>
      <c r="Y91" s="8">
        <v>155</v>
      </c>
      <c r="Z91" s="9">
        <f t="shared" si="19"/>
        <v>5.4878048780487854E-2</v>
      </c>
      <c r="AA91" s="8">
        <f t="shared" si="20"/>
        <v>9</v>
      </c>
      <c r="AB91" s="42" t="str">
        <f t="shared" si="21"/>
        <v>C. 100-250</v>
      </c>
      <c r="AC91" s="40">
        <v>0.9</v>
      </c>
      <c r="AD91" s="26">
        <f t="shared" si="22"/>
        <v>140</v>
      </c>
      <c r="AE91" s="31">
        <f t="shared" si="23"/>
        <v>1</v>
      </c>
      <c r="AF91" s="31">
        <f>Table1[[#This Row],[Contactable leads]]*Table1[[#This Row],[Average productive calls per lead]]</f>
        <v>140</v>
      </c>
      <c r="AG91" s="31">
        <f>Table1[[#This Row],[Total Calls]]*$AG$1</f>
        <v>126</v>
      </c>
      <c r="AH91" s="31">
        <f>IF(Table1[[#This Row],[MSRU]]="Metro",3,IF(Table1[[#This Row],[MSRU]]="URBAN",2,1))</f>
        <v>1</v>
      </c>
      <c r="AI91" s="23">
        <f t="shared" si="24"/>
        <v>24</v>
      </c>
      <c r="AJ91" s="4">
        <f t="shared" si="25"/>
        <v>8</v>
      </c>
      <c r="AK91" s="4">
        <f t="shared" si="26"/>
        <v>6</v>
      </c>
      <c r="AL91" s="4">
        <f t="shared" si="27"/>
        <v>15</v>
      </c>
      <c r="AM91" s="4">
        <f>(Table1[[#This Row],[Total Employees dedicated for sales pitch]]*Table1[[#This Row],[Working days]]*Table1[[#This Row],[Productive working hours]]*60)/Table1[[#This Row],[Minutes per connected call]]</f>
        <v>576</v>
      </c>
      <c r="AN9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140</v>
      </c>
      <c r="AO91" s="22">
        <f>Table1[[#This Row],[Contactable leads]]-Table1[[#This Row],[Contacted leads]]</f>
        <v>0</v>
      </c>
      <c r="AP91" s="17"/>
    </row>
    <row r="92" spans="1:42" x14ac:dyDescent="0.35">
      <c r="A92" s="11">
        <v>89</v>
      </c>
      <c r="B92" s="5" t="str">
        <f>IF(Table1[[#This Row],[Savings]]&gt;0,"N","Y")</f>
        <v>N</v>
      </c>
      <c r="C92" s="5" t="s">
        <v>312</v>
      </c>
      <c r="D92" s="5" t="s">
        <v>340</v>
      </c>
      <c r="E92" s="5" t="s">
        <v>425</v>
      </c>
      <c r="F92" s="6">
        <v>28685</v>
      </c>
      <c r="G92" s="7">
        <f t="shared" ca="1" si="15"/>
        <v>46</v>
      </c>
      <c r="H92" s="4">
        <v>10</v>
      </c>
      <c r="I92" s="5" t="str">
        <f>IF(Table1[[#This Row],[No of Employees]]&lt;5,"Below 5",IF(Table1[[#This Row],[No of Employees]]&lt;10,"5 to 10",IF(Table1[[#This Row],[No of Employees]]&lt;15,"10 to 15","Above 15")))</f>
        <v>10 to 15</v>
      </c>
      <c r="J92" s="57">
        <v>46.767069999999997</v>
      </c>
      <c r="K92" s="34">
        <v>7.6189429999999998</v>
      </c>
      <c r="L92" s="34">
        <f t="shared" si="16"/>
        <v>54.386012999999998</v>
      </c>
      <c r="M92" s="67">
        <f t="shared" si="17"/>
        <v>1.994383550081311E-3</v>
      </c>
      <c r="N92" s="34">
        <v>151.78249400000001</v>
      </c>
      <c r="O92" s="68">
        <f t="shared" si="18"/>
        <v>2.8424633345894043E-3</v>
      </c>
      <c r="P92" s="71"/>
      <c r="Q92" s="10">
        <v>83</v>
      </c>
      <c r="R92" s="8">
        <v>206</v>
      </c>
      <c r="S92" s="8">
        <v>25</v>
      </c>
      <c r="T92" s="8">
        <v>7</v>
      </c>
      <c r="U92" s="8">
        <v>0</v>
      </c>
      <c r="V92" s="8">
        <v>3</v>
      </c>
      <c r="W92" s="22">
        <v>14</v>
      </c>
      <c r="X92" s="16">
        <v>338</v>
      </c>
      <c r="Y92" s="8">
        <v>326</v>
      </c>
      <c r="Z92" s="9">
        <f t="shared" si="19"/>
        <v>3.5502958579881616E-2</v>
      </c>
      <c r="AA92" s="8">
        <f t="shared" si="20"/>
        <v>12</v>
      </c>
      <c r="AB92" s="42" t="str">
        <f t="shared" si="21"/>
        <v>D. 240-500</v>
      </c>
      <c r="AC92" s="40">
        <v>0.9</v>
      </c>
      <c r="AD92" s="26">
        <f t="shared" si="22"/>
        <v>293</v>
      </c>
      <c r="AE92" s="31">
        <f t="shared" si="23"/>
        <v>1</v>
      </c>
      <c r="AF92" s="31">
        <f>Table1[[#This Row],[Contactable leads]]*Table1[[#This Row],[Average productive calls per lead]]</f>
        <v>293</v>
      </c>
      <c r="AG92" s="31">
        <f>Table1[[#This Row],[Total Calls]]*$AG$1</f>
        <v>263.7</v>
      </c>
      <c r="AH92" s="31">
        <f>IF(Table1[[#This Row],[MSRU]]="Metro",3,IF(Table1[[#This Row],[MSRU]]="URBAN",2,1))</f>
        <v>3</v>
      </c>
      <c r="AI92" s="23">
        <f t="shared" si="24"/>
        <v>24</v>
      </c>
      <c r="AJ92" s="4">
        <f t="shared" si="25"/>
        <v>8</v>
      </c>
      <c r="AK92" s="4">
        <f t="shared" si="26"/>
        <v>6</v>
      </c>
      <c r="AL92" s="4">
        <f t="shared" si="27"/>
        <v>15</v>
      </c>
      <c r="AM92" s="4">
        <f>(Table1[[#This Row],[Total Employees dedicated for sales pitch]]*Table1[[#This Row],[Working days]]*Table1[[#This Row],[Productive working hours]]*60)/Table1[[#This Row],[Minutes per connected call]]</f>
        <v>1728</v>
      </c>
      <c r="AN9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293</v>
      </c>
      <c r="AO92" s="22">
        <f>Table1[[#This Row],[Contactable leads]]-Table1[[#This Row],[Contacted leads]]</f>
        <v>0</v>
      </c>
      <c r="AP92" s="17"/>
    </row>
    <row r="93" spans="1:42" x14ac:dyDescent="0.35">
      <c r="A93" s="11">
        <v>90</v>
      </c>
      <c r="B93" s="5" t="str">
        <f>IF(Table1[[#This Row],[Savings]]&gt;0,"N","Y")</f>
        <v>N</v>
      </c>
      <c r="C93" s="5" t="s">
        <v>312</v>
      </c>
      <c r="D93" s="5" t="s">
        <v>340</v>
      </c>
      <c r="E93" s="5" t="s">
        <v>426</v>
      </c>
      <c r="F93" s="6">
        <v>28933</v>
      </c>
      <c r="G93" s="7">
        <f t="shared" ca="1" si="15"/>
        <v>46</v>
      </c>
      <c r="H93" s="4">
        <v>13</v>
      </c>
      <c r="I93" s="5" t="str">
        <f>IF(Table1[[#This Row],[No of Employees]]&lt;5,"Below 5",IF(Table1[[#This Row],[No of Employees]]&lt;10,"5 to 10",IF(Table1[[#This Row],[No of Employees]]&lt;15,"10 to 15","Above 15")))</f>
        <v>10 to 15</v>
      </c>
      <c r="J93" s="57">
        <v>107.724436</v>
      </c>
      <c r="K93" s="34">
        <v>22.877822999999999</v>
      </c>
      <c r="L93" s="34">
        <f t="shared" si="16"/>
        <v>130.602259</v>
      </c>
      <c r="M93" s="67">
        <f t="shared" si="17"/>
        <v>4.7893011931773493E-3</v>
      </c>
      <c r="N93" s="34">
        <v>868.36766499999999</v>
      </c>
      <c r="O93" s="68">
        <f t="shared" si="18"/>
        <v>1.6262107596581688E-2</v>
      </c>
      <c r="P93" s="71"/>
      <c r="Q93" s="10">
        <v>131</v>
      </c>
      <c r="R93" s="8">
        <v>769</v>
      </c>
      <c r="S93" s="8">
        <v>59</v>
      </c>
      <c r="T93" s="8">
        <v>44</v>
      </c>
      <c r="U93" s="8">
        <v>4</v>
      </c>
      <c r="V93" s="8">
        <v>22</v>
      </c>
      <c r="W93" s="22">
        <v>61</v>
      </c>
      <c r="X93" s="16">
        <v>1090</v>
      </c>
      <c r="Y93" s="8">
        <v>1040</v>
      </c>
      <c r="Z93" s="9">
        <f t="shared" si="19"/>
        <v>4.587155963302747E-2</v>
      </c>
      <c r="AA93" s="8">
        <f t="shared" si="20"/>
        <v>50</v>
      </c>
      <c r="AB93" s="42" t="str">
        <f t="shared" si="21"/>
        <v>G. Above 1000</v>
      </c>
      <c r="AC93" s="40">
        <v>0.9</v>
      </c>
      <c r="AD93" s="26">
        <f t="shared" si="22"/>
        <v>936</v>
      </c>
      <c r="AE93" s="31">
        <f t="shared" si="23"/>
        <v>1</v>
      </c>
      <c r="AF93" s="31">
        <f>Table1[[#This Row],[Contactable leads]]*Table1[[#This Row],[Average productive calls per lead]]</f>
        <v>936</v>
      </c>
      <c r="AG93" s="31">
        <f>Table1[[#This Row],[Total Calls]]*$AG$1</f>
        <v>842.4</v>
      </c>
      <c r="AH93" s="31">
        <f>IF(Table1[[#This Row],[MSRU]]="Metro",3,IF(Table1[[#This Row],[MSRU]]="URBAN",2,1))</f>
        <v>3</v>
      </c>
      <c r="AI93" s="23">
        <f t="shared" si="24"/>
        <v>24</v>
      </c>
      <c r="AJ93" s="4">
        <f t="shared" si="25"/>
        <v>8</v>
      </c>
      <c r="AK93" s="4">
        <f t="shared" si="26"/>
        <v>6</v>
      </c>
      <c r="AL93" s="4">
        <f t="shared" si="27"/>
        <v>15</v>
      </c>
      <c r="AM93" s="4">
        <f>(Table1[[#This Row],[Total Employees dedicated for sales pitch]]*Table1[[#This Row],[Working days]]*Table1[[#This Row],[Productive working hours]]*60)/Table1[[#This Row],[Minutes per connected call]]</f>
        <v>1728</v>
      </c>
      <c r="AN9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936</v>
      </c>
      <c r="AO93" s="22">
        <f>Table1[[#This Row],[Contactable leads]]-Table1[[#This Row],[Contacted leads]]</f>
        <v>0</v>
      </c>
      <c r="AP93" s="17"/>
    </row>
    <row r="94" spans="1:42" x14ac:dyDescent="0.35">
      <c r="A94" s="11">
        <v>91</v>
      </c>
      <c r="B94" s="5" t="str">
        <f>IF(Table1[[#This Row],[Savings]]&gt;0,"N","Y")</f>
        <v>N</v>
      </c>
      <c r="C94" s="5" t="s">
        <v>316</v>
      </c>
      <c r="D94" s="5" t="s">
        <v>340</v>
      </c>
      <c r="E94" s="5" t="s">
        <v>427</v>
      </c>
      <c r="F94" s="6">
        <v>29366</v>
      </c>
      <c r="G94" s="7">
        <f t="shared" ca="1" si="15"/>
        <v>45</v>
      </c>
      <c r="H94" s="4">
        <v>17</v>
      </c>
      <c r="I94" s="5" t="str">
        <f>IF(Table1[[#This Row],[No of Employees]]&lt;5,"Below 5",IF(Table1[[#This Row],[No of Employees]]&lt;10,"5 to 10",IF(Table1[[#This Row],[No of Employees]]&lt;15,"10 to 15","Above 15")))</f>
        <v>Above 15</v>
      </c>
      <c r="J94" s="57">
        <v>131.023439</v>
      </c>
      <c r="K94" s="34">
        <v>15.311977000000001</v>
      </c>
      <c r="L94" s="34">
        <f t="shared" si="16"/>
        <v>146.33541600000001</v>
      </c>
      <c r="M94" s="67">
        <f t="shared" si="17"/>
        <v>5.3662500772892743E-3</v>
      </c>
      <c r="N94" s="34">
        <v>395.41951599999999</v>
      </c>
      <c r="O94" s="68">
        <f t="shared" si="18"/>
        <v>7.4051061251575448E-3</v>
      </c>
      <c r="P94" s="71"/>
      <c r="Q94" s="10">
        <v>161</v>
      </c>
      <c r="R94" s="8">
        <v>1004</v>
      </c>
      <c r="S94" s="8">
        <v>25</v>
      </c>
      <c r="T94" s="8">
        <v>81</v>
      </c>
      <c r="U94" s="8">
        <v>6</v>
      </c>
      <c r="V94" s="8">
        <v>22</v>
      </c>
      <c r="W94" s="22">
        <v>48</v>
      </c>
      <c r="X94" s="16">
        <v>1347</v>
      </c>
      <c r="Y94" s="8">
        <v>1280</v>
      </c>
      <c r="Z94" s="9">
        <f t="shared" si="19"/>
        <v>4.974016332590947E-2</v>
      </c>
      <c r="AA94" s="8">
        <f t="shared" si="20"/>
        <v>67</v>
      </c>
      <c r="AB94" s="42" t="str">
        <f t="shared" si="21"/>
        <v>G. Above 1000</v>
      </c>
      <c r="AC94" s="40">
        <v>0.9</v>
      </c>
      <c r="AD94" s="26">
        <f t="shared" si="22"/>
        <v>1152</v>
      </c>
      <c r="AE94" s="31">
        <f t="shared" si="23"/>
        <v>1</v>
      </c>
      <c r="AF94" s="31">
        <f>Table1[[#This Row],[Contactable leads]]*Table1[[#This Row],[Average productive calls per lead]]</f>
        <v>1152</v>
      </c>
      <c r="AG94" s="31">
        <f>Table1[[#This Row],[Total Calls]]*$AG$1</f>
        <v>1036.8</v>
      </c>
      <c r="AH94" s="31">
        <f>IF(Table1[[#This Row],[MSRU]]="Metro",3,IF(Table1[[#This Row],[MSRU]]="URBAN",2,1))</f>
        <v>3</v>
      </c>
      <c r="AI94" s="23">
        <f t="shared" si="24"/>
        <v>24</v>
      </c>
      <c r="AJ94" s="4">
        <f t="shared" si="25"/>
        <v>8</v>
      </c>
      <c r="AK94" s="4">
        <f t="shared" si="26"/>
        <v>6</v>
      </c>
      <c r="AL94" s="4">
        <f t="shared" si="27"/>
        <v>15</v>
      </c>
      <c r="AM94" s="4">
        <f>(Table1[[#This Row],[Total Employees dedicated for sales pitch]]*Table1[[#This Row],[Working days]]*Table1[[#This Row],[Productive working hours]]*60)/Table1[[#This Row],[Minutes per connected call]]</f>
        <v>1728</v>
      </c>
      <c r="AN9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1152</v>
      </c>
      <c r="AO94" s="22">
        <f>Table1[[#This Row],[Contactable leads]]-Table1[[#This Row],[Contacted leads]]</f>
        <v>0</v>
      </c>
      <c r="AP94" s="17"/>
    </row>
    <row r="95" spans="1:42" x14ac:dyDescent="0.35">
      <c r="A95" s="11">
        <v>92</v>
      </c>
      <c r="B95" s="5" t="str">
        <f>IF(Table1[[#This Row],[Savings]]&gt;0,"N","Y")</f>
        <v>N</v>
      </c>
      <c r="C95" s="5" t="s">
        <v>314</v>
      </c>
      <c r="D95" s="5" t="s">
        <v>343</v>
      </c>
      <c r="E95" s="5" t="s">
        <v>428</v>
      </c>
      <c r="F95" s="6">
        <v>29489</v>
      </c>
      <c r="G95" s="7">
        <f t="shared" ca="1" si="15"/>
        <v>44</v>
      </c>
      <c r="H95" s="4">
        <v>9</v>
      </c>
      <c r="I95" s="5" t="str">
        <f>IF(Table1[[#This Row],[No of Employees]]&lt;5,"Below 5",IF(Table1[[#This Row],[No of Employees]]&lt;10,"5 to 10",IF(Table1[[#This Row],[No of Employees]]&lt;15,"10 to 15","Above 15")))</f>
        <v>5 to 10</v>
      </c>
      <c r="J95" s="57">
        <v>17.091449999999998</v>
      </c>
      <c r="K95" s="34">
        <v>2.0081190000000002</v>
      </c>
      <c r="L95" s="34">
        <f t="shared" si="16"/>
        <v>19.099568999999999</v>
      </c>
      <c r="M95" s="67">
        <f t="shared" si="17"/>
        <v>7.003982113423712E-4</v>
      </c>
      <c r="N95" s="34">
        <v>13.017415</v>
      </c>
      <c r="O95" s="68">
        <f t="shared" si="18"/>
        <v>2.4377992397880963E-4</v>
      </c>
      <c r="P95" s="71"/>
      <c r="Q95" s="10">
        <v>42</v>
      </c>
      <c r="R95" s="8">
        <v>75</v>
      </c>
      <c r="S95" s="8">
        <v>15</v>
      </c>
      <c r="T95" s="8">
        <v>7</v>
      </c>
      <c r="U95" s="8">
        <v>0</v>
      </c>
      <c r="V95" s="8">
        <v>0</v>
      </c>
      <c r="W95" s="22">
        <v>5</v>
      </c>
      <c r="X95" s="16">
        <v>144</v>
      </c>
      <c r="Y95" s="8">
        <v>138</v>
      </c>
      <c r="Z95" s="9">
        <f t="shared" si="19"/>
        <v>4.166666666666663E-2</v>
      </c>
      <c r="AA95" s="8">
        <f t="shared" si="20"/>
        <v>6</v>
      </c>
      <c r="AB95" s="42" t="str">
        <f t="shared" si="21"/>
        <v>C. 100-250</v>
      </c>
      <c r="AC95" s="40">
        <v>0.9</v>
      </c>
      <c r="AD95" s="26">
        <f t="shared" si="22"/>
        <v>124</v>
      </c>
      <c r="AE95" s="31">
        <f t="shared" si="23"/>
        <v>1</v>
      </c>
      <c r="AF95" s="31">
        <f>Table1[[#This Row],[Contactable leads]]*Table1[[#This Row],[Average productive calls per lead]]</f>
        <v>124</v>
      </c>
      <c r="AG95" s="31">
        <f>Table1[[#This Row],[Total Calls]]*$AG$1</f>
        <v>111.60000000000001</v>
      </c>
      <c r="AH95" s="31">
        <f>IF(Table1[[#This Row],[MSRU]]="Metro",3,IF(Table1[[#This Row],[MSRU]]="URBAN",2,1))</f>
        <v>1</v>
      </c>
      <c r="AI95" s="23">
        <f t="shared" si="24"/>
        <v>24</v>
      </c>
      <c r="AJ95" s="4">
        <f t="shared" si="25"/>
        <v>8</v>
      </c>
      <c r="AK95" s="4">
        <f t="shared" si="26"/>
        <v>6</v>
      </c>
      <c r="AL95" s="4">
        <f t="shared" si="27"/>
        <v>15</v>
      </c>
      <c r="AM95" s="4">
        <f>(Table1[[#This Row],[Total Employees dedicated for sales pitch]]*Table1[[#This Row],[Working days]]*Table1[[#This Row],[Productive working hours]]*60)/Table1[[#This Row],[Minutes per connected call]]</f>
        <v>576</v>
      </c>
      <c r="AN9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124</v>
      </c>
      <c r="AO95" s="22">
        <f>Table1[[#This Row],[Contactable leads]]-Table1[[#This Row],[Contacted leads]]</f>
        <v>0</v>
      </c>
      <c r="AP95" s="17"/>
    </row>
    <row r="96" spans="1:42" x14ac:dyDescent="0.35">
      <c r="A96" s="11">
        <v>93</v>
      </c>
      <c r="B96" s="5" t="str">
        <f>IF(Table1[[#This Row],[Savings]]&gt;0,"N","Y")</f>
        <v>N</v>
      </c>
      <c r="C96" s="5" t="s">
        <v>316</v>
      </c>
      <c r="D96" s="5" t="s">
        <v>340</v>
      </c>
      <c r="E96" s="5" t="s">
        <v>429</v>
      </c>
      <c r="F96" s="6">
        <v>29681</v>
      </c>
      <c r="G96" s="7">
        <f t="shared" ca="1" si="15"/>
        <v>44</v>
      </c>
      <c r="H96" s="4">
        <v>10</v>
      </c>
      <c r="I96" s="5" t="str">
        <f>IF(Table1[[#This Row],[No of Employees]]&lt;5,"Below 5",IF(Table1[[#This Row],[No of Employees]]&lt;10,"5 to 10",IF(Table1[[#This Row],[No of Employees]]&lt;15,"10 to 15","Above 15")))</f>
        <v>10 to 15</v>
      </c>
      <c r="J96" s="57">
        <v>49.999873000000001</v>
      </c>
      <c r="K96" s="34">
        <v>11.343802</v>
      </c>
      <c r="L96" s="34">
        <f t="shared" si="16"/>
        <v>61.343675000000005</v>
      </c>
      <c r="M96" s="67">
        <f t="shared" si="17"/>
        <v>2.2495272143139848E-3</v>
      </c>
      <c r="N96" s="34">
        <v>102.489711</v>
      </c>
      <c r="O96" s="68">
        <f t="shared" si="18"/>
        <v>1.9193468101147708E-3</v>
      </c>
      <c r="P96" s="71"/>
      <c r="Q96" s="10">
        <v>49</v>
      </c>
      <c r="R96" s="8">
        <v>384</v>
      </c>
      <c r="S96" s="8">
        <v>15</v>
      </c>
      <c r="T96" s="8">
        <v>31</v>
      </c>
      <c r="U96" s="8">
        <v>2</v>
      </c>
      <c r="V96" s="8">
        <v>6</v>
      </c>
      <c r="W96" s="22">
        <v>18</v>
      </c>
      <c r="X96" s="16">
        <v>505</v>
      </c>
      <c r="Y96" s="8">
        <v>475</v>
      </c>
      <c r="Z96" s="9">
        <f t="shared" si="19"/>
        <v>5.9405940594059459E-2</v>
      </c>
      <c r="AA96" s="8">
        <f t="shared" si="20"/>
        <v>30</v>
      </c>
      <c r="AB96" s="42" t="str">
        <f t="shared" si="21"/>
        <v>D. 240-500</v>
      </c>
      <c r="AC96" s="40">
        <v>0.9</v>
      </c>
      <c r="AD96" s="26">
        <f t="shared" si="22"/>
        <v>428</v>
      </c>
      <c r="AE96" s="31">
        <f t="shared" si="23"/>
        <v>1</v>
      </c>
      <c r="AF96" s="31">
        <f>Table1[[#This Row],[Contactable leads]]*Table1[[#This Row],[Average productive calls per lead]]</f>
        <v>428</v>
      </c>
      <c r="AG96" s="31">
        <f>Table1[[#This Row],[Total Calls]]*$AG$1</f>
        <v>385.2</v>
      </c>
      <c r="AH96" s="31">
        <f>IF(Table1[[#This Row],[MSRU]]="Metro",3,IF(Table1[[#This Row],[MSRU]]="URBAN",2,1))</f>
        <v>3</v>
      </c>
      <c r="AI96" s="23">
        <f t="shared" si="24"/>
        <v>24</v>
      </c>
      <c r="AJ96" s="4">
        <f t="shared" si="25"/>
        <v>8</v>
      </c>
      <c r="AK96" s="4">
        <f t="shared" si="26"/>
        <v>6</v>
      </c>
      <c r="AL96" s="4">
        <f t="shared" si="27"/>
        <v>15</v>
      </c>
      <c r="AM96" s="4">
        <f>(Table1[[#This Row],[Total Employees dedicated for sales pitch]]*Table1[[#This Row],[Working days]]*Table1[[#This Row],[Productive working hours]]*60)/Table1[[#This Row],[Minutes per connected call]]</f>
        <v>1728</v>
      </c>
      <c r="AN9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428</v>
      </c>
      <c r="AO96" s="22">
        <f>Table1[[#This Row],[Contactable leads]]-Table1[[#This Row],[Contacted leads]]</f>
        <v>0</v>
      </c>
      <c r="AP96" s="17"/>
    </row>
    <row r="97" spans="1:42" x14ac:dyDescent="0.35">
      <c r="A97" s="11">
        <v>94</v>
      </c>
      <c r="B97" s="5" t="str">
        <f>IF(Table1[[#This Row],[Savings]]&gt;0,"N","Y")</f>
        <v>N</v>
      </c>
      <c r="C97" s="5" t="s">
        <v>312</v>
      </c>
      <c r="D97" s="5" t="s">
        <v>340</v>
      </c>
      <c r="E97" s="5" t="s">
        <v>430</v>
      </c>
      <c r="F97" s="6">
        <v>30273</v>
      </c>
      <c r="G97" s="7">
        <f t="shared" ca="1" si="15"/>
        <v>42</v>
      </c>
      <c r="H97" s="4">
        <v>13</v>
      </c>
      <c r="I97" s="5" t="str">
        <f>IF(Table1[[#This Row],[No of Employees]]&lt;5,"Below 5",IF(Table1[[#This Row],[No of Employees]]&lt;10,"5 to 10",IF(Table1[[#This Row],[No of Employees]]&lt;15,"10 to 15","Above 15")))</f>
        <v>10 to 15</v>
      </c>
      <c r="J97" s="57">
        <v>119.762837</v>
      </c>
      <c r="K97" s="34">
        <v>39.298707999999998</v>
      </c>
      <c r="L97" s="34">
        <f t="shared" si="16"/>
        <v>159.061545</v>
      </c>
      <c r="M97" s="67">
        <f t="shared" si="17"/>
        <v>5.8329285656317214E-3</v>
      </c>
      <c r="N97" s="34">
        <v>535.84048099999995</v>
      </c>
      <c r="O97" s="68">
        <f t="shared" si="18"/>
        <v>1.0034799668209762E-2</v>
      </c>
      <c r="P97" s="71"/>
      <c r="Q97" s="10">
        <v>24</v>
      </c>
      <c r="R97" s="8">
        <v>504</v>
      </c>
      <c r="S97" s="8">
        <v>20</v>
      </c>
      <c r="T97" s="8">
        <v>22</v>
      </c>
      <c r="U97" s="8">
        <v>2</v>
      </c>
      <c r="V97" s="8">
        <v>22</v>
      </c>
      <c r="W97" s="22">
        <v>35</v>
      </c>
      <c r="X97" s="16">
        <v>629</v>
      </c>
      <c r="Y97" s="8">
        <v>605</v>
      </c>
      <c r="Z97" s="9">
        <f t="shared" si="19"/>
        <v>3.8155802861685184E-2</v>
      </c>
      <c r="AA97" s="8">
        <f t="shared" si="20"/>
        <v>24</v>
      </c>
      <c r="AB97" s="42" t="str">
        <f t="shared" si="21"/>
        <v>E. 500-750</v>
      </c>
      <c r="AC97" s="40">
        <v>0.9</v>
      </c>
      <c r="AD97" s="26">
        <f t="shared" si="22"/>
        <v>545</v>
      </c>
      <c r="AE97" s="31">
        <f t="shared" si="23"/>
        <v>1</v>
      </c>
      <c r="AF97" s="31">
        <f>Table1[[#This Row],[Contactable leads]]*Table1[[#This Row],[Average productive calls per lead]]</f>
        <v>545</v>
      </c>
      <c r="AG97" s="31">
        <f>Table1[[#This Row],[Total Calls]]*$AG$1</f>
        <v>490.5</v>
      </c>
      <c r="AH97" s="31">
        <f>IF(Table1[[#This Row],[MSRU]]="Metro",3,IF(Table1[[#This Row],[MSRU]]="URBAN",2,1))</f>
        <v>3</v>
      </c>
      <c r="AI97" s="23">
        <f t="shared" si="24"/>
        <v>24</v>
      </c>
      <c r="AJ97" s="4">
        <f t="shared" si="25"/>
        <v>8</v>
      </c>
      <c r="AK97" s="4">
        <f t="shared" si="26"/>
        <v>6</v>
      </c>
      <c r="AL97" s="4">
        <f t="shared" si="27"/>
        <v>15</v>
      </c>
      <c r="AM97" s="4">
        <f>(Table1[[#This Row],[Total Employees dedicated for sales pitch]]*Table1[[#This Row],[Working days]]*Table1[[#This Row],[Productive working hours]]*60)/Table1[[#This Row],[Minutes per connected call]]</f>
        <v>1728</v>
      </c>
      <c r="AN9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545</v>
      </c>
      <c r="AO97" s="22">
        <f>Table1[[#This Row],[Contactable leads]]-Table1[[#This Row],[Contacted leads]]</f>
        <v>0</v>
      </c>
      <c r="AP97" s="17"/>
    </row>
    <row r="98" spans="1:42" x14ac:dyDescent="0.35">
      <c r="A98" s="11">
        <v>95</v>
      </c>
      <c r="B98" s="5" t="str">
        <f>IF(Table1[[#This Row],[Savings]]&gt;0,"N","Y")</f>
        <v>N</v>
      </c>
      <c r="C98" s="5" t="s">
        <v>181</v>
      </c>
      <c r="D98" s="5" t="s">
        <v>356</v>
      </c>
      <c r="E98" s="5" t="s">
        <v>431</v>
      </c>
      <c r="F98" s="6">
        <v>30306</v>
      </c>
      <c r="G98" s="7">
        <f t="shared" ca="1" si="15"/>
        <v>42</v>
      </c>
      <c r="H98" s="4">
        <v>10</v>
      </c>
      <c r="I98" s="5" t="str">
        <f>IF(Table1[[#This Row],[No of Employees]]&lt;5,"Below 5",IF(Table1[[#This Row],[No of Employees]]&lt;10,"5 to 10",IF(Table1[[#This Row],[No of Employees]]&lt;15,"10 to 15","Above 15")))</f>
        <v>10 to 15</v>
      </c>
      <c r="J98" s="57">
        <v>36.751846999999998</v>
      </c>
      <c r="K98" s="34">
        <v>15.226794</v>
      </c>
      <c r="L98" s="34">
        <f t="shared" si="16"/>
        <v>51.978640999999996</v>
      </c>
      <c r="M98" s="67">
        <f t="shared" si="17"/>
        <v>1.9061030740749826E-3</v>
      </c>
      <c r="N98" s="34">
        <v>112.512935</v>
      </c>
      <c r="O98" s="68">
        <f t="shared" si="18"/>
        <v>2.1070538767437889E-3</v>
      </c>
      <c r="P98" s="71"/>
      <c r="Q98" s="10">
        <v>85</v>
      </c>
      <c r="R98" s="8">
        <v>277</v>
      </c>
      <c r="S98" s="8">
        <v>50</v>
      </c>
      <c r="T98" s="8">
        <v>30</v>
      </c>
      <c r="U98" s="8">
        <v>0</v>
      </c>
      <c r="V98" s="8">
        <v>6</v>
      </c>
      <c r="W98" s="22">
        <v>26</v>
      </c>
      <c r="X98" s="16">
        <v>474</v>
      </c>
      <c r="Y98" s="8">
        <v>453</v>
      </c>
      <c r="Z98" s="9">
        <f t="shared" si="19"/>
        <v>4.4303797468354444E-2</v>
      </c>
      <c r="AA98" s="8">
        <f t="shared" si="20"/>
        <v>21</v>
      </c>
      <c r="AB98" s="42" t="str">
        <f t="shared" si="21"/>
        <v>D. 240-500</v>
      </c>
      <c r="AC98" s="40">
        <v>0.9</v>
      </c>
      <c r="AD98" s="26">
        <f t="shared" si="22"/>
        <v>408</v>
      </c>
      <c r="AE98" s="31">
        <f t="shared" si="23"/>
        <v>1</v>
      </c>
      <c r="AF98" s="31">
        <f>Table1[[#This Row],[Contactable leads]]*Table1[[#This Row],[Average productive calls per lead]]</f>
        <v>408</v>
      </c>
      <c r="AG98" s="31">
        <f>Table1[[#This Row],[Total Calls]]*$AG$1</f>
        <v>367.2</v>
      </c>
      <c r="AH98" s="31">
        <f>IF(Table1[[#This Row],[MSRU]]="Metro",3,IF(Table1[[#This Row],[MSRU]]="URBAN",2,1))</f>
        <v>2</v>
      </c>
      <c r="AI98" s="23">
        <f t="shared" si="24"/>
        <v>24</v>
      </c>
      <c r="AJ98" s="4">
        <f t="shared" si="25"/>
        <v>8</v>
      </c>
      <c r="AK98" s="4">
        <f t="shared" si="26"/>
        <v>6</v>
      </c>
      <c r="AL98" s="4">
        <f t="shared" si="27"/>
        <v>15</v>
      </c>
      <c r="AM98" s="4">
        <f>(Table1[[#This Row],[Total Employees dedicated for sales pitch]]*Table1[[#This Row],[Working days]]*Table1[[#This Row],[Productive working hours]]*60)/Table1[[#This Row],[Minutes per connected call]]</f>
        <v>1152</v>
      </c>
      <c r="AN9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408</v>
      </c>
      <c r="AO98" s="22">
        <f>Table1[[#This Row],[Contactable leads]]-Table1[[#This Row],[Contacted leads]]</f>
        <v>0</v>
      </c>
      <c r="AP98" s="17"/>
    </row>
    <row r="99" spans="1:42" x14ac:dyDescent="0.35">
      <c r="A99" s="11">
        <v>96</v>
      </c>
      <c r="B99" s="5" t="str">
        <f>IF(Table1[[#This Row],[Savings]]&gt;0,"N","Y")</f>
        <v>N</v>
      </c>
      <c r="C99" s="5" t="s">
        <v>188</v>
      </c>
      <c r="D99" s="5" t="s">
        <v>343</v>
      </c>
      <c r="E99" s="5" t="s">
        <v>432</v>
      </c>
      <c r="F99" s="6">
        <v>30596</v>
      </c>
      <c r="G99" s="7">
        <f t="shared" ca="1" si="15"/>
        <v>41</v>
      </c>
      <c r="H99" s="4">
        <v>6</v>
      </c>
      <c r="I99" s="5" t="str">
        <f>IF(Table1[[#This Row],[No of Employees]]&lt;5,"Below 5",IF(Table1[[#This Row],[No of Employees]]&lt;10,"5 to 10",IF(Table1[[#This Row],[No of Employees]]&lt;15,"10 to 15","Above 15")))</f>
        <v>5 to 10</v>
      </c>
      <c r="J99" s="57">
        <v>15.006271</v>
      </c>
      <c r="K99" s="34">
        <v>0.93509699999999996</v>
      </c>
      <c r="L99" s="34">
        <f t="shared" si="16"/>
        <v>15.941368000000001</v>
      </c>
      <c r="M99" s="67">
        <f t="shared" si="17"/>
        <v>5.845841669804442E-4</v>
      </c>
      <c r="N99" s="34">
        <v>12.004175999999999</v>
      </c>
      <c r="O99" s="68">
        <f t="shared" si="18"/>
        <v>2.2480477980522638E-4</v>
      </c>
      <c r="P99" s="71"/>
      <c r="Q99" s="10">
        <v>49</v>
      </c>
      <c r="R99" s="8">
        <v>50</v>
      </c>
      <c r="S99" s="8">
        <v>1</v>
      </c>
      <c r="T99" s="8">
        <v>10</v>
      </c>
      <c r="U99" s="8">
        <v>0</v>
      </c>
      <c r="V99" s="8">
        <v>0</v>
      </c>
      <c r="W99" s="22">
        <v>5</v>
      </c>
      <c r="X99" s="16">
        <v>115</v>
      </c>
      <c r="Y99" s="8">
        <v>110</v>
      </c>
      <c r="Z99" s="9">
        <f t="shared" si="19"/>
        <v>4.3478260869565188E-2</v>
      </c>
      <c r="AA99" s="8">
        <f t="shared" si="20"/>
        <v>5</v>
      </c>
      <c r="AB99" s="42" t="str">
        <f t="shared" si="21"/>
        <v>C. 100-250</v>
      </c>
      <c r="AC99" s="40">
        <v>0.9</v>
      </c>
      <c r="AD99" s="26">
        <f t="shared" si="22"/>
        <v>99</v>
      </c>
      <c r="AE99" s="31">
        <f t="shared" si="23"/>
        <v>1</v>
      </c>
      <c r="AF99" s="31">
        <f>Table1[[#This Row],[Contactable leads]]*Table1[[#This Row],[Average productive calls per lead]]</f>
        <v>99</v>
      </c>
      <c r="AG99" s="31">
        <f>Table1[[#This Row],[Total Calls]]*$AG$1</f>
        <v>89.100000000000009</v>
      </c>
      <c r="AH99" s="31">
        <f>IF(Table1[[#This Row],[MSRU]]="Metro",3,IF(Table1[[#This Row],[MSRU]]="URBAN",2,1))</f>
        <v>1</v>
      </c>
      <c r="AI99" s="23">
        <f t="shared" si="24"/>
        <v>24</v>
      </c>
      <c r="AJ99" s="4">
        <f t="shared" si="25"/>
        <v>8</v>
      </c>
      <c r="AK99" s="4">
        <f t="shared" si="26"/>
        <v>6</v>
      </c>
      <c r="AL99" s="4">
        <f t="shared" si="27"/>
        <v>15</v>
      </c>
      <c r="AM99" s="4">
        <f>(Table1[[#This Row],[Total Employees dedicated for sales pitch]]*Table1[[#This Row],[Working days]]*Table1[[#This Row],[Productive working hours]]*60)/Table1[[#This Row],[Minutes per connected call]]</f>
        <v>576</v>
      </c>
      <c r="AN9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99</v>
      </c>
      <c r="AO99" s="22">
        <f>Table1[[#This Row],[Contactable leads]]-Table1[[#This Row],[Contacted leads]]</f>
        <v>0</v>
      </c>
      <c r="AP99" s="17"/>
    </row>
    <row r="100" spans="1:42" x14ac:dyDescent="0.35">
      <c r="A100" s="11">
        <v>97</v>
      </c>
      <c r="B100" s="5" t="str">
        <f>IF(Table1[[#This Row],[Savings]]&gt;0,"N","Y")</f>
        <v>N</v>
      </c>
      <c r="C100" s="5" t="s">
        <v>312</v>
      </c>
      <c r="D100" s="5" t="s">
        <v>340</v>
      </c>
      <c r="E100" s="5" t="s">
        <v>433</v>
      </c>
      <c r="F100" s="6">
        <v>30679</v>
      </c>
      <c r="G100" s="7">
        <f t="shared" ca="1" si="15"/>
        <v>41</v>
      </c>
      <c r="H100" s="4">
        <v>13</v>
      </c>
      <c r="I100" s="5" t="str">
        <f>IF(Table1[[#This Row],[No of Employees]]&lt;5,"Below 5",IF(Table1[[#This Row],[No of Employees]]&lt;10,"5 to 10",IF(Table1[[#This Row],[No of Employees]]&lt;15,"10 to 15","Above 15")))</f>
        <v>10 to 15</v>
      </c>
      <c r="J100" s="57">
        <v>133.88160999999999</v>
      </c>
      <c r="K100" s="34">
        <v>16.059999999999999</v>
      </c>
      <c r="L100" s="34">
        <f t="shared" si="16"/>
        <v>149.94161</v>
      </c>
      <c r="M100" s="67">
        <f t="shared" si="17"/>
        <v>5.49849242408535E-3</v>
      </c>
      <c r="N100" s="34">
        <v>355.51734099999999</v>
      </c>
      <c r="O100" s="68">
        <f t="shared" si="18"/>
        <v>6.6578495317333383E-3</v>
      </c>
      <c r="P100" s="71"/>
      <c r="Q100" s="10">
        <v>139</v>
      </c>
      <c r="R100" s="8">
        <v>1114</v>
      </c>
      <c r="S100" s="8">
        <v>29</v>
      </c>
      <c r="T100" s="8">
        <v>53</v>
      </c>
      <c r="U100" s="8">
        <v>6</v>
      </c>
      <c r="V100" s="8">
        <v>21</v>
      </c>
      <c r="W100" s="22">
        <v>65</v>
      </c>
      <c r="X100" s="16">
        <v>1427</v>
      </c>
      <c r="Y100" s="8">
        <v>1377</v>
      </c>
      <c r="Z100" s="9">
        <f t="shared" si="19"/>
        <v>3.5038542396636285E-2</v>
      </c>
      <c r="AA100" s="8">
        <f t="shared" si="20"/>
        <v>50</v>
      </c>
      <c r="AB100" s="42" t="str">
        <f t="shared" si="21"/>
        <v>G. Above 1000</v>
      </c>
      <c r="AC100" s="40">
        <v>0.9</v>
      </c>
      <c r="AD100" s="26">
        <f t="shared" si="22"/>
        <v>1239</v>
      </c>
      <c r="AE100" s="31">
        <f t="shared" si="23"/>
        <v>1</v>
      </c>
      <c r="AF100" s="31">
        <f>Table1[[#This Row],[Contactable leads]]*Table1[[#This Row],[Average productive calls per lead]]</f>
        <v>1239</v>
      </c>
      <c r="AG100" s="31">
        <f>Table1[[#This Row],[Total Calls]]*$AG$1</f>
        <v>1115.1000000000001</v>
      </c>
      <c r="AH100" s="31">
        <f>IF(Table1[[#This Row],[MSRU]]="Metro",3,IF(Table1[[#This Row],[MSRU]]="URBAN",2,1))</f>
        <v>3</v>
      </c>
      <c r="AI100" s="23">
        <f t="shared" si="24"/>
        <v>24</v>
      </c>
      <c r="AJ100" s="4">
        <f t="shared" si="25"/>
        <v>8</v>
      </c>
      <c r="AK100" s="4">
        <f t="shared" si="26"/>
        <v>6</v>
      </c>
      <c r="AL100" s="4">
        <f t="shared" si="27"/>
        <v>15</v>
      </c>
      <c r="AM100" s="4">
        <f>(Table1[[#This Row],[Total Employees dedicated for sales pitch]]*Table1[[#This Row],[Working days]]*Table1[[#This Row],[Productive working hours]]*60)/Table1[[#This Row],[Minutes per connected call]]</f>
        <v>1728</v>
      </c>
      <c r="AN10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1239</v>
      </c>
      <c r="AO100" s="22">
        <f>Table1[[#This Row],[Contactable leads]]-Table1[[#This Row],[Contacted leads]]</f>
        <v>0</v>
      </c>
      <c r="AP100" s="17"/>
    </row>
    <row r="101" spans="1:42" x14ac:dyDescent="0.35">
      <c r="A101" s="11">
        <v>98</v>
      </c>
      <c r="B101" s="5" t="str">
        <f>IF(Table1[[#This Row],[Savings]]&gt;0,"N","Y")</f>
        <v>N</v>
      </c>
      <c r="C101" s="5" t="s">
        <v>312</v>
      </c>
      <c r="D101" s="5" t="s">
        <v>340</v>
      </c>
      <c r="E101" s="5" t="s">
        <v>434</v>
      </c>
      <c r="F101" s="6">
        <v>31133</v>
      </c>
      <c r="G101" s="7">
        <f t="shared" ca="1" si="15"/>
        <v>40</v>
      </c>
      <c r="H101" s="4">
        <v>13</v>
      </c>
      <c r="I101" s="5" t="str">
        <f>IF(Table1[[#This Row],[No of Employees]]&lt;5,"Below 5",IF(Table1[[#This Row],[No of Employees]]&lt;10,"5 to 10",IF(Table1[[#This Row],[No of Employees]]&lt;15,"10 to 15","Above 15")))</f>
        <v>10 to 15</v>
      </c>
      <c r="J101" s="57">
        <v>147.11475899999999</v>
      </c>
      <c r="K101" s="34">
        <v>29.367056000000002</v>
      </c>
      <c r="L101" s="34">
        <f t="shared" si="16"/>
        <v>176.48181499999998</v>
      </c>
      <c r="M101" s="67">
        <f t="shared" si="17"/>
        <v>6.4717453865296782E-3</v>
      </c>
      <c r="N101" s="34">
        <v>496.79162500000001</v>
      </c>
      <c r="O101" s="68">
        <f t="shared" si="18"/>
        <v>9.3035233628035452E-3</v>
      </c>
      <c r="P101" s="71"/>
      <c r="Q101" s="10">
        <v>277</v>
      </c>
      <c r="R101" s="8">
        <v>826</v>
      </c>
      <c r="S101" s="8">
        <v>28</v>
      </c>
      <c r="T101" s="8">
        <v>60</v>
      </c>
      <c r="U101" s="8">
        <v>4</v>
      </c>
      <c r="V101" s="8">
        <v>32</v>
      </c>
      <c r="W101" s="22">
        <v>65</v>
      </c>
      <c r="X101" s="16">
        <v>1292</v>
      </c>
      <c r="Y101" s="8">
        <v>1225</v>
      </c>
      <c r="Z101" s="9">
        <f t="shared" si="19"/>
        <v>5.1857585139318929E-2</v>
      </c>
      <c r="AA101" s="8">
        <f t="shared" si="20"/>
        <v>67</v>
      </c>
      <c r="AB101" s="42" t="str">
        <f t="shared" si="21"/>
        <v>G. Above 1000</v>
      </c>
      <c r="AC101" s="40">
        <v>0.9</v>
      </c>
      <c r="AD101" s="26">
        <f t="shared" si="22"/>
        <v>1103</v>
      </c>
      <c r="AE101" s="31">
        <f t="shared" si="23"/>
        <v>1</v>
      </c>
      <c r="AF101" s="31">
        <f>Table1[[#This Row],[Contactable leads]]*Table1[[#This Row],[Average productive calls per lead]]</f>
        <v>1103</v>
      </c>
      <c r="AG101" s="31">
        <f>Table1[[#This Row],[Total Calls]]*$AG$1</f>
        <v>992.7</v>
      </c>
      <c r="AH101" s="31">
        <f>IF(Table1[[#This Row],[MSRU]]="Metro",3,IF(Table1[[#This Row],[MSRU]]="URBAN",2,1))</f>
        <v>3</v>
      </c>
      <c r="AI101" s="23">
        <f t="shared" si="24"/>
        <v>24</v>
      </c>
      <c r="AJ101" s="4">
        <f t="shared" si="25"/>
        <v>8</v>
      </c>
      <c r="AK101" s="4">
        <f t="shared" si="26"/>
        <v>6</v>
      </c>
      <c r="AL101" s="4">
        <f t="shared" si="27"/>
        <v>15</v>
      </c>
      <c r="AM101" s="4">
        <f>(Table1[[#This Row],[Total Employees dedicated for sales pitch]]*Table1[[#This Row],[Working days]]*Table1[[#This Row],[Productive working hours]]*60)/Table1[[#This Row],[Minutes per connected call]]</f>
        <v>1728</v>
      </c>
      <c r="AN10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1103</v>
      </c>
      <c r="AO101" s="22">
        <f>Table1[[#This Row],[Contactable leads]]-Table1[[#This Row],[Contacted leads]]</f>
        <v>0</v>
      </c>
      <c r="AP101" s="17"/>
    </row>
    <row r="102" spans="1:42" x14ac:dyDescent="0.35">
      <c r="A102" s="11">
        <v>99</v>
      </c>
      <c r="B102" s="5" t="str">
        <f>IF(Table1[[#This Row],[Savings]]&gt;0,"N","Y")</f>
        <v>N</v>
      </c>
      <c r="C102" s="5" t="s">
        <v>312</v>
      </c>
      <c r="D102" s="5" t="s">
        <v>340</v>
      </c>
      <c r="E102" s="5" t="s">
        <v>435</v>
      </c>
      <c r="F102" s="6">
        <v>31129</v>
      </c>
      <c r="G102" s="7">
        <f t="shared" ca="1" si="15"/>
        <v>40</v>
      </c>
      <c r="H102" s="4">
        <v>12</v>
      </c>
      <c r="I102" s="5" t="str">
        <f>IF(Table1[[#This Row],[No of Employees]]&lt;5,"Below 5",IF(Table1[[#This Row],[No of Employees]]&lt;10,"5 to 10",IF(Table1[[#This Row],[No of Employees]]&lt;15,"10 to 15","Above 15")))</f>
        <v>10 to 15</v>
      </c>
      <c r="J102" s="57">
        <v>119.865942</v>
      </c>
      <c r="K102" s="34">
        <v>25.514144999999999</v>
      </c>
      <c r="L102" s="34">
        <f t="shared" si="16"/>
        <v>145.380087</v>
      </c>
      <c r="M102" s="67">
        <f t="shared" si="17"/>
        <v>5.3312173117413446E-3</v>
      </c>
      <c r="N102" s="34">
        <v>294.44682299999999</v>
      </c>
      <c r="O102" s="68">
        <f t="shared" si="18"/>
        <v>5.5141688366501344E-3</v>
      </c>
      <c r="P102" s="71"/>
      <c r="Q102" s="10">
        <v>303</v>
      </c>
      <c r="R102" s="8">
        <v>1007</v>
      </c>
      <c r="S102" s="8">
        <v>31</v>
      </c>
      <c r="T102" s="8">
        <v>76</v>
      </c>
      <c r="U102" s="8">
        <v>6</v>
      </c>
      <c r="V102" s="8">
        <v>12</v>
      </c>
      <c r="W102" s="22">
        <v>53</v>
      </c>
      <c r="X102" s="16">
        <v>1488</v>
      </c>
      <c r="Y102" s="8">
        <v>1425</v>
      </c>
      <c r="Z102" s="9">
        <f t="shared" si="19"/>
        <v>4.2338709677419373E-2</v>
      </c>
      <c r="AA102" s="8">
        <f t="shared" si="20"/>
        <v>63</v>
      </c>
      <c r="AB102" s="42" t="str">
        <f t="shared" si="21"/>
        <v>G. Above 1000</v>
      </c>
      <c r="AC102" s="40">
        <v>0.9</v>
      </c>
      <c r="AD102" s="26">
        <f t="shared" si="22"/>
        <v>1283</v>
      </c>
      <c r="AE102" s="31">
        <f t="shared" si="23"/>
        <v>1</v>
      </c>
      <c r="AF102" s="31">
        <f>Table1[[#This Row],[Contactable leads]]*Table1[[#This Row],[Average productive calls per lead]]</f>
        <v>1283</v>
      </c>
      <c r="AG102" s="31">
        <f>Table1[[#This Row],[Total Calls]]*$AG$1</f>
        <v>1154.7</v>
      </c>
      <c r="AH102" s="31">
        <f>IF(Table1[[#This Row],[MSRU]]="Metro",3,IF(Table1[[#This Row],[MSRU]]="URBAN",2,1))</f>
        <v>3</v>
      </c>
      <c r="AI102" s="23">
        <f t="shared" si="24"/>
        <v>24</v>
      </c>
      <c r="AJ102" s="4">
        <f t="shared" si="25"/>
        <v>8</v>
      </c>
      <c r="AK102" s="4">
        <f t="shared" si="26"/>
        <v>6</v>
      </c>
      <c r="AL102" s="4">
        <f t="shared" si="27"/>
        <v>15</v>
      </c>
      <c r="AM102" s="4">
        <f>(Table1[[#This Row],[Total Employees dedicated for sales pitch]]*Table1[[#This Row],[Working days]]*Table1[[#This Row],[Productive working hours]]*60)/Table1[[#This Row],[Minutes per connected call]]</f>
        <v>1728</v>
      </c>
      <c r="AN10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1283</v>
      </c>
      <c r="AO102" s="22">
        <f>Table1[[#This Row],[Contactable leads]]-Table1[[#This Row],[Contacted leads]]</f>
        <v>0</v>
      </c>
      <c r="AP102" s="17"/>
    </row>
    <row r="103" spans="1:42" hidden="1" x14ac:dyDescent="0.35">
      <c r="A103" s="11">
        <v>100</v>
      </c>
      <c r="B103" s="5" t="str">
        <f>IF(Table1[[#This Row],[Savings]]&gt;0,"N","Y")</f>
        <v>Y</v>
      </c>
      <c r="C103" s="5" t="s">
        <v>312</v>
      </c>
      <c r="D103" s="5" t="s">
        <v>340</v>
      </c>
      <c r="E103" s="5" t="s">
        <v>436</v>
      </c>
      <c r="F103" s="6">
        <v>34846</v>
      </c>
      <c r="G103" s="7">
        <f t="shared" ca="1" si="15"/>
        <v>30</v>
      </c>
      <c r="H103" s="4"/>
      <c r="I103" s="5" t="str">
        <f>IF(Table1[[#This Row],[No of Employees]]&lt;5,"Below 5",IF(Table1[[#This Row],[No of Employees]]&lt;10,"5 to 10",IF(Table1[[#This Row],[No of Employees]]&lt;15,"10 to 15","Above 15")))</f>
        <v>Below 5</v>
      </c>
      <c r="J103" s="57">
        <v>0</v>
      </c>
      <c r="K103" s="34">
        <v>0</v>
      </c>
      <c r="L103" s="34">
        <f t="shared" si="16"/>
        <v>0</v>
      </c>
      <c r="M103" s="35">
        <f t="shared" si="17"/>
        <v>0</v>
      </c>
      <c r="N103" s="34">
        <v>0</v>
      </c>
      <c r="O103" s="36">
        <f t="shared" si="18"/>
        <v>0</v>
      </c>
      <c r="P103" s="70"/>
      <c r="Q103" s="10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22">
        <v>0</v>
      </c>
      <c r="X103" s="16">
        <v>0</v>
      </c>
      <c r="Y103" s="8">
        <v>0</v>
      </c>
      <c r="Z103" s="9">
        <f t="shared" si="19"/>
        <v>0</v>
      </c>
      <c r="AA103" s="8">
        <f t="shared" si="20"/>
        <v>0</v>
      </c>
      <c r="AB103" s="42" t="str">
        <f t="shared" si="21"/>
        <v>A. Below 50</v>
      </c>
      <c r="AC103" s="40">
        <v>0.9</v>
      </c>
      <c r="AD103" s="26">
        <f t="shared" si="22"/>
        <v>0</v>
      </c>
      <c r="AE103" s="31">
        <f t="shared" si="23"/>
        <v>1</v>
      </c>
      <c r="AF103" s="31">
        <f>Table1[[#This Row],[Contactable leads]]*Table1[[#This Row],[Average productive calls per lead]]</f>
        <v>0</v>
      </c>
      <c r="AG103" s="31">
        <f>Table1[[#This Row],[Total Calls]]*$AG$1</f>
        <v>0</v>
      </c>
      <c r="AH103" s="31">
        <f>IF(Table1[[#This Row],[MSRU]]="Metro",3,IF(Table1[[#This Row],[MSRU]]="URBAN",2,1))</f>
        <v>3</v>
      </c>
      <c r="AI103" s="23">
        <f t="shared" si="24"/>
        <v>24</v>
      </c>
      <c r="AJ103" s="4">
        <f t="shared" si="25"/>
        <v>8</v>
      </c>
      <c r="AK103" s="4">
        <f t="shared" si="26"/>
        <v>6</v>
      </c>
      <c r="AL103" s="4">
        <f t="shared" si="27"/>
        <v>15</v>
      </c>
      <c r="AM103" s="4">
        <f>(Table1[[#This Row],[Total Employees dedicated for sales pitch]]*Table1[[#This Row],[Working days]]*Table1[[#This Row],[Productive working hours]]*60)/Table1[[#This Row],[Minutes per connected call]]</f>
        <v>1728</v>
      </c>
      <c r="AN10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103" s="22">
        <f>Table1[[#This Row],[Contactable leads]]-Table1[[#This Row],[Contacted leads]]</f>
        <v>0</v>
      </c>
      <c r="AP103" s="17"/>
    </row>
    <row r="104" spans="1:42" x14ac:dyDescent="0.35">
      <c r="A104" s="11">
        <v>101</v>
      </c>
      <c r="B104" s="5" t="str">
        <f>IF(Table1[[#This Row],[Savings]]&gt;0,"N","Y")</f>
        <v>N</v>
      </c>
      <c r="C104" s="5" t="s">
        <v>316</v>
      </c>
      <c r="D104" s="5" t="s">
        <v>340</v>
      </c>
      <c r="E104" s="5" t="s">
        <v>437</v>
      </c>
      <c r="F104" s="6">
        <v>34193</v>
      </c>
      <c r="G104" s="7">
        <f t="shared" ca="1" si="15"/>
        <v>31</v>
      </c>
      <c r="H104" s="4">
        <v>20</v>
      </c>
      <c r="I104" s="5" t="str">
        <f>IF(Table1[[#This Row],[No of Employees]]&lt;5,"Below 5",IF(Table1[[#This Row],[No of Employees]]&lt;10,"5 to 10",IF(Table1[[#This Row],[No of Employees]]&lt;15,"10 to 15","Above 15")))</f>
        <v>Above 15</v>
      </c>
      <c r="J104" s="57">
        <v>16.130590000000002</v>
      </c>
      <c r="K104" s="34">
        <v>10.913342</v>
      </c>
      <c r="L104" s="34">
        <f t="shared" si="16"/>
        <v>27.043932000000002</v>
      </c>
      <c r="M104" s="67">
        <f t="shared" si="17"/>
        <v>9.9172508031279238E-4</v>
      </c>
      <c r="N104" s="34">
        <v>495.55868299999997</v>
      </c>
      <c r="O104" s="68">
        <f t="shared" si="18"/>
        <v>9.2804337934051431E-3</v>
      </c>
      <c r="P104" s="71"/>
      <c r="Q104" s="10">
        <v>3</v>
      </c>
      <c r="R104" s="8">
        <v>52</v>
      </c>
      <c r="S104" s="8">
        <v>6</v>
      </c>
      <c r="T104" s="8">
        <v>1</v>
      </c>
      <c r="U104" s="8">
        <v>0</v>
      </c>
      <c r="V104" s="8">
        <v>4</v>
      </c>
      <c r="W104" s="22">
        <v>6</v>
      </c>
      <c r="X104" s="16">
        <v>72</v>
      </c>
      <c r="Y104" s="8">
        <v>72</v>
      </c>
      <c r="Z104" s="9">
        <f t="shared" si="19"/>
        <v>0</v>
      </c>
      <c r="AA104" s="8">
        <f t="shared" si="20"/>
        <v>0</v>
      </c>
      <c r="AB104" s="42" t="str">
        <f t="shared" si="21"/>
        <v>B. 50-100</v>
      </c>
      <c r="AC104" s="40">
        <v>0.9</v>
      </c>
      <c r="AD104" s="26">
        <f t="shared" si="22"/>
        <v>65</v>
      </c>
      <c r="AE104" s="31">
        <f t="shared" si="23"/>
        <v>1</v>
      </c>
      <c r="AF104" s="31">
        <f>Table1[[#This Row],[Contactable leads]]*Table1[[#This Row],[Average productive calls per lead]]</f>
        <v>65</v>
      </c>
      <c r="AG104" s="31">
        <f>Table1[[#This Row],[Total Calls]]*$AG$1</f>
        <v>58.5</v>
      </c>
      <c r="AH104" s="31">
        <f>IF(Table1[[#This Row],[MSRU]]="Metro",3,IF(Table1[[#This Row],[MSRU]]="URBAN",2,1))</f>
        <v>3</v>
      </c>
      <c r="AI104" s="23">
        <f t="shared" si="24"/>
        <v>24</v>
      </c>
      <c r="AJ104" s="4">
        <f t="shared" si="25"/>
        <v>8</v>
      </c>
      <c r="AK104" s="4">
        <f t="shared" si="26"/>
        <v>6</v>
      </c>
      <c r="AL104" s="4">
        <f t="shared" si="27"/>
        <v>15</v>
      </c>
      <c r="AM104" s="4">
        <f>(Table1[[#This Row],[Total Employees dedicated for sales pitch]]*Table1[[#This Row],[Working days]]*Table1[[#This Row],[Productive working hours]]*60)/Table1[[#This Row],[Minutes per connected call]]</f>
        <v>1728</v>
      </c>
      <c r="AN10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65</v>
      </c>
      <c r="AO104" s="22">
        <f>Table1[[#This Row],[Contactable leads]]-Table1[[#This Row],[Contacted leads]]</f>
        <v>0</v>
      </c>
      <c r="AP104" s="17"/>
    </row>
    <row r="105" spans="1:42" hidden="1" x14ac:dyDescent="0.35">
      <c r="A105" s="11">
        <v>102</v>
      </c>
      <c r="B105" s="5" t="str">
        <f>IF(Table1[[#This Row],[Savings]]&gt;0,"N","Y")</f>
        <v>Y</v>
      </c>
      <c r="C105" s="5" t="s">
        <v>316</v>
      </c>
      <c r="D105" s="5" t="s">
        <v>340</v>
      </c>
      <c r="E105" s="5" t="s">
        <v>438</v>
      </c>
      <c r="F105" s="6">
        <v>34587</v>
      </c>
      <c r="G105" s="7">
        <f t="shared" ca="1" si="15"/>
        <v>30</v>
      </c>
      <c r="H105" s="4"/>
      <c r="I105" s="5" t="str">
        <f>IF(Table1[[#This Row],[No of Employees]]&lt;5,"Below 5",IF(Table1[[#This Row],[No of Employees]]&lt;10,"5 to 10",IF(Table1[[#This Row],[No of Employees]]&lt;15,"10 to 15","Above 15")))</f>
        <v>Below 5</v>
      </c>
      <c r="J105" s="57">
        <v>0</v>
      </c>
      <c r="K105" s="34">
        <v>0</v>
      </c>
      <c r="L105" s="34">
        <f t="shared" si="16"/>
        <v>0</v>
      </c>
      <c r="M105" s="35">
        <f t="shared" si="17"/>
        <v>0</v>
      </c>
      <c r="N105" s="34">
        <v>0</v>
      </c>
      <c r="O105" s="36">
        <f t="shared" si="18"/>
        <v>0</v>
      </c>
      <c r="P105" s="70"/>
      <c r="Q105" s="10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22">
        <v>0</v>
      </c>
      <c r="X105" s="16">
        <v>0</v>
      </c>
      <c r="Y105" s="8">
        <v>0</v>
      </c>
      <c r="Z105" s="9">
        <f t="shared" si="19"/>
        <v>0</v>
      </c>
      <c r="AA105" s="8">
        <f t="shared" si="20"/>
        <v>0</v>
      </c>
      <c r="AB105" s="42" t="str">
        <f t="shared" si="21"/>
        <v>A. Below 50</v>
      </c>
      <c r="AC105" s="40">
        <v>0.9</v>
      </c>
      <c r="AD105" s="26">
        <f t="shared" si="22"/>
        <v>0</v>
      </c>
      <c r="AE105" s="31">
        <f t="shared" si="23"/>
        <v>1</v>
      </c>
      <c r="AF105" s="31">
        <f>Table1[[#This Row],[Contactable leads]]*Table1[[#This Row],[Average productive calls per lead]]</f>
        <v>0</v>
      </c>
      <c r="AG105" s="31">
        <f>Table1[[#This Row],[Total Calls]]*$AG$1</f>
        <v>0</v>
      </c>
      <c r="AH105" s="31">
        <f>IF(Table1[[#This Row],[MSRU]]="Metro",3,IF(Table1[[#This Row],[MSRU]]="URBAN",2,1))</f>
        <v>3</v>
      </c>
      <c r="AI105" s="23">
        <f t="shared" si="24"/>
        <v>24</v>
      </c>
      <c r="AJ105" s="4">
        <f t="shared" si="25"/>
        <v>8</v>
      </c>
      <c r="AK105" s="4">
        <f t="shared" si="26"/>
        <v>6</v>
      </c>
      <c r="AL105" s="4">
        <f t="shared" si="27"/>
        <v>15</v>
      </c>
      <c r="AM105" s="4">
        <f>(Table1[[#This Row],[Total Employees dedicated for sales pitch]]*Table1[[#This Row],[Working days]]*Table1[[#This Row],[Productive working hours]]*60)/Table1[[#This Row],[Minutes per connected call]]</f>
        <v>1728</v>
      </c>
      <c r="AN10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105" s="22">
        <f>Table1[[#This Row],[Contactable leads]]-Table1[[#This Row],[Contacted leads]]</f>
        <v>0</v>
      </c>
      <c r="AP105" s="17"/>
    </row>
    <row r="106" spans="1:42" hidden="1" x14ac:dyDescent="0.35">
      <c r="A106" s="11">
        <v>103</v>
      </c>
      <c r="B106" s="5" t="str">
        <f>IF(Table1[[#This Row],[Savings]]&gt;0,"N","Y")</f>
        <v>Y</v>
      </c>
      <c r="C106" s="5" t="s">
        <v>312</v>
      </c>
      <c r="D106" s="5" t="s">
        <v>340</v>
      </c>
      <c r="E106" s="5" t="s">
        <v>439</v>
      </c>
      <c r="F106" s="6">
        <v>34783</v>
      </c>
      <c r="G106" s="7">
        <f t="shared" ca="1" si="15"/>
        <v>30</v>
      </c>
      <c r="H106" s="4"/>
      <c r="I106" s="5" t="str">
        <f>IF(Table1[[#This Row],[No of Employees]]&lt;5,"Below 5",IF(Table1[[#This Row],[No of Employees]]&lt;10,"5 to 10",IF(Table1[[#This Row],[No of Employees]]&lt;15,"10 to 15","Above 15")))</f>
        <v>Below 5</v>
      </c>
      <c r="J106" s="57">
        <v>0</v>
      </c>
      <c r="K106" s="34">
        <v>0</v>
      </c>
      <c r="L106" s="34">
        <f t="shared" si="16"/>
        <v>0</v>
      </c>
      <c r="M106" s="35">
        <f t="shared" si="17"/>
        <v>0</v>
      </c>
      <c r="N106" s="34">
        <v>0</v>
      </c>
      <c r="O106" s="36">
        <f t="shared" si="18"/>
        <v>0</v>
      </c>
      <c r="P106" s="70"/>
      <c r="Q106" s="10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22">
        <v>0</v>
      </c>
      <c r="X106" s="16">
        <v>0</v>
      </c>
      <c r="Y106" s="8">
        <v>0</v>
      </c>
      <c r="Z106" s="9">
        <f t="shared" si="19"/>
        <v>0</v>
      </c>
      <c r="AA106" s="8">
        <f t="shared" si="20"/>
        <v>0</v>
      </c>
      <c r="AB106" s="42" t="str">
        <f t="shared" si="21"/>
        <v>A. Below 50</v>
      </c>
      <c r="AC106" s="40">
        <v>0.9</v>
      </c>
      <c r="AD106" s="26">
        <f t="shared" si="22"/>
        <v>0</v>
      </c>
      <c r="AE106" s="31">
        <f t="shared" si="23"/>
        <v>1</v>
      </c>
      <c r="AF106" s="31">
        <f>Table1[[#This Row],[Contactable leads]]*Table1[[#This Row],[Average productive calls per lead]]</f>
        <v>0</v>
      </c>
      <c r="AG106" s="31">
        <f>Table1[[#This Row],[Total Calls]]*$AG$1</f>
        <v>0</v>
      </c>
      <c r="AH106" s="31">
        <f>IF(Table1[[#This Row],[MSRU]]="Metro",3,IF(Table1[[#This Row],[MSRU]]="URBAN",2,1))</f>
        <v>3</v>
      </c>
      <c r="AI106" s="23">
        <f t="shared" si="24"/>
        <v>24</v>
      </c>
      <c r="AJ106" s="4">
        <f t="shared" si="25"/>
        <v>8</v>
      </c>
      <c r="AK106" s="4">
        <f t="shared" si="26"/>
        <v>6</v>
      </c>
      <c r="AL106" s="4">
        <f t="shared" si="27"/>
        <v>15</v>
      </c>
      <c r="AM106" s="4">
        <f>(Table1[[#This Row],[Total Employees dedicated for sales pitch]]*Table1[[#This Row],[Working days]]*Table1[[#This Row],[Productive working hours]]*60)/Table1[[#This Row],[Minutes per connected call]]</f>
        <v>1728</v>
      </c>
      <c r="AN10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106" s="22">
        <f>Table1[[#This Row],[Contactable leads]]-Table1[[#This Row],[Contacted leads]]</f>
        <v>0</v>
      </c>
      <c r="AP106" s="17"/>
    </row>
    <row r="107" spans="1:42" x14ac:dyDescent="0.35">
      <c r="A107" s="11">
        <v>104</v>
      </c>
      <c r="B107" s="5" t="str">
        <f>IF(Table1[[#This Row],[Savings]]&gt;0,"N","Y")</f>
        <v>N</v>
      </c>
      <c r="C107" s="5" t="s">
        <v>312</v>
      </c>
      <c r="D107" s="5" t="s">
        <v>340</v>
      </c>
      <c r="E107" s="5" t="s">
        <v>440</v>
      </c>
      <c r="F107" s="6">
        <v>35390</v>
      </c>
      <c r="G107" s="7">
        <f t="shared" ca="1" si="15"/>
        <v>28</v>
      </c>
      <c r="H107" s="4">
        <v>13</v>
      </c>
      <c r="I107" s="5" t="str">
        <f>IF(Table1[[#This Row],[No of Employees]]&lt;5,"Below 5",IF(Table1[[#This Row],[No of Employees]]&lt;10,"5 to 10",IF(Table1[[#This Row],[No of Employees]]&lt;15,"10 to 15","Above 15")))</f>
        <v>10 to 15</v>
      </c>
      <c r="J107" s="57">
        <v>162.11111099999999</v>
      </c>
      <c r="K107" s="34">
        <v>31.066310999999999</v>
      </c>
      <c r="L107" s="34">
        <f t="shared" si="16"/>
        <v>193.17742199999998</v>
      </c>
      <c r="M107" s="67">
        <f t="shared" si="17"/>
        <v>7.0839881696037454E-3</v>
      </c>
      <c r="N107" s="34">
        <v>378.470553</v>
      </c>
      <c r="O107" s="68">
        <f t="shared" si="18"/>
        <v>7.0876992581521015E-3</v>
      </c>
      <c r="P107" s="71"/>
      <c r="Q107" s="10">
        <v>112</v>
      </c>
      <c r="R107" s="8">
        <v>925</v>
      </c>
      <c r="S107" s="8">
        <v>78</v>
      </c>
      <c r="T107" s="8">
        <v>37</v>
      </c>
      <c r="U107" s="8">
        <v>4</v>
      </c>
      <c r="V107" s="8">
        <v>32</v>
      </c>
      <c r="W107" s="22">
        <v>71</v>
      </c>
      <c r="X107" s="16">
        <v>1259</v>
      </c>
      <c r="Y107" s="8">
        <v>1192</v>
      </c>
      <c r="Z107" s="9">
        <f t="shared" si="19"/>
        <v>5.3216838760921314E-2</v>
      </c>
      <c r="AA107" s="8">
        <f t="shared" si="20"/>
        <v>67</v>
      </c>
      <c r="AB107" s="42" t="str">
        <f t="shared" si="21"/>
        <v>G. Above 1000</v>
      </c>
      <c r="AC107" s="40">
        <v>0.9</v>
      </c>
      <c r="AD107" s="26">
        <f t="shared" si="22"/>
        <v>1073</v>
      </c>
      <c r="AE107" s="31">
        <f t="shared" si="23"/>
        <v>1</v>
      </c>
      <c r="AF107" s="31">
        <f>Table1[[#This Row],[Contactable leads]]*Table1[[#This Row],[Average productive calls per lead]]</f>
        <v>1073</v>
      </c>
      <c r="AG107" s="31">
        <f>Table1[[#This Row],[Total Calls]]*$AG$1</f>
        <v>965.7</v>
      </c>
      <c r="AH107" s="31">
        <f>IF(Table1[[#This Row],[MSRU]]="Metro",3,IF(Table1[[#This Row],[MSRU]]="URBAN",2,1))</f>
        <v>3</v>
      </c>
      <c r="AI107" s="23">
        <f t="shared" si="24"/>
        <v>24</v>
      </c>
      <c r="AJ107" s="4">
        <f t="shared" si="25"/>
        <v>8</v>
      </c>
      <c r="AK107" s="4">
        <f t="shared" si="26"/>
        <v>6</v>
      </c>
      <c r="AL107" s="4">
        <f t="shared" si="27"/>
        <v>15</v>
      </c>
      <c r="AM107" s="4">
        <f>(Table1[[#This Row],[Total Employees dedicated for sales pitch]]*Table1[[#This Row],[Working days]]*Table1[[#This Row],[Productive working hours]]*60)/Table1[[#This Row],[Minutes per connected call]]</f>
        <v>1728</v>
      </c>
      <c r="AN10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1073</v>
      </c>
      <c r="AO107" s="22">
        <f>Table1[[#This Row],[Contactable leads]]-Table1[[#This Row],[Contacted leads]]</f>
        <v>0</v>
      </c>
      <c r="AP107" s="17"/>
    </row>
    <row r="108" spans="1:42" x14ac:dyDescent="0.35">
      <c r="A108" s="11">
        <v>105</v>
      </c>
      <c r="B108" s="5" t="str">
        <f>IF(Table1[[#This Row],[Savings]]&gt;0,"N","Y")</f>
        <v>N</v>
      </c>
      <c r="C108" s="5" t="s">
        <v>312</v>
      </c>
      <c r="D108" s="5" t="s">
        <v>340</v>
      </c>
      <c r="E108" s="5" t="s">
        <v>441</v>
      </c>
      <c r="F108" s="6">
        <v>35460</v>
      </c>
      <c r="G108" s="7">
        <f t="shared" ca="1" si="15"/>
        <v>28</v>
      </c>
      <c r="H108" s="4">
        <v>13</v>
      </c>
      <c r="I108" s="5" t="str">
        <f>IF(Table1[[#This Row],[No of Employees]]&lt;5,"Below 5",IF(Table1[[#This Row],[No of Employees]]&lt;10,"5 to 10",IF(Table1[[#This Row],[No of Employees]]&lt;15,"10 to 15","Above 15")))</f>
        <v>10 to 15</v>
      </c>
      <c r="J108" s="57">
        <v>96.281041000000002</v>
      </c>
      <c r="K108" s="34">
        <v>10.142023</v>
      </c>
      <c r="L108" s="34">
        <f t="shared" si="16"/>
        <v>106.423064</v>
      </c>
      <c r="M108" s="67">
        <f t="shared" si="17"/>
        <v>3.9026285708946996E-3</v>
      </c>
      <c r="N108" s="34">
        <v>241.97415699999999</v>
      </c>
      <c r="O108" s="68">
        <f t="shared" si="18"/>
        <v>4.5315019608959646E-3</v>
      </c>
      <c r="P108" s="71"/>
      <c r="Q108" s="10">
        <v>194</v>
      </c>
      <c r="R108" s="8">
        <v>697</v>
      </c>
      <c r="S108" s="8">
        <v>58</v>
      </c>
      <c r="T108" s="8">
        <v>34</v>
      </c>
      <c r="U108" s="8">
        <v>4</v>
      </c>
      <c r="V108" s="8">
        <v>17</v>
      </c>
      <c r="W108" s="22">
        <v>41</v>
      </c>
      <c r="X108" s="16">
        <v>1045</v>
      </c>
      <c r="Y108" s="8">
        <v>1001</v>
      </c>
      <c r="Z108" s="9">
        <f t="shared" si="19"/>
        <v>4.2105263157894757E-2</v>
      </c>
      <c r="AA108" s="8">
        <f t="shared" si="20"/>
        <v>44</v>
      </c>
      <c r="AB108" s="42" t="str">
        <f t="shared" si="21"/>
        <v>G. Above 1000</v>
      </c>
      <c r="AC108" s="40">
        <v>0.9</v>
      </c>
      <c r="AD108" s="26">
        <f t="shared" si="22"/>
        <v>901</v>
      </c>
      <c r="AE108" s="31">
        <f t="shared" si="23"/>
        <v>1</v>
      </c>
      <c r="AF108" s="31">
        <f>Table1[[#This Row],[Contactable leads]]*Table1[[#This Row],[Average productive calls per lead]]</f>
        <v>901</v>
      </c>
      <c r="AG108" s="31">
        <f>Table1[[#This Row],[Total Calls]]*$AG$1</f>
        <v>810.9</v>
      </c>
      <c r="AH108" s="31">
        <f>IF(Table1[[#This Row],[MSRU]]="Metro",3,IF(Table1[[#This Row],[MSRU]]="URBAN",2,1))</f>
        <v>3</v>
      </c>
      <c r="AI108" s="23">
        <f t="shared" si="24"/>
        <v>24</v>
      </c>
      <c r="AJ108" s="4">
        <f t="shared" si="25"/>
        <v>8</v>
      </c>
      <c r="AK108" s="4">
        <f t="shared" si="26"/>
        <v>6</v>
      </c>
      <c r="AL108" s="4">
        <f t="shared" si="27"/>
        <v>15</v>
      </c>
      <c r="AM108" s="4">
        <f>(Table1[[#This Row],[Total Employees dedicated for sales pitch]]*Table1[[#This Row],[Working days]]*Table1[[#This Row],[Productive working hours]]*60)/Table1[[#This Row],[Minutes per connected call]]</f>
        <v>1728</v>
      </c>
      <c r="AN10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901</v>
      </c>
      <c r="AO108" s="22">
        <f>Table1[[#This Row],[Contactable leads]]-Table1[[#This Row],[Contacted leads]]</f>
        <v>0</v>
      </c>
      <c r="AP108" s="17"/>
    </row>
    <row r="109" spans="1:42" x14ac:dyDescent="0.35">
      <c r="A109" s="11">
        <v>106</v>
      </c>
      <c r="B109" s="5" t="str">
        <f>IF(Table1[[#This Row],[Savings]]&gt;0,"N","Y")</f>
        <v>N</v>
      </c>
      <c r="C109" s="5" t="s">
        <v>316</v>
      </c>
      <c r="D109" s="5" t="s">
        <v>356</v>
      </c>
      <c r="E109" s="5" t="s">
        <v>442</v>
      </c>
      <c r="F109" s="6">
        <v>35498</v>
      </c>
      <c r="G109" s="7">
        <f t="shared" ca="1" si="15"/>
        <v>28</v>
      </c>
      <c r="H109" s="4">
        <v>12</v>
      </c>
      <c r="I109" s="5" t="str">
        <f>IF(Table1[[#This Row],[No of Employees]]&lt;5,"Below 5",IF(Table1[[#This Row],[No of Employees]]&lt;10,"5 to 10",IF(Table1[[#This Row],[No of Employees]]&lt;15,"10 to 15","Above 15")))</f>
        <v>10 to 15</v>
      </c>
      <c r="J109" s="57">
        <v>42.253898999999997</v>
      </c>
      <c r="K109" s="34">
        <v>13.032667999999999</v>
      </c>
      <c r="L109" s="34">
        <f t="shared" si="16"/>
        <v>55.286566999999998</v>
      </c>
      <c r="M109" s="67">
        <f t="shared" si="17"/>
        <v>2.027407667579314E-3</v>
      </c>
      <c r="N109" s="34">
        <v>67.485909000000007</v>
      </c>
      <c r="O109" s="68">
        <f t="shared" si="18"/>
        <v>1.2638230989532766E-3</v>
      </c>
      <c r="P109" s="71"/>
      <c r="Q109" s="10">
        <v>195</v>
      </c>
      <c r="R109" s="8">
        <v>374</v>
      </c>
      <c r="S109" s="8">
        <v>34</v>
      </c>
      <c r="T109" s="8">
        <v>43</v>
      </c>
      <c r="U109" s="8">
        <v>2</v>
      </c>
      <c r="V109" s="8">
        <v>11</v>
      </c>
      <c r="W109" s="22">
        <v>30</v>
      </c>
      <c r="X109" s="16">
        <v>689</v>
      </c>
      <c r="Y109" s="8">
        <v>653</v>
      </c>
      <c r="Z109" s="9">
        <f t="shared" si="19"/>
        <v>5.2249637155297513E-2</v>
      </c>
      <c r="AA109" s="8">
        <f t="shared" si="20"/>
        <v>36</v>
      </c>
      <c r="AB109" s="42" t="str">
        <f t="shared" si="21"/>
        <v>E. 500-750</v>
      </c>
      <c r="AC109" s="40">
        <v>0.9</v>
      </c>
      <c r="AD109" s="26">
        <f t="shared" si="22"/>
        <v>588</v>
      </c>
      <c r="AE109" s="31">
        <f t="shared" si="23"/>
        <v>1</v>
      </c>
      <c r="AF109" s="31">
        <f>Table1[[#This Row],[Contactable leads]]*Table1[[#This Row],[Average productive calls per lead]]</f>
        <v>588</v>
      </c>
      <c r="AG109" s="31">
        <f>Table1[[#This Row],[Total Calls]]*$AG$1</f>
        <v>529.20000000000005</v>
      </c>
      <c r="AH109" s="31">
        <f>IF(Table1[[#This Row],[MSRU]]="Metro",3,IF(Table1[[#This Row],[MSRU]]="URBAN",2,1))</f>
        <v>2</v>
      </c>
      <c r="AI109" s="23">
        <f t="shared" si="24"/>
        <v>24</v>
      </c>
      <c r="AJ109" s="4">
        <f t="shared" si="25"/>
        <v>8</v>
      </c>
      <c r="AK109" s="4">
        <f t="shared" si="26"/>
        <v>6</v>
      </c>
      <c r="AL109" s="4">
        <f t="shared" si="27"/>
        <v>15</v>
      </c>
      <c r="AM109" s="4">
        <f>(Table1[[#This Row],[Total Employees dedicated for sales pitch]]*Table1[[#This Row],[Working days]]*Table1[[#This Row],[Productive working hours]]*60)/Table1[[#This Row],[Minutes per connected call]]</f>
        <v>1152</v>
      </c>
      <c r="AN10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588</v>
      </c>
      <c r="AO109" s="22">
        <f>Table1[[#This Row],[Contactable leads]]-Table1[[#This Row],[Contacted leads]]</f>
        <v>0</v>
      </c>
      <c r="AP109" s="17"/>
    </row>
    <row r="110" spans="1:42" x14ac:dyDescent="0.35">
      <c r="A110" s="11">
        <v>107</v>
      </c>
      <c r="B110" s="5" t="str">
        <f>IF(Table1[[#This Row],[Savings]]&gt;0,"N","Y")</f>
        <v>N</v>
      </c>
      <c r="C110" s="5" t="s">
        <v>312</v>
      </c>
      <c r="D110" s="5" t="s">
        <v>340</v>
      </c>
      <c r="E110" s="5" t="s">
        <v>443</v>
      </c>
      <c r="F110" s="6">
        <v>35711</v>
      </c>
      <c r="G110" s="7">
        <f t="shared" ca="1" si="15"/>
        <v>27</v>
      </c>
      <c r="H110" s="4">
        <v>13</v>
      </c>
      <c r="I110" s="5" t="str">
        <f>IF(Table1[[#This Row],[No of Employees]]&lt;5,"Below 5",IF(Table1[[#This Row],[No of Employees]]&lt;10,"5 to 10",IF(Table1[[#This Row],[No of Employees]]&lt;15,"10 to 15","Above 15")))</f>
        <v>10 to 15</v>
      </c>
      <c r="J110" s="57">
        <v>97.413955000000001</v>
      </c>
      <c r="K110" s="34">
        <v>11.677469</v>
      </c>
      <c r="L110" s="34">
        <f t="shared" si="16"/>
        <v>109.091424</v>
      </c>
      <c r="M110" s="67">
        <f t="shared" si="17"/>
        <v>4.0004797093794228E-3</v>
      </c>
      <c r="N110" s="34">
        <v>297.278167</v>
      </c>
      <c r="O110" s="68">
        <f t="shared" si="18"/>
        <v>5.5671920232872561E-3</v>
      </c>
      <c r="P110" s="71"/>
      <c r="Q110" s="10">
        <v>161</v>
      </c>
      <c r="R110" s="8">
        <v>799</v>
      </c>
      <c r="S110" s="8">
        <v>22</v>
      </c>
      <c r="T110" s="8">
        <v>38</v>
      </c>
      <c r="U110" s="8">
        <v>4</v>
      </c>
      <c r="V110" s="8">
        <v>21</v>
      </c>
      <c r="W110" s="22">
        <v>55</v>
      </c>
      <c r="X110" s="16">
        <v>1100</v>
      </c>
      <c r="Y110" s="8">
        <v>1047</v>
      </c>
      <c r="Z110" s="9">
        <f t="shared" si="19"/>
        <v>4.8181818181818215E-2</v>
      </c>
      <c r="AA110" s="8">
        <f t="shared" si="20"/>
        <v>53</v>
      </c>
      <c r="AB110" s="42" t="str">
        <f t="shared" si="21"/>
        <v>G. Above 1000</v>
      </c>
      <c r="AC110" s="40">
        <v>0.9</v>
      </c>
      <c r="AD110" s="26">
        <f t="shared" si="22"/>
        <v>942</v>
      </c>
      <c r="AE110" s="31">
        <f t="shared" si="23"/>
        <v>1</v>
      </c>
      <c r="AF110" s="31">
        <f>Table1[[#This Row],[Contactable leads]]*Table1[[#This Row],[Average productive calls per lead]]</f>
        <v>942</v>
      </c>
      <c r="AG110" s="31">
        <f>Table1[[#This Row],[Total Calls]]*$AG$1</f>
        <v>847.80000000000007</v>
      </c>
      <c r="AH110" s="31">
        <f>IF(Table1[[#This Row],[MSRU]]="Metro",3,IF(Table1[[#This Row],[MSRU]]="URBAN",2,1))</f>
        <v>3</v>
      </c>
      <c r="AI110" s="23">
        <f t="shared" si="24"/>
        <v>24</v>
      </c>
      <c r="AJ110" s="4">
        <f t="shared" si="25"/>
        <v>8</v>
      </c>
      <c r="AK110" s="4">
        <f t="shared" si="26"/>
        <v>6</v>
      </c>
      <c r="AL110" s="4">
        <f t="shared" si="27"/>
        <v>15</v>
      </c>
      <c r="AM110" s="4">
        <f>(Table1[[#This Row],[Total Employees dedicated for sales pitch]]*Table1[[#This Row],[Working days]]*Table1[[#This Row],[Productive working hours]]*60)/Table1[[#This Row],[Minutes per connected call]]</f>
        <v>1728</v>
      </c>
      <c r="AN11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942</v>
      </c>
      <c r="AO110" s="22">
        <f>Table1[[#This Row],[Contactable leads]]-Table1[[#This Row],[Contacted leads]]</f>
        <v>0</v>
      </c>
      <c r="AP110" s="17"/>
    </row>
    <row r="111" spans="1:42" x14ac:dyDescent="0.35">
      <c r="A111" s="11">
        <v>108</v>
      </c>
      <c r="B111" s="5" t="str">
        <f>IF(Table1[[#This Row],[Savings]]&gt;0,"N","Y")</f>
        <v>N</v>
      </c>
      <c r="C111" s="5" t="s">
        <v>315</v>
      </c>
      <c r="D111" s="5" t="s">
        <v>356</v>
      </c>
      <c r="E111" s="5" t="s">
        <v>444</v>
      </c>
      <c r="F111" s="6">
        <v>35709</v>
      </c>
      <c r="G111" s="7">
        <f t="shared" ca="1" si="15"/>
        <v>27</v>
      </c>
      <c r="H111" s="4">
        <v>14</v>
      </c>
      <c r="I111" s="5" t="str">
        <f>IF(Table1[[#This Row],[No of Employees]]&lt;5,"Below 5",IF(Table1[[#This Row],[No of Employees]]&lt;10,"5 to 10",IF(Table1[[#This Row],[No of Employees]]&lt;15,"10 to 15","Above 15")))</f>
        <v>10 to 15</v>
      </c>
      <c r="J111" s="57">
        <v>23.476599</v>
      </c>
      <c r="K111" s="34">
        <v>18.283335999999998</v>
      </c>
      <c r="L111" s="34">
        <f t="shared" si="16"/>
        <v>41.759934999999999</v>
      </c>
      <c r="M111" s="67">
        <f t="shared" si="17"/>
        <v>1.5313740210459036E-3</v>
      </c>
      <c r="N111" s="34">
        <v>166.618649</v>
      </c>
      <c r="O111" s="68">
        <f t="shared" si="18"/>
        <v>3.12030319281301E-3</v>
      </c>
      <c r="P111" s="71"/>
      <c r="Q111" s="10">
        <v>57</v>
      </c>
      <c r="R111" s="8">
        <v>185</v>
      </c>
      <c r="S111" s="8">
        <v>20</v>
      </c>
      <c r="T111" s="8">
        <v>9</v>
      </c>
      <c r="U111" s="8">
        <v>0</v>
      </c>
      <c r="V111" s="8">
        <v>13</v>
      </c>
      <c r="W111" s="22">
        <v>8</v>
      </c>
      <c r="X111" s="16">
        <v>292</v>
      </c>
      <c r="Y111" s="8">
        <v>284</v>
      </c>
      <c r="Z111" s="9">
        <f t="shared" si="19"/>
        <v>2.7397260273972601E-2</v>
      </c>
      <c r="AA111" s="8">
        <f t="shared" si="20"/>
        <v>8</v>
      </c>
      <c r="AB111" s="42" t="str">
        <f t="shared" si="21"/>
        <v>D. 240-500</v>
      </c>
      <c r="AC111" s="40">
        <v>0.9</v>
      </c>
      <c r="AD111" s="26">
        <f t="shared" si="22"/>
        <v>256</v>
      </c>
      <c r="AE111" s="31">
        <f t="shared" si="23"/>
        <v>1</v>
      </c>
      <c r="AF111" s="31">
        <f>Table1[[#This Row],[Contactable leads]]*Table1[[#This Row],[Average productive calls per lead]]</f>
        <v>256</v>
      </c>
      <c r="AG111" s="31">
        <f>Table1[[#This Row],[Total Calls]]*$AG$1</f>
        <v>230.4</v>
      </c>
      <c r="AH111" s="31">
        <f>IF(Table1[[#This Row],[MSRU]]="Metro",3,IF(Table1[[#This Row],[MSRU]]="URBAN",2,1))</f>
        <v>2</v>
      </c>
      <c r="AI111" s="23">
        <f t="shared" si="24"/>
        <v>24</v>
      </c>
      <c r="AJ111" s="4">
        <f t="shared" si="25"/>
        <v>8</v>
      </c>
      <c r="AK111" s="4">
        <f t="shared" si="26"/>
        <v>6</v>
      </c>
      <c r="AL111" s="4">
        <f t="shared" si="27"/>
        <v>15</v>
      </c>
      <c r="AM111" s="4">
        <f>(Table1[[#This Row],[Total Employees dedicated for sales pitch]]*Table1[[#This Row],[Working days]]*Table1[[#This Row],[Productive working hours]]*60)/Table1[[#This Row],[Minutes per connected call]]</f>
        <v>1152</v>
      </c>
      <c r="AN11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256</v>
      </c>
      <c r="AO111" s="22">
        <f>Table1[[#This Row],[Contactable leads]]-Table1[[#This Row],[Contacted leads]]</f>
        <v>0</v>
      </c>
      <c r="AP111" s="17"/>
    </row>
    <row r="112" spans="1:42" x14ac:dyDescent="0.35">
      <c r="A112" s="11">
        <v>109</v>
      </c>
      <c r="B112" s="5" t="str">
        <f>IF(Table1[[#This Row],[Savings]]&gt;0,"N","Y")</f>
        <v>N</v>
      </c>
      <c r="C112" s="5" t="s">
        <v>312</v>
      </c>
      <c r="D112" s="5" t="s">
        <v>340</v>
      </c>
      <c r="E112" s="5" t="s">
        <v>445</v>
      </c>
      <c r="F112" s="6">
        <v>35744</v>
      </c>
      <c r="G112" s="7">
        <f t="shared" ca="1" si="15"/>
        <v>27</v>
      </c>
      <c r="H112" s="4">
        <v>14</v>
      </c>
      <c r="I112" s="5" t="str">
        <f>IF(Table1[[#This Row],[No of Employees]]&lt;5,"Below 5",IF(Table1[[#This Row],[No of Employees]]&lt;10,"5 to 10",IF(Table1[[#This Row],[No of Employees]]&lt;15,"10 to 15","Above 15")))</f>
        <v>10 to 15</v>
      </c>
      <c r="J112" s="57">
        <v>80.985066000000003</v>
      </c>
      <c r="K112" s="34">
        <v>16.875941000000001</v>
      </c>
      <c r="L112" s="34">
        <f t="shared" si="16"/>
        <v>97.861007000000001</v>
      </c>
      <c r="M112" s="67">
        <f t="shared" si="17"/>
        <v>3.5886503126307864E-3</v>
      </c>
      <c r="N112" s="34">
        <v>277.51204000000001</v>
      </c>
      <c r="O112" s="68">
        <f t="shared" si="18"/>
        <v>5.1970275215474336E-3</v>
      </c>
      <c r="P112" s="71"/>
      <c r="Q112" s="10">
        <v>162</v>
      </c>
      <c r="R112" s="8">
        <v>412</v>
      </c>
      <c r="S112" s="8">
        <v>32</v>
      </c>
      <c r="T112" s="8">
        <v>32</v>
      </c>
      <c r="U112" s="8">
        <v>2</v>
      </c>
      <c r="V112" s="8">
        <v>17</v>
      </c>
      <c r="W112" s="22">
        <v>24</v>
      </c>
      <c r="X112" s="16">
        <v>681</v>
      </c>
      <c r="Y112" s="8">
        <v>654</v>
      </c>
      <c r="Z112" s="9">
        <f t="shared" si="19"/>
        <v>3.9647577092510988E-2</v>
      </c>
      <c r="AA112" s="8">
        <f t="shared" si="20"/>
        <v>27</v>
      </c>
      <c r="AB112" s="42" t="str">
        <f t="shared" si="21"/>
        <v>E. 500-750</v>
      </c>
      <c r="AC112" s="40">
        <v>0.9</v>
      </c>
      <c r="AD112" s="26">
        <f t="shared" si="22"/>
        <v>589</v>
      </c>
      <c r="AE112" s="31">
        <f t="shared" si="23"/>
        <v>1</v>
      </c>
      <c r="AF112" s="31">
        <f>Table1[[#This Row],[Contactable leads]]*Table1[[#This Row],[Average productive calls per lead]]</f>
        <v>589</v>
      </c>
      <c r="AG112" s="31">
        <f>Table1[[#This Row],[Total Calls]]*$AG$1</f>
        <v>530.1</v>
      </c>
      <c r="AH112" s="31">
        <f>IF(Table1[[#This Row],[MSRU]]="Metro",3,IF(Table1[[#This Row],[MSRU]]="URBAN",2,1))</f>
        <v>3</v>
      </c>
      <c r="AI112" s="23">
        <f t="shared" si="24"/>
        <v>24</v>
      </c>
      <c r="AJ112" s="4">
        <f t="shared" si="25"/>
        <v>8</v>
      </c>
      <c r="AK112" s="4">
        <f t="shared" si="26"/>
        <v>6</v>
      </c>
      <c r="AL112" s="4">
        <f t="shared" si="27"/>
        <v>15</v>
      </c>
      <c r="AM112" s="4">
        <f>(Table1[[#This Row],[Total Employees dedicated for sales pitch]]*Table1[[#This Row],[Working days]]*Table1[[#This Row],[Productive working hours]]*60)/Table1[[#This Row],[Minutes per connected call]]</f>
        <v>1728</v>
      </c>
      <c r="AN11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589</v>
      </c>
      <c r="AO112" s="22">
        <f>Table1[[#This Row],[Contactable leads]]-Table1[[#This Row],[Contacted leads]]</f>
        <v>0</v>
      </c>
      <c r="AP112" s="17"/>
    </row>
    <row r="113" spans="1:42" x14ac:dyDescent="0.35">
      <c r="A113" s="11">
        <v>110</v>
      </c>
      <c r="B113" s="5" t="str">
        <f>IF(Table1[[#This Row],[Savings]]&gt;0,"N","Y")</f>
        <v>N</v>
      </c>
      <c r="C113" s="5" t="s">
        <v>181</v>
      </c>
      <c r="D113" s="5" t="s">
        <v>356</v>
      </c>
      <c r="E113" s="5" t="s">
        <v>446</v>
      </c>
      <c r="F113" s="6">
        <v>35782</v>
      </c>
      <c r="G113" s="7">
        <f t="shared" ca="1" si="15"/>
        <v>27</v>
      </c>
      <c r="H113" s="4">
        <v>7</v>
      </c>
      <c r="I113" s="5" t="str">
        <f>IF(Table1[[#This Row],[No of Employees]]&lt;5,"Below 5",IF(Table1[[#This Row],[No of Employees]]&lt;10,"5 to 10",IF(Table1[[#This Row],[No of Employees]]&lt;15,"10 to 15","Above 15")))</f>
        <v>5 to 10</v>
      </c>
      <c r="J113" s="57">
        <v>24.39001</v>
      </c>
      <c r="K113" s="34">
        <v>4.4859629999999999</v>
      </c>
      <c r="L113" s="34">
        <f t="shared" si="16"/>
        <v>28.875973000000002</v>
      </c>
      <c r="M113" s="67">
        <f t="shared" si="17"/>
        <v>1.0589076559775045E-3</v>
      </c>
      <c r="N113" s="34">
        <v>126.703</v>
      </c>
      <c r="O113" s="68">
        <f t="shared" si="18"/>
        <v>2.3727942688995564E-3</v>
      </c>
      <c r="P113" s="71"/>
      <c r="Q113" s="10">
        <v>31</v>
      </c>
      <c r="R113" s="8">
        <v>331</v>
      </c>
      <c r="S113" s="8">
        <v>13</v>
      </c>
      <c r="T113" s="8">
        <v>35</v>
      </c>
      <c r="U113" s="8">
        <v>0</v>
      </c>
      <c r="V113" s="8">
        <v>1</v>
      </c>
      <c r="W113" s="22">
        <v>18</v>
      </c>
      <c r="X113" s="16">
        <v>429</v>
      </c>
      <c r="Y113" s="8">
        <v>406</v>
      </c>
      <c r="Z113" s="9">
        <f t="shared" si="19"/>
        <v>5.3613053613053574E-2</v>
      </c>
      <c r="AA113" s="8">
        <f t="shared" si="20"/>
        <v>23</v>
      </c>
      <c r="AB113" s="42" t="str">
        <f t="shared" si="21"/>
        <v>D. 240-500</v>
      </c>
      <c r="AC113" s="40">
        <v>0.9</v>
      </c>
      <c r="AD113" s="26">
        <f t="shared" si="22"/>
        <v>365</v>
      </c>
      <c r="AE113" s="31">
        <f t="shared" si="23"/>
        <v>1</v>
      </c>
      <c r="AF113" s="31">
        <f>Table1[[#This Row],[Contactable leads]]*Table1[[#This Row],[Average productive calls per lead]]</f>
        <v>365</v>
      </c>
      <c r="AG113" s="31">
        <f>Table1[[#This Row],[Total Calls]]*$AG$1</f>
        <v>328.5</v>
      </c>
      <c r="AH113" s="31">
        <f>IF(Table1[[#This Row],[MSRU]]="Metro",3,IF(Table1[[#This Row],[MSRU]]="URBAN",2,1))</f>
        <v>2</v>
      </c>
      <c r="AI113" s="23">
        <f t="shared" si="24"/>
        <v>24</v>
      </c>
      <c r="AJ113" s="4">
        <f t="shared" si="25"/>
        <v>8</v>
      </c>
      <c r="AK113" s="4">
        <f t="shared" si="26"/>
        <v>6</v>
      </c>
      <c r="AL113" s="4">
        <f t="shared" si="27"/>
        <v>15</v>
      </c>
      <c r="AM113" s="4">
        <f>(Table1[[#This Row],[Total Employees dedicated for sales pitch]]*Table1[[#This Row],[Working days]]*Table1[[#This Row],[Productive working hours]]*60)/Table1[[#This Row],[Minutes per connected call]]</f>
        <v>1152</v>
      </c>
      <c r="AN11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365</v>
      </c>
      <c r="AO113" s="22">
        <f>Table1[[#This Row],[Contactable leads]]-Table1[[#This Row],[Contacted leads]]</f>
        <v>0</v>
      </c>
      <c r="AP113" s="17"/>
    </row>
    <row r="114" spans="1:42" x14ac:dyDescent="0.35">
      <c r="A114" s="11">
        <v>111</v>
      </c>
      <c r="B114" s="5" t="str">
        <f>IF(Table1[[#This Row],[Savings]]&gt;0,"N","Y")</f>
        <v>N</v>
      </c>
      <c r="C114" s="5" t="s">
        <v>312</v>
      </c>
      <c r="D114" s="5" t="s">
        <v>340</v>
      </c>
      <c r="E114" s="5" t="s">
        <v>447</v>
      </c>
      <c r="F114" s="6">
        <v>36122</v>
      </c>
      <c r="G114" s="7">
        <f t="shared" ca="1" si="15"/>
        <v>26</v>
      </c>
      <c r="H114" s="4">
        <v>10</v>
      </c>
      <c r="I114" s="5" t="str">
        <f>IF(Table1[[#This Row],[No of Employees]]&lt;5,"Below 5",IF(Table1[[#This Row],[No of Employees]]&lt;10,"5 to 10",IF(Table1[[#This Row],[No of Employees]]&lt;15,"10 to 15","Above 15")))</f>
        <v>10 to 15</v>
      </c>
      <c r="J114" s="57">
        <v>99.189954999999998</v>
      </c>
      <c r="K114" s="34">
        <v>13.65</v>
      </c>
      <c r="L114" s="34">
        <f t="shared" si="16"/>
        <v>112.839955</v>
      </c>
      <c r="M114" s="67">
        <f t="shared" si="17"/>
        <v>4.1379416807758159E-3</v>
      </c>
      <c r="N114" s="34">
        <v>284.41679499999998</v>
      </c>
      <c r="O114" s="68">
        <f t="shared" si="18"/>
        <v>5.3263343500531152E-3</v>
      </c>
      <c r="P114" s="71"/>
      <c r="Q114" s="10">
        <v>62</v>
      </c>
      <c r="R114" s="8">
        <v>745</v>
      </c>
      <c r="S114" s="8">
        <v>27</v>
      </c>
      <c r="T114" s="8">
        <v>48</v>
      </c>
      <c r="U114" s="8">
        <v>4</v>
      </c>
      <c r="V114" s="8">
        <v>14</v>
      </c>
      <c r="W114" s="22">
        <v>29</v>
      </c>
      <c r="X114" s="16">
        <v>929</v>
      </c>
      <c r="Y114" s="8">
        <v>883</v>
      </c>
      <c r="Z114" s="9">
        <f t="shared" si="19"/>
        <v>4.9515608180839665E-2</v>
      </c>
      <c r="AA114" s="8">
        <f t="shared" si="20"/>
        <v>46</v>
      </c>
      <c r="AB114" s="42" t="str">
        <f t="shared" si="21"/>
        <v>F. 750-100</v>
      </c>
      <c r="AC114" s="40">
        <v>0.9</v>
      </c>
      <c r="AD114" s="26">
        <f t="shared" si="22"/>
        <v>795</v>
      </c>
      <c r="AE114" s="31">
        <f t="shared" si="23"/>
        <v>1</v>
      </c>
      <c r="AF114" s="31">
        <f>Table1[[#This Row],[Contactable leads]]*Table1[[#This Row],[Average productive calls per lead]]</f>
        <v>795</v>
      </c>
      <c r="AG114" s="31">
        <f>Table1[[#This Row],[Total Calls]]*$AG$1</f>
        <v>715.5</v>
      </c>
      <c r="AH114" s="31">
        <f>IF(Table1[[#This Row],[MSRU]]="Metro",3,IF(Table1[[#This Row],[MSRU]]="URBAN",2,1))</f>
        <v>3</v>
      </c>
      <c r="AI114" s="23">
        <f t="shared" si="24"/>
        <v>24</v>
      </c>
      <c r="AJ114" s="4">
        <f t="shared" si="25"/>
        <v>8</v>
      </c>
      <c r="AK114" s="4">
        <f t="shared" si="26"/>
        <v>6</v>
      </c>
      <c r="AL114" s="4">
        <f t="shared" si="27"/>
        <v>15</v>
      </c>
      <c r="AM114" s="4">
        <f>(Table1[[#This Row],[Total Employees dedicated for sales pitch]]*Table1[[#This Row],[Working days]]*Table1[[#This Row],[Productive working hours]]*60)/Table1[[#This Row],[Minutes per connected call]]</f>
        <v>1728</v>
      </c>
      <c r="AN11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795</v>
      </c>
      <c r="AO114" s="22">
        <f>Table1[[#This Row],[Contactable leads]]-Table1[[#This Row],[Contacted leads]]</f>
        <v>0</v>
      </c>
      <c r="AP114" s="17"/>
    </row>
    <row r="115" spans="1:42" x14ac:dyDescent="0.35">
      <c r="A115" s="11">
        <v>112</v>
      </c>
      <c r="B115" s="5" t="str">
        <f>IF(Table1[[#This Row],[Savings]]&gt;0,"N","Y")</f>
        <v>N</v>
      </c>
      <c r="C115" s="5" t="s">
        <v>312</v>
      </c>
      <c r="D115" s="5" t="s">
        <v>340</v>
      </c>
      <c r="E115" s="5" t="s">
        <v>448</v>
      </c>
      <c r="F115" s="6">
        <v>36224</v>
      </c>
      <c r="G115" s="7">
        <f t="shared" ca="1" si="15"/>
        <v>26</v>
      </c>
      <c r="H115" s="4">
        <v>13</v>
      </c>
      <c r="I115" s="5" t="str">
        <f>IF(Table1[[#This Row],[No of Employees]]&lt;5,"Below 5",IF(Table1[[#This Row],[No of Employees]]&lt;10,"5 to 10",IF(Table1[[#This Row],[No of Employees]]&lt;15,"10 to 15","Above 15")))</f>
        <v>10 to 15</v>
      </c>
      <c r="J115" s="57">
        <v>84.258605000000003</v>
      </c>
      <c r="K115" s="34">
        <v>22.488039000000001</v>
      </c>
      <c r="L115" s="34">
        <f t="shared" si="16"/>
        <v>106.746644</v>
      </c>
      <c r="M115" s="67">
        <f t="shared" si="17"/>
        <v>3.9144945377773115E-3</v>
      </c>
      <c r="N115" s="34">
        <v>239.95897500000001</v>
      </c>
      <c r="O115" s="68">
        <f t="shared" si="18"/>
        <v>4.4937632151646912E-3</v>
      </c>
      <c r="P115" s="71"/>
      <c r="Q115" s="10">
        <v>369</v>
      </c>
      <c r="R115" s="8">
        <v>570</v>
      </c>
      <c r="S115" s="8">
        <v>88</v>
      </c>
      <c r="T115" s="8">
        <v>35</v>
      </c>
      <c r="U115" s="8">
        <v>2</v>
      </c>
      <c r="V115" s="8">
        <v>16</v>
      </c>
      <c r="W115" s="22">
        <v>39</v>
      </c>
      <c r="X115" s="16">
        <v>1119</v>
      </c>
      <c r="Y115" s="8">
        <v>1070</v>
      </c>
      <c r="Z115" s="9">
        <f t="shared" si="19"/>
        <v>4.3789097408400313E-2</v>
      </c>
      <c r="AA115" s="8">
        <f t="shared" si="20"/>
        <v>49</v>
      </c>
      <c r="AB115" s="42" t="str">
        <f t="shared" si="21"/>
        <v>G. Above 1000</v>
      </c>
      <c r="AC115" s="40">
        <v>0.9</v>
      </c>
      <c r="AD115" s="26">
        <f t="shared" si="22"/>
        <v>963</v>
      </c>
      <c r="AE115" s="31">
        <f t="shared" si="23"/>
        <v>1</v>
      </c>
      <c r="AF115" s="31">
        <f>Table1[[#This Row],[Contactable leads]]*Table1[[#This Row],[Average productive calls per lead]]</f>
        <v>963</v>
      </c>
      <c r="AG115" s="31">
        <f>Table1[[#This Row],[Total Calls]]*$AG$1</f>
        <v>866.7</v>
      </c>
      <c r="AH115" s="31">
        <f>IF(Table1[[#This Row],[MSRU]]="Metro",3,IF(Table1[[#This Row],[MSRU]]="URBAN",2,1))</f>
        <v>3</v>
      </c>
      <c r="AI115" s="23">
        <f t="shared" si="24"/>
        <v>24</v>
      </c>
      <c r="AJ115" s="4">
        <f t="shared" si="25"/>
        <v>8</v>
      </c>
      <c r="AK115" s="4">
        <f t="shared" si="26"/>
        <v>6</v>
      </c>
      <c r="AL115" s="4">
        <f t="shared" si="27"/>
        <v>15</v>
      </c>
      <c r="AM115" s="4">
        <f>(Table1[[#This Row],[Total Employees dedicated for sales pitch]]*Table1[[#This Row],[Working days]]*Table1[[#This Row],[Productive working hours]]*60)/Table1[[#This Row],[Minutes per connected call]]</f>
        <v>1728</v>
      </c>
      <c r="AN11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963</v>
      </c>
      <c r="AO115" s="22">
        <f>Table1[[#This Row],[Contactable leads]]-Table1[[#This Row],[Contacted leads]]</f>
        <v>0</v>
      </c>
      <c r="AP115" s="17"/>
    </row>
    <row r="116" spans="1:42" x14ac:dyDescent="0.35">
      <c r="A116" s="11">
        <v>113</v>
      </c>
      <c r="B116" s="5" t="str">
        <f>IF(Table1[[#This Row],[Savings]]&gt;0,"N","Y")</f>
        <v>N</v>
      </c>
      <c r="C116" s="5" t="s">
        <v>312</v>
      </c>
      <c r="D116" s="5" t="s">
        <v>340</v>
      </c>
      <c r="E116" s="5" t="s">
        <v>449</v>
      </c>
      <c r="F116" s="6">
        <v>36391</v>
      </c>
      <c r="G116" s="7">
        <f t="shared" ca="1" si="15"/>
        <v>25</v>
      </c>
      <c r="H116" s="4">
        <v>11</v>
      </c>
      <c r="I116" s="5" t="str">
        <f>IF(Table1[[#This Row],[No of Employees]]&lt;5,"Below 5",IF(Table1[[#This Row],[No of Employees]]&lt;10,"5 to 10",IF(Table1[[#This Row],[No of Employees]]&lt;15,"10 to 15","Above 15")))</f>
        <v>10 to 15</v>
      </c>
      <c r="J116" s="57">
        <v>114.494809</v>
      </c>
      <c r="K116" s="34">
        <v>17.649307</v>
      </c>
      <c r="L116" s="34">
        <f t="shared" si="16"/>
        <v>132.144116</v>
      </c>
      <c r="M116" s="67">
        <f t="shared" si="17"/>
        <v>4.8458424630324817E-3</v>
      </c>
      <c r="N116" s="34">
        <v>317.20996600000001</v>
      </c>
      <c r="O116" s="68">
        <f t="shared" si="18"/>
        <v>5.9404591001209371E-3</v>
      </c>
      <c r="P116" s="71"/>
      <c r="Q116" s="10">
        <v>178</v>
      </c>
      <c r="R116" s="8">
        <v>657</v>
      </c>
      <c r="S116" s="8">
        <v>54</v>
      </c>
      <c r="T116" s="8">
        <v>41</v>
      </c>
      <c r="U116" s="8">
        <v>2</v>
      </c>
      <c r="V116" s="8">
        <v>27</v>
      </c>
      <c r="W116" s="22">
        <v>45</v>
      </c>
      <c r="X116" s="16">
        <v>1004</v>
      </c>
      <c r="Y116" s="8">
        <v>943</v>
      </c>
      <c r="Z116" s="9">
        <f t="shared" si="19"/>
        <v>6.0756972111553731E-2</v>
      </c>
      <c r="AA116" s="8">
        <f t="shared" si="20"/>
        <v>61</v>
      </c>
      <c r="AB116" s="42" t="str">
        <f t="shared" si="21"/>
        <v>F. 750-100</v>
      </c>
      <c r="AC116" s="40">
        <v>0.9</v>
      </c>
      <c r="AD116" s="26">
        <f t="shared" si="22"/>
        <v>849</v>
      </c>
      <c r="AE116" s="31">
        <f t="shared" si="23"/>
        <v>1</v>
      </c>
      <c r="AF116" s="31">
        <f>Table1[[#This Row],[Contactable leads]]*Table1[[#This Row],[Average productive calls per lead]]</f>
        <v>849</v>
      </c>
      <c r="AG116" s="31">
        <f>Table1[[#This Row],[Total Calls]]*$AG$1</f>
        <v>764.1</v>
      </c>
      <c r="AH116" s="31">
        <f>IF(Table1[[#This Row],[MSRU]]="Metro",3,IF(Table1[[#This Row],[MSRU]]="URBAN",2,1))</f>
        <v>3</v>
      </c>
      <c r="AI116" s="23">
        <f t="shared" si="24"/>
        <v>24</v>
      </c>
      <c r="AJ116" s="4">
        <f t="shared" si="25"/>
        <v>8</v>
      </c>
      <c r="AK116" s="4">
        <f t="shared" si="26"/>
        <v>6</v>
      </c>
      <c r="AL116" s="4">
        <f t="shared" si="27"/>
        <v>15</v>
      </c>
      <c r="AM116" s="4">
        <f>(Table1[[#This Row],[Total Employees dedicated for sales pitch]]*Table1[[#This Row],[Working days]]*Table1[[#This Row],[Productive working hours]]*60)/Table1[[#This Row],[Minutes per connected call]]</f>
        <v>1728</v>
      </c>
      <c r="AN11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849</v>
      </c>
      <c r="AO116" s="22">
        <f>Table1[[#This Row],[Contactable leads]]-Table1[[#This Row],[Contacted leads]]</f>
        <v>0</v>
      </c>
      <c r="AP116" s="17"/>
    </row>
    <row r="117" spans="1:42" x14ac:dyDescent="0.35">
      <c r="A117" s="11">
        <v>114</v>
      </c>
      <c r="B117" s="5" t="str">
        <f>IF(Table1[[#This Row],[Savings]]&gt;0,"N","Y")</f>
        <v>N</v>
      </c>
      <c r="C117" s="5" t="s">
        <v>312</v>
      </c>
      <c r="D117" s="5" t="s">
        <v>340</v>
      </c>
      <c r="E117" s="5" t="s">
        <v>450</v>
      </c>
      <c r="F117" s="6">
        <v>36611</v>
      </c>
      <c r="G117" s="7">
        <f t="shared" ca="1" si="15"/>
        <v>25</v>
      </c>
      <c r="H117" s="4">
        <v>8</v>
      </c>
      <c r="I117" s="5" t="str">
        <f>IF(Table1[[#This Row],[No of Employees]]&lt;5,"Below 5",IF(Table1[[#This Row],[No of Employees]]&lt;10,"5 to 10",IF(Table1[[#This Row],[No of Employees]]&lt;15,"10 to 15","Above 15")))</f>
        <v>5 to 10</v>
      </c>
      <c r="J117" s="57">
        <v>40.017851999999998</v>
      </c>
      <c r="K117" s="34">
        <v>12.052864</v>
      </c>
      <c r="L117" s="34">
        <f t="shared" si="16"/>
        <v>52.070715999999997</v>
      </c>
      <c r="M117" s="67">
        <f t="shared" si="17"/>
        <v>1.9094795463560771E-3</v>
      </c>
      <c r="N117" s="34">
        <v>92.873632000000001</v>
      </c>
      <c r="O117" s="68">
        <f t="shared" si="18"/>
        <v>1.7392644352658298E-3</v>
      </c>
      <c r="P117" s="71"/>
      <c r="Q117" s="10">
        <v>29</v>
      </c>
      <c r="R117" s="8">
        <v>176</v>
      </c>
      <c r="S117" s="8">
        <v>34</v>
      </c>
      <c r="T117" s="8">
        <v>16</v>
      </c>
      <c r="U117" s="8">
        <v>0</v>
      </c>
      <c r="V117" s="8">
        <v>15</v>
      </c>
      <c r="W117" s="22">
        <v>13</v>
      </c>
      <c r="X117" s="16">
        <v>283</v>
      </c>
      <c r="Y117" s="8">
        <v>270</v>
      </c>
      <c r="Z117" s="9">
        <f t="shared" si="19"/>
        <v>4.5936395759717308E-2</v>
      </c>
      <c r="AA117" s="8">
        <f t="shared" si="20"/>
        <v>13</v>
      </c>
      <c r="AB117" s="42" t="str">
        <f t="shared" si="21"/>
        <v>D. 240-500</v>
      </c>
      <c r="AC117" s="40">
        <v>0.9</v>
      </c>
      <c r="AD117" s="26">
        <f t="shared" si="22"/>
        <v>243</v>
      </c>
      <c r="AE117" s="31">
        <f t="shared" si="23"/>
        <v>1</v>
      </c>
      <c r="AF117" s="31">
        <f>Table1[[#This Row],[Contactable leads]]*Table1[[#This Row],[Average productive calls per lead]]</f>
        <v>243</v>
      </c>
      <c r="AG117" s="31">
        <f>Table1[[#This Row],[Total Calls]]*$AG$1</f>
        <v>218.70000000000002</v>
      </c>
      <c r="AH117" s="31">
        <f>IF(Table1[[#This Row],[MSRU]]="Metro",3,IF(Table1[[#This Row],[MSRU]]="URBAN",2,1))</f>
        <v>3</v>
      </c>
      <c r="AI117" s="23">
        <f t="shared" si="24"/>
        <v>24</v>
      </c>
      <c r="AJ117" s="4">
        <f t="shared" si="25"/>
        <v>8</v>
      </c>
      <c r="AK117" s="4">
        <f t="shared" si="26"/>
        <v>6</v>
      </c>
      <c r="AL117" s="4">
        <f t="shared" si="27"/>
        <v>15</v>
      </c>
      <c r="AM117" s="4">
        <f>(Table1[[#This Row],[Total Employees dedicated for sales pitch]]*Table1[[#This Row],[Working days]]*Table1[[#This Row],[Productive working hours]]*60)/Table1[[#This Row],[Minutes per connected call]]</f>
        <v>1728</v>
      </c>
      <c r="AN11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243</v>
      </c>
      <c r="AO117" s="22">
        <f>Table1[[#This Row],[Contactable leads]]-Table1[[#This Row],[Contacted leads]]</f>
        <v>0</v>
      </c>
      <c r="AP117" s="17"/>
    </row>
    <row r="118" spans="1:42" x14ac:dyDescent="0.35">
      <c r="A118" s="11">
        <v>115</v>
      </c>
      <c r="B118" s="5" t="str">
        <f>IF(Table1[[#This Row],[Savings]]&gt;0,"N","Y")</f>
        <v>N</v>
      </c>
      <c r="C118" s="5" t="s">
        <v>312</v>
      </c>
      <c r="D118" s="5" t="s">
        <v>340</v>
      </c>
      <c r="E118" s="5" t="s">
        <v>451</v>
      </c>
      <c r="F118" s="6">
        <v>36776</v>
      </c>
      <c r="G118" s="7">
        <f t="shared" ca="1" si="15"/>
        <v>24</v>
      </c>
      <c r="H118" s="4">
        <v>9</v>
      </c>
      <c r="I118" s="5" t="str">
        <f>IF(Table1[[#This Row],[No of Employees]]&lt;5,"Below 5",IF(Table1[[#This Row],[No of Employees]]&lt;10,"5 to 10",IF(Table1[[#This Row],[No of Employees]]&lt;15,"10 to 15","Above 15")))</f>
        <v>5 to 10</v>
      </c>
      <c r="J118" s="57">
        <v>62.179200999999999</v>
      </c>
      <c r="K118" s="34">
        <v>12.364953</v>
      </c>
      <c r="L118" s="34">
        <f t="shared" si="16"/>
        <v>74.544153999999992</v>
      </c>
      <c r="M118" s="67">
        <f t="shared" si="17"/>
        <v>2.7336005397624557E-3</v>
      </c>
      <c r="N118" s="34">
        <v>157.19483399999999</v>
      </c>
      <c r="O118" s="68">
        <f t="shared" si="18"/>
        <v>2.9438213871480316E-3</v>
      </c>
      <c r="P118" s="71"/>
      <c r="Q118" s="10">
        <v>196</v>
      </c>
      <c r="R118" s="8">
        <v>552</v>
      </c>
      <c r="S118" s="8">
        <v>39</v>
      </c>
      <c r="T118" s="8">
        <v>32</v>
      </c>
      <c r="U118" s="8">
        <v>2</v>
      </c>
      <c r="V118" s="8">
        <v>10</v>
      </c>
      <c r="W118" s="22">
        <v>32</v>
      </c>
      <c r="X118" s="16">
        <v>863</v>
      </c>
      <c r="Y118" s="8">
        <v>824</v>
      </c>
      <c r="Z118" s="9">
        <f t="shared" si="19"/>
        <v>4.5191193511008088E-2</v>
      </c>
      <c r="AA118" s="8">
        <f t="shared" si="20"/>
        <v>39</v>
      </c>
      <c r="AB118" s="42" t="str">
        <f t="shared" si="21"/>
        <v>F. 750-100</v>
      </c>
      <c r="AC118" s="40">
        <v>0.9</v>
      </c>
      <c r="AD118" s="26">
        <f t="shared" si="22"/>
        <v>742</v>
      </c>
      <c r="AE118" s="31">
        <f t="shared" si="23"/>
        <v>1</v>
      </c>
      <c r="AF118" s="31">
        <f>Table1[[#This Row],[Contactable leads]]*Table1[[#This Row],[Average productive calls per lead]]</f>
        <v>742</v>
      </c>
      <c r="AG118" s="31">
        <f>Table1[[#This Row],[Total Calls]]*$AG$1</f>
        <v>667.80000000000007</v>
      </c>
      <c r="AH118" s="31">
        <f>IF(Table1[[#This Row],[MSRU]]="Metro",3,IF(Table1[[#This Row],[MSRU]]="URBAN",2,1))</f>
        <v>3</v>
      </c>
      <c r="AI118" s="23">
        <f t="shared" si="24"/>
        <v>24</v>
      </c>
      <c r="AJ118" s="4">
        <f t="shared" si="25"/>
        <v>8</v>
      </c>
      <c r="AK118" s="4">
        <f t="shared" si="26"/>
        <v>6</v>
      </c>
      <c r="AL118" s="4">
        <f t="shared" si="27"/>
        <v>15</v>
      </c>
      <c r="AM118" s="4">
        <f>(Table1[[#This Row],[Total Employees dedicated for sales pitch]]*Table1[[#This Row],[Working days]]*Table1[[#This Row],[Productive working hours]]*60)/Table1[[#This Row],[Minutes per connected call]]</f>
        <v>1728</v>
      </c>
      <c r="AN11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742</v>
      </c>
      <c r="AO118" s="22">
        <f>Table1[[#This Row],[Contactable leads]]-Table1[[#This Row],[Contacted leads]]</f>
        <v>0</v>
      </c>
      <c r="AP118" s="17"/>
    </row>
    <row r="119" spans="1:42" x14ac:dyDescent="0.35">
      <c r="A119" s="11">
        <v>116</v>
      </c>
      <c r="B119" s="5" t="str">
        <f>IF(Table1[[#This Row],[Savings]]&gt;0,"N","Y")</f>
        <v>N</v>
      </c>
      <c r="C119" s="5" t="s">
        <v>181</v>
      </c>
      <c r="D119" s="5" t="s">
        <v>356</v>
      </c>
      <c r="E119" s="5" t="s">
        <v>452</v>
      </c>
      <c r="F119" s="6">
        <v>39897</v>
      </c>
      <c r="G119" s="7">
        <f t="shared" ca="1" si="15"/>
        <v>16</v>
      </c>
      <c r="H119" s="4">
        <v>8</v>
      </c>
      <c r="I119" s="5" t="str">
        <f>IF(Table1[[#This Row],[No of Employees]]&lt;5,"Below 5",IF(Table1[[#This Row],[No of Employees]]&lt;10,"5 to 10",IF(Table1[[#This Row],[No of Employees]]&lt;15,"10 to 15","Above 15")))</f>
        <v>5 to 10</v>
      </c>
      <c r="J119" s="57">
        <v>30.958552000000001</v>
      </c>
      <c r="K119" s="34">
        <v>14.596864</v>
      </c>
      <c r="L119" s="34">
        <f t="shared" si="16"/>
        <v>45.555416000000001</v>
      </c>
      <c r="M119" s="67">
        <f t="shared" si="17"/>
        <v>1.6705576907708045E-3</v>
      </c>
      <c r="N119" s="34">
        <v>145.388848</v>
      </c>
      <c r="O119" s="68">
        <f t="shared" si="18"/>
        <v>2.7227281540003687E-3</v>
      </c>
      <c r="P119" s="71"/>
      <c r="Q119" s="10">
        <v>115</v>
      </c>
      <c r="R119" s="8">
        <v>252</v>
      </c>
      <c r="S119" s="8">
        <v>9</v>
      </c>
      <c r="T119" s="8">
        <v>9</v>
      </c>
      <c r="U119" s="8">
        <v>0</v>
      </c>
      <c r="V119" s="8">
        <v>6</v>
      </c>
      <c r="W119" s="22">
        <v>6</v>
      </c>
      <c r="X119" s="16">
        <v>397</v>
      </c>
      <c r="Y119" s="8">
        <v>387</v>
      </c>
      <c r="Z119" s="9">
        <f t="shared" si="19"/>
        <v>2.5188916876574319E-2</v>
      </c>
      <c r="AA119" s="8">
        <f t="shared" si="20"/>
        <v>10</v>
      </c>
      <c r="AB119" s="42" t="str">
        <f t="shared" si="21"/>
        <v>D. 240-500</v>
      </c>
      <c r="AC119" s="40">
        <v>0.9</v>
      </c>
      <c r="AD119" s="26">
        <f t="shared" si="22"/>
        <v>348</v>
      </c>
      <c r="AE119" s="31">
        <f t="shared" si="23"/>
        <v>1</v>
      </c>
      <c r="AF119" s="31">
        <f>Table1[[#This Row],[Contactable leads]]*Table1[[#This Row],[Average productive calls per lead]]</f>
        <v>348</v>
      </c>
      <c r="AG119" s="31">
        <f>Table1[[#This Row],[Total Calls]]*$AG$1</f>
        <v>313.2</v>
      </c>
      <c r="AH119" s="31">
        <f>IF(Table1[[#This Row],[MSRU]]="Metro",3,IF(Table1[[#This Row],[MSRU]]="URBAN",2,1))</f>
        <v>2</v>
      </c>
      <c r="AI119" s="23">
        <f t="shared" si="24"/>
        <v>24</v>
      </c>
      <c r="AJ119" s="4">
        <f t="shared" si="25"/>
        <v>8</v>
      </c>
      <c r="AK119" s="4">
        <f t="shared" si="26"/>
        <v>6</v>
      </c>
      <c r="AL119" s="4">
        <f t="shared" si="27"/>
        <v>15</v>
      </c>
      <c r="AM119" s="4">
        <f>(Table1[[#This Row],[Total Employees dedicated for sales pitch]]*Table1[[#This Row],[Working days]]*Table1[[#This Row],[Productive working hours]]*60)/Table1[[#This Row],[Minutes per connected call]]</f>
        <v>1152</v>
      </c>
      <c r="AN11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348</v>
      </c>
      <c r="AO119" s="22">
        <f>Table1[[#This Row],[Contactable leads]]-Table1[[#This Row],[Contacted leads]]</f>
        <v>0</v>
      </c>
      <c r="AP119" s="17"/>
    </row>
    <row r="120" spans="1:42" x14ac:dyDescent="0.35">
      <c r="A120" s="11">
        <v>117</v>
      </c>
      <c r="B120" s="5" t="str">
        <f>IF(Table1[[#This Row],[Savings]]&gt;0,"N","Y")</f>
        <v>N</v>
      </c>
      <c r="C120" s="5" t="s">
        <v>312</v>
      </c>
      <c r="D120" s="5" t="s">
        <v>340</v>
      </c>
      <c r="E120" s="5" t="s">
        <v>453</v>
      </c>
      <c r="F120" s="6">
        <v>40630</v>
      </c>
      <c r="G120" s="7">
        <f t="shared" ca="1" si="15"/>
        <v>14</v>
      </c>
      <c r="H120" s="4">
        <v>14</v>
      </c>
      <c r="I120" s="5" t="str">
        <f>IF(Table1[[#This Row],[No of Employees]]&lt;5,"Below 5",IF(Table1[[#This Row],[No of Employees]]&lt;10,"5 to 10",IF(Table1[[#This Row],[No of Employees]]&lt;15,"10 to 15","Above 15")))</f>
        <v>10 to 15</v>
      </c>
      <c r="J120" s="57">
        <v>154.697002</v>
      </c>
      <c r="K120" s="34">
        <v>45.81</v>
      </c>
      <c r="L120" s="34">
        <f t="shared" si="16"/>
        <v>200.507002</v>
      </c>
      <c r="M120" s="67">
        <f t="shared" si="17"/>
        <v>7.352770398244131E-3</v>
      </c>
      <c r="N120" s="34">
        <v>1454.805654</v>
      </c>
      <c r="O120" s="68">
        <f t="shared" si="18"/>
        <v>2.7244457654308666E-2</v>
      </c>
      <c r="P120" s="71"/>
      <c r="Q120" s="10">
        <v>255</v>
      </c>
      <c r="R120" s="8">
        <v>71</v>
      </c>
      <c r="S120" s="8">
        <v>3</v>
      </c>
      <c r="T120" s="8">
        <v>0</v>
      </c>
      <c r="U120" s="8">
        <v>0</v>
      </c>
      <c r="V120" s="8">
        <v>16</v>
      </c>
      <c r="W120" s="22">
        <v>54</v>
      </c>
      <c r="X120" s="16">
        <v>399</v>
      </c>
      <c r="Y120" s="8">
        <v>397</v>
      </c>
      <c r="Z120" s="9">
        <f t="shared" si="19"/>
        <v>5.0125313283208017E-3</v>
      </c>
      <c r="AA120" s="8">
        <f t="shared" si="20"/>
        <v>2</v>
      </c>
      <c r="AB120" s="42" t="str">
        <f t="shared" si="21"/>
        <v>D. 240-500</v>
      </c>
      <c r="AC120" s="40">
        <v>0.9</v>
      </c>
      <c r="AD120" s="26">
        <f t="shared" si="22"/>
        <v>357</v>
      </c>
      <c r="AE120" s="31">
        <f t="shared" si="23"/>
        <v>1</v>
      </c>
      <c r="AF120" s="31">
        <f>Table1[[#This Row],[Contactable leads]]*Table1[[#This Row],[Average productive calls per lead]]</f>
        <v>357</v>
      </c>
      <c r="AG120" s="31">
        <f>Table1[[#This Row],[Total Calls]]*$AG$1</f>
        <v>321.3</v>
      </c>
      <c r="AH120" s="31">
        <f>IF(Table1[[#This Row],[MSRU]]="Metro",3,IF(Table1[[#This Row],[MSRU]]="URBAN",2,1))</f>
        <v>3</v>
      </c>
      <c r="AI120" s="23">
        <f t="shared" si="24"/>
        <v>24</v>
      </c>
      <c r="AJ120" s="4">
        <f t="shared" si="25"/>
        <v>8</v>
      </c>
      <c r="AK120" s="4">
        <f t="shared" si="26"/>
        <v>6</v>
      </c>
      <c r="AL120" s="4">
        <f t="shared" si="27"/>
        <v>15</v>
      </c>
      <c r="AM120" s="4">
        <f>(Table1[[#This Row],[Total Employees dedicated for sales pitch]]*Table1[[#This Row],[Working days]]*Table1[[#This Row],[Productive working hours]]*60)/Table1[[#This Row],[Minutes per connected call]]</f>
        <v>1728</v>
      </c>
      <c r="AN12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357</v>
      </c>
      <c r="AO120" s="22">
        <f>Table1[[#This Row],[Contactable leads]]-Table1[[#This Row],[Contacted leads]]</f>
        <v>0</v>
      </c>
      <c r="AP120" s="17"/>
    </row>
    <row r="121" spans="1:42" x14ac:dyDescent="0.35">
      <c r="A121" s="11">
        <v>118</v>
      </c>
      <c r="B121" s="5" t="str">
        <f>IF(Table1[[#This Row],[Savings]]&gt;0,"N","Y")</f>
        <v>N</v>
      </c>
      <c r="C121" s="5" t="s">
        <v>312</v>
      </c>
      <c r="D121" s="5" t="s">
        <v>340</v>
      </c>
      <c r="E121" s="5" t="s">
        <v>454</v>
      </c>
      <c r="F121" s="6">
        <v>37011</v>
      </c>
      <c r="G121" s="7">
        <f t="shared" ca="1" si="15"/>
        <v>24</v>
      </c>
      <c r="H121" s="4">
        <v>13</v>
      </c>
      <c r="I121" s="5" t="str">
        <f>IF(Table1[[#This Row],[No of Employees]]&lt;5,"Below 5",IF(Table1[[#This Row],[No of Employees]]&lt;10,"5 to 10",IF(Table1[[#This Row],[No of Employees]]&lt;15,"10 to 15","Above 15")))</f>
        <v>10 to 15</v>
      </c>
      <c r="J121" s="57">
        <v>21.796879000000001</v>
      </c>
      <c r="K121" s="34">
        <v>33.116275999999999</v>
      </c>
      <c r="L121" s="34">
        <f t="shared" si="16"/>
        <v>54.913155000000003</v>
      </c>
      <c r="M121" s="67">
        <f t="shared" si="17"/>
        <v>2.013714316860574E-3</v>
      </c>
      <c r="N121" s="34">
        <v>67.143320000000003</v>
      </c>
      <c r="O121" s="68">
        <f t="shared" si="18"/>
        <v>1.2574073612376105E-3</v>
      </c>
      <c r="P121" s="71"/>
      <c r="Q121" s="10">
        <v>36</v>
      </c>
      <c r="R121" s="8">
        <v>55</v>
      </c>
      <c r="S121" s="8">
        <v>6</v>
      </c>
      <c r="T121" s="8">
        <v>2</v>
      </c>
      <c r="U121" s="8">
        <v>0</v>
      </c>
      <c r="V121" s="8">
        <v>7</v>
      </c>
      <c r="W121" s="22">
        <v>5</v>
      </c>
      <c r="X121" s="16">
        <v>111</v>
      </c>
      <c r="Y121" s="8">
        <v>105</v>
      </c>
      <c r="Z121" s="9">
        <f t="shared" si="19"/>
        <v>5.4054054054054057E-2</v>
      </c>
      <c r="AA121" s="8">
        <f t="shared" si="20"/>
        <v>6</v>
      </c>
      <c r="AB121" s="42" t="str">
        <f t="shared" si="21"/>
        <v>C. 100-250</v>
      </c>
      <c r="AC121" s="40">
        <v>0.9</v>
      </c>
      <c r="AD121" s="26">
        <f t="shared" si="22"/>
        <v>95</v>
      </c>
      <c r="AE121" s="31">
        <f t="shared" si="23"/>
        <v>1</v>
      </c>
      <c r="AF121" s="31">
        <f>Table1[[#This Row],[Contactable leads]]*Table1[[#This Row],[Average productive calls per lead]]</f>
        <v>95</v>
      </c>
      <c r="AG121" s="31">
        <f>Table1[[#This Row],[Total Calls]]*$AG$1</f>
        <v>85.5</v>
      </c>
      <c r="AH121" s="31">
        <f>IF(Table1[[#This Row],[MSRU]]="Metro",3,IF(Table1[[#This Row],[MSRU]]="URBAN",2,1))</f>
        <v>3</v>
      </c>
      <c r="AI121" s="23">
        <f t="shared" si="24"/>
        <v>24</v>
      </c>
      <c r="AJ121" s="4">
        <f t="shared" si="25"/>
        <v>8</v>
      </c>
      <c r="AK121" s="4">
        <f t="shared" si="26"/>
        <v>6</v>
      </c>
      <c r="AL121" s="4">
        <f t="shared" si="27"/>
        <v>15</v>
      </c>
      <c r="AM121" s="4">
        <f>(Table1[[#This Row],[Total Employees dedicated for sales pitch]]*Table1[[#This Row],[Working days]]*Table1[[#This Row],[Productive working hours]]*60)/Table1[[#This Row],[Minutes per connected call]]</f>
        <v>1728</v>
      </c>
      <c r="AN12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95</v>
      </c>
      <c r="AO121" s="22">
        <f>Table1[[#This Row],[Contactable leads]]-Table1[[#This Row],[Contacted leads]]</f>
        <v>0</v>
      </c>
      <c r="AP121" s="17"/>
    </row>
    <row r="122" spans="1:42" hidden="1" x14ac:dyDescent="0.35">
      <c r="A122" s="11">
        <v>119</v>
      </c>
      <c r="B122" s="5" t="str">
        <f>IF(Table1[[#This Row],[Savings]]&gt;0,"N","Y")</f>
        <v>Y</v>
      </c>
      <c r="C122" s="5" t="s">
        <v>312</v>
      </c>
      <c r="D122" s="5" t="s">
        <v>340</v>
      </c>
      <c r="E122" s="5" t="s">
        <v>455</v>
      </c>
      <c r="F122" s="6">
        <v>36843</v>
      </c>
      <c r="G122" s="7">
        <f t="shared" ca="1" si="15"/>
        <v>24</v>
      </c>
      <c r="H122" s="4">
        <v>40</v>
      </c>
      <c r="I122" s="5" t="str">
        <f>IF(Table1[[#This Row],[No of Employees]]&lt;5,"Below 5",IF(Table1[[#This Row],[No of Employees]]&lt;10,"5 to 10",IF(Table1[[#This Row],[No of Employees]]&lt;15,"10 to 15","Above 15")))</f>
        <v>Above 15</v>
      </c>
      <c r="J122" s="57">
        <v>0</v>
      </c>
      <c r="K122" s="34">
        <v>0</v>
      </c>
      <c r="L122" s="34">
        <f t="shared" si="16"/>
        <v>0</v>
      </c>
      <c r="M122" s="35">
        <f t="shared" si="17"/>
        <v>0</v>
      </c>
      <c r="N122" s="34">
        <v>0</v>
      </c>
      <c r="O122" s="36">
        <f t="shared" si="18"/>
        <v>0</v>
      </c>
      <c r="P122" s="70"/>
      <c r="Q122" s="10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22">
        <v>0</v>
      </c>
      <c r="X122" s="16">
        <v>0</v>
      </c>
      <c r="Y122" s="8">
        <v>0</v>
      </c>
      <c r="Z122" s="9">
        <f t="shared" si="19"/>
        <v>0</v>
      </c>
      <c r="AA122" s="8">
        <f t="shared" si="20"/>
        <v>0</v>
      </c>
      <c r="AB122" s="42" t="str">
        <f t="shared" si="21"/>
        <v>A. Below 50</v>
      </c>
      <c r="AC122" s="40">
        <v>0.9</v>
      </c>
      <c r="AD122" s="26">
        <f t="shared" si="22"/>
        <v>0</v>
      </c>
      <c r="AE122" s="31">
        <f t="shared" si="23"/>
        <v>1</v>
      </c>
      <c r="AF122" s="31">
        <f>Table1[[#This Row],[Contactable leads]]*Table1[[#This Row],[Average productive calls per lead]]</f>
        <v>0</v>
      </c>
      <c r="AG122" s="31">
        <f>Table1[[#This Row],[Total Calls]]*$AG$1</f>
        <v>0</v>
      </c>
      <c r="AH122" s="31">
        <f>IF(Table1[[#This Row],[MSRU]]="Metro",3,IF(Table1[[#This Row],[MSRU]]="URBAN",2,1))</f>
        <v>3</v>
      </c>
      <c r="AI122" s="23">
        <f t="shared" si="24"/>
        <v>24</v>
      </c>
      <c r="AJ122" s="4">
        <f t="shared" si="25"/>
        <v>8</v>
      </c>
      <c r="AK122" s="4">
        <f t="shared" si="26"/>
        <v>6</v>
      </c>
      <c r="AL122" s="4">
        <f t="shared" si="27"/>
        <v>15</v>
      </c>
      <c r="AM122" s="4">
        <f>(Table1[[#This Row],[Total Employees dedicated for sales pitch]]*Table1[[#This Row],[Working days]]*Table1[[#This Row],[Productive working hours]]*60)/Table1[[#This Row],[Minutes per connected call]]</f>
        <v>1728</v>
      </c>
      <c r="AN12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122" s="22">
        <f>Table1[[#This Row],[Contactable leads]]-Table1[[#This Row],[Contacted leads]]</f>
        <v>0</v>
      </c>
      <c r="AP122" s="17"/>
    </row>
    <row r="123" spans="1:42" x14ac:dyDescent="0.35">
      <c r="A123" s="11">
        <v>120</v>
      </c>
      <c r="B123" s="5" t="str">
        <f>IF(Table1[[#This Row],[Savings]]&gt;0,"N","Y")</f>
        <v>N</v>
      </c>
      <c r="C123" s="5" t="s">
        <v>312</v>
      </c>
      <c r="D123" s="5" t="s">
        <v>340</v>
      </c>
      <c r="E123" s="5" t="s">
        <v>456</v>
      </c>
      <c r="F123" s="6">
        <v>37433</v>
      </c>
      <c r="G123" s="7">
        <f t="shared" ca="1" si="15"/>
        <v>22</v>
      </c>
      <c r="H123" s="4">
        <v>10</v>
      </c>
      <c r="I123" s="5" t="str">
        <f>IF(Table1[[#This Row],[No of Employees]]&lt;5,"Below 5",IF(Table1[[#This Row],[No of Employees]]&lt;10,"5 to 10",IF(Table1[[#This Row],[No of Employees]]&lt;15,"10 to 15","Above 15")))</f>
        <v>10 to 15</v>
      </c>
      <c r="J123" s="57">
        <v>90.120987999999997</v>
      </c>
      <c r="K123" s="34">
        <v>7.8623120000000002</v>
      </c>
      <c r="L123" s="34">
        <f t="shared" si="16"/>
        <v>97.9833</v>
      </c>
      <c r="M123" s="67">
        <f t="shared" si="17"/>
        <v>3.5931349058935815E-3</v>
      </c>
      <c r="N123" s="34">
        <v>195.51597799999999</v>
      </c>
      <c r="O123" s="68">
        <f t="shared" si="18"/>
        <v>3.6614696737779823E-3</v>
      </c>
      <c r="P123" s="71"/>
      <c r="Q123" s="10">
        <v>242</v>
      </c>
      <c r="R123" s="8">
        <v>512</v>
      </c>
      <c r="S123" s="8">
        <v>34</v>
      </c>
      <c r="T123" s="8">
        <v>37</v>
      </c>
      <c r="U123" s="8">
        <v>2</v>
      </c>
      <c r="V123" s="8">
        <v>17</v>
      </c>
      <c r="W123" s="22">
        <v>31</v>
      </c>
      <c r="X123" s="16">
        <v>875</v>
      </c>
      <c r="Y123" s="8">
        <v>829</v>
      </c>
      <c r="Z123" s="9">
        <f t="shared" si="19"/>
        <v>5.2571428571428602E-2</v>
      </c>
      <c r="AA123" s="8">
        <f t="shared" si="20"/>
        <v>46</v>
      </c>
      <c r="AB123" s="42" t="str">
        <f t="shared" si="21"/>
        <v>F. 750-100</v>
      </c>
      <c r="AC123" s="40">
        <v>0.9</v>
      </c>
      <c r="AD123" s="26">
        <f t="shared" si="22"/>
        <v>746</v>
      </c>
      <c r="AE123" s="31">
        <f t="shared" si="23"/>
        <v>1</v>
      </c>
      <c r="AF123" s="31">
        <f>Table1[[#This Row],[Contactable leads]]*Table1[[#This Row],[Average productive calls per lead]]</f>
        <v>746</v>
      </c>
      <c r="AG123" s="31">
        <f>Table1[[#This Row],[Total Calls]]*$AG$1</f>
        <v>671.4</v>
      </c>
      <c r="AH123" s="31">
        <f>IF(Table1[[#This Row],[MSRU]]="Metro",3,IF(Table1[[#This Row],[MSRU]]="URBAN",2,1))</f>
        <v>3</v>
      </c>
      <c r="AI123" s="23">
        <f t="shared" si="24"/>
        <v>24</v>
      </c>
      <c r="AJ123" s="4">
        <f t="shared" si="25"/>
        <v>8</v>
      </c>
      <c r="AK123" s="4">
        <f t="shared" si="26"/>
        <v>6</v>
      </c>
      <c r="AL123" s="4">
        <f t="shared" si="27"/>
        <v>15</v>
      </c>
      <c r="AM123" s="4">
        <f>(Table1[[#This Row],[Total Employees dedicated for sales pitch]]*Table1[[#This Row],[Working days]]*Table1[[#This Row],[Productive working hours]]*60)/Table1[[#This Row],[Minutes per connected call]]</f>
        <v>1728</v>
      </c>
      <c r="AN12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746</v>
      </c>
      <c r="AO123" s="22">
        <f>Table1[[#This Row],[Contactable leads]]-Table1[[#This Row],[Contacted leads]]</f>
        <v>0</v>
      </c>
      <c r="AP123" s="17"/>
    </row>
    <row r="124" spans="1:42" x14ac:dyDescent="0.35">
      <c r="A124" s="11">
        <v>121</v>
      </c>
      <c r="B124" s="5" t="str">
        <f>IF(Table1[[#This Row],[Savings]]&gt;0,"N","Y")</f>
        <v>N</v>
      </c>
      <c r="C124" s="5" t="s">
        <v>312</v>
      </c>
      <c r="D124" s="5" t="s">
        <v>340</v>
      </c>
      <c r="E124" s="5" t="s">
        <v>457</v>
      </c>
      <c r="F124" s="6">
        <v>38074</v>
      </c>
      <c r="G124" s="7">
        <f t="shared" ca="1" si="15"/>
        <v>21</v>
      </c>
      <c r="H124" s="4">
        <v>11</v>
      </c>
      <c r="I124" s="5" t="str">
        <f>IF(Table1[[#This Row],[No of Employees]]&lt;5,"Below 5",IF(Table1[[#This Row],[No of Employees]]&lt;10,"5 to 10",IF(Table1[[#This Row],[No of Employees]]&lt;15,"10 to 15","Above 15")))</f>
        <v>10 to 15</v>
      </c>
      <c r="J124" s="57">
        <v>72.456772999999998</v>
      </c>
      <c r="K124" s="34">
        <v>16.88</v>
      </c>
      <c r="L124" s="34">
        <f t="shared" si="16"/>
        <v>89.336772999999994</v>
      </c>
      <c r="M124" s="67">
        <f t="shared" si="17"/>
        <v>3.2760590574739904E-3</v>
      </c>
      <c r="N124" s="34">
        <v>184.93949900000001</v>
      </c>
      <c r="O124" s="68">
        <f t="shared" si="18"/>
        <v>3.4634016820466384E-3</v>
      </c>
      <c r="P124" s="71"/>
      <c r="Q124" s="10">
        <v>227</v>
      </c>
      <c r="R124" s="8">
        <v>563</v>
      </c>
      <c r="S124" s="8">
        <v>40</v>
      </c>
      <c r="T124" s="8">
        <v>27</v>
      </c>
      <c r="U124" s="8">
        <v>2</v>
      </c>
      <c r="V124" s="8">
        <v>20</v>
      </c>
      <c r="W124" s="22">
        <v>32</v>
      </c>
      <c r="X124" s="16">
        <v>911</v>
      </c>
      <c r="Y124" s="8">
        <v>870</v>
      </c>
      <c r="Z124" s="9">
        <f t="shared" si="19"/>
        <v>4.5005488474204158E-2</v>
      </c>
      <c r="AA124" s="8">
        <f t="shared" si="20"/>
        <v>41</v>
      </c>
      <c r="AB124" s="42" t="str">
        <f t="shared" si="21"/>
        <v>F. 750-100</v>
      </c>
      <c r="AC124" s="40">
        <v>0.9</v>
      </c>
      <c r="AD124" s="26">
        <f t="shared" si="22"/>
        <v>783</v>
      </c>
      <c r="AE124" s="31">
        <f t="shared" si="23"/>
        <v>1</v>
      </c>
      <c r="AF124" s="31">
        <f>Table1[[#This Row],[Contactable leads]]*Table1[[#This Row],[Average productive calls per lead]]</f>
        <v>783</v>
      </c>
      <c r="AG124" s="31">
        <f>Table1[[#This Row],[Total Calls]]*$AG$1</f>
        <v>704.7</v>
      </c>
      <c r="AH124" s="31">
        <f>IF(Table1[[#This Row],[MSRU]]="Metro",3,IF(Table1[[#This Row],[MSRU]]="URBAN",2,1))</f>
        <v>3</v>
      </c>
      <c r="AI124" s="23">
        <f t="shared" si="24"/>
        <v>24</v>
      </c>
      <c r="AJ124" s="4">
        <f t="shared" si="25"/>
        <v>8</v>
      </c>
      <c r="AK124" s="4">
        <f t="shared" si="26"/>
        <v>6</v>
      </c>
      <c r="AL124" s="4">
        <f t="shared" si="27"/>
        <v>15</v>
      </c>
      <c r="AM124" s="4">
        <f>(Table1[[#This Row],[Total Employees dedicated for sales pitch]]*Table1[[#This Row],[Working days]]*Table1[[#This Row],[Productive working hours]]*60)/Table1[[#This Row],[Minutes per connected call]]</f>
        <v>1728</v>
      </c>
      <c r="AN12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783</v>
      </c>
      <c r="AO124" s="22">
        <f>Table1[[#This Row],[Contactable leads]]-Table1[[#This Row],[Contacted leads]]</f>
        <v>0</v>
      </c>
      <c r="AP124" s="17"/>
    </row>
    <row r="125" spans="1:42" hidden="1" x14ac:dyDescent="0.35">
      <c r="A125" s="11">
        <v>122</v>
      </c>
      <c r="B125" s="5" t="str">
        <f>IF(Table1[[#This Row],[Savings]]&gt;0,"N","Y")</f>
        <v>Y</v>
      </c>
      <c r="C125" s="5" t="s">
        <v>312</v>
      </c>
      <c r="D125" s="5" t="s">
        <v>340</v>
      </c>
      <c r="E125" s="5" t="s">
        <v>458</v>
      </c>
      <c r="F125" s="6">
        <v>38231</v>
      </c>
      <c r="G125" s="7">
        <f t="shared" ca="1" si="15"/>
        <v>20</v>
      </c>
      <c r="H125" s="4">
        <v>12</v>
      </c>
      <c r="I125" s="5" t="str">
        <f>IF(Table1[[#This Row],[No of Employees]]&lt;5,"Below 5",IF(Table1[[#This Row],[No of Employees]]&lt;10,"5 to 10",IF(Table1[[#This Row],[No of Employees]]&lt;15,"10 to 15","Above 15")))</f>
        <v>10 to 15</v>
      </c>
      <c r="J125" s="57">
        <v>0</v>
      </c>
      <c r="K125" s="34">
        <v>0</v>
      </c>
      <c r="L125" s="34">
        <f t="shared" si="16"/>
        <v>0</v>
      </c>
      <c r="M125" s="35">
        <f t="shared" si="17"/>
        <v>0</v>
      </c>
      <c r="N125" s="34">
        <v>0</v>
      </c>
      <c r="O125" s="36">
        <f t="shared" si="18"/>
        <v>0</v>
      </c>
      <c r="P125" s="70"/>
      <c r="Q125" s="10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22">
        <v>0</v>
      </c>
      <c r="X125" s="16">
        <v>0</v>
      </c>
      <c r="Y125" s="8">
        <v>0</v>
      </c>
      <c r="Z125" s="9">
        <f t="shared" si="19"/>
        <v>0</v>
      </c>
      <c r="AA125" s="8">
        <f t="shared" si="20"/>
        <v>0</v>
      </c>
      <c r="AB125" s="42" t="str">
        <f t="shared" si="21"/>
        <v>A. Below 50</v>
      </c>
      <c r="AC125" s="40">
        <v>0.9</v>
      </c>
      <c r="AD125" s="26">
        <f t="shared" si="22"/>
        <v>0</v>
      </c>
      <c r="AE125" s="31">
        <f t="shared" si="23"/>
        <v>1</v>
      </c>
      <c r="AF125" s="31">
        <f>Table1[[#This Row],[Contactable leads]]*Table1[[#This Row],[Average productive calls per lead]]</f>
        <v>0</v>
      </c>
      <c r="AG125" s="31">
        <f>Table1[[#This Row],[Total Calls]]*$AG$1</f>
        <v>0</v>
      </c>
      <c r="AH125" s="31">
        <f>IF(Table1[[#This Row],[MSRU]]="Metro",3,IF(Table1[[#This Row],[MSRU]]="URBAN",2,1))</f>
        <v>3</v>
      </c>
      <c r="AI125" s="23">
        <f t="shared" si="24"/>
        <v>24</v>
      </c>
      <c r="AJ125" s="4">
        <f t="shared" si="25"/>
        <v>8</v>
      </c>
      <c r="AK125" s="4">
        <f t="shared" si="26"/>
        <v>6</v>
      </c>
      <c r="AL125" s="4">
        <f t="shared" si="27"/>
        <v>15</v>
      </c>
      <c r="AM125" s="4">
        <f>(Table1[[#This Row],[Total Employees dedicated for sales pitch]]*Table1[[#This Row],[Working days]]*Table1[[#This Row],[Productive working hours]]*60)/Table1[[#This Row],[Minutes per connected call]]</f>
        <v>1728</v>
      </c>
      <c r="AN12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125" s="22">
        <f>Table1[[#This Row],[Contactable leads]]-Table1[[#This Row],[Contacted leads]]</f>
        <v>0</v>
      </c>
      <c r="AP125" s="17"/>
    </row>
    <row r="126" spans="1:42" x14ac:dyDescent="0.35">
      <c r="A126" s="11">
        <v>123</v>
      </c>
      <c r="B126" s="5" t="str">
        <f>IF(Table1[[#This Row],[Savings]]&gt;0,"N","Y")</f>
        <v>N</v>
      </c>
      <c r="C126" s="5" t="s">
        <v>312</v>
      </c>
      <c r="D126" s="5" t="s">
        <v>340</v>
      </c>
      <c r="E126" s="5" t="s">
        <v>459</v>
      </c>
      <c r="F126" s="6">
        <v>38595</v>
      </c>
      <c r="G126" s="7">
        <f t="shared" ca="1" si="15"/>
        <v>19</v>
      </c>
      <c r="H126" s="4">
        <v>10</v>
      </c>
      <c r="I126" s="5" t="str">
        <f>IF(Table1[[#This Row],[No of Employees]]&lt;5,"Below 5",IF(Table1[[#This Row],[No of Employees]]&lt;10,"5 to 10",IF(Table1[[#This Row],[No of Employees]]&lt;15,"10 to 15","Above 15")))</f>
        <v>10 to 15</v>
      </c>
      <c r="J126" s="57">
        <v>66.887110000000007</v>
      </c>
      <c r="K126" s="34">
        <v>5.8795349999999997</v>
      </c>
      <c r="L126" s="34">
        <f t="shared" si="16"/>
        <v>72.766645000000011</v>
      </c>
      <c r="M126" s="67">
        <f t="shared" si="17"/>
        <v>2.6684177011211778E-3</v>
      </c>
      <c r="N126" s="34">
        <v>237.70428200000001</v>
      </c>
      <c r="O126" s="68">
        <f t="shared" si="18"/>
        <v>4.4515390955422044E-3</v>
      </c>
      <c r="P126" s="71"/>
      <c r="Q126" s="10">
        <v>173</v>
      </c>
      <c r="R126" s="8">
        <v>837</v>
      </c>
      <c r="S126" s="8">
        <v>18</v>
      </c>
      <c r="T126" s="8">
        <v>40</v>
      </c>
      <c r="U126" s="8">
        <v>4</v>
      </c>
      <c r="V126" s="8">
        <v>16</v>
      </c>
      <c r="W126" s="22">
        <v>29</v>
      </c>
      <c r="X126" s="16">
        <v>1117</v>
      </c>
      <c r="Y126" s="8">
        <v>1075</v>
      </c>
      <c r="Z126" s="9">
        <f t="shared" si="19"/>
        <v>3.7600716204118201E-2</v>
      </c>
      <c r="AA126" s="8">
        <f t="shared" si="20"/>
        <v>42</v>
      </c>
      <c r="AB126" s="42" t="str">
        <f t="shared" si="21"/>
        <v>G. Above 1000</v>
      </c>
      <c r="AC126" s="40">
        <v>0.9</v>
      </c>
      <c r="AD126" s="26">
        <f t="shared" si="22"/>
        <v>968</v>
      </c>
      <c r="AE126" s="31">
        <f t="shared" si="23"/>
        <v>1</v>
      </c>
      <c r="AF126" s="31">
        <f>Table1[[#This Row],[Contactable leads]]*Table1[[#This Row],[Average productive calls per lead]]</f>
        <v>968</v>
      </c>
      <c r="AG126" s="31">
        <f>Table1[[#This Row],[Total Calls]]*$AG$1</f>
        <v>871.2</v>
      </c>
      <c r="AH126" s="31">
        <f>IF(Table1[[#This Row],[MSRU]]="Metro",3,IF(Table1[[#This Row],[MSRU]]="URBAN",2,1))</f>
        <v>3</v>
      </c>
      <c r="AI126" s="23">
        <f t="shared" si="24"/>
        <v>24</v>
      </c>
      <c r="AJ126" s="4">
        <f t="shared" si="25"/>
        <v>8</v>
      </c>
      <c r="AK126" s="4">
        <f t="shared" si="26"/>
        <v>6</v>
      </c>
      <c r="AL126" s="4">
        <f t="shared" si="27"/>
        <v>15</v>
      </c>
      <c r="AM126" s="4">
        <f>(Table1[[#This Row],[Total Employees dedicated for sales pitch]]*Table1[[#This Row],[Working days]]*Table1[[#This Row],[Productive working hours]]*60)/Table1[[#This Row],[Minutes per connected call]]</f>
        <v>1728</v>
      </c>
      <c r="AN12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968</v>
      </c>
      <c r="AO126" s="22">
        <f>Table1[[#This Row],[Contactable leads]]-Table1[[#This Row],[Contacted leads]]</f>
        <v>0</v>
      </c>
      <c r="AP126" s="17"/>
    </row>
    <row r="127" spans="1:42" x14ac:dyDescent="0.35">
      <c r="A127" s="11">
        <v>124</v>
      </c>
      <c r="B127" s="5" t="str">
        <f>IF(Table1[[#This Row],[Savings]]&gt;0,"N","Y")</f>
        <v>N</v>
      </c>
      <c r="C127" s="5" t="s">
        <v>312</v>
      </c>
      <c r="D127" s="5" t="s">
        <v>340</v>
      </c>
      <c r="E127" s="5" t="s">
        <v>460</v>
      </c>
      <c r="F127" s="6">
        <v>38652</v>
      </c>
      <c r="G127" s="7">
        <f t="shared" ca="1" si="15"/>
        <v>19</v>
      </c>
      <c r="H127" s="4">
        <v>11</v>
      </c>
      <c r="I127" s="5" t="str">
        <f>IF(Table1[[#This Row],[No of Employees]]&lt;5,"Below 5",IF(Table1[[#This Row],[No of Employees]]&lt;10,"5 to 10",IF(Table1[[#This Row],[No of Employees]]&lt;15,"10 to 15","Above 15")))</f>
        <v>10 to 15</v>
      </c>
      <c r="J127" s="57">
        <v>92.715905000000006</v>
      </c>
      <c r="K127" s="34">
        <v>15.497776999999999</v>
      </c>
      <c r="L127" s="34">
        <f t="shared" si="16"/>
        <v>108.21368200000001</v>
      </c>
      <c r="M127" s="67">
        <f t="shared" si="17"/>
        <v>3.9682921282449971E-3</v>
      </c>
      <c r="N127" s="34">
        <v>204.360266</v>
      </c>
      <c r="O127" s="68">
        <f t="shared" si="18"/>
        <v>3.8270985529591946E-3</v>
      </c>
      <c r="P127" s="71"/>
      <c r="Q127" s="10">
        <v>192</v>
      </c>
      <c r="R127" s="8">
        <v>654</v>
      </c>
      <c r="S127" s="8">
        <v>44</v>
      </c>
      <c r="T127" s="8">
        <v>41</v>
      </c>
      <c r="U127" s="8">
        <v>2</v>
      </c>
      <c r="V127" s="8">
        <v>14</v>
      </c>
      <c r="W127" s="22">
        <v>44</v>
      </c>
      <c r="X127" s="16">
        <v>991</v>
      </c>
      <c r="Y127" s="8">
        <v>946</v>
      </c>
      <c r="Z127" s="9">
        <f t="shared" si="19"/>
        <v>4.540867810292637E-2</v>
      </c>
      <c r="AA127" s="8">
        <f t="shared" si="20"/>
        <v>45</v>
      </c>
      <c r="AB127" s="42" t="str">
        <f t="shared" si="21"/>
        <v>F. 750-100</v>
      </c>
      <c r="AC127" s="40">
        <v>0.9</v>
      </c>
      <c r="AD127" s="26">
        <f t="shared" si="22"/>
        <v>851</v>
      </c>
      <c r="AE127" s="31">
        <f t="shared" si="23"/>
        <v>1</v>
      </c>
      <c r="AF127" s="31">
        <f>Table1[[#This Row],[Contactable leads]]*Table1[[#This Row],[Average productive calls per lead]]</f>
        <v>851</v>
      </c>
      <c r="AG127" s="31">
        <f>Table1[[#This Row],[Total Calls]]*$AG$1</f>
        <v>765.9</v>
      </c>
      <c r="AH127" s="31">
        <f>IF(Table1[[#This Row],[MSRU]]="Metro",3,IF(Table1[[#This Row],[MSRU]]="URBAN",2,1))</f>
        <v>3</v>
      </c>
      <c r="AI127" s="23">
        <f t="shared" si="24"/>
        <v>24</v>
      </c>
      <c r="AJ127" s="4">
        <f t="shared" si="25"/>
        <v>8</v>
      </c>
      <c r="AK127" s="4">
        <f t="shared" si="26"/>
        <v>6</v>
      </c>
      <c r="AL127" s="4">
        <f t="shared" si="27"/>
        <v>15</v>
      </c>
      <c r="AM127" s="4">
        <f>(Table1[[#This Row],[Total Employees dedicated for sales pitch]]*Table1[[#This Row],[Working days]]*Table1[[#This Row],[Productive working hours]]*60)/Table1[[#This Row],[Minutes per connected call]]</f>
        <v>1728</v>
      </c>
      <c r="AN12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851</v>
      </c>
      <c r="AO127" s="22">
        <f>Table1[[#This Row],[Contactable leads]]-Table1[[#This Row],[Contacted leads]]</f>
        <v>0</v>
      </c>
      <c r="AP127" s="17"/>
    </row>
    <row r="128" spans="1:42" x14ac:dyDescent="0.35">
      <c r="A128" s="11">
        <v>125</v>
      </c>
      <c r="B128" s="5" t="str">
        <f>IF(Table1[[#This Row],[Savings]]&gt;0,"N","Y")</f>
        <v>N</v>
      </c>
      <c r="C128" s="5" t="s">
        <v>312</v>
      </c>
      <c r="D128" s="5" t="s">
        <v>340</v>
      </c>
      <c r="E128" s="5" t="s">
        <v>461</v>
      </c>
      <c r="F128" s="6">
        <v>40890</v>
      </c>
      <c r="G128" s="7">
        <f t="shared" ca="1" si="15"/>
        <v>13</v>
      </c>
      <c r="H128" s="4">
        <v>7</v>
      </c>
      <c r="I128" s="5" t="str">
        <f>IF(Table1[[#This Row],[No of Employees]]&lt;5,"Below 5",IF(Table1[[#This Row],[No of Employees]]&lt;10,"5 to 10",IF(Table1[[#This Row],[No of Employees]]&lt;15,"10 to 15","Above 15")))</f>
        <v>5 to 10</v>
      </c>
      <c r="J128" s="57">
        <v>36.570064000000002</v>
      </c>
      <c r="K128" s="34">
        <v>2.6068750000000001</v>
      </c>
      <c r="L128" s="34">
        <f t="shared" si="16"/>
        <v>39.176939000000004</v>
      </c>
      <c r="M128" s="67">
        <f t="shared" si="17"/>
        <v>1.4366532564933372E-3</v>
      </c>
      <c r="N128" s="34">
        <v>40.258477999999997</v>
      </c>
      <c r="O128" s="68">
        <f t="shared" si="18"/>
        <v>7.5392915616061859E-4</v>
      </c>
      <c r="P128" s="71"/>
      <c r="Q128" s="10">
        <v>122</v>
      </c>
      <c r="R128" s="8">
        <v>15</v>
      </c>
      <c r="S128" s="8">
        <v>5</v>
      </c>
      <c r="T128" s="8">
        <v>0</v>
      </c>
      <c r="U128" s="8">
        <v>0</v>
      </c>
      <c r="V128" s="8">
        <v>8</v>
      </c>
      <c r="W128" s="22">
        <v>17</v>
      </c>
      <c r="X128" s="16">
        <v>167</v>
      </c>
      <c r="Y128" s="8">
        <v>166</v>
      </c>
      <c r="Z128" s="9">
        <f t="shared" si="19"/>
        <v>5.9880239520958556E-3</v>
      </c>
      <c r="AA128" s="8">
        <f t="shared" si="20"/>
        <v>1</v>
      </c>
      <c r="AB128" s="42" t="str">
        <f t="shared" si="21"/>
        <v>C. 100-250</v>
      </c>
      <c r="AC128" s="40">
        <v>0.9</v>
      </c>
      <c r="AD128" s="26">
        <f t="shared" si="22"/>
        <v>149</v>
      </c>
      <c r="AE128" s="31">
        <f t="shared" si="23"/>
        <v>1</v>
      </c>
      <c r="AF128" s="31">
        <f>Table1[[#This Row],[Contactable leads]]*Table1[[#This Row],[Average productive calls per lead]]</f>
        <v>149</v>
      </c>
      <c r="AG128" s="31">
        <f>Table1[[#This Row],[Total Calls]]*$AG$1</f>
        <v>134.1</v>
      </c>
      <c r="AH128" s="31">
        <f>IF(Table1[[#This Row],[MSRU]]="Metro",3,IF(Table1[[#This Row],[MSRU]]="URBAN",2,1))</f>
        <v>3</v>
      </c>
      <c r="AI128" s="23">
        <f t="shared" si="24"/>
        <v>24</v>
      </c>
      <c r="AJ128" s="4">
        <f t="shared" si="25"/>
        <v>8</v>
      </c>
      <c r="AK128" s="4">
        <f t="shared" si="26"/>
        <v>6</v>
      </c>
      <c r="AL128" s="4">
        <f t="shared" si="27"/>
        <v>15</v>
      </c>
      <c r="AM128" s="4">
        <f>(Table1[[#This Row],[Total Employees dedicated for sales pitch]]*Table1[[#This Row],[Working days]]*Table1[[#This Row],[Productive working hours]]*60)/Table1[[#This Row],[Minutes per connected call]]</f>
        <v>1728</v>
      </c>
      <c r="AN12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149</v>
      </c>
      <c r="AO128" s="22">
        <f>Table1[[#This Row],[Contactable leads]]-Table1[[#This Row],[Contacted leads]]</f>
        <v>0</v>
      </c>
      <c r="AP128" s="17"/>
    </row>
    <row r="129" spans="1:42" x14ac:dyDescent="0.35">
      <c r="A129" s="11">
        <v>126</v>
      </c>
      <c r="B129" s="5" t="str">
        <f>IF(Table1[[#This Row],[Savings]]&gt;0,"N","Y")</f>
        <v>N</v>
      </c>
      <c r="C129" s="5" t="s">
        <v>312</v>
      </c>
      <c r="D129" s="5" t="s">
        <v>340</v>
      </c>
      <c r="E129" s="5" t="s">
        <v>462</v>
      </c>
      <c r="F129" s="6">
        <v>38782</v>
      </c>
      <c r="G129" s="7">
        <f t="shared" ca="1" si="15"/>
        <v>19</v>
      </c>
      <c r="H129" s="4">
        <v>11</v>
      </c>
      <c r="I129" s="5" t="str">
        <f>IF(Table1[[#This Row],[No of Employees]]&lt;5,"Below 5",IF(Table1[[#This Row],[No of Employees]]&lt;10,"5 to 10",IF(Table1[[#This Row],[No of Employees]]&lt;15,"10 to 15","Above 15")))</f>
        <v>10 to 15</v>
      </c>
      <c r="J129" s="57">
        <v>98.709798000000006</v>
      </c>
      <c r="K129" s="34">
        <v>16.635462</v>
      </c>
      <c r="L129" s="34">
        <f t="shared" si="16"/>
        <v>115.34526000000001</v>
      </c>
      <c r="M129" s="67">
        <f t="shared" si="17"/>
        <v>4.229813447142225E-3</v>
      </c>
      <c r="N129" s="34">
        <v>229.327281</v>
      </c>
      <c r="O129" s="68">
        <f t="shared" si="18"/>
        <v>4.2946612002803253E-3</v>
      </c>
      <c r="P129" s="71"/>
      <c r="Q129" s="10">
        <v>160</v>
      </c>
      <c r="R129" s="8">
        <v>457</v>
      </c>
      <c r="S129" s="8">
        <v>20</v>
      </c>
      <c r="T129" s="8">
        <v>33</v>
      </c>
      <c r="U129" s="8">
        <v>2</v>
      </c>
      <c r="V129" s="8">
        <v>14</v>
      </c>
      <c r="W129" s="22">
        <v>39</v>
      </c>
      <c r="X129" s="16">
        <v>725</v>
      </c>
      <c r="Y129" s="8">
        <v>698</v>
      </c>
      <c r="Z129" s="9">
        <f t="shared" si="19"/>
        <v>3.724137931034488E-2</v>
      </c>
      <c r="AA129" s="8">
        <f t="shared" si="20"/>
        <v>27</v>
      </c>
      <c r="AB129" s="42" t="str">
        <f t="shared" si="21"/>
        <v>E. 500-750</v>
      </c>
      <c r="AC129" s="40">
        <v>0.9</v>
      </c>
      <c r="AD129" s="26">
        <f t="shared" si="22"/>
        <v>628</v>
      </c>
      <c r="AE129" s="31">
        <f t="shared" si="23"/>
        <v>1</v>
      </c>
      <c r="AF129" s="31">
        <f>Table1[[#This Row],[Contactable leads]]*Table1[[#This Row],[Average productive calls per lead]]</f>
        <v>628</v>
      </c>
      <c r="AG129" s="31">
        <f>Table1[[#This Row],[Total Calls]]*$AG$1</f>
        <v>565.20000000000005</v>
      </c>
      <c r="AH129" s="31">
        <f>IF(Table1[[#This Row],[MSRU]]="Metro",3,IF(Table1[[#This Row],[MSRU]]="URBAN",2,1))</f>
        <v>3</v>
      </c>
      <c r="AI129" s="23">
        <f t="shared" si="24"/>
        <v>24</v>
      </c>
      <c r="AJ129" s="4">
        <f t="shared" si="25"/>
        <v>8</v>
      </c>
      <c r="AK129" s="4">
        <f t="shared" si="26"/>
        <v>6</v>
      </c>
      <c r="AL129" s="4">
        <f t="shared" si="27"/>
        <v>15</v>
      </c>
      <c r="AM129" s="4">
        <f>(Table1[[#This Row],[Total Employees dedicated for sales pitch]]*Table1[[#This Row],[Working days]]*Table1[[#This Row],[Productive working hours]]*60)/Table1[[#This Row],[Minutes per connected call]]</f>
        <v>1728</v>
      </c>
      <c r="AN12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628</v>
      </c>
      <c r="AO129" s="22">
        <f>Table1[[#This Row],[Contactable leads]]-Table1[[#This Row],[Contacted leads]]</f>
        <v>0</v>
      </c>
      <c r="AP129" s="17"/>
    </row>
    <row r="130" spans="1:42" x14ac:dyDescent="0.35">
      <c r="A130" s="11">
        <v>127</v>
      </c>
      <c r="B130" s="5" t="str">
        <f>IF(Table1[[#This Row],[Savings]]&gt;0,"N","Y")</f>
        <v>N</v>
      </c>
      <c r="C130" s="5" t="s">
        <v>311</v>
      </c>
      <c r="D130" s="5" t="s">
        <v>340</v>
      </c>
      <c r="E130" s="5" t="s">
        <v>463</v>
      </c>
      <c r="F130" s="6">
        <v>38985</v>
      </c>
      <c r="G130" s="7">
        <f t="shared" ca="1" si="15"/>
        <v>18</v>
      </c>
      <c r="H130" s="4">
        <v>8</v>
      </c>
      <c r="I130" s="5" t="str">
        <f>IF(Table1[[#This Row],[No of Employees]]&lt;5,"Below 5",IF(Table1[[#This Row],[No of Employees]]&lt;10,"5 to 10",IF(Table1[[#This Row],[No of Employees]]&lt;15,"10 to 15","Above 15")))</f>
        <v>5 to 10</v>
      </c>
      <c r="J130" s="57">
        <v>12.247726</v>
      </c>
      <c r="K130" s="34">
        <v>10.23596</v>
      </c>
      <c r="L130" s="34">
        <f t="shared" si="16"/>
        <v>22.483685999999999</v>
      </c>
      <c r="M130" s="67">
        <f t="shared" si="17"/>
        <v>8.2449679669648643E-4</v>
      </c>
      <c r="N130" s="34">
        <v>37.477575999999999</v>
      </c>
      <c r="O130" s="68">
        <f t="shared" si="18"/>
        <v>7.0185060768133002E-4</v>
      </c>
      <c r="P130" s="71"/>
      <c r="Q130" s="10">
        <v>79</v>
      </c>
      <c r="R130" s="8">
        <v>82</v>
      </c>
      <c r="S130" s="8">
        <v>21</v>
      </c>
      <c r="T130" s="8">
        <v>9</v>
      </c>
      <c r="U130" s="8">
        <v>0</v>
      </c>
      <c r="V130" s="8">
        <v>5</v>
      </c>
      <c r="W130" s="22">
        <v>1</v>
      </c>
      <c r="X130" s="16">
        <v>197</v>
      </c>
      <c r="Y130" s="8">
        <v>185</v>
      </c>
      <c r="Z130" s="9">
        <f t="shared" si="19"/>
        <v>6.0913705583756306E-2</v>
      </c>
      <c r="AA130" s="8">
        <f t="shared" si="20"/>
        <v>12</v>
      </c>
      <c r="AB130" s="42" t="str">
        <f t="shared" si="21"/>
        <v>C. 100-250</v>
      </c>
      <c r="AC130" s="40">
        <v>0.9</v>
      </c>
      <c r="AD130" s="26">
        <f t="shared" si="22"/>
        <v>167</v>
      </c>
      <c r="AE130" s="31">
        <f t="shared" si="23"/>
        <v>1</v>
      </c>
      <c r="AF130" s="31">
        <f>Table1[[#This Row],[Contactable leads]]*Table1[[#This Row],[Average productive calls per lead]]</f>
        <v>167</v>
      </c>
      <c r="AG130" s="31">
        <f>Table1[[#This Row],[Total Calls]]*$AG$1</f>
        <v>150.30000000000001</v>
      </c>
      <c r="AH130" s="31">
        <f>IF(Table1[[#This Row],[MSRU]]="Metro",3,IF(Table1[[#This Row],[MSRU]]="URBAN",2,1))</f>
        <v>3</v>
      </c>
      <c r="AI130" s="23">
        <f t="shared" si="24"/>
        <v>24</v>
      </c>
      <c r="AJ130" s="4">
        <f t="shared" si="25"/>
        <v>8</v>
      </c>
      <c r="AK130" s="4">
        <f t="shared" si="26"/>
        <v>6</v>
      </c>
      <c r="AL130" s="4">
        <f t="shared" si="27"/>
        <v>15</v>
      </c>
      <c r="AM130" s="4">
        <f>(Table1[[#This Row],[Total Employees dedicated for sales pitch]]*Table1[[#This Row],[Working days]]*Table1[[#This Row],[Productive working hours]]*60)/Table1[[#This Row],[Minutes per connected call]]</f>
        <v>1728</v>
      </c>
      <c r="AN13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167</v>
      </c>
      <c r="AO130" s="22">
        <f>Table1[[#This Row],[Contactable leads]]-Table1[[#This Row],[Contacted leads]]</f>
        <v>0</v>
      </c>
      <c r="AP130" s="17"/>
    </row>
    <row r="131" spans="1:42" x14ac:dyDescent="0.35">
      <c r="A131" s="11">
        <v>128</v>
      </c>
      <c r="B131" s="5" t="str">
        <f>IF(Table1[[#This Row],[Savings]]&gt;0,"N","Y")</f>
        <v>N</v>
      </c>
      <c r="C131" s="5" t="s">
        <v>312</v>
      </c>
      <c r="D131" s="5" t="s">
        <v>340</v>
      </c>
      <c r="E131" s="5" t="s">
        <v>464</v>
      </c>
      <c r="F131" s="6">
        <v>38995</v>
      </c>
      <c r="G131" s="7">
        <f t="shared" ca="1" si="15"/>
        <v>18</v>
      </c>
      <c r="H131" s="4">
        <v>11</v>
      </c>
      <c r="I131" s="5" t="str">
        <f>IF(Table1[[#This Row],[No of Employees]]&lt;5,"Below 5",IF(Table1[[#This Row],[No of Employees]]&lt;10,"5 to 10",IF(Table1[[#This Row],[No of Employees]]&lt;15,"10 to 15","Above 15")))</f>
        <v>10 to 15</v>
      </c>
      <c r="J131" s="57">
        <v>123.862188</v>
      </c>
      <c r="K131" s="34">
        <v>12.916064</v>
      </c>
      <c r="L131" s="34">
        <f t="shared" si="16"/>
        <v>136.77825200000001</v>
      </c>
      <c r="M131" s="67">
        <f t="shared" si="17"/>
        <v>5.0157803587785738E-3</v>
      </c>
      <c r="N131" s="34">
        <v>232.42381800000001</v>
      </c>
      <c r="O131" s="68">
        <f t="shared" si="18"/>
        <v>4.352650713133498E-3</v>
      </c>
      <c r="P131" s="71"/>
      <c r="Q131" s="10">
        <v>176</v>
      </c>
      <c r="R131" s="8">
        <v>480</v>
      </c>
      <c r="S131" s="8">
        <v>25</v>
      </c>
      <c r="T131" s="8">
        <v>30</v>
      </c>
      <c r="U131" s="8">
        <v>2</v>
      </c>
      <c r="V131" s="8">
        <v>19</v>
      </c>
      <c r="W131" s="22">
        <v>54</v>
      </c>
      <c r="X131" s="16">
        <v>786</v>
      </c>
      <c r="Y131" s="8">
        <v>748</v>
      </c>
      <c r="Z131" s="9">
        <f t="shared" si="19"/>
        <v>4.8346055979643809E-2</v>
      </c>
      <c r="AA131" s="8">
        <f t="shared" si="20"/>
        <v>38</v>
      </c>
      <c r="AB131" s="42" t="str">
        <f t="shared" si="21"/>
        <v>E. 500-750</v>
      </c>
      <c r="AC131" s="40">
        <v>0.9</v>
      </c>
      <c r="AD131" s="26">
        <f t="shared" si="22"/>
        <v>673</v>
      </c>
      <c r="AE131" s="31">
        <f t="shared" si="23"/>
        <v>1</v>
      </c>
      <c r="AF131" s="31">
        <f>Table1[[#This Row],[Contactable leads]]*Table1[[#This Row],[Average productive calls per lead]]</f>
        <v>673</v>
      </c>
      <c r="AG131" s="31">
        <f>Table1[[#This Row],[Total Calls]]*$AG$1</f>
        <v>605.70000000000005</v>
      </c>
      <c r="AH131" s="31">
        <f>IF(Table1[[#This Row],[MSRU]]="Metro",3,IF(Table1[[#This Row],[MSRU]]="URBAN",2,1))</f>
        <v>3</v>
      </c>
      <c r="AI131" s="23">
        <f t="shared" si="24"/>
        <v>24</v>
      </c>
      <c r="AJ131" s="4">
        <f t="shared" si="25"/>
        <v>8</v>
      </c>
      <c r="AK131" s="4">
        <f t="shared" si="26"/>
        <v>6</v>
      </c>
      <c r="AL131" s="4">
        <f t="shared" si="27"/>
        <v>15</v>
      </c>
      <c r="AM131" s="4">
        <f>(Table1[[#This Row],[Total Employees dedicated for sales pitch]]*Table1[[#This Row],[Working days]]*Table1[[#This Row],[Productive working hours]]*60)/Table1[[#This Row],[Minutes per connected call]]</f>
        <v>1728</v>
      </c>
      <c r="AN13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673</v>
      </c>
      <c r="AO131" s="22">
        <f>Table1[[#This Row],[Contactable leads]]-Table1[[#This Row],[Contacted leads]]</f>
        <v>0</v>
      </c>
      <c r="AP131" s="17"/>
    </row>
    <row r="132" spans="1:42" x14ac:dyDescent="0.35">
      <c r="A132" s="11">
        <v>129</v>
      </c>
      <c r="B132" s="5" t="str">
        <f>IF(Table1[[#This Row],[Savings]]&gt;0,"N","Y")</f>
        <v>N</v>
      </c>
      <c r="C132" s="5" t="s">
        <v>315</v>
      </c>
      <c r="D132" s="5" t="s">
        <v>356</v>
      </c>
      <c r="E132" s="5" t="s">
        <v>465</v>
      </c>
      <c r="F132" s="6">
        <v>39093</v>
      </c>
      <c r="G132" s="7">
        <f t="shared" ref="G132:G195" ca="1" si="28">_xlfn.FLOOR.MATH((TODAY()-F132)/365)</f>
        <v>18</v>
      </c>
      <c r="H132" s="4">
        <v>8</v>
      </c>
      <c r="I132" s="5" t="str">
        <f>IF(Table1[[#This Row],[No of Employees]]&lt;5,"Below 5",IF(Table1[[#This Row],[No of Employees]]&lt;10,"5 to 10",IF(Table1[[#This Row],[No of Employees]]&lt;15,"10 to 15","Above 15")))</f>
        <v>5 to 10</v>
      </c>
      <c r="J132" s="57">
        <v>20.961183999999999</v>
      </c>
      <c r="K132" s="34">
        <v>8.2173920000000003</v>
      </c>
      <c r="L132" s="34">
        <f t="shared" ref="L132:L195" si="29">J132+K132</f>
        <v>29.178576</v>
      </c>
      <c r="M132" s="67">
        <f t="shared" ref="M132:M195" si="30">L132/$L$1</f>
        <v>1.0700043775813707E-3</v>
      </c>
      <c r="N132" s="34">
        <v>55.269351999999998</v>
      </c>
      <c r="O132" s="68">
        <f t="shared" ref="O132:O195" si="31">N132/$N$1</f>
        <v>1.0350410145883856E-3</v>
      </c>
      <c r="P132" s="71"/>
      <c r="Q132" s="10">
        <v>41</v>
      </c>
      <c r="R132" s="8">
        <v>101</v>
      </c>
      <c r="S132" s="8">
        <v>25</v>
      </c>
      <c r="T132" s="8">
        <v>11</v>
      </c>
      <c r="U132" s="8">
        <v>0</v>
      </c>
      <c r="V132" s="8">
        <v>2</v>
      </c>
      <c r="W132" s="22">
        <v>24</v>
      </c>
      <c r="X132" s="16">
        <v>204</v>
      </c>
      <c r="Y132" s="8">
        <v>193</v>
      </c>
      <c r="Z132" s="9">
        <f t="shared" ref="Z132:Z195" si="32">IFERROR(1-Y132/X132,0)</f>
        <v>5.3921568627451011E-2</v>
      </c>
      <c r="AA132" s="8">
        <f t="shared" ref="AA132:AA195" si="33">IFERROR(X132-Y132,0)</f>
        <v>11</v>
      </c>
      <c r="AB132" s="42" t="str">
        <f t="shared" ref="AB132:AB195" si="34">IF(Y132&lt;50,"A. Below 50",IF(Y132&lt;100,"B. 50-100",IF(Y132&lt;250,"C. 100-250",IF(Y132&lt;500,"D. 240-500",IF(Y132&lt;750,"E. 500-750",IF(Y132&lt;1000,"F. 750-100","G. Above 1000"))))))</f>
        <v>C. 100-250</v>
      </c>
      <c r="AC132" s="40">
        <v>0.9</v>
      </c>
      <c r="AD132" s="26">
        <f t="shared" ref="AD132:AD195" si="35">ROUND(Y132*AC132,0)</f>
        <v>174</v>
      </c>
      <c r="AE132" s="31">
        <f t="shared" ref="AE132:AE195" si="36">$AE$1</f>
        <v>1</v>
      </c>
      <c r="AF132" s="31">
        <f>Table1[[#This Row],[Contactable leads]]*Table1[[#This Row],[Average productive calls per lead]]</f>
        <v>174</v>
      </c>
      <c r="AG132" s="31">
        <f>Table1[[#This Row],[Total Calls]]*$AG$1</f>
        <v>156.6</v>
      </c>
      <c r="AH132" s="31">
        <f>IF(Table1[[#This Row],[MSRU]]="Metro",3,IF(Table1[[#This Row],[MSRU]]="URBAN",2,1))</f>
        <v>2</v>
      </c>
      <c r="AI132" s="23">
        <f t="shared" ref="AI132:AI195" si="37">$AI$1</f>
        <v>24</v>
      </c>
      <c r="AJ132" s="4">
        <f t="shared" ref="AJ132:AJ195" si="38">$AJ$1</f>
        <v>8</v>
      </c>
      <c r="AK132" s="4">
        <f t="shared" ref="AK132:AK195" si="39">$AK$1</f>
        <v>6</v>
      </c>
      <c r="AL132" s="4">
        <f t="shared" ref="AL132:AL195" si="40">$AL$1</f>
        <v>15</v>
      </c>
      <c r="AM132" s="4">
        <f>(Table1[[#This Row],[Total Employees dedicated for sales pitch]]*Table1[[#This Row],[Working days]]*Table1[[#This Row],[Productive working hours]]*60)/Table1[[#This Row],[Minutes per connected call]]</f>
        <v>1152</v>
      </c>
      <c r="AN13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174</v>
      </c>
      <c r="AO132" s="22">
        <f>Table1[[#This Row],[Contactable leads]]-Table1[[#This Row],[Contacted leads]]</f>
        <v>0</v>
      </c>
      <c r="AP132" s="17"/>
    </row>
    <row r="133" spans="1:42" x14ac:dyDescent="0.35">
      <c r="A133" s="11">
        <v>130</v>
      </c>
      <c r="B133" s="5" t="str">
        <f>IF(Table1[[#This Row],[Savings]]&gt;0,"N","Y")</f>
        <v>N</v>
      </c>
      <c r="C133" s="5" t="s">
        <v>312</v>
      </c>
      <c r="D133" s="5" t="s">
        <v>340</v>
      </c>
      <c r="E133" s="5" t="s">
        <v>466</v>
      </c>
      <c r="F133" s="6">
        <v>39445</v>
      </c>
      <c r="G133" s="7">
        <f t="shared" ca="1" si="28"/>
        <v>17</v>
      </c>
      <c r="H133" s="4">
        <v>9</v>
      </c>
      <c r="I133" s="5" t="str">
        <f>IF(Table1[[#This Row],[No of Employees]]&lt;5,"Below 5",IF(Table1[[#This Row],[No of Employees]]&lt;10,"5 to 10",IF(Table1[[#This Row],[No of Employees]]&lt;15,"10 to 15","Above 15")))</f>
        <v>5 to 10</v>
      </c>
      <c r="J133" s="57">
        <v>65.654138000000003</v>
      </c>
      <c r="K133" s="34">
        <v>8.0965439999999997</v>
      </c>
      <c r="L133" s="34">
        <f t="shared" si="29"/>
        <v>73.750681999999998</v>
      </c>
      <c r="M133" s="67">
        <f t="shared" si="30"/>
        <v>2.7045032146055244E-3</v>
      </c>
      <c r="N133" s="34">
        <v>122.484686</v>
      </c>
      <c r="O133" s="68">
        <f t="shared" si="31"/>
        <v>2.2937969974567429E-3</v>
      </c>
      <c r="P133" s="71"/>
      <c r="Q133" s="10">
        <v>106</v>
      </c>
      <c r="R133" s="8">
        <v>265</v>
      </c>
      <c r="S133" s="8">
        <v>20</v>
      </c>
      <c r="T133" s="8">
        <v>16</v>
      </c>
      <c r="U133" s="8">
        <v>0</v>
      </c>
      <c r="V133" s="8">
        <v>18</v>
      </c>
      <c r="W133" s="22">
        <v>19</v>
      </c>
      <c r="X133" s="16">
        <v>444</v>
      </c>
      <c r="Y133" s="8">
        <v>425</v>
      </c>
      <c r="Z133" s="9">
        <f t="shared" si="32"/>
        <v>4.27927927927928E-2</v>
      </c>
      <c r="AA133" s="8">
        <f t="shared" si="33"/>
        <v>19</v>
      </c>
      <c r="AB133" s="42" t="str">
        <f t="shared" si="34"/>
        <v>D. 240-500</v>
      </c>
      <c r="AC133" s="40">
        <v>0.9</v>
      </c>
      <c r="AD133" s="26">
        <f t="shared" si="35"/>
        <v>383</v>
      </c>
      <c r="AE133" s="31">
        <f t="shared" si="36"/>
        <v>1</v>
      </c>
      <c r="AF133" s="31">
        <f>Table1[[#This Row],[Contactable leads]]*Table1[[#This Row],[Average productive calls per lead]]</f>
        <v>383</v>
      </c>
      <c r="AG133" s="31">
        <f>Table1[[#This Row],[Total Calls]]*$AG$1</f>
        <v>344.7</v>
      </c>
      <c r="AH133" s="31">
        <f>IF(Table1[[#This Row],[MSRU]]="Metro",3,IF(Table1[[#This Row],[MSRU]]="URBAN",2,1))</f>
        <v>3</v>
      </c>
      <c r="AI133" s="23">
        <f t="shared" si="37"/>
        <v>24</v>
      </c>
      <c r="AJ133" s="4">
        <f t="shared" si="38"/>
        <v>8</v>
      </c>
      <c r="AK133" s="4">
        <f t="shared" si="39"/>
        <v>6</v>
      </c>
      <c r="AL133" s="4">
        <f t="shared" si="40"/>
        <v>15</v>
      </c>
      <c r="AM133" s="4">
        <f>(Table1[[#This Row],[Total Employees dedicated for sales pitch]]*Table1[[#This Row],[Working days]]*Table1[[#This Row],[Productive working hours]]*60)/Table1[[#This Row],[Minutes per connected call]]</f>
        <v>1728</v>
      </c>
      <c r="AN13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383</v>
      </c>
      <c r="AO133" s="22">
        <f>Table1[[#This Row],[Contactable leads]]-Table1[[#This Row],[Contacted leads]]</f>
        <v>0</v>
      </c>
      <c r="AP133" s="17"/>
    </row>
    <row r="134" spans="1:42" x14ac:dyDescent="0.35">
      <c r="A134" s="11">
        <v>131</v>
      </c>
      <c r="B134" s="5" t="str">
        <f>IF(Table1[[#This Row],[Savings]]&gt;0,"N","Y")</f>
        <v>N</v>
      </c>
      <c r="C134" s="5" t="s">
        <v>184</v>
      </c>
      <c r="D134" s="5" t="s">
        <v>343</v>
      </c>
      <c r="E134" s="5" t="s">
        <v>467</v>
      </c>
      <c r="F134" s="6">
        <v>26656</v>
      </c>
      <c r="G134" s="7">
        <f t="shared" ca="1" si="28"/>
        <v>52</v>
      </c>
      <c r="H134" s="4">
        <v>6</v>
      </c>
      <c r="I134" s="5" t="str">
        <f>IF(Table1[[#This Row],[No of Employees]]&lt;5,"Below 5",IF(Table1[[#This Row],[No of Employees]]&lt;10,"5 to 10",IF(Table1[[#This Row],[No of Employees]]&lt;15,"10 to 15","Above 15")))</f>
        <v>5 to 10</v>
      </c>
      <c r="J134" s="57">
        <v>19.207243999999999</v>
      </c>
      <c r="K134" s="34">
        <v>0.31732500000000002</v>
      </c>
      <c r="L134" s="34">
        <f t="shared" si="29"/>
        <v>19.524569</v>
      </c>
      <c r="M134" s="67">
        <f t="shared" si="30"/>
        <v>7.159833399816881E-4</v>
      </c>
      <c r="N134" s="34">
        <v>20.556811</v>
      </c>
      <c r="O134" s="68">
        <f t="shared" si="31"/>
        <v>3.8497181067260723E-4</v>
      </c>
      <c r="P134" s="71"/>
      <c r="Q134" s="10">
        <v>33</v>
      </c>
      <c r="R134" s="8">
        <v>95</v>
      </c>
      <c r="S134" s="8">
        <v>3</v>
      </c>
      <c r="T134" s="8">
        <v>12</v>
      </c>
      <c r="U134" s="8">
        <v>0</v>
      </c>
      <c r="V134" s="8">
        <v>1</v>
      </c>
      <c r="W134" s="22">
        <v>8</v>
      </c>
      <c r="X134" s="16">
        <v>152</v>
      </c>
      <c r="Y134" s="8">
        <v>147</v>
      </c>
      <c r="Z134" s="9">
        <f t="shared" si="32"/>
        <v>3.289473684210531E-2</v>
      </c>
      <c r="AA134" s="8">
        <f t="shared" si="33"/>
        <v>5</v>
      </c>
      <c r="AB134" s="42" t="str">
        <f t="shared" si="34"/>
        <v>C. 100-250</v>
      </c>
      <c r="AC134" s="40">
        <v>0.9</v>
      </c>
      <c r="AD134" s="26">
        <f t="shared" si="35"/>
        <v>132</v>
      </c>
      <c r="AE134" s="31">
        <f t="shared" si="36"/>
        <v>1</v>
      </c>
      <c r="AF134" s="31">
        <f>Table1[[#This Row],[Contactable leads]]*Table1[[#This Row],[Average productive calls per lead]]</f>
        <v>132</v>
      </c>
      <c r="AG134" s="31">
        <f>Table1[[#This Row],[Total Calls]]*$AG$1</f>
        <v>118.8</v>
      </c>
      <c r="AH134" s="31">
        <f>IF(Table1[[#This Row],[MSRU]]="Metro",3,IF(Table1[[#This Row],[MSRU]]="URBAN",2,1))</f>
        <v>1</v>
      </c>
      <c r="AI134" s="23">
        <f t="shared" si="37"/>
        <v>24</v>
      </c>
      <c r="AJ134" s="4">
        <f t="shared" si="38"/>
        <v>8</v>
      </c>
      <c r="AK134" s="4">
        <f t="shared" si="39"/>
        <v>6</v>
      </c>
      <c r="AL134" s="4">
        <f t="shared" si="40"/>
        <v>15</v>
      </c>
      <c r="AM134" s="4">
        <f>(Table1[[#This Row],[Total Employees dedicated for sales pitch]]*Table1[[#This Row],[Working days]]*Table1[[#This Row],[Productive working hours]]*60)/Table1[[#This Row],[Minutes per connected call]]</f>
        <v>576</v>
      </c>
      <c r="AN13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132</v>
      </c>
      <c r="AO134" s="22">
        <f>Table1[[#This Row],[Contactable leads]]-Table1[[#This Row],[Contacted leads]]</f>
        <v>0</v>
      </c>
      <c r="AP134" s="17"/>
    </row>
    <row r="135" spans="1:42" x14ac:dyDescent="0.35">
      <c r="A135" s="11">
        <v>132</v>
      </c>
      <c r="B135" s="5" t="str">
        <f>IF(Table1[[#This Row],[Savings]]&gt;0,"N","Y")</f>
        <v>N</v>
      </c>
      <c r="C135" s="5" t="s">
        <v>184</v>
      </c>
      <c r="D135" s="5" t="s">
        <v>343</v>
      </c>
      <c r="E135" s="5" t="s">
        <v>468</v>
      </c>
      <c r="F135" s="6">
        <v>26661</v>
      </c>
      <c r="G135" s="7">
        <f t="shared" ca="1" si="28"/>
        <v>52</v>
      </c>
      <c r="H135" s="4">
        <v>5</v>
      </c>
      <c r="I135" s="5" t="str">
        <f>IF(Table1[[#This Row],[No of Employees]]&lt;5,"Below 5",IF(Table1[[#This Row],[No of Employees]]&lt;10,"5 to 10",IF(Table1[[#This Row],[No of Employees]]&lt;15,"10 to 15","Above 15")))</f>
        <v>5 to 10</v>
      </c>
      <c r="J135" s="57">
        <v>17.199144</v>
      </c>
      <c r="K135" s="34">
        <v>0.103565</v>
      </c>
      <c r="L135" s="34">
        <f t="shared" si="29"/>
        <v>17.302709</v>
      </c>
      <c r="M135" s="67">
        <f t="shared" si="30"/>
        <v>6.3450575429097641E-4</v>
      </c>
      <c r="N135" s="34">
        <v>21.826086</v>
      </c>
      <c r="O135" s="68">
        <f t="shared" si="31"/>
        <v>4.0874179595833435E-4</v>
      </c>
      <c r="P135" s="71"/>
      <c r="Q135" s="10">
        <v>26</v>
      </c>
      <c r="R135" s="8">
        <v>72</v>
      </c>
      <c r="S135" s="8">
        <v>0</v>
      </c>
      <c r="T135" s="8">
        <v>5</v>
      </c>
      <c r="U135" s="8">
        <v>0</v>
      </c>
      <c r="V135" s="8">
        <v>0</v>
      </c>
      <c r="W135" s="22">
        <v>2</v>
      </c>
      <c r="X135" s="16">
        <v>105</v>
      </c>
      <c r="Y135" s="8">
        <v>101</v>
      </c>
      <c r="Z135" s="9">
        <f t="shared" si="32"/>
        <v>3.8095238095238071E-2</v>
      </c>
      <c r="AA135" s="8">
        <f t="shared" si="33"/>
        <v>4</v>
      </c>
      <c r="AB135" s="42" t="str">
        <f t="shared" si="34"/>
        <v>C. 100-250</v>
      </c>
      <c r="AC135" s="40">
        <v>0.9</v>
      </c>
      <c r="AD135" s="26">
        <f t="shared" si="35"/>
        <v>91</v>
      </c>
      <c r="AE135" s="31">
        <f t="shared" si="36"/>
        <v>1</v>
      </c>
      <c r="AF135" s="31">
        <f>Table1[[#This Row],[Contactable leads]]*Table1[[#This Row],[Average productive calls per lead]]</f>
        <v>91</v>
      </c>
      <c r="AG135" s="31">
        <f>Table1[[#This Row],[Total Calls]]*$AG$1</f>
        <v>81.900000000000006</v>
      </c>
      <c r="AH135" s="31">
        <f>IF(Table1[[#This Row],[MSRU]]="Metro",3,IF(Table1[[#This Row],[MSRU]]="URBAN",2,1))</f>
        <v>1</v>
      </c>
      <c r="AI135" s="23">
        <f t="shared" si="37"/>
        <v>24</v>
      </c>
      <c r="AJ135" s="4">
        <f t="shared" si="38"/>
        <v>8</v>
      </c>
      <c r="AK135" s="4">
        <f t="shared" si="39"/>
        <v>6</v>
      </c>
      <c r="AL135" s="4">
        <f t="shared" si="40"/>
        <v>15</v>
      </c>
      <c r="AM135" s="4">
        <f>(Table1[[#This Row],[Total Employees dedicated for sales pitch]]*Table1[[#This Row],[Working days]]*Table1[[#This Row],[Productive working hours]]*60)/Table1[[#This Row],[Minutes per connected call]]</f>
        <v>576</v>
      </c>
      <c r="AN13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91</v>
      </c>
      <c r="AO135" s="22">
        <f>Table1[[#This Row],[Contactable leads]]-Table1[[#This Row],[Contacted leads]]</f>
        <v>0</v>
      </c>
      <c r="AP135" s="17"/>
    </row>
    <row r="136" spans="1:42" x14ac:dyDescent="0.35">
      <c r="A136" s="11">
        <v>133</v>
      </c>
      <c r="B136" s="5" t="str">
        <f>IF(Table1[[#This Row],[Savings]]&gt;0,"N","Y")</f>
        <v>N</v>
      </c>
      <c r="C136" s="5" t="s">
        <v>188</v>
      </c>
      <c r="D136" s="5" t="s">
        <v>356</v>
      </c>
      <c r="E136" s="5" t="s">
        <v>469</v>
      </c>
      <c r="F136" s="6">
        <v>24397</v>
      </c>
      <c r="G136" s="7">
        <f t="shared" ca="1" si="28"/>
        <v>58</v>
      </c>
      <c r="H136" s="4">
        <v>13</v>
      </c>
      <c r="I136" s="5" t="str">
        <f>IF(Table1[[#This Row],[No of Employees]]&lt;5,"Below 5",IF(Table1[[#This Row],[No of Employees]]&lt;10,"5 to 10",IF(Table1[[#This Row],[No of Employees]]&lt;15,"10 to 15","Above 15")))</f>
        <v>10 to 15</v>
      </c>
      <c r="J136" s="57">
        <v>68.956154999999995</v>
      </c>
      <c r="K136" s="34">
        <v>7.7763710000000001</v>
      </c>
      <c r="L136" s="34">
        <f t="shared" si="29"/>
        <v>76.732525999999993</v>
      </c>
      <c r="M136" s="67">
        <f t="shared" si="30"/>
        <v>2.8138500906581712E-3</v>
      </c>
      <c r="N136" s="34">
        <v>139.976291</v>
      </c>
      <c r="O136" s="68">
        <f t="shared" si="31"/>
        <v>2.6213660376361771E-3</v>
      </c>
      <c r="P136" s="71"/>
      <c r="Q136" s="10">
        <v>102</v>
      </c>
      <c r="R136" s="8">
        <v>421</v>
      </c>
      <c r="S136" s="8">
        <v>18</v>
      </c>
      <c r="T136" s="8">
        <v>25</v>
      </c>
      <c r="U136" s="8">
        <v>2</v>
      </c>
      <c r="V136" s="8">
        <v>11</v>
      </c>
      <c r="W136" s="22">
        <v>23</v>
      </c>
      <c r="X136" s="16">
        <v>602</v>
      </c>
      <c r="Y136" s="8">
        <v>588</v>
      </c>
      <c r="Z136" s="9">
        <f t="shared" si="32"/>
        <v>2.3255813953488413E-2</v>
      </c>
      <c r="AA136" s="8">
        <f t="shared" si="33"/>
        <v>14</v>
      </c>
      <c r="AB136" s="42" t="str">
        <f t="shared" si="34"/>
        <v>E. 500-750</v>
      </c>
      <c r="AC136" s="40">
        <v>0.9</v>
      </c>
      <c r="AD136" s="26">
        <f t="shared" si="35"/>
        <v>529</v>
      </c>
      <c r="AE136" s="31">
        <f t="shared" si="36"/>
        <v>1</v>
      </c>
      <c r="AF136" s="31">
        <f>Table1[[#This Row],[Contactable leads]]*Table1[[#This Row],[Average productive calls per lead]]</f>
        <v>529</v>
      </c>
      <c r="AG136" s="31">
        <f>Table1[[#This Row],[Total Calls]]*$AG$1</f>
        <v>476.1</v>
      </c>
      <c r="AH136" s="31">
        <f>IF(Table1[[#This Row],[MSRU]]="Metro",3,IF(Table1[[#This Row],[MSRU]]="URBAN",2,1))</f>
        <v>2</v>
      </c>
      <c r="AI136" s="23">
        <f t="shared" si="37"/>
        <v>24</v>
      </c>
      <c r="AJ136" s="4">
        <f t="shared" si="38"/>
        <v>8</v>
      </c>
      <c r="AK136" s="4">
        <f t="shared" si="39"/>
        <v>6</v>
      </c>
      <c r="AL136" s="4">
        <f t="shared" si="40"/>
        <v>15</v>
      </c>
      <c r="AM136" s="4">
        <f>(Table1[[#This Row],[Total Employees dedicated for sales pitch]]*Table1[[#This Row],[Working days]]*Table1[[#This Row],[Productive working hours]]*60)/Table1[[#This Row],[Minutes per connected call]]</f>
        <v>1152</v>
      </c>
      <c r="AN13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529</v>
      </c>
      <c r="AO136" s="22">
        <f>Table1[[#This Row],[Contactable leads]]-Table1[[#This Row],[Contacted leads]]</f>
        <v>0</v>
      </c>
      <c r="AP136" s="17"/>
    </row>
    <row r="137" spans="1:42" x14ac:dyDescent="0.35">
      <c r="A137" s="11">
        <v>134</v>
      </c>
      <c r="B137" s="5" t="str">
        <f>IF(Table1[[#This Row],[Savings]]&gt;0,"N","Y")</f>
        <v>N</v>
      </c>
      <c r="C137" s="5" t="s">
        <v>184</v>
      </c>
      <c r="D137" s="5" t="s">
        <v>343</v>
      </c>
      <c r="E137" s="5" t="s">
        <v>470</v>
      </c>
      <c r="F137" s="6">
        <v>27025</v>
      </c>
      <c r="G137" s="7">
        <f t="shared" ca="1" si="28"/>
        <v>51</v>
      </c>
      <c r="H137" s="4">
        <v>7</v>
      </c>
      <c r="I137" s="5" t="str">
        <f>IF(Table1[[#This Row],[No of Employees]]&lt;5,"Below 5",IF(Table1[[#This Row],[No of Employees]]&lt;10,"5 to 10",IF(Table1[[#This Row],[No of Employees]]&lt;15,"10 to 15","Above 15")))</f>
        <v>5 to 10</v>
      </c>
      <c r="J137" s="57">
        <v>15.631849000000001</v>
      </c>
      <c r="K137" s="34">
        <v>0.27771699999999999</v>
      </c>
      <c r="L137" s="34">
        <f t="shared" si="29"/>
        <v>15.909566000000002</v>
      </c>
      <c r="M137" s="67">
        <f t="shared" si="30"/>
        <v>5.8341795930753231E-4</v>
      </c>
      <c r="N137" s="34">
        <v>18.107780999999999</v>
      </c>
      <c r="O137" s="68">
        <f t="shared" si="31"/>
        <v>3.3910830035033327E-4</v>
      </c>
      <c r="P137" s="71"/>
      <c r="Q137" s="10">
        <v>62</v>
      </c>
      <c r="R137" s="8">
        <v>90</v>
      </c>
      <c r="S137" s="8">
        <v>2</v>
      </c>
      <c r="T137" s="8">
        <v>4</v>
      </c>
      <c r="U137" s="8">
        <v>0</v>
      </c>
      <c r="V137" s="8">
        <v>2</v>
      </c>
      <c r="W137" s="22">
        <v>4</v>
      </c>
      <c r="X137" s="16">
        <v>164</v>
      </c>
      <c r="Y137" s="8">
        <v>159</v>
      </c>
      <c r="Z137" s="9">
        <f t="shared" si="32"/>
        <v>3.0487804878048808E-2</v>
      </c>
      <c r="AA137" s="8">
        <f t="shared" si="33"/>
        <v>5</v>
      </c>
      <c r="AB137" s="42" t="str">
        <f t="shared" si="34"/>
        <v>C. 100-250</v>
      </c>
      <c r="AC137" s="40">
        <v>0.9</v>
      </c>
      <c r="AD137" s="26">
        <f t="shared" si="35"/>
        <v>143</v>
      </c>
      <c r="AE137" s="31">
        <f t="shared" si="36"/>
        <v>1</v>
      </c>
      <c r="AF137" s="31">
        <f>Table1[[#This Row],[Contactable leads]]*Table1[[#This Row],[Average productive calls per lead]]</f>
        <v>143</v>
      </c>
      <c r="AG137" s="31">
        <f>Table1[[#This Row],[Total Calls]]*$AG$1</f>
        <v>128.70000000000002</v>
      </c>
      <c r="AH137" s="31">
        <f>IF(Table1[[#This Row],[MSRU]]="Metro",3,IF(Table1[[#This Row],[MSRU]]="URBAN",2,1))</f>
        <v>1</v>
      </c>
      <c r="AI137" s="23">
        <f t="shared" si="37"/>
        <v>24</v>
      </c>
      <c r="AJ137" s="4">
        <f t="shared" si="38"/>
        <v>8</v>
      </c>
      <c r="AK137" s="4">
        <f t="shared" si="39"/>
        <v>6</v>
      </c>
      <c r="AL137" s="4">
        <f t="shared" si="40"/>
        <v>15</v>
      </c>
      <c r="AM137" s="4">
        <f>(Table1[[#This Row],[Total Employees dedicated for sales pitch]]*Table1[[#This Row],[Working days]]*Table1[[#This Row],[Productive working hours]]*60)/Table1[[#This Row],[Minutes per connected call]]</f>
        <v>576</v>
      </c>
      <c r="AN13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143</v>
      </c>
      <c r="AO137" s="22">
        <f>Table1[[#This Row],[Contactable leads]]-Table1[[#This Row],[Contacted leads]]</f>
        <v>0</v>
      </c>
      <c r="AP137" s="17"/>
    </row>
    <row r="138" spans="1:42" x14ac:dyDescent="0.35">
      <c r="A138" s="11">
        <v>135</v>
      </c>
      <c r="B138" s="5" t="str">
        <f>IF(Table1[[#This Row],[Savings]]&gt;0,"N","Y")</f>
        <v>N</v>
      </c>
      <c r="C138" s="5" t="s">
        <v>222</v>
      </c>
      <c r="D138" s="5" t="s">
        <v>175</v>
      </c>
      <c r="E138" s="5" t="s">
        <v>471</v>
      </c>
      <c r="F138" s="6">
        <v>25808</v>
      </c>
      <c r="G138" s="7">
        <f t="shared" ca="1" si="28"/>
        <v>54</v>
      </c>
      <c r="H138" s="4">
        <v>6</v>
      </c>
      <c r="I138" s="5" t="str">
        <f>IF(Table1[[#This Row],[No of Employees]]&lt;5,"Below 5",IF(Table1[[#This Row],[No of Employees]]&lt;10,"5 to 10",IF(Table1[[#This Row],[No of Employees]]&lt;15,"10 to 15","Above 15")))</f>
        <v>5 to 10</v>
      </c>
      <c r="J138" s="57">
        <v>17.560030000000001</v>
      </c>
      <c r="K138" s="34">
        <v>0.57865699999999998</v>
      </c>
      <c r="L138" s="34">
        <f t="shared" si="29"/>
        <v>18.138687000000001</v>
      </c>
      <c r="M138" s="67">
        <f t="shared" si="30"/>
        <v>6.6516181233718542E-4</v>
      </c>
      <c r="N138" s="34">
        <v>13.295489</v>
      </c>
      <c r="O138" s="68">
        <f t="shared" si="31"/>
        <v>2.4898747544586231E-4</v>
      </c>
      <c r="P138" s="71"/>
      <c r="Q138" s="10">
        <v>93</v>
      </c>
      <c r="R138" s="8">
        <v>55</v>
      </c>
      <c r="S138" s="8">
        <v>2</v>
      </c>
      <c r="T138" s="8">
        <v>13</v>
      </c>
      <c r="U138" s="8">
        <v>0</v>
      </c>
      <c r="V138" s="8">
        <v>0</v>
      </c>
      <c r="W138" s="22">
        <v>4</v>
      </c>
      <c r="X138" s="16">
        <v>167</v>
      </c>
      <c r="Y138" s="8">
        <v>161</v>
      </c>
      <c r="Z138" s="9">
        <f t="shared" si="32"/>
        <v>3.59281437125748E-2</v>
      </c>
      <c r="AA138" s="8">
        <f t="shared" si="33"/>
        <v>6</v>
      </c>
      <c r="AB138" s="42" t="str">
        <f t="shared" si="34"/>
        <v>C. 100-250</v>
      </c>
      <c r="AC138" s="40">
        <v>0.9</v>
      </c>
      <c r="AD138" s="26">
        <f t="shared" si="35"/>
        <v>145</v>
      </c>
      <c r="AE138" s="31">
        <f t="shared" si="36"/>
        <v>1</v>
      </c>
      <c r="AF138" s="31">
        <f>Table1[[#This Row],[Contactable leads]]*Table1[[#This Row],[Average productive calls per lead]]</f>
        <v>145</v>
      </c>
      <c r="AG138" s="31">
        <f>Table1[[#This Row],[Total Calls]]*$AG$1</f>
        <v>130.5</v>
      </c>
      <c r="AH138" s="31">
        <f>IF(Table1[[#This Row],[MSRU]]="Metro",3,IF(Table1[[#This Row],[MSRU]]="URBAN",2,1))</f>
        <v>1</v>
      </c>
      <c r="AI138" s="23">
        <f t="shared" si="37"/>
        <v>24</v>
      </c>
      <c r="AJ138" s="4">
        <f t="shared" si="38"/>
        <v>8</v>
      </c>
      <c r="AK138" s="4">
        <f t="shared" si="39"/>
        <v>6</v>
      </c>
      <c r="AL138" s="4">
        <f t="shared" si="40"/>
        <v>15</v>
      </c>
      <c r="AM138" s="4">
        <f>(Table1[[#This Row],[Total Employees dedicated for sales pitch]]*Table1[[#This Row],[Working days]]*Table1[[#This Row],[Productive working hours]]*60)/Table1[[#This Row],[Minutes per connected call]]</f>
        <v>576</v>
      </c>
      <c r="AN13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145</v>
      </c>
      <c r="AO138" s="22">
        <f>Table1[[#This Row],[Contactable leads]]-Table1[[#This Row],[Contacted leads]]</f>
        <v>0</v>
      </c>
      <c r="AP138" s="17"/>
    </row>
    <row r="139" spans="1:42" x14ac:dyDescent="0.35">
      <c r="A139" s="11">
        <v>136</v>
      </c>
      <c r="B139" s="5" t="str">
        <f>IF(Table1[[#This Row],[Savings]]&gt;0,"N","Y")</f>
        <v>N</v>
      </c>
      <c r="C139" s="5" t="s">
        <v>190</v>
      </c>
      <c r="D139" s="5" t="s">
        <v>356</v>
      </c>
      <c r="E139" s="5" t="s">
        <v>472</v>
      </c>
      <c r="F139" s="6">
        <v>23741</v>
      </c>
      <c r="G139" s="7">
        <f t="shared" ca="1" si="28"/>
        <v>60</v>
      </c>
      <c r="H139" s="4">
        <v>14</v>
      </c>
      <c r="I139" s="5" t="str">
        <f>IF(Table1[[#This Row],[No of Employees]]&lt;5,"Below 5",IF(Table1[[#This Row],[No of Employees]]&lt;10,"5 to 10",IF(Table1[[#This Row],[No of Employees]]&lt;15,"10 to 15","Above 15")))</f>
        <v>10 to 15</v>
      </c>
      <c r="J139" s="57">
        <v>54.796196000000002</v>
      </c>
      <c r="K139" s="34">
        <v>6.6471640000000001</v>
      </c>
      <c r="L139" s="34">
        <f t="shared" si="29"/>
        <v>61.443359999999998</v>
      </c>
      <c r="M139" s="67">
        <f t="shared" si="30"/>
        <v>2.2531827520749499E-3</v>
      </c>
      <c r="N139" s="34">
        <v>111.435819</v>
      </c>
      <c r="O139" s="68">
        <f t="shared" si="31"/>
        <v>2.0868824942844944E-3</v>
      </c>
      <c r="P139" s="71"/>
      <c r="Q139" s="10">
        <v>262</v>
      </c>
      <c r="R139" s="8">
        <v>304</v>
      </c>
      <c r="S139" s="8">
        <v>82</v>
      </c>
      <c r="T139" s="8">
        <v>24</v>
      </c>
      <c r="U139" s="8">
        <v>0</v>
      </c>
      <c r="V139" s="8">
        <v>7</v>
      </c>
      <c r="W139" s="22">
        <v>45</v>
      </c>
      <c r="X139" s="16">
        <v>724</v>
      </c>
      <c r="Y139" s="8">
        <v>688</v>
      </c>
      <c r="Z139" s="9">
        <f t="shared" si="32"/>
        <v>4.9723756906077332E-2</v>
      </c>
      <c r="AA139" s="8">
        <f t="shared" si="33"/>
        <v>36</v>
      </c>
      <c r="AB139" s="42" t="str">
        <f t="shared" si="34"/>
        <v>E. 500-750</v>
      </c>
      <c r="AC139" s="40">
        <v>0.9</v>
      </c>
      <c r="AD139" s="26">
        <f t="shared" si="35"/>
        <v>619</v>
      </c>
      <c r="AE139" s="31">
        <f t="shared" si="36"/>
        <v>1</v>
      </c>
      <c r="AF139" s="31">
        <f>Table1[[#This Row],[Contactable leads]]*Table1[[#This Row],[Average productive calls per lead]]</f>
        <v>619</v>
      </c>
      <c r="AG139" s="31">
        <f>Table1[[#This Row],[Total Calls]]*$AG$1</f>
        <v>557.1</v>
      </c>
      <c r="AH139" s="31">
        <f>IF(Table1[[#This Row],[MSRU]]="Metro",3,IF(Table1[[#This Row],[MSRU]]="URBAN",2,1))</f>
        <v>2</v>
      </c>
      <c r="AI139" s="23">
        <f t="shared" si="37"/>
        <v>24</v>
      </c>
      <c r="AJ139" s="4">
        <f t="shared" si="38"/>
        <v>8</v>
      </c>
      <c r="AK139" s="4">
        <f t="shared" si="39"/>
        <v>6</v>
      </c>
      <c r="AL139" s="4">
        <f t="shared" si="40"/>
        <v>15</v>
      </c>
      <c r="AM139" s="4">
        <f>(Table1[[#This Row],[Total Employees dedicated for sales pitch]]*Table1[[#This Row],[Working days]]*Table1[[#This Row],[Productive working hours]]*60)/Table1[[#This Row],[Minutes per connected call]]</f>
        <v>1152</v>
      </c>
      <c r="AN13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619</v>
      </c>
      <c r="AO139" s="22">
        <f>Table1[[#This Row],[Contactable leads]]-Table1[[#This Row],[Contacted leads]]</f>
        <v>0</v>
      </c>
      <c r="AP139" s="17"/>
    </row>
    <row r="140" spans="1:42" x14ac:dyDescent="0.35">
      <c r="A140" s="11">
        <v>137</v>
      </c>
      <c r="B140" s="5" t="str">
        <f>IF(Table1[[#This Row],[Savings]]&gt;0,"N","Y")</f>
        <v>N</v>
      </c>
      <c r="C140" s="5" t="s">
        <v>174</v>
      </c>
      <c r="D140" s="5" t="s">
        <v>175</v>
      </c>
      <c r="E140" s="5" t="s">
        <v>176</v>
      </c>
      <c r="F140" s="6">
        <v>26312</v>
      </c>
      <c r="G140" s="7">
        <f t="shared" ca="1" si="28"/>
        <v>53</v>
      </c>
      <c r="H140" s="4">
        <v>7</v>
      </c>
      <c r="I140" s="5" t="str">
        <f>IF(Table1[[#This Row],[No of Employees]]&lt;5,"Below 5",IF(Table1[[#This Row],[No of Employees]]&lt;10,"5 to 10",IF(Table1[[#This Row],[No of Employees]]&lt;15,"10 to 15","Above 15")))</f>
        <v>5 to 10</v>
      </c>
      <c r="J140" s="57">
        <v>22.277913999999999</v>
      </c>
      <c r="K140" s="34">
        <v>4.7491390000000004</v>
      </c>
      <c r="L140" s="34">
        <f t="shared" si="29"/>
        <v>27.027052999999999</v>
      </c>
      <c r="M140" s="67">
        <f t="shared" si="30"/>
        <v>9.911061123450205E-4</v>
      </c>
      <c r="N140" s="34">
        <v>80.714101999999997</v>
      </c>
      <c r="O140" s="68">
        <f t="shared" si="31"/>
        <v>1.511550307766779E-3</v>
      </c>
      <c r="P140" s="71"/>
      <c r="Q140" s="10">
        <v>36</v>
      </c>
      <c r="R140" s="8">
        <v>333</v>
      </c>
      <c r="S140" s="8">
        <v>8</v>
      </c>
      <c r="T140" s="8">
        <v>47</v>
      </c>
      <c r="U140" s="8">
        <v>0</v>
      </c>
      <c r="V140" s="8">
        <v>3</v>
      </c>
      <c r="W140" s="22">
        <v>6</v>
      </c>
      <c r="X140" s="16">
        <v>433</v>
      </c>
      <c r="Y140" s="8">
        <v>409</v>
      </c>
      <c r="Z140" s="9">
        <f t="shared" si="32"/>
        <v>5.5427251732101612E-2</v>
      </c>
      <c r="AA140" s="8">
        <f t="shared" si="33"/>
        <v>24</v>
      </c>
      <c r="AB140" s="42" t="str">
        <f t="shared" si="34"/>
        <v>D. 240-500</v>
      </c>
      <c r="AC140" s="40">
        <v>0.9</v>
      </c>
      <c r="AD140" s="26">
        <f t="shared" si="35"/>
        <v>368</v>
      </c>
      <c r="AE140" s="31">
        <f t="shared" si="36"/>
        <v>1</v>
      </c>
      <c r="AF140" s="31">
        <f>Table1[[#This Row],[Contactable leads]]*Table1[[#This Row],[Average productive calls per lead]]</f>
        <v>368</v>
      </c>
      <c r="AG140" s="31">
        <f>Table1[[#This Row],[Total Calls]]*$AG$1</f>
        <v>331.2</v>
      </c>
      <c r="AH140" s="31">
        <f>IF(Table1[[#This Row],[MSRU]]="Metro",3,IF(Table1[[#This Row],[MSRU]]="URBAN",2,1))</f>
        <v>1</v>
      </c>
      <c r="AI140" s="23">
        <f t="shared" si="37"/>
        <v>24</v>
      </c>
      <c r="AJ140" s="4">
        <f t="shared" si="38"/>
        <v>8</v>
      </c>
      <c r="AK140" s="4">
        <f t="shared" si="39"/>
        <v>6</v>
      </c>
      <c r="AL140" s="4">
        <f t="shared" si="40"/>
        <v>15</v>
      </c>
      <c r="AM140" s="4">
        <f>(Table1[[#This Row],[Total Employees dedicated for sales pitch]]*Table1[[#This Row],[Working days]]*Table1[[#This Row],[Productive working hours]]*60)/Table1[[#This Row],[Minutes per connected call]]</f>
        <v>576</v>
      </c>
      <c r="AN14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368</v>
      </c>
      <c r="AO140" s="22">
        <f>Table1[[#This Row],[Contactable leads]]-Table1[[#This Row],[Contacted leads]]</f>
        <v>0</v>
      </c>
      <c r="AP140" s="17"/>
    </row>
    <row r="141" spans="1:42" x14ac:dyDescent="0.35">
      <c r="A141" s="11">
        <v>138</v>
      </c>
      <c r="B141" s="5" t="str">
        <f>IF(Table1[[#This Row],[Savings]]&gt;0,"N","Y")</f>
        <v>N</v>
      </c>
      <c r="C141" s="5" t="s">
        <v>184</v>
      </c>
      <c r="D141" s="5" t="s">
        <v>343</v>
      </c>
      <c r="E141" s="5" t="s">
        <v>473</v>
      </c>
      <c r="F141" s="6">
        <v>27673</v>
      </c>
      <c r="G141" s="7">
        <f t="shared" ca="1" si="28"/>
        <v>49</v>
      </c>
      <c r="H141" s="4">
        <v>8</v>
      </c>
      <c r="I141" s="5" t="str">
        <f>IF(Table1[[#This Row],[No of Employees]]&lt;5,"Below 5",IF(Table1[[#This Row],[No of Employees]]&lt;10,"5 to 10",IF(Table1[[#This Row],[No of Employees]]&lt;15,"10 to 15","Above 15")))</f>
        <v>5 to 10</v>
      </c>
      <c r="J141" s="57">
        <v>30.984514000000001</v>
      </c>
      <c r="K141" s="34">
        <v>1.6070819999999999</v>
      </c>
      <c r="L141" s="34">
        <f t="shared" si="29"/>
        <v>32.591596000000003</v>
      </c>
      <c r="M141" s="67">
        <f t="shared" si="30"/>
        <v>1.1951628616956322E-3</v>
      </c>
      <c r="N141" s="34">
        <v>43.415118999999997</v>
      </c>
      <c r="O141" s="68">
        <f t="shared" si="31"/>
        <v>8.1304424951889238E-4</v>
      </c>
      <c r="P141" s="71"/>
      <c r="Q141" s="10">
        <v>76</v>
      </c>
      <c r="R141" s="8">
        <v>173</v>
      </c>
      <c r="S141" s="8">
        <v>5</v>
      </c>
      <c r="T141" s="8">
        <v>10</v>
      </c>
      <c r="U141" s="8">
        <v>0</v>
      </c>
      <c r="V141" s="8">
        <v>4</v>
      </c>
      <c r="W141" s="22">
        <v>8</v>
      </c>
      <c r="X141" s="16">
        <v>276</v>
      </c>
      <c r="Y141" s="8">
        <v>266</v>
      </c>
      <c r="Z141" s="9">
        <f t="shared" si="32"/>
        <v>3.6231884057971064E-2</v>
      </c>
      <c r="AA141" s="8">
        <f t="shared" si="33"/>
        <v>10</v>
      </c>
      <c r="AB141" s="42" t="str">
        <f t="shared" si="34"/>
        <v>D. 240-500</v>
      </c>
      <c r="AC141" s="40">
        <v>0.9</v>
      </c>
      <c r="AD141" s="26">
        <f t="shared" si="35"/>
        <v>239</v>
      </c>
      <c r="AE141" s="31">
        <f t="shared" si="36"/>
        <v>1</v>
      </c>
      <c r="AF141" s="31">
        <f>Table1[[#This Row],[Contactable leads]]*Table1[[#This Row],[Average productive calls per lead]]</f>
        <v>239</v>
      </c>
      <c r="AG141" s="31">
        <f>Table1[[#This Row],[Total Calls]]*$AG$1</f>
        <v>215.1</v>
      </c>
      <c r="AH141" s="31">
        <f>IF(Table1[[#This Row],[MSRU]]="Metro",3,IF(Table1[[#This Row],[MSRU]]="URBAN",2,1))</f>
        <v>1</v>
      </c>
      <c r="AI141" s="23">
        <f t="shared" si="37"/>
        <v>24</v>
      </c>
      <c r="AJ141" s="4">
        <f t="shared" si="38"/>
        <v>8</v>
      </c>
      <c r="AK141" s="4">
        <f t="shared" si="39"/>
        <v>6</v>
      </c>
      <c r="AL141" s="4">
        <f t="shared" si="40"/>
        <v>15</v>
      </c>
      <c r="AM141" s="4">
        <f>(Table1[[#This Row],[Total Employees dedicated for sales pitch]]*Table1[[#This Row],[Working days]]*Table1[[#This Row],[Productive working hours]]*60)/Table1[[#This Row],[Minutes per connected call]]</f>
        <v>576</v>
      </c>
      <c r="AN14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239</v>
      </c>
      <c r="AO141" s="22">
        <f>Table1[[#This Row],[Contactable leads]]-Table1[[#This Row],[Contacted leads]]</f>
        <v>0</v>
      </c>
      <c r="AP141" s="17"/>
    </row>
    <row r="142" spans="1:42" x14ac:dyDescent="0.35">
      <c r="A142" s="11">
        <v>139</v>
      </c>
      <c r="B142" s="5" t="str">
        <f>IF(Table1[[#This Row],[Savings]]&gt;0,"N","Y")</f>
        <v>N</v>
      </c>
      <c r="C142" s="5" t="s">
        <v>213</v>
      </c>
      <c r="D142" s="5" t="s">
        <v>340</v>
      </c>
      <c r="E142" s="5" t="s">
        <v>474</v>
      </c>
      <c r="F142" s="6">
        <v>26777</v>
      </c>
      <c r="G142" s="7">
        <f t="shared" ca="1" si="28"/>
        <v>52</v>
      </c>
      <c r="H142" s="4">
        <v>9</v>
      </c>
      <c r="I142" s="5" t="str">
        <f>IF(Table1[[#This Row],[No of Employees]]&lt;5,"Below 5",IF(Table1[[#This Row],[No of Employees]]&lt;10,"5 to 10",IF(Table1[[#This Row],[No of Employees]]&lt;15,"10 to 15","Above 15")))</f>
        <v>5 to 10</v>
      </c>
      <c r="J142" s="57">
        <v>20.706372000000002</v>
      </c>
      <c r="K142" s="34">
        <v>5.6883910000000002</v>
      </c>
      <c r="L142" s="34">
        <f t="shared" si="29"/>
        <v>26.394763000000001</v>
      </c>
      <c r="M142" s="67">
        <f t="shared" si="30"/>
        <v>9.6791947472771778E-4</v>
      </c>
      <c r="N142" s="34">
        <v>63.362502999999997</v>
      </c>
      <c r="O142" s="68">
        <f t="shared" si="31"/>
        <v>1.1866031899917993E-3</v>
      </c>
      <c r="P142" s="71"/>
      <c r="Q142" s="10">
        <v>56</v>
      </c>
      <c r="R142" s="8">
        <v>103</v>
      </c>
      <c r="S142" s="8">
        <v>12</v>
      </c>
      <c r="T142" s="8">
        <v>4</v>
      </c>
      <c r="U142" s="8">
        <v>0</v>
      </c>
      <c r="V142" s="8">
        <v>3</v>
      </c>
      <c r="W142" s="22">
        <v>10</v>
      </c>
      <c r="X142" s="16">
        <v>188</v>
      </c>
      <c r="Y142" s="8">
        <v>181</v>
      </c>
      <c r="Z142" s="9">
        <f t="shared" si="32"/>
        <v>3.7234042553191515E-2</v>
      </c>
      <c r="AA142" s="8">
        <f t="shared" si="33"/>
        <v>7</v>
      </c>
      <c r="AB142" s="42" t="str">
        <f t="shared" si="34"/>
        <v>C. 100-250</v>
      </c>
      <c r="AC142" s="40">
        <v>0.9</v>
      </c>
      <c r="AD142" s="26">
        <f t="shared" si="35"/>
        <v>163</v>
      </c>
      <c r="AE142" s="31">
        <f t="shared" si="36"/>
        <v>1</v>
      </c>
      <c r="AF142" s="31">
        <f>Table1[[#This Row],[Contactable leads]]*Table1[[#This Row],[Average productive calls per lead]]</f>
        <v>163</v>
      </c>
      <c r="AG142" s="31">
        <f>Table1[[#This Row],[Total Calls]]*$AG$1</f>
        <v>146.70000000000002</v>
      </c>
      <c r="AH142" s="31">
        <f>IF(Table1[[#This Row],[MSRU]]="Metro",3,IF(Table1[[#This Row],[MSRU]]="URBAN",2,1))</f>
        <v>3</v>
      </c>
      <c r="AI142" s="23">
        <f t="shared" si="37"/>
        <v>24</v>
      </c>
      <c r="AJ142" s="4">
        <f t="shared" si="38"/>
        <v>8</v>
      </c>
      <c r="AK142" s="4">
        <f t="shared" si="39"/>
        <v>6</v>
      </c>
      <c r="AL142" s="4">
        <f t="shared" si="40"/>
        <v>15</v>
      </c>
      <c r="AM142" s="4">
        <f>(Table1[[#This Row],[Total Employees dedicated for sales pitch]]*Table1[[#This Row],[Working days]]*Table1[[#This Row],[Productive working hours]]*60)/Table1[[#This Row],[Minutes per connected call]]</f>
        <v>1728</v>
      </c>
      <c r="AN14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163</v>
      </c>
      <c r="AO142" s="22">
        <f>Table1[[#This Row],[Contactable leads]]-Table1[[#This Row],[Contacted leads]]</f>
        <v>0</v>
      </c>
      <c r="AP142" s="17"/>
    </row>
    <row r="143" spans="1:42" x14ac:dyDescent="0.35">
      <c r="A143" s="11">
        <v>140</v>
      </c>
      <c r="B143" s="5" t="str">
        <f>IF(Table1[[#This Row],[Savings]]&gt;0,"N","Y")</f>
        <v>N</v>
      </c>
      <c r="C143" s="5" t="s">
        <v>174</v>
      </c>
      <c r="D143" s="5" t="s">
        <v>175</v>
      </c>
      <c r="E143" s="5" t="s">
        <v>475</v>
      </c>
      <c r="F143" s="6">
        <v>13848</v>
      </c>
      <c r="G143" s="7">
        <f t="shared" ca="1" si="28"/>
        <v>87</v>
      </c>
      <c r="H143" s="4">
        <v>14</v>
      </c>
      <c r="I143" s="5" t="str">
        <f>IF(Table1[[#This Row],[No of Employees]]&lt;5,"Below 5",IF(Table1[[#This Row],[No of Employees]]&lt;10,"5 to 10",IF(Table1[[#This Row],[No of Employees]]&lt;15,"10 to 15","Above 15")))</f>
        <v>10 to 15</v>
      </c>
      <c r="J143" s="57">
        <v>44.078961</v>
      </c>
      <c r="K143" s="34">
        <v>6.752974</v>
      </c>
      <c r="L143" s="34">
        <f t="shared" si="29"/>
        <v>50.831935000000001</v>
      </c>
      <c r="M143" s="67">
        <f t="shared" si="30"/>
        <v>1.8640523434362147E-3</v>
      </c>
      <c r="N143" s="34">
        <v>105.564161</v>
      </c>
      <c r="O143" s="68">
        <f t="shared" si="31"/>
        <v>1.9769226949795196E-3</v>
      </c>
      <c r="P143" s="71"/>
      <c r="Q143" s="10">
        <v>79</v>
      </c>
      <c r="R143" s="8">
        <v>398</v>
      </c>
      <c r="S143" s="8">
        <v>11</v>
      </c>
      <c r="T143" s="8">
        <v>27</v>
      </c>
      <c r="U143" s="8">
        <v>2</v>
      </c>
      <c r="V143" s="8">
        <v>5</v>
      </c>
      <c r="W143" s="22">
        <v>18</v>
      </c>
      <c r="X143" s="16">
        <v>540</v>
      </c>
      <c r="Y143" s="8">
        <v>515</v>
      </c>
      <c r="Z143" s="9">
        <f t="shared" si="32"/>
        <v>4.629629629629628E-2</v>
      </c>
      <c r="AA143" s="8">
        <f t="shared" si="33"/>
        <v>25</v>
      </c>
      <c r="AB143" s="42" t="str">
        <f t="shared" si="34"/>
        <v>E. 500-750</v>
      </c>
      <c r="AC143" s="40">
        <v>0.9</v>
      </c>
      <c r="AD143" s="26">
        <f t="shared" si="35"/>
        <v>464</v>
      </c>
      <c r="AE143" s="31">
        <f t="shared" si="36"/>
        <v>1</v>
      </c>
      <c r="AF143" s="31">
        <f>Table1[[#This Row],[Contactable leads]]*Table1[[#This Row],[Average productive calls per lead]]</f>
        <v>464</v>
      </c>
      <c r="AG143" s="31">
        <f>Table1[[#This Row],[Total Calls]]*$AG$1</f>
        <v>417.6</v>
      </c>
      <c r="AH143" s="31">
        <f>IF(Table1[[#This Row],[MSRU]]="Metro",3,IF(Table1[[#This Row],[MSRU]]="URBAN",2,1))</f>
        <v>1</v>
      </c>
      <c r="AI143" s="23">
        <f t="shared" si="37"/>
        <v>24</v>
      </c>
      <c r="AJ143" s="4">
        <f t="shared" si="38"/>
        <v>8</v>
      </c>
      <c r="AK143" s="4">
        <f t="shared" si="39"/>
        <v>6</v>
      </c>
      <c r="AL143" s="4">
        <f t="shared" si="40"/>
        <v>15</v>
      </c>
      <c r="AM143" s="4">
        <f>(Table1[[#This Row],[Total Employees dedicated for sales pitch]]*Table1[[#This Row],[Working days]]*Table1[[#This Row],[Productive working hours]]*60)/Table1[[#This Row],[Minutes per connected call]]</f>
        <v>576</v>
      </c>
      <c r="AN14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464</v>
      </c>
      <c r="AO143" s="22">
        <f>Table1[[#This Row],[Contactable leads]]-Table1[[#This Row],[Contacted leads]]</f>
        <v>0</v>
      </c>
      <c r="AP143" s="17"/>
    </row>
    <row r="144" spans="1:42" x14ac:dyDescent="0.35">
      <c r="A144" s="11">
        <v>141</v>
      </c>
      <c r="B144" s="5" t="str">
        <f>IF(Table1[[#This Row],[Savings]]&gt;0,"N","Y")</f>
        <v>N</v>
      </c>
      <c r="C144" s="5" t="s">
        <v>179</v>
      </c>
      <c r="D144" s="5" t="s">
        <v>356</v>
      </c>
      <c r="E144" s="5" t="s">
        <v>476</v>
      </c>
      <c r="F144" s="6">
        <v>27747</v>
      </c>
      <c r="G144" s="7">
        <f t="shared" ca="1" si="28"/>
        <v>49</v>
      </c>
      <c r="H144" s="4">
        <v>8</v>
      </c>
      <c r="I144" s="5" t="str">
        <f>IF(Table1[[#This Row],[No of Employees]]&lt;5,"Below 5",IF(Table1[[#This Row],[No of Employees]]&lt;10,"5 to 10",IF(Table1[[#This Row],[No of Employees]]&lt;15,"10 to 15","Above 15")))</f>
        <v>5 to 10</v>
      </c>
      <c r="J144" s="57">
        <v>14.899962</v>
      </c>
      <c r="K144" s="34">
        <v>2.5865010000000002</v>
      </c>
      <c r="L144" s="34">
        <f t="shared" si="29"/>
        <v>17.486463000000001</v>
      </c>
      <c r="M144" s="67">
        <f t="shared" si="30"/>
        <v>6.412441771803623E-4</v>
      </c>
      <c r="N144" s="34">
        <v>26.48498</v>
      </c>
      <c r="O144" s="68">
        <f t="shared" si="31"/>
        <v>4.95989903600699E-4</v>
      </c>
      <c r="P144" s="71"/>
      <c r="Q144" s="10">
        <v>17</v>
      </c>
      <c r="R144" s="8">
        <v>57</v>
      </c>
      <c r="S144" s="8">
        <v>1</v>
      </c>
      <c r="T144" s="8">
        <v>6</v>
      </c>
      <c r="U144" s="8">
        <v>0</v>
      </c>
      <c r="V144" s="8">
        <v>1</v>
      </c>
      <c r="W144" s="22">
        <v>3</v>
      </c>
      <c r="X144" s="16">
        <v>85</v>
      </c>
      <c r="Y144" s="8">
        <v>84</v>
      </c>
      <c r="Z144" s="9">
        <f t="shared" si="32"/>
        <v>1.1764705882352899E-2</v>
      </c>
      <c r="AA144" s="8">
        <f t="shared" si="33"/>
        <v>1</v>
      </c>
      <c r="AB144" s="42" t="str">
        <f t="shared" si="34"/>
        <v>B. 50-100</v>
      </c>
      <c r="AC144" s="40">
        <v>0.9</v>
      </c>
      <c r="AD144" s="26">
        <f t="shared" si="35"/>
        <v>76</v>
      </c>
      <c r="AE144" s="31">
        <f t="shared" si="36"/>
        <v>1</v>
      </c>
      <c r="AF144" s="31">
        <f>Table1[[#This Row],[Contactable leads]]*Table1[[#This Row],[Average productive calls per lead]]</f>
        <v>76</v>
      </c>
      <c r="AG144" s="31">
        <f>Table1[[#This Row],[Total Calls]]*$AG$1</f>
        <v>68.400000000000006</v>
      </c>
      <c r="AH144" s="31">
        <f>IF(Table1[[#This Row],[MSRU]]="Metro",3,IF(Table1[[#This Row],[MSRU]]="URBAN",2,1))</f>
        <v>2</v>
      </c>
      <c r="AI144" s="23">
        <f t="shared" si="37"/>
        <v>24</v>
      </c>
      <c r="AJ144" s="4">
        <f t="shared" si="38"/>
        <v>8</v>
      </c>
      <c r="AK144" s="4">
        <f t="shared" si="39"/>
        <v>6</v>
      </c>
      <c r="AL144" s="4">
        <f t="shared" si="40"/>
        <v>15</v>
      </c>
      <c r="AM144" s="4">
        <f>(Table1[[#This Row],[Total Employees dedicated for sales pitch]]*Table1[[#This Row],[Working days]]*Table1[[#This Row],[Productive working hours]]*60)/Table1[[#This Row],[Minutes per connected call]]</f>
        <v>1152</v>
      </c>
      <c r="AN14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76</v>
      </c>
      <c r="AO144" s="22">
        <f>Table1[[#This Row],[Contactable leads]]-Table1[[#This Row],[Contacted leads]]</f>
        <v>0</v>
      </c>
      <c r="AP144" s="17"/>
    </row>
    <row r="145" spans="1:42" x14ac:dyDescent="0.35">
      <c r="A145" s="11">
        <v>142</v>
      </c>
      <c r="B145" s="5" t="str">
        <f>IF(Table1[[#This Row],[Savings]]&gt;0,"N","Y")</f>
        <v>N</v>
      </c>
      <c r="C145" s="5" t="s">
        <v>190</v>
      </c>
      <c r="D145" s="5" t="s">
        <v>175</v>
      </c>
      <c r="E145" s="5" t="s">
        <v>477</v>
      </c>
      <c r="F145" s="6">
        <v>27754</v>
      </c>
      <c r="G145" s="7">
        <f t="shared" ca="1" si="28"/>
        <v>49</v>
      </c>
      <c r="H145" s="4">
        <v>11</v>
      </c>
      <c r="I145" s="5" t="str">
        <f>IF(Table1[[#This Row],[No of Employees]]&lt;5,"Below 5",IF(Table1[[#This Row],[No of Employees]]&lt;10,"5 to 10",IF(Table1[[#This Row],[No of Employees]]&lt;15,"10 to 15","Above 15")))</f>
        <v>10 to 15</v>
      </c>
      <c r="J145" s="57">
        <v>69.095142999999993</v>
      </c>
      <c r="K145" s="34">
        <v>7.1988380000000003</v>
      </c>
      <c r="L145" s="34">
        <f t="shared" si="29"/>
        <v>76.293980999999988</v>
      </c>
      <c r="M145" s="67">
        <f t="shared" si="30"/>
        <v>2.7977682548013965E-3</v>
      </c>
      <c r="N145" s="34">
        <v>86.518332000000001</v>
      </c>
      <c r="O145" s="68">
        <f t="shared" si="31"/>
        <v>1.6202473684470697E-3</v>
      </c>
      <c r="P145" s="71"/>
      <c r="Q145" s="10">
        <v>267</v>
      </c>
      <c r="R145" s="8">
        <v>349</v>
      </c>
      <c r="S145" s="8">
        <v>28</v>
      </c>
      <c r="T145" s="8">
        <v>19</v>
      </c>
      <c r="U145" s="8">
        <v>2</v>
      </c>
      <c r="V145" s="8">
        <v>4</v>
      </c>
      <c r="W145" s="22">
        <v>32</v>
      </c>
      <c r="X145" s="16">
        <v>701</v>
      </c>
      <c r="Y145" s="8">
        <v>683</v>
      </c>
      <c r="Z145" s="9">
        <f t="shared" si="32"/>
        <v>2.5677603423680417E-2</v>
      </c>
      <c r="AA145" s="8">
        <f t="shared" si="33"/>
        <v>18</v>
      </c>
      <c r="AB145" s="42" t="str">
        <f t="shared" si="34"/>
        <v>E. 500-750</v>
      </c>
      <c r="AC145" s="40">
        <v>0.9</v>
      </c>
      <c r="AD145" s="26">
        <f t="shared" si="35"/>
        <v>615</v>
      </c>
      <c r="AE145" s="31">
        <f t="shared" si="36"/>
        <v>1</v>
      </c>
      <c r="AF145" s="31">
        <f>Table1[[#This Row],[Contactable leads]]*Table1[[#This Row],[Average productive calls per lead]]</f>
        <v>615</v>
      </c>
      <c r="AG145" s="31">
        <f>Table1[[#This Row],[Total Calls]]*$AG$1</f>
        <v>553.5</v>
      </c>
      <c r="AH145" s="31">
        <f>IF(Table1[[#This Row],[MSRU]]="Metro",3,IF(Table1[[#This Row],[MSRU]]="URBAN",2,1))</f>
        <v>1</v>
      </c>
      <c r="AI145" s="23">
        <f t="shared" si="37"/>
        <v>24</v>
      </c>
      <c r="AJ145" s="4">
        <f t="shared" si="38"/>
        <v>8</v>
      </c>
      <c r="AK145" s="4">
        <f t="shared" si="39"/>
        <v>6</v>
      </c>
      <c r="AL145" s="4">
        <f t="shared" si="40"/>
        <v>15</v>
      </c>
      <c r="AM145" s="4">
        <f>(Table1[[#This Row],[Total Employees dedicated for sales pitch]]*Table1[[#This Row],[Working days]]*Table1[[#This Row],[Productive working hours]]*60)/Table1[[#This Row],[Minutes per connected call]]</f>
        <v>576</v>
      </c>
      <c r="AN14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615</v>
      </c>
      <c r="AO145" s="22">
        <f>Table1[[#This Row],[Contactable leads]]-Table1[[#This Row],[Contacted leads]]</f>
        <v>0</v>
      </c>
      <c r="AP145" s="17"/>
    </row>
    <row r="146" spans="1:42" x14ac:dyDescent="0.35">
      <c r="A146" s="11">
        <v>143</v>
      </c>
      <c r="B146" s="5" t="str">
        <f>IF(Table1[[#This Row],[Savings]]&gt;0,"N","Y")</f>
        <v>N</v>
      </c>
      <c r="C146" s="5" t="s">
        <v>190</v>
      </c>
      <c r="D146" s="5" t="s">
        <v>175</v>
      </c>
      <c r="E146" s="5" t="s">
        <v>478</v>
      </c>
      <c r="F146" s="6">
        <v>28104</v>
      </c>
      <c r="G146" s="7">
        <f t="shared" ca="1" si="28"/>
        <v>48</v>
      </c>
      <c r="H146" s="4">
        <v>11</v>
      </c>
      <c r="I146" s="5" t="str">
        <f>IF(Table1[[#This Row],[No of Employees]]&lt;5,"Below 5",IF(Table1[[#This Row],[No of Employees]]&lt;10,"5 to 10",IF(Table1[[#This Row],[No of Employees]]&lt;15,"10 to 15","Above 15")))</f>
        <v>10 to 15</v>
      </c>
      <c r="J146" s="57">
        <v>71.98</v>
      </c>
      <c r="K146" s="34">
        <v>4.6518449999999998</v>
      </c>
      <c r="L146" s="34">
        <f t="shared" si="29"/>
        <v>76.631844999999998</v>
      </c>
      <c r="M146" s="67">
        <f t="shared" si="30"/>
        <v>2.8101580286898535E-3</v>
      </c>
      <c r="N146" s="34">
        <v>89.918414999999996</v>
      </c>
      <c r="O146" s="68">
        <f t="shared" si="31"/>
        <v>1.6839214523770699E-3</v>
      </c>
      <c r="P146" s="71"/>
      <c r="Q146" s="10">
        <v>246</v>
      </c>
      <c r="R146" s="8">
        <v>473</v>
      </c>
      <c r="S146" s="8">
        <v>31</v>
      </c>
      <c r="T146" s="8">
        <v>22</v>
      </c>
      <c r="U146" s="8">
        <v>2</v>
      </c>
      <c r="V146" s="8">
        <v>15</v>
      </c>
      <c r="W146" s="22">
        <v>44</v>
      </c>
      <c r="X146" s="16">
        <v>833</v>
      </c>
      <c r="Y146" s="8">
        <v>805</v>
      </c>
      <c r="Z146" s="9">
        <f t="shared" si="32"/>
        <v>3.3613445378151252E-2</v>
      </c>
      <c r="AA146" s="8">
        <f t="shared" si="33"/>
        <v>28</v>
      </c>
      <c r="AB146" s="42" t="str">
        <f t="shared" si="34"/>
        <v>F. 750-100</v>
      </c>
      <c r="AC146" s="40">
        <v>0.9</v>
      </c>
      <c r="AD146" s="26">
        <f t="shared" si="35"/>
        <v>725</v>
      </c>
      <c r="AE146" s="31">
        <f t="shared" si="36"/>
        <v>1</v>
      </c>
      <c r="AF146" s="31">
        <f>Table1[[#This Row],[Contactable leads]]*Table1[[#This Row],[Average productive calls per lead]]</f>
        <v>725</v>
      </c>
      <c r="AG146" s="31">
        <f>Table1[[#This Row],[Total Calls]]*$AG$1</f>
        <v>652.5</v>
      </c>
      <c r="AH146" s="31">
        <f>IF(Table1[[#This Row],[MSRU]]="Metro",3,IF(Table1[[#This Row],[MSRU]]="URBAN",2,1))</f>
        <v>1</v>
      </c>
      <c r="AI146" s="23">
        <f t="shared" si="37"/>
        <v>24</v>
      </c>
      <c r="AJ146" s="4">
        <f t="shared" si="38"/>
        <v>8</v>
      </c>
      <c r="AK146" s="4">
        <f t="shared" si="39"/>
        <v>6</v>
      </c>
      <c r="AL146" s="4">
        <f t="shared" si="40"/>
        <v>15</v>
      </c>
      <c r="AM146" s="4">
        <f>(Table1[[#This Row],[Total Employees dedicated for sales pitch]]*Table1[[#This Row],[Working days]]*Table1[[#This Row],[Productive working hours]]*60)/Table1[[#This Row],[Minutes per connected call]]</f>
        <v>576</v>
      </c>
      <c r="AN14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640</v>
      </c>
      <c r="AO146" s="22">
        <f>Table1[[#This Row],[Contactable leads]]-Table1[[#This Row],[Contacted leads]]</f>
        <v>85</v>
      </c>
      <c r="AP146" s="17"/>
    </row>
    <row r="147" spans="1:42" x14ac:dyDescent="0.35">
      <c r="A147" s="11">
        <v>144</v>
      </c>
      <c r="B147" s="5" t="str">
        <f>IF(Table1[[#This Row],[Savings]]&gt;0,"N","Y")</f>
        <v>N</v>
      </c>
      <c r="C147" s="5" t="s">
        <v>179</v>
      </c>
      <c r="D147" s="5" t="s">
        <v>175</v>
      </c>
      <c r="E147" s="5" t="s">
        <v>479</v>
      </c>
      <c r="F147" s="6">
        <v>28264</v>
      </c>
      <c r="G147" s="7">
        <f t="shared" ca="1" si="28"/>
        <v>48</v>
      </c>
      <c r="H147" s="4">
        <v>8</v>
      </c>
      <c r="I147" s="5" t="str">
        <f>IF(Table1[[#This Row],[No of Employees]]&lt;5,"Below 5",IF(Table1[[#This Row],[No of Employees]]&lt;10,"5 to 10",IF(Table1[[#This Row],[No of Employees]]&lt;15,"10 to 15","Above 15")))</f>
        <v>5 to 10</v>
      </c>
      <c r="J147" s="57">
        <v>18.412140999999998</v>
      </c>
      <c r="K147" s="34">
        <v>1.4234690000000001</v>
      </c>
      <c r="L147" s="34">
        <f t="shared" si="29"/>
        <v>19.835609999999999</v>
      </c>
      <c r="M147" s="67">
        <f t="shared" si="30"/>
        <v>7.2738949056310397E-4</v>
      </c>
      <c r="N147" s="34">
        <v>20.715218</v>
      </c>
      <c r="O147" s="68">
        <f t="shared" si="31"/>
        <v>3.8793833255254355E-4</v>
      </c>
      <c r="P147" s="71"/>
      <c r="Q147" s="10">
        <v>12</v>
      </c>
      <c r="R147" s="8">
        <v>78</v>
      </c>
      <c r="S147" s="8">
        <v>3</v>
      </c>
      <c r="T147" s="8">
        <v>6</v>
      </c>
      <c r="U147" s="8">
        <v>0</v>
      </c>
      <c r="V147" s="8">
        <v>3</v>
      </c>
      <c r="W147" s="22">
        <v>6</v>
      </c>
      <c r="X147" s="16">
        <v>108</v>
      </c>
      <c r="Y147" s="8">
        <v>105</v>
      </c>
      <c r="Z147" s="9">
        <f t="shared" si="32"/>
        <v>2.777777777777779E-2</v>
      </c>
      <c r="AA147" s="8">
        <f t="shared" si="33"/>
        <v>3</v>
      </c>
      <c r="AB147" s="42" t="str">
        <f t="shared" si="34"/>
        <v>C. 100-250</v>
      </c>
      <c r="AC147" s="40">
        <v>0.9</v>
      </c>
      <c r="AD147" s="26">
        <f t="shared" si="35"/>
        <v>95</v>
      </c>
      <c r="AE147" s="31">
        <f t="shared" si="36"/>
        <v>1</v>
      </c>
      <c r="AF147" s="31">
        <f>Table1[[#This Row],[Contactable leads]]*Table1[[#This Row],[Average productive calls per lead]]</f>
        <v>95</v>
      </c>
      <c r="AG147" s="31">
        <f>Table1[[#This Row],[Total Calls]]*$AG$1</f>
        <v>85.5</v>
      </c>
      <c r="AH147" s="31">
        <f>IF(Table1[[#This Row],[MSRU]]="Metro",3,IF(Table1[[#This Row],[MSRU]]="URBAN",2,1))</f>
        <v>1</v>
      </c>
      <c r="AI147" s="23">
        <f t="shared" si="37"/>
        <v>24</v>
      </c>
      <c r="AJ147" s="4">
        <f t="shared" si="38"/>
        <v>8</v>
      </c>
      <c r="AK147" s="4">
        <f t="shared" si="39"/>
        <v>6</v>
      </c>
      <c r="AL147" s="4">
        <f t="shared" si="40"/>
        <v>15</v>
      </c>
      <c r="AM147" s="4">
        <f>(Table1[[#This Row],[Total Employees dedicated for sales pitch]]*Table1[[#This Row],[Working days]]*Table1[[#This Row],[Productive working hours]]*60)/Table1[[#This Row],[Minutes per connected call]]</f>
        <v>576</v>
      </c>
      <c r="AN14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95</v>
      </c>
      <c r="AO147" s="22">
        <f>Table1[[#This Row],[Contactable leads]]-Table1[[#This Row],[Contacted leads]]</f>
        <v>0</v>
      </c>
      <c r="AP147" s="17"/>
    </row>
    <row r="148" spans="1:42" x14ac:dyDescent="0.35">
      <c r="A148" s="11">
        <v>145</v>
      </c>
      <c r="B148" s="5" t="str">
        <f>IF(Table1[[#This Row],[Savings]]&gt;0,"N","Y")</f>
        <v>N</v>
      </c>
      <c r="C148" s="5" t="s">
        <v>188</v>
      </c>
      <c r="D148" s="5" t="s">
        <v>343</v>
      </c>
      <c r="E148" s="5" t="s">
        <v>480</v>
      </c>
      <c r="F148" s="6">
        <v>28486</v>
      </c>
      <c r="G148" s="7">
        <f t="shared" ca="1" si="28"/>
        <v>47</v>
      </c>
      <c r="H148" s="4">
        <v>8</v>
      </c>
      <c r="I148" s="5" t="str">
        <f>IF(Table1[[#This Row],[No of Employees]]&lt;5,"Below 5",IF(Table1[[#This Row],[No of Employees]]&lt;10,"5 to 10",IF(Table1[[#This Row],[No of Employees]]&lt;15,"10 to 15","Above 15")))</f>
        <v>5 to 10</v>
      </c>
      <c r="J148" s="57">
        <v>42.887695000000001</v>
      </c>
      <c r="K148" s="34">
        <v>0.44736100000000001</v>
      </c>
      <c r="L148" s="34">
        <f t="shared" si="29"/>
        <v>43.335056000000002</v>
      </c>
      <c r="M148" s="67">
        <f t="shared" si="30"/>
        <v>1.5891351114164667E-3</v>
      </c>
      <c r="N148" s="34">
        <v>26.588125999999999</v>
      </c>
      <c r="O148" s="68">
        <f t="shared" si="31"/>
        <v>4.9792154087574308E-4</v>
      </c>
      <c r="P148" s="71"/>
      <c r="Q148" s="10">
        <v>54</v>
      </c>
      <c r="R148" s="8">
        <v>90</v>
      </c>
      <c r="S148" s="8">
        <v>0</v>
      </c>
      <c r="T148" s="8">
        <v>11</v>
      </c>
      <c r="U148" s="8">
        <v>0</v>
      </c>
      <c r="V148" s="8">
        <v>0</v>
      </c>
      <c r="W148" s="22">
        <v>1</v>
      </c>
      <c r="X148" s="16">
        <v>156</v>
      </c>
      <c r="Y148" s="8">
        <v>151</v>
      </c>
      <c r="Z148" s="9">
        <f t="shared" si="32"/>
        <v>3.2051282051282048E-2</v>
      </c>
      <c r="AA148" s="8">
        <f t="shared" si="33"/>
        <v>5</v>
      </c>
      <c r="AB148" s="42" t="str">
        <f t="shared" si="34"/>
        <v>C. 100-250</v>
      </c>
      <c r="AC148" s="40">
        <v>0.9</v>
      </c>
      <c r="AD148" s="26">
        <f t="shared" si="35"/>
        <v>136</v>
      </c>
      <c r="AE148" s="31">
        <f t="shared" si="36"/>
        <v>1</v>
      </c>
      <c r="AF148" s="31">
        <f>Table1[[#This Row],[Contactable leads]]*Table1[[#This Row],[Average productive calls per lead]]</f>
        <v>136</v>
      </c>
      <c r="AG148" s="31">
        <f>Table1[[#This Row],[Total Calls]]*$AG$1</f>
        <v>122.4</v>
      </c>
      <c r="AH148" s="31">
        <f>IF(Table1[[#This Row],[MSRU]]="Metro",3,IF(Table1[[#This Row],[MSRU]]="URBAN",2,1))</f>
        <v>1</v>
      </c>
      <c r="AI148" s="23">
        <f t="shared" si="37"/>
        <v>24</v>
      </c>
      <c r="AJ148" s="4">
        <f t="shared" si="38"/>
        <v>8</v>
      </c>
      <c r="AK148" s="4">
        <f t="shared" si="39"/>
        <v>6</v>
      </c>
      <c r="AL148" s="4">
        <f t="shared" si="40"/>
        <v>15</v>
      </c>
      <c r="AM148" s="4">
        <f>(Table1[[#This Row],[Total Employees dedicated for sales pitch]]*Table1[[#This Row],[Working days]]*Table1[[#This Row],[Productive working hours]]*60)/Table1[[#This Row],[Minutes per connected call]]</f>
        <v>576</v>
      </c>
      <c r="AN14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136</v>
      </c>
      <c r="AO148" s="22">
        <f>Table1[[#This Row],[Contactable leads]]-Table1[[#This Row],[Contacted leads]]</f>
        <v>0</v>
      </c>
      <c r="AP148" s="17"/>
    </row>
    <row r="149" spans="1:42" x14ac:dyDescent="0.35">
      <c r="A149" s="11">
        <v>146</v>
      </c>
      <c r="B149" s="5" t="str">
        <f>IF(Table1[[#This Row],[Savings]]&gt;0,"N","Y")</f>
        <v>N</v>
      </c>
      <c r="C149" s="5" t="s">
        <v>313</v>
      </c>
      <c r="D149" s="5" t="s">
        <v>356</v>
      </c>
      <c r="E149" s="5" t="s">
        <v>481</v>
      </c>
      <c r="F149" s="6">
        <v>35146</v>
      </c>
      <c r="G149" s="7">
        <f t="shared" ca="1" si="28"/>
        <v>29</v>
      </c>
      <c r="H149" s="4">
        <v>9</v>
      </c>
      <c r="I149" s="5" t="str">
        <f>IF(Table1[[#This Row],[No of Employees]]&lt;5,"Below 5",IF(Table1[[#This Row],[No of Employees]]&lt;10,"5 to 10",IF(Table1[[#This Row],[No of Employees]]&lt;15,"10 to 15","Above 15")))</f>
        <v>5 to 10</v>
      </c>
      <c r="J149" s="57">
        <v>52.435321999999999</v>
      </c>
      <c r="K149" s="34">
        <v>5.6876959999999999</v>
      </c>
      <c r="L149" s="34">
        <f t="shared" si="29"/>
        <v>58.123018000000002</v>
      </c>
      <c r="M149" s="67">
        <f t="shared" si="30"/>
        <v>2.1314228527890056E-3</v>
      </c>
      <c r="N149" s="34">
        <v>232.839406</v>
      </c>
      <c r="O149" s="68">
        <f t="shared" si="31"/>
        <v>4.3604335187862713E-3</v>
      </c>
      <c r="P149" s="71"/>
      <c r="Q149" s="10">
        <v>70</v>
      </c>
      <c r="R149" s="8">
        <v>307</v>
      </c>
      <c r="S149" s="8">
        <v>28</v>
      </c>
      <c r="T149" s="8">
        <v>35</v>
      </c>
      <c r="U149" s="8">
        <v>0</v>
      </c>
      <c r="V149" s="8">
        <v>17</v>
      </c>
      <c r="W149" s="22">
        <v>26</v>
      </c>
      <c r="X149" s="16">
        <v>483</v>
      </c>
      <c r="Y149" s="8">
        <v>456</v>
      </c>
      <c r="Z149" s="9">
        <f t="shared" si="32"/>
        <v>5.5900621118012417E-2</v>
      </c>
      <c r="AA149" s="8">
        <f t="shared" si="33"/>
        <v>27</v>
      </c>
      <c r="AB149" s="42" t="str">
        <f t="shared" si="34"/>
        <v>D. 240-500</v>
      </c>
      <c r="AC149" s="40">
        <v>0.9</v>
      </c>
      <c r="AD149" s="26">
        <f t="shared" si="35"/>
        <v>410</v>
      </c>
      <c r="AE149" s="31">
        <f t="shared" si="36"/>
        <v>1</v>
      </c>
      <c r="AF149" s="31">
        <f>Table1[[#This Row],[Contactable leads]]*Table1[[#This Row],[Average productive calls per lead]]</f>
        <v>410</v>
      </c>
      <c r="AG149" s="31">
        <f>Table1[[#This Row],[Total Calls]]*$AG$1</f>
        <v>369</v>
      </c>
      <c r="AH149" s="31">
        <f>IF(Table1[[#This Row],[MSRU]]="Metro",3,IF(Table1[[#This Row],[MSRU]]="URBAN",2,1))</f>
        <v>2</v>
      </c>
      <c r="AI149" s="23">
        <f t="shared" si="37"/>
        <v>24</v>
      </c>
      <c r="AJ149" s="4">
        <f t="shared" si="38"/>
        <v>8</v>
      </c>
      <c r="AK149" s="4">
        <f t="shared" si="39"/>
        <v>6</v>
      </c>
      <c r="AL149" s="4">
        <f t="shared" si="40"/>
        <v>15</v>
      </c>
      <c r="AM149" s="4">
        <f>(Table1[[#This Row],[Total Employees dedicated for sales pitch]]*Table1[[#This Row],[Working days]]*Table1[[#This Row],[Productive working hours]]*60)/Table1[[#This Row],[Minutes per connected call]]</f>
        <v>1152</v>
      </c>
      <c r="AN14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410</v>
      </c>
      <c r="AO149" s="22">
        <f>Table1[[#This Row],[Contactable leads]]-Table1[[#This Row],[Contacted leads]]</f>
        <v>0</v>
      </c>
      <c r="AP149" s="17"/>
    </row>
    <row r="150" spans="1:42" x14ac:dyDescent="0.35">
      <c r="A150" s="11">
        <v>147</v>
      </c>
      <c r="B150" s="5" t="str">
        <f>IF(Table1[[#This Row],[Savings]]&gt;0,"N","Y")</f>
        <v>N</v>
      </c>
      <c r="C150" s="5" t="s">
        <v>315</v>
      </c>
      <c r="D150" s="5" t="s">
        <v>340</v>
      </c>
      <c r="E150" s="5" t="s">
        <v>482</v>
      </c>
      <c r="F150" s="6">
        <v>35153</v>
      </c>
      <c r="G150" s="7">
        <f t="shared" ca="1" si="28"/>
        <v>29</v>
      </c>
      <c r="H150" s="4">
        <v>20</v>
      </c>
      <c r="I150" s="5" t="str">
        <f>IF(Table1[[#This Row],[No of Employees]]&lt;5,"Below 5",IF(Table1[[#This Row],[No of Employees]]&lt;10,"5 to 10",IF(Table1[[#This Row],[No of Employees]]&lt;15,"10 to 15","Above 15")))</f>
        <v>Above 15</v>
      </c>
      <c r="J150" s="57">
        <v>21.519869</v>
      </c>
      <c r="K150" s="34">
        <v>24.792358</v>
      </c>
      <c r="L150" s="34">
        <f t="shared" si="29"/>
        <v>46.312227</v>
      </c>
      <c r="M150" s="67">
        <f t="shared" si="30"/>
        <v>1.6983106243958633E-3</v>
      </c>
      <c r="N150" s="34">
        <v>228.768643</v>
      </c>
      <c r="O150" s="68">
        <f t="shared" si="31"/>
        <v>4.284199466581917E-3</v>
      </c>
      <c r="P150" s="71"/>
      <c r="Q150" s="10">
        <v>36</v>
      </c>
      <c r="R150" s="8">
        <v>115</v>
      </c>
      <c r="S150" s="8">
        <v>16</v>
      </c>
      <c r="T150" s="8">
        <v>10</v>
      </c>
      <c r="U150" s="8">
        <v>0</v>
      </c>
      <c r="V150" s="8">
        <v>13</v>
      </c>
      <c r="W150" s="22">
        <v>10</v>
      </c>
      <c r="X150" s="16">
        <v>200</v>
      </c>
      <c r="Y150" s="8">
        <v>194</v>
      </c>
      <c r="Z150" s="9">
        <f t="shared" si="32"/>
        <v>3.0000000000000027E-2</v>
      </c>
      <c r="AA150" s="8">
        <f t="shared" si="33"/>
        <v>6</v>
      </c>
      <c r="AB150" s="42" t="str">
        <f t="shared" si="34"/>
        <v>C. 100-250</v>
      </c>
      <c r="AC150" s="40">
        <v>0.9</v>
      </c>
      <c r="AD150" s="26">
        <f t="shared" si="35"/>
        <v>175</v>
      </c>
      <c r="AE150" s="31">
        <f t="shared" si="36"/>
        <v>1</v>
      </c>
      <c r="AF150" s="31">
        <f>Table1[[#This Row],[Contactable leads]]*Table1[[#This Row],[Average productive calls per lead]]</f>
        <v>175</v>
      </c>
      <c r="AG150" s="31">
        <f>Table1[[#This Row],[Total Calls]]*$AG$1</f>
        <v>157.5</v>
      </c>
      <c r="AH150" s="31">
        <f>IF(Table1[[#This Row],[MSRU]]="Metro",3,IF(Table1[[#This Row],[MSRU]]="URBAN",2,1))</f>
        <v>3</v>
      </c>
      <c r="AI150" s="23">
        <f t="shared" si="37"/>
        <v>24</v>
      </c>
      <c r="AJ150" s="4">
        <f t="shared" si="38"/>
        <v>8</v>
      </c>
      <c r="AK150" s="4">
        <f t="shared" si="39"/>
        <v>6</v>
      </c>
      <c r="AL150" s="4">
        <f t="shared" si="40"/>
        <v>15</v>
      </c>
      <c r="AM150" s="4">
        <f>(Table1[[#This Row],[Total Employees dedicated for sales pitch]]*Table1[[#This Row],[Working days]]*Table1[[#This Row],[Productive working hours]]*60)/Table1[[#This Row],[Minutes per connected call]]</f>
        <v>1728</v>
      </c>
      <c r="AN15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175</v>
      </c>
      <c r="AO150" s="22">
        <f>Table1[[#This Row],[Contactable leads]]-Table1[[#This Row],[Contacted leads]]</f>
        <v>0</v>
      </c>
      <c r="AP150" s="17"/>
    </row>
    <row r="151" spans="1:42" x14ac:dyDescent="0.35">
      <c r="A151" s="11">
        <v>148</v>
      </c>
      <c r="B151" s="5" t="str">
        <f>IF(Table1[[#This Row],[Savings]]&gt;0,"N","Y")</f>
        <v>N</v>
      </c>
      <c r="C151" s="5" t="s">
        <v>213</v>
      </c>
      <c r="D151" s="5" t="s">
        <v>340</v>
      </c>
      <c r="E151" s="5" t="s">
        <v>483</v>
      </c>
      <c r="F151" s="6">
        <v>35104</v>
      </c>
      <c r="G151" s="7">
        <f t="shared" ca="1" si="28"/>
        <v>29</v>
      </c>
      <c r="H151" s="4">
        <v>8</v>
      </c>
      <c r="I151" s="5" t="str">
        <f>IF(Table1[[#This Row],[No of Employees]]&lt;5,"Below 5",IF(Table1[[#This Row],[No of Employees]]&lt;10,"5 to 10",IF(Table1[[#This Row],[No of Employees]]&lt;15,"10 to 15","Above 15")))</f>
        <v>5 to 10</v>
      </c>
      <c r="J151" s="57">
        <v>29.641345999999999</v>
      </c>
      <c r="K151" s="34">
        <v>7.7707329999999999</v>
      </c>
      <c r="L151" s="34">
        <f t="shared" si="29"/>
        <v>37.412078999999999</v>
      </c>
      <c r="M151" s="67">
        <f t="shared" si="30"/>
        <v>1.3719342679512554E-3</v>
      </c>
      <c r="N151" s="34">
        <v>81.675828999999993</v>
      </c>
      <c r="O151" s="68">
        <f t="shared" si="31"/>
        <v>1.5295607756629294E-3</v>
      </c>
      <c r="P151" s="71"/>
      <c r="Q151" s="10">
        <v>53</v>
      </c>
      <c r="R151" s="8">
        <v>230</v>
      </c>
      <c r="S151" s="8">
        <v>12</v>
      </c>
      <c r="T151" s="8">
        <v>16</v>
      </c>
      <c r="U151" s="8">
        <v>0</v>
      </c>
      <c r="V151" s="8">
        <v>4</v>
      </c>
      <c r="W151" s="22">
        <v>18</v>
      </c>
      <c r="X151" s="16">
        <v>333</v>
      </c>
      <c r="Y151" s="8">
        <v>320</v>
      </c>
      <c r="Z151" s="9">
        <f t="shared" si="32"/>
        <v>3.9039039039039047E-2</v>
      </c>
      <c r="AA151" s="8">
        <f t="shared" si="33"/>
        <v>13</v>
      </c>
      <c r="AB151" s="42" t="str">
        <f t="shared" si="34"/>
        <v>D. 240-500</v>
      </c>
      <c r="AC151" s="40">
        <v>0.9</v>
      </c>
      <c r="AD151" s="26">
        <f t="shared" si="35"/>
        <v>288</v>
      </c>
      <c r="AE151" s="31">
        <f t="shared" si="36"/>
        <v>1</v>
      </c>
      <c r="AF151" s="31">
        <f>Table1[[#This Row],[Contactable leads]]*Table1[[#This Row],[Average productive calls per lead]]</f>
        <v>288</v>
      </c>
      <c r="AG151" s="31">
        <f>Table1[[#This Row],[Total Calls]]*$AG$1</f>
        <v>259.2</v>
      </c>
      <c r="AH151" s="31">
        <f>IF(Table1[[#This Row],[MSRU]]="Metro",3,IF(Table1[[#This Row],[MSRU]]="URBAN",2,1))</f>
        <v>3</v>
      </c>
      <c r="AI151" s="23">
        <f t="shared" si="37"/>
        <v>24</v>
      </c>
      <c r="AJ151" s="4">
        <f t="shared" si="38"/>
        <v>8</v>
      </c>
      <c r="AK151" s="4">
        <f t="shared" si="39"/>
        <v>6</v>
      </c>
      <c r="AL151" s="4">
        <f t="shared" si="40"/>
        <v>15</v>
      </c>
      <c r="AM151" s="4">
        <f>(Table1[[#This Row],[Total Employees dedicated for sales pitch]]*Table1[[#This Row],[Working days]]*Table1[[#This Row],[Productive working hours]]*60)/Table1[[#This Row],[Minutes per connected call]]</f>
        <v>1728</v>
      </c>
      <c r="AN15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288</v>
      </c>
      <c r="AO151" s="22">
        <f>Table1[[#This Row],[Contactable leads]]-Table1[[#This Row],[Contacted leads]]</f>
        <v>0</v>
      </c>
      <c r="AP151" s="17"/>
    </row>
    <row r="152" spans="1:42" x14ac:dyDescent="0.35">
      <c r="A152" s="11">
        <v>149</v>
      </c>
      <c r="B152" s="5" t="str">
        <f>IF(Table1[[#This Row],[Savings]]&gt;0,"N","Y")</f>
        <v>N</v>
      </c>
      <c r="C152" s="5" t="s">
        <v>184</v>
      </c>
      <c r="D152" s="5" t="s">
        <v>175</v>
      </c>
      <c r="E152" s="5" t="s">
        <v>484</v>
      </c>
      <c r="F152" s="6">
        <v>35135</v>
      </c>
      <c r="G152" s="7">
        <f t="shared" ca="1" si="28"/>
        <v>29</v>
      </c>
      <c r="H152" s="4">
        <v>13</v>
      </c>
      <c r="I152" s="5" t="str">
        <f>IF(Table1[[#This Row],[No of Employees]]&lt;5,"Below 5",IF(Table1[[#This Row],[No of Employees]]&lt;10,"5 to 10",IF(Table1[[#This Row],[No of Employees]]&lt;15,"10 to 15","Above 15")))</f>
        <v>10 to 15</v>
      </c>
      <c r="J152" s="57">
        <v>47.188917000000004</v>
      </c>
      <c r="K152" s="34">
        <v>4.3460770000000002</v>
      </c>
      <c r="L152" s="34">
        <f t="shared" si="29"/>
        <v>51.534994000000005</v>
      </c>
      <c r="M152" s="67">
        <f t="shared" si="30"/>
        <v>1.8898341433327547E-3</v>
      </c>
      <c r="N152" s="34">
        <v>148.257746</v>
      </c>
      <c r="O152" s="68">
        <f t="shared" si="31"/>
        <v>2.7764546224538179E-3</v>
      </c>
      <c r="P152" s="71"/>
      <c r="Q152" s="10">
        <v>338</v>
      </c>
      <c r="R152" s="8">
        <v>373</v>
      </c>
      <c r="S152" s="8">
        <v>51</v>
      </c>
      <c r="T152" s="8">
        <v>21</v>
      </c>
      <c r="U152" s="8">
        <v>2</v>
      </c>
      <c r="V152" s="8">
        <v>9</v>
      </c>
      <c r="W152" s="22">
        <v>23</v>
      </c>
      <c r="X152" s="16">
        <v>817</v>
      </c>
      <c r="Y152" s="8">
        <v>782</v>
      </c>
      <c r="Z152" s="9">
        <f t="shared" si="32"/>
        <v>4.283965728274175E-2</v>
      </c>
      <c r="AA152" s="8">
        <f t="shared" si="33"/>
        <v>35</v>
      </c>
      <c r="AB152" s="42" t="str">
        <f t="shared" si="34"/>
        <v>F. 750-100</v>
      </c>
      <c r="AC152" s="40">
        <v>0.9</v>
      </c>
      <c r="AD152" s="26">
        <f t="shared" si="35"/>
        <v>704</v>
      </c>
      <c r="AE152" s="31">
        <f t="shared" si="36"/>
        <v>1</v>
      </c>
      <c r="AF152" s="31">
        <f>Table1[[#This Row],[Contactable leads]]*Table1[[#This Row],[Average productive calls per lead]]</f>
        <v>704</v>
      </c>
      <c r="AG152" s="31">
        <f>Table1[[#This Row],[Total Calls]]*$AG$1</f>
        <v>633.6</v>
      </c>
      <c r="AH152" s="31">
        <f>IF(Table1[[#This Row],[MSRU]]="Metro",3,IF(Table1[[#This Row],[MSRU]]="URBAN",2,1))</f>
        <v>1</v>
      </c>
      <c r="AI152" s="23">
        <f t="shared" si="37"/>
        <v>24</v>
      </c>
      <c r="AJ152" s="4">
        <f t="shared" si="38"/>
        <v>8</v>
      </c>
      <c r="AK152" s="4">
        <f t="shared" si="39"/>
        <v>6</v>
      </c>
      <c r="AL152" s="4">
        <f t="shared" si="40"/>
        <v>15</v>
      </c>
      <c r="AM152" s="4">
        <f>(Table1[[#This Row],[Total Employees dedicated for sales pitch]]*Table1[[#This Row],[Working days]]*Table1[[#This Row],[Productive working hours]]*60)/Table1[[#This Row],[Minutes per connected call]]</f>
        <v>576</v>
      </c>
      <c r="AN15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640</v>
      </c>
      <c r="AO152" s="22">
        <f>Table1[[#This Row],[Contactable leads]]-Table1[[#This Row],[Contacted leads]]</f>
        <v>64</v>
      </c>
      <c r="AP152" s="17"/>
    </row>
    <row r="153" spans="1:42" x14ac:dyDescent="0.35">
      <c r="A153" s="11">
        <v>150</v>
      </c>
      <c r="B153" s="5" t="str">
        <f>IF(Table1[[#This Row],[Savings]]&gt;0,"N","Y")</f>
        <v>N</v>
      </c>
      <c r="C153" s="5" t="s">
        <v>213</v>
      </c>
      <c r="D153" s="5" t="s">
        <v>340</v>
      </c>
      <c r="E153" s="5" t="s">
        <v>485</v>
      </c>
      <c r="F153" s="6">
        <v>35512</v>
      </c>
      <c r="G153" s="7">
        <f t="shared" ca="1" si="28"/>
        <v>28</v>
      </c>
      <c r="H153" s="4">
        <v>6</v>
      </c>
      <c r="I153" s="5" t="str">
        <f>IF(Table1[[#This Row],[No of Employees]]&lt;5,"Below 5",IF(Table1[[#This Row],[No of Employees]]&lt;10,"5 to 10",IF(Table1[[#This Row],[No of Employees]]&lt;15,"10 to 15","Above 15")))</f>
        <v>5 to 10</v>
      </c>
      <c r="J153" s="57">
        <v>22.960588999999999</v>
      </c>
      <c r="K153" s="34">
        <v>4.5714129999999997</v>
      </c>
      <c r="L153" s="34">
        <f t="shared" si="29"/>
        <v>27.532001999999999</v>
      </c>
      <c r="M153" s="67">
        <f t="shared" si="30"/>
        <v>1.0096230420421836E-3</v>
      </c>
      <c r="N153" s="34">
        <v>120.704678</v>
      </c>
      <c r="O153" s="68">
        <f t="shared" si="31"/>
        <v>2.2604624056870503E-3</v>
      </c>
      <c r="P153" s="71"/>
      <c r="Q153" s="10">
        <v>29</v>
      </c>
      <c r="R153" s="8">
        <v>202</v>
      </c>
      <c r="S153" s="8">
        <v>14</v>
      </c>
      <c r="T153" s="8">
        <v>8</v>
      </c>
      <c r="U153" s="8">
        <v>0</v>
      </c>
      <c r="V153" s="8">
        <v>6</v>
      </c>
      <c r="W153" s="22">
        <v>15</v>
      </c>
      <c r="X153" s="16">
        <v>274</v>
      </c>
      <c r="Y153" s="8">
        <v>269</v>
      </c>
      <c r="Z153" s="9">
        <f t="shared" si="32"/>
        <v>1.8248175182481785E-2</v>
      </c>
      <c r="AA153" s="8">
        <f t="shared" si="33"/>
        <v>5</v>
      </c>
      <c r="AB153" s="42" t="str">
        <f t="shared" si="34"/>
        <v>D. 240-500</v>
      </c>
      <c r="AC153" s="40">
        <v>0.9</v>
      </c>
      <c r="AD153" s="26">
        <f t="shared" si="35"/>
        <v>242</v>
      </c>
      <c r="AE153" s="31">
        <f t="shared" si="36"/>
        <v>1</v>
      </c>
      <c r="AF153" s="31">
        <f>Table1[[#This Row],[Contactable leads]]*Table1[[#This Row],[Average productive calls per lead]]</f>
        <v>242</v>
      </c>
      <c r="AG153" s="31">
        <f>Table1[[#This Row],[Total Calls]]*$AG$1</f>
        <v>217.8</v>
      </c>
      <c r="AH153" s="31">
        <f>IF(Table1[[#This Row],[MSRU]]="Metro",3,IF(Table1[[#This Row],[MSRU]]="URBAN",2,1))</f>
        <v>3</v>
      </c>
      <c r="AI153" s="23">
        <f t="shared" si="37"/>
        <v>24</v>
      </c>
      <c r="AJ153" s="4">
        <f t="shared" si="38"/>
        <v>8</v>
      </c>
      <c r="AK153" s="4">
        <f t="shared" si="39"/>
        <v>6</v>
      </c>
      <c r="AL153" s="4">
        <f t="shared" si="40"/>
        <v>15</v>
      </c>
      <c r="AM153" s="4">
        <f>(Table1[[#This Row],[Total Employees dedicated for sales pitch]]*Table1[[#This Row],[Working days]]*Table1[[#This Row],[Productive working hours]]*60)/Table1[[#This Row],[Minutes per connected call]]</f>
        <v>1728</v>
      </c>
      <c r="AN15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242</v>
      </c>
      <c r="AO153" s="22">
        <f>Table1[[#This Row],[Contactable leads]]-Table1[[#This Row],[Contacted leads]]</f>
        <v>0</v>
      </c>
      <c r="AP153" s="17"/>
    </row>
    <row r="154" spans="1:42" x14ac:dyDescent="0.35">
      <c r="A154" s="11">
        <v>151</v>
      </c>
      <c r="B154" s="5" t="str">
        <f>IF(Table1[[#This Row],[Savings]]&gt;0,"N","Y")</f>
        <v>N</v>
      </c>
      <c r="C154" s="5" t="s">
        <v>314</v>
      </c>
      <c r="D154" s="5" t="s">
        <v>356</v>
      </c>
      <c r="E154" s="5" t="s">
        <v>486</v>
      </c>
      <c r="F154" s="6">
        <v>35832</v>
      </c>
      <c r="G154" s="7">
        <f t="shared" ca="1" si="28"/>
        <v>27</v>
      </c>
      <c r="H154" s="4">
        <v>11</v>
      </c>
      <c r="I154" s="5" t="str">
        <f>IF(Table1[[#This Row],[No of Employees]]&lt;5,"Below 5",IF(Table1[[#This Row],[No of Employees]]&lt;10,"5 to 10",IF(Table1[[#This Row],[No of Employees]]&lt;15,"10 to 15","Above 15")))</f>
        <v>10 to 15</v>
      </c>
      <c r="J154" s="57">
        <v>24.871319</v>
      </c>
      <c r="K154" s="34">
        <v>3.0572119999999998</v>
      </c>
      <c r="L154" s="34">
        <f t="shared" si="29"/>
        <v>27.928531</v>
      </c>
      <c r="M154" s="67">
        <f t="shared" si="30"/>
        <v>1.02416411374623E-3</v>
      </c>
      <c r="N154" s="34">
        <v>49.043497000000002</v>
      </c>
      <c r="O154" s="68">
        <f t="shared" si="31"/>
        <v>9.1844809206090294E-4</v>
      </c>
      <c r="P154" s="71"/>
      <c r="Q154" s="10">
        <v>75</v>
      </c>
      <c r="R154" s="8">
        <v>140</v>
      </c>
      <c r="S154" s="8">
        <v>15</v>
      </c>
      <c r="T154" s="8">
        <v>10</v>
      </c>
      <c r="U154" s="8">
        <v>0</v>
      </c>
      <c r="V154" s="8">
        <v>6</v>
      </c>
      <c r="W154" s="22">
        <v>20</v>
      </c>
      <c r="X154" s="16">
        <v>266</v>
      </c>
      <c r="Y154" s="8">
        <v>256</v>
      </c>
      <c r="Z154" s="9">
        <f t="shared" si="32"/>
        <v>3.7593984962406068E-2</v>
      </c>
      <c r="AA154" s="8">
        <f t="shared" si="33"/>
        <v>10</v>
      </c>
      <c r="AB154" s="42" t="str">
        <f t="shared" si="34"/>
        <v>D. 240-500</v>
      </c>
      <c r="AC154" s="40">
        <v>0.9</v>
      </c>
      <c r="AD154" s="26">
        <f t="shared" si="35"/>
        <v>230</v>
      </c>
      <c r="AE154" s="31">
        <f t="shared" si="36"/>
        <v>1</v>
      </c>
      <c r="AF154" s="31">
        <f>Table1[[#This Row],[Contactable leads]]*Table1[[#This Row],[Average productive calls per lead]]</f>
        <v>230</v>
      </c>
      <c r="AG154" s="31">
        <f>Table1[[#This Row],[Total Calls]]*$AG$1</f>
        <v>207</v>
      </c>
      <c r="AH154" s="31">
        <f>IF(Table1[[#This Row],[MSRU]]="Metro",3,IF(Table1[[#This Row],[MSRU]]="URBAN",2,1))</f>
        <v>2</v>
      </c>
      <c r="AI154" s="23">
        <f t="shared" si="37"/>
        <v>24</v>
      </c>
      <c r="AJ154" s="4">
        <f t="shared" si="38"/>
        <v>8</v>
      </c>
      <c r="AK154" s="4">
        <f t="shared" si="39"/>
        <v>6</v>
      </c>
      <c r="AL154" s="4">
        <f t="shared" si="40"/>
        <v>15</v>
      </c>
      <c r="AM154" s="4">
        <f>(Table1[[#This Row],[Total Employees dedicated for sales pitch]]*Table1[[#This Row],[Working days]]*Table1[[#This Row],[Productive working hours]]*60)/Table1[[#This Row],[Minutes per connected call]]</f>
        <v>1152</v>
      </c>
      <c r="AN15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230</v>
      </c>
      <c r="AO154" s="22">
        <f>Table1[[#This Row],[Contactable leads]]-Table1[[#This Row],[Contacted leads]]</f>
        <v>0</v>
      </c>
      <c r="AP154" s="17"/>
    </row>
    <row r="155" spans="1:42" x14ac:dyDescent="0.35">
      <c r="A155" s="11">
        <v>152</v>
      </c>
      <c r="B155" s="5" t="str">
        <f>IF(Table1[[#This Row],[Savings]]&gt;0,"N","Y")</f>
        <v>N</v>
      </c>
      <c r="C155" s="5" t="s">
        <v>213</v>
      </c>
      <c r="D155" s="5" t="s">
        <v>175</v>
      </c>
      <c r="E155" s="5" t="s">
        <v>214</v>
      </c>
      <c r="F155" s="6">
        <v>35774</v>
      </c>
      <c r="G155" s="7">
        <f t="shared" ca="1" si="28"/>
        <v>27</v>
      </c>
      <c r="H155" s="4">
        <v>7</v>
      </c>
      <c r="I155" s="5" t="str">
        <f>IF(Table1[[#This Row],[No of Employees]]&lt;5,"Below 5",IF(Table1[[#This Row],[No of Employees]]&lt;10,"5 to 10",IF(Table1[[#This Row],[No of Employees]]&lt;15,"10 to 15","Above 15")))</f>
        <v>5 to 10</v>
      </c>
      <c r="J155" s="57">
        <v>21.397473000000002</v>
      </c>
      <c r="K155" s="34">
        <v>3.9129269999999998</v>
      </c>
      <c r="L155" s="34">
        <f t="shared" si="29"/>
        <v>25.310400000000001</v>
      </c>
      <c r="M155" s="67">
        <f t="shared" si="30"/>
        <v>9.2815491744132836E-4</v>
      </c>
      <c r="N155" s="34">
        <v>41.112425999999999</v>
      </c>
      <c r="O155" s="68">
        <f t="shared" si="31"/>
        <v>7.6992122359657703E-4</v>
      </c>
      <c r="P155" s="71"/>
      <c r="Q155" s="10">
        <v>60</v>
      </c>
      <c r="R155" s="8">
        <v>170</v>
      </c>
      <c r="S155" s="8">
        <v>3</v>
      </c>
      <c r="T155" s="8">
        <v>17</v>
      </c>
      <c r="U155" s="8">
        <v>0</v>
      </c>
      <c r="V155" s="8">
        <v>2</v>
      </c>
      <c r="W155" s="22">
        <v>10</v>
      </c>
      <c r="X155" s="16">
        <v>262</v>
      </c>
      <c r="Y155" s="8">
        <v>257</v>
      </c>
      <c r="Z155" s="9">
        <f t="shared" si="32"/>
        <v>1.9083969465648831E-2</v>
      </c>
      <c r="AA155" s="8">
        <f t="shared" si="33"/>
        <v>5</v>
      </c>
      <c r="AB155" s="42" t="str">
        <f t="shared" si="34"/>
        <v>D. 240-500</v>
      </c>
      <c r="AC155" s="40">
        <v>0.9</v>
      </c>
      <c r="AD155" s="26">
        <f t="shared" si="35"/>
        <v>231</v>
      </c>
      <c r="AE155" s="31">
        <f t="shared" si="36"/>
        <v>1</v>
      </c>
      <c r="AF155" s="31">
        <f>Table1[[#This Row],[Contactable leads]]*Table1[[#This Row],[Average productive calls per lead]]</f>
        <v>231</v>
      </c>
      <c r="AG155" s="31">
        <f>Table1[[#This Row],[Total Calls]]*$AG$1</f>
        <v>207.9</v>
      </c>
      <c r="AH155" s="31">
        <f>IF(Table1[[#This Row],[MSRU]]="Metro",3,IF(Table1[[#This Row],[MSRU]]="URBAN",2,1))</f>
        <v>1</v>
      </c>
      <c r="AI155" s="23">
        <f t="shared" si="37"/>
        <v>24</v>
      </c>
      <c r="AJ155" s="4">
        <f t="shared" si="38"/>
        <v>8</v>
      </c>
      <c r="AK155" s="4">
        <f t="shared" si="39"/>
        <v>6</v>
      </c>
      <c r="AL155" s="4">
        <f t="shared" si="40"/>
        <v>15</v>
      </c>
      <c r="AM155" s="4">
        <f>(Table1[[#This Row],[Total Employees dedicated for sales pitch]]*Table1[[#This Row],[Working days]]*Table1[[#This Row],[Productive working hours]]*60)/Table1[[#This Row],[Minutes per connected call]]</f>
        <v>576</v>
      </c>
      <c r="AN15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231</v>
      </c>
      <c r="AO155" s="22">
        <f>Table1[[#This Row],[Contactable leads]]-Table1[[#This Row],[Contacted leads]]</f>
        <v>0</v>
      </c>
      <c r="AP155" s="17"/>
    </row>
    <row r="156" spans="1:42" x14ac:dyDescent="0.35">
      <c r="A156" s="11">
        <v>153</v>
      </c>
      <c r="B156" s="5" t="str">
        <f>IF(Table1[[#This Row],[Savings]]&gt;0,"N","Y")</f>
        <v>N</v>
      </c>
      <c r="C156" s="5" t="s">
        <v>213</v>
      </c>
      <c r="D156" s="5" t="s">
        <v>340</v>
      </c>
      <c r="E156" s="5" t="s">
        <v>487</v>
      </c>
      <c r="F156" s="6">
        <v>36397</v>
      </c>
      <c r="G156" s="7">
        <f t="shared" ca="1" si="28"/>
        <v>25</v>
      </c>
      <c r="H156" s="4">
        <v>10</v>
      </c>
      <c r="I156" s="5" t="str">
        <f>IF(Table1[[#This Row],[No of Employees]]&lt;5,"Below 5",IF(Table1[[#This Row],[No of Employees]]&lt;10,"5 to 10",IF(Table1[[#This Row],[No of Employees]]&lt;15,"10 to 15","Above 15")))</f>
        <v>10 to 15</v>
      </c>
      <c r="J156" s="57">
        <v>18.171592</v>
      </c>
      <c r="K156" s="34">
        <v>13.269632</v>
      </c>
      <c r="L156" s="34">
        <f t="shared" si="29"/>
        <v>31.441223999999998</v>
      </c>
      <c r="M156" s="67">
        <f t="shared" si="30"/>
        <v>1.1529776955707658E-3</v>
      </c>
      <c r="N156" s="34">
        <v>163.78789699999999</v>
      </c>
      <c r="O156" s="68">
        <f t="shared" si="31"/>
        <v>3.0672910926869195E-3</v>
      </c>
      <c r="P156" s="71"/>
      <c r="Q156" s="10">
        <v>55</v>
      </c>
      <c r="R156" s="8">
        <v>156</v>
      </c>
      <c r="S156" s="8">
        <v>27</v>
      </c>
      <c r="T156" s="8">
        <v>13</v>
      </c>
      <c r="U156" s="8">
        <v>0</v>
      </c>
      <c r="V156" s="8">
        <v>3</v>
      </c>
      <c r="W156" s="22">
        <v>12</v>
      </c>
      <c r="X156" s="16">
        <v>266</v>
      </c>
      <c r="Y156" s="8">
        <v>253</v>
      </c>
      <c r="Z156" s="9">
        <f t="shared" si="32"/>
        <v>4.8872180451127845E-2</v>
      </c>
      <c r="AA156" s="8">
        <f t="shared" si="33"/>
        <v>13</v>
      </c>
      <c r="AB156" s="42" t="str">
        <f t="shared" si="34"/>
        <v>D. 240-500</v>
      </c>
      <c r="AC156" s="40">
        <v>0.9</v>
      </c>
      <c r="AD156" s="26">
        <f t="shared" si="35"/>
        <v>228</v>
      </c>
      <c r="AE156" s="31">
        <f t="shared" si="36"/>
        <v>1</v>
      </c>
      <c r="AF156" s="31">
        <f>Table1[[#This Row],[Contactable leads]]*Table1[[#This Row],[Average productive calls per lead]]</f>
        <v>228</v>
      </c>
      <c r="AG156" s="31">
        <f>Table1[[#This Row],[Total Calls]]*$AG$1</f>
        <v>205.20000000000002</v>
      </c>
      <c r="AH156" s="31">
        <f>IF(Table1[[#This Row],[MSRU]]="Metro",3,IF(Table1[[#This Row],[MSRU]]="URBAN",2,1))</f>
        <v>3</v>
      </c>
      <c r="AI156" s="23">
        <f t="shared" si="37"/>
        <v>24</v>
      </c>
      <c r="AJ156" s="4">
        <f t="shared" si="38"/>
        <v>8</v>
      </c>
      <c r="AK156" s="4">
        <f t="shared" si="39"/>
        <v>6</v>
      </c>
      <c r="AL156" s="4">
        <f t="shared" si="40"/>
        <v>15</v>
      </c>
      <c r="AM156" s="4">
        <f>(Table1[[#This Row],[Total Employees dedicated for sales pitch]]*Table1[[#This Row],[Working days]]*Table1[[#This Row],[Productive working hours]]*60)/Table1[[#This Row],[Minutes per connected call]]</f>
        <v>1728</v>
      </c>
      <c r="AN15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228</v>
      </c>
      <c r="AO156" s="22">
        <f>Table1[[#This Row],[Contactable leads]]-Table1[[#This Row],[Contacted leads]]</f>
        <v>0</v>
      </c>
      <c r="AP156" s="17"/>
    </row>
    <row r="157" spans="1:42" x14ac:dyDescent="0.35">
      <c r="A157" s="11">
        <v>154</v>
      </c>
      <c r="B157" s="5" t="str">
        <f>IF(Table1[[#This Row],[Savings]]&gt;0,"N","Y")</f>
        <v>N</v>
      </c>
      <c r="C157" s="5" t="s">
        <v>213</v>
      </c>
      <c r="D157" s="5" t="s">
        <v>175</v>
      </c>
      <c r="E157" s="5" t="s">
        <v>488</v>
      </c>
      <c r="F157" s="6">
        <v>36498</v>
      </c>
      <c r="G157" s="7">
        <f t="shared" ca="1" si="28"/>
        <v>25</v>
      </c>
      <c r="H157" s="4">
        <v>6</v>
      </c>
      <c r="I157" s="5" t="str">
        <f>IF(Table1[[#This Row],[No of Employees]]&lt;5,"Below 5",IF(Table1[[#This Row],[No of Employees]]&lt;10,"5 to 10",IF(Table1[[#This Row],[No of Employees]]&lt;15,"10 to 15","Above 15")))</f>
        <v>5 to 10</v>
      </c>
      <c r="J157" s="57">
        <v>8.9613659999999999</v>
      </c>
      <c r="K157" s="34">
        <v>1.2937620000000001</v>
      </c>
      <c r="L157" s="34">
        <f t="shared" si="29"/>
        <v>10.255127999999999</v>
      </c>
      <c r="M157" s="67">
        <f t="shared" si="30"/>
        <v>3.7606468021802319E-4</v>
      </c>
      <c r="N157" s="34">
        <v>20.675239000000001</v>
      </c>
      <c r="O157" s="68">
        <f t="shared" si="31"/>
        <v>3.8718963724085928E-4</v>
      </c>
      <c r="P157" s="71"/>
      <c r="Q157" s="10">
        <v>13</v>
      </c>
      <c r="R157" s="8">
        <v>89</v>
      </c>
      <c r="S157" s="8">
        <v>13</v>
      </c>
      <c r="T157" s="8">
        <v>6</v>
      </c>
      <c r="U157" s="8">
        <v>0</v>
      </c>
      <c r="V157" s="8">
        <v>2</v>
      </c>
      <c r="W157" s="22">
        <v>5</v>
      </c>
      <c r="X157" s="16">
        <v>128</v>
      </c>
      <c r="Y157" s="8">
        <v>125</v>
      </c>
      <c r="Z157" s="9">
        <f t="shared" si="32"/>
        <v>2.34375E-2</v>
      </c>
      <c r="AA157" s="8">
        <f t="shared" si="33"/>
        <v>3</v>
      </c>
      <c r="AB157" s="42" t="str">
        <f t="shared" si="34"/>
        <v>C. 100-250</v>
      </c>
      <c r="AC157" s="40">
        <v>0.9</v>
      </c>
      <c r="AD157" s="26">
        <f t="shared" si="35"/>
        <v>113</v>
      </c>
      <c r="AE157" s="31">
        <f t="shared" si="36"/>
        <v>1</v>
      </c>
      <c r="AF157" s="31">
        <f>Table1[[#This Row],[Contactable leads]]*Table1[[#This Row],[Average productive calls per lead]]</f>
        <v>113</v>
      </c>
      <c r="AG157" s="31">
        <f>Table1[[#This Row],[Total Calls]]*$AG$1</f>
        <v>101.7</v>
      </c>
      <c r="AH157" s="31">
        <f>IF(Table1[[#This Row],[MSRU]]="Metro",3,IF(Table1[[#This Row],[MSRU]]="URBAN",2,1))</f>
        <v>1</v>
      </c>
      <c r="AI157" s="23">
        <f t="shared" si="37"/>
        <v>24</v>
      </c>
      <c r="AJ157" s="4">
        <f t="shared" si="38"/>
        <v>8</v>
      </c>
      <c r="AK157" s="4">
        <f t="shared" si="39"/>
        <v>6</v>
      </c>
      <c r="AL157" s="4">
        <f t="shared" si="40"/>
        <v>15</v>
      </c>
      <c r="AM157" s="4">
        <f>(Table1[[#This Row],[Total Employees dedicated for sales pitch]]*Table1[[#This Row],[Working days]]*Table1[[#This Row],[Productive working hours]]*60)/Table1[[#This Row],[Minutes per connected call]]</f>
        <v>576</v>
      </c>
      <c r="AN15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113</v>
      </c>
      <c r="AO157" s="22">
        <f>Table1[[#This Row],[Contactable leads]]-Table1[[#This Row],[Contacted leads]]</f>
        <v>0</v>
      </c>
      <c r="AP157" s="17"/>
    </row>
    <row r="158" spans="1:42" hidden="1" x14ac:dyDescent="0.35">
      <c r="A158" s="11">
        <v>155</v>
      </c>
      <c r="B158" s="5" t="str">
        <f>IF(Table1[[#This Row],[Savings]]&gt;0,"N","Y")</f>
        <v>Y</v>
      </c>
      <c r="C158" s="5" t="s">
        <v>213</v>
      </c>
      <c r="D158" s="5" t="s">
        <v>340</v>
      </c>
      <c r="E158" s="5" t="s">
        <v>489</v>
      </c>
      <c r="F158" s="6">
        <v>36526</v>
      </c>
      <c r="G158" s="7">
        <f t="shared" ca="1" si="28"/>
        <v>25</v>
      </c>
      <c r="H158" s="4">
        <v>26</v>
      </c>
      <c r="I158" s="5" t="str">
        <f>IF(Table1[[#This Row],[No of Employees]]&lt;5,"Below 5",IF(Table1[[#This Row],[No of Employees]]&lt;10,"5 to 10",IF(Table1[[#This Row],[No of Employees]]&lt;15,"10 to 15","Above 15")))</f>
        <v>Above 15</v>
      </c>
      <c r="J158" s="57">
        <v>0</v>
      </c>
      <c r="K158" s="34">
        <v>0</v>
      </c>
      <c r="L158" s="34">
        <f t="shared" si="29"/>
        <v>0</v>
      </c>
      <c r="M158" s="35">
        <f t="shared" si="30"/>
        <v>0</v>
      </c>
      <c r="N158" s="34">
        <v>0</v>
      </c>
      <c r="O158" s="36">
        <f t="shared" si="31"/>
        <v>0</v>
      </c>
      <c r="P158" s="70"/>
      <c r="Q158" s="10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22">
        <v>0</v>
      </c>
      <c r="X158" s="16">
        <v>0</v>
      </c>
      <c r="Y158" s="8">
        <v>0</v>
      </c>
      <c r="Z158" s="9">
        <f t="shared" si="32"/>
        <v>0</v>
      </c>
      <c r="AA158" s="8">
        <f t="shared" si="33"/>
        <v>0</v>
      </c>
      <c r="AB158" s="42" t="str">
        <f t="shared" si="34"/>
        <v>A. Below 50</v>
      </c>
      <c r="AC158" s="40">
        <v>0.9</v>
      </c>
      <c r="AD158" s="26">
        <f t="shared" si="35"/>
        <v>0</v>
      </c>
      <c r="AE158" s="31">
        <f t="shared" si="36"/>
        <v>1</v>
      </c>
      <c r="AF158" s="31">
        <f>Table1[[#This Row],[Contactable leads]]*Table1[[#This Row],[Average productive calls per lead]]</f>
        <v>0</v>
      </c>
      <c r="AG158" s="31">
        <f>Table1[[#This Row],[Total Calls]]*$AG$1</f>
        <v>0</v>
      </c>
      <c r="AH158" s="31">
        <f>IF(Table1[[#This Row],[MSRU]]="Metro",3,IF(Table1[[#This Row],[MSRU]]="URBAN",2,1))</f>
        <v>3</v>
      </c>
      <c r="AI158" s="23">
        <f t="shared" si="37"/>
        <v>24</v>
      </c>
      <c r="AJ158" s="4">
        <f t="shared" si="38"/>
        <v>8</v>
      </c>
      <c r="AK158" s="4">
        <f t="shared" si="39"/>
        <v>6</v>
      </c>
      <c r="AL158" s="4">
        <f t="shared" si="40"/>
        <v>15</v>
      </c>
      <c r="AM158" s="4">
        <f>(Table1[[#This Row],[Total Employees dedicated for sales pitch]]*Table1[[#This Row],[Working days]]*Table1[[#This Row],[Productive working hours]]*60)/Table1[[#This Row],[Minutes per connected call]]</f>
        <v>1728</v>
      </c>
      <c r="AN15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158" s="22">
        <f>Table1[[#This Row],[Contactable leads]]-Table1[[#This Row],[Contacted leads]]</f>
        <v>0</v>
      </c>
      <c r="AP158" s="17"/>
    </row>
    <row r="159" spans="1:42" x14ac:dyDescent="0.35">
      <c r="A159" s="11">
        <v>156</v>
      </c>
      <c r="B159" s="5" t="str">
        <f>IF(Table1[[#This Row],[Savings]]&gt;0,"N","Y")</f>
        <v>N</v>
      </c>
      <c r="C159" s="5" t="s">
        <v>213</v>
      </c>
      <c r="D159" s="5" t="s">
        <v>340</v>
      </c>
      <c r="E159" s="5" t="s">
        <v>490</v>
      </c>
      <c r="F159" s="6">
        <v>37969</v>
      </c>
      <c r="G159" s="7">
        <f t="shared" ca="1" si="28"/>
        <v>21</v>
      </c>
      <c r="H159" s="4">
        <v>7</v>
      </c>
      <c r="I159" s="5" t="str">
        <f>IF(Table1[[#This Row],[No of Employees]]&lt;5,"Below 5",IF(Table1[[#This Row],[No of Employees]]&lt;10,"5 to 10",IF(Table1[[#This Row],[No of Employees]]&lt;15,"10 to 15","Above 15")))</f>
        <v>5 to 10</v>
      </c>
      <c r="J159" s="57">
        <v>43.370911</v>
      </c>
      <c r="K159" s="34">
        <v>4.9032989999999996</v>
      </c>
      <c r="L159" s="34">
        <f t="shared" si="29"/>
        <v>48.274209999999997</v>
      </c>
      <c r="M159" s="67">
        <f t="shared" si="30"/>
        <v>1.7702582889679872E-3</v>
      </c>
      <c r="N159" s="34">
        <v>119.282563</v>
      </c>
      <c r="O159" s="68">
        <f t="shared" si="31"/>
        <v>2.2338301529249522E-3</v>
      </c>
      <c r="P159" s="71"/>
      <c r="Q159" s="10">
        <v>23</v>
      </c>
      <c r="R159" s="8">
        <v>232</v>
      </c>
      <c r="S159" s="8">
        <v>15</v>
      </c>
      <c r="T159" s="8">
        <v>15</v>
      </c>
      <c r="U159" s="8">
        <v>0</v>
      </c>
      <c r="V159" s="8">
        <v>5</v>
      </c>
      <c r="W159" s="22">
        <v>14</v>
      </c>
      <c r="X159" s="16">
        <v>304</v>
      </c>
      <c r="Y159" s="8">
        <v>293</v>
      </c>
      <c r="Z159" s="9">
        <f t="shared" si="32"/>
        <v>3.6184210526315819E-2</v>
      </c>
      <c r="AA159" s="8">
        <f t="shared" si="33"/>
        <v>11</v>
      </c>
      <c r="AB159" s="42" t="str">
        <f t="shared" si="34"/>
        <v>D. 240-500</v>
      </c>
      <c r="AC159" s="40">
        <v>0.9</v>
      </c>
      <c r="AD159" s="26">
        <f t="shared" si="35"/>
        <v>264</v>
      </c>
      <c r="AE159" s="31">
        <f t="shared" si="36"/>
        <v>1</v>
      </c>
      <c r="AF159" s="31">
        <f>Table1[[#This Row],[Contactable leads]]*Table1[[#This Row],[Average productive calls per lead]]</f>
        <v>264</v>
      </c>
      <c r="AG159" s="31">
        <f>Table1[[#This Row],[Total Calls]]*$AG$1</f>
        <v>237.6</v>
      </c>
      <c r="AH159" s="31">
        <f>IF(Table1[[#This Row],[MSRU]]="Metro",3,IF(Table1[[#This Row],[MSRU]]="URBAN",2,1))</f>
        <v>3</v>
      </c>
      <c r="AI159" s="23">
        <f t="shared" si="37"/>
        <v>24</v>
      </c>
      <c r="AJ159" s="4">
        <f t="shared" si="38"/>
        <v>8</v>
      </c>
      <c r="AK159" s="4">
        <f t="shared" si="39"/>
        <v>6</v>
      </c>
      <c r="AL159" s="4">
        <f t="shared" si="40"/>
        <v>15</v>
      </c>
      <c r="AM159" s="4">
        <f>(Table1[[#This Row],[Total Employees dedicated for sales pitch]]*Table1[[#This Row],[Working days]]*Table1[[#This Row],[Productive working hours]]*60)/Table1[[#This Row],[Minutes per connected call]]</f>
        <v>1728</v>
      </c>
      <c r="AN15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264</v>
      </c>
      <c r="AO159" s="22">
        <f>Table1[[#This Row],[Contactable leads]]-Table1[[#This Row],[Contacted leads]]</f>
        <v>0</v>
      </c>
      <c r="AP159" s="17"/>
    </row>
    <row r="160" spans="1:42" x14ac:dyDescent="0.35">
      <c r="A160" s="11">
        <v>157</v>
      </c>
      <c r="B160" s="5" t="str">
        <f>IF(Table1[[#This Row],[Savings]]&gt;0,"N","Y")</f>
        <v>N</v>
      </c>
      <c r="C160" s="5" t="s">
        <v>213</v>
      </c>
      <c r="D160" s="5" t="s">
        <v>340</v>
      </c>
      <c r="E160" s="5" t="s">
        <v>491</v>
      </c>
      <c r="F160" s="6">
        <v>38441</v>
      </c>
      <c r="G160" s="7">
        <f t="shared" ca="1" si="28"/>
        <v>20</v>
      </c>
      <c r="H160" s="4">
        <v>8</v>
      </c>
      <c r="I160" s="5" t="str">
        <f>IF(Table1[[#This Row],[No of Employees]]&lt;5,"Below 5",IF(Table1[[#This Row],[No of Employees]]&lt;10,"5 to 10",IF(Table1[[#This Row],[No of Employees]]&lt;15,"10 to 15","Above 15")))</f>
        <v>5 to 10</v>
      </c>
      <c r="J160" s="57">
        <v>23.605471000000001</v>
      </c>
      <c r="K160" s="34">
        <v>8.4942150000000005</v>
      </c>
      <c r="L160" s="34">
        <f t="shared" si="29"/>
        <v>32.099686000000005</v>
      </c>
      <c r="M160" s="67">
        <f t="shared" si="30"/>
        <v>1.1771240837451233E-3</v>
      </c>
      <c r="N160" s="34">
        <v>88.030789999999996</v>
      </c>
      <c r="O160" s="68">
        <f t="shared" si="31"/>
        <v>1.648571493955947E-3</v>
      </c>
      <c r="P160" s="71"/>
      <c r="Q160" s="10">
        <v>26</v>
      </c>
      <c r="R160" s="8">
        <v>231</v>
      </c>
      <c r="S160" s="8">
        <v>40</v>
      </c>
      <c r="T160" s="8">
        <v>10</v>
      </c>
      <c r="U160" s="8">
        <v>0</v>
      </c>
      <c r="V160" s="8">
        <v>7</v>
      </c>
      <c r="W160" s="22">
        <v>15</v>
      </c>
      <c r="X160" s="16">
        <v>329</v>
      </c>
      <c r="Y160" s="8">
        <v>320</v>
      </c>
      <c r="Z160" s="9">
        <f t="shared" si="32"/>
        <v>2.7355623100303927E-2</v>
      </c>
      <c r="AA160" s="8">
        <f t="shared" si="33"/>
        <v>9</v>
      </c>
      <c r="AB160" s="42" t="str">
        <f t="shared" si="34"/>
        <v>D. 240-500</v>
      </c>
      <c r="AC160" s="40">
        <v>0.9</v>
      </c>
      <c r="AD160" s="26">
        <f t="shared" si="35"/>
        <v>288</v>
      </c>
      <c r="AE160" s="31">
        <f t="shared" si="36"/>
        <v>1</v>
      </c>
      <c r="AF160" s="31">
        <f>Table1[[#This Row],[Contactable leads]]*Table1[[#This Row],[Average productive calls per lead]]</f>
        <v>288</v>
      </c>
      <c r="AG160" s="31">
        <f>Table1[[#This Row],[Total Calls]]*$AG$1</f>
        <v>259.2</v>
      </c>
      <c r="AH160" s="31">
        <f>IF(Table1[[#This Row],[MSRU]]="Metro",3,IF(Table1[[#This Row],[MSRU]]="URBAN",2,1))</f>
        <v>3</v>
      </c>
      <c r="AI160" s="23">
        <f t="shared" si="37"/>
        <v>24</v>
      </c>
      <c r="AJ160" s="4">
        <f t="shared" si="38"/>
        <v>8</v>
      </c>
      <c r="AK160" s="4">
        <f t="shared" si="39"/>
        <v>6</v>
      </c>
      <c r="AL160" s="4">
        <f t="shared" si="40"/>
        <v>15</v>
      </c>
      <c r="AM160" s="4">
        <f>(Table1[[#This Row],[Total Employees dedicated for sales pitch]]*Table1[[#This Row],[Working days]]*Table1[[#This Row],[Productive working hours]]*60)/Table1[[#This Row],[Minutes per connected call]]</f>
        <v>1728</v>
      </c>
      <c r="AN16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288</v>
      </c>
      <c r="AO160" s="22">
        <f>Table1[[#This Row],[Contactable leads]]-Table1[[#This Row],[Contacted leads]]</f>
        <v>0</v>
      </c>
      <c r="AP160" s="17"/>
    </row>
    <row r="161" spans="1:42" x14ac:dyDescent="0.35">
      <c r="A161" s="11">
        <v>158</v>
      </c>
      <c r="B161" s="5" t="str">
        <f>IF(Table1[[#This Row],[Savings]]&gt;0,"N","Y")</f>
        <v>N</v>
      </c>
      <c r="C161" s="5" t="s">
        <v>213</v>
      </c>
      <c r="D161" s="5" t="s">
        <v>340</v>
      </c>
      <c r="E161" s="5" t="s">
        <v>492</v>
      </c>
      <c r="F161" s="6">
        <v>39002</v>
      </c>
      <c r="G161" s="7">
        <f t="shared" ca="1" si="28"/>
        <v>18</v>
      </c>
      <c r="H161" s="4">
        <v>8</v>
      </c>
      <c r="I161" s="5" t="str">
        <f>IF(Table1[[#This Row],[No of Employees]]&lt;5,"Below 5",IF(Table1[[#This Row],[No of Employees]]&lt;10,"5 to 10",IF(Table1[[#This Row],[No of Employees]]&lt;15,"10 to 15","Above 15")))</f>
        <v>5 to 10</v>
      </c>
      <c r="J161" s="57">
        <v>22.808987999999999</v>
      </c>
      <c r="K161" s="34">
        <v>8.0809949999999997</v>
      </c>
      <c r="L161" s="34">
        <f t="shared" si="29"/>
        <v>30.889983000000001</v>
      </c>
      <c r="M161" s="67">
        <f t="shared" si="30"/>
        <v>1.1327631969913173E-3</v>
      </c>
      <c r="N161" s="34">
        <v>50.448507999999997</v>
      </c>
      <c r="O161" s="68">
        <f t="shared" si="31"/>
        <v>9.4476003454482848E-4</v>
      </c>
      <c r="P161" s="71"/>
      <c r="Q161" s="10">
        <v>42</v>
      </c>
      <c r="R161" s="8">
        <v>183</v>
      </c>
      <c r="S161" s="8">
        <v>7</v>
      </c>
      <c r="T161" s="8">
        <v>12</v>
      </c>
      <c r="U161" s="8">
        <v>0</v>
      </c>
      <c r="V161" s="8">
        <v>3</v>
      </c>
      <c r="W161" s="22">
        <v>5</v>
      </c>
      <c r="X161" s="16">
        <v>252</v>
      </c>
      <c r="Y161" s="8">
        <v>238</v>
      </c>
      <c r="Z161" s="9">
        <f t="shared" si="32"/>
        <v>5.555555555555558E-2</v>
      </c>
      <c r="AA161" s="8">
        <f t="shared" si="33"/>
        <v>14</v>
      </c>
      <c r="AB161" s="42" t="str">
        <f t="shared" si="34"/>
        <v>C. 100-250</v>
      </c>
      <c r="AC161" s="40">
        <v>0.9</v>
      </c>
      <c r="AD161" s="26">
        <f t="shared" si="35"/>
        <v>214</v>
      </c>
      <c r="AE161" s="31">
        <f t="shared" si="36"/>
        <v>1</v>
      </c>
      <c r="AF161" s="31">
        <f>Table1[[#This Row],[Contactable leads]]*Table1[[#This Row],[Average productive calls per lead]]</f>
        <v>214</v>
      </c>
      <c r="AG161" s="31">
        <f>Table1[[#This Row],[Total Calls]]*$AG$1</f>
        <v>192.6</v>
      </c>
      <c r="AH161" s="31">
        <f>IF(Table1[[#This Row],[MSRU]]="Metro",3,IF(Table1[[#This Row],[MSRU]]="URBAN",2,1))</f>
        <v>3</v>
      </c>
      <c r="AI161" s="23">
        <f t="shared" si="37"/>
        <v>24</v>
      </c>
      <c r="AJ161" s="4">
        <f t="shared" si="38"/>
        <v>8</v>
      </c>
      <c r="AK161" s="4">
        <f t="shared" si="39"/>
        <v>6</v>
      </c>
      <c r="AL161" s="4">
        <f t="shared" si="40"/>
        <v>15</v>
      </c>
      <c r="AM161" s="4">
        <f>(Table1[[#This Row],[Total Employees dedicated for sales pitch]]*Table1[[#This Row],[Working days]]*Table1[[#This Row],[Productive working hours]]*60)/Table1[[#This Row],[Minutes per connected call]]</f>
        <v>1728</v>
      </c>
      <c r="AN16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214</v>
      </c>
      <c r="AO161" s="22">
        <f>Table1[[#This Row],[Contactable leads]]-Table1[[#This Row],[Contacted leads]]</f>
        <v>0</v>
      </c>
      <c r="AP161" s="17"/>
    </row>
    <row r="162" spans="1:42" x14ac:dyDescent="0.35">
      <c r="A162" s="11">
        <v>159</v>
      </c>
      <c r="B162" s="5" t="str">
        <f>IF(Table1[[#This Row],[Savings]]&gt;0,"N","Y")</f>
        <v>N</v>
      </c>
      <c r="C162" s="5" t="s">
        <v>213</v>
      </c>
      <c r="D162" s="5" t="s">
        <v>340</v>
      </c>
      <c r="E162" s="5" t="s">
        <v>493</v>
      </c>
      <c r="F162" s="6">
        <v>39252</v>
      </c>
      <c r="G162" s="7">
        <f t="shared" ca="1" si="28"/>
        <v>17</v>
      </c>
      <c r="H162" s="4">
        <v>8</v>
      </c>
      <c r="I162" s="5" t="str">
        <f>IF(Table1[[#This Row],[No of Employees]]&lt;5,"Below 5",IF(Table1[[#This Row],[No of Employees]]&lt;10,"5 to 10",IF(Table1[[#This Row],[No of Employees]]&lt;15,"10 to 15","Above 15")))</f>
        <v>5 to 10</v>
      </c>
      <c r="J162" s="57">
        <v>22.724111000000001</v>
      </c>
      <c r="K162" s="34">
        <v>4.1866599999999998</v>
      </c>
      <c r="L162" s="34">
        <f t="shared" si="29"/>
        <v>26.910771</v>
      </c>
      <c r="M162" s="67">
        <f t="shared" si="30"/>
        <v>9.8684194780752151E-4</v>
      </c>
      <c r="N162" s="34">
        <v>49.954386</v>
      </c>
      <c r="O162" s="68">
        <f t="shared" si="31"/>
        <v>9.3550650582224749E-4</v>
      </c>
      <c r="P162" s="71"/>
      <c r="Q162" s="10">
        <v>31</v>
      </c>
      <c r="R162" s="8">
        <v>211</v>
      </c>
      <c r="S162" s="8">
        <v>8</v>
      </c>
      <c r="T162" s="8">
        <v>16</v>
      </c>
      <c r="U162" s="8">
        <v>0</v>
      </c>
      <c r="V162" s="8">
        <v>5</v>
      </c>
      <c r="W162" s="22">
        <v>14</v>
      </c>
      <c r="X162" s="16">
        <v>285</v>
      </c>
      <c r="Y162" s="8">
        <v>272</v>
      </c>
      <c r="Z162" s="9">
        <f t="shared" si="32"/>
        <v>4.5614035087719329E-2</v>
      </c>
      <c r="AA162" s="8">
        <f t="shared" si="33"/>
        <v>13</v>
      </c>
      <c r="AB162" s="42" t="str">
        <f t="shared" si="34"/>
        <v>D. 240-500</v>
      </c>
      <c r="AC162" s="40">
        <v>0.9</v>
      </c>
      <c r="AD162" s="26">
        <f t="shared" si="35"/>
        <v>245</v>
      </c>
      <c r="AE162" s="31">
        <f t="shared" si="36"/>
        <v>1</v>
      </c>
      <c r="AF162" s="31">
        <f>Table1[[#This Row],[Contactable leads]]*Table1[[#This Row],[Average productive calls per lead]]</f>
        <v>245</v>
      </c>
      <c r="AG162" s="31">
        <f>Table1[[#This Row],[Total Calls]]*$AG$1</f>
        <v>220.5</v>
      </c>
      <c r="AH162" s="31">
        <f>IF(Table1[[#This Row],[MSRU]]="Metro",3,IF(Table1[[#This Row],[MSRU]]="URBAN",2,1))</f>
        <v>3</v>
      </c>
      <c r="AI162" s="23">
        <f t="shared" si="37"/>
        <v>24</v>
      </c>
      <c r="AJ162" s="4">
        <f t="shared" si="38"/>
        <v>8</v>
      </c>
      <c r="AK162" s="4">
        <f t="shared" si="39"/>
        <v>6</v>
      </c>
      <c r="AL162" s="4">
        <f t="shared" si="40"/>
        <v>15</v>
      </c>
      <c r="AM162" s="4">
        <f>(Table1[[#This Row],[Total Employees dedicated for sales pitch]]*Table1[[#This Row],[Working days]]*Table1[[#This Row],[Productive working hours]]*60)/Table1[[#This Row],[Minutes per connected call]]</f>
        <v>1728</v>
      </c>
      <c r="AN16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245</v>
      </c>
      <c r="AO162" s="22">
        <f>Table1[[#This Row],[Contactable leads]]-Table1[[#This Row],[Contacted leads]]</f>
        <v>0</v>
      </c>
      <c r="AP162" s="17"/>
    </row>
    <row r="163" spans="1:42" x14ac:dyDescent="0.35">
      <c r="A163" s="11">
        <v>160</v>
      </c>
      <c r="B163" s="5" t="str">
        <f>IF(Table1[[#This Row],[Savings]]&gt;0,"N","Y")</f>
        <v>N</v>
      </c>
      <c r="C163" s="5" t="s">
        <v>315</v>
      </c>
      <c r="D163" s="5" t="s">
        <v>356</v>
      </c>
      <c r="E163" s="5" t="s">
        <v>494</v>
      </c>
      <c r="F163" s="6">
        <v>39490</v>
      </c>
      <c r="G163" s="7">
        <f t="shared" ca="1" si="28"/>
        <v>17</v>
      </c>
      <c r="H163" s="4">
        <v>6</v>
      </c>
      <c r="I163" s="5" t="str">
        <f>IF(Table1[[#This Row],[No of Employees]]&lt;5,"Below 5",IF(Table1[[#This Row],[No of Employees]]&lt;10,"5 to 10",IF(Table1[[#This Row],[No of Employees]]&lt;15,"10 to 15","Above 15")))</f>
        <v>5 to 10</v>
      </c>
      <c r="J163" s="57">
        <v>13.886369</v>
      </c>
      <c r="K163" s="34">
        <v>1.655991</v>
      </c>
      <c r="L163" s="34">
        <f t="shared" si="29"/>
        <v>15.54236</v>
      </c>
      <c r="M163" s="67">
        <f t="shared" si="30"/>
        <v>5.6995218813781705E-4</v>
      </c>
      <c r="N163" s="34">
        <v>40.070959000000002</v>
      </c>
      <c r="O163" s="68">
        <f t="shared" si="31"/>
        <v>7.5041744760983642E-4</v>
      </c>
      <c r="P163" s="71"/>
      <c r="Q163" s="10">
        <v>31</v>
      </c>
      <c r="R163" s="8">
        <v>103</v>
      </c>
      <c r="S163" s="8">
        <v>18</v>
      </c>
      <c r="T163" s="8">
        <v>15</v>
      </c>
      <c r="U163" s="8">
        <v>0</v>
      </c>
      <c r="V163" s="8">
        <v>3</v>
      </c>
      <c r="W163" s="22">
        <v>4</v>
      </c>
      <c r="X163" s="16">
        <v>174</v>
      </c>
      <c r="Y163" s="8">
        <v>162</v>
      </c>
      <c r="Z163" s="9">
        <f t="shared" si="32"/>
        <v>6.8965517241379337E-2</v>
      </c>
      <c r="AA163" s="8">
        <f t="shared" si="33"/>
        <v>12</v>
      </c>
      <c r="AB163" s="42" t="str">
        <f t="shared" si="34"/>
        <v>C. 100-250</v>
      </c>
      <c r="AC163" s="40">
        <v>0.9</v>
      </c>
      <c r="AD163" s="26">
        <f t="shared" si="35"/>
        <v>146</v>
      </c>
      <c r="AE163" s="31">
        <f t="shared" si="36"/>
        <v>1</v>
      </c>
      <c r="AF163" s="31">
        <f>Table1[[#This Row],[Contactable leads]]*Table1[[#This Row],[Average productive calls per lead]]</f>
        <v>146</v>
      </c>
      <c r="AG163" s="31">
        <f>Table1[[#This Row],[Total Calls]]*$AG$1</f>
        <v>131.4</v>
      </c>
      <c r="AH163" s="31">
        <f>IF(Table1[[#This Row],[MSRU]]="Metro",3,IF(Table1[[#This Row],[MSRU]]="URBAN",2,1))</f>
        <v>2</v>
      </c>
      <c r="AI163" s="23">
        <f t="shared" si="37"/>
        <v>24</v>
      </c>
      <c r="AJ163" s="4">
        <f t="shared" si="38"/>
        <v>8</v>
      </c>
      <c r="AK163" s="4">
        <f t="shared" si="39"/>
        <v>6</v>
      </c>
      <c r="AL163" s="4">
        <f t="shared" si="40"/>
        <v>15</v>
      </c>
      <c r="AM163" s="4">
        <f>(Table1[[#This Row],[Total Employees dedicated for sales pitch]]*Table1[[#This Row],[Working days]]*Table1[[#This Row],[Productive working hours]]*60)/Table1[[#This Row],[Minutes per connected call]]</f>
        <v>1152</v>
      </c>
      <c r="AN16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146</v>
      </c>
      <c r="AO163" s="22">
        <f>Table1[[#This Row],[Contactable leads]]-Table1[[#This Row],[Contacted leads]]</f>
        <v>0</v>
      </c>
      <c r="AP163" s="17"/>
    </row>
    <row r="164" spans="1:42" x14ac:dyDescent="0.35">
      <c r="A164" s="11">
        <v>161</v>
      </c>
      <c r="B164" s="5" t="str">
        <f>IF(Table1[[#This Row],[Savings]]&gt;0,"N","Y")</f>
        <v>N</v>
      </c>
      <c r="C164" s="5" t="s">
        <v>213</v>
      </c>
      <c r="D164" s="5" t="s">
        <v>340</v>
      </c>
      <c r="E164" s="5" t="s">
        <v>495</v>
      </c>
      <c r="F164" s="6">
        <v>39527</v>
      </c>
      <c r="G164" s="7">
        <f t="shared" ca="1" si="28"/>
        <v>17</v>
      </c>
      <c r="H164" s="4">
        <v>8</v>
      </c>
      <c r="I164" s="5" t="str">
        <f>IF(Table1[[#This Row],[No of Employees]]&lt;5,"Below 5",IF(Table1[[#This Row],[No of Employees]]&lt;10,"5 to 10",IF(Table1[[#This Row],[No of Employees]]&lt;15,"10 to 15","Above 15")))</f>
        <v>5 to 10</v>
      </c>
      <c r="J164" s="57">
        <v>30.280127</v>
      </c>
      <c r="K164" s="34">
        <v>3.2382909999999998</v>
      </c>
      <c r="L164" s="34">
        <f t="shared" si="29"/>
        <v>33.518417999999997</v>
      </c>
      <c r="M164" s="67">
        <f t="shared" si="30"/>
        <v>1.2291502501562176E-3</v>
      </c>
      <c r="N164" s="34">
        <v>109.30161</v>
      </c>
      <c r="O164" s="68">
        <f t="shared" si="31"/>
        <v>2.0469147043834356E-3</v>
      </c>
      <c r="P164" s="71"/>
      <c r="Q164" s="10">
        <v>30</v>
      </c>
      <c r="R164" s="8">
        <v>323</v>
      </c>
      <c r="S164" s="8">
        <v>7</v>
      </c>
      <c r="T164" s="8">
        <v>17</v>
      </c>
      <c r="U164" s="8">
        <v>0</v>
      </c>
      <c r="V164" s="8">
        <v>2</v>
      </c>
      <c r="W164" s="22">
        <v>16</v>
      </c>
      <c r="X164" s="16">
        <v>395</v>
      </c>
      <c r="Y164" s="8">
        <v>377</v>
      </c>
      <c r="Z164" s="9">
        <f t="shared" si="32"/>
        <v>4.5569620253164578E-2</v>
      </c>
      <c r="AA164" s="8">
        <f t="shared" si="33"/>
        <v>18</v>
      </c>
      <c r="AB164" s="42" t="str">
        <f t="shared" si="34"/>
        <v>D. 240-500</v>
      </c>
      <c r="AC164" s="40">
        <v>0.9</v>
      </c>
      <c r="AD164" s="26">
        <f t="shared" si="35"/>
        <v>339</v>
      </c>
      <c r="AE164" s="31">
        <f t="shared" si="36"/>
        <v>1</v>
      </c>
      <c r="AF164" s="31">
        <f>Table1[[#This Row],[Contactable leads]]*Table1[[#This Row],[Average productive calls per lead]]</f>
        <v>339</v>
      </c>
      <c r="AG164" s="31">
        <f>Table1[[#This Row],[Total Calls]]*$AG$1</f>
        <v>305.10000000000002</v>
      </c>
      <c r="AH164" s="31">
        <f>IF(Table1[[#This Row],[MSRU]]="Metro",3,IF(Table1[[#This Row],[MSRU]]="URBAN",2,1))</f>
        <v>3</v>
      </c>
      <c r="AI164" s="23">
        <f t="shared" si="37"/>
        <v>24</v>
      </c>
      <c r="AJ164" s="4">
        <f t="shared" si="38"/>
        <v>8</v>
      </c>
      <c r="AK164" s="4">
        <f t="shared" si="39"/>
        <v>6</v>
      </c>
      <c r="AL164" s="4">
        <f t="shared" si="40"/>
        <v>15</v>
      </c>
      <c r="AM164" s="4">
        <f>(Table1[[#This Row],[Total Employees dedicated for sales pitch]]*Table1[[#This Row],[Working days]]*Table1[[#This Row],[Productive working hours]]*60)/Table1[[#This Row],[Minutes per connected call]]</f>
        <v>1728</v>
      </c>
      <c r="AN16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339</v>
      </c>
      <c r="AO164" s="22">
        <f>Table1[[#This Row],[Contactable leads]]-Table1[[#This Row],[Contacted leads]]</f>
        <v>0</v>
      </c>
      <c r="AP164" s="17"/>
    </row>
    <row r="165" spans="1:42" x14ac:dyDescent="0.35">
      <c r="A165" s="11">
        <v>162</v>
      </c>
      <c r="B165" s="5" t="str">
        <f>IF(Table1[[#This Row],[Savings]]&gt;0,"N","Y")</f>
        <v>N</v>
      </c>
      <c r="C165" s="5" t="s">
        <v>213</v>
      </c>
      <c r="D165" s="5" t="s">
        <v>340</v>
      </c>
      <c r="E165" s="5" t="s">
        <v>496</v>
      </c>
      <c r="F165" s="6">
        <v>40161</v>
      </c>
      <c r="G165" s="7">
        <f t="shared" ca="1" si="28"/>
        <v>15</v>
      </c>
      <c r="H165" s="4">
        <v>8</v>
      </c>
      <c r="I165" s="5" t="str">
        <f>IF(Table1[[#This Row],[No of Employees]]&lt;5,"Below 5",IF(Table1[[#This Row],[No of Employees]]&lt;10,"5 to 10",IF(Table1[[#This Row],[No of Employees]]&lt;15,"10 to 15","Above 15")))</f>
        <v>5 to 10</v>
      </c>
      <c r="J165" s="57">
        <v>18.853159999999999</v>
      </c>
      <c r="K165" s="34">
        <v>6.9469630000000002</v>
      </c>
      <c r="L165" s="34">
        <f t="shared" si="29"/>
        <v>25.800122999999999</v>
      </c>
      <c r="M165" s="67">
        <f t="shared" si="30"/>
        <v>9.4611349615340401E-4</v>
      </c>
      <c r="N165" s="34">
        <v>55.985754999999997</v>
      </c>
      <c r="O165" s="68">
        <f t="shared" si="31"/>
        <v>1.0484572472949708E-3</v>
      </c>
      <c r="P165" s="71"/>
      <c r="Q165" s="10">
        <v>15</v>
      </c>
      <c r="R165" s="8">
        <v>198</v>
      </c>
      <c r="S165" s="8">
        <v>16</v>
      </c>
      <c r="T165" s="8">
        <v>13</v>
      </c>
      <c r="U165" s="8">
        <v>0</v>
      </c>
      <c r="V165" s="8">
        <v>2</v>
      </c>
      <c r="W165" s="22">
        <v>6</v>
      </c>
      <c r="X165" s="16">
        <v>250</v>
      </c>
      <c r="Y165" s="8">
        <v>242</v>
      </c>
      <c r="Z165" s="9">
        <f t="shared" si="32"/>
        <v>3.2000000000000028E-2</v>
      </c>
      <c r="AA165" s="8">
        <f t="shared" si="33"/>
        <v>8</v>
      </c>
      <c r="AB165" s="42" t="str">
        <f t="shared" si="34"/>
        <v>C. 100-250</v>
      </c>
      <c r="AC165" s="40">
        <v>0.9</v>
      </c>
      <c r="AD165" s="26">
        <f t="shared" si="35"/>
        <v>218</v>
      </c>
      <c r="AE165" s="31">
        <f t="shared" si="36"/>
        <v>1</v>
      </c>
      <c r="AF165" s="31">
        <f>Table1[[#This Row],[Contactable leads]]*Table1[[#This Row],[Average productive calls per lead]]</f>
        <v>218</v>
      </c>
      <c r="AG165" s="31">
        <f>Table1[[#This Row],[Total Calls]]*$AG$1</f>
        <v>196.20000000000002</v>
      </c>
      <c r="AH165" s="31">
        <f>IF(Table1[[#This Row],[MSRU]]="Metro",3,IF(Table1[[#This Row],[MSRU]]="URBAN",2,1))</f>
        <v>3</v>
      </c>
      <c r="AI165" s="23">
        <f t="shared" si="37"/>
        <v>24</v>
      </c>
      <c r="AJ165" s="4">
        <f t="shared" si="38"/>
        <v>8</v>
      </c>
      <c r="AK165" s="4">
        <f t="shared" si="39"/>
        <v>6</v>
      </c>
      <c r="AL165" s="4">
        <f t="shared" si="40"/>
        <v>15</v>
      </c>
      <c r="AM165" s="4">
        <f>(Table1[[#This Row],[Total Employees dedicated for sales pitch]]*Table1[[#This Row],[Working days]]*Table1[[#This Row],[Productive working hours]]*60)/Table1[[#This Row],[Minutes per connected call]]</f>
        <v>1728</v>
      </c>
      <c r="AN16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218</v>
      </c>
      <c r="AO165" s="22">
        <f>Table1[[#This Row],[Contactable leads]]-Table1[[#This Row],[Contacted leads]]</f>
        <v>0</v>
      </c>
      <c r="AP165" s="17"/>
    </row>
    <row r="166" spans="1:42" x14ac:dyDescent="0.35">
      <c r="A166" s="11">
        <v>163</v>
      </c>
      <c r="B166" s="5" t="str">
        <f>IF(Table1[[#This Row],[Savings]]&gt;0,"N","Y")</f>
        <v>N</v>
      </c>
      <c r="C166" s="5" t="s">
        <v>213</v>
      </c>
      <c r="D166" s="5" t="s">
        <v>340</v>
      </c>
      <c r="E166" s="5" t="s">
        <v>497</v>
      </c>
      <c r="F166" s="6">
        <v>40990</v>
      </c>
      <c r="G166" s="7">
        <f t="shared" ca="1" si="28"/>
        <v>13</v>
      </c>
      <c r="H166" s="4">
        <v>7</v>
      </c>
      <c r="I166" s="5" t="str">
        <f>IF(Table1[[#This Row],[No of Employees]]&lt;5,"Below 5",IF(Table1[[#This Row],[No of Employees]]&lt;10,"5 to 10",IF(Table1[[#This Row],[No of Employees]]&lt;15,"10 to 15","Above 15")))</f>
        <v>5 to 10</v>
      </c>
      <c r="J166" s="57">
        <v>10.711983999999999</v>
      </c>
      <c r="K166" s="34">
        <v>2.5098799999999999</v>
      </c>
      <c r="L166" s="34">
        <f t="shared" si="29"/>
        <v>13.221864</v>
      </c>
      <c r="M166" s="67">
        <f t="shared" si="30"/>
        <v>4.8485753245071085E-4</v>
      </c>
      <c r="N166" s="34">
        <v>34.676116</v>
      </c>
      <c r="O166" s="68">
        <f t="shared" si="31"/>
        <v>6.493870651247106E-4</v>
      </c>
      <c r="P166" s="71"/>
      <c r="Q166" s="10">
        <v>16</v>
      </c>
      <c r="R166" s="8">
        <v>148</v>
      </c>
      <c r="S166" s="8">
        <v>8</v>
      </c>
      <c r="T166" s="8">
        <v>5</v>
      </c>
      <c r="U166" s="8">
        <v>0</v>
      </c>
      <c r="V166" s="8">
        <v>2</v>
      </c>
      <c r="W166" s="22">
        <v>5</v>
      </c>
      <c r="X166" s="16">
        <v>184</v>
      </c>
      <c r="Y166" s="8">
        <v>180</v>
      </c>
      <c r="Z166" s="9">
        <f t="shared" si="32"/>
        <v>2.1739130434782594E-2</v>
      </c>
      <c r="AA166" s="8">
        <f t="shared" si="33"/>
        <v>4</v>
      </c>
      <c r="AB166" s="42" t="str">
        <f t="shared" si="34"/>
        <v>C. 100-250</v>
      </c>
      <c r="AC166" s="40">
        <v>0.9</v>
      </c>
      <c r="AD166" s="26">
        <f t="shared" si="35"/>
        <v>162</v>
      </c>
      <c r="AE166" s="31">
        <f t="shared" si="36"/>
        <v>1</v>
      </c>
      <c r="AF166" s="31">
        <f>Table1[[#This Row],[Contactable leads]]*Table1[[#This Row],[Average productive calls per lead]]</f>
        <v>162</v>
      </c>
      <c r="AG166" s="31">
        <f>Table1[[#This Row],[Total Calls]]*$AG$1</f>
        <v>145.80000000000001</v>
      </c>
      <c r="AH166" s="31">
        <f>IF(Table1[[#This Row],[MSRU]]="Metro",3,IF(Table1[[#This Row],[MSRU]]="URBAN",2,1))</f>
        <v>3</v>
      </c>
      <c r="AI166" s="23">
        <f t="shared" si="37"/>
        <v>24</v>
      </c>
      <c r="AJ166" s="4">
        <f t="shared" si="38"/>
        <v>8</v>
      </c>
      <c r="AK166" s="4">
        <f t="shared" si="39"/>
        <v>6</v>
      </c>
      <c r="AL166" s="4">
        <f t="shared" si="40"/>
        <v>15</v>
      </c>
      <c r="AM166" s="4">
        <f>(Table1[[#This Row],[Total Employees dedicated for sales pitch]]*Table1[[#This Row],[Working days]]*Table1[[#This Row],[Productive working hours]]*60)/Table1[[#This Row],[Minutes per connected call]]</f>
        <v>1728</v>
      </c>
      <c r="AN16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162</v>
      </c>
      <c r="AO166" s="22">
        <f>Table1[[#This Row],[Contactable leads]]-Table1[[#This Row],[Contacted leads]]</f>
        <v>0</v>
      </c>
      <c r="AP166" s="17"/>
    </row>
    <row r="167" spans="1:42" x14ac:dyDescent="0.35">
      <c r="A167" s="11">
        <v>164</v>
      </c>
      <c r="B167" s="5" t="str">
        <f>IF(Table1[[#This Row],[Savings]]&gt;0,"N","Y")</f>
        <v>N</v>
      </c>
      <c r="C167" s="5" t="s">
        <v>190</v>
      </c>
      <c r="D167" s="5" t="s">
        <v>175</v>
      </c>
      <c r="E167" s="5" t="s">
        <v>217</v>
      </c>
      <c r="F167" s="6">
        <v>41265</v>
      </c>
      <c r="G167" s="7">
        <f t="shared" ca="1" si="28"/>
        <v>12</v>
      </c>
      <c r="H167" s="4">
        <v>8</v>
      </c>
      <c r="I167" s="5" t="str">
        <f>IF(Table1[[#This Row],[No of Employees]]&lt;5,"Below 5",IF(Table1[[#This Row],[No of Employees]]&lt;10,"5 to 10",IF(Table1[[#This Row],[No of Employees]]&lt;15,"10 to 15","Above 15")))</f>
        <v>5 to 10</v>
      </c>
      <c r="J167" s="57">
        <v>37.894199999999998</v>
      </c>
      <c r="K167" s="34">
        <v>1.9748589999999999</v>
      </c>
      <c r="L167" s="34">
        <f t="shared" si="29"/>
        <v>39.869059</v>
      </c>
      <c r="M167" s="67">
        <f t="shared" si="30"/>
        <v>1.4620339135141462E-3</v>
      </c>
      <c r="N167" s="34">
        <v>28.751677000000001</v>
      </c>
      <c r="O167" s="68">
        <f t="shared" si="31"/>
        <v>5.3843882470700128E-4</v>
      </c>
      <c r="P167" s="71"/>
      <c r="Q167" s="10">
        <v>144</v>
      </c>
      <c r="R167" s="8">
        <v>157</v>
      </c>
      <c r="S167" s="8">
        <v>8</v>
      </c>
      <c r="T167" s="8">
        <v>3</v>
      </c>
      <c r="U167" s="8">
        <v>0</v>
      </c>
      <c r="V167" s="8">
        <v>5</v>
      </c>
      <c r="W167" s="22">
        <v>10</v>
      </c>
      <c r="X167" s="16">
        <v>327</v>
      </c>
      <c r="Y167" s="8">
        <v>319</v>
      </c>
      <c r="Z167" s="9">
        <f t="shared" si="32"/>
        <v>2.4464831804281384E-2</v>
      </c>
      <c r="AA167" s="8">
        <f t="shared" si="33"/>
        <v>8</v>
      </c>
      <c r="AB167" s="42" t="str">
        <f t="shared" si="34"/>
        <v>D. 240-500</v>
      </c>
      <c r="AC167" s="40">
        <v>0.9</v>
      </c>
      <c r="AD167" s="26">
        <f t="shared" si="35"/>
        <v>287</v>
      </c>
      <c r="AE167" s="31">
        <f t="shared" si="36"/>
        <v>1</v>
      </c>
      <c r="AF167" s="31">
        <f>Table1[[#This Row],[Contactable leads]]*Table1[[#This Row],[Average productive calls per lead]]</f>
        <v>287</v>
      </c>
      <c r="AG167" s="31">
        <f>Table1[[#This Row],[Total Calls]]*$AG$1</f>
        <v>258.3</v>
      </c>
      <c r="AH167" s="31">
        <f>IF(Table1[[#This Row],[MSRU]]="Metro",3,IF(Table1[[#This Row],[MSRU]]="URBAN",2,1))</f>
        <v>1</v>
      </c>
      <c r="AI167" s="23">
        <f t="shared" si="37"/>
        <v>24</v>
      </c>
      <c r="AJ167" s="4">
        <f t="shared" si="38"/>
        <v>8</v>
      </c>
      <c r="AK167" s="4">
        <f t="shared" si="39"/>
        <v>6</v>
      </c>
      <c r="AL167" s="4">
        <f t="shared" si="40"/>
        <v>15</v>
      </c>
      <c r="AM167" s="4">
        <f>(Table1[[#This Row],[Total Employees dedicated for sales pitch]]*Table1[[#This Row],[Working days]]*Table1[[#This Row],[Productive working hours]]*60)/Table1[[#This Row],[Minutes per connected call]]</f>
        <v>576</v>
      </c>
      <c r="AN16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287</v>
      </c>
      <c r="AO167" s="22">
        <f>Table1[[#This Row],[Contactable leads]]-Table1[[#This Row],[Contacted leads]]</f>
        <v>0</v>
      </c>
      <c r="AP167" s="17"/>
    </row>
    <row r="168" spans="1:42" x14ac:dyDescent="0.35">
      <c r="A168" s="11">
        <v>165</v>
      </c>
      <c r="B168" s="5" t="str">
        <f>IF(Table1[[#This Row],[Savings]]&gt;0,"N","Y")</f>
        <v>N</v>
      </c>
      <c r="C168" s="5" t="s">
        <v>181</v>
      </c>
      <c r="D168" s="5" t="s">
        <v>343</v>
      </c>
      <c r="E168" s="5" t="s">
        <v>498</v>
      </c>
      <c r="F168" s="6">
        <v>41355</v>
      </c>
      <c r="G168" s="7">
        <f t="shared" ca="1" si="28"/>
        <v>12</v>
      </c>
      <c r="H168" s="4">
        <v>3</v>
      </c>
      <c r="I168" s="5" t="str">
        <f>IF(Table1[[#This Row],[No of Employees]]&lt;5,"Below 5",IF(Table1[[#This Row],[No of Employees]]&lt;10,"5 to 10",IF(Table1[[#This Row],[No of Employees]]&lt;15,"10 to 15","Above 15")))</f>
        <v>Below 5</v>
      </c>
      <c r="J168" s="57">
        <v>6.268967</v>
      </c>
      <c r="K168" s="34">
        <v>8.4030000000000007E-3</v>
      </c>
      <c r="L168" s="34">
        <f t="shared" si="29"/>
        <v>6.2773700000000003</v>
      </c>
      <c r="M168" s="67">
        <f t="shared" si="30"/>
        <v>2.3019675050961943E-4</v>
      </c>
      <c r="N168" s="34">
        <v>3.5357379999999998</v>
      </c>
      <c r="O168" s="68">
        <f t="shared" si="31"/>
        <v>6.6214524223817743E-5</v>
      </c>
      <c r="P168" s="71"/>
      <c r="Q168" s="10">
        <v>23</v>
      </c>
      <c r="R168" s="8">
        <v>27</v>
      </c>
      <c r="S168" s="8">
        <v>0</v>
      </c>
      <c r="T168" s="8">
        <v>2</v>
      </c>
      <c r="U168" s="8">
        <v>0</v>
      </c>
      <c r="V168" s="8">
        <v>0</v>
      </c>
      <c r="W168" s="22">
        <v>0</v>
      </c>
      <c r="X168" s="16">
        <v>52</v>
      </c>
      <c r="Y168" s="8">
        <v>51</v>
      </c>
      <c r="Z168" s="9">
        <f t="shared" si="32"/>
        <v>1.9230769230769273E-2</v>
      </c>
      <c r="AA168" s="8">
        <f t="shared" si="33"/>
        <v>1</v>
      </c>
      <c r="AB168" s="42" t="str">
        <f t="shared" si="34"/>
        <v>B. 50-100</v>
      </c>
      <c r="AC168" s="40">
        <v>0.9</v>
      </c>
      <c r="AD168" s="26">
        <f t="shared" si="35"/>
        <v>46</v>
      </c>
      <c r="AE168" s="31">
        <f t="shared" si="36"/>
        <v>1</v>
      </c>
      <c r="AF168" s="31">
        <f>Table1[[#This Row],[Contactable leads]]*Table1[[#This Row],[Average productive calls per lead]]</f>
        <v>46</v>
      </c>
      <c r="AG168" s="31">
        <f>Table1[[#This Row],[Total Calls]]*$AG$1</f>
        <v>41.4</v>
      </c>
      <c r="AH168" s="31">
        <f>IF(Table1[[#This Row],[MSRU]]="Metro",3,IF(Table1[[#This Row],[MSRU]]="URBAN",2,1))</f>
        <v>1</v>
      </c>
      <c r="AI168" s="23">
        <f t="shared" si="37"/>
        <v>24</v>
      </c>
      <c r="AJ168" s="4">
        <f t="shared" si="38"/>
        <v>8</v>
      </c>
      <c r="AK168" s="4">
        <f t="shared" si="39"/>
        <v>6</v>
      </c>
      <c r="AL168" s="4">
        <f t="shared" si="40"/>
        <v>15</v>
      </c>
      <c r="AM168" s="4">
        <f>(Table1[[#This Row],[Total Employees dedicated for sales pitch]]*Table1[[#This Row],[Working days]]*Table1[[#This Row],[Productive working hours]]*60)/Table1[[#This Row],[Minutes per connected call]]</f>
        <v>576</v>
      </c>
      <c r="AN16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46</v>
      </c>
      <c r="AO168" s="22">
        <f>Table1[[#This Row],[Contactable leads]]-Table1[[#This Row],[Contacted leads]]</f>
        <v>0</v>
      </c>
      <c r="AP168" s="17"/>
    </row>
    <row r="169" spans="1:42" x14ac:dyDescent="0.35">
      <c r="A169" s="11">
        <v>166</v>
      </c>
      <c r="B169" s="5" t="str">
        <f>IF(Table1[[#This Row],[Savings]]&gt;0,"N","Y")</f>
        <v>N</v>
      </c>
      <c r="C169" s="5" t="s">
        <v>213</v>
      </c>
      <c r="D169" s="5" t="s">
        <v>340</v>
      </c>
      <c r="E169" s="5" t="s">
        <v>499</v>
      </c>
      <c r="F169" s="6">
        <v>41372</v>
      </c>
      <c r="G169" s="7">
        <f t="shared" ca="1" si="28"/>
        <v>12</v>
      </c>
      <c r="H169" s="4">
        <v>6</v>
      </c>
      <c r="I169" s="5" t="str">
        <f>IF(Table1[[#This Row],[No of Employees]]&lt;5,"Below 5",IF(Table1[[#This Row],[No of Employees]]&lt;10,"5 to 10",IF(Table1[[#This Row],[No of Employees]]&lt;15,"10 to 15","Above 15")))</f>
        <v>5 to 10</v>
      </c>
      <c r="J169" s="57">
        <v>12.118137000000001</v>
      </c>
      <c r="K169" s="34">
        <v>1.573121</v>
      </c>
      <c r="L169" s="34">
        <f t="shared" si="29"/>
        <v>13.691258000000001</v>
      </c>
      <c r="M169" s="67">
        <f t="shared" si="30"/>
        <v>5.0207062862135437E-4</v>
      </c>
      <c r="N169" s="34">
        <v>39.092540999999997</v>
      </c>
      <c r="O169" s="68">
        <f t="shared" si="31"/>
        <v>7.3209440377513494E-4</v>
      </c>
      <c r="P169" s="71"/>
      <c r="Q169" s="10">
        <v>27</v>
      </c>
      <c r="R169" s="8">
        <v>166</v>
      </c>
      <c r="S169" s="8">
        <v>9</v>
      </c>
      <c r="T169" s="8">
        <v>12</v>
      </c>
      <c r="U169" s="8">
        <v>0</v>
      </c>
      <c r="V169" s="8">
        <v>1</v>
      </c>
      <c r="W169" s="22">
        <v>10</v>
      </c>
      <c r="X169" s="16">
        <v>225</v>
      </c>
      <c r="Y169" s="8">
        <v>217</v>
      </c>
      <c r="Z169" s="9">
        <f t="shared" si="32"/>
        <v>3.5555555555555562E-2</v>
      </c>
      <c r="AA169" s="8">
        <f t="shared" si="33"/>
        <v>8</v>
      </c>
      <c r="AB169" s="42" t="str">
        <f t="shared" si="34"/>
        <v>C. 100-250</v>
      </c>
      <c r="AC169" s="40">
        <v>0.9</v>
      </c>
      <c r="AD169" s="26">
        <f t="shared" si="35"/>
        <v>195</v>
      </c>
      <c r="AE169" s="31">
        <f t="shared" si="36"/>
        <v>1</v>
      </c>
      <c r="AF169" s="31">
        <f>Table1[[#This Row],[Contactable leads]]*Table1[[#This Row],[Average productive calls per lead]]</f>
        <v>195</v>
      </c>
      <c r="AG169" s="31">
        <f>Table1[[#This Row],[Total Calls]]*$AG$1</f>
        <v>175.5</v>
      </c>
      <c r="AH169" s="31">
        <f>IF(Table1[[#This Row],[MSRU]]="Metro",3,IF(Table1[[#This Row],[MSRU]]="URBAN",2,1))</f>
        <v>3</v>
      </c>
      <c r="AI169" s="23">
        <f t="shared" si="37"/>
        <v>24</v>
      </c>
      <c r="AJ169" s="4">
        <f t="shared" si="38"/>
        <v>8</v>
      </c>
      <c r="AK169" s="4">
        <f t="shared" si="39"/>
        <v>6</v>
      </c>
      <c r="AL169" s="4">
        <f t="shared" si="40"/>
        <v>15</v>
      </c>
      <c r="AM169" s="4">
        <f>(Table1[[#This Row],[Total Employees dedicated for sales pitch]]*Table1[[#This Row],[Working days]]*Table1[[#This Row],[Productive working hours]]*60)/Table1[[#This Row],[Minutes per connected call]]</f>
        <v>1728</v>
      </c>
      <c r="AN16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195</v>
      </c>
      <c r="AO169" s="22">
        <f>Table1[[#This Row],[Contactable leads]]-Table1[[#This Row],[Contacted leads]]</f>
        <v>0</v>
      </c>
      <c r="AP169" s="17"/>
    </row>
    <row r="170" spans="1:42" x14ac:dyDescent="0.35">
      <c r="A170" s="11">
        <v>167</v>
      </c>
      <c r="B170" s="5" t="str">
        <f>IF(Table1[[#This Row],[Savings]]&gt;0,"N","Y")</f>
        <v>N</v>
      </c>
      <c r="C170" s="5" t="s">
        <v>190</v>
      </c>
      <c r="D170" s="5" t="s">
        <v>175</v>
      </c>
      <c r="E170" s="5" t="s">
        <v>228</v>
      </c>
      <c r="F170" s="6">
        <v>41445</v>
      </c>
      <c r="G170" s="7">
        <f t="shared" ca="1" si="28"/>
        <v>11</v>
      </c>
      <c r="H170" s="4">
        <v>8</v>
      </c>
      <c r="I170" s="5" t="str">
        <f>IF(Table1[[#This Row],[No of Employees]]&lt;5,"Below 5",IF(Table1[[#This Row],[No of Employees]]&lt;10,"5 to 10",IF(Table1[[#This Row],[No of Employees]]&lt;15,"10 to 15","Above 15")))</f>
        <v>5 to 10</v>
      </c>
      <c r="J170" s="57">
        <v>28.068773</v>
      </c>
      <c r="K170" s="34">
        <v>4.0766619999999998</v>
      </c>
      <c r="L170" s="34">
        <f t="shared" si="29"/>
        <v>32.145434999999999</v>
      </c>
      <c r="M170" s="67">
        <f t="shared" si="30"/>
        <v>1.1788017403336409E-3</v>
      </c>
      <c r="N170" s="34">
        <v>26.339492</v>
      </c>
      <c r="O170" s="68">
        <f t="shared" si="31"/>
        <v>4.9326531860591867E-4</v>
      </c>
      <c r="P170" s="71"/>
      <c r="Q170" s="10">
        <v>188</v>
      </c>
      <c r="R170" s="8">
        <v>117</v>
      </c>
      <c r="S170" s="8">
        <v>46</v>
      </c>
      <c r="T170" s="8">
        <v>11</v>
      </c>
      <c r="U170" s="8">
        <v>0</v>
      </c>
      <c r="V170" s="8">
        <v>1</v>
      </c>
      <c r="W170" s="22">
        <v>6</v>
      </c>
      <c r="X170" s="16">
        <v>369</v>
      </c>
      <c r="Y170" s="8">
        <v>353</v>
      </c>
      <c r="Z170" s="9">
        <f t="shared" si="32"/>
        <v>4.3360433604336057E-2</v>
      </c>
      <c r="AA170" s="8">
        <f t="shared" si="33"/>
        <v>16</v>
      </c>
      <c r="AB170" s="42" t="str">
        <f t="shared" si="34"/>
        <v>D. 240-500</v>
      </c>
      <c r="AC170" s="40">
        <v>0.9</v>
      </c>
      <c r="AD170" s="26">
        <f t="shared" si="35"/>
        <v>318</v>
      </c>
      <c r="AE170" s="31">
        <f t="shared" si="36"/>
        <v>1</v>
      </c>
      <c r="AF170" s="31">
        <f>Table1[[#This Row],[Contactable leads]]*Table1[[#This Row],[Average productive calls per lead]]</f>
        <v>318</v>
      </c>
      <c r="AG170" s="31">
        <f>Table1[[#This Row],[Total Calls]]*$AG$1</f>
        <v>286.2</v>
      </c>
      <c r="AH170" s="31">
        <f>IF(Table1[[#This Row],[MSRU]]="Metro",3,IF(Table1[[#This Row],[MSRU]]="URBAN",2,1))</f>
        <v>1</v>
      </c>
      <c r="AI170" s="23">
        <f t="shared" si="37"/>
        <v>24</v>
      </c>
      <c r="AJ170" s="4">
        <f t="shared" si="38"/>
        <v>8</v>
      </c>
      <c r="AK170" s="4">
        <f t="shared" si="39"/>
        <v>6</v>
      </c>
      <c r="AL170" s="4">
        <f t="shared" si="40"/>
        <v>15</v>
      </c>
      <c r="AM170" s="4">
        <f>(Table1[[#This Row],[Total Employees dedicated for sales pitch]]*Table1[[#This Row],[Working days]]*Table1[[#This Row],[Productive working hours]]*60)/Table1[[#This Row],[Minutes per connected call]]</f>
        <v>576</v>
      </c>
      <c r="AN17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318</v>
      </c>
      <c r="AO170" s="22">
        <f>Table1[[#This Row],[Contactable leads]]-Table1[[#This Row],[Contacted leads]]</f>
        <v>0</v>
      </c>
      <c r="AP170" s="17"/>
    </row>
    <row r="171" spans="1:42" x14ac:dyDescent="0.35">
      <c r="A171" s="11">
        <v>168</v>
      </c>
      <c r="B171" s="5" t="str">
        <f>IF(Table1[[#This Row],[Savings]]&gt;0,"N","Y")</f>
        <v>N</v>
      </c>
      <c r="C171" s="5" t="s">
        <v>174</v>
      </c>
      <c r="D171" s="5" t="s">
        <v>343</v>
      </c>
      <c r="E171" s="5" t="s">
        <v>500</v>
      </c>
      <c r="F171" s="6">
        <v>41666</v>
      </c>
      <c r="G171" s="7">
        <f t="shared" ca="1" si="28"/>
        <v>11</v>
      </c>
      <c r="H171" s="4">
        <v>5</v>
      </c>
      <c r="I171" s="5" t="str">
        <f>IF(Table1[[#This Row],[No of Employees]]&lt;5,"Below 5",IF(Table1[[#This Row],[No of Employees]]&lt;10,"5 to 10",IF(Table1[[#This Row],[No of Employees]]&lt;15,"10 to 15","Above 15")))</f>
        <v>5 to 10</v>
      </c>
      <c r="J171" s="57">
        <v>8.5472719999999995</v>
      </c>
      <c r="K171" s="34">
        <v>2.235331</v>
      </c>
      <c r="L171" s="34">
        <f t="shared" si="29"/>
        <v>10.782603</v>
      </c>
      <c r="M171" s="67">
        <f t="shared" si="30"/>
        <v>3.954076584039612E-4</v>
      </c>
      <c r="N171" s="34">
        <v>7.7313590000000003</v>
      </c>
      <c r="O171" s="68">
        <f t="shared" si="31"/>
        <v>1.4478681898617244E-4</v>
      </c>
      <c r="P171" s="71"/>
      <c r="Q171" s="10">
        <v>33</v>
      </c>
      <c r="R171" s="8">
        <v>55</v>
      </c>
      <c r="S171" s="8">
        <v>1</v>
      </c>
      <c r="T171" s="8">
        <v>2</v>
      </c>
      <c r="U171" s="8">
        <v>0</v>
      </c>
      <c r="V171" s="8">
        <v>2</v>
      </c>
      <c r="W171" s="22">
        <v>4</v>
      </c>
      <c r="X171" s="16">
        <v>97</v>
      </c>
      <c r="Y171" s="8">
        <v>93</v>
      </c>
      <c r="Z171" s="9">
        <f t="shared" si="32"/>
        <v>4.123711340206182E-2</v>
      </c>
      <c r="AA171" s="8">
        <f t="shared" si="33"/>
        <v>4</v>
      </c>
      <c r="AB171" s="42" t="str">
        <f t="shared" si="34"/>
        <v>B. 50-100</v>
      </c>
      <c r="AC171" s="40">
        <v>0.9</v>
      </c>
      <c r="AD171" s="26">
        <f t="shared" si="35"/>
        <v>84</v>
      </c>
      <c r="AE171" s="31">
        <f t="shared" si="36"/>
        <v>1</v>
      </c>
      <c r="AF171" s="31">
        <f>Table1[[#This Row],[Contactable leads]]*Table1[[#This Row],[Average productive calls per lead]]</f>
        <v>84</v>
      </c>
      <c r="AG171" s="31">
        <f>Table1[[#This Row],[Total Calls]]*$AG$1</f>
        <v>75.600000000000009</v>
      </c>
      <c r="AH171" s="31">
        <f>IF(Table1[[#This Row],[MSRU]]="Metro",3,IF(Table1[[#This Row],[MSRU]]="URBAN",2,1))</f>
        <v>1</v>
      </c>
      <c r="AI171" s="23">
        <f t="shared" si="37"/>
        <v>24</v>
      </c>
      <c r="AJ171" s="4">
        <f t="shared" si="38"/>
        <v>8</v>
      </c>
      <c r="AK171" s="4">
        <f t="shared" si="39"/>
        <v>6</v>
      </c>
      <c r="AL171" s="4">
        <f t="shared" si="40"/>
        <v>15</v>
      </c>
      <c r="AM171" s="4">
        <f>(Table1[[#This Row],[Total Employees dedicated for sales pitch]]*Table1[[#This Row],[Working days]]*Table1[[#This Row],[Productive working hours]]*60)/Table1[[#This Row],[Minutes per connected call]]</f>
        <v>576</v>
      </c>
      <c r="AN17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84</v>
      </c>
      <c r="AO171" s="22">
        <f>Table1[[#This Row],[Contactable leads]]-Table1[[#This Row],[Contacted leads]]</f>
        <v>0</v>
      </c>
      <c r="AP171" s="17"/>
    </row>
    <row r="172" spans="1:42" x14ac:dyDescent="0.35">
      <c r="A172" s="11">
        <v>169</v>
      </c>
      <c r="B172" s="5" t="str">
        <f>IF(Table1[[#This Row],[Savings]]&gt;0,"N","Y")</f>
        <v>N</v>
      </c>
      <c r="C172" s="5" t="s">
        <v>213</v>
      </c>
      <c r="D172" s="5" t="s">
        <v>340</v>
      </c>
      <c r="E172" s="5" t="s">
        <v>501</v>
      </c>
      <c r="F172" s="6">
        <v>41727</v>
      </c>
      <c r="G172" s="7">
        <f t="shared" ca="1" si="28"/>
        <v>11</v>
      </c>
      <c r="H172" s="4">
        <v>7</v>
      </c>
      <c r="I172" s="5" t="str">
        <f>IF(Table1[[#This Row],[No of Employees]]&lt;5,"Below 5",IF(Table1[[#This Row],[No of Employees]]&lt;10,"5 to 10",IF(Table1[[#This Row],[No of Employees]]&lt;15,"10 to 15","Above 15")))</f>
        <v>5 to 10</v>
      </c>
      <c r="J172" s="57">
        <v>20.81</v>
      </c>
      <c r="K172" s="34">
        <v>2.8251210000000002</v>
      </c>
      <c r="L172" s="34">
        <f t="shared" si="29"/>
        <v>23.635120999999998</v>
      </c>
      <c r="M172" s="67">
        <f t="shared" si="30"/>
        <v>8.667209439783964E-4</v>
      </c>
      <c r="N172" s="34">
        <v>30.172972999999999</v>
      </c>
      <c r="O172" s="68">
        <f t="shared" si="31"/>
        <v>5.6505573988035833E-4</v>
      </c>
      <c r="P172" s="71"/>
      <c r="Q172" s="10">
        <v>26</v>
      </c>
      <c r="R172" s="8">
        <v>108</v>
      </c>
      <c r="S172" s="8">
        <v>13</v>
      </c>
      <c r="T172" s="8">
        <v>6</v>
      </c>
      <c r="U172" s="8">
        <v>0</v>
      </c>
      <c r="V172" s="8">
        <v>3</v>
      </c>
      <c r="W172" s="22">
        <v>2</v>
      </c>
      <c r="X172" s="16">
        <v>158</v>
      </c>
      <c r="Y172" s="8">
        <v>149</v>
      </c>
      <c r="Z172" s="9">
        <f t="shared" si="32"/>
        <v>5.6962025316455667E-2</v>
      </c>
      <c r="AA172" s="8">
        <f t="shared" si="33"/>
        <v>9</v>
      </c>
      <c r="AB172" s="42" t="str">
        <f t="shared" si="34"/>
        <v>C. 100-250</v>
      </c>
      <c r="AC172" s="40">
        <v>0.9</v>
      </c>
      <c r="AD172" s="26">
        <f t="shared" si="35"/>
        <v>134</v>
      </c>
      <c r="AE172" s="31">
        <f t="shared" si="36"/>
        <v>1</v>
      </c>
      <c r="AF172" s="31">
        <f>Table1[[#This Row],[Contactable leads]]*Table1[[#This Row],[Average productive calls per lead]]</f>
        <v>134</v>
      </c>
      <c r="AG172" s="31">
        <f>Table1[[#This Row],[Total Calls]]*$AG$1</f>
        <v>120.60000000000001</v>
      </c>
      <c r="AH172" s="31">
        <f>IF(Table1[[#This Row],[MSRU]]="Metro",3,IF(Table1[[#This Row],[MSRU]]="URBAN",2,1))</f>
        <v>3</v>
      </c>
      <c r="AI172" s="23">
        <f t="shared" si="37"/>
        <v>24</v>
      </c>
      <c r="AJ172" s="4">
        <f t="shared" si="38"/>
        <v>8</v>
      </c>
      <c r="AK172" s="4">
        <f t="shared" si="39"/>
        <v>6</v>
      </c>
      <c r="AL172" s="4">
        <f t="shared" si="40"/>
        <v>15</v>
      </c>
      <c r="AM172" s="4">
        <f>(Table1[[#This Row],[Total Employees dedicated for sales pitch]]*Table1[[#This Row],[Working days]]*Table1[[#This Row],[Productive working hours]]*60)/Table1[[#This Row],[Minutes per connected call]]</f>
        <v>1728</v>
      </c>
      <c r="AN17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134</v>
      </c>
      <c r="AO172" s="22">
        <f>Table1[[#This Row],[Contactable leads]]-Table1[[#This Row],[Contacted leads]]</f>
        <v>0</v>
      </c>
      <c r="AP172" s="17"/>
    </row>
    <row r="173" spans="1:42" x14ac:dyDescent="0.35">
      <c r="A173" s="11">
        <v>170</v>
      </c>
      <c r="B173" s="5" t="str">
        <f>IF(Table1[[#This Row],[Savings]]&gt;0,"N","Y")</f>
        <v>N</v>
      </c>
      <c r="C173" s="5" t="s">
        <v>213</v>
      </c>
      <c r="D173" s="5" t="s">
        <v>340</v>
      </c>
      <c r="E173" s="5" t="s">
        <v>502</v>
      </c>
      <c r="F173" s="6">
        <v>41727</v>
      </c>
      <c r="G173" s="7">
        <f t="shared" ca="1" si="28"/>
        <v>11</v>
      </c>
      <c r="H173" s="4">
        <v>6</v>
      </c>
      <c r="I173" s="5" t="str">
        <f>IF(Table1[[#This Row],[No of Employees]]&lt;5,"Below 5",IF(Table1[[#This Row],[No of Employees]]&lt;10,"5 to 10",IF(Table1[[#This Row],[No of Employees]]&lt;15,"10 to 15","Above 15")))</f>
        <v>5 to 10</v>
      </c>
      <c r="J173" s="57">
        <v>12.905937</v>
      </c>
      <c r="K173" s="34">
        <v>1.909246</v>
      </c>
      <c r="L173" s="34">
        <f t="shared" si="29"/>
        <v>14.815182999999999</v>
      </c>
      <c r="M173" s="67">
        <f t="shared" si="30"/>
        <v>5.432859596941641E-4</v>
      </c>
      <c r="N173" s="34">
        <v>52.898927</v>
      </c>
      <c r="O173" s="68">
        <f t="shared" si="31"/>
        <v>9.906495569681538E-4</v>
      </c>
      <c r="P173" s="71"/>
      <c r="Q173" s="10">
        <v>9</v>
      </c>
      <c r="R173" s="8">
        <v>181</v>
      </c>
      <c r="S173" s="8">
        <v>4</v>
      </c>
      <c r="T173" s="8">
        <v>6</v>
      </c>
      <c r="U173" s="8">
        <v>0</v>
      </c>
      <c r="V173" s="8">
        <v>2</v>
      </c>
      <c r="W173" s="22">
        <v>4</v>
      </c>
      <c r="X173" s="16">
        <v>206</v>
      </c>
      <c r="Y173" s="8">
        <v>199</v>
      </c>
      <c r="Z173" s="9">
        <f t="shared" si="32"/>
        <v>3.398058252427183E-2</v>
      </c>
      <c r="AA173" s="8">
        <f t="shared" si="33"/>
        <v>7</v>
      </c>
      <c r="AB173" s="42" t="str">
        <f t="shared" si="34"/>
        <v>C. 100-250</v>
      </c>
      <c r="AC173" s="40">
        <v>0.9</v>
      </c>
      <c r="AD173" s="26">
        <f t="shared" si="35"/>
        <v>179</v>
      </c>
      <c r="AE173" s="31">
        <f t="shared" si="36"/>
        <v>1</v>
      </c>
      <c r="AF173" s="31">
        <f>Table1[[#This Row],[Contactable leads]]*Table1[[#This Row],[Average productive calls per lead]]</f>
        <v>179</v>
      </c>
      <c r="AG173" s="31">
        <f>Table1[[#This Row],[Total Calls]]*$AG$1</f>
        <v>161.1</v>
      </c>
      <c r="AH173" s="31">
        <f>IF(Table1[[#This Row],[MSRU]]="Metro",3,IF(Table1[[#This Row],[MSRU]]="URBAN",2,1))</f>
        <v>3</v>
      </c>
      <c r="AI173" s="23">
        <f t="shared" si="37"/>
        <v>24</v>
      </c>
      <c r="AJ173" s="4">
        <f t="shared" si="38"/>
        <v>8</v>
      </c>
      <c r="AK173" s="4">
        <f t="shared" si="39"/>
        <v>6</v>
      </c>
      <c r="AL173" s="4">
        <f t="shared" si="40"/>
        <v>15</v>
      </c>
      <c r="AM173" s="4">
        <f>(Table1[[#This Row],[Total Employees dedicated for sales pitch]]*Table1[[#This Row],[Working days]]*Table1[[#This Row],[Productive working hours]]*60)/Table1[[#This Row],[Minutes per connected call]]</f>
        <v>1728</v>
      </c>
      <c r="AN17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179</v>
      </c>
      <c r="AO173" s="22">
        <f>Table1[[#This Row],[Contactable leads]]-Table1[[#This Row],[Contacted leads]]</f>
        <v>0</v>
      </c>
      <c r="AP173" s="17"/>
    </row>
    <row r="174" spans="1:42" x14ac:dyDescent="0.35">
      <c r="A174" s="11">
        <v>171</v>
      </c>
      <c r="B174" s="5" t="str">
        <f>IF(Table1[[#This Row],[Savings]]&gt;0,"N","Y")</f>
        <v>N</v>
      </c>
      <c r="C174" s="5" t="s">
        <v>188</v>
      </c>
      <c r="D174" s="5" t="s">
        <v>175</v>
      </c>
      <c r="E174" s="5" t="s">
        <v>503</v>
      </c>
      <c r="F174" s="6">
        <v>41969</v>
      </c>
      <c r="G174" s="7">
        <f t="shared" ca="1" si="28"/>
        <v>10</v>
      </c>
      <c r="H174" s="4">
        <v>8</v>
      </c>
      <c r="I174" s="5" t="str">
        <f>IF(Table1[[#This Row],[No of Employees]]&lt;5,"Below 5",IF(Table1[[#This Row],[No of Employees]]&lt;10,"5 to 10",IF(Table1[[#This Row],[No of Employees]]&lt;15,"10 to 15","Above 15")))</f>
        <v>5 to 10</v>
      </c>
      <c r="J174" s="57">
        <v>27.329661999999999</v>
      </c>
      <c r="K174" s="34">
        <v>1.6065769999999999</v>
      </c>
      <c r="L174" s="34">
        <f t="shared" si="29"/>
        <v>28.936239</v>
      </c>
      <c r="M174" s="67">
        <f t="shared" si="30"/>
        <v>1.0611176638894505E-3</v>
      </c>
      <c r="N174" s="34">
        <v>15.414059</v>
      </c>
      <c r="O174" s="68">
        <f t="shared" si="31"/>
        <v>2.8866239043810819E-4</v>
      </c>
      <c r="P174" s="71"/>
      <c r="Q174" s="10">
        <v>82</v>
      </c>
      <c r="R174" s="8">
        <v>70</v>
      </c>
      <c r="S174" s="8">
        <v>9</v>
      </c>
      <c r="T174" s="8">
        <v>5</v>
      </c>
      <c r="U174" s="8">
        <v>0</v>
      </c>
      <c r="V174" s="8">
        <v>4</v>
      </c>
      <c r="W174" s="22">
        <v>10</v>
      </c>
      <c r="X174" s="16">
        <v>180</v>
      </c>
      <c r="Y174" s="8">
        <v>179</v>
      </c>
      <c r="Z174" s="9">
        <f t="shared" si="32"/>
        <v>5.5555555555555358E-3</v>
      </c>
      <c r="AA174" s="8">
        <f t="shared" si="33"/>
        <v>1</v>
      </c>
      <c r="AB174" s="42" t="str">
        <f t="shared" si="34"/>
        <v>C. 100-250</v>
      </c>
      <c r="AC174" s="40">
        <v>0.9</v>
      </c>
      <c r="AD174" s="26">
        <f t="shared" si="35"/>
        <v>161</v>
      </c>
      <c r="AE174" s="31">
        <f t="shared" si="36"/>
        <v>1</v>
      </c>
      <c r="AF174" s="31">
        <f>Table1[[#This Row],[Contactable leads]]*Table1[[#This Row],[Average productive calls per lead]]</f>
        <v>161</v>
      </c>
      <c r="AG174" s="31">
        <f>Table1[[#This Row],[Total Calls]]*$AG$1</f>
        <v>144.9</v>
      </c>
      <c r="AH174" s="31">
        <f>IF(Table1[[#This Row],[MSRU]]="Metro",3,IF(Table1[[#This Row],[MSRU]]="URBAN",2,1))</f>
        <v>1</v>
      </c>
      <c r="AI174" s="23">
        <f t="shared" si="37"/>
        <v>24</v>
      </c>
      <c r="AJ174" s="4">
        <f t="shared" si="38"/>
        <v>8</v>
      </c>
      <c r="AK174" s="4">
        <f t="shared" si="39"/>
        <v>6</v>
      </c>
      <c r="AL174" s="4">
        <f t="shared" si="40"/>
        <v>15</v>
      </c>
      <c r="AM174" s="4">
        <f>(Table1[[#This Row],[Total Employees dedicated for sales pitch]]*Table1[[#This Row],[Working days]]*Table1[[#This Row],[Productive working hours]]*60)/Table1[[#This Row],[Minutes per connected call]]</f>
        <v>576</v>
      </c>
      <c r="AN17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161</v>
      </c>
      <c r="AO174" s="22">
        <f>Table1[[#This Row],[Contactable leads]]-Table1[[#This Row],[Contacted leads]]</f>
        <v>0</v>
      </c>
      <c r="AP174" s="17"/>
    </row>
    <row r="175" spans="1:42" x14ac:dyDescent="0.35">
      <c r="A175" s="11">
        <v>172</v>
      </c>
      <c r="B175" s="5" t="str">
        <f>IF(Table1[[#This Row],[Savings]]&gt;0,"N","Y")</f>
        <v>N</v>
      </c>
      <c r="C175" s="5" t="s">
        <v>222</v>
      </c>
      <c r="D175" s="5" t="s">
        <v>175</v>
      </c>
      <c r="E175" s="5" t="s">
        <v>232</v>
      </c>
      <c r="F175" s="6">
        <v>42000</v>
      </c>
      <c r="G175" s="7">
        <f t="shared" ca="1" si="28"/>
        <v>10</v>
      </c>
      <c r="H175" s="4">
        <v>8</v>
      </c>
      <c r="I175" s="5" t="str">
        <f>IF(Table1[[#This Row],[No of Employees]]&lt;5,"Below 5",IF(Table1[[#This Row],[No of Employees]]&lt;10,"5 to 10",IF(Table1[[#This Row],[No of Employees]]&lt;15,"10 to 15","Above 15")))</f>
        <v>5 to 10</v>
      </c>
      <c r="J175" s="57">
        <v>29.150838</v>
      </c>
      <c r="K175" s="34">
        <v>8.1236770000000007</v>
      </c>
      <c r="L175" s="34">
        <f t="shared" si="29"/>
        <v>37.274515000000001</v>
      </c>
      <c r="M175" s="67">
        <f t="shared" si="30"/>
        <v>1.3668896735132814E-3</v>
      </c>
      <c r="N175" s="34">
        <v>14.050051</v>
      </c>
      <c r="O175" s="68">
        <f t="shared" si="31"/>
        <v>2.631183199335965E-4</v>
      </c>
      <c r="P175" s="71"/>
      <c r="Q175" s="10">
        <v>158</v>
      </c>
      <c r="R175" s="8">
        <v>90</v>
      </c>
      <c r="S175" s="8">
        <v>33</v>
      </c>
      <c r="T175" s="8">
        <v>8</v>
      </c>
      <c r="U175" s="8">
        <v>0</v>
      </c>
      <c r="V175" s="8">
        <v>2</v>
      </c>
      <c r="W175" s="22">
        <v>10</v>
      </c>
      <c r="X175" s="16">
        <v>301</v>
      </c>
      <c r="Y175" s="8">
        <v>293</v>
      </c>
      <c r="Z175" s="9">
        <f t="shared" si="32"/>
        <v>2.6578073089700949E-2</v>
      </c>
      <c r="AA175" s="8">
        <f t="shared" si="33"/>
        <v>8</v>
      </c>
      <c r="AB175" s="42" t="str">
        <f t="shared" si="34"/>
        <v>D. 240-500</v>
      </c>
      <c r="AC175" s="40">
        <v>0.9</v>
      </c>
      <c r="AD175" s="26">
        <f t="shared" si="35"/>
        <v>264</v>
      </c>
      <c r="AE175" s="31">
        <f t="shared" si="36"/>
        <v>1</v>
      </c>
      <c r="AF175" s="31">
        <f>Table1[[#This Row],[Contactable leads]]*Table1[[#This Row],[Average productive calls per lead]]</f>
        <v>264</v>
      </c>
      <c r="AG175" s="31">
        <f>Table1[[#This Row],[Total Calls]]*$AG$1</f>
        <v>237.6</v>
      </c>
      <c r="AH175" s="31">
        <f>IF(Table1[[#This Row],[MSRU]]="Metro",3,IF(Table1[[#This Row],[MSRU]]="URBAN",2,1))</f>
        <v>1</v>
      </c>
      <c r="AI175" s="23">
        <f t="shared" si="37"/>
        <v>24</v>
      </c>
      <c r="AJ175" s="4">
        <f t="shared" si="38"/>
        <v>8</v>
      </c>
      <c r="AK175" s="4">
        <f t="shared" si="39"/>
        <v>6</v>
      </c>
      <c r="AL175" s="4">
        <f t="shared" si="40"/>
        <v>15</v>
      </c>
      <c r="AM175" s="4">
        <f>(Table1[[#This Row],[Total Employees dedicated for sales pitch]]*Table1[[#This Row],[Working days]]*Table1[[#This Row],[Productive working hours]]*60)/Table1[[#This Row],[Minutes per connected call]]</f>
        <v>576</v>
      </c>
      <c r="AN17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264</v>
      </c>
      <c r="AO175" s="22">
        <f>Table1[[#This Row],[Contactable leads]]-Table1[[#This Row],[Contacted leads]]</f>
        <v>0</v>
      </c>
      <c r="AP175" s="17"/>
    </row>
    <row r="176" spans="1:42" x14ac:dyDescent="0.35">
      <c r="A176" s="11">
        <v>173</v>
      </c>
      <c r="B176" s="5" t="str">
        <f>IF(Table1[[#This Row],[Savings]]&gt;0,"N","Y")</f>
        <v>N</v>
      </c>
      <c r="C176" s="5" t="s">
        <v>222</v>
      </c>
      <c r="D176" s="5" t="s">
        <v>343</v>
      </c>
      <c r="E176" s="5" t="s">
        <v>504</v>
      </c>
      <c r="F176" s="6">
        <v>41999</v>
      </c>
      <c r="G176" s="7">
        <f t="shared" ca="1" si="28"/>
        <v>10</v>
      </c>
      <c r="H176" s="4">
        <v>3</v>
      </c>
      <c r="I176" s="5" t="str">
        <f>IF(Table1[[#This Row],[No of Employees]]&lt;5,"Below 5",IF(Table1[[#This Row],[No of Employees]]&lt;10,"5 to 10",IF(Table1[[#This Row],[No of Employees]]&lt;15,"10 to 15","Above 15")))</f>
        <v>Below 5</v>
      </c>
      <c r="J176" s="57">
        <v>6.4375739999999997</v>
      </c>
      <c r="K176" s="34">
        <v>0.29604399999999997</v>
      </c>
      <c r="L176" s="34">
        <f t="shared" si="29"/>
        <v>6.7336179999999999</v>
      </c>
      <c r="M176" s="67">
        <f t="shared" si="30"/>
        <v>2.4692777114828062E-4</v>
      </c>
      <c r="N176" s="34">
        <v>2.531733</v>
      </c>
      <c r="O176" s="68">
        <f t="shared" si="31"/>
        <v>4.7412307149664019E-5</v>
      </c>
      <c r="P176" s="71"/>
      <c r="Q176" s="10">
        <v>31</v>
      </c>
      <c r="R176" s="8">
        <v>11</v>
      </c>
      <c r="S176" s="8">
        <v>3</v>
      </c>
      <c r="T176" s="8">
        <v>0</v>
      </c>
      <c r="U176" s="8">
        <v>0</v>
      </c>
      <c r="V176" s="8">
        <v>0</v>
      </c>
      <c r="W176" s="22">
        <v>2</v>
      </c>
      <c r="X176" s="16">
        <v>47</v>
      </c>
      <c r="Y176" s="8">
        <v>47</v>
      </c>
      <c r="Z176" s="9">
        <f t="shared" si="32"/>
        <v>0</v>
      </c>
      <c r="AA176" s="8">
        <f t="shared" si="33"/>
        <v>0</v>
      </c>
      <c r="AB176" s="42" t="str">
        <f t="shared" si="34"/>
        <v>A. Below 50</v>
      </c>
      <c r="AC176" s="40">
        <v>0.9</v>
      </c>
      <c r="AD176" s="26">
        <f t="shared" si="35"/>
        <v>42</v>
      </c>
      <c r="AE176" s="31">
        <f t="shared" si="36"/>
        <v>1</v>
      </c>
      <c r="AF176" s="31">
        <f>Table1[[#This Row],[Contactable leads]]*Table1[[#This Row],[Average productive calls per lead]]</f>
        <v>42</v>
      </c>
      <c r="AG176" s="31">
        <f>Table1[[#This Row],[Total Calls]]*$AG$1</f>
        <v>37.800000000000004</v>
      </c>
      <c r="AH176" s="31">
        <f>IF(Table1[[#This Row],[MSRU]]="Metro",3,IF(Table1[[#This Row],[MSRU]]="URBAN",2,1))</f>
        <v>1</v>
      </c>
      <c r="AI176" s="23">
        <f t="shared" si="37"/>
        <v>24</v>
      </c>
      <c r="AJ176" s="4">
        <f t="shared" si="38"/>
        <v>8</v>
      </c>
      <c r="AK176" s="4">
        <f t="shared" si="39"/>
        <v>6</v>
      </c>
      <c r="AL176" s="4">
        <f t="shared" si="40"/>
        <v>15</v>
      </c>
      <c r="AM176" s="4">
        <f>(Table1[[#This Row],[Total Employees dedicated for sales pitch]]*Table1[[#This Row],[Working days]]*Table1[[#This Row],[Productive working hours]]*60)/Table1[[#This Row],[Minutes per connected call]]</f>
        <v>576</v>
      </c>
      <c r="AN17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42</v>
      </c>
      <c r="AO176" s="22">
        <f>Table1[[#This Row],[Contactable leads]]-Table1[[#This Row],[Contacted leads]]</f>
        <v>0</v>
      </c>
      <c r="AP176" s="17"/>
    </row>
    <row r="177" spans="1:42" hidden="1" x14ac:dyDescent="0.35">
      <c r="A177" s="11">
        <v>174</v>
      </c>
      <c r="B177" s="5" t="str">
        <f>IF(Table1[[#This Row],[Savings]]&gt;0,"N","Y")</f>
        <v>Y</v>
      </c>
      <c r="C177" s="5" t="s">
        <v>213</v>
      </c>
      <c r="D177" s="5" t="s">
        <v>340</v>
      </c>
      <c r="E177" s="5" t="s">
        <v>505</v>
      </c>
      <c r="F177" s="6">
        <v>42047</v>
      </c>
      <c r="G177" s="7">
        <f t="shared" ca="1" si="28"/>
        <v>10</v>
      </c>
      <c r="H177" s="4"/>
      <c r="I177" s="5" t="str">
        <f>IF(Table1[[#This Row],[No of Employees]]&lt;5,"Below 5",IF(Table1[[#This Row],[No of Employees]]&lt;10,"5 to 10",IF(Table1[[#This Row],[No of Employees]]&lt;15,"10 to 15","Above 15")))</f>
        <v>Below 5</v>
      </c>
      <c r="J177" s="57">
        <v>0</v>
      </c>
      <c r="K177" s="34">
        <v>0</v>
      </c>
      <c r="L177" s="34">
        <f t="shared" si="29"/>
        <v>0</v>
      </c>
      <c r="M177" s="35">
        <f t="shared" si="30"/>
        <v>0</v>
      </c>
      <c r="N177" s="34">
        <v>0</v>
      </c>
      <c r="O177" s="36">
        <f t="shared" si="31"/>
        <v>0</v>
      </c>
      <c r="P177" s="70"/>
      <c r="Q177" s="10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22">
        <v>0</v>
      </c>
      <c r="X177" s="16">
        <v>0</v>
      </c>
      <c r="Y177" s="8">
        <v>0</v>
      </c>
      <c r="Z177" s="9">
        <f t="shared" si="32"/>
        <v>0</v>
      </c>
      <c r="AA177" s="8">
        <f t="shared" si="33"/>
        <v>0</v>
      </c>
      <c r="AB177" s="42" t="str">
        <f t="shared" si="34"/>
        <v>A. Below 50</v>
      </c>
      <c r="AC177" s="40">
        <v>0.9</v>
      </c>
      <c r="AD177" s="26">
        <f t="shared" si="35"/>
        <v>0</v>
      </c>
      <c r="AE177" s="31">
        <f t="shared" si="36"/>
        <v>1</v>
      </c>
      <c r="AF177" s="31">
        <f>Table1[[#This Row],[Contactable leads]]*Table1[[#This Row],[Average productive calls per lead]]</f>
        <v>0</v>
      </c>
      <c r="AG177" s="31">
        <f>Table1[[#This Row],[Total Calls]]*$AG$1</f>
        <v>0</v>
      </c>
      <c r="AH177" s="31">
        <f>IF(Table1[[#This Row],[MSRU]]="Metro",3,IF(Table1[[#This Row],[MSRU]]="URBAN",2,1))</f>
        <v>3</v>
      </c>
      <c r="AI177" s="23">
        <f t="shared" si="37"/>
        <v>24</v>
      </c>
      <c r="AJ177" s="4">
        <f t="shared" si="38"/>
        <v>8</v>
      </c>
      <c r="AK177" s="4">
        <f t="shared" si="39"/>
        <v>6</v>
      </c>
      <c r="AL177" s="4">
        <f t="shared" si="40"/>
        <v>15</v>
      </c>
      <c r="AM177" s="4">
        <f>(Table1[[#This Row],[Total Employees dedicated for sales pitch]]*Table1[[#This Row],[Working days]]*Table1[[#This Row],[Productive working hours]]*60)/Table1[[#This Row],[Minutes per connected call]]</f>
        <v>1728</v>
      </c>
      <c r="AN17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177" s="22">
        <f>Table1[[#This Row],[Contactable leads]]-Table1[[#This Row],[Contacted leads]]</f>
        <v>0</v>
      </c>
      <c r="AP177" s="17"/>
    </row>
    <row r="178" spans="1:42" hidden="1" x14ac:dyDescent="0.35">
      <c r="A178" s="11">
        <v>175</v>
      </c>
      <c r="B178" s="5" t="str">
        <f>IF(Table1[[#This Row],[Savings]]&gt;0,"N","Y")</f>
        <v>Y</v>
      </c>
      <c r="C178" s="5" t="s">
        <v>213</v>
      </c>
      <c r="D178" s="5" t="s">
        <v>340</v>
      </c>
      <c r="E178" s="5" t="s">
        <v>506</v>
      </c>
      <c r="F178" s="6">
        <v>42068</v>
      </c>
      <c r="G178" s="7">
        <f t="shared" ca="1" si="28"/>
        <v>10</v>
      </c>
      <c r="H178" s="4"/>
      <c r="I178" s="5" t="str">
        <f>IF(Table1[[#This Row],[No of Employees]]&lt;5,"Below 5",IF(Table1[[#This Row],[No of Employees]]&lt;10,"5 to 10",IF(Table1[[#This Row],[No of Employees]]&lt;15,"10 to 15","Above 15")))</f>
        <v>Below 5</v>
      </c>
      <c r="J178" s="57">
        <v>0</v>
      </c>
      <c r="K178" s="34">
        <v>0</v>
      </c>
      <c r="L178" s="34">
        <f t="shared" si="29"/>
        <v>0</v>
      </c>
      <c r="M178" s="35">
        <f t="shared" si="30"/>
        <v>0</v>
      </c>
      <c r="N178" s="34">
        <v>0</v>
      </c>
      <c r="O178" s="36">
        <f t="shared" si="31"/>
        <v>0</v>
      </c>
      <c r="P178" s="70"/>
      <c r="Q178" s="10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22">
        <v>0</v>
      </c>
      <c r="X178" s="16">
        <v>0</v>
      </c>
      <c r="Y178" s="8">
        <v>0</v>
      </c>
      <c r="Z178" s="9">
        <f t="shared" si="32"/>
        <v>0</v>
      </c>
      <c r="AA178" s="8">
        <f t="shared" si="33"/>
        <v>0</v>
      </c>
      <c r="AB178" s="42" t="str">
        <f t="shared" si="34"/>
        <v>A. Below 50</v>
      </c>
      <c r="AC178" s="40">
        <v>0.9</v>
      </c>
      <c r="AD178" s="26">
        <f t="shared" si="35"/>
        <v>0</v>
      </c>
      <c r="AE178" s="31">
        <f t="shared" si="36"/>
        <v>1</v>
      </c>
      <c r="AF178" s="31">
        <f>Table1[[#This Row],[Contactable leads]]*Table1[[#This Row],[Average productive calls per lead]]</f>
        <v>0</v>
      </c>
      <c r="AG178" s="31">
        <f>Table1[[#This Row],[Total Calls]]*$AG$1</f>
        <v>0</v>
      </c>
      <c r="AH178" s="31">
        <f>IF(Table1[[#This Row],[MSRU]]="Metro",3,IF(Table1[[#This Row],[MSRU]]="URBAN",2,1))</f>
        <v>3</v>
      </c>
      <c r="AI178" s="23">
        <f t="shared" si="37"/>
        <v>24</v>
      </c>
      <c r="AJ178" s="4">
        <f t="shared" si="38"/>
        <v>8</v>
      </c>
      <c r="AK178" s="4">
        <f t="shared" si="39"/>
        <v>6</v>
      </c>
      <c r="AL178" s="4">
        <f t="shared" si="40"/>
        <v>15</v>
      </c>
      <c r="AM178" s="4">
        <f>(Table1[[#This Row],[Total Employees dedicated for sales pitch]]*Table1[[#This Row],[Working days]]*Table1[[#This Row],[Productive working hours]]*60)/Table1[[#This Row],[Minutes per connected call]]</f>
        <v>1728</v>
      </c>
      <c r="AN17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178" s="22">
        <f>Table1[[#This Row],[Contactable leads]]-Table1[[#This Row],[Contacted leads]]</f>
        <v>0</v>
      </c>
      <c r="AP178" s="17"/>
    </row>
    <row r="179" spans="1:42" x14ac:dyDescent="0.35">
      <c r="A179" s="11">
        <v>176</v>
      </c>
      <c r="B179" s="5" t="str">
        <f>IF(Table1[[#This Row],[Savings]]&gt;0,"N","Y")</f>
        <v>N</v>
      </c>
      <c r="C179" s="5" t="s">
        <v>313</v>
      </c>
      <c r="D179" s="5" t="s">
        <v>356</v>
      </c>
      <c r="E179" s="5" t="s">
        <v>507</v>
      </c>
      <c r="F179" s="6">
        <v>42126</v>
      </c>
      <c r="G179" s="7">
        <f t="shared" ca="1" si="28"/>
        <v>10</v>
      </c>
      <c r="H179" s="4">
        <v>5</v>
      </c>
      <c r="I179" s="5" t="str">
        <f>IF(Table1[[#This Row],[No of Employees]]&lt;5,"Below 5",IF(Table1[[#This Row],[No of Employees]]&lt;10,"5 to 10",IF(Table1[[#This Row],[No of Employees]]&lt;15,"10 to 15","Above 15")))</f>
        <v>5 to 10</v>
      </c>
      <c r="J179" s="57">
        <v>13.58142</v>
      </c>
      <c r="K179" s="34">
        <v>1.882352</v>
      </c>
      <c r="L179" s="34">
        <f t="shared" si="29"/>
        <v>15.463771999999999</v>
      </c>
      <c r="M179" s="67">
        <f t="shared" si="30"/>
        <v>5.6707029616250731E-4</v>
      </c>
      <c r="N179" s="34">
        <v>44.397986000000003</v>
      </c>
      <c r="O179" s="68">
        <f t="shared" si="31"/>
        <v>8.3145061073125926E-4</v>
      </c>
      <c r="P179" s="71"/>
      <c r="Q179" s="10">
        <v>10</v>
      </c>
      <c r="R179" s="8">
        <v>74</v>
      </c>
      <c r="S179" s="8">
        <v>16</v>
      </c>
      <c r="T179" s="8">
        <v>3</v>
      </c>
      <c r="U179" s="8">
        <v>0</v>
      </c>
      <c r="V179" s="8">
        <v>3</v>
      </c>
      <c r="W179" s="22">
        <v>6</v>
      </c>
      <c r="X179" s="16">
        <v>112</v>
      </c>
      <c r="Y179" s="8">
        <v>109</v>
      </c>
      <c r="Z179" s="9">
        <f t="shared" si="32"/>
        <v>2.6785714285714302E-2</v>
      </c>
      <c r="AA179" s="8">
        <f t="shared" si="33"/>
        <v>3</v>
      </c>
      <c r="AB179" s="42" t="str">
        <f t="shared" si="34"/>
        <v>C. 100-250</v>
      </c>
      <c r="AC179" s="40">
        <v>0.9</v>
      </c>
      <c r="AD179" s="26">
        <f t="shared" si="35"/>
        <v>98</v>
      </c>
      <c r="AE179" s="31">
        <f t="shared" si="36"/>
        <v>1</v>
      </c>
      <c r="AF179" s="31">
        <f>Table1[[#This Row],[Contactable leads]]*Table1[[#This Row],[Average productive calls per lead]]</f>
        <v>98</v>
      </c>
      <c r="AG179" s="31">
        <f>Table1[[#This Row],[Total Calls]]*$AG$1</f>
        <v>88.2</v>
      </c>
      <c r="AH179" s="31">
        <f>IF(Table1[[#This Row],[MSRU]]="Metro",3,IF(Table1[[#This Row],[MSRU]]="URBAN",2,1))</f>
        <v>2</v>
      </c>
      <c r="AI179" s="23">
        <f t="shared" si="37"/>
        <v>24</v>
      </c>
      <c r="AJ179" s="4">
        <f t="shared" si="38"/>
        <v>8</v>
      </c>
      <c r="AK179" s="4">
        <f t="shared" si="39"/>
        <v>6</v>
      </c>
      <c r="AL179" s="4">
        <f t="shared" si="40"/>
        <v>15</v>
      </c>
      <c r="AM179" s="4">
        <f>(Table1[[#This Row],[Total Employees dedicated for sales pitch]]*Table1[[#This Row],[Working days]]*Table1[[#This Row],[Productive working hours]]*60)/Table1[[#This Row],[Minutes per connected call]]</f>
        <v>1152</v>
      </c>
      <c r="AN17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98</v>
      </c>
      <c r="AO179" s="22">
        <f>Table1[[#This Row],[Contactable leads]]-Table1[[#This Row],[Contacted leads]]</f>
        <v>0</v>
      </c>
      <c r="AP179" s="17"/>
    </row>
    <row r="180" spans="1:42" x14ac:dyDescent="0.35">
      <c r="A180" s="11">
        <v>177</v>
      </c>
      <c r="B180" s="5" t="str">
        <f>IF(Table1[[#This Row],[Savings]]&gt;0,"N","Y")</f>
        <v>N</v>
      </c>
      <c r="C180" s="5" t="s">
        <v>188</v>
      </c>
      <c r="D180" s="5" t="s">
        <v>356</v>
      </c>
      <c r="E180" s="5" t="s">
        <v>508</v>
      </c>
      <c r="F180" s="6">
        <v>42338</v>
      </c>
      <c r="G180" s="7">
        <f t="shared" ca="1" si="28"/>
        <v>9</v>
      </c>
      <c r="H180" s="4">
        <v>7</v>
      </c>
      <c r="I180" s="5" t="str">
        <f>IF(Table1[[#This Row],[No of Employees]]&lt;5,"Below 5",IF(Table1[[#This Row],[No of Employees]]&lt;10,"5 to 10",IF(Table1[[#This Row],[No of Employees]]&lt;15,"10 to 15","Above 15")))</f>
        <v>5 to 10</v>
      </c>
      <c r="J180" s="57">
        <v>23.329460999999998</v>
      </c>
      <c r="K180" s="34">
        <v>3.495695</v>
      </c>
      <c r="L180" s="34">
        <f t="shared" si="29"/>
        <v>26.825156</v>
      </c>
      <c r="M180" s="67">
        <f t="shared" si="30"/>
        <v>9.8370236948174482E-4</v>
      </c>
      <c r="N180" s="34">
        <v>10.535871999999999</v>
      </c>
      <c r="O180" s="68">
        <f t="shared" si="31"/>
        <v>1.9730753572890384E-4</v>
      </c>
      <c r="P180" s="71"/>
      <c r="Q180" s="10">
        <v>17</v>
      </c>
      <c r="R180" s="8">
        <v>86</v>
      </c>
      <c r="S180" s="8">
        <v>21</v>
      </c>
      <c r="T180" s="8">
        <v>3</v>
      </c>
      <c r="U180" s="8">
        <v>0</v>
      </c>
      <c r="V180" s="8">
        <v>6</v>
      </c>
      <c r="W180" s="22">
        <v>2</v>
      </c>
      <c r="X180" s="16">
        <v>135</v>
      </c>
      <c r="Y180" s="8">
        <v>129</v>
      </c>
      <c r="Z180" s="9">
        <f t="shared" si="32"/>
        <v>4.4444444444444398E-2</v>
      </c>
      <c r="AA180" s="8">
        <f t="shared" si="33"/>
        <v>6</v>
      </c>
      <c r="AB180" s="42" t="str">
        <f t="shared" si="34"/>
        <v>C. 100-250</v>
      </c>
      <c r="AC180" s="40">
        <v>0.9</v>
      </c>
      <c r="AD180" s="26">
        <f t="shared" si="35"/>
        <v>116</v>
      </c>
      <c r="AE180" s="31">
        <f t="shared" si="36"/>
        <v>1</v>
      </c>
      <c r="AF180" s="31">
        <f>Table1[[#This Row],[Contactable leads]]*Table1[[#This Row],[Average productive calls per lead]]</f>
        <v>116</v>
      </c>
      <c r="AG180" s="31">
        <f>Table1[[#This Row],[Total Calls]]*$AG$1</f>
        <v>104.4</v>
      </c>
      <c r="AH180" s="31">
        <f>IF(Table1[[#This Row],[MSRU]]="Metro",3,IF(Table1[[#This Row],[MSRU]]="URBAN",2,1))</f>
        <v>2</v>
      </c>
      <c r="AI180" s="23">
        <f t="shared" si="37"/>
        <v>24</v>
      </c>
      <c r="AJ180" s="4">
        <f t="shared" si="38"/>
        <v>8</v>
      </c>
      <c r="AK180" s="4">
        <f t="shared" si="39"/>
        <v>6</v>
      </c>
      <c r="AL180" s="4">
        <f t="shared" si="40"/>
        <v>15</v>
      </c>
      <c r="AM180" s="4">
        <f>(Table1[[#This Row],[Total Employees dedicated for sales pitch]]*Table1[[#This Row],[Working days]]*Table1[[#This Row],[Productive working hours]]*60)/Table1[[#This Row],[Minutes per connected call]]</f>
        <v>1152</v>
      </c>
      <c r="AN18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116</v>
      </c>
      <c r="AO180" s="22">
        <f>Table1[[#This Row],[Contactable leads]]-Table1[[#This Row],[Contacted leads]]</f>
        <v>0</v>
      </c>
      <c r="AP180" s="17"/>
    </row>
    <row r="181" spans="1:42" x14ac:dyDescent="0.35">
      <c r="A181" s="11">
        <v>178</v>
      </c>
      <c r="B181" s="5" t="str">
        <f>IF(Table1[[#This Row],[Savings]]&gt;0,"N","Y")</f>
        <v>N</v>
      </c>
      <c r="C181" s="5" t="s">
        <v>174</v>
      </c>
      <c r="D181" s="5" t="s">
        <v>343</v>
      </c>
      <c r="E181" s="5" t="s">
        <v>509</v>
      </c>
      <c r="F181" s="6">
        <v>42391</v>
      </c>
      <c r="G181" s="7">
        <f t="shared" ca="1" si="28"/>
        <v>9</v>
      </c>
      <c r="H181" s="4">
        <v>4</v>
      </c>
      <c r="I181" s="5" t="str">
        <f>IF(Table1[[#This Row],[No of Employees]]&lt;5,"Below 5",IF(Table1[[#This Row],[No of Employees]]&lt;10,"5 to 10",IF(Table1[[#This Row],[No of Employees]]&lt;15,"10 to 15","Above 15")))</f>
        <v>Below 5</v>
      </c>
      <c r="J181" s="57">
        <v>4.6228389999999999</v>
      </c>
      <c r="K181" s="34">
        <v>0.19634199999999999</v>
      </c>
      <c r="L181" s="34">
        <f t="shared" si="29"/>
        <v>4.8191809999999995</v>
      </c>
      <c r="M181" s="67">
        <f t="shared" si="30"/>
        <v>1.7672366075565055E-4</v>
      </c>
      <c r="N181" s="34">
        <v>5.9563800000000002</v>
      </c>
      <c r="O181" s="68">
        <f t="shared" si="31"/>
        <v>1.1154640637860144E-4</v>
      </c>
      <c r="P181" s="71"/>
      <c r="Q181" s="10">
        <v>7</v>
      </c>
      <c r="R181" s="8">
        <v>53</v>
      </c>
      <c r="S181" s="8">
        <v>0</v>
      </c>
      <c r="T181" s="8">
        <v>3</v>
      </c>
      <c r="U181" s="8">
        <v>0</v>
      </c>
      <c r="V181" s="8">
        <v>0</v>
      </c>
      <c r="W181" s="22">
        <v>0</v>
      </c>
      <c r="X181" s="16">
        <v>63</v>
      </c>
      <c r="Y181" s="8">
        <v>62</v>
      </c>
      <c r="Z181" s="9">
        <f t="shared" si="32"/>
        <v>1.5873015873015928E-2</v>
      </c>
      <c r="AA181" s="8">
        <f t="shared" si="33"/>
        <v>1</v>
      </c>
      <c r="AB181" s="42" t="str">
        <f t="shared" si="34"/>
        <v>B. 50-100</v>
      </c>
      <c r="AC181" s="40">
        <v>0.9</v>
      </c>
      <c r="AD181" s="26">
        <f t="shared" si="35"/>
        <v>56</v>
      </c>
      <c r="AE181" s="31">
        <f t="shared" si="36"/>
        <v>1</v>
      </c>
      <c r="AF181" s="31">
        <f>Table1[[#This Row],[Contactable leads]]*Table1[[#This Row],[Average productive calls per lead]]</f>
        <v>56</v>
      </c>
      <c r="AG181" s="31">
        <f>Table1[[#This Row],[Total Calls]]*$AG$1</f>
        <v>50.4</v>
      </c>
      <c r="AH181" s="31">
        <f>IF(Table1[[#This Row],[MSRU]]="Metro",3,IF(Table1[[#This Row],[MSRU]]="URBAN",2,1))</f>
        <v>1</v>
      </c>
      <c r="AI181" s="23">
        <f t="shared" si="37"/>
        <v>24</v>
      </c>
      <c r="AJ181" s="4">
        <f t="shared" si="38"/>
        <v>8</v>
      </c>
      <c r="AK181" s="4">
        <f t="shared" si="39"/>
        <v>6</v>
      </c>
      <c r="AL181" s="4">
        <f t="shared" si="40"/>
        <v>15</v>
      </c>
      <c r="AM181" s="4">
        <f>(Table1[[#This Row],[Total Employees dedicated for sales pitch]]*Table1[[#This Row],[Working days]]*Table1[[#This Row],[Productive working hours]]*60)/Table1[[#This Row],[Minutes per connected call]]</f>
        <v>576</v>
      </c>
      <c r="AN18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56</v>
      </c>
      <c r="AO181" s="22">
        <f>Table1[[#This Row],[Contactable leads]]-Table1[[#This Row],[Contacted leads]]</f>
        <v>0</v>
      </c>
      <c r="AP181" s="17"/>
    </row>
    <row r="182" spans="1:42" x14ac:dyDescent="0.35">
      <c r="A182" s="11">
        <v>179</v>
      </c>
      <c r="B182" s="5" t="str">
        <f>IF(Table1[[#This Row],[Savings]]&gt;0,"N","Y")</f>
        <v>N</v>
      </c>
      <c r="C182" s="5" t="s">
        <v>213</v>
      </c>
      <c r="D182" s="5" t="s">
        <v>340</v>
      </c>
      <c r="E182" s="5" t="s">
        <v>510</v>
      </c>
      <c r="F182" s="6">
        <v>42453</v>
      </c>
      <c r="G182" s="7">
        <f t="shared" ca="1" si="28"/>
        <v>9</v>
      </c>
      <c r="H182" s="4">
        <v>6</v>
      </c>
      <c r="I182" s="5" t="str">
        <f>IF(Table1[[#This Row],[No of Employees]]&lt;5,"Below 5",IF(Table1[[#This Row],[No of Employees]]&lt;10,"5 to 10",IF(Table1[[#This Row],[No of Employees]]&lt;15,"10 to 15","Above 15")))</f>
        <v>5 to 10</v>
      </c>
      <c r="J182" s="57">
        <v>9.2366410000000005</v>
      </c>
      <c r="K182" s="34">
        <v>2.2443719999999998</v>
      </c>
      <c r="L182" s="34">
        <f t="shared" si="29"/>
        <v>11.481013000000001</v>
      </c>
      <c r="M182" s="67">
        <f t="shared" si="30"/>
        <v>4.2101897532863242E-4</v>
      </c>
      <c r="N182" s="34">
        <v>13.226302</v>
      </c>
      <c r="O182" s="68">
        <f t="shared" si="31"/>
        <v>2.4769179565073234E-4</v>
      </c>
      <c r="P182" s="71"/>
      <c r="Q182" s="10">
        <v>22</v>
      </c>
      <c r="R182" s="8">
        <v>99</v>
      </c>
      <c r="S182" s="8">
        <v>1</v>
      </c>
      <c r="T182" s="8">
        <v>7</v>
      </c>
      <c r="U182" s="8">
        <v>0</v>
      </c>
      <c r="V182" s="8">
        <v>1</v>
      </c>
      <c r="W182" s="22">
        <v>1</v>
      </c>
      <c r="X182" s="16">
        <v>131</v>
      </c>
      <c r="Y182" s="8">
        <v>128</v>
      </c>
      <c r="Z182" s="9">
        <f t="shared" si="32"/>
        <v>2.2900763358778664E-2</v>
      </c>
      <c r="AA182" s="8">
        <f t="shared" si="33"/>
        <v>3</v>
      </c>
      <c r="AB182" s="42" t="str">
        <f t="shared" si="34"/>
        <v>C. 100-250</v>
      </c>
      <c r="AC182" s="40">
        <v>0.9</v>
      </c>
      <c r="AD182" s="26">
        <f t="shared" si="35"/>
        <v>115</v>
      </c>
      <c r="AE182" s="31">
        <f t="shared" si="36"/>
        <v>1</v>
      </c>
      <c r="AF182" s="31">
        <f>Table1[[#This Row],[Contactable leads]]*Table1[[#This Row],[Average productive calls per lead]]</f>
        <v>115</v>
      </c>
      <c r="AG182" s="31">
        <f>Table1[[#This Row],[Total Calls]]*$AG$1</f>
        <v>103.5</v>
      </c>
      <c r="AH182" s="31">
        <f>IF(Table1[[#This Row],[MSRU]]="Metro",3,IF(Table1[[#This Row],[MSRU]]="URBAN",2,1))</f>
        <v>3</v>
      </c>
      <c r="AI182" s="23">
        <f t="shared" si="37"/>
        <v>24</v>
      </c>
      <c r="AJ182" s="4">
        <f t="shared" si="38"/>
        <v>8</v>
      </c>
      <c r="AK182" s="4">
        <f t="shared" si="39"/>
        <v>6</v>
      </c>
      <c r="AL182" s="4">
        <f t="shared" si="40"/>
        <v>15</v>
      </c>
      <c r="AM182" s="4">
        <f>(Table1[[#This Row],[Total Employees dedicated for sales pitch]]*Table1[[#This Row],[Working days]]*Table1[[#This Row],[Productive working hours]]*60)/Table1[[#This Row],[Minutes per connected call]]</f>
        <v>1728</v>
      </c>
      <c r="AN18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115</v>
      </c>
      <c r="AO182" s="22">
        <f>Table1[[#This Row],[Contactable leads]]-Table1[[#This Row],[Contacted leads]]</f>
        <v>0</v>
      </c>
      <c r="AP182" s="17"/>
    </row>
    <row r="183" spans="1:42" x14ac:dyDescent="0.35">
      <c r="A183" s="11">
        <v>180</v>
      </c>
      <c r="B183" s="5" t="str">
        <f>IF(Table1[[#This Row],[Savings]]&gt;0,"N","Y")</f>
        <v>N</v>
      </c>
      <c r="C183" s="5" t="s">
        <v>184</v>
      </c>
      <c r="D183" s="5" t="s">
        <v>175</v>
      </c>
      <c r="E183" s="5" t="s">
        <v>511</v>
      </c>
      <c r="F183" s="6">
        <v>42821</v>
      </c>
      <c r="G183" s="7">
        <f t="shared" ca="1" si="28"/>
        <v>8</v>
      </c>
      <c r="H183" s="4">
        <v>5</v>
      </c>
      <c r="I183" s="5" t="str">
        <f>IF(Table1[[#This Row],[No of Employees]]&lt;5,"Below 5",IF(Table1[[#This Row],[No of Employees]]&lt;10,"5 to 10",IF(Table1[[#This Row],[No of Employees]]&lt;15,"10 to 15","Above 15")))</f>
        <v>5 to 10</v>
      </c>
      <c r="J183" s="57">
        <v>11.975903000000001</v>
      </c>
      <c r="K183" s="34">
        <v>1.5018739999999999</v>
      </c>
      <c r="L183" s="34">
        <f t="shared" si="29"/>
        <v>13.477777</v>
      </c>
      <c r="M183" s="67">
        <f t="shared" si="30"/>
        <v>4.9424209015770724E-4</v>
      </c>
      <c r="N183" s="34">
        <v>12.761758</v>
      </c>
      <c r="O183" s="68">
        <f t="shared" si="31"/>
        <v>2.3899218048099147E-4</v>
      </c>
      <c r="P183" s="71"/>
      <c r="Q183" s="10">
        <v>71</v>
      </c>
      <c r="R183" s="8">
        <v>59</v>
      </c>
      <c r="S183" s="8">
        <v>11</v>
      </c>
      <c r="T183" s="8">
        <v>3</v>
      </c>
      <c r="U183" s="8">
        <v>0</v>
      </c>
      <c r="V183" s="8">
        <v>3</v>
      </c>
      <c r="W183" s="22">
        <v>4</v>
      </c>
      <c r="X183" s="16">
        <v>151</v>
      </c>
      <c r="Y183" s="8">
        <v>149</v>
      </c>
      <c r="Z183" s="9">
        <f t="shared" si="32"/>
        <v>1.3245033112582738E-2</v>
      </c>
      <c r="AA183" s="8">
        <f t="shared" si="33"/>
        <v>2</v>
      </c>
      <c r="AB183" s="42" t="str">
        <f t="shared" si="34"/>
        <v>C. 100-250</v>
      </c>
      <c r="AC183" s="40">
        <v>0.9</v>
      </c>
      <c r="AD183" s="26">
        <f t="shared" si="35"/>
        <v>134</v>
      </c>
      <c r="AE183" s="31">
        <f t="shared" si="36"/>
        <v>1</v>
      </c>
      <c r="AF183" s="31">
        <f>Table1[[#This Row],[Contactable leads]]*Table1[[#This Row],[Average productive calls per lead]]</f>
        <v>134</v>
      </c>
      <c r="AG183" s="31">
        <f>Table1[[#This Row],[Total Calls]]*$AG$1</f>
        <v>120.60000000000001</v>
      </c>
      <c r="AH183" s="31">
        <f>IF(Table1[[#This Row],[MSRU]]="Metro",3,IF(Table1[[#This Row],[MSRU]]="URBAN",2,1))</f>
        <v>1</v>
      </c>
      <c r="AI183" s="23">
        <f t="shared" si="37"/>
        <v>24</v>
      </c>
      <c r="AJ183" s="4">
        <f t="shared" si="38"/>
        <v>8</v>
      </c>
      <c r="AK183" s="4">
        <f t="shared" si="39"/>
        <v>6</v>
      </c>
      <c r="AL183" s="4">
        <f t="shared" si="40"/>
        <v>15</v>
      </c>
      <c r="AM183" s="4">
        <f>(Table1[[#This Row],[Total Employees dedicated for sales pitch]]*Table1[[#This Row],[Working days]]*Table1[[#This Row],[Productive working hours]]*60)/Table1[[#This Row],[Minutes per connected call]]</f>
        <v>576</v>
      </c>
      <c r="AN18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134</v>
      </c>
      <c r="AO183" s="22">
        <f>Table1[[#This Row],[Contactable leads]]-Table1[[#This Row],[Contacted leads]]</f>
        <v>0</v>
      </c>
      <c r="AP183" s="17"/>
    </row>
    <row r="184" spans="1:42" x14ac:dyDescent="0.35">
      <c r="A184" s="11">
        <v>181</v>
      </c>
      <c r="B184" s="5" t="str">
        <f>IF(Table1[[#This Row],[Savings]]&gt;0,"N","Y")</f>
        <v>N</v>
      </c>
      <c r="C184" s="5" t="s">
        <v>174</v>
      </c>
      <c r="D184" s="5" t="s">
        <v>175</v>
      </c>
      <c r="E184" s="5" t="s">
        <v>200</v>
      </c>
      <c r="F184" s="6">
        <v>24471</v>
      </c>
      <c r="G184" s="7">
        <f t="shared" ca="1" si="28"/>
        <v>58</v>
      </c>
      <c r="H184" s="4">
        <v>7</v>
      </c>
      <c r="I184" s="5" t="str">
        <f>IF(Table1[[#This Row],[No of Employees]]&lt;5,"Below 5",IF(Table1[[#This Row],[No of Employees]]&lt;10,"5 to 10",IF(Table1[[#This Row],[No of Employees]]&lt;15,"10 to 15","Above 15")))</f>
        <v>5 to 10</v>
      </c>
      <c r="J184" s="57">
        <v>17.324938</v>
      </c>
      <c r="K184" s="34">
        <v>1.6725289999999999</v>
      </c>
      <c r="L184" s="34">
        <f t="shared" si="29"/>
        <v>18.997467</v>
      </c>
      <c r="M184" s="67">
        <f t="shared" si="30"/>
        <v>6.9665404003806184E-4</v>
      </c>
      <c r="N184" s="34">
        <v>37.850969999999997</v>
      </c>
      <c r="O184" s="68">
        <f t="shared" si="31"/>
        <v>7.0884323724212548E-4</v>
      </c>
      <c r="P184" s="71"/>
      <c r="Q184" s="10">
        <v>55</v>
      </c>
      <c r="R184" s="8">
        <v>219</v>
      </c>
      <c r="S184" s="8">
        <v>10</v>
      </c>
      <c r="T184" s="8">
        <v>27</v>
      </c>
      <c r="U184" s="8">
        <v>0</v>
      </c>
      <c r="V184" s="8">
        <v>1</v>
      </c>
      <c r="W184" s="22">
        <v>4</v>
      </c>
      <c r="X184" s="16">
        <v>316</v>
      </c>
      <c r="Y184" s="8">
        <v>301</v>
      </c>
      <c r="Z184" s="9">
        <f t="shared" si="32"/>
        <v>4.7468354430379778E-2</v>
      </c>
      <c r="AA184" s="8">
        <f t="shared" si="33"/>
        <v>15</v>
      </c>
      <c r="AB184" s="42" t="str">
        <f t="shared" si="34"/>
        <v>D. 240-500</v>
      </c>
      <c r="AC184" s="40">
        <v>0.9</v>
      </c>
      <c r="AD184" s="26">
        <f t="shared" si="35"/>
        <v>271</v>
      </c>
      <c r="AE184" s="31">
        <f t="shared" si="36"/>
        <v>1</v>
      </c>
      <c r="AF184" s="31">
        <f>Table1[[#This Row],[Contactable leads]]*Table1[[#This Row],[Average productive calls per lead]]</f>
        <v>271</v>
      </c>
      <c r="AG184" s="31">
        <f>Table1[[#This Row],[Total Calls]]*$AG$1</f>
        <v>243.9</v>
      </c>
      <c r="AH184" s="31">
        <f>IF(Table1[[#This Row],[MSRU]]="Metro",3,IF(Table1[[#This Row],[MSRU]]="URBAN",2,1))</f>
        <v>1</v>
      </c>
      <c r="AI184" s="23">
        <f t="shared" si="37"/>
        <v>24</v>
      </c>
      <c r="AJ184" s="4">
        <f t="shared" si="38"/>
        <v>8</v>
      </c>
      <c r="AK184" s="4">
        <f t="shared" si="39"/>
        <v>6</v>
      </c>
      <c r="AL184" s="4">
        <f t="shared" si="40"/>
        <v>15</v>
      </c>
      <c r="AM184" s="4">
        <f>(Table1[[#This Row],[Total Employees dedicated for sales pitch]]*Table1[[#This Row],[Working days]]*Table1[[#This Row],[Productive working hours]]*60)/Table1[[#This Row],[Minutes per connected call]]</f>
        <v>576</v>
      </c>
      <c r="AN18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271</v>
      </c>
      <c r="AO184" s="22">
        <f>Table1[[#This Row],[Contactable leads]]-Table1[[#This Row],[Contacted leads]]</f>
        <v>0</v>
      </c>
      <c r="AP184" s="17"/>
    </row>
    <row r="185" spans="1:42" x14ac:dyDescent="0.35">
      <c r="A185" s="11">
        <v>182</v>
      </c>
      <c r="B185" s="5" t="str">
        <f>IF(Table1[[#This Row],[Savings]]&gt;0,"N","Y")</f>
        <v>N</v>
      </c>
      <c r="C185" s="5" t="s">
        <v>188</v>
      </c>
      <c r="D185" s="5" t="s">
        <v>356</v>
      </c>
      <c r="E185" s="5" t="s">
        <v>512</v>
      </c>
      <c r="F185" s="6">
        <v>24470</v>
      </c>
      <c r="G185" s="7">
        <f t="shared" ca="1" si="28"/>
        <v>58</v>
      </c>
      <c r="H185" s="4">
        <v>13</v>
      </c>
      <c r="I185" s="5" t="str">
        <f>IF(Table1[[#This Row],[No of Employees]]&lt;5,"Below 5",IF(Table1[[#This Row],[No of Employees]]&lt;10,"5 to 10",IF(Table1[[#This Row],[No of Employees]]&lt;15,"10 to 15","Above 15")))</f>
        <v>10 to 15</v>
      </c>
      <c r="J185" s="57">
        <v>28.744764</v>
      </c>
      <c r="K185" s="34">
        <v>3.359111</v>
      </c>
      <c r="L185" s="34">
        <f t="shared" si="29"/>
        <v>32.103875000000002</v>
      </c>
      <c r="M185" s="67">
        <f t="shared" si="30"/>
        <v>1.1772776981071704E-3</v>
      </c>
      <c r="N185" s="34">
        <v>51.622714000000002</v>
      </c>
      <c r="O185" s="68">
        <f t="shared" si="31"/>
        <v>9.6674964226767235E-4</v>
      </c>
      <c r="P185" s="71"/>
      <c r="Q185" s="10">
        <v>121</v>
      </c>
      <c r="R185" s="8">
        <v>159</v>
      </c>
      <c r="S185" s="8">
        <v>9</v>
      </c>
      <c r="T185" s="8">
        <v>4</v>
      </c>
      <c r="U185" s="8">
        <v>0</v>
      </c>
      <c r="V185" s="8">
        <v>1</v>
      </c>
      <c r="W185" s="22">
        <v>19</v>
      </c>
      <c r="X185" s="16">
        <v>313</v>
      </c>
      <c r="Y185" s="8">
        <v>308</v>
      </c>
      <c r="Z185" s="9">
        <f t="shared" si="32"/>
        <v>1.5974440894568676E-2</v>
      </c>
      <c r="AA185" s="8">
        <f t="shared" si="33"/>
        <v>5</v>
      </c>
      <c r="AB185" s="42" t="str">
        <f t="shared" si="34"/>
        <v>D. 240-500</v>
      </c>
      <c r="AC185" s="40">
        <v>0.9</v>
      </c>
      <c r="AD185" s="26">
        <f t="shared" si="35"/>
        <v>277</v>
      </c>
      <c r="AE185" s="31">
        <f t="shared" si="36"/>
        <v>1</v>
      </c>
      <c r="AF185" s="31">
        <f>Table1[[#This Row],[Contactable leads]]*Table1[[#This Row],[Average productive calls per lead]]</f>
        <v>277</v>
      </c>
      <c r="AG185" s="31">
        <f>Table1[[#This Row],[Total Calls]]*$AG$1</f>
        <v>249.3</v>
      </c>
      <c r="AH185" s="31">
        <f>IF(Table1[[#This Row],[MSRU]]="Metro",3,IF(Table1[[#This Row],[MSRU]]="URBAN",2,1))</f>
        <v>2</v>
      </c>
      <c r="AI185" s="23">
        <f t="shared" si="37"/>
        <v>24</v>
      </c>
      <c r="AJ185" s="4">
        <f t="shared" si="38"/>
        <v>8</v>
      </c>
      <c r="AK185" s="4">
        <f t="shared" si="39"/>
        <v>6</v>
      </c>
      <c r="AL185" s="4">
        <f t="shared" si="40"/>
        <v>15</v>
      </c>
      <c r="AM185" s="4">
        <f>(Table1[[#This Row],[Total Employees dedicated for sales pitch]]*Table1[[#This Row],[Working days]]*Table1[[#This Row],[Productive working hours]]*60)/Table1[[#This Row],[Minutes per connected call]]</f>
        <v>1152</v>
      </c>
      <c r="AN18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277</v>
      </c>
      <c r="AO185" s="22">
        <f>Table1[[#This Row],[Contactable leads]]-Table1[[#This Row],[Contacted leads]]</f>
        <v>0</v>
      </c>
      <c r="AP185" s="17"/>
    </row>
    <row r="186" spans="1:42" x14ac:dyDescent="0.35">
      <c r="A186" s="11">
        <v>183</v>
      </c>
      <c r="B186" s="5" t="str">
        <f>IF(Table1[[#This Row],[Savings]]&gt;0,"N","Y")</f>
        <v>N</v>
      </c>
      <c r="C186" s="5" t="s">
        <v>181</v>
      </c>
      <c r="D186" s="5" t="s">
        <v>356</v>
      </c>
      <c r="E186" s="5" t="s">
        <v>513</v>
      </c>
      <c r="F186" s="6">
        <v>24471</v>
      </c>
      <c r="G186" s="7">
        <f t="shared" ca="1" si="28"/>
        <v>58</v>
      </c>
      <c r="H186" s="4">
        <v>14</v>
      </c>
      <c r="I186" s="5" t="str">
        <f>IF(Table1[[#This Row],[No of Employees]]&lt;5,"Below 5",IF(Table1[[#This Row],[No of Employees]]&lt;10,"5 to 10",IF(Table1[[#This Row],[No of Employees]]&lt;15,"10 to 15","Above 15")))</f>
        <v>10 to 15</v>
      </c>
      <c r="J186" s="57">
        <v>32.067143000000002</v>
      </c>
      <c r="K186" s="34">
        <v>6.8753789999999997</v>
      </c>
      <c r="L186" s="34">
        <f t="shared" si="29"/>
        <v>38.942522000000004</v>
      </c>
      <c r="M186" s="67">
        <f t="shared" si="30"/>
        <v>1.4280569762574718E-3</v>
      </c>
      <c r="N186" s="34">
        <v>102.07818399999999</v>
      </c>
      <c r="O186" s="68">
        <f t="shared" si="31"/>
        <v>1.911640055680405E-3</v>
      </c>
      <c r="P186" s="71"/>
      <c r="Q186" s="10">
        <v>70</v>
      </c>
      <c r="R186" s="8">
        <v>328</v>
      </c>
      <c r="S186" s="8">
        <v>22</v>
      </c>
      <c r="T186" s="8">
        <v>33</v>
      </c>
      <c r="U186" s="8">
        <v>0</v>
      </c>
      <c r="V186" s="8">
        <v>7</v>
      </c>
      <c r="W186" s="22">
        <v>21</v>
      </c>
      <c r="X186" s="16">
        <v>481</v>
      </c>
      <c r="Y186" s="8">
        <v>463</v>
      </c>
      <c r="Z186" s="9">
        <f t="shared" si="32"/>
        <v>3.7422037422037424E-2</v>
      </c>
      <c r="AA186" s="8">
        <f t="shared" si="33"/>
        <v>18</v>
      </c>
      <c r="AB186" s="42" t="str">
        <f t="shared" si="34"/>
        <v>D. 240-500</v>
      </c>
      <c r="AC186" s="40">
        <v>0.9</v>
      </c>
      <c r="AD186" s="26">
        <f t="shared" si="35"/>
        <v>417</v>
      </c>
      <c r="AE186" s="31">
        <f t="shared" si="36"/>
        <v>1</v>
      </c>
      <c r="AF186" s="31">
        <f>Table1[[#This Row],[Contactable leads]]*Table1[[#This Row],[Average productive calls per lead]]</f>
        <v>417</v>
      </c>
      <c r="AG186" s="31">
        <f>Table1[[#This Row],[Total Calls]]*$AG$1</f>
        <v>375.3</v>
      </c>
      <c r="AH186" s="31">
        <f>IF(Table1[[#This Row],[MSRU]]="Metro",3,IF(Table1[[#This Row],[MSRU]]="URBAN",2,1))</f>
        <v>2</v>
      </c>
      <c r="AI186" s="23">
        <f t="shared" si="37"/>
        <v>24</v>
      </c>
      <c r="AJ186" s="4">
        <f t="shared" si="38"/>
        <v>8</v>
      </c>
      <c r="AK186" s="4">
        <f t="shared" si="39"/>
        <v>6</v>
      </c>
      <c r="AL186" s="4">
        <f t="shared" si="40"/>
        <v>15</v>
      </c>
      <c r="AM186" s="4">
        <f>(Table1[[#This Row],[Total Employees dedicated for sales pitch]]*Table1[[#This Row],[Working days]]*Table1[[#This Row],[Productive working hours]]*60)/Table1[[#This Row],[Minutes per connected call]]</f>
        <v>1152</v>
      </c>
      <c r="AN18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417</v>
      </c>
      <c r="AO186" s="22">
        <f>Table1[[#This Row],[Contactable leads]]-Table1[[#This Row],[Contacted leads]]</f>
        <v>0</v>
      </c>
      <c r="AP186" s="17"/>
    </row>
    <row r="187" spans="1:42" x14ac:dyDescent="0.35">
      <c r="A187" s="11">
        <v>184</v>
      </c>
      <c r="B187" s="5" t="str">
        <f>IF(Table1[[#This Row],[Savings]]&gt;0,"N","Y")</f>
        <v>N</v>
      </c>
      <c r="C187" s="5" t="s">
        <v>184</v>
      </c>
      <c r="D187" s="5" t="s">
        <v>343</v>
      </c>
      <c r="E187" s="5" t="s">
        <v>514</v>
      </c>
      <c r="F187" s="6">
        <v>26656</v>
      </c>
      <c r="G187" s="7">
        <f t="shared" ca="1" si="28"/>
        <v>52</v>
      </c>
      <c r="H187" s="4">
        <v>6</v>
      </c>
      <c r="I187" s="5" t="str">
        <f>IF(Table1[[#This Row],[No of Employees]]&lt;5,"Below 5",IF(Table1[[#This Row],[No of Employees]]&lt;10,"5 to 10",IF(Table1[[#This Row],[No of Employees]]&lt;15,"10 to 15","Above 15")))</f>
        <v>5 to 10</v>
      </c>
      <c r="J187" s="57">
        <v>15.913173</v>
      </c>
      <c r="K187" s="34">
        <v>0.30776100000000001</v>
      </c>
      <c r="L187" s="34">
        <f t="shared" si="29"/>
        <v>16.220934</v>
      </c>
      <c r="M187" s="67">
        <f t="shared" si="30"/>
        <v>5.9483610127027771E-4</v>
      </c>
      <c r="N187" s="34">
        <v>16.911636000000001</v>
      </c>
      <c r="O187" s="68">
        <f t="shared" si="31"/>
        <v>3.1670783626682413E-4</v>
      </c>
      <c r="P187" s="71"/>
      <c r="Q187" s="10">
        <v>61</v>
      </c>
      <c r="R187" s="8">
        <v>79</v>
      </c>
      <c r="S187" s="8">
        <v>4</v>
      </c>
      <c r="T187" s="8">
        <v>7</v>
      </c>
      <c r="U187" s="8">
        <v>0</v>
      </c>
      <c r="V187" s="8">
        <v>1</v>
      </c>
      <c r="W187" s="22">
        <v>4</v>
      </c>
      <c r="X187" s="16">
        <v>156</v>
      </c>
      <c r="Y187" s="8">
        <v>151</v>
      </c>
      <c r="Z187" s="9">
        <f t="shared" si="32"/>
        <v>3.2051282051282048E-2</v>
      </c>
      <c r="AA187" s="8">
        <f t="shared" si="33"/>
        <v>5</v>
      </c>
      <c r="AB187" s="42" t="str">
        <f t="shared" si="34"/>
        <v>C. 100-250</v>
      </c>
      <c r="AC187" s="40">
        <v>0.9</v>
      </c>
      <c r="AD187" s="26">
        <f t="shared" si="35"/>
        <v>136</v>
      </c>
      <c r="AE187" s="31">
        <f t="shared" si="36"/>
        <v>1</v>
      </c>
      <c r="AF187" s="31">
        <f>Table1[[#This Row],[Contactable leads]]*Table1[[#This Row],[Average productive calls per lead]]</f>
        <v>136</v>
      </c>
      <c r="AG187" s="31">
        <f>Table1[[#This Row],[Total Calls]]*$AG$1</f>
        <v>122.4</v>
      </c>
      <c r="AH187" s="31">
        <f>IF(Table1[[#This Row],[MSRU]]="Metro",3,IF(Table1[[#This Row],[MSRU]]="URBAN",2,1))</f>
        <v>1</v>
      </c>
      <c r="AI187" s="23">
        <f t="shared" si="37"/>
        <v>24</v>
      </c>
      <c r="AJ187" s="4">
        <f t="shared" si="38"/>
        <v>8</v>
      </c>
      <c r="AK187" s="4">
        <f t="shared" si="39"/>
        <v>6</v>
      </c>
      <c r="AL187" s="4">
        <f t="shared" si="40"/>
        <v>15</v>
      </c>
      <c r="AM187" s="4">
        <f>(Table1[[#This Row],[Total Employees dedicated for sales pitch]]*Table1[[#This Row],[Working days]]*Table1[[#This Row],[Productive working hours]]*60)/Table1[[#This Row],[Minutes per connected call]]</f>
        <v>576</v>
      </c>
      <c r="AN18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136</v>
      </c>
      <c r="AO187" s="22">
        <f>Table1[[#This Row],[Contactable leads]]-Table1[[#This Row],[Contacted leads]]</f>
        <v>0</v>
      </c>
      <c r="AP187" s="17"/>
    </row>
    <row r="188" spans="1:42" x14ac:dyDescent="0.35">
      <c r="A188" s="11">
        <v>185</v>
      </c>
      <c r="B188" s="5" t="str">
        <f>IF(Table1[[#This Row],[Savings]]&gt;0,"N","Y")</f>
        <v>N</v>
      </c>
      <c r="C188" s="5" t="s">
        <v>179</v>
      </c>
      <c r="D188" s="5" t="s">
        <v>356</v>
      </c>
      <c r="E188" s="5" t="s">
        <v>515</v>
      </c>
      <c r="F188" s="6">
        <v>28090</v>
      </c>
      <c r="G188" s="7">
        <f t="shared" ca="1" si="28"/>
        <v>48</v>
      </c>
      <c r="H188" s="4">
        <v>10</v>
      </c>
      <c r="I188" s="5" t="str">
        <f>IF(Table1[[#This Row],[No of Employees]]&lt;5,"Below 5",IF(Table1[[#This Row],[No of Employees]]&lt;10,"5 to 10",IF(Table1[[#This Row],[No of Employees]]&lt;15,"10 to 15","Above 15")))</f>
        <v>10 to 15</v>
      </c>
      <c r="J188" s="57">
        <v>41.375186999999997</v>
      </c>
      <c r="K188" s="34">
        <v>4.7399509999999996</v>
      </c>
      <c r="L188" s="34">
        <f t="shared" si="29"/>
        <v>46.115137999999995</v>
      </c>
      <c r="M188" s="67">
        <f t="shared" si="30"/>
        <v>1.6910831951761117E-3</v>
      </c>
      <c r="N188" s="34">
        <v>110.886725</v>
      </c>
      <c r="O188" s="68">
        <f t="shared" si="31"/>
        <v>2.0765994931220347E-3</v>
      </c>
      <c r="P188" s="71"/>
      <c r="Q188" s="10">
        <v>56</v>
      </c>
      <c r="R188" s="8">
        <v>511</v>
      </c>
      <c r="S188" s="8">
        <v>13</v>
      </c>
      <c r="T188" s="8">
        <v>33</v>
      </c>
      <c r="U188" s="8">
        <v>2</v>
      </c>
      <c r="V188" s="8">
        <v>7</v>
      </c>
      <c r="W188" s="22">
        <v>8</v>
      </c>
      <c r="X188" s="16">
        <v>630</v>
      </c>
      <c r="Y188" s="8">
        <v>604</v>
      </c>
      <c r="Z188" s="9">
        <f t="shared" si="32"/>
        <v>4.1269841269841234E-2</v>
      </c>
      <c r="AA188" s="8">
        <f t="shared" si="33"/>
        <v>26</v>
      </c>
      <c r="AB188" s="42" t="str">
        <f t="shared" si="34"/>
        <v>E. 500-750</v>
      </c>
      <c r="AC188" s="40">
        <v>0.9</v>
      </c>
      <c r="AD188" s="26">
        <f t="shared" si="35"/>
        <v>544</v>
      </c>
      <c r="AE188" s="31">
        <f t="shared" si="36"/>
        <v>1</v>
      </c>
      <c r="AF188" s="31">
        <f>Table1[[#This Row],[Contactable leads]]*Table1[[#This Row],[Average productive calls per lead]]</f>
        <v>544</v>
      </c>
      <c r="AG188" s="31">
        <f>Table1[[#This Row],[Total Calls]]*$AG$1</f>
        <v>489.6</v>
      </c>
      <c r="AH188" s="31">
        <f>IF(Table1[[#This Row],[MSRU]]="Metro",3,IF(Table1[[#This Row],[MSRU]]="URBAN",2,1))</f>
        <v>2</v>
      </c>
      <c r="AI188" s="23">
        <f t="shared" si="37"/>
        <v>24</v>
      </c>
      <c r="AJ188" s="4">
        <f t="shared" si="38"/>
        <v>8</v>
      </c>
      <c r="AK188" s="4">
        <f t="shared" si="39"/>
        <v>6</v>
      </c>
      <c r="AL188" s="4">
        <f t="shared" si="40"/>
        <v>15</v>
      </c>
      <c r="AM188" s="4">
        <f>(Table1[[#This Row],[Total Employees dedicated for sales pitch]]*Table1[[#This Row],[Working days]]*Table1[[#This Row],[Productive working hours]]*60)/Table1[[#This Row],[Minutes per connected call]]</f>
        <v>1152</v>
      </c>
      <c r="AN18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544</v>
      </c>
      <c r="AO188" s="22">
        <f>Table1[[#This Row],[Contactable leads]]-Table1[[#This Row],[Contacted leads]]</f>
        <v>0</v>
      </c>
      <c r="AP188" s="17"/>
    </row>
    <row r="189" spans="1:42" x14ac:dyDescent="0.35">
      <c r="A189" s="11">
        <v>186</v>
      </c>
      <c r="B189" s="5" t="str">
        <f>IF(Table1[[#This Row],[Savings]]&gt;0,"N","Y")</f>
        <v>N</v>
      </c>
      <c r="C189" s="5" t="s">
        <v>174</v>
      </c>
      <c r="D189" s="5" t="s">
        <v>343</v>
      </c>
      <c r="E189" s="5" t="s">
        <v>516</v>
      </c>
      <c r="F189" s="6">
        <v>28086</v>
      </c>
      <c r="G189" s="7">
        <f t="shared" ca="1" si="28"/>
        <v>48</v>
      </c>
      <c r="H189" s="4">
        <v>6</v>
      </c>
      <c r="I189" s="5" t="str">
        <f>IF(Table1[[#This Row],[No of Employees]]&lt;5,"Below 5",IF(Table1[[#This Row],[No of Employees]]&lt;10,"5 to 10",IF(Table1[[#This Row],[No of Employees]]&lt;15,"10 to 15","Above 15")))</f>
        <v>5 to 10</v>
      </c>
      <c r="J189" s="57">
        <v>16.316627</v>
      </c>
      <c r="K189" s="34">
        <v>0.69404500000000002</v>
      </c>
      <c r="L189" s="34">
        <f t="shared" si="29"/>
        <v>17.010672</v>
      </c>
      <c r="M189" s="67">
        <f t="shared" si="30"/>
        <v>6.2379649732052897E-4</v>
      </c>
      <c r="N189" s="34">
        <v>39.574902000000002</v>
      </c>
      <c r="O189" s="68">
        <f t="shared" si="31"/>
        <v>7.4112768172704348E-4</v>
      </c>
      <c r="P189" s="71"/>
      <c r="Q189" s="10">
        <v>25</v>
      </c>
      <c r="R189" s="8">
        <v>180</v>
      </c>
      <c r="S189" s="8">
        <v>4</v>
      </c>
      <c r="T189" s="8">
        <v>30</v>
      </c>
      <c r="U189" s="8">
        <v>0</v>
      </c>
      <c r="V189" s="8">
        <v>0</v>
      </c>
      <c r="W189" s="22">
        <v>2</v>
      </c>
      <c r="X189" s="16">
        <v>241</v>
      </c>
      <c r="Y189" s="8">
        <v>226</v>
      </c>
      <c r="Z189" s="9">
        <f t="shared" si="32"/>
        <v>6.2240663900414939E-2</v>
      </c>
      <c r="AA189" s="8">
        <f t="shared" si="33"/>
        <v>15</v>
      </c>
      <c r="AB189" s="42" t="str">
        <f t="shared" si="34"/>
        <v>C. 100-250</v>
      </c>
      <c r="AC189" s="40">
        <v>0.9</v>
      </c>
      <c r="AD189" s="26">
        <f t="shared" si="35"/>
        <v>203</v>
      </c>
      <c r="AE189" s="31">
        <f t="shared" si="36"/>
        <v>1</v>
      </c>
      <c r="AF189" s="31">
        <f>Table1[[#This Row],[Contactable leads]]*Table1[[#This Row],[Average productive calls per lead]]</f>
        <v>203</v>
      </c>
      <c r="AG189" s="31">
        <f>Table1[[#This Row],[Total Calls]]*$AG$1</f>
        <v>182.70000000000002</v>
      </c>
      <c r="AH189" s="31">
        <f>IF(Table1[[#This Row],[MSRU]]="Metro",3,IF(Table1[[#This Row],[MSRU]]="URBAN",2,1))</f>
        <v>1</v>
      </c>
      <c r="AI189" s="23">
        <f t="shared" si="37"/>
        <v>24</v>
      </c>
      <c r="AJ189" s="4">
        <f t="shared" si="38"/>
        <v>8</v>
      </c>
      <c r="AK189" s="4">
        <f t="shared" si="39"/>
        <v>6</v>
      </c>
      <c r="AL189" s="4">
        <f t="shared" si="40"/>
        <v>15</v>
      </c>
      <c r="AM189" s="4">
        <f>(Table1[[#This Row],[Total Employees dedicated for sales pitch]]*Table1[[#This Row],[Working days]]*Table1[[#This Row],[Productive working hours]]*60)/Table1[[#This Row],[Minutes per connected call]]</f>
        <v>576</v>
      </c>
      <c r="AN18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203</v>
      </c>
      <c r="AO189" s="22">
        <f>Table1[[#This Row],[Contactable leads]]-Table1[[#This Row],[Contacted leads]]</f>
        <v>0</v>
      </c>
      <c r="AP189" s="17"/>
    </row>
    <row r="190" spans="1:42" x14ac:dyDescent="0.35">
      <c r="A190" s="11">
        <v>187</v>
      </c>
      <c r="B190" s="5" t="str">
        <f>IF(Table1[[#This Row],[Savings]]&gt;0,"N","Y")</f>
        <v>N</v>
      </c>
      <c r="C190" s="5" t="s">
        <v>190</v>
      </c>
      <c r="D190" s="5" t="s">
        <v>343</v>
      </c>
      <c r="E190" s="5" t="s">
        <v>517</v>
      </c>
      <c r="F190" s="6">
        <v>29180</v>
      </c>
      <c r="G190" s="7">
        <f t="shared" ca="1" si="28"/>
        <v>45</v>
      </c>
      <c r="H190" s="4">
        <v>6</v>
      </c>
      <c r="I190" s="5" t="str">
        <f>IF(Table1[[#This Row],[No of Employees]]&lt;5,"Below 5",IF(Table1[[#This Row],[No of Employees]]&lt;10,"5 to 10",IF(Table1[[#This Row],[No of Employees]]&lt;15,"10 to 15","Above 15")))</f>
        <v>5 to 10</v>
      </c>
      <c r="J190" s="57">
        <v>11.640119</v>
      </c>
      <c r="K190" s="34">
        <v>1.129982</v>
      </c>
      <c r="L190" s="34">
        <f t="shared" si="29"/>
        <v>12.770101</v>
      </c>
      <c r="M190" s="67">
        <f t="shared" si="30"/>
        <v>4.6829098075780803E-4</v>
      </c>
      <c r="N190" s="34">
        <v>11.44327</v>
      </c>
      <c r="O190" s="68">
        <f t="shared" si="31"/>
        <v>2.1430057278415055E-4</v>
      </c>
      <c r="P190" s="71"/>
      <c r="Q190" s="10">
        <v>61</v>
      </c>
      <c r="R190" s="8">
        <v>70</v>
      </c>
      <c r="S190" s="8">
        <v>2</v>
      </c>
      <c r="T190" s="8">
        <v>12</v>
      </c>
      <c r="U190" s="8">
        <v>0</v>
      </c>
      <c r="V190" s="8">
        <v>2</v>
      </c>
      <c r="W190" s="22">
        <v>7</v>
      </c>
      <c r="X190" s="16">
        <v>154</v>
      </c>
      <c r="Y190" s="8">
        <v>148</v>
      </c>
      <c r="Z190" s="9">
        <f t="shared" si="32"/>
        <v>3.8961038961038974E-2</v>
      </c>
      <c r="AA190" s="8">
        <f t="shared" si="33"/>
        <v>6</v>
      </c>
      <c r="AB190" s="42" t="str">
        <f t="shared" si="34"/>
        <v>C. 100-250</v>
      </c>
      <c r="AC190" s="40">
        <v>0.9</v>
      </c>
      <c r="AD190" s="26">
        <f t="shared" si="35"/>
        <v>133</v>
      </c>
      <c r="AE190" s="31">
        <f t="shared" si="36"/>
        <v>1</v>
      </c>
      <c r="AF190" s="31">
        <f>Table1[[#This Row],[Contactable leads]]*Table1[[#This Row],[Average productive calls per lead]]</f>
        <v>133</v>
      </c>
      <c r="AG190" s="31">
        <f>Table1[[#This Row],[Total Calls]]*$AG$1</f>
        <v>119.7</v>
      </c>
      <c r="AH190" s="31">
        <f>IF(Table1[[#This Row],[MSRU]]="Metro",3,IF(Table1[[#This Row],[MSRU]]="URBAN",2,1))</f>
        <v>1</v>
      </c>
      <c r="AI190" s="23">
        <f t="shared" si="37"/>
        <v>24</v>
      </c>
      <c r="AJ190" s="4">
        <f t="shared" si="38"/>
        <v>8</v>
      </c>
      <c r="AK190" s="4">
        <f t="shared" si="39"/>
        <v>6</v>
      </c>
      <c r="AL190" s="4">
        <f t="shared" si="40"/>
        <v>15</v>
      </c>
      <c r="AM190" s="4">
        <f>(Table1[[#This Row],[Total Employees dedicated for sales pitch]]*Table1[[#This Row],[Working days]]*Table1[[#This Row],[Productive working hours]]*60)/Table1[[#This Row],[Minutes per connected call]]</f>
        <v>576</v>
      </c>
      <c r="AN19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133</v>
      </c>
      <c r="AO190" s="22">
        <f>Table1[[#This Row],[Contactable leads]]-Table1[[#This Row],[Contacted leads]]</f>
        <v>0</v>
      </c>
      <c r="AP190" s="17"/>
    </row>
    <row r="191" spans="1:42" x14ac:dyDescent="0.35">
      <c r="A191" s="11">
        <v>188</v>
      </c>
      <c r="B191" s="5" t="str">
        <f>IF(Table1[[#This Row],[Savings]]&gt;0,"N","Y")</f>
        <v>N</v>
      </c>
      <c r="C191" s="5" t="s">
        <v>222</v>
      </c>
      <c r="D191" s="5" t="s">
        <v>175</v>
      </c>
      <c r="E191" s="5" t="s">
        <v>518</v>
      </c>
      <c r="F191" s="6">
        <v>29394</v>
      </c>
      <c r="G191" s="7">
        <f t="shared" ca="1" si="28"/>
        <v>44</v>
      </c>
      <c r="H191" s="4">
        <v>8</v>
      </c>
      <c r="I191" s="5" t="str">
        <f>IF(Table1[[#This Row],[No of Employees]]&lt;5,"Below 5",IF(Table1[[#This Row],[No of Employees]]&lt;10,"5 to 10",IF(Table1[[#This Row],[No of Employees]]&lt;15,"10 to 15","Above 15")))</f>
        <v>5 to 10</v>
      </c>
      <c r="J191" s="57">
        <v>10.974641</v>
      </c>
      <c r="K191" s="34">
        <v>0.14272099999999999</v>
      </c>
      <c r="L191" s="34">
        <f t="shared" si="29"/>
        <v>11.117362</v>
      </c>
      <c r="M191" s="67">
        <f t="shared" si="30"/>
        <v>4.0768356917612371E-4</v>
      </c>
      <c r="N191" s="34">
        <v>6.4344859999999997</v>
      </c>
      <c r="O191" s="68">
        <f t="shared" si="31"/>
        <v>1.2050000003247302E-4</v>
      </c>
      <c r="P191" s="71"/>
      <c r="Q191" s="10">
        <v>73</v>
      </c>
      <c r="R191" s="8">
        <v>13</v>
      </c>
      <c r="S191" s="8">
        <v>2</v>
      </c>
      <c r="T191" s="8">
        <v>6</v>
      </c>
      <c r="U191" s="8">
        <v>0</v>
      </c>
      <c r="V191" s="8">
        <v>2</v>
      </c>
      <c r="W191" s="22">
        <v>2</v>
      </c>
      <c r="X191" s="16">
        <v>98</v>
      </c>
      <c r="Y191" s="8">
        <v>97</v>
      </c>
      <c r="Z191" s="9">
        <f t="shared" si="32"/>
        <v>1.0204081632653073E-2</v>
      </c>
      <c r="AA191" s="8">
        <f t="shared" si="33"/>
        <v>1</v>
      </c>
      <c r="AB191" s="42" t="str">
        <f t="shared" si="34"/>
        <v>B. 50-100</v>
      </c>
      <c r="AC191" s="40">
        <v>0.9</v>
      </c>
      <c r="AD191" s="26">
        <f t="shared" si="35"/>
        <v>87</v>
      </c>
      <c r="AE191" s="31">
        <f t="shared" si="36"/>
        <v>1</v>
      </c>
      <c r="AF191" s="31">
        <f>Table1[[#This Row],[Contactable leads]]*Table1[[#This Row],[Average productive calls per lead]]</f>
        <v>87</v>
      </c>
      <c r="AG191" s="31">
        <f>Table1[[#This Row],[Total Calls]]*$AG$1</f>
        <v>78.3</v>
      </c>
      <c r="AH191" s="31">
        <f>IF(Table1[[#This Row],[MSRU]]="Metro",3,IF(Table1[[#This Row],[MSRU]]="URBAN",2,1))</f>
        <v>1</v>
      </c>
      <c r="AI191" s="23">
        <f t="shared" si="37"/>
        <v>24</v>
      </c>
      <c r="AJ191" s="4">
        <f t="shared" si="38"/>
        <v>8</v>
      </c>
      <c r="AK191" s="4">
        <f t="shared" si="39"/>
        <v>6</v>
      </c>
      <c r="AL191" s="4">
        <f t="shared" si="40"/>
        <v>15</v>
      </c>
      <c r="AM191" s="4">
        <f>(Table1[[#This Row],[Total Employees dedicated for sales pitch]]*Table1[[#This Row],[Working days]]*Table1[[#This Row],[Productive working hours]]*60)/Table1[[#This Row],[Minutes per connected call]]</f>
        <v>576</v>
      </c>
      <c r="AN19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87</v>
      </c>
      <c r="AO191" s="22">
        <f>Table1[[#This Row],[Contactable leads]]-Table1[[#This Row],[Contacted leads]]</f>
        <v>0</v>
      </c>
      <c r="AP191" s="17"/>
    </row>
    <row r="192" spans="1:42" x14ac:dyDescent="0.35">
      <c r="A192" s="11">
        <v>189</v>
      </c>
      <c r="B192" s="5" t="str">
        <f>IF(Table1[[#This Row],[Savings]]&gt;0,"N","Y")</f>
        <v>N</v>
      </c>
      <c r="C192" s="5" t="s">
        <v>313</v>
      </c>
      <c r="D192" s="5" t="s">
        <v>340</v>
      </c>
      <c r="E192" s="5" t="s">
        <v>519</v>
      </c>
      <c r="F192" s="6">
        <v>30818</v>
      </c>
      <c r="G192" s="7">
        <f t="shared" ca="1" si="28"/>
        <v>41</v>
      </c>
      <c r="H192" s="4">
        <v>7</v>
      </c>
      <c r="I192" s="5" t="str">
        <f>IF(Table1[[#This Row],[No of Employees]]&lt;5,"Below 5",IF(Table1[[#This Row],[No of Employees]]&lt;10,"5 to 10",IF(Table1[[#This Row],[No of Employees]]&lt;15,"10 to 15","Above 15")))</f>
        <v>5 to 10</v>
      </c>
      <c r="J192" s="57">
        <v>23.32321</v>
      </c>
      <c r="K192" s="34">
        <v>4.9274889999999996</v>
      </c>
      <c r="L192" s="34">
        <f t="shared" si="29"/>
        <v>28.250698999999997</v>
      </c>
      <c r="M192" s="67">
        <f t="shared" si="30"/>
        <v>1.0359783013308686E-3</v>
      </c>
      <c r="N192" s="34">
        <v>59.735711000000002</v>
      </c>
      <c r="O192" s="68">
        <f t="shared" si="31"/>
        <v>1.1186834779716359E-3</v>
      </c>
      <c r="P192" s="71"/>
      <c r="Q192" s="10">
        <v>20</v>
      </c>
      <c r="R192" s="8">
        <v>126</v>
      </c>
      <c r="S192" s="8">
        <v>3</v>
      </c>
      <c r="T192" s="8">
        <v>15</v>
      </c>
      <c r="U192" s="8">
        <v>0</v>
      </c>
      <c r="V192" s="8">
        <v>18</v>
      </c>
      <c r="W192" s="22">
        <v>19</v>
      </c>
      <c r="X192" s="16">
        <v>201</v>
      </c>
      <c r="Y192" s="8">
        <v>190</v>
      </c>
      <c r="Z192" s="9">
        <f t="shared" si="32"/>
        <v>5.4726368159203953E-2</v>
      </c>
      <c r="AA192" s="8">
        <f t="shared" si="33"/>
        <v>11</v>
      </c>
      <c r="AB192" s="42" t="str">
        <f t="shared" si="34"/>
        <v>C. 100-250</v>
      </c>
      <c r="AC192" s="40">
        <v>0.9</v>
      </c>
      <c r="AD192" s="26">
        <f t="shared" si="35"/>
        <v>171</v>
      </c>
      <c r="AE192" s="31">
        <f t="shared" si="36"/>
        <v>1</v>
      </c>
      <c r="AF192" s="31">
        <f>Table1[[#This Row],[Contactable leads]]*Table1[[#This Row],[Average productive calls per lead]]</f>
        <v>171</v>
      </c>
      <c r="AG192" s="31">
        <f>Table1[[#This Row],[Total Calls]]*$AG$1</f>
        <v>153.9</v>
      </c>
      <c r="AH192" s="31">
        <f>IF(Table1[[#This Row],[MSRU]]="Metro",3,IF(Table1[[#This Row],[MSRU]]="URBAN",2,1))</f>
        <v>3</v>
      </c>
      <c r="AI192" s="23">
        <f t="shared" si="37"/>
        <v>24</v>
      </c>
      <c r="AJ192" s="4">
        <f t="shared" si="38"/>
        <v>8</v>
      </c>
      <c r="AK192" s="4">
        <f t="shared" si="39"/>
        <v>6</v>
      </c>
      <c r="AL192" s="4">
        <f t="shared" si="40"/>
        <v>15</v>
      </c>
      <c r="AM192" s="4">
        <f>(Table1[[#This Row],[Total Employees dedicated for sales pitch]]*Table1[[#This Row],[Working days]]*Table1[[#This Row],[Productive working hours]]*60)/Table1[[#This Row],[Minutes per connected call]]</f>
        <v>1728</v>
      </c>
      <c r="AN19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171</v>
      </c>
      <c r="AO192" s="22">
        <f>Table1[[#This Row],[Contactable leads]]-Table1[[#This Row],[Contacted leads]]</f>
        <v>0</v>
      </c>
      <c r="AP192" s="17"/>
    </row>
    <row r="193" spans="1:42" x14ac:dyDescent="0.35">
      <c r="A193" s="11">
        <v>190</v>
      </c>
      <c r="B193" s="5" t="str">
        <f>IF(Table1[[#This Row],[Savings]]&gt;0,"N","Y")</f>
        <v>N</v>
      </c>
      <c r="C193" s="5" t="s">
        <v>188</v>
      </c>
      <c r="D193" s="5" t="s">
        <v>356</v>
      </c>
      <c r="E193" s="5" t="s">
        <v>520</v>
      </c>
      <c r="F193" s="6">
        <v>31027</v>
      </c>
      <c r="G193" s="7">
        <f t="shared" ca="1" si="28"/>
        <v>40</v>
      </c>
      <c r="H193" s="4">
        <v>13</v>
      </c>
      <c r="I193" s="5" t="str">
        <f>IF(Table1[[#This Row],[No of Employees]]&lt;5,"Below 5",IF(Table1[[#This Row],[No of Employees]]&lt;10,"5 to 10",IF(Table1[[#This Row],[No of Employees]]&lt;15,"10 to 15","Above 15")))</f>
        <v>10 to 15</v>
      </c>
      <c r="J193" s="57">
        <v>39.336398000000003</v>
      </c>
      <c r="K193" s="34">
        <v>4.9430740000000002</v>
      </c>
      <c r="L193" s="34">
        <f t="shared" si="29"/>
        <v>44.279472000000005</v>
      </c>
      <c r="M193" s="67">
        <f t="shared" si="30"/>
        <v>1.6237676875318293E-3</v>
      </c>
      <c r="N193" s="34">
        <v>77.209095000000005</v>
      </c>
      <c r="O193" s="68">
        <f t="shared" si="31"/>
        <v>1.4459112895742121E-3</v>
      </c>
      <c r="P193" s="71"/>
      <c r="Q193" s="10">
        <v>151</v>
      </c>
      <c r="R193" s="8">
        <v>315</v>
      </c>
      <c r="S193" s="8">
        <v>21</v>
      </c>
      <c r="T193" s="8">
        <v>28</v>
      </c>
      <c r="U193" s="8">
        <v>0</v>
      </c>
      <c r="V193" s="8">
        <v>7</v>
      </c>
      <c r="W193" s="22">
        <v>16</v>
      </c>
      <c r="X193" s="16">
        <v>538</v>
      </c>
      <c r="Y193" s="8">
        <v>521</v>
      </c>
      <c r="Z193" s="9">
        <f t="shared" si="32"/>
        <v>3.1598513011152463E-2</v>
      </c>
      <c r="AA193" s="8">
        <f t="shared" si="33"/>
        <v>17</v>
      </c>
      <c r="AB193" s="42" t="str">
        <f t="shared" si="34"/>
        <v>E. 500-750</v>
      </c>
      <c r="AC193" s="40">
        <v>0.9</v>
      </c>
      <c r="AD193" s="26">
        <f t="shared" si="35"/>
        <v>469</v>
      </c>
      <c r="AE193" s="31">
        <f t="shared" si="36"/>
        <v>1</v>
      </c>
      <c r="AF193" s="31">
        <f>Table1[[#This Row],[Contactable leads]]*Table1[[#This Row],[Average productive calls per lead]]</f>
        <v>469</v>
      </c>
      <c r="AG193" s="31">
        <f>Table1[[#This Row],[Total Calls]]*$AG$1</f>
        <v>422.1</v>
      </c>
      <c r="AH193" s="31">
        <f>IF(Table1[[#This Row],[MSRU]]="Metro",3,IF(Table1[[#This Row],[MSRU]]="URBAN",2,1))</f>
        <v>2</v>
      </c>
      <c r="AI193" s="23">
        <f t="shared" si="37"/>
        <v>24</v>
      </c>
      <c r="AJ193" s="4">
        <f t="shared" si="38"/>
        <v>8</v>
      </c>
      <c r="AK193" s="4">
        <f t="shared" si="39"/>
        <v>6</v>
      </c>
      <c r="AL193" s="4">
        <f t="shared" si="40"/>
        <v>15</v>
      </c>
      <c r="AM193" s="4">
        <f>(Table1[[#This Row],[Total Employees dedicated for sales pitch]]*Table1[[#This Row],[Working days]]*Table1[[#This Row],[Productive working hours]]*60)/Table1[[#This Row],[Minutes per connected call]]</f>
        <v>1152</v>
      </c>
      <c r="AN19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469</v>
      </c>
      <c r="AO193" s="22">
        <f>Table1[[#This Row],[Contactable leads]]-Table1[[#This Row],[Contacted leads]]</f>
        <v>0</v>
      </c>
      <c r="AP193" s="17"/>
    </row>
    <row r="194" spans="1:42" x14ac:dyDescent="0.35">
      <c r="A194" s="11">
        <v>191</v>
      </c>
      <c r="B194" s="5" t="str">
        <f>IF(Table1[[#This Row],[Savings]]&gt;0,"N","Y")</f>
        <v>N</v>
      </c>
      <c r="C194" s="5" t="s">
        <v>181</v>
      </c>
      <c r="D194" s="5" t="s">
        <v>356</v>
      </c>
      <c r="E194" s="5" t="s">
        <v>521</v>
      </c>
      <c r="F194" s="6">
        <v>31033</v>
      </c>
      <c r="G194" s="7">
        <f t="shared" ca="1" si="28"/>
        <v>40</v>
      </c>
      <c r="H194" s="4">
        <v>9</v>
      </c>
      <c r="I194" s="5" t="str">
        <f>IF(Table1[[#This Row],[No of Employees]]&lt;5,"Below 5",IF(Table1[[#This Row],[No of Employees]]&lt;10,"5 to 10",IF(Table1[[#This Row],[No of Employees]]&lt;15,"10 to 15","Above 15")))</f>
        <v>5 to 10</v>
      </c>
      <c r="J194" s="57">
        <v>39.264422000000003</v>
      </c>
      <c r="K194" s="34">
        <v>5.6002260000000001</v>
      </c>
      <c r="L194" s="34">
        <f t="shared" si="29"/>
        <v>44.864648000000003</v>
      </c>
      <c r="M194" s="67">
        <f t="shared" si="30"/>
        <v>1.6452266127945138E-3</v>
      </c>
      <c r="N194" s="34">
        <v>109.390728</v>
      </c>
      <c r="O194" s="68">
        <f t="shared" si="31"/>
        <v>2.0485836362923544E-3</v>
      </c>
      <c r="P194" s="71"/>
      <c r="Q194" s="10">
        <v>84</v>
      </c>
      <c r="R194" s="8">
        <v>354</v>
      </c>
      <c r="S194" s="8">
        <v>17</v>
      </c>
      <c r="T194" s="8">
        <v>32</v>
      </c>
      <c r="U194" s="8">
        <v>2</v>
      </c>
      <c r="V194" s="8">
        <v>3</v>
      </c>
      <c r="W194" s="22">
        <v>18</v>
      </c>
      <c r="X194" s="16">
        <v>510</v>
      </c>
      <c r="Y194" s="8">
        <v>495</v>
      </c>
      <c r="Z194" s="9">
        <f t="shared" si="32"/>
        <v>2.9411764705882359E-2</v>
      </c>
      <c r="AA194" s="8">
        <f t="shared" si="33"/>
        <v>15</v>
      </c>
      <c r="AB194" s="42" t="str">
        <f t="shared" si="34"/>
        <v>D. 240-500</v>
      </c>
      <c r="AC194" s="40">
        <v>0.9</v>
      </c>
      <c r="AD194" s="26">
        <f t="shared" si="35"/>
        <v>446</v>
      </c>
      <c r="AE194" s="31">
        <f t="shared" si="36"/>
        <v>1</v>
      </c>
      <c r="AF194" s="31">
        <f>Table1[[#This Row],[Contactable leads]]*Table1[[#This Row],[Average productive calls per lead]]</f>
        <v>446</v>
      </c>
      <c r="AG194" s="31">
        <f>Table1[[#This Row],[Total Calls]]*$AG$1</f>
        <v>401.40000000000003</v>
      </c>
      <c r="AH194" s="31">
        <f>IF(Table1[[#This Row],[MSRU]]="Metro",3,IF(Table1[[#This Row],[MSRU]]="URBAN",2,1))</f>
        <v>2</v>
      </c>
      <c r="AI194" s="23">
        <f t="shared" si="37"/>
        <v>24</v>
      </c>
      <c r="AJ194" s="4">
        <f t="shared" si="38"/>
        <v>8</v>
      </c>
      <c r="AK194" s="4">
        <f t="shared" si="39"/>
        <v>6</v>
      </c>
      <c r="AL194" s="4">
        <f t="shared" si="40"/>
        <v>15</v>
      </c>
      <c r="AM194" s="4">
        <f>(Table1[[#This Row],[Total Employees dedicated for sales pitch]]*Table1[[#This Row],[Working days]]*Table1[[#This Row],[Productive working hours]]*60)/Table1[[#This Row],[Minutes per connected call]]</f>
        <v>1152</v>
      </c>
      <c r="AN19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446</v>
      </c>
      <c r="AO194" s="22">
        <f>Table1[[#This Row],[Contactable leads]]-Table1[[#This Row],[Contacted leads]]</f>
        <v>0</v>
      </c>
      <c r="AP194" s="17"/>
    </row>
    <row r="195" spans="1:42" x14ac:dyDescent="0.35">
      <c r="A195" s="11">
        <v>192</v>
      </c>
      <c r="B195" s="5" t="str">
        <f>IF(Table1[[#This Row],[Savings]]&gt;0,"N","Y")</f>
        <v>N</v>
      </c>
      <c r="C195" s="5" t="s">
        <v>181</v>
      </c>
      <c r="D195" s="5" t="s">
        <v>356</v>
      </c>
      <c r="E195" s="5" t="s">
        <v>522</v>
      </c>
      <c r="F195" s="6">
        <v>35505</v>
      </c>
      <c r="G195" s="7">
        <f t="shared" ca="1" si="28"/>
        <v>28</v>
      </c>
      <c r="H195" s="4">
        <v>8</v>
      </c>
      <c r="I195" s="5" t="str">
        <f>IF(Table1[[#This Row],[No of Employees]]&lt;5,"Below 5",IF(Table1[[#This Row],[No of Employees]]&lt;10,"5 to 10",IF(Table1[[#This Row],[No of Employees]]&lt;15,"10 to 15","Above 15")))</f>
        <v>5 to 10</v>
      </c>
      <c r="J195" s="57">
        <v>57.481758999999997</v>
      </c>
      <c r="K195" s="34">
        <v>3.6660849999999998</v>
      </c>
      <c r="L195" s="34">
        <f t="shared" si="29"/>
        <v>61.147843999999999</v>
      </c>
      <c r="M195" s="67">
        <f t="shared" si="30"/>
        <v>2.2423459170750055E-3</v>
      </c>
      <c r="N195" s="34">
        <v>164.14132799999999</v>
      </c>
      <c r="O195" s="68">
        <f t="shared" si="31"/>
        <v>3.0739098708630597E-3</v>
      </c>
      <c r="P195" s="71"/>
      <c r="Q195" s="10">
        <v>134</v>
      </c>
      <c r="R195" s="8">
        <v>459</v>
      </c>
      <c r="S195" s="8">
        <v>26</v>
      </c>
      <c r="T195" s="8">
        <v>30</v>
      </c>
      <c r="U195" s="8">
        <v>2</v>
      </c>
      <c r="V195" s="8">
        <v>5</v>
      </c>
      <c r="W195" s="22">
        <v>24</v>
      </c>
      <c r="X195" s="16">
        <v>680</v>
      </c>
      <c r="Y195" s="8">
        <v>648</v>
      </c>
      <c r="Z195" s="9">
        <f t="shared" si="32"/>
        <v>4.705882352941182E-2</v>
      </c>
      <c r="AA195" s="8">
        <f t="shared" si="33"/>
        <v>32</v>
      </c>
      <c r="AB195" s="42" t="str">
        <f t="shared" si="34"/>
        <v>E. 500-750</v>
      </c>
      <c r="AC195" s="40">
        <v>0.9</v>
      </c>
      <c r="AD195" s="26">
        <f t="shared" si="35"/>
        <v>583</v>
      </c>
      <c r="AE195" s="31">
        <f t="shared" si="36"/>
        <v>1</v>
      </c>
      <c r="AF195" s="31">
        <f>Table1[[#This Row],[Contactable leads]]*Table1[[#This Row],[Average productive calls per lead]]</f>
        <v>583</v>
      </c>
      <c r="AG195" s="31">
        <f>Table1[[#This Row],[Total Calls]]*$AG$1</f>
        <v>524.70000000000005</v>
      </c>
      <c r="AH195" s="31">
        <f>IF(Table1[[#This Row],[MSRU]]="Metro",3,IF(Table1[[#This Row],[MSRU]]="URBAN",2,1))</f>
        <v>2</v>
      </c>
      <c r="AI195" s="23">
        <f t="shared" si="37"/>
        <v>24</v>
      </c>
      <c r="AJ195" s="4">
        <f t="shared" si="38"/>
        <v>8</v>
      </c>
      <c r="AK195" s="4">
        <f t="shared" si="39"/>
        <v>6</v>
      </c>
      <c r="AL195" s="4">
        <f t="shared" si="40"/>
        <v>15</v>
      </c>
      <c r="AM195" s="4">
        <f>(Table1[[#This Row],[Total Employees dedicated for sales pitch]]*Table1[[#This Row],[Working days]]*Table1[[#This Row],[Productive working hours]]*60)/Table1[[#This Row],[Minutes per connected call]]</f>
        <v>1152</v>
      </c>
      <c r="AN19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583</v>
      </c>
      <c r="AO195" s="22">
        <f>Table1[[#This Row],[Contactable leads]]-Table1[[#This Row],[Contacted leads]]</f>
        <v>0</v>
      </c>
      <c r="AP195" s="17"/>
    </row>
    <row r="196" spans="1:42" x14ac:dyDescent="0.35">
      <c r="A196" s="11">
        <v>193</v>
      </c>
      <c r="B196" s="5" t="str">
        <f>IF(Table1[[#This Row],[Savings]]&gt;0,"N","Y")</f>
        <v>N</v>
      </c>
      <c r="C196" s="5" t="s">
        <v>316</v>
      </c>
      <c r="D196" s="5" t="s">
        <v>340</v>
      </c>
      <c r="E196" s="5" t="s">
        <v>523</v>
      </c>
      <c r="F196" s="6">
        <v>36177</v>
      </c>
      <c r="G196" s="7">
        <f t="shared" ref="G196:G259" ca="1" si="41">_xlfn.FLOOR.MATH((TODAY()-F196)/365)</f>
        <v>26</v>
      </c>
      <c r="H196" s="4">
        <v>9</v>
      </c>
      <c r="I196" s="5" t="str">
        <f>IF(Table1[[#This Row],[No of Employees]]&lt;5,"Below 5",IF(Table1[[#This Row],[No of Employees]]&lt;10,"5 to 10",IF(Table1[[#This Row],[No of Employees]]&lt;15,"10 to 15","Above 15")))</f>
        <v>5 to 10</v>
      </c>
      <c r="J196" s="57">
        <v>31.903934</v>
      </c>
      <c r="K196" s="34">
        <v>13.389341</v>
      </c>
      <c r="L196" s="34">
        <f t="shared" ref="L196:L259" si="42">J196+K196</f>
        <v>45.293275000000001</v>
      </c>
      <c r="M196" s="67">
        <f t="shared" ref="M196:M259" si="43">L196/$L$1</f>
        <v>1.660944746755183E-3</v>
      </c>
      <c r="N196" s="34">
        <v>53.597740000000002</v>
      </c>
      <c r="O196" s="68">
        <f t="shared" ref="O196:O259" si="44">N196/$N$1</f>
        <v>1.003736377970281E-3</v>
      </c>
      <c r="P196" s="71"/>
      <c r="Q196" s="10">
        <v>52</v>
      </c>
      <c r="R196" s="8">
        <v>269</v>
      </c>
      <c r="S196" s="8">
        <v>16</v>
      </c>
      <c r="T196" s="8">
        <v>21</v>
      </c>
      <c r="U196" s="8">
        <v>0</v>
      </c>
      <c r="V196" s="8">
        <v>3</v>
      </c>
      <c r="W196" s="22">
        <v>17</v>
      </c>
      <c r="X196" s="16">
        <v>378</v>
      </c>
      <c r="Y196" s="8">
        <v>368</v>
      </c>
      <c r="Z196" s="9">
        <f t="shared" ref="Z196:Z259" si="45">IFERROR(1-Y196/X196,0)</f>
        <v>2.6455026455026509E-2</v>
      </c>
      <c r="AA196" s="8">
        <f t="shared" ref="AA196:AA259" si="46">IFERROR(X196-Y196,0)</f>
        <v>10</v>
      </c>
      <c r="AB196" s="42" t="str">
        <f t="shared" ref="AB196:AB259" si="47">IF(Y196&lt;50,"A. Below 50",IF(Y196&lt;100,"B. 50-100",IF(Y196&lt;250,"C. 100-250",IF(Y196&lt;500,"D. 240-500",IF(Y196&lt;750,"E. 500-750",IF(Y196&lt;1000,"F. 750-100","G. Above 1000"))))))</f>
        <v>D. 240-500</v>
      </c>
      <c r="AC196" s="40">
        <v>0.9</v>
      </c>
      <c r="AD196" s="26">
        <f t="shared" ref="AD196:AD259" si="48">ROUND(Y196*AC196,0)</f>
        <v>331</v>
      </c>
      <c r="AE196" s="31">
        <f t="shared" ref="AE196:AE259" si="49">$AE$1</f>
        <v>1</v>
      </c>
      <c r="AF196" s="31">
        <f>Table1[[#This Row],[Contactable leads]]*Table1[[#This Row],[Average productive calls per lead]]</f>
        <v>331</v>
      </c>
      <c r="AG196" s="31">
        <f>Table1[[#This Row],[Total Calls]]*$AG$1</f>
        <v>297.90000000000003</v>
      </c>
      <c r="AH196" s="31">
        <f>IF(Table1[[#This Row],[MSRU]]="Metro",3,IF(Table1[[#This Row],[MSRU]]="URBAN",2,1))</f>
        <v>3</v>
      </c>
      <c r="AI196" s="23">
        <f t="shared" ref="AI196:AI259" si="50">$AI$1</f>
        <v>24</v>
      </c>
      <c r="AJ196" s="4">
        <f t="shared" ref="AJ196:AJ259" si="51">$AJ$1</f>
        <v>8</v>
      </c>
      <c r="AK196" s="4">
        <f t="shared" ref="AK196:AK259" si="52">$AK$1</f>
        <v>6</v>
      </c>
      <c r="AL196" s="4">
        <f t="shared" ref="AL196:AL259" si="53">$AL$1</f>
        <v>15</v>
      </c>
      <c r="AM196" s="4">
        <f>(Table1[[#This Row],[Total Employees dedicated for sales pitch]]*Table1[[#This Row],[Working days]]*Table1[[#This Row],[Productive working hours]]*60)/Table1[[#This Row],[Minutes per connected call]]</f>
        <v>1728</v>
      </c>
      <c r="AN19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331</v>
      </c>
      <c r="AO196" s="22">
        <f>Table1[[#This Row],[Contactable leads]]-Table1[[#This Row],[Contacted leads]]</f>
        <v>0</v>
      </c>
      <c r="AP196" s="17"/>
    </row>
    <row r="197" spans="1:42" x14ac:dyDescent="0.35">
      <c r="A197" s="11">
        <v>194</v>
      </c>
      <c r="B197" s="5" t="str">
        <f>IF(Table1[[#This Row],[Savings]]&gt;0,"N","Y")</f>
        <v>N</v>
      </c>
      <c r="C197" s="5" t="s">
        <v>313</v>
      </c>
      <c r="D197" s="5" t="s">
        <v>340</v>
      </c>
      <c r="E197" s="5" t="s">
        <v>524</v>
      </c>
      <c r="F197" s="6">
        <v>36495</v>
      </c>
      <c r="G197" s="7">
        <f t="shared" ca="1" si="41"/>
        <v>25</v>
      </c>
      <c r="H197" s="4">
        <v>10</v>
      </c>
      <c r="I197" s="5" t="str">
        <f>IF(Table1[[#This Row],[No of Employees]]&lt;5,"Below 5",IF(Table1[[#This Row],[No of Employees]]&lt;10,"5 to 10",IF(Table1[[#This Row],[No of Employees]]&lt;15,"10 to 15","Above 15")))</f>
        <v>10 to 15</v>
      </c>
      <c r="J197" s="57">
        <v>59.978118000000002</v>
      </c>
      <c r="K197" s="34">
        <v>12.531663999999999</v>
      </c>
      <c r="L197" s="34">
        <f t="shared" si="42"/>
        <v>72.509782000000001</v>
      </c>
      <c r="M197" s="67">
        <f t="shared" si="43"/>
        <v>2.6589983060678109E-3</v>
      </c>
      <c r="N197" s="34">
        <v>105.55822999999999</v>
      </c>
      <c r="O197" s="68">
        <f t="shared" si="44"/>
        <v>1.9768116238698466E-3</v>
      </c>
      <c r="P197" s="71"/>
      <c r="Q197" s="10">
        <v>183</v>
      </c>
      <c r="R197" s="8">
        <v>375</v>
      </c>
      <c r="S197" s="8">
        <v>45</v>
      </c>
      <c r="T197" s="8">
        <v>39</v>
      </c>
      <c r="U197" s="8">
        <v>2</v>
      </c>
      <c r="V197" s="8">
        <v>12</v>
      </c>
      <c r="W197" s="22">
        <v>30</v>
      </c>
      <c r="X197" s="16">
        <v>686</v>
      </c>
      <c r="Y197" s="8">
        <v>651</v>
      </c>
      <c r="Z197" s="9">
        <f t="shared" si="45"/>
        <v>5.1020408163265252E-2</v>
      </c>
      <c r="AA197" s="8">
        <f t="shared" si="46"/>
        <v>35</v>
      </c>
      <c r="AB197" s="42" t="str">
        <f t="shared" si="47"/>
        <v>E. 500-750</v>
      </c>
      <c r="AC197" s="40">
        <v>0.9</v>
      </c>
      <c r="AD197" s="26">
        <f t="shared" si="48"/>
        <v>586</v>
      </c>
      <c r="AE197" s="31">
        <f t="shared" si="49"/>
        <v>1</v>
      </c>
      <c r="AF197" s="31">
        <f>Table1[[#This Row],[Contactable leads]]*Table1[[#This Row],[Average productive calls per lead]]</f>
        <v>586</v>
      </c>
      <c r="AG197" s="31">
        <f>Table1[[#This Row],[Total Calls]]*$AG$1</f>
        <v>527.4</v>
      </c>
      <c r="AH197" s="31">
        <f>IF(Table1[[#This Row],[MSRU]]="Metro",3,IF(Table1[[#This Row],[MSRU]]="URBAN",2,1))</f>
        <v>3</v>
      </c>
      <c r="AI197" s="23">
        <f t="shared" si="50"/>
        <v>24</v>
      </c>
      <c r="AJ197" s="4">
        <f t="shared" si="51"/>
        <v>8</v>
      </c>
      <c r="AK197" s="4">
        <f t="shared" si="52"/>
        <v>6</v>
      </c>
      <c r="AL197" s="4">
        <f t="shared" si="53"/>
        <v>15</v>
      </c>
      <c r="AM197" s="4">
        <f>(Table1[[#This Row],[Total Employees dedicated for sales pitch]]*Table1[[#This Row],[Working days]]*Table1[[#This Row],[Productive working hours]]*60)/Table1[[#This Row],[Minutes per connected call]]</f>
        <v>1728</v>
      </c>
      <c r="AN19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586</v>
      </c>
      <c r="AO197" s="22">
        <f>Table1[[#This Row],[Contactable leads]]-Table1[[#This Row],[Contacted leads]]</f>
        <v>0</v>
      </c>
      <c r="AP197" s="17"/>
    </row>
    <row r="198" spans="1:42" x14ac:dyDescent="0.35">
      <c r="A198" s="11">
        <v>195</v>
      </c>
      <c r="B198" s="5" t="str">
        <f>IF(Table1[[#This Row],[Savings]]&gt;0,"N","Y")</f>
        <v>N</v>
      </c>
      <c r="C198" s="5" t="s">
        <v>181</v>
      </c>
      <c r="D198" s="5" t="s">
        <v>356</v>
      </c>
      <c r="E198" s="5" t="s">
        <v>525</v>
      </c>
      <c r="F198" s="6">
        <v>35864</v>
      </c>
      <c r="G198" s="7">
        <f t="shared" ca="1" si="41"/>
        <v>27</v>
      </c>
      <c r="H198" s="4"/>
      <c r="I198" s="5" t="str">
        <f>IF(Table1[[#This Row],[No of Employees]]&lt;5,"Below 5",IF(Table1[[#This Row],[No of Employees]]&lt;10,"5 to 10",IF(Table1[[#This Row],[No of Employees]]&lt;15,"10 to 15","Above 15")))</f>
        <v>Below 5</v>
      </c>
      <c r="J198" s="57">
        <v>12.929206000000001</v>
      </c>
      <c r="K198" s="34">
        <v>0.143175</v>
      </c>
      <c r="L198" s="34">
        <f t="shared" si="42"/>
        <v>13.072381</v>
      </c>
      <c r="M198" s="67">
        <f t="shared" si="43"/>
        <v>4.7937585766390846E-4</v>
      </c>
      <c r="N198" s="34">
        <v>20.618794000000001</v>
      </c>
      <c r="O198" s="68">
        <f t="shared" si="44"/>
        <v>3.8613257961390464E-4</v>
      </c>
      <c r="P198" s="71"/>
      <c r="Q198" s="10">
        <v>35</v>
      </c>
      <c r="R198" s="8">
        <v>154</v>
      </c>
      <c r="S198" s="8">
        <v>2</v>
      </c>
      <c r="T198" s="8">
        <v>6</v>
      </c>
      <c r="U198" s="8">
        <v>0</v>
      </c>
      <c r="V198" s="8">
        <v>4</v>
      </c>
      <c r="W198" s="22">
        <v>4</v>
      </c>
      <c r="X198" s="16">
        <v>205</v>
      </c>
      <c r="Y198" s="8">
        <v>197</v>
      </c>
      <c r="Z198" s="9">
        <f t="shared" si="45"/>
        <v>3.9024390243902474E-2</v>
      </c>
      <c r="AA198" s="8">
        <f t="shared" si="46"/>
        <v>8</v>
      </c>
      <c r="AB198" s="42" t="str">
        <f t="shared" si="47"/>
        <v>C. 100-250</v>
      </c>
      <c r="AC198" s="40">
        <v>0.9</v>
      </c>
      <c r="AD198" s="26">
        <f t="shared" si="48"/>
        <v>177</v>
      </c>
      <c r="AE198" s="31">
        <f t="shared" si="49"/>
        <v>1</v>
      </c>
      <c r="AF198" s="31">
        <f>Table1[[#This Row],[Contactable leads]]*Table1[[#This Row],[Average productive calls per lead]]</f>
        <v>177</v>
      </c>
      <c r="AG198" s="31">
        <f>Table1[[#This Row],[Total Calls]]*$AG$1</f>
        <v>159.30000000000001</v>
      </c>
      <c r="AH198" s="31">
        <f>IF(Table1[[#This Row],[MSRU]]="Metro",3,IF(Table1[[#This Row],[MSRU]]="URBAN",2,1))</f>
        <v>2</v>
      </c>
      <c r="AI198" s="23">
        <f t="shared" si="50"/>
        <v>24</v>
      </c>
      <c r="AJ198" s="4">
        <f t="shared" si="51"/>
        <v>8</v>
      </c>
      <c r="AK198" s="4">
        <f t="shared" si="52"/>
        <v>6</v>
      </c>
      <c r="AL198" s="4">
        <f t="shared" si="53"/>
        <v>15</v>
      </c>
      <c r="AM198" s="4">
        <f>(Table1[[#This Row],[Total Employees dedicated for sales pitch]]*Table1[[#This Row],[Working days]]*Table1[[#This Row],[Productive working hours]]*60)/Table1[[#This Row],[Minutes per connected call]]</f>
        <v>1152</v>
      </c>
      <c r="AN19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177</v>
      </c>
      <c r="AO198" s="22">
        <f>Table1[[#This Row],[Contactable leads]]-Table1[[#This Row],[Contacted leads]]</f>
        <v>0</v>
      </c>
      <c r="AP198" s="17"/>
    </row>
    <row r="199" spans="1:42" x14ac:dyDescent="0.35">
      <c r="A199" s="11">
        <v>196</v>
      </c>
      <c r="B199" s="5" t="str">
        <f>IF(Table1[[#This Row],[Savings]]&gt;0,"N","Y")</f>
        <v>N</v>
      </c>
      <c r="C199" s="5" t="s">
        <v>313</v>
      </c>
      <c r="D199" s="5" t="s">
        <v>356</v>
      </c>
      <c r="E199" s="5" t="s">
        <v>526</v>
      </c>
      <c r="F199" s="6">
        <v>38385</v>
      </c>
      <c r="G199" s="7">
        <f t="shared" ca="1" si="41"/>
        <v>20</v>
      </c>
      <c r="H199" s="4">
        <v>10</v>
      </c>
      <c r="I199" s="5" t="str">
        <f>IF(Table1[[#This Row],[No of Employees]]&lt;5,"Below 5",IF(Table1[[#This Row],[No of Employees]]&lt;10,"5 to 10",IF(Table1[[#This Row],[No of Employees]]&lt;15,"10 to 15","Above 15")))</f>
        <v>10 to 15</v>
      </c>
      <c r="J199" s="57">
        <v>24.438600999999998</v>
      </c>
      <c r="K199" s="34">
        <v>8.3316560000000006</v>
      </c>
      <c r="L199" s="34">
        <f t="shared" si="42"/>
        <v>32.770257000000001</v>
      </c>
      <c r="M199" s="67">
        <f t="shared" si="43"/>
        <v>1.2017145197375826E-3</v>
      </c>
      <c r="N199" s="34">
        <v>61.712595</v>
      </c>
      <c r="O199" s="68">
        <f t="shared" si="44"/>
        <v>1.1557050088389336E-3</v>
      </c>
      <c r="P199" s="71"/>
      <c r="Q199" s="10">
        <v>46</v>
      </c>
      <c r="R199" s="8">
        <v>158</v>
      </c>
      <c r="S199" s="8">
        <v>27</v>
      </c>
      <c r="T199" s="8">
        <v>13</v>
      </c>
      <c r="U199" s="8">
        <v>0</v>
      </c>
      <c r="V199" s="8">
        <v>13</v>
      </c>
      <c r="W199" s="22">
        <v>11</v>
      </c>
      <c r="X199" s="16">
        <v>268</v>
      </c>
      <c r="Y199" s="8">
        <v>249</v>
      </c>
      <c r="Z199" s="9">
        <f t="shared" si="45"/>
        <v>7.089552238805974E-2</v>
      </c>
      <c r="AA199" s="8">
        <f t="shared" si="46"/>
        <v>19</v>
      </c>
      <c r="AB199" s="42" t="str">
        <f t="shared" si="47"/>
        <v>C. 100-250</v>
      </c>
      <c r="AC199" s="40">
        <v>0.9</v>
      </c>
      <c r="AD199" s="26">
        <f t="shared" si="48"/>
        <v>224</v>
      </c>
      <c r="AE199" s="31">
        <f t="shared" si="49"/>
        <v>1</v>
      </c>
      <c r="AF199" s="31">
        <f>Table1[[#This Row],[Contactable leads]]*Table1[[#This Row],[Average productive calls per lead]]</f>
        <v>224</v>
      </c>
      <c r="AG199" s="31">
        <f>Table1[[#This Row],[Total Calls]]*$AG$1</f>
        <v>201.6</v>
      </c>
      <c r="AH199" s="31">
        <f>IF(Table1[[#This Row],[MSRU]]="Metro",3,IF(Table1[[#This Row],[MSRU]]="URBAN",2,1))</f>
        <v>2</v>
      </c>
      <c r="AI199" s="23">
        <f t="shared" si="50"/>
        <v>24</v>
      </c>
      <c r="AJ199" s="4">
        <f t="shared" si="51"/>
        <v>8</v>
      </c>
      <c r="AK199" s="4">
        <f t="shared" si="52"/>
        <v>6</v>
      </c>
      <c r="AL199" s="4">
        <f t="shared" si="53"/>
        <v>15</v>
      </c>
      <c r="AM199" s="4">
        <f>(Table1[[#This Row],[Total Employees dedicated for sales pitch]]*Table1[[#This Row],[Working days]]*Table1[[#This Row],[Productive working hours]]*60)/Table1[[#This Row],[Minutes per connected call]]</f>
        <v>1152</v>
      </c>
      <c r="AN19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224</v>
      </c>
      <c r="AO199" s="22">
        <f>Table1[[#This Row],[Contactable leads]]-Table1[[#This Row],[Contacted leads]]</f>
        <v>0</v>
      </c>
      <c r="AP199" s="17"/>
    </row>
    <row r="200" spans="1:42" x14ac:dyDescent="0.35">
      <c r="A200" s="11">
        <v>197</v>
      </c>
      <c r="B200" s="5" t="str">
        <f>IF(Table1[[#This Row],[Savings]]&gt;0,"N","Y")</f>
        <v>N</v>
      </c>
      <c r="C200" s="5" t="s">
        <v>190</v>
      </c>
      <c r="D200" s="5" t="s">
        <v>175</v>
      </c>
      <c r="E200" s="5" t="s">
        <v>209</v>
      </c>
      <c r="F200" s="6">
        <v>39487</v>
      </c>
      <c r="G200" s="7">
        <f t="shared" ca="1" si="41"/>
        <v>17</v>
      </c>
      <c r="H200" s="4">
        <v>9</v>
      </c>
      <c r="I200" s="5" t="str">
        <f>IF(Table1[[#This Row],[No of Employees]]&lt;5,"Below 5",IF(Table1[[#This Row],[No of Employees]]&lt;10,"5 to 10",IF(Table1[[#This Row],[No of Employees]]&lt;15,"10 to 15","Above 15")))</f>
        <v>5 to 10</v>
      </c>
      <c r="J200" s="57">
        <v>46.502017000000002</v>
      </c>
      <c r="K200" s="34">
        <v>6.1469670000000001</v>
      </c>
      <c r="L200" s="34">
        <f t="shared" si="42"/>
        <v>52.648983999999999</v>
      </c>
      <c r="M200" s="67">
        <f t="shared" si="43"/>
        <v>1.9306851491043134E-3</v>
      </c>
      <c r="N200" s="34">
        <v>61.265669000000003</v>
      </c>
      <c r="O200" s="68">
        <f t="shared" si="44"/>
        <v>1.1473353297356591E-3</v>
      </c>
      <c r="P200" s="71"/>
      <c r="Q200" s="10">
        <v>137</v>
      </c>
      <c r="R200" s="8">
        <v>191</v>
      </c>
      <c r="S200" s="8">
        <v>17</v>
      </c>
      <c r="T200" s="8">
        <v>12</v>
      </c>
      <c r="U200" s="8">
        <v>0</v>
      </c>
      <c r="V200" s="8">
        <v>10</v>
      </c>
      <c r="W200" s="22">
        <v>24</v>
      </c>
      <c r="X200" s="16">
        <v>391</v>
      </c>
      <c r="Y200" s="8">
        <v>377</v>
      </c>
      <c r="Z200" s="9">
        <f t="shared" si="45"/>
        <v>3.5805626598465423E-2</v>
      </c>
      <c r="AA200" s="8">
        <f t="shared" si="46"/>
        <v>14</v>
      </c>
      <c r="AB200" s="42" t="str">
        <f t="shared" si="47"/>
        <v>D. 240-500</v>
      </c>
      <c r="AC200" s="40">
        <v>0.9</v>
      </c>
      <c r="AD200" s="26">
        <f t="shared" si="48"/>
        <v>339</v>
      </c>
      <c r="AE200" s="31">
        <f t="shared" si="49"/>
        <v>1</v>
      </c>
      <c r="AF200" s="31">
        <f>Table1[[#This Row],[Contactable leads]]*Table1[[#This Row],[Average productive calls per lead]]</f>
        <v>339</v>
      </c>
      <c r="AG200" s="31">
        <f>Table1[[#This Row],[Total Calls]]*$AG$1</f>
        <v>305.10000000000002</v>
      </c>
      <c r="AH200" s="31">
        <f>IF(Table1[[#This Row],[MSRU]]="Metro",3,IF(Table1[[#This Row],[MSRU]]="URBAN",2,1))</f>
        <v>1</v>
      </c>
      <c r="AI200" s="23">
        <f t="shared" si="50"/>
        <v>24</v>
      </c>
      <c r="AJ200" s="4">
        <f t="shared" si="51"/>
        <v>8</v>
      </c>
      <c r="AK200" s="4">
        <f t="shared" si="52"/>
        <v>6</v>
      </c>
      <c r="AL200" s="4">
        <f t="shared" si="53"/>
        <v>15</v>
      </c>
      <c r="AM200" s="4">
        <f>(Table1[[#This Row],[Total Employees dedicated for sales pitch]]*Table1[[#This Row],[Working days]]*Table1[[#This Row],[Productive working hours]]*60)/Table1[[#This Row],[Minutes per connected call]]</f>
        <v>576</v>
      </c>
      <c r="AN20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339</v>
      </c>
      <c r="AO200" s="22">
        <f>Table1[[#This Row],[Contactable leads]]-Table1[[#This Row],[Contacted leads]]</f>
        <v>0</v>
      </c>
      <c r="AP200" s="17"/>
    </row>
    <row r="201" spans="1:42" x14ac:dyDescent="0.35">
      <c r="A201" s="11">
        <v>198</v>
      </c>
      <c r="B201" s="5" t="str">
        <f>IF(Table1[[#This Row],[Savings]]&gt;0,"N","Y")</f>
        <v>N</v>
      </c>
      <c r="C201" s="5" t="s">
        <v>190</v>
      </c>
      <c r="D201" s="5" t="s">
        <v>175</v>
      </c>
      <c r="E201" s="5" t="s">
        <v>215</v>
      </c>
      <c r="F201" s="6">
        <v>39900</v>
      </c>
      <c r="G201" s="7">
        <f t="shared" ca="1" si="41"/>
        <v>16</v>
      </c>
      <c r="H201" s="4">
        <v>9</v>
      </c>
      <c r="I201" s="5" t="str">
        <f>IF(Table1[[#This Row],[No of Employees]]&lt;5,"Below 5",IF(Table1[[#This Row],[No of Employees]]&lt;10,"5 to 10",IF(Table1[[#This Row],[No of Employees]]&lt;15,"10 to 15","Above 15")))</f>
        <v>5 to 10</v>
      </c>
      <c r="J201" s="57">
        <v>35.980283</v>
      </c>
      <c r="K201" s="34">
        <v>3.3813879999999998</v>
      </c>
      <c r="L201" s="34">
        <f t="shared" si="42"/>
        <v>39.361671000000001</v>
      </c>
      <c r="M201" s="67">
        <f t="shared" si="43"/>
        <v>1.4434275435140388E-3</v>
      </c>
      <c r="N201" s="34">
        <v>42.066921000000001</v>
      </c>
      <c r="O201" s="68">
        <f t="shared" si="44"/>
        <v>7.8779625627688687E-4</v>
      </c>
      <c r="P201" s="71"/>
      <c r="Q201" s="10">
        <v>137</v>
      </c>
      <c r="R201" s="8">
        <v>169</v>
      </c>
      <c r="S201" s="8">
        <v>22</v>
      </c>
      <c r="T201" s="8">
        <v>8</v>
      </c>
      <c r="U201" s="8">
        <v>0</v>
      </c>
      <c r="V201" s="8">
        <v>1</v>
      </c>
      <c r="W201" s="22">
        <v>13</v>
      </c>
      <c r="X201" s="16">
        <v>350</v>
      </c>
      <c r="Y201" s="8">
        <v>340</v>
      </c>
      <c r="Z201" s="9">
        <f t="shared" si="45"/>
        <v>2.8571428571428581E-2</v>
      </c>
      <c r="AA201" s="8">
        <f t="shared" si="46"/>
        <v>10</v>
      </c>
      <c r="AB201" s="42" t="str">
        <f t="shared" si="47"/>
        <v>D. 240-500</v>
      </c>
      <c r="AC201" s="40">
        <v>0.9</v>
      </c>
      <c r="AD201" s="26">
        <f t="shared" si="48"/>
        <v>306</v>
      </c>
      <c r="AE201" s="31">
        <f t="shared" si="49"/>
        <v>1</v>
      </c>
      <c r="AF201" s="31">
        <f>Table1[[#This Row],[Contactable leads]]*Table1[[#This Row],[Average productive calls per lead]]</f>
        <v>306</v>
      </c>
      <c r="AG201" s="31">
        <f>Table1[[#This Row],[Total Calls]]*$AG$1</f>
        <v>275.40000000000003</v>
      </c>
      <c r="AH201" s="31">
        <f>IF(Table1[[#This Row],[MSRU]]="Metro",3,IF(Table1[[#This Row],[MSRU]]="URBAN",2,1))</f>
        <v>1</v>
      </c>
      <c r="AI201" s="23">
        <f t="shared" si="50"/>
        <v>24</v>
      </c>
      <c r="AJ201" s="4">
        <f t="shared" si="51"/>
        <v>8</v>
      </c>
      <c r="AK201" s="4">
        <f t="shared" si="52"/>
        <v>6</v>
      </c>
      <c r="AL201" s="4">
        <f t="shared" si="53"/>
        <v>15</v>
      </c>
      <c r="AM201" s="4">
        <f>(Table1[[#This Row],[Total Employees dedicated for sales pitch]]*Table1[[#This Row],[Working days]]*Table1[[#This Row],[Productive working hours]]*60)/Table1[[#This Row],[Minutes per connected call]]</f>
        <v>576</v>
      </c>
      <c r="AN20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306</v>
      </c>
      <c r="AO201" s="22">
        <f>Table1[[#This Row],[Contactable leads]]-Table1[[#This Row],[Contacted leads]]</f>
        <v>0</v>
      </c>
      <c r="AP201" s="17"/>
    </row>
    <row r="202" spans="1:42" x14ac:dyDescent="0.35">
      <c r="A202" s="11">
        <v>199</v>
      </c>
      <c r="B202" s="5" t="str">
        <f>IF(Table1[[#This Row],[Savings]]&gt;0,"N","Y")</f>
        <v>N</v>
      </c>
      <c r="C202" s="5" t="s">
        <v>315</v>
      </c>
      <c r="D202" s="5" t="s">
        <v>340</v>
      </c>
      <c r="E202" s="5" t="s">
        <v>527</v>
      </c>
      <c r="F202" s="6">
        <v>40051</v>
      </c>
      <c r="G202" s="7">
        <f t="shared" ca="1" si="41"/>
        <v>15</v>
      </c>
      <c r="H202" s="4">
        <v>9</v>
      </c>
      <c r="I202" s="5" t="str">
        <f>IF(Table1[[#This Row],[No of Employees]]&lt;5,"Below 5",IF(Table1[[#This Row],[No of Employees]]&lt;10,"5 to 10",IF(Table1[[#This Row],[No of Employees]]&lt;15,"10 to 15","Above 15")))</f>
        <v>5 to 10</v>
      </c>
      <c r="J202" s="57">
        <v>12.383794</v>
      </c>
      <c r="K202" s="34">
        <v>10.563069</v>
      </c>
      <c r="L202" s="34">
        <f t="shared" si="42"/>
        <v>22.946863</v>
      </c>
      <c r="M202" s="67">
        <f t="shared" si="43"/>
        <v>8.4148190993830487E-4</v>
      </c>
      <c r="N202" s="34">
        <v>20.137460999999998</v>
      </c>
      <c r="O202" s="68">
        <f t="shared" si="44"/>
        <v>3.7711855323858408E-4</v>
      </c>
      <c r="P202" s="71"/>
      <c r="Q202" s="10">
        <v>32</v>
      </c>
      <c r="R202" s="8">
        <v>81</v>
      </c>
      <c r="S202" s="8">
        <v>15</v>
      </c>
      <c r="T202" s="8">
        <v>8</v>
      </c>
      <c r="U202" s="8">
        <v>0</v>
      </c>
      <c r="V202" s="8">
        <v>7</v>
      </c>
      <c r="W202" s="22">
        <v>4</v>
      </c>
      <c r="X202" s="16">
        <v>147</v>
      </c>
      <c r="Y202" s="8">
        <v>142</v>
      </c>
      <c r="Z202" s="9">
        <f t="shared" si="45"/>
        <v>3.4013605442176909E-2</v>
      </c>
      <c r="AA202" s="8">
        <f t="shared" si="46"/>
        <v>5</v>
      </c>
      <c r="AB202" s="42" t="str">
        <f t="shared" si="47"/>
        <v>C. 100-250</v>
      </c>
      <c r="AC202" s="40">
        <v>0.9</v>
      </c>
      <c r="AD202" s="26">
        <f t="shared" si="48"/>
        <v>128</v>
      </c>
      <c r="AE202" s="31">
        <f t="shared" si="49"/>
        <v>1</v>
      </c>
      <c r="AF202" s="31">
        <f>Table1[[#This Row],[Contactable leads]]*Table1[[#This Row],[Average productive calls per lead]]</f>
        <v>128</v>
      </c>
      <c r="AG202" s="31">
        <f>Table1[[#This Row],[Total Calls]]*$AG$1</f>
        <v>115.2</v>
      </c>
      <c r="AH202" s="31">
        <f>IF(Table1[[#This Row],[MSRU]]="Metro",3,IF(Table1[[#This Row],[MSRU]]="URBAN",2,1))</f>
        <v>3</v>
      </c>
      <c r="AI202" s="23">
        <f t="shared" si="50"/>
        <v>24</v>
      </c>
      <c r="AJ202" s="4">
        <f t="shared" si="51"/>
        <v>8</v>
      </c>
      <c r="AK202" s="4">
        <f t="shared" si="52"/>
        <v>6</v>
      </c>
      <c r="AL202" s="4">
        <f t="shared" si="53"/>
        <v>15</v>
      </c>
      <c r="AM202" s="4">
        <f>(Table1[[#This Row],[Total Employees dedicated for sales pitch]]*Table1[[#This Row],[Working days]]*Table1[[#This Row],[Productive working hours]]*60)/Table1[[#This Row],[Minutes per connected call]]</f>
        <v>1728</v>
      </c>
      <c r="AN20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128</v>
      </c>
      <c r="AO202" s="22">
        <f>Table1[[#This Row],[Contactable leads]]-Table1[[#This Row],[Contacted leads]]</f>
        <v>0</v>
      </c>
      <c r="AP202" s="17"/>
    </row>
    <row r="203" spans="1:42" hidden="1" x14ac:dyDescent="0.35">
      <c r="A203" s="11">
        <v>200</v>
      </c>
      <c r="B203" s="5" t="str">
        <f>IF(Table1[[#This Row],[Savings]]&gt;0,"N","Y")</f>
        <v>Y</v>
      </c>
      <c r="C203" s="5" t="s">
        <v>316</v>
      </c>
      <c r="D203" s="5" t="s">
        <v>340</v>
      </c>
      <c r="E203" s="5" t="s">
        <v>528</v>
      </c>
      <c r="F203" s="6">
        <v>29587</v>
      </c>
      <c r="G203" s="7">
        <f t="shared" ca="1" si="41"/>
        <v>44</v>
      </c>
      <c r="H203" s="4">
        <v>33</v>
      </c>
      <c r="I203" s="5" t="str">
        <f>IF(Table1[[#This Row],[No of Employees]]&lt;5,"Below 5",IF(Table1[[#This Row],[No of Employees]]&lt;10,"5 to 10",IF(Table1[[#This Row],[No of Employees]]&lt;15,"10 to 15","Above 15")))</f>
        <v>Above 15</v>
      </c>
      <c r="J203" s="57">
        <v>0</v>
      </c>
      <c r="K203" s="34">
        <v>0</v>
      </c>
      <c r="L203" s="34">
        <f t="shared" si="42"/>
        <v>0</v>
      </c>
      <c r="M203" s="35">
        <f t="shared" si="43"/>
        <v>0</v>
      </c>
      <c r="N203" s="34">
        <v>0</v>
      </c>
      <c r="O203" s="36">
        <f t="shared" si="44"/>
        <v>0</v>
      </c>
      <c r="P203" s="70"/>
      <c r="Q203" s="10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22">
        <v>0</v>
      </c>
      <c r="X203" s="16">
        <v>0</v>
      </c>
      <c r="Y203" s="8">
        <v>0</v>
      </c>
      <c r="Z203" s="9">
        <f t="shared" si="45"/>
        <v>0</v>
      </c>
      <c r="AA203" s="8">
        <f t="shared" si="46"/>
        <v>0</v>
      </c>
      <c r="AB203" s="42" t="str">
        <f t="shared" si="47"/>
        <v>A. Below 50</v>
      </c>
      <c r="AC203" s="40">
        <v>0.9</v>
      </c>
      <c r="AD203" s="26">
        <f t="shared" si="48"/>
        <v>0</v>
      </c>
      <c r="AE203" s="31">
        <f t="shared" si="49"/>
        <v>1</v>
      </c>
      <c r="AF203" s="31">
        <f>Table1[[#This Row],[Contactable leads]]*Table1[[#This Row],[Average productive calls per lead]]</f>
        <v>0</v>
      </c>
      <c r="AG203" s="31">
        <f>Table1[[#This Row],[Total Calls]]*$AG$1</f>
        <v>0</v>
      </c>
      <c r="AH203" s="31">
        <f>IF(Table1[[#This Row],[MSRU]]="Metro",3,IF(Table1[[#This Row],[MSRU]]="URBAN",2,1))</f>
        <v>3</v>
      </c>
      <c r="AI203" s="23">
        <f t="shared" si="50"/>
        <v>24</v>
      </c>
      <c r="AJ203" s="4">
        <f t="shared" si="51"/>
        <v>8</v>
      </c>
      <c r="AK203" s="4">
        <f t="shared" si="52"/>
        <v>6</v>
      </c>
      <c r="AL203" s="4">
        <f t="shared" si="53"/>
        <v>15</v>
      </c>
      <c r="AM203" s="4">
        <f>(Table1[[#This Row],[Total Employees dedicated for sales pitch]]*Table1[[#This Row],[Working days]]*Table1[[#This Row],[Productive working hours]]*60)/Table1[[#This Row],[Minutes per connected call]]</f>
        <v>1728</v>
      </c>
      <c r="AN20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203" s="22">
        <f>Table1[[#This Row],[Contactable leads]]-Table1[[#This Row],[Contacted leads]]</f>
        <v>0</v>
      </c>
      <c r="AP203" s="17"/>
    </row>
    <row r="204" spans="1:42" x14ac:dyDescent="0.35">
      <c r="A204" s="11">
        <v>201</v>
      </c>
      <c r="B204" s="5" t="str">
        <f>IF(Table1[[#This Row],[Savings]]&gt;0,"N","Y")</f>
        <v>N</v>
      </c>
      <c r="C204" s="5" t="s">
        <v>179</v>
      </c>
      <c r="D204" s="5" t="s">
        <v>356</v>
      </c>
      <c r="E204" s="5" t="s">
        <v>529</v>
      </c>
      <c r="F204" s="6">
        <v>27780</v>
      </c>
      <c r="G204" s="7">
        <f t="shared" ca="1" si="41"/>
        <v>49</v>
      </c>
      <c r="H204" s="4">
        <v>8</v>
      </c>
      <c r="I204" s="5" t="str">
        <f>IF(Table1[[#This Row],[No of Employees]]&lt;5,"Below 5",IF(Table1[[#This Row],[No of Employees]]&lt;10,"5 to 10",IF(Table1[[#This Row],[No of Employees]]&lt;15,"10 to 15","Above 15")))</f>
        <v>5 to 10</v>
      </c>
      <c r="J204" s="57">
        <v>14.704625999999999</v>
      </c>
      <c r="K204" s="34">
        <v>3.9674</v>
      </c>
      <c r="L204" s="34">
        <f t="shared" si="42"/>
        <v>18.672025999999999</v>
      </c>
      <c r="M204" s="67">
        <f t="shared" si="43"/>
        <v>6.8471982862745493E-4</v>
      </c>
      <c r="N204" s="34">
        <v>65.548878999999999</v>
      </c>
      <c r="O204" s="68">
        <f t="shared" si="44"/>
        <v>1.2275479224958404E-3</v>
      </c>
      <c r="P204" s="71"/>
      <c r="Q204" s="10">
        <v>5</v>
      </c>
      <c r="R204" s="8">
        <v>121</v>
      </c>
      <c r="S204" s="8">
        <v>1</v>
      </c>
      <c r="T204" s="8">
        <v>8</v>
      </c>
      <c r="U204" s="8">
        <v>0</v>
      </c>
      <c r="V204" s="8">
        <v>4</v>
      </c>
      <c r="W204" s="22">
        <v>3</v>
      </c>
      <c r="X204" s="16">
        <v>142</v>
      </c>
      <c r="Y204" s="8">
        <v>136</v>
      </c>
      <c r="Z204" s="9">
        <f t="shared" si="45"/>
        <v>4.2253521126760618E-2</v>
      </c>
      <c r="AA204" s="8">
        <f t="shared" si="46"/>
        <v>6</v>
      </c>
      <c r="AB204" s="42" t="str">
        <f t="shared" si="47"/>
        <v>C. 100-250</v>
      </c>
      <c r="AC204" s="40">
        <v>0.9</v>
      </c>
      <c r="AD204" s="26">
        <f t="shared" si="48"/>
        <v>122</v>
      </c>
      <c r="AE204" s="31">
        <f t="shared" si="49"/>
        <v>1</v>
      </c>
      <c r="AF204" s="31">
        <f>Table1[[#This Row],[Contactable leads]]*Table1[[#This Row],[Average productive calls per lead]]</f>
        <v>122</v>
      </c>
      <c r="AG204" s="31">
        <f>Table1[[#This Row],[Total Calls]]*$AG$1</f>
        <v>109.8</v>
      </c>
      <c r="AH204" s="31">
        <f>IF(Table1[[#This Row],[MSRU]]="Metro",3,IF(Table1[[#This Row],[MSRU]]="URBAN",2,1))</f>
        <v>2</v>
      </c>
      <c r="AI204" s="23">
        <f t="shared" si="50"/>
        <v>24</v>
      </c>
      <c r="AJ204" s="4">
        <f t="shared" si="51"/>
        <v>8</v>
      </c>
      <c r="AK204" s="4">
        <f t="shared" si="52"/>
        <v>6</v>
      </c>
      <c r="AL204" s="4">
        <f t="shared" si="53"/>
        <v>15</v>
      </c>
      <c r="AM204" s="4">
        <f>(Table1[[#This Row],[Total Employees dedicated for sales pitch]]*Table1[[#This Row],[Working days]]*Table1[[#This Row],[Productive working hours]]*60)/Table1[[#This Row],[Minutes per connected call]]</f>
        <v>1152</v>
      </c>
      <c r="AN20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122</v>
      </c>
      <c r="AO204" s="22">
        <f>Table1[[#This Row],[Contactable leads]]-Table1[[#This Row],[Contacted leads]]</f>
        <v>0</v>
      </c>
      <c r="AP204" s="17"/>
    </row>
    <row r="205" spans="1:42" x14ac:dyDescent="0.35">
      <c r="A205" s="11">
        <v>202</v>
      </c>
      <c r="B205" s="5" t="str">
        <f>IF(Table1[[#This Row],[Savings]]&gt;0,"N","Y")</f>
        <v>N</v>
      </c>
      <c r="C205" s="5" t="s">
        <v>213</v>
      </c>
      <c r="D205" s="5" t="s">
        <v>356</v>
      </c>
      <c r="E205" s="5" t="s">
        <v>530</v>
      </c>
      <c r="F205" s="6">
        <v>32408</v>
      </c>
      <c r="G205" s="7">
        <f t="shared" ca="1" si="41"/>
        <v>36</v>
      </c>
      <c r="H205" s="4">
        <v>8</v>
      </c>
      <c r="I205" s="5" t="str">
        <f>IF(Table1[[#This Row],[No of Employees]]&lt;5,"Below 5",IF(Table1[[#This Row],[No of Employees]]&lt;10,"5 to 10",IF(Table1[[#This Row],[No of Employees]]&lt;15,"10 to 15","Above 15")))</f>
        <v>5 to 10</v>
      </c>
      <c r="J205" s="57">
        <v>18.357237000000001</v>
      </c>
      <c r="K205" s="34">
        <v>4.8084129999999998</v>
      </c>
      <c r="L205" s="34">
        <f t="shared" si="42"/>
        <v>23.165649999999999</v>
      </c>
      <c r="M205" s="67">
        <f t="shared" si="43"/>
        <v>8.4950502414915248E-4</v>
      </c>
      <c r="N205" s="34">
        <v>36.822696999999998</v>
      </c>
      <c r="O205" s="68">
        <f t="shared" si="44"/>
        <v>6.8958654812455015E-4</v>
      </c>
      <c r="P205" s="71"/>
      <c r="Q205" s="10">
        <v>18</v>
      </c>
      <c r="R205" s="8">
        <v>141</v>
      </c>
      <c r="S205" s="8">
        <v>26</v>
      </c>
      <c r="T205" s="8">
        <v>10</v>
      </c>
      <c r="U205" s="8">
        <v>0</v>
      </c>
      <c r="V205" s="8">
        <v>2</v>
      </c>
      <c r="W205" s="22">
        <v>8</v>
      </c>
      <c r="X205" s="16">
        <v>205</v>
      </c>
      <c r="Y205" s="8">
        <v>188</v>
      </c>
      <c r="Z205" s="9">
        <f t="shared" si="45"/>
        <v>8.2926829268292646E-2</v>
      </c>
      <c r="AA205" s="8">
        <f t="shared" si="46"/>
        <v>17</v>
      </c>
      <c r="AB205" s="42" t="str">
        <f t="shared" si="47"/>
        <v>C. 100-250</v>
      </c>
      <c r="AC205" s="40">
        <v>0.9</v>
      </c>
      <c r="AD205" s="26">
        <f t="shared" si="48"/>
        <v>169</v>
      </c>
      <c r="AE205" s="31">
        <f t="shared" si="49"/>
        <v>1</v>
      </c>
      <c r="AF205" s="31">
        <f>Table1[[#This Row],[Contactable leads]]*Table1[[#This Row],[Average productive calls per lead]]</f>
        <v>169</v>
      </c>
      <c r="AG205" s="31">
        <f>Table1[[#This Row],[Total Calls]]*$AG$1</f>
        <v>152.1</v>
      </c>
      <c r="AH205" s="31">
        <f>IF(Table1[[#This Row],[MSRU]]="Metro",3,IF(Table1[[#This Row],[MSRU]]="URBAN",2,1))</f>
        <v>2</v>
      </c>
      <c r="AI205" s="23">
        <f t="shared" si="50"/>
        <v>24</v>
      </c>
      <c r="AJ205" s="4">
        <f t="shared" si="51"/>
        <v>8</v>
      </c>
      <c r="AK205" s="4">
        <f t="shared" si="52"/>
        <v>6</v>
      </c>
      <c r="AL205" s="4">
        <f t="shared" si="53"/>
        <v>15</v>
      </c>
      <c r="AM205" s="4">
        <f>(Table1[[#This Row],[Total Employees dedicated for sales pitch]]*Table1[[#This Row],[Working days]]*Table1[[#This Row],[Productive working hours]]*60)/Table1[[#This Row],[Minutes per connected call]]</f>
        <v>1152</v>
      </c>
      <c r="AN20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169</v>
      </c>
      <c r="AO205" s="22">
        <f>Table1[[#This Row],[Contactable leads]]-Table1[[#This Row],[Contacted leads]]</f>
        <v>0</v>
      </c>
      <c r="AP205" s="17"/>
    </row>
    <row r="206" spans="1:42" x14ac:dyDescent="0.35">
      <c r="A206" s="11">
        <v>203</v>
      </c>
      <c r="B206" s="5" t="str">
        <f>IF(Table1[[#This Row],[Savings]]&gt;0,"N","Y")</f>
        <v>N</v>
      </c>
      <c r="C206" s="5" t="s">
        <v>213</v>
      </c>
      <c r="D206" s="5" t="s">
        <v>356</v>
      </c>
      <c r="E206" s="5" t="s">
        <v>531</v>
      </c>
      <c r="F206" s="6">
        <v>36304</v>
      </c>
      <c r="G206" s="7">
        <f t="shared" ca="1" si="41"/>
        <v>26</v>
      </c>
      <c r="H206" s="4">
        <v>11</v>
      </c>
      <c r="I206" s="5" t="str">
        <f>IF(Table1[[#This Row],[No of Employees]]&lt;5,"Below 5",IF(Table1[[#This Row],[No of Employees]]&lt;10,"5 to 10",IF(Table1[[#This Row],[No of Employees]]&lt;15,"10 to 15","Above 15")))</f>
        <v>10 to 15</v>
      </c>
      <c r="J206" s="57">
        <v>20.260936999999998</v>
      </c>
      <c r="K206" s="34">
        <v>5.9845119999999996</v>
      </c>
      <c r="L206" s="34">
        <f t="shared" si="42"/>
        <v>26.245448999999997</v>
      </c>
      <c r="M206" s="67">
        <f t="shared" si="43"/>
        <v>9.6244399732148018E-4</v>
      </c>
      <c r="N206" s="34">
        <v>50.842975000000003</v>
      </c>
      <c r="O206" s="68">
        <f t="shared" si="44"/>
        <v>9.5214730269846349E-4</v>
      </c>
      <c r="P206" s="71"/>
      <c r="Q206" s="10">
        <v>48</v>
      </c>
      <c r="R206" s="8">
        <v>179</v>
      </c>
      <c r="S206" s="8">
        <v>33</v>
      </c>
      <c r="T206" s="8">
        <v>21</v>
      </c>
      <c r="U206" s="8">
        <v>0</v>
      </c>
      <c r="V206" s="8">
        <v>2</v>
      </c>
      <c r="W206" s="22">
        <v>9</v>
      </c>
      <c r="X206" s="16">
        <v>292</v>
      </c>
      <c r="Y206" s="8">
        <v>279</v>
      </c>
      <c r="Z206" s="9">
        <f t="shared" si="45"/>
        <v>4.4520547945205435E-2</v>
      </c>
      <c r="AA206" s="8">
        <f t="shared" si="46"/>
        <v>13</v>
      </c>
      <c r="AB206" s="42" t="str">
        <f t="shared" si="47"/>
        <v>D. 240-500</v>
      </c>
      <c r="AC206" s="40">
        <v>0.9</v>
      </c>
      <c r="AD206" s="26">
        <f t="shared" si="48"/>
        <v>251</v>
      </c>
      <c r="AE206" s="31">
        <f t="shared" si="49"/>
        <v>1</v>
      </c>
      <c r="AF206" s="31">
        <f>Table1[[#This Row],[Contactable leads]]*Table1[[#This Row],[Average productive calls per lead]]</f>
        <v>251</v>
      </c>
      <c r="AG206" s="31">
        <f>Table1[[#This Row],[Total Calls]]*$AG$1</f>
        <v>225.9</v>
      </c>
      <c r="AH206" s="31">
        <f>IF(Table1[[#This Row],[MSRU]]="Metro",3,IF(Table1[[#This Row],[MSRU]]="URBAN",2,1))</f>
        <v>2</v>
      </c>
      <c r="AI206" s="23">
        <f t="shared" si="50"/>
        <v>24</v>
      </c>
      <c r="AJ206" s="4">
        <f t="shared" si="51"/>
        <v>8</v>
      </c>
      <c r="AK206" s="4">
        <f t="shared" si="52"/>
        <v>6</v>
      </c>
      <c r="AL206" s="4">
        <f t="shared" si="53"/>
        <v>15</v>
      </c>
      <c r="AM206" s="4">
        <f>(Table1[[#This Row],[Total Employees dedicated for sales pitch]]*Table1[[#This Row],[Working days]]*Table1[[#This Row],[Productive working hours]]*60)/Table1[[#This Row],[Minutes per connected call]]</f>
        <v>1152</v>
      </c>
      <c r="AN20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251</v>
      </c>
      <c r="AO206" s="22">
        <f>Table1[[#This Row],[Contactable leads]]-Table1[[#This Row],[Contacted leads]]</f>
        <v>0</v>
      </c>
      <c r="AP206" s="17"/>
    </row>
    <row r="207" spans="1:42" x14ac:dyDescent="0.35">
      <c r="A207" s="11">
        <v>204</v>
      </c>
      <c r="B207" s="5" t="str">
        <f>IF(Table1[[#This Row],[Savings]]&gt;0,"N","Y")</f>
        <v>N</v>
      </c>
      <c r="C207" s="5" t="s">
        <v>315</v>
      </c>
      <c r="D207" s="5" t="s">
        <v>356</v>
      </c>
      <c r="E207" s="5" t="s">
        <v>532</v>
      </c>
      <c r="F207" s="6">
        <v>40218</v>
      </c>
      <c r="G207" s="7">
        <f t="shared" ca="1" si="41"/>
        <v>15</v>
      </c>
      <c r="H207" s="4">
        <v>9</v>
      </c>
      <c r="I207" s="5" t="str">
        <f>IF(Table1[[#This Row],[No of Employees]]&lt;5,"Below 5",IF(Table1[[#This Row],[No of Employees]]&lt;10,"5 to 10",IF(Table1[[#This Row],[No of Employees]]&lt;15,"10 to 15","Above 15")))</f>
        <v>5 to 10</v>
      </c>
      <c r="J207" s="57">
        <v>16.540084</v>
      </c>
      <c r="K207" s="34">
        <v>4.5743770000000001</v>
      </c>
      <c r="L207" s="34">
        <f t="shared" si="42"/>
        <v>21.114460999999999</v>
      </c>
      <c r="M207" s="67">
        <f t="shared" si="43"/>
        <v>7.7428609608197203E-4</v>
      </c>
      <c r="N207" s="34">
        <v>46.339193999999999</v>
      </c>
      <c r="O207" s="68">
        <f t="shared" si="44"/>
        <v>8.678040294912094E-4</v>
      </c>
      <c r="P207" s="71"/>
      <c r="Q207" s="10">
        <v>48</v>
      </c>
      <c r="R207" s="8">
        <v>122</v>
      </c>
      <c r="S207" s="8">
        <v>25</v>
      </c>
      <c r="T207" s="8">
        <v>7</v>
      </c>
      <c r="U207" s="8">
        <v>0</v>
      </c>
      <c r="V207" s="8">
        <v>2</v>
      </c>
      <c r="W207" s="22">
        <v>12</v>
      </c>
      <c r="X207" s="16">
        <v>216</v>
      </c>
      <c r="Y207" s="8">
        <v>208</v>
      </c>
      <c r="Z207" s="9">
        <f t="shared" si="45"/>
        <v>3.703703703703709E-2</v>
      </c>
      <c r="AA207" s="8">
        <f t="shared" si="46"/>
        <v>8</v>
      </c>
      <c r="AB207" s="42" t="str">
        <f t="shared" si="47"/>
        <v>C. 100-250</v>
      </c>
      <c r="AC207" s="40">
        <v>0.9</v>
      </c>
      <c r="AD207" s="26">
        <f t="shared" si="48"/>
        <v>187</v>
      </c>
      <c r="AE207" s="31">
        <f t="shared" si="49"/>
        <v>1</v>
      </c>
      <c r="AF207" s="31">
        <f>Table1[[#This Row],[Contactable leads]]*Table1[[#This Row],[Average productive calls per lead]]</f>
        <v>187</v>
      </c>
      <c r="AG207" s="31">
        <f>Table1[[#This Row],[Total Calls]]*$AG$1</f>
        <v>168.3</v>
      </c>
      <c r="AH207" s="31">
        <f>IF(Table1[[#This Row],[MSRU]]="Metro",3,IF(Table1[[#This Row],[MSRU]]="URBAN",2,1))</f>
        <v>2</v>
      </c>
      <c r="AI207" s="23">
        <f t="shared" si="50"/>
        <v>24</v>
      </c>
      <c r="AJ207" s="4">
        <f t="shared" si="51"/>
        <v>8</v>
      </c>
      <c r="AK207" s="4">
        <f t="shared" si="52"/>
        <v>6</v>
      </c>
      <c r="AL207" s="4">
        <f t="shared" si="53"/>
        <v>15</v>
      </c>
      <c r="AM207" s="4">
        <f>(Table1[[#This Row],[Total Employees dedicated for sales pitch]]*Table1[[#This Row],[Working days]]*Table1[[#This Row],[Productive working hours]]*60)/Table1[[#This Row],[Minutes per connected call]]</f>
        <v>1152</v>
      </c>
      <c r="AN20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187</v>
      </c>
      <c r="AO207" s="22">
        <f>Table1[[#This Row],[Contactable leads]]-Table1[[#This Row],[Contacted leads]]</f>
        <v>0</v>
      </c>
      <c r="AP207" s="17"/>
    </row>
    <row r="208" spans="1:42" x14ac:dyDescent="0.35">
      <c r="A208" s="11">
        <v>205</v>
      </c>
      <c r="B208" s="5" t="str">
        <f>IF(Table1[[#This Row],[Savings]]&gt;0,"N","Y")</f>
        <v>N</v>
      </c>
      <c r="C208" s="5" t="s">
        <v>222</v>
      </c>
      <c r="D208" s="5" t="s">
        <v>175</v>
      </c>
      <c r="E208" s="5" t="s">
        <v>533</v>
      </c>
      <c r="F208" s="6">
        <v>41383</v>
      </c>
      <c r="G208" s="7">
        <f t="shared" ca="1" si="41"/>
        <v>12</v>
      </c>
      <c r="H208" s="4">
        <v>8</v>
      </c>
      <c r="I208" s="5" t="str">
        <f>IF(Table1[[#This Row],[No of Employees]]&lt;5,"Below 5",IF(Table1[[#This Row],[No of Employees]]&lt;10,"5 to 10",IF(Table1[[#This Row],[No of Employees]]&lt;15,"10 to 15","Above 15")))</f>
        <v>5 to 10</v>
      </c>
      <c r="J208" s="57">
        <v>23.200856999999999</v>
      </c>
      <c r="K208" s="34">
        <v>1.5402279999999999</v>
      </c>
      <c r="L208" s="34">
        <f t="shared" si="42"/>
        <v>24.741084999999998</v>
      </c>
      <c r="M208" s="67">
        <f t="shared" si="43"/>
        <v>9.0727762917946326E-4</v>
      </c>
      <c r="N208" s="34">
        <v>16.878326000000001</v>
      </c>
      <c r="O208" s="68">
        <f t="shared" si="44"/>
        <v>3.1608403274917225E-4</v>
      </c>
      <c r="P208" s="71"/>
      <c r="Q208" s="10">
        <v>110</v>
      </c>
      <c r="R208" s="8">
        <v>58</v>
      </c>
      <c r="S208" s="8">
        <v>18</v>
      </c>
      <c r="T208" s="8">
        <v>7</v>
      </c>
      <c r="U208" s="8">
        <v>0</v>
      </c>
      <c r="V208" s="8">
        <v>0</v>
      </c>
      <c r="W208" s="22">
        <v>7</v>
      </c>
      <c r="X208" s="16">
        <v>200</v>
      </c>
      <c r="Y208" s="8">
        <v>193</v>
      </c>
      <c r="Z208" s="9">
        <f t="shared" si="45"/>
        <v>3.5000000000000031E-2</v>
      </c>
      <c r="AA208" s="8">
        <f t="shared" si="46"/>
        <v>7</v>
      </c>
      <c r="AB208" s="42" t="str">
        <f t="shared" si="47"/>
        <v>C. 100-250</v>
      </c>
      <c r="AC208" s="40">
        <v>0.9</v>
      </c>
      <c r="AD208" s="26">
        <f t="shared" si="48"/>
        <v>174</v>
      </c>
      <c r="AE208" s="31">
        <f t="shared" si="49"/>
        <v>1</v>
      </c>
      <c r="AF208" s="31">
        <f>Table1[[#This Row],[Contactable leads]]*Table1[[#This Row],[Average productive calls per lead]]</f>
        <v>174</v>
      </c>
      <c r="AG208" s="31">
        <f>Table1[[#This Row],[Total Calls]]*$AG$1</f>
        <v>156.6</v>
      </c>
      <c r="AH208" s="31">
        <f>IF(Table1[[#This Row],[MSRU]]="Metro",3,IF(Table1[[#This Row],[MSRU]]="URBAN",2,1))</f>
        <v>1</v>
      </c>
      <c r="AI208" s="23">
        <f t="shared" si="50"/>
        <v>24</v>
      </c>
      <c r="AJ208" s="4">
        <f t="shared" si="51"/>
        <v>8</v>
      </c>
      <c r="AK208" s="4">
        <f t="shared" si="52"/>
        <v>6</v>
      </c>
      <c r="AL208" s="4">
        <f t="shared" si="53"/>
        <v>15</v>
      </c>
      <c r="AM208" s="4">
        <f>(Table1[[#This Row],[Total Employees dedicated for sales pitch]]*Table1[[#This Row],[Working days]]*Table1[[#This Row],[Productive working hours]]*60)/Table1[[#This Row],[Minutes per connected call]]</f>
        <v>576</v>
      </c>
      <c r="AN20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174</v>
      </c>
      <c r="AO208" s="22">
        <f>Table1[[#This Row],[Contactable leads]]-Table1[[#This Row],[Contacted leads]]</f>
        <v>0</v>
      </c>
      <c r="AP208" s="17"/>
    </row>
    <row r="209" spans="1:42" x14ac:dyDescent="0.35">
      <c r="A209" s="11">
        <v>206</v>
      </c>
      <c r="B209" s="5" t="str">
        <f>IF(Table1[[#This Row],[Savings]]&gt;0,"N","Y")</f>
        <v>N</v>
      </c>
      <c r="C209" s="5" t="s">
        <v>179</v>
      </c>
      <c r="D209" s="5" t="s">
        <v>356</v>
      </c>
      <c r="E209" s="5" t="s">
        <v>534</v>
      </c>
      <c r="F209" s="6">
        <v>41729</v>
      </c>
      <c r="G209" s="7">
        <f t="shared" ca="1" si="41"/>
        <v>11</v>
      </c>
      <c r="H209" s="4">
        <v>6</v>
      </c>
      <c r="I209" s="5" t="str">
        <f>IF(Table1[[#This Row],[No of Employees]]&lt;5,"Below 5",IF(Table1[[#This Row],[No of Employees]]&lt;10,"5 to 10",IF(Table1[[#This Row],[No of Employees]]&lt;15,"10 to 15","Above 15")))</f>
        <v>5 to 10</v>
      </c>
      <c r="J209" s="57">
        <v>4.2235610000000001</v>
      </c>
      <c r="K209" s="34">
        <v>0.406947</v>
      </c>
      <c r="L209" s="34">
        <f t="shared" si="42"/>
        <v>4.6305079999999998</v>
      </c>
      <c r="M209" s="67">
        <f t="shared" si="43"/>
        <v>1.6980485375384864E-4</v>
      </c>
      <c r="N209" s="34">
        <v>18.385999999999999</v>
      </c>
      <c r="O209" s="68">
        <f t="shared" si="44"/>
        <v>3.4431856726349999E-4</v>
      </c>
      <c r="P209" s="71"/>
      <c r="Q209" s="10">
        <v>5</v>
      </c>
      <c r="R209" s="8">
        <v>55</v>
      </c>
      <c r="S209" s="8">
        <v>1</v>
      </c>
      <c r="T209" s="8">
        <v>2</v>
      </c>
      <c r="U209" s="8">
        <v>0</v>
      </c>
      <c r="V209" s="8">
        <v>3</v>
      </c>
      <c r="W209" s="22">
        <v>0</v>
      </c>
      <c r="X209" s="16">
        <v>66</v>
      </c>
      <c r="Y209" s="8">
        <v>64</v>
      </c>
      <c r="Z209" s="9">
        <f t="shared" si="45"/>
        <v>3.0303030303030276E-2</v>
      </c>
      <c r="AA209" s="8">
        <f t="shared" si="46"/>
        <v>2</v>
      </c>
      <c r="AB209" s="42" t="str">
        <f t="shared" si="47"/>
        <v>B. 50-100</v>
      </c>
      <c r="AC209" s="40">
        <v>0.9</v>
      </c>
      <c r="AD209" s="26">
        <f t="shared" si="48"/>
        <v>58</v>
      </c>
      <c r="AE209" s="31">
        <f t="shared" si="49"/>
        <v>1</v>
      </c>
      <c r="AF209" s="31">
        <f>Table1[[#This Row],[Contactable leads]]*Table1[[#This Row],[Average productive calls per lead]]</f>
        <v>58</v>
      </c>
      <c r="AG209" s="31">
        <f>Table1[[#This Row],[Total Calls]]*$AG$1</f>
        <v>52.2</v>
      </c>
      <c r="AH209" s="31">
        <f>IF(Table1[[#This Row],[MSRU]]="Metro",3,IF(Table1[[#This Row],[MSRU]]="URBAN",2,1))</f>
        <v>2</v>
      </c>
      <c r="AI209" s="23">
        <f t="shared" si="50"/>
        <v>24</v>
      </c>
      <c r="AJ209" s="4">
        <f t="shared" si="51"/>
        <v>8</v>
      </c>
      <c r="AK209" s="4">
        <f t="shared" si="52"/>
        <v>6</v>
      </c>
      <c r="AL209" s="4">
        <f t="shared" si="53"/>
        <v>15</v>
      </c>
      <c r="AM209" s="4">
        <f>(Table1[[#This Row],[Total Employees dedicated for sales pitch]]*Table1[[#This Row],[Working days]]*Table1[[#This Row],[Productive working hours]]*60)/Table1[[#This Row],[Minutes per connected call]]</f>
        <v>1152</v>
      </c>
      <c r="AN20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58</v>
      </c>
      <c r="AO209" s="22">
        <f>Table1[[#This Row],[Contactable leads]]-Table1[[#This Row],[Contacted leads]]</f>
        <v>0</v>
      </c>
      <c r="AP209" s="17"/>
    </row>
    <row r="210" spans="1:42" x14ac:dyDescent="0.35">
      <c r="A210" s="11">
        <v>207</v>
      </c>
      <c r="B210" s="5" t="str">
        <f>IF(Table1[[#This Row],[Savings]]&gt;0,"N","Y")</f>
        <v>N</v>
      </c>
      <c r="C210" s="5" t="s">
        <v>315</v>
      </c>
      <c r="D210" s="5" t="s">
        <v>356</v>
      </c>
      <c r="E210" s="5" t="s">
        <v>535</v>
      </c>
      <c r="F210" s="6">
        <v>41729</v>
      </c>
      <c r="G210" s="7">
        <f t="shared" ca="1" si="41"/>
        <v>11</v>
      </c>
      <c r="H210" s="4">
        <v>6</v>
      </c>
      <c r="I210" s="5" t="str">
        <f>IF(Table1[[#This Row],[No of Employees]]&lt;5,"Below 5",IF(Table1[[#This Row],[No of Employees]]&lt;10,"5 to 10",IF(Table1[[#This Row],[No of Employees]]&lt;15,"10 to 15","Above 15")))</f>
        <v>5 to 10</v>
      </c>
      <c r="J210" s="57">
        <v>10.203053000000001</v>
      </c>
      <c r="K210" s="34">
        <v>5.2205360000000001</v>
      </c>
      <c r="L210" s="34">
        <f t="shared" si="42"/>
        <v>15.423589</v>
      </c>
      <c r="M210" s="67">
        <f t="shared" si="43"/>
        <v>5.655967497528281E-4</v>
      </c>
      <c r="N210" s="34">
        <v>66.988032000000004</v>
      </c>
      <c r="O210" s="68">
        <f t="shared" si="44"/>
        <v>1.2544992495399484E-3</v>
      </c>
      <c r="P210" s="71"/>
      <c r="Q210" s="10">
        <v>24</v>
      </c>
      <c r="R210" s="8">
        <v>51</v>
      </c>
      <c r="S210" s="8">
        <v>17</v>
      </c>
      <c r="T210" s="8">
        <v>5</v>
      </c>
      <c r="U210" s="8">
        <v>0</v>
      </c>
      <c r="V210" s="8">
        <v>5</v>
      </c>
      <c r="W210" s="22">
        <v>6</v>
      </c>
      <c r="X210" s="16">
        <v>108</v>
      </c>
      <c r="Y210" s="8">
        <v>104</v>
      </c>
      <c r="Z210" s="9">
        <f t="shared" si="45"/>
        <v>3.703703703703709E-2</v>
      </c>
      <c r="AA210" s="8">
        <f t="shared" si="46"/>
        <v>4</v>
      </c>
      <c r="AB210" s="42" t="str">
        <f t="shared" si="47"/>
        <v>C. 100-250</v>
      </c>
      <c r="AC210" s="40">
        <v>0.9</v>
      </c>
      <c r="AD210" s="26">
        <f t="shared" si="48"/>
        <v>94</v>
      </c>
      <c r="AE210" s="31">
        <f t="shared" si="49"/>
        <v>1</v>
      </c>
      <c r="AF210" s="31">
        <f>Table1[[#This Row],[Contactable leads]]*Table1[[#This Row],[Average productive calls per lead]]</f>
        <v>94</v>
      </c>
      <c r="AG210" s="31">
        <f>Table1[[#This Row],[Total Calls]]*$AG$1</f>
        <v>84.600000000000009</v>
      </c>
      <c r="AH210" s="31">
        <f>IF(Table1[[#This Row],[MSRU]]="Metro",3,IF(Table1[[#This Row],[MSRU]]="URBAN",2,1))</f>
        <v>2</v>
      </c>
      <c r="AI210" s="23">
        <f t="shared" si="50"/>
        <v>24</v>
      </c>
      <c r="AJ210" s="4">
        <f t="shared" si="51"/>
        <v>8</v>
      </c>
      <c r="AK210" s="4">
        <f t="shared" si="52"/>
        <v>6</v>
      </c>
      <c r="AL210" s="4">
        <f t="shared" si="53"/>
        <v>15</v>
      </c>
      <c r="AM210" s="4">
        <f>(Table1[[#This Row],[Total Employees dedicated for sales pitch]]*Table1[[#This Row],[Working days]]*Table1[[#This Row],[Productive working hours]]*60)/Table1[[#This Row],[Minutes per connected call]]</f>
        <v>1152</v>
      </c>
      <c r="AN21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94</v>
      </c>
      <c r="AO210" s="22">
        <f>Table1[[#This Row],[Contactable leads]]-Table1[[#This Row],[Contacted leads]]</f>
        <v>0</v>
      </c>
      <c r="AP210" s="17"/>
    </row>
    <row r="211" spans="1:42" x14ac:dyDescent="0.35">
      <c r="A211" s="11">
        <v>208</v>
      </c>
      <c r="B211" s="5" t="str">
        <f>IF(Table1[[#This Row],[Savings]]&gt;0,"N","Y")</f>
        <v>N</v>
      </c>
      <c r="C211" s="5" t="s">
        <v>314</v>
      </c>
      <c r="D211" s="5" t="s">
        <v>356</v>
      </c>
      <c r="E211" s="5" t="s">
        <v>536</v>
      </c>
      <c r="F211" s="6">
        <v>41725</v>
      </c>
      <c r="G211" s="7">
        <f t="shared" ca="1" si="41"/>
        <v>11</v>
      </c>
      <c r="H211" s="4">
        <v>5</v>
      </c>
      <c r="I211" s="5" t="str">
        <f>IF(Table1[[#This Row],[No of Employees]]&lt;5,"Below 5",IF(Table1[[#This Row],[No of Employees]]&lt;10,"5 to 10",IF(Table1[[#This Row],[No of Employees]]&lt;15,"10 to 15","Above 15")))</f>
        <v>5 to 10</v>
      </c>
      <c r="J211" s="57">
        <v>4.8416940000000004</v>
      </c>
      <c r="K211" s="34">
        <v>1.2196990000000001</v>
      </c>
      <c r="L211" s="34">
        <f t="shared" si="42"/>
        <v>6.0613930000000007</v>
      </c>
      <c r="M211" s="67">
        <f t="shared" si="43"/>
        <v>2.2227668150224595E-4</v>
      </c>
      <c r="N211" s="34">
        <v>7.1427310000000004</v>
      </c>
      <c r="O211" s="68">
        <f t="shared" si="44"/>
        <v>1.3376345612251642E-4</v>
      </c>
      <c r="P211" s="71"/>
      <c r="Q211" s="10">
        <v>12</v>
      </c>
      <c r="R211" s="8">
        <v>29</v>
      </c>
      <c r="S211" s="8">
        <v>8</v>
      </c>
      <c r="T211" s="8">
        <v>0</v>
      </c>
      <c r="U211" s="8">
        <v>0</v>
      </c>
      <c r="V211" s="8">
        <v>0</v>
      </c>
      <c r="W211" s="22">
        <v>4</v>
      </c>
      <c r="X211" s="16">
        <v>53</v>
      </c>
      <c r="Y211" s="8">
        <v>51</v>
      </c>
      <c r="Z211" s="9">
        <f t="shared" si="45"/>
        <v>3.7735849056603765E-2</v>
      </c>
      <c r="AA211" s="8">
        <f t="shared" si="46"/>
        <v>2</v>
      </c>
      <c r="AB211" s="42" t="str">
        <f t="shared" si="47"/>
        <v>B. 50-100</v>
      </c>
      <c r="AC211" s="40">
        <v>0.9</v>
      </c>
      <c r="AD211" s="26">
        <f t="shared" si="48"/>
        <v>46</v>
      </c>
      <c r="AE211" s="31">
        <f t="shared" si="49"/>
        <v>1</v>
      </c>
      <c r="AF211" s="31">
        <f>Table1[[#This Row],[Contactable leads]]*Table1[[#This Row],[Average productive calls per lead]]</f>
        <v>46</v>
      </c>
      <c r="AG211" s="31">
        <f>Table1[[#This Row],[Total Calls]]*$AG$1</f>
        <v>41.4</v>
      </c>
      <c r="AH211" s="31">
        <f>IF(Table1[[#This Row],[MSRU]]="Metro",3,IF(Table1[[#This Row],[MSRU]]="URBAN",2,1))</f>
        <v>2</v>
      </c>
      <c r="AI211" s="23">
        <f t="shared" si="50"/>
        <v>24</v>
      </c>
      <c r="AJ211" s="4">
        <f t="shared" si="51"/>
        <v>8</v>
      </c>
      <c r="AK211" s="4">
        <f t="shared" si="52"/>
        <v>6</v>
      </c>
      <c r="AL211" s="4">
        <f t="shared" si="53"/>
        <v>15</v>
      </c>
      <c r="AM211" s="4">
        <f>(Table1[[#This Row],[Total Employees dedicated for sales pitch]]*Table1[[#This Row],[Working days]]*Table1[[#This Row],[Productive working hours]]*60)/Table1[[#This Row],[Minutes per connected call]]</f>
        <v>1152</v>
      </c>
      <c r="AN21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46</v>
      </c>
      <c r="AO211" s="22">
        <f>Table1[[#This Row],[Contactable leads]]-Table1[[#This Row],[Contacted leads]]</f>
        <v>0</v>
      </c>
      <c r="AP211" s="17"/>
    </row>
    <row r="212" spans="1:42" x14ac:dyDescent="0.35">
      <c r="A212" s="11">
        <v>209</v>
      </c>
      <c r="B212" s="5" t="str">
        <f>IF(Table1[[#This Row],[Savings]]&gt;0,"N","Y")</f>
        <v>N</v>
      </c>
      <c r="C212" s="5" t="s">
        <v>188</v>
      </c>
      <c r="D212" s="5" t="s">
        <v>356</v>
      </c>
      <c r="E212" s="5" t="s">
        <v>537</v>
      </c>
      <c r="F212" s="6">
        <v>41969</v>
      </c>
      <c r="G212" s="7">
        <f t="shared" ca="1" si="41"/>
        <v>10</v>
      </c>
      <c r="H212" s="4">
        <v>8</v>
      </c>
      <c r="I212" s="5" t="str">
        <f>IF(Table1[[#This Row],[No of Employees]]&lt;5,"Below 5",IF(Table1[[#This Row],[No of Employees]]&lt;10,"5 to 10",IF(Table1[[#This Row],[No of Employees]]&lt;15,"10 to 15","Above 15")))</f>
        <v>5 to 10</v>
      </c>
      <c r="J212" s="57">
        <v>25.25657</v>
      </c>
      <c r="K212" s="34">
        <v>5.5161230000000003</v>
      </c>
      <c r="L212" s="34">
        <f t="shared" si="42"/>
        <v>30.772693</v>
      </c>
      <c r="M212" s="67">
        <f t="shared" si="43"/>
        <v>1.128462068195775E-3</v>
      </c>
      <c r="N212" s="34">
        <v>28.783956</v>
      </c>
      <c r="O212" s="68">
        <f t="shared" si="44"/>
        <v>5.3904332046642142E-4</v>
      </c>
      <c r="P212" s="71"/>
      <c r="Q212" s="10">
        <v>49</v>
      </c>
      <c r="R212" s="8">
        <v>167</v>
      </c>
      <c r="S212" s="8">
        <v>18</v>
      </c>
      <c r="T212" s="8">
        <v>7</v>
      </c>
      <c r="U212" s="8">
        <v>0</v>
      </c>
      <c r="V212" s="8">
        <v>5</v>
      </c>
      <c r="W212" s="22">
        <v>12</v>
      </c>
      <c r="X212" s="16">
        <v>258</v>
      </c>
      <c r="Y212" s="8">
        <v>251</v>
      </c>
      <c r="Z212" s="9">
        <f t="shared" si="45"/>
        <v>2.7131782945736482E-2</v>
      </c>
      <c r="AA212" s="8">
        <f t="shared" si="46"/>
        <v>7</v>
      </c>
      <c r="AB212" s="42" t="str">
        <f t="shared" si="47"/>
        <v>D. 240-500</v>
      </c>
      <c r="AC212" s="40">
        <v>0.9</v>
      </c>
      <c r="AD212" s="26">
        <f t="shared" si="48"/>
        <v>226</v>
      </c>
      <c r="AE212" s="31">
        <f t="shared" si="49"/>
        <v>1</v>
      </c>
      <c r="AF212" s="31">
        <f>Table1[[#This Row],[Contactable leads]]*Table1[[#This Row],[Average productive calls per lead]]</f>
        <v>226</v>
      </c>
      <c r="AG212" s="31">
        <f>Table1[[#This Row],[Total Calls]]*$AG$1</f>
        <v>203.4</v>
      </c>
      <c r="AH212" s="31">
        <f>IF(Table1[[#This Row],[MSRU]]="Metro",3,IF(Table1[[#This Row],[MSRU]]="URBAN",2,1))</f>
        <v>2</v>
      </c>
      <c r="AI212" s="23">
        <f t="shared" si="50"/>
        <v>24</v>
      </c>
      <c r="AJ212" s="4">
        <f t="shared" si="51"/>
        <v>8</v>
      </c>
      <c r="AK212" s="4">
        <f t="shared" si="52"/>
        <v>6</v>
      </c>
      <c r="AL212" s="4">
        <f t="shared" si="53"/>
        <v>15</v>
      </c>
      <c r="AM212" s="4">
        <f>(Table1[[#This Row],[Total Employees dedicated for sales pitch]]*Table1[[#This Row],[Working days]]*Table1[[#This Row],[Productive working hours]]*60)/Table1[[#This Row],[Minutes per connected call]]</f>
        <v>1152</v>
      </c>
      <c r="AN21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226</v>
      </c>
      <c r="AO212" s="22">
        <f>Table1[[#This Row],[Contactable leads]]-Table1[[#This Row],[Contacted leads]]</f>
        <v>0</v>
      </c>
      <c r="AP212" s="17"/>
    </row>
    <row r="213" spans="1:42" x14ac:dyDescent="0.35">
      <c r="A213" s="11">
        <v>211</v>
      </c>
      <c r="B213" s="5" t="str">
        <f>IF(Table1[[#This Row],[Savings]]&gt;0,"N","Y")</f>
        <v>N</v>
      </c>
      <c r="C213" s="5" t="s">
        <v>315</v>
      </c>
      <c r="D213" s="5" t="s">
        <v>356</v>
      </c>
      <c r="E213" s="5" t="s">
        <v>538</v>
      </c>
      <c r="F213" s="6">
        <v>42046</v>
      </c>
      <c r="G213" s="7">
        <f t="shared" ca="1" si="41"/>
        <v>10</v>
      </c>
      <c r="H213" s="4">
        <v>3</v>
      </c>
      <c r="I213" s="5" t="str">
        <f>IF(Table1[[#This Row],[No of Employees]]&lt;5,"Below 5",IF(Table1[[#This Row],[No of Employees]]&lt;10,"5 to 10",IF(Table1[[#This Row],[No of Employees]]&lt;15,"10 to 15","Above 15")))</f>
        <v>Below 5</v>
      </c>
      <c r="J213" s="57">
        <v>3.554189</v>
      </c>
      <c r="K213" s="34">
        <v>2.8668559999999998</v>
      </c>
      <c r="L213" s="34">
        <f t="shared" si="42"/>
        <v>6.4210449999999994</v>
      </c>
      <c r="M213" s="67">
        <f t="shared" si="43"/>
        <v>2.3546544076198138E-4</v>
      </c>
      <c r="N213" s="34">
        <v>7.1663600000000001</v>
      </c>
      <c r="O213" s="68">
        <f t="shared" si="44"/>
        <v>1.342059614758216E-4</v>
      </c>
      <c r="P213" s="71"/>
      <c r="Q213" s="10">
        <v>5</v>
      </c>
      <c r="R213" s="8">
        <v>34</v>
      </c>
      <c r="S213" s="8">
        <v>8</v>
      </c>
      <c r="T213" s="8">
        <v>0</v>
      </c>
      <c r="U213" s="8">
        <v>0</v>
      </c>
      <c r="V213" s="8">
        <v>1</v>
      </c>
      <c r="W213" s="22">
        <v>3</v>
      </c>
      <c r="X213" s="16">
        <v>51</v>
      </c>
      <c r="Y213" s="8">
        <v>51</v>
      </c>
      <c r="Z213" s="9">
        <f t="shared" si="45"/>
        <v>0</v>
      </c>
      <c r="AA213" s="8">
        <f t="shared" si="46"/>
        <v>0</v>
      </c>
      <c r="AB213" s="42" t="str">
        <f t="shared" si="47"/>
        <v>B. 50-100</v>
      </c>
      <c r="AC213" s="40">
        <v>0.9</v>
      </c>
      <c r="AD213" s="26">
        <f t="shared" si="48"/>
        <v>46</v>
      </c>
      <c r="AE213" s="31">
        <f t="shared" si="49"/>
        <v>1</v>
      </c>
      <c r="AF213" s="31">
        <f>Table1[[#This Row],[Contactable leads]]*Table1[[#This Row],[Average productive calls per lead]]</f>
        <v>46</v>
      </c>
      <c r="AG213" s="31">
        <f>Table1[[#This Row],[Total Calls]]*$AG$1</f>
        <v>41.4</v>
      </c>
      <c r="AH213" s="31">
        <f>IF(Table1[[#This Row],[MSRU]]="Metro",3,IF(Table1[[#This Row],[MSRU]]="URBAN",2,1))</f>
        <v>2</v>
      </c>
      <c r="AI213" s="23">
        <f t="shared" si="50"/>
        <v>24</v>
      </c>
      <c r="AJ213" s="4">
        <f t="shared" si="51"/>
        <v>8</v>
      </c>
      <c r="AK213" s="4">
        <f t="shared" si="52"/>
        <v>6</v>
      </c>
      <c r="AL213" s="4">
        <f t="shared" si="53"/>
        <v>15</v>
      </c>
      <c r="AM213" s="4">
        <f>(Table1[[#This Row],[Total Employees dedicated for sales pitch]]*Table1[[#This Row],[Working days]]*Table1[[#This Row],[Productive working hours]]*60)/Table1[[#This Row],[Minutes per connected call]]</f>
        <v>1152</v>
      </c>
      <c r="AN21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46</v>
      </c>
      <c r="AO213" s="22">
        <f>Table1[[#This Row],[Contactable leads]]-Table1[[#This Row],[Contacted leads]]</f>
        <v>0</v>
      </c>
      <c r="AP213" s="17"/>
    </row>
    <row r="214" spans="1:42" x14ac:dyDescent="0.35">
      <c r="A214" s="11">
        <v>212</v>
      </c>
      <c r="B214" s="5" t="str">
        <f>IF(Table1[[#This Row],[Savings]]&gt;0,"N","Y")</f>
        <v>N</v>
      </c>
      <c r="C214" s="5" t="s">
        <v>312</v>
      </c>
      <c r="D214" s="5" t="s">
        <v>343</v>
      </c>
      <c r="E214" s="5" t="s">
        <v>539</v>
      </c>
      <c r="F214" s="6">
        <v>42072</v>
      </c>
      <c r="G214" s="7">
        <f t="shared" ca="1" si="41"/>
        <v>10</v>
      </c>
      <c r="H214" s="4">
        <v>11</v>
      </c>
      <c r="I214" s="5" t="str">
        <f>IF(Table1[[#This Row],[No of Employees]]&lt;5,"Below 5",IF(Table1[[#This Row],[No of Employees]]&lt;10,"5 to 10",IF(Table1[[#This Row],[No of Employees]]&lt;15,"10 to 15","Above 15")))</f>
        <v>10 to 15</v>
      </c>
      <c r="J214" s="57">
        <v>19.115881000000002</v>
      </c>
      <c r="K214" s="34">
        <v>7.335318</v>
      </c>
      <c r="L214" s="34">
        <f t="shared" si="42"/>
        <v>26.451199000000003</v>
      </c>
      <c r="M214" s="67">
        <f t="shared" si="43"/>
        <v>9.6998903312745552E-4</v>
      </c>
      <c r="N214" s="34">
        <v>21.110486999999999</v>
      </c>
      <c r="O214" s="68">
        <f t="shared" si="44"/>
        <v>3.9534061993227142E-4</v>
      </c>
      <c r="P214" s="71"/>
      <c r="Q214" s="10">
        <v>104</v>
      </c>
      <c r="R214" s="8">
        <v>111</v>
      </c>
      <c r="S214" s="8">
        <v>10</v>
      </c>
      <c r="T214" s="8">
        <v>9</v>
      </c>
      <c r="U214" s="8">
        <v>0</v>
      </c>
      <c r="V214" s="8">
        <v>3</v>
      </c>
      <c r="W214" s="22">
        <v>8</v>
      </c>
      <c r="X214" s="16">
        <v>245</v>
      </c>
      <c r="Y214" s="8">
        <v>234</v>
      </c>
      <c r="Z214" s="9">
        <f t="shared" si="45"/>
        <v>4.4897959183673453E-2</v>
      </c>
      <c r="AA214" s="8">
        <f t="shared" si="46"/>
        <v>11</v>
      </c>
      <c r="AB214" s="42" t="str">
        <f t="shared" si="47"/>
        <v>C. 100-250</v>
      </c>
      <c r="AC214" s="40">
        <v>0.9</v>
      </c>
      <c r="AD214" s="26">
        <f t="shared" si="48"/>
        <v>211</v>
      </c>
      <c r="AE214" s="31">
        <f t="shared" si="49"/>
        <v>1</v>
      </c>
      <c r="AF214" s="31">
        <f>Table1[[#This Row],[Contactable leads]]*Table1[[#This Row],[Average productive calls per lead]]</f>
        <v>211</v>
      </c>
      <c r="AG214" s="31">
        <f>Table1[[#This Row],[Total Calls]]*$AG$1</f>
        <v>189.9</v>
      </c>
      <c r="AH214" s="31">
        <f>IF(Table1[[#This Row],[MSRU]]="Metro",3,IF(Table1[[#This Row],[MSRU]]="URBAN",2,1))</f>
        <v>1</v>
      </c>
      <c r="AI214" s="23">
        <f t="shared" si="50"/>
        <v>24</v>
      </c>
      <c r="AJ214" s="4">
        <f t="shared" si="51"/>
        <v>8</v>
      </c>
      <c r="AK214" s="4">
        <f t="shared" si="52"/>
        <v>6</v>
      </c>
      <c r="AL214" s="4">
        <f t="shared" si="53"/>
        <v>15</v>
      </c>
      <c r="AM214" s="4">
        <f>(Table1[[#This Row],[Total Employees dedicated for sales pitch]]*Table1[[#This Row],[Working days]]*Table1[[#This Row],[Productive working hours]]*60)/Table1[[#This Row],[Minutes per connected call]]</f>
        <v>576</v>
      </c>
      <c r="AN21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211</v>
      </c>
      <c r="AO214" s="22">
        <f>Table1[[#This Row],[Contactable leads]]-Table1[[#This Row],[Contacted leads]]</f>
        <v>0</v>
      </c>
      <c r="AP214" s="17"/>
    </row>
    <row r="215" spans="1:42" x14ac:dyDescent="0.35">
      <c r="A215" s="11">
        <v>213</v>
      </c>
      <c r="B215" s="5" t="str">
        <f>IF(Table1[[#This Row],[Savings]]&gt;0,"N","Y")</f>
        <v>N</v>
      </c>
      <c r="C215" s="5" t="s">
        <v>190</v>
      </c>
      <c r="D215" s="5" t="s">
        <v>343</v>
      </c>
      <c r="E215" s="5" t="s">
        <v>540</v>
      </c>
      <c r="F215" s="6">
        <v>42221</v>
      </c>
      <c r="G215" s="7">
        <f t="shared" ca="1" si="41"/>
        <v>9</v>
      </c>
      <c r="H215" s="4">
        <v>6</v>
      </c>
      <c r="I215" s="5" t="str">
        <f>IF(Table1[[#This Row],[No of Employees]]&lt;5,"Below 5",IF(Table1[[#This Row],[No of Employees]]&lt;10,"5 to 10",IF(Table1[[#This Row],[No of Employees]]&lt;15,"10 to 15","Above 15")))</f>
        <v>5 to 10</v>
      </c>
      <c r="J215" s="57">
        <v>27.585058</v>
      </c>
      <c r="K215" s="34">
        <v>1.6328450000000001</v>
      </c>
      <c r="L215" s="34">
        <f t="shared" si="42"/>
        <v>29.217903</v>
      </c>
      <c r="M215" s="67">
        <f t="shared" si="43"/>
        <v>1.0714465337084257E-3</v>
      </c>
      <c r="N215" s="34">
        <v>13.93113</v>
      </c>
      <c r="O215" s="68">
        <f t="shared" si="44"/>
        <v>2.6089126084855664E-4</v>
      </c>
      <c r="P215" s="71"/>
      <c r="Q215" s="10">
        <v>109</v>
      </c>
      <c r="R215" s="8">
        <v>77</v>
      </c>
      <c r="S215" s="8">
        <v>3</v>
      </c>
      <c r="T215" s="8">
        <v>3</v>
      </c>
      <c r="U215" s="8">
        <v>0</v>
      </c>
      <c r="V215" s="8">
        <v>2</v>
      </c>
      <c r="W215" s="22">
        <v>12</v>
      </c>
      <c r="X215" s="16">
        <v>206</v>
      </c>
      <c r="Y215" s="8">
        <v>204</v>
      </c>
      <c r="Z215" s="9">
        <f t="shared" si="45"/>
        <v>9.7087378640776656E-3</v>
      </c>
      <c r="AA215" s="8">
        <f t="shared" si="46"/>
        <v>2</v>
      </c>
      <c r="AB215" s="42" t="str">
        <f t="shared" si="47"/>
        <v>C. 100-250</v>
      </c>
      <c r="AC215" s="40">
        <v>0.9</v>
      </c>
      <c r="AD215" s="26">
        <f t="shared" si="48"/>
        <v>184</v>
      </c>
      <c r="AE215" s="31">
        <f t="shared" si="49"/>
        <v>1</v>
      </c>
      <c r="AF215" s="31">
        <f>Table1[[#This Row],[Contactable leads]]*Table1[[#This Row],[Average productive calls per lead]]</f>
        <v>184</v>
      </c>
      <c r="AG215" s="31">
        <f>Table1[[#This Row],[Total Calls]]*$AG$1</f>
        <v>165.6</v>
      </c>
      <c r="AH215" s="31">
        <f>IF(Table1[[#This Row],[MSRU]]="Metro",3,IF(Table1[[#This Row],[MSRU]]="URBAN",2,1))</f>
        <v>1</v>
      </c>
      <c r="AI215" s="23">
        <f t="shared" si="50"/>
        <v>24</v>
      </c>
      <c r="AJ215" s="4">
        <f t="shared" si="51"/>
        <v>8</v>
      </c>
      <c r="AK215" s="4">
        <f t="shared" si="52"/>
        <v>6</v>
      </c>
      <c r="AL215" s="4">
        <f t="shared" si="53"/>
        <v>15</v>
      </c>
      <c r="AM215" s="4">
        <f>(Table1[[#This Row],[Total Employees dedicated for sales pitch]]*Table1[[#This Row],[Working days]]*Table1[[#This Row],[Productive working hours]]*60)/Table1[[#This Row],[Minutes per connected call]]</f>
        <v>576</v>
      </c>
      <c r="AN21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184</v>
      </c>
      <c r="AO215" s="22">
        <f>Table1[[#This Row],[Contactable leads]]-Table1[[#This Row],[Contacted leads]]</f>
        <v>0</v>
      </c>
      <c r="AP215" s="17"/>
    </row>
    <row r="216" spans="1:42" x14ac:dyDescent="0.35">
      <c r="A216" s="11">
        <v>214</v>
      </c>
      <c r="B216" s="5" t="str">
        <f>IF(Table1[[#This Row],[Savings]]&gt;0,"N","Y")</f>
        <v>N</v>
      </c>
      <c r="C216" s="5" t="s">
        <v>188</v>
      </c>
      <c r="D216" s="5" t="s">
        <v>356</v>
      </c>
      <c r="E216" s="5" t="s">
        <v>541</v>
      </c>
      <c r="F216" s="6">
        <v>42522</v>
      </c>
      <c r="G216" s="7">
        <f t="shared" ca="1" si="41"/>
        <v>8</v>
      </c>
      <c r="H216" s="4">
        <v>7</v>
      </c>
      <c r="I216" s="5" t="str">
        <f>IF(Table1[[#This Row],[No of Employees]]&lt;5,"Below 5",IF(Table1[[#This Row],[No of Employees]]&lt;10,"5 to 10",IF(Table1[[#This Row],[No of Employees]]&lt;15,"10 to 15","Above 15")))</f>
        <v>5 to 10</v>
      </c>
      <c r="J216" s="57">
        <v>14.997887</v>
      </c>
      <c r="K216" s="34">
        <v>4.0629419999999996</v>
      </c>
      <c r="L216" s="34">
        <f t="shared" si="42"/>
        <v>19.060828999999998</v>
      </c>
      <c r="M216" s="67">
        <f t="shared" si="43"/>
        <v>6.989775810282839E-4</v>
      </c>
      <c r="N216" s="34">
        <v>9.9754550000000002</v>
      </c>
      <c r="O216" s="68">
        <f t="shared" si="44"/>
        <v>1.8681248631575751E-4</v>
      </c>
      <c r="P216" s="71"/>
      <c r="Q216" s="10">
        <v>68</v>
      </c>
      <c r="R216" s="8">
        <v>59</v>
      </c>
      <c r="S216" s="8">
        <v>15</v>
      </c>
      <c r="T216" s="8">
        <v>3</v>
      </c>
      <c r="U216" s="8">
        <v>0</v>
      </c>
      <c r="V216" s="8">
        <v>11</v>
      </c>
      <c r="W216" s="22">
        <v>11</v>
      </c>
      <c r="X216" s="16">
        <v>167</v>
      </c>
      <c r="Y216" s="8">
        <v>165</v>
      </c>
      <c r="Z216" s="9">
        <f t="shared" si="45"/>
        <v>1.19760479041916E-2</v>
      </c>
      <c r="AA216" s="8">
        <f t="shared" si="46"/>
        <v>2</v>
      </c>
      <c r="AB216" s="42" t="str">
        <f t="shared" si="47"/>
        <v>C. 100-250</v>
      </c>
      <c r="AC216" s="40">
        <v>0.9</v>
      </c>
      <c r="AD216" s="26">
        <f t="shared" si="48"/>
        <v>149</v>
      </c>
      <c r="AE216" s="31">
        <f t="shared" si="49"/>
        <v>1</v>
      </c>
      <c r="AF216" s="31">
        <f>Table1[[#This Row],[Contactable leads]]*Table1[[#This Row],[Average productive calls per lead]]</f>
        <v>149</v>
      </c>
      <c r="AG216" s="31">
        <f>Table1[[#This Row],[Total Calls]]*$AG$1</f>
        <v>134.1</v>
      </c>
      <c r="AH216" s="31">
        <f>IF(Table1[[#This Row],[MSRU]]="Metro",3,IF(Table1[[#This Row],[MSRU]]="URBAN",2,1))</f>
        <v>2</v>
      </c>
      <c r="AI216" s="23">
        <f t="shared" si="50"/>
        <v>24</v>
      </c>
      <c r="AJ216" s="4">
        <f t="shared" si="51"/>
        <v>8</v>
      </c>
      <c r="AK216" s="4">
        <f t="shared" si="52"/>
        <v>6</v>
      </c>
      <c r="AL216" s="4">
        <f t="shared" si="53"/>
        <v>15</v>
      </c>
      <c r="AM216" s="4">
        <f>(Table1[[#This Row],[Total Employees dedicated for sales pitch]]*Table1[[#This Row],[Working days]]*Table1[[#This Row],[Productive working hours]]*60)/Table1[[#This Row],[Minutes per connected call]]</f>
        <v>1152</v>
      </c>
      <c r="AN21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149</v>
      </c>
      <c r="AO216" s="22">
        <f>Table1[[#This Row],[Contactable leads]]-Table1[[#This Row],[Contacted leads]]</f>
        <v>0</v>
      </c>
      <c r="AP216" s="17"/>
    </row>
    <row r="217" spans="1:42" x14ac:dyDescent="0.35">
      <c r="A217" s="11">
        <v>215</v>
      </c>
      <c r="B217" s="5" t="str">
        <f>IF(Table1[[#This Row],[Savings]]&gt;0,"N","Y")</f>
        <v>N</v>
      </c>
      <c r="C217" s="5" t="s">
        <v>222</v>
      </c>
      <c r="D217" s="5" t="s">
        <v>175</v>
      </c>
      <c r="E217" s="5" t="s">
        <v>542</v>
      </c>
      <c r="F217" s="6">
        <v>42530</v>
      </c>
      <c r="G217" s="7">
        <f t="shared" ca="1" si="41"/>
        <v>8</v>
      </c>
      <c r="H217" s="4">
        <v>5</v>
      </c>
      <c r="I217" s="5" t="str">
        <f>IF(Table1[[#This Row],[No of Employees]]&lt;5,"Below 5",IF(Table1[[#This Row],[No of Employees]]&lt;10,"5 to 10",IF(Table1[[#This Row],[No of Employees]]&lt;15,"10 to 15","Above 15")))</f>
        <v>5 to 10</v>
      </c>
      <c r="J217" s="57">
        <v>16.38</v>
      </c>
      <c r="K217" s="34">
        <v>1.9475709999999999</v>
      </c>
      <c r="L217" s="34">
        <f t="shared" si="42"/>
        <v>18.327570999999999</v>
      </c>
      <c r="M217" s="67">
        <f t="shared" si="43"/>
        <v>6.7208835689697057E-4</v>
      </c>
      <c r="N217" s="34">
        <v>4.5672119999999996</v>
      </c>
      <c r="O217" s="68">
        <f t="shared" si="44"/>
        <v>8.5531159155262935E-5</v>
      </c>
      <c r="P217" s="71"/>
      <c r="Q217" s="10">
        <v>110</v>
      </c>
      <c r="R217" s="8">
        <v>23</v>
      </c>
      <c r="S217" s="8">
        <v>20</v>
      </c>
      <c r="T217" s="8">
        <v>1</v>
      </c>
      <c r="U217" s="8">
        <v>0</v>
      </c>
      <c r="V217" s="8">
        <v>5</v>
      </c>
      <c r="W217" s="22">
        <v>5</v>
      </c>
      <c r="X217" s="16">
        <v>164</v>
      </c>
      <c r="Y217" s="8">
        <v>162</v>
      </c>
      <c r="Z217" s="9">
        <f t="shared" si="45"/>
        <v>1.2195121951219523E-2</v>
      </c>
      <c r="AA217" s="8">
        <f t="shared" si="46"/>
        <v>2</v>
      </c>
      <c r="AB217" s="42" t="str">
        <f t="shared" si="47"/>
        <v>C. 100-250</v>
      </c>
      <c r="AC217" s="40">
        <v>0.9</v>
      </c>
      <c r="AD217" s="26">
        <f t="shared" si="48"/>
        <v>146</v>
      </c>
      <c r="AE217" s="31">
        <f t="shared" si="49"/>
        <v>1</v>
      </c>
      <c r="AF217" s="31">
        <f>Table1[[#This Row],[Contactable leads]]*Table1[[#This Row],[Average productive calls per lead]]</f>
        <v>146</v>
      </c>
      <c r="AG217" s="31">
        <f>Table1[[#This Row],[Total Calls]]*$AG$1</f>
        <v>131.4</v>
      </c>
      <c r="AH217" s="31">
        <f>IF(Table1[[#This Row],[MSRU]]="Metro",3,IF(Table1[[#This Row],[MSRU]]="URBAN",2,1))</f>
        <v>1</v>
      </c>
      <c r="AI217" s="23">
        <f t="shared" si="50"/>
        <v>24</v>
      </c>
      <c r="AJ217" s="4">
        <f t="shared" si="51"/>
        <v>8</v>
      </c>
      <c r="AK217" s="4">
        <f t="shared" si="52"/>
        <v>6</v>
      </c>
      <c r="AL217" s="4">
        <f t="shared" si="53"/>
        <v>15</v>
      </c>
      <c r="AM217" s="4">
        <f>(Table1[[#This Row],[Total Employees dedicated for sales pitch]]*Table1[[#This Row],[Working days]]*Table1[[#This Row],[Productive working hours]]*60)/Table1[[#This Row],[Minutes per connected call]]</f>
        <v>576</v>
      </c>
      <c r="AN21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146</v>
      </c>
      <c r="AO217" s="22">
        <f>Table1[[#This Row],[Contactable leads]]-Table1[[#This Row],[Contacted leads]]</f>
        <v>0</v>
      </c>
      <c r="AP217" s="17"/>
    </row>
    <row r="218" spans="1:42" x14ac:dyDescent="0.35">
      <c r="A218" s="11">
        <v>216</v>
      </c>
      <c r="B218" s="5" t="str">
        <f>IF(Table1[[#This Row],[Savings]]&gt;0,"N","Y")</f>
        <v>N</v>
      </c>
      <c r="C218" s="5" t="s">
        <v>181</v>
      </c>
      <c r="D218" s="5" t="s">
        <v>175</v>
      </c>
      <c r="E218" s="5" t="s">
        <v>543</v>
      </c>
      <c r="F218" s="6">
        <v>42808</v>
      </c>
      <c r="G218" s="7">
        <f t="shared" ca="1" si="41"/>
        <v>8</v>
      </c>
      <c r="H218" s="4">
        <v>6</v>
      </c>
      <c r="I218" s="5" t="str">
        <f>IF(Table1[[#This Row],[No of Employees]]&lt;5,"Below 5",IF(Table1[[#This Row],[No of Employees]]&lt;10,"5 to 10",IF(Table1[[#This Row],[No of Employees]]&lt;15,"10 to 15","Above 15")))</f>
        <v>5 to 10</v>
      </c>
      <c r="J218" s="57">
        <v>6.9572409999999998</v>
      </c>
      <c r="K218" s="34">
        <v>4.084632</v>
      </c>
      <c r="L218" s="34">
        <f t="shared" si="42"/>
        <v>11.041872999999999</v>
      </c>
      <c r="M218" s="67">
        <f t="shared" si="43"/>
        <v>4.0491532029176273E-4</v>
      </c>
      <c r="N218" s="34">
        <v>13.191979999999999</v>
      </c>
      <c r="O218" s="68">
        <f t="shared" si="44"/>
        <v>2.4704904019192574E-4</v>
      </c>
      <c r="P218" s="71"/>
      <c r="Q218" s="10">
        <v>36</v>
      </c>
      <c r="R218" s="8">
        <v>80</v>
      </c>
      <c r="S218" s="8">
        <v>44</v>
      </c>
      <c r="T218" s="8">
        <v>5</v>
      </c>
      <c r="U218" s="8">
        <v>0</v>
      </c>
      <c r="V218" s="8">
        <v>3</v>
      </c>
      <c r="W218" s="22">
        <v>3</v>
      </c>
      <c r="X218" s="16">
        <v>171</v>
      </c>
      <c r="Y218" s="8">
        <v>161</v>
      </c>
      <c r="Z218" s="9">
        <f t="shared" si="45"/>
        <v>5.8479532163742687E-2</v>
      </c>
      <c r="AA218" s="8">
        <f t="shared" si="46"/>
        <v>10</v>
      </c>
      <c r="AB218" s="42" t="str">
        <f t="shared" si="47"/>
        <v>C. 100-250</v>
      </c>
      <c r="AC218" s="40">
        <v>0.9</v>
      </c>
      <c r="AD218" s="26">
        <f t="shared" si="48"/>
        <v>145</v>
      </c>
      <c r="AE218" s="31">
        <f t="shared" si="49"/>
        <v>1</v>
      </c>
      <c r="AF218" s="31">
        <f>Table1[[#This Row],[Contactable leads]]*Table1[[#This Row],[Average productive calls per lead]]</f>
        <v>145</v>
      </c>
      <c r="AG218" s="31">
        <f>Table1[[#This Row],[Total Calls]]*$AG$1</f>
        <v>130.5</v>
      </c>
      <c r="AH218" s="31">
        <f>IF(Table1[[#This Row],[MSRU]]="Metro",3,IF(Table1[[#This Row],[MSRU]]="URBAN",2,1))</f>
        <v>1</v>
      </c>
      <c r="AI218" s="23">
        <f t="shared" si="50"/>
        <v>24</v>
      </c>
      <c r="AJ218" s="4">
        <f t="shared" si="51"/>
        <v>8</v>
      </c>
      <c r="AK218" s="4">
        <f t="shared" si="52"/>
        <v>6</v>
      </c>
      <c r="AL218" s="4">
        <f t="shared" si="53"/>
        <v>15</v>
      </c>
      <c r="AM218" s="4">
        <f>(Table1[[#This Row],[Total Employees dedicated for sales pitch]]*Table1[[#This Row],[Working days]]*Table1[[#This Row],[Productive working hours]]*60)/Table1[[#This Row],[Minutes per connected call]]</f>
        <v>576</v>
      </c>
      <c r="AN21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145</v>
      </c>
      <c r="AO218" s="22">
        <f>Table1[[#This Row],[Contactable leads]]-Table1[[#This Row],[Contacted leads]]</f>
        <v>0</v>
      </c>
      <c r="AP218" s="17"/>
    </row>
    <row r="219" spans="1:42" x14ac:dyDescent="0.35">
      <c r="A219" s="11">
        <v>217</v>
      </c>
      <c r="B219" s="5" t="str">
        <f>IF(Table1[[#This Row],[Savings]]&gt;0,"N","Y")</f>
        <v>N</v>
      </c>
      <c r="C219" s="5" t="s">
        <v>181</v>
      </c>
      <c r="D219" s="5" t="s">
        <v>356</v>
      </c>
      <c r="E219" s="5" t="s">
        <v>544</v>
      </c>
      <c r="F219" s="6">
        <v>43090</v>
      </c>
      <c r="G219" s="7">
        <f t="shared" ca="1" si="41"/>
        <v>7</v>
      </c>
      <c r="H219" s="4">
        <v>7</v>
      </c>
      <c r="I219" s="5" t="str">
        <f>IF(Table1[[#This Row],[No of Employees]]&lt;5,"Below 5",IF(Table1[[#This Row],[No of Employees]]&lt;10,"5 to 10",IF(Table1[[#This Row],[No of Employees]]&lt;15,"10 to 15","Above 15")))</f>
        <v>5 to 10</v>
      </c>
      <c r="J219" s="57">
        <v>16.717578</v>
      </c>
      <c r="K219" s="34">
        <v>0.39013199999999998</v>
      </c>
      <c r="L219" s="34">
        <f t="shared" si="42"/>
        <v>17.107710000000001</v>
      </c>
      <c r="M219" s="67">
        <f t="shared" si="43"/>
        <v>6.2735496723323968E-4</v>
      </c>
      <c r="N219" s="34">
        <v>52.057194000000003</v>
      </c>
      <c r="O219" s="68">
        <f t="shared" si="44"/>
        <v>9.7488624245828728E-4</v>
      </c>
      <c r="P219" s="71"/>
      <c r="Q219" s="10">
        <v>30</v>
      </c>
      <c r="R219" s="8">
        <v>173</v>
      </c>
      <c r="S219" s="8">
        <v>5</v>
      </c>
      <c r="T219" s="8">
        <v>3</v>
      </c>
      <c r="U219" s="8">
        <v>0</v>
      </c>
      <c r="V219" s="8">
        <v>3</v>
      </c>
      <c r="W219" s="22">
        <v>4</v>
      </c>
      <c r="X219" s="16">
        <v>218</v>
      </c>
      <c r="Y219" s="8">
        <v>208</v>
      </c>
      <c r="Z219" s="9">
        <f t="shared" si="45"/>
        <v>4.587155963302747E-2</v>
      </c>
      <c r="AA219" s="8">
        <f t="shared" si="46"/>
        <v>10</v>
      </c>
      <c r="AB219" s="42" t="str">
        <f t="shared" si="47"/>
        <v>C. 100-250</v>
      </c>
      <c r="AC219" s="40">
        <v>0.9</v>
      </c>
      <c r="AD219" s="26">
        <f t="shared" si="48"/>
        <v>187</v>
      </c>
      <c r="AE219" s="31">
        <f t="shared" si="49"/>
        <v>1</v>
      </c>
      <c r="AF219" s="31">
        <f>Table1[[#This Row],[Contactable leads]]*Table1[[#This Row],[Average productive calls per lead]]</f>
        <v>187</v>
      </c>
      <c r="AG219" s="31">
        <f>Table1[[#This Row],[Total Calls]]*$AG$1</f>
        <v>168.3</v>
      </c>
      <c r="AH219" s="31">
        <f>IF(Table1[[#This Row],[MSRU]]="Metro",3,IF(Table1[[#This Row],[MSRU]]="URBAN",2,1))</f>
        <v>2</v>
      </c>
      <c r="AI219" s="23">
        <f t="shared" si="50"/>
        <v>24</v>
      </c>
      <c r="AJ219" s="4">
        <f t="shared" si="51"/>
        <v>8</v>
      </c>
      <c r="AK219" s="4">
        <f t="shared" si="52"/>
        <v>6</v>
      </c>
      <c r="AL219" s="4">
        <f t="shared" si="53"/>
        <v>15</v>
      </c>
      <c r="AM219" s="4">
        <f>(Table1[[#This Row],[Total Employees dedicated for sales pitch]]*Table1[[#This Row],[Working days]]*Table1[[#This Row],[Productive working hours]]*60)/Table1[[#This Row],[Minutes per connected call]]</f>
        <v>1152</v>
      </c>
      <c r="AN21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187</v>
      </c>
      <c r="AO219" s="22">
        <f>Table1[[#This Row],[Contactable leads]]-Table1[[#This Row],[Contacted leads]]</f>
        <v>0</v>
      </c>
      <c r="AP219" s="17"/>
    </row>
    <row r="220" spans="1:42" x14ac:dyDescent="0.35">
      <c r="A220" s="11">
        <v>218</v>
      </c>
      <c r="B220" s="5" t="str">
        <f>IF(Table1[[#This Row],[Savings]]&gt;0,"N","Y")</f>
        <v>N</v>
      </c>
      <c r="C220" s="5" t="s">
        <v>179</v>
      </c>
      <c r="D220" s="5" t="s">
        <v>343</v>
      </c>
      <c r="E220" s="5" t="s">
        <v>545</v>
      </c>
      <c r="F220" s="6">
        <v>43097</v>
      </c>
      <c r="G220" s="7">
        <f t="shared" ca="1" si="41"/>
        <v>7</v>
      </c>
      <c r="H220" s="4">
        <v>3</v>
      </c>
      <c r="I220" s="5" t="str">
        <f>IF(Table1[[#This Row],[No of Employees]]&lt;5,"Below 5",IF(Table1[[#This Row],[No of Employees]]&lt;10,"5 to 10",IF(Table1[[#This Row],[No of Employees]]&lt;15,"10 to 15","Above 15")))</f>
        <v>Below 5</v>
      </c>
      <c r="J220" s="57">
        <v>5.1973089999999997</v>
      </c>
      <c r="K220" s="34">
        <v>0.20055700000000001</v>
      </c>
      <c r="L220" s="34">
        <f t="shared" si="42"/>
        <v>5.3978659999999996</v>
      </c>
      <c r="M220" s="67">
        <f t="shared" si="43"/>
        <v>1.9794455526539893E-4</v>
      </c>
      <c r="N220" s="34">
        <v>4.3845229999999997</v>
      </c>
      <c r="O220" s="68">
        <f t="shared" si="44"/>
        <v>8.2109903050900832E-5</v>
      </c>
      <c r="P220" s="71"/>
      <c r="Q220" s="10">
        <v>9</v>
      </c>
      <c r="R220" s="8">
        <v>43</v>
      </c>
      <c r="S220" s="8">
        <v>0</v>
      </c>
      <c r="T220" s="8">
        <v>2</v>
      </c>
      <c r="U220" s="8">
        <v>0</v>
      </c>
      <c r="V220" s="8">
        <v>1</v>
      </c>
      <c r="W220" s="22">
        <v>0</v>
      </c>
      <c r="X220" s="16">
        <v>55</v>
      </c>
      <c r="Y220" s="8">
        <v>55</v>
      </c>
      <c r="Z220" s="9">
        <f t="shared" si="45"/>
        <v>0</v>
      </c>
      <c r="AA220" s="8">
        <f t="shared" si="46"/>
        <v>0</v>
      </c>
      <c r="AB220" s="42" t="str">
        <f t="shared" si="47"/>
        <v>B. 50-100</v>
      </c>
      <c r="AC220" s="40">
        <v>0.9</v>
      </c>
      <c r="AD220" s="26">
        <f t="shared" si="48"/>
        <v>50</v>
      </c>
      <c r="AE220" s="31">
        <f t="shared" si="49"/>
        <v>1</v>
      </c>
      <c r="AF220" s="31">
        <f>Table1[[#This Row],[Contactable leads]]*Table1[[#This Row],[Average productive calls per lead]]</f>
        <v>50</v>
      </c>
      <c r="AG220" s="31">
        <f>Table1[[#This Row],[Total Calls]]*$AG$1</f>
        <v>45</v>
      </c>
      <c r="AH220" s="31">
        <f>IF(Table1[[#This Row],[MSRU]]="Metro",3,IF(Table1[[#This Row],[MSRU]]="URBAN",2,1))</f>
        <v>1</v>
      </c>
      <c r="AI220" s="23">
        <f t="shared" si="50"/>
        <v>24</v>
      </c>
      <c r="AJ220" s="4">
        <f t="shared" si="51"/>
        <v>8</v>
      </c>
      <c r="AK220" s="4">
        <f t="shared" si="52"/>
        <v>6</v>
      </c>
      <c r="AL220" s="4">
        <f t="shared" si="53"/>
        <v>15</v>
      </c>
      <c r="AM220" s="4">
        <f>(Table1[[#This Row],[Total Employees dedicated for sales pitch]]*Table1[[#This Row],[Working days]]*Table1[[#This Row],[Productive working hours]]*60)/Table1[[#This Row],[Minutes per connected call]]</f>
        <v>576</v>
      </c>
      <c r="AN22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50</v>
      </c>
      <c r="AO220" s="22">
        <f>Table1[[#This Row],[Contactable leads]]-Table1[[#This Row],[Contacted leads]]</f>
        <v>0</v>
      </c>
      <c r="AP220" s="17"/>
    </row>
    <row r="221" spans="1:42" x14ac:dyDescent="0.35">
      <c r="A221" s="11">
        <v>219</v>
      </c>
      <c r="B221" s="5" t="str">
        <f>IF(Table1[[#This Row],[Savings]]&gt;0,"N","Y")</f>
        <v>N</v>
      </c>
      <c r="C221" s="5" t="s">
        <v>190</v>
      </c>
      <c r="D221" s="5" t="s">
        <v>343</v>
      </c>
      <c r="E221" s="5" t="s">
        <v>546</v>
      </c>
      <c r="F221" s="6">
        <v>43280</v>
      </c>
      <c r="G221" s="7">
        <f t="shared" ca="1" si="41"/>
        <v>6</v>
      </c>
      <c r="H221" s="4">
        <v>4</v>
      </c>
      <c r="I221" s="5" t="str">
        <f>IF(Table1[[#This Row],[No of Employees]]&lt;5,"Below 5",IF(Table1[[#This Row],[No of Employees]]&lt;10,"5 to 10",IF(Table1[[#This Row],[No of Employees]]&lt;15,"10 to 15","Above 15")))</f>
        <v>Below 5</v>
      </c>
      <c r="J221" s="57">
        <v>4.3332670000000002</v>
      </c>
      <c r="K221" s="34">
        <v>0.67033500000000001</v>
      </c>
      <c r="L221" s="34">
        <f t="shared" si="42"/>
        <v>5.0036019999999999</v>
      </c>
      <c r="M221" s="67">
        <f t="shared" si="43"/>
        <v>1.8348654312927751E-4</v>
      </c>
      <c r="N221" s="34">
        <v>4.5949530000000003</v>
      </c>
      <c r="O221" s="68">
        <f t="shared" si="44"/>
        <v>8.6050670814920109E-5</v>
      </c>
      <c r="P221" s="71"/>
      <c r="Q221" s="10">
        <v>22</v>
      </c>
      <c r="R221" s="8">
        <v>20</v>
      </c>
      <c r="S221" s="8">
        <v>0</v>
      </c>
      <c r="T221" s="8">
        <v>0</v>
      </c>
      <c r="U221" s="8">
        <v>0</v>
      </c>
      <c r="V221" s="8">
        <v>0</v>
      </c>
      <c r="W221" s="22">
        <v>2</v>
      </c>
      <c r="X221" s="16">
        <v>44</v>
      </c>
      <c r="Y221" s="8">
        <v>44</v>
      </c>
      <c r="Z221" s="9">
        <f t="shared" si="45"/>
        <v>0</v>
      </c>
      <c r="AA221" s="8">
        <f t="shared" si="46"/>
        <v>0</v>
      </c>
      <c r="AB221" s="42" t="str">
        <f t="shared" si="47"/>
        <v>A. Below 50</v>
      </c>
      <c r="AC221" s="40">
        <v>0.9</v>
      </c>
      <c r="AD221" s="26">
        <f t="shared" si="48"/>
        <v>40</v>
      </c>
      <c r="AE221" s="31">
        <f t="shared" si="49"/>
        <v>1</v>
      </c>
      <c r="AF221" s="31">
        <f>Table1[[#This Row],[Contactable leads]]*Table1[[#This Row],[Average productive calls per lead]]</f>
        <v>40</v>
      </c>
      <c r="AG221" s="31">
        <f>Table1[[#This Row],[Total Calls]]*$AG$1</f>
        <v>36</v>
      </c>
      <c r="AH221" s="31">
        <f>IF(Table1[[#This Row],[MSRU]]="Metro",3,IF(Table1[[#This Row],[MSRU]]="URBAN",2,1))</f>
        <v>1</v>
      </c>
      <c r="AI221" s="23">
        <f t="shared" si="50"/>
        <v>24</v>
      </c>
      <c r="AJ221" s="4">
        <f t="shared" si="51"/>
        <v>8</v>
      </c>
      <c r="AK221" s="4">
        <f t="shared" si="52"/>
        <v>6</v>
      </c>
      <c r="AL221" s="4">
        <f t="shared" si="53"/>
        <v>15</v>
      </c>
      <c r="AM221" s="4">
        <f>(Table1[[#This Row],[Total Employees dedicated for sales pitch]]*Table1[[#This Row],[Working days]]*Table1[[#This Row],[Productive working hours]]*60)/Table1[[#This Row],[Minutes per connected call]]</f>
        <v>576</v>
      </c>
      <c r="AN22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40</v>
      </c>
      <c r="AO221" s="22">
        <f>Table1[[#This Row],[Contactable leads]]-Table1[[#This Row],[Contacted leads]]</f>
        <v>0</v>
      </c>
      <c r="AP221" s="17"/>
    </row>
    <row r="222" spans="1:42" x14ac:dyDescent="0.35">
      <c r="A222" s="11">
        <v>220</v>
      </c>
      <c r="B222" s="5" t="str">
        <f>IF(Table1[[#This Row],[Savings]]&gt;0,"N","Y")</f>
        <v>N</v>
      </c>
      <c r="C222" s="5" t="s">
        <v>314</v>
      </c>
      <c r="D222" s="5" t="s">
        <v>356</v>
      </c>
      <c r="E222" s="5" t="s">
        <v>547</v>
      </c>
      <c r="F222" s="6">
        <v>43244</v>
      </c>
      <c r="G222" s="7">
        <f t="shared" ca="1" si="41"/>
        <v>6</v>
      </c>
      <c r="H222" s="4">
        <v>7</v>
      </c>
      <c r="I222" s="5" t="str">
        <f>IF(Table1[[#This Row],[No of Employees]]&lt;5,"Below 5",IF(Table1[[#This Row],[No of Employees]]&lt;10,"5 to 10",IF(Table1[[#This Row],[No of Employees]]&lt;15,"10 to 15","Above 15")))</f>
        <v>5 to 10</v>
      </c>
      <c r="J222" s="57">
        <v>4.84809</v>
      </c>
      <c r="K222" s="34">
        <v>3.0784500000000001</v>
      </c>
      <c r="L222" s="34">
        <f t="shared" si="42"/>
        <v>7.9265400000000001</v>
      </c>
      <c r="M222" s="67">
        <f t="shared" si="43"/>
        <v>2.9067328368162444E-4</v>
      </c>
      <c r="N222" s="34">
        <v>11.924731</v>
      </c>
      <c r="O222" s="68">
        <f t="shared" si="44"/>
        <v>2.233169962429372E-4</v>
      </c>
      <c r="P222" s="71"/>
      <c r="Q222" s="10">
        <v>2</v>
      </c>
      <c r="R222" s="8">
        <v>51</v>
      </c>
      <c r="S222" s="8">
        <v>2</v>
      </c>
      <c r="T222" s="8">
        <v>2</v>
      </c>
      <c r="U222" s="8">
        <v>0</v>
      </c>
      <c r="V222" s="8">
        <v>2</v>
      </c>
      <c r="W222" s="22">
        <v>5</v>
      </c>
      <c r="X222" s="16">
        <v>64</v>
      </c>
      <c r="Y222" s="8">
        <v>62</v>
      </c>
      <c r="Z222" s="9">
        <f t="shared" si="45"/>
        <v>3.125E-2</v>
      </c>
      <c r="AA222" s="8">
        <f t="shared" si="46"/>
        <v>2</v>
      </c>
      <c r="AB222" s="42" t="str">
        <f t="shared" si="47"/>
        <v>B. 50-100</v>
      </c>
      <c r="AC222" s="40">
        <v>0.9</v>
      </c>
      <c r="AD222" s="26">
        <f t="shared" si="48"/>
        <v>56</v>
      </c>
      <c r="AE222" s="31">
        <f t="shared" si="49"/>
        <v>1</v>
      </c>
      <c r="AF222" s="31">
        <f>Table1[[#This Row],[Contactable leads]]*Table1[[#This Row],[Average productive calls per lead]]</f>
        <v>56</v>
      </c>
      <c r="AG222" s="31">
        <f>Table1[[#This Row],[Total Calls]]*$AG$1</f>
        <v>50.4</v>
      </c>
      <c r="AH222" s="31">
        <f>IF(Table1[[#This Row],[MSRU]]="Metro",3,IF(Table1[[#This Row],[MSRU]]="URBAN",2,1))</f>
        <v>2</v>
      </c>
      <c r="AI222" s="23">
        <f t="shared" si="50"/>
        <v>24</v>
      </c>
      <c r="AJ222" s="4">
        <f t="shared" si="51"/>
        <v>8</v>
      </c>
      <c r="AK222" s="4">
        <f t="shared" si="52"/>
        <v>6</v>
      </c>
      <c r="AL222" s="4">
        <f t="shared" si="53"/>
        <v>15</v>
      </c>
      <c r="AM222" s="4">
        <f>(Table1[[#This Row],[Total Employees dedicated for sales pitch]]*Table1[[#This Row],[Working days]]*Table1[[#This Row],[Productive working hours]]*60)/Table1[[#This Row],[Minutes per connected call]]</f>
        <v>1152</v>
      </c>
      <c r="AN22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56</v>
      </c>
      <c r="AO222" s="22">
        <f>Table1[[#This Row],[Contactable leads]]-Table1[[#This Row],[Contacted leads]]</f>
        <v>0</v>
      </c>
      <c r="AP222" s="17"/>
    </row>
    <row r="223" spans="1:42" x14ac:dyDescent="0.35">
      <c r="A223" s="11">
        <v>221</v>
      </c>
      <c r="B223" s="5" t="str">
        <f>IF(Table1[[#This Row],[Savings]]&gt;0,"N","Y")</f>
        <v>N</v>
      </c>
      <c r="C223" s="5" t="s">
        <v>181</v>
      </c>
      <c r="D223" s="5" t="s">
        <v>356</v>
      </c>
      <c r="E223" s="5" t="s">
        <v>548</v>
      </c>
      <c r="F223" s="6">
        <v>43280</v>
      </c>
      <c r="G223" s="7">
        <f t="shared" ca="1" si="41"/>
        <v>6</v>
      </c>
      <c r="H223" s="4">
        <v>6</v>
      </c>
      <c r="I223" s="5" t="str">
        <f>IF(Table1[[#This Row],[No of Employees]]&lt;5,"Below 5",IF(Table1[[#This Row],[No of Employees]]&lt;10,"5 to 10",IF(Table1[[#This Row],[No of Employees]]&lt;15,"10 to 15","Above 15")))</f>
        <v>5 to 10</v>
      </c>
      <c r="J223" s="57">
        <v>10.984113000000001</v>
      </c>
      <c r="K223" s="34">
        <v>1.4794290000000001</v>
      </c>
      <c r="L223" s="34">
        <f t="shared" si="42"/>
        <v>12.463542</v>
      </c>
      <c r="M223" s="67">
        <f t="shared" si="43"/>
        <v>4.5704918910947787E-4</v>
      </c>
      <c r="N223" s="34">
        <v>35.833440000000003</v>
      </c>
      <c r="O223" s="68">
        <f t="shared" si="44"/>
        <v>6.7106052001101885E-4</v>
      </c>
      <c r="P223" s="71"/>
      <c r="Q223" s="10">
        <v>21</v>
      </c>
      <c r="R223" s="8">
        <v>144</v>
      </c>
      <c r="S223" s="8">
        <v>10</v>
      </c>
      <c r="T223" s="8">
        <v>9</v>
      </c>
      <c r="U223" s="8">
        <v>0</v>
      </c>
      <c r="V223" s="8">
        <v>0</v>
      </c>
      <c r="W223" s="22">
        <v>5</v>
      </c>
      <c r="X223" s="16">
        <v>189</v>
      </c>
      <c r="Y223" s="8">
        <v>181</v>
      </c>
      <c r="Z223" s="9">
        <f t="shared" si="45"/>
        <v>4.2328042328042326E-2</v>
      </c>
      <c r="AA223" s="8">
        <f t="shared" si="46"/>
        <v>8</v>
      </c>
      <c r="AB223" s="42" t="str">
        <f t="shared" si="47"/>
        <v>C. 100-250</v>
      </c>
      <c r="AC223" s="40">
        <v>0.9</v>
      </c>
      <c r="AD223" s="26">
        <f t="shared" si="48"/>
        <v>163</v>
      </c>
      <c r="AE223" s="31">
        <f t="shared" si="49"/>
        <v>1</v>
      </c>
      <c r="AF223" s="31">
        <f>Table1[[#This Row],[Contactable leads]]*Table1[[#This Row],[Average productive calls per lead]]</f>
        <v>163</v>
      </c>
      <c r="AG223" s="31">
        <f>Table1[[#This Row],[Total Calls]]*$AG$1</f>
        <v>146.70000000000002</v>
      </c>
      <c r="AH223" s="31">
        <f>IF(Table1[[#This Row],[MSRU]]="Metro",3,IF(Table1[[#This Row],[MSRU]]="URBAN",2,1))</f>
        <v>2</v>
      </c>
      <c r="AI223" s="23">
        <f t="shared" si="50"/>
        <v>24</v>
      </c>
      <c r="AJ223" s="4">
        <f t="shared" si="51"/>
        <v>8</v>
      </c>
      <c r="AK223" s="4">
        <f t="shared" si="52"/>
        <v>6</v>
      </c>
      <c r="AL223" s="4">
        <f t="shared" si="53"/>
        <v>15</v>
      </c>
      <c r="AM223" s="4">
        <f>(Table1[[#This Row],[Total Employees dedicated for sales pitch]]*Table1[[#This Row],[Working days]]*Table1[[#This Row],[Productive working hours]]*60)/Table1[[#This Row],[Minutes per connected call]]</f>
        <v>1152</v>
      </c>
      <c r="AN22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163</v>
      </c>
      <c r="AO223" s="22">
        <f>Table1[[#This Row],[Contactable leads]]-Table1[[#This Row],[Contacted leads]]</f>
        <v>0</v>
      </c>
      <c r="AP223" s="17"/>
    </row>
    <row r="224" spans="1:42" x14ac:dyDescent="0.35">
      <c r="A224" s="11">
        <v>222</v>
      </c>
      <c r="B224" s="5" t="str">
        <f>IF(Table1[[#This Row],[Savings]]&gt;0,"N","Y")</f>
        <v>N</v>
      </c>
      <c r="C224" s="5" t="s">
        <v>312</v>
      </c>
      <c r="D224" s="5" t="s">
        <v>343</v>
      </c>
      <c r="E224" s="5" t="s">
        <v>549</v>
      </c>
      <c r="F224" s="6">
        <v>43461</v>
      </c>
      <c r="G224" s="7">
        <f t="shared" ca="1" si="41"/>
        <v>6</v>
      </c>
      <c r="H224" s="4">
        <v>6</v>
      </c>
      <c r="I224" s="5" t="str">
        <f>IF(Table1[[#This Row],[No of Employees]]&lt;5,"Below 5",IF(Table1[[#This Row],[No of Employees]]&lt;10,"5 to 10",IF(Table1[[#This Row],[No of Employees]]&lt;15,"10 to 15","Above 15")))</f>
        <v>5 to 10</v>
      </c>
      <c r="J224" s="57">
        <v>20.237380000000002</v>
      </c>
      <c r="K224" s="34">
        <v>1.4495070000000001</v>
      </c>
      <c r="L224" s="34">
        <f t="shared" si="42"/>
        <v>21.686887000000002</v>
      </c>
      <c r="M224" s="67">
        <f t="shared" si="43"/>
        <v>7.9527746748547714E-4</v>
      </c>
      <c r="N224" s="34">
        <v>10.877169</v>
      </c>
      <c r="O224" s="68">
        <f t="shared" si="44"/>
        <v>2.0369907788333281E-4</v>
      </c>
      <c r="P224" s="71"/>
      <c r="Q224" s="10">
        <v>94</v>
      </c>
      <c r="R224" s="8">
        <v>69</v>
      </c>
      <c r="S224" s="8">
        <v>2</v>
      </c>
      <c r="T224" s="8">
        <v>5</v>
      </c>
      <c r="U224" s="8">
        <v>0</v>
      </c>
      <c r="V224" s="8">
        <v>4</v>
      </c>
      <c r="W224" s="22">
        <v>9</v>
      </c>
      <c r="X224" s="16">
        <v>183</v>
      </c>
      <c r="Y224" s="8">
        <v>175</v>
      </c>
      <c r="Z224" s="9">
        <f t="shared" si="45"/>
        <v>4.3715846994535568E-2</v>
      </c>
      <c r="AA224" s="8">
        <f t="shared" si="46"/>
        <v>8</v>
      </c>
      <c r="AB224" s="42" t="str">
        <f t="shared" si="47"/>
        <v>C. 100-250</v>
      </c>
      <c r="AC224" s="40">
        <v>0.9</v>
      </c>
      <c r="AD224" s="26">
        <f t="shared" si="48"/>
        <v>158</v>
      </c>
      <c r="AE224" s="31">
        <f t="shared" si="49"/>
        <v>1</v>
      </c>
      <c r="AF224" s="31">
        <f>Table1[[#This Row],[Contactable leads]]*Table1[[#This Row],[Average productive calls per lead]]</f>
        <v>158</v>
      </c>
      <c r="AG224" s="31">
        <f>Table1[[#This Row],[Total Calls]]*$AG$1</f>
        <v>142.20000000000002</v>
      </c>
      <c r="AH224" s="31">
        <f>IF(Table1[[#This Row],[MSRU]]="Metro",3,IF(Table1[[#This Row],[MSRU]]="URBAN",2,1))</f>
        <v>1</v>
      </c>
      <c r="AI224" s="23">
        <f t="shared" si="50"/>
        <v>24</v>
      </c>
      <c r="AJ224" s="4">
        <f t="shared" si="51"/>
        <v>8</v>
      </c>
      <c r="AK224" s="4">
        <f t="shared" si="52"/>
        <v>6</v>
      </c>
      <c r="AL224" s="4">
        <f t="shared" si="53"/>
        <v>15</v>
      </c>
      <c r="AM224" s="4">
        <f>(Table1[[#This Row],[Total Employees dedicated for sales pitch]]*Table1[[#This Row],[Working days]]*Table1[[#This Row],[Productive working hours]]*60)/Table1[[#This Row],[Minutes per connected call]]</f>
        <v>576</v>
      </c>
      <c r="AN22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158</v>
      </c>
      <c r="AO224" s="22">
        <f>Table1[[#This Row],[Contactable leads]]-Table1[[#This Row],[Contacted leads]]</f>
        <v>0</v>
      </c>
      <c r="AP224" s="17"/>
    </row>
    <row r="225" spans="1:42" hidden="1" x14ac:dyDescent="0.35">
      <c r="A225" s="11">
        <v>223</v>
      </c>
      <c r="B225" s="5" t="str">
        <f>IF(Table1[[#This Row],[Savings]]&gt;0,"N","Y")</f>
        <v>Y</v>
      </c>
      <c r="C225" s="5" t="s">
        <v>312</v>
      </c>
      <c r="D225" s="5" t="s">
        <v>340</v>
      </c>
      <c r="E225" s="5" t="s">
        <v>550</v>
      </c>
      <c r="F225" s="6">
        <v>43481</v>
      </c>
      <c r="G225" s="7">
        <f t="shared" ca="1" si="41"/>
        <v>6</v>
      </c>
      <c r="H225" s="4">
        <v>51</v>
      </c>
      <c r="I225" s="5" t="str">
        <f>IF(Table1[[#This Row],[No of Employees]]&lt;5,"Below 5",IF(Table1[[#This Row],[No of Employees]]&lt;10,"5 to 10",IF(Table1[[#This Row],[No of Employees]]&lt;15,"10 to 15","Above 15")))</f>
        <v>Above 15</v>
      </c>
      <c r="J225" s="57">
        <v>0</v>
      </c>
      <c r="K225" s="34">
        <v>0</v>
      </c>
      <c r="L225" s="34">
        <f t="shared" si="42"/>
        <v>0</v>
      </c>
      <c r="M225" s="35">
        <f t="shared" si="43"/>
        <v>0</v>
      </c>
      <c r="N225" s="34">
        <v>0</v>
      </c>
      <c r="O225" s="36">
        <f t="shared" si="44"/>
        <v>0</v>
      </c>
      <c r="P225" s="70"/>
      <c r="Q225" s="10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22">
        <v>0</v>
      </c>
      <c r="X225" s="16">
        <v>0</v>
      </c>
      <c r="Y225" s="8">
        <v>0</v>
      </c>
      <c r="Z225" s="9">
        <f t="shared" si="45"/>
        <v>0</v>
      </c>
      <c r="AA225" s="8">
        <f t="shared" si="46"/>
        <v>0</v>
      </c>
      <c r="AB225" s="42" t="str">
        <f t="shared" si="47"/>
        <v>A. Below 50</v>
      </c>
      <c r="AC225" s="40">
        <v>0.9</v>
      </c>
      <c r="AD225" s="26">
        <f t="shared" si="48"/>
        <v>0</v>
      </c>
      <c r="AE225" s="31">
        <f t="shared" si="49"/>
        <v>1</v>
      </c>
      <c r="AF225" s="31">
        <f>Table1[[#This Row],[Contactable leads]]*Table1[[#This Row],[Average productive calls per lead]]</f>
        <v>0</v>
      </c>
      <c r="AG225" s="31">
        <f>Table1[[#This Row],[Total Calls]]*$AG$1</f>
        <v>0</v>
      </c>
      <c r="AH225" s="31">
        <f>IF(Table1[[#This Row],[MSRU]]="Metro",3,IF(Table1[[#This Row],[MSRU]]="URBAN",2,1))</f>
        <v>3</v>
      </c>
      <c r="AI225" s="23">
        <f t="shared" si="50"/>
        <v>24</v>
      </c>
      <c r="AJ225" s="4">
        <f t="shared" si="51"/>
        <v>8</v>
      </c>
      <c r="AK225" s="4">
        <f t="shared" si="52"/>
        <v>6</v>
      </c>
      <c r="AL225" s="4">
        <f t="shared" si="53"/>
        <v>15</v>
      </c>
      <c r="AM225" s="4">
        <f>(Table1[[#This Row],[Total Employees dedicated for sales pitch]]*Table1[[#This Row],[Working days]]*Table1[[#This Row],[Productive working hours]]*60)/Table1[[#This Row],[Minutes per connected call]]</f>
        <v>1728</v>
      </c>
      <c r="AN22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225" s="22">
        <f>Table1[[#This Row],[Contactable leads]]-Table1[[#This Row],[Contacted leads]]</f>
        <v>0</v>
      </c>
      <c r="AP225" s="17"/>
    </row>
    <row r="226" spans="1:42" x14ac:dyDescent="0.35">
      <c r="A226" s="11">
        <v>224</v>
      </c>
      <c r="B226" s="5" t="str">
        <f>IF(Table1[[#This Row],[Savings]]&gt;0,"N","Y")</f>
        <v>N</v>
      </c>
      <c r="C226" s="5" t="s">
        <v>190</v>
      </c>
      <c r="D226" s="5" t="s">
        <v>343</v>
      </c>
      <c r="E226" s="5" t="s">
        <v>551</v>
      </c>
      <c r="F226" s="6">
        <v>43978</v>
      </c>
      <c r="G226" s="7">
        <f t="shared" ca="1" si="41"/>
        <v>4</v>
      </c>
      <c r="H226" s="4">
        <v>3</v>
      </c>
      <c r="I226" s="5" t="str">
        <f>IF(Table1[[#This Row],[No of Employees]]&lt;5,"Below 5",IF(Table1[[#This Row],[No of Employees]]&lt;10,"5 to 10",IF(Table1[[#This Row],[No of Employees]]&lt;15,"10 to 15","Above 15")))</f>
        <v>Below 5</v>
      </c>
      <c r="J226" s="57">
        <v>5.4596710000000002</v>
      </c>
      <c r="K226" s="34">
        <v>0.12517700000000001</v>
      </c>
      <c r="L226" s="34">
        <f t="shared" si="42"/>
        <v>5.584848</v>
      </c>
      <c r="M226" s="67">
        <f t="shared" si="43"/>
        <v>2.0480135179066185E-4</v>
      </c>
      <c r="N226" s="34">
        <v>4.944477</v>
      </c>
      <c r="O226" s="68">
        <f t="shared" si="44"/>
        <v>9.2596281763696758E-5</v>
      </c>
      <c r="P226" s="71"/>
      <c r="Q226" s="10">
        <v>9</v>
      </c>
      <c r="R226" s="8">
        <v>35</v>
      </c>
      <c r="S226" s="8">
        <v>0</v>
      </c>
      <c r="T226" s="8">
        <v>0</v>
      </c>
      <c r="U226" s="8">
        <v>0</v>
      </c>
      <c r="V226" s="8">
        <v>0</v>
      </c>
      <c r="W226" s="22">
        <v>2</v>
      </c>
      <c r="X226" s="16">
        <v>46</v>
      </c>
      <c r="Y226" s="8">
        <v>45</v>
      </c>
      <c r="Z226" s="9">
        <f t="shared" si="45"/>
        <v>2.1739130434782594E-2</v>
      </c>
      <c r="AA226" s="8">
        <f t="shared" si="46"/>
        <v>1</v>
      </c>
      <c r="AB226" s="42" t="str">
        <f t="shared" si="47"/>
        <v>A. Below 50</v>
      </c>
      <c r="AC226" s="40">
        <v>0.9</v>
      </c>
      <c r="AD226" s="26">
        <f t="shared" si="48"/>
        <v>41</v>
      </c>
      <c r="AE226" s="31">
        <f t="shared" si="49"/>
        <v>1</v>
      </c>
      <c r="AF226" s="31">
        <f>Table1[[#This Row],[Contactable leads]]*Table1[[#This Row],[Average productive calls per lead]]</f>
        <v>41</v>
      </c>
      <c r="AG226" s="31">
        <f>Table1[[#This Row],[Total Calls]]*$AG$1</f>
        <v>36.9</v>
      </c>
      <c r="AH226" s="31">
        <f>IF(Table1[[#This Row],[MSRU]]="Metro",3,IF(Table1[[#This Row],[MSRU]]="URBAN",2,1))</f>
        <v>1</v>
      </c>
      <c r="AI226" s="23">
        <f t="shared" si="50"/>
        <v>24</v>
      </c>
      <c r="AJ226" s="4">
        <f t="shared" si="51"/>
        <v>8</v>
      </c>
      <c r="AK226" s="4">
        <f t="shared" si="52"/>
        <v>6</v>
      </c>
      <c r="AL226" s="4">
        <f t="shared" si="53"/>
        <v>15</v>
      </c>
      <c r="AM226" s="4">
        <f>(Table1[[#This Row],[Total Employees dedicated for sales pitch]]*Table1[[#This Row],[Working days]]*Table1[[#This Row],[Productive working hours]]*60)/Table1[[#This Row],[Minutes per connected call]]</f>
        <v>576</v>
      </c>
      <c r="AN22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41</v>
      </c>
      <c r="AO226" s="22">
        <f>Table1[[#This Row],[Contactable leads]]-Table1[[#This Row],[Contacted leads]]</f>
        <v>0</v>
      </c>
      <c r="AP226" s="17"/>
    </row>
    <row r="227" spans="1:42" x14ac:dyDescent="0.35">
      <c r="A227" s="11">
        <v>225</v>
      </c>
      <c r="B227" s="5" t="str">
        <f>IF(Table1[[#This Row],[Savings]]&gt;0,"N","Y")</f>
        <v>N</v>
      </c>
      <c r="C227" s="5" t="s">
        <v>313</v>
      </c>
      <c r="D227" s="5" t="s">
        <v>340</v>
      </c>
      <c r="E227" s="5" t="s">
        <v>552</v>
      </c>
      <c r="F227" s="6">
        <v>38063</v>
      </c>
      <c r="G227" s="7">
        <f t="shared" ca="1" si="41"/>
        <v>21</v>
      </c>
      <c r="H227" s="4">
        <v>12</v>
      </c>
      <c r="I227" s="5" t="str">
        <f>IF(Table1[[#This Row],[No of Employees]]&lt;5,"Below 5",IF(Table1[[#This Row],[No of Employees]]&lt;10,"5 to 10",IF(Table1[[#This Row],[No of Employees]]&lt;15,"10 to 15","Above 15")))</f>
        <v>10 to 15</v>
      </c>
      <c r="J227" s="57">
        <v>60.811033000000002</v>
      </c>
      <c r="K227" s="34">
        <v>12.561757999999999</v>
      </c>
      <c r="L227" s="34">
        <f t="shared" si="42"/>
        <v>73.372791000000007</v>
      </c>
      <c r="M227" s="67">
        <f t="shared" si="43"/>
        <v>2.6906456149663714E-3</v>
      </c>
      <c r="N227" s="34">
        <v>102.845589</v>
      </c>
      <c r="O227" s="68">
        <f t="shared" si="44"/>
        <v>1.9260114137849874E-3</v>
      </c>
      <c r="P227" s="71"/>
      <c r="Q227" s="10">
        <v>186</v>
      </c>
      <c r="R227" s="8">
        <v>304</v>
      </c>
      <c r="S227" s="8">
        <v>16</v>
      </c>
      <c r="T227" s="8">
        <v>18</v>
      </c>
      <c r="U227" s="8">
        <v>0</v>
      </c>
      <c r="V227" s="8">
        <v>20</v>
      </c>
      <c r="W227" s="22">
        <v>16</v>
      </c>
      <c r="X227" s="16">
        <v>560</v>
      </c>
      <c r="Y227" s="8">
        <v>537</v>
      </c>
      <c r="Z227" s="9">
        <f t="shared" si="45"/>
        <v>4.1071428571428537E-2</v>
      </c>
      <c r="AA227" s="8">
        <f t="shared" si="46"/>
        <v>23</v>
      </c>
      <c r="AB227" s="42" t="str">
        <f t="shared" si="47"/>
        <v>E. 500-750</v>
      </c>
      <c r="AC227" s="40">
        <v>0.9</v>
      </c>
      <c r="AD227" s="26">
        <f t="shared" si="48"/>
        <v>483</v>
      </c>
      <c r="AE227" s="31">
        <f t="shared" si="49"/>
        <v>1</v>
      </c>
      <c r="AF227" s="31">
        <f>Table1[[#This Row],[Contactable leads]]*Table1[[#This Row],[Average productive calls per lead]]</f>
        <v>483</v>
      </c>
      <c r="AG227" s="31">
        <f>Table1[[#This Row],[Total Calls]]*$AG$1</f>
        <v>434.7</v>
      </c>
      <c r="AH227" s="31">
        <f>IF(Table1[[#This Row],[MSRU]]="Metro",3,IF(Table1[[#This Row],[MSRU]]="URBAN",2,1))</f>
        <v>3</v>
      </c>
      <c r="AI227" s="23">
        <f t="shared" si="50"/>
        <v>24</v>
      </c>
      <c r="AJ227" s="4">
        <f t="shared" si="51"/>
        <v>8</v>
      </c>
      <c r="AK227" s="4">
        <f t="shared" si="52"/>
        <v>6</v>
      </c>
      <c r="AL227" s="4">
        <f t="shared" si="53"/>
        <v>15</v>
      </c>
      <c r="AM227" s="4">
        <f>(Table1[[#This Row],[Total Employees dedicated for sales pitch]]*Table1[[#This Row],[Working days]]*Table1[[#This Row],[Productive working hours]]*60)/Table1[[#This Row],[Minutes per connected call]]</f>
        <v>1728</v>
      </c>
      <c r="AN22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483</v>
      </c>
      <c r="AO227" s="22">
        <f>Table1[[#This Row],[Contactable leads]]-Table1[[#This Row],[Contacted leads]]</f>
        <v>0</v>
      </c>
      <c r="AP227" s="17"/>
    </row>
    <row r="228" spans="1:42" x14ac:dyDescent="0.35">
      <c r="A228" s="11">
        <v>226</v>
      </c>
      <c r="B228" s="5" t="str">
        <f>IF(Table1[[#This Row],[Savings]]&gt;0,"N","Y")</f>
        <v>N</v>
      </c>
      <c r="C228" s="5" t="s">
        <v>312</v>
      </c>
      <c r="D228" s="5" t="s">
        <v>340</v>
      </c>
      <c r="E228" s="5" t="s">
        <v>553</v>
      </c>
      <c r="F228" s="6">
        <v>43978</v>
      </c>
      <c r="G228" s="7">
        <f t="shared" ca="1" si="41"/>
        <v>4</v>
      </c>
      <c r="H228" s="4">
        <v>4</v>
      </c>
      <c r="I228" s="5" t="str">
        <f>IF(Table1[[#This Row],[No of Employees]]&lt;5,"Below 5",IF(Table1[[#This Row],[No of Employees]]&lt;10,"5 to 10",IF(Table1[[#This Row],[No of Employees]]&lt;15,"10 to 15","Above 15")))</f>
        <v>Below 5</v>
      </c>
      <c r="J228" s="57">
        <v>11.127057000000001</v>
      </c>
      <c r="K228" s="34">
        <v>3.1837749999999998</v>
      </c>
      <c r="L228" s="34">
        <f t="shared" si="42"/>
        <v>14.310832000000001</v>
      </c>
      <c r="M228" s="67">
        <f t="shared" si="43"/>
        <v>5.2479095918976865E-4</v>
      </c>
      <c r="N228" s="34">
        <v>16.362321999999999</v>
      </c>
      <c r="O228" s="68">
        <f t="shared" si="44"/>
        <v>3.0642071511715685E-4</v>
      </c>
      <c r="P228" s="71"/>
      <c r="Q228" s="10">
        <v>26</v>
      </c>
      <c r="R228" s="8">
        <v>114</v>
      </c>
      <c r="S228" s="8">
        <v>3</v>
      </c>
      <c r="T228" s="8">
        <v>3</v>
      </c>
      <c r="U228" s="8">
        <v>0</v>
      </c>
      <c r="V228" s="8">
        <v>3</v>
      </c>
      <c r="W228" s="22">
        <v>5</v>
      </c>
      <c r="X228" s="16">
        <v>154</v>
      </c>
      <c r="Y228" s="8">
        <v>152</v>
      </c>
      <c r="Z228" s="9">
        <f t="shared" si="45"/>
        <v>1.2987012987012991E-2</v>
      </c>
      <c r="AA228" s="8">
        <f t="shared" si="46"/>
        <v>2</v>
      </c>
      <c r="AB228" s="42" t="str">
        <f t="shared" si="47"/>
        <v>C. 100-250</v>
      </c>
      <c r="AC228" s="40">
        <v>0.9</v>
      </c>
      <c r="AD228" s="26">
        <f t="shared" si="48"/>
        <v>137</v>
      </c>
      <c r="AE228" s="31">
        <f t="shared" si="49"/>
        <v>1</v>
      </c>
      <c r="AF228" s="31">
        <f>Table1[[#This Row],[Contactable leads]]*Table1[[#This Row],[Average productive calls per lead]]</f>
        <v>137</v>
      </c>
      <c r="AG228" s="31">
        <f>Table1[[#This Row],[Total Calls]]*$AG$1</f>
        <v>123.3</v>
      </c>
      <c r="AH228" s="31">
        <f>IF(Table1[[#This Row],[MSRU]]="Metro",3,IF(Table1[[#This Row],[MSRU]]="URBAN",2,1))</f>
        <v>3</v>
      </c>
      <c r="AI228" s="23">
        <f t="shared" si="50"/>
        <v>24</v>
      </c>
      <c r="AJ228" s="4">
        <f t="shared" si="51"/>
        <v>8</v>
      </c>
      <c r="AK228" s="4">
        <f t="shared" si="52"/>
        <v>6</v>
      </c>
      <c r="AL228" s="4">
        <f t="shared" si="53"/>
        <v>15</v>
      </c>
      <c r="AM228" s="4">
        <f>(Table1[[#This Row],[Total Employees dedicated for sales pitch]]*Table1[[#This Row],[Working days]]*Table1[[#This Row],[Productive working hours]]*60)/Table1[[#This Row],[Minutes per connected call]]</f>
        <v>1728</v>
      </c>
      <c r="AN22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137</v>
      </c>
      <c r="AO228" s="22">
        <f>Table1[[#This Row],[Contactable leads]]-Table1[[#This Row],[Contacted leads]]</f>
        <v>0</v>
      </c>
      <c r="AP228" s="17"/>
    </row>
    <row r="229" spans="1:42" x14ac:dyDescent="0.35">
      <c r="A229" s="11">
        <v>227</v>
      </c>
      <c r="B229" s="5" t="str">
        <f>IF(Table1[[#This Row],[Savings]]&gt;0,"N","Y")</f>
        <v>N</v>
      </c>
      <c r="C229" s="5" t="s">
        <v>312</v>
      </c>
      <c r="D229" s="5" t="s">
        <v>340</v>
      </c>
      <c r="E229" s="5" t="s">
        <v>554</v>
      </c>
      <c r="F229" s="6">
        <v>43896</v>
      </c>
      <c r="G229" s="7">
        <f t="shared" ca="1" si="41"/>
        <v>5</v>
      </c>
      <c r="H229" s="4">
        <v>5</v>
      </c>
      <c r="I229" s="5" t="str">
        <f>IF(Table1[[#This Row],[No of Employees]]&lt;5,"Below 5",IF(Table1[[#This Row],[No of Employees]]&lt;10,"5 to 10",IF(Table1[[#This Row],[No of Employees]]&lt;15,"10 to 15","Above 15")))</f>
        <v>5 to 10</v>
      </c>
      <c r="J229" s="57">
        <v>16.563303999999999</v>
      </c>
      <c r="K229" s="34">
        <v>2.2712639999999999</v>
      </c>
      <c r="L229" s="34">
        <f t="shared" si="42"/>
        <v>18.834567999999997</v>
      </c>
      <c r="M229" s="67">
        <f t="shared" si="43"/>
        <v>6.9068038857872979E-4</v>
      </c>
      <c r="N229" s="34">
        <v>22.448734000000002</v>
      </c>
      <c r="O229" s="68">
        <f t="shared" si="44"/>
        <v>4.204022586619939E-4</v>
      </c>
      <c r="P229" s="71"/>
      <c r="Q229" s="10">
        <v>11</v>
      </c>
      <c r="R229" s="8">
        <v>77</v>
      </c>
      <c r="S229" s="8">
        <v>8</v>
      </c>
      <c r="T229" s="8">
        <v>3</v>
      </c>
      <c r="U229" s="8">
        <v>0</v>
      </c>
      <c r="V229" s="8">
        <v>5</v>
      </c>
      <c r="W229" s="22">
        <v>4</v>
      </c>
      <c r="X229" s="16">
        <v>108</v>
      </c>
      <c r="Y229" s="8">
        <v>106</v>
      </c>
      <c r="Z229" s="9">
        <f t="shared" si="45"/>
        <v>1.851851851851849E-2</v>
      </c>
      <c r="AA229" s="8">
        <f t="shared" si="46"/>
        <v>2</v>
      </c>
      <c r="AB229" s="42" t="str">
        <f t="shared" si="47"/>
        <v>C. 100-250</v>
      </c>
      <c r="AC229" s="40">
        <v>0.9</v>
      </c>
      <c r="AD229" s="26">
        <f t="shared" si="48"/>
        <v>95</v>
      </c>
      <c r="AE229" s="31">
        <f t="shared" si="49"/>
        <v>1</v>
      </c>
      <c r="AF229" s="31">
        <f>Table1[[#This Row],[Contactable leads]]*Table1[[#This Row],[Average productive calls per lead]]</f>
        <v>95</v>
      </c>
      <c r="AG229" s="31">
        <f>Table1[[#This Row],[Total Calls]]*$AG$1</f>
        <v>85.5</v>
      </c>
      <c r="AH229" s="31">
        <f>IF(Table1[[#This Row],[MSRU]]="Metro",3,IF(Table1[[#This Row],[MSRU]]="URBAN",2,1))</f>
        <v>3</v>
      </c>
      <c r="AI229" s="23">
        <f t="shared" si="50"/>
        <v>24</v>
      </c>
      <c r="AJ229" s="4">
        <f t="shared" si="51"/>
        <v>8</v>
      </c>
      <c r="AK229" s="4">
        <f t="shared" si="52"/>
        <v>6</v>
      </c>
      <c r="AL229" s="4">
        <f t="shared" si="53"/>
        <v>15</v>
      </c>
      <c r="AM229" s="4">
        <f>(Table1[[#This Row],[Total Employees dedicated for sales pitch]]*Table1[[#This Row],[Working days]]*Table1[[#This Row],[Productive working hours]]*60)/Table1[[#This Row],[Minutes per connected call]]</f>
        <v>1728</v>
      </c>
      <c r="AN22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95</v>
      </c>
      <c r="AO229" s="22">
        <f>Table1[[#This Row],[Contactable leads]]-Table1[[#This Row],[Contacted leads]]</f>
        <v>0</v>
      </c>
      <c r="AP229" s="17"/>
    </row>
    <row r="230" spans="1:42" x14ac:dyDescent="0.35">
      <c r="A230" s="11">
        <v>228</v>
      </c>
      <c r="B230" s="5" t="str">
        <f>IF(Table1[[#This Row],[Savings]]&gt;0,"N","Y")</f>
        <v>N</v>
      </c>
      <c r="C230" s="5" t="s">
        <v>312</v>
      </c>
      <c r="D230" s="5" t="s">
        <v>340</v>
      </c>
      <c r="E230" s="5" t="s">
        <v>555</v>
      </c>
      <c r="F230" s="6">
        <v>43909</v>
      </c>
      <c r="G230" s="7">
        <f t="shared" ca="1" si="41"/>
        <v>5</v>
      </c>
      <c r="H230" s="4">
        <v>5</v>
      </c>
      <c r="I230" s="5" t="str">
        <f>IF(Table1[[#This Row],[No of Employees]]&lt;5,"Below 5",IF(Table1[[#This Row],[No of Employees]]&lt;10,"5 to 10",IF(Table1[[#This Row],[No of Employees]]&lt;15,"10 to 15","Above 15")))</f>
        <v>5 to 10</v>
      </c>
      <c r="J230" s="57">
        <v>9.6651380000000007</v>
      </c>
      <c r="K230" s="34">
        <v>1.7548539999999999</v>
      </c>
      <c r="L230" s="34">
        <f t="shared" si="42"/>
        <v>11.419992000000001</v>
      </c>
      <c r="M230" s="67">
        <f t="shared" si="43"/>
        <v>4.1878128089404475E-4</v>
      </c>
      <c r="N230" s="34">
        <v>18.488135</v>
      </c>
      <c r="O230" s="68">
        <f t="shared" si="44"/>
        <v>3.4623127132460396E-4</v>
      </c>
      <c r="P230" s="71"/>
      <c r="Q230" s="10">
        <v>2</v>
      </c>
      <c r="R230" s="8">
        <v>60</v>
      </c>
      <c r="S230" s="8">
        <v>3</v>
      </c>
      <c r="T230" s="8">
        <v>4</v>
      </c>
      <c r="U230" s="8">
        <v>0</v>
      </c>
      <c r="V230" s="8">
        <v>2</v>
      </c>
      <c r="W230" s="22">
        <v>7</v>
      </c>
      <c r="X230" s="16">
        <v>78</v>
      </c>
      <c r="Y230" s="8">
        <v>76</v>
      </c>
      <c r="Z230" s="9">
        <f t="shared" si="45"/>
        <v>2.5641025641025661E-2</v>
      </c>
      <c r="AA230" s="8">
        <f t="shared" si="46"/>
        <v>2</v>
      </c>
      <c r="AB230" s="42" t="str">
        <f t="shared" si="47"/>
        <v>B. 50-100</v>
      </c>
      <c r="AC230" s="40">
        <v>0.9</v>
      </c>
      <c r="AD230" s="26">
        <f t="shared" si="48"/>
        <v>68</v>
      </c>
      <c r="AE230" s="31">
        <f t="shared" si="49"/>
        <v>1</v>
      </c>
      <c r="AF230" s="31">
        <f>Table1[[#This Row],[Contactable leads]]*Table1[[#This Row],[Average productive calls per lead]]</f>
        <v>68</v>
      </c>
      <c r="AG230" s="31">
        <f>Table1[[#This Row],[Total Calls]]*$AG$1</f>
        <v>61.2</v>
      </c>
      <c r="AH230" s="31">
        <f>IF(Table1[[#This Row],[MSRU]]="Metro",3,IF(Table1[[#This Row],[MSRU]]="URBAN",2,1))</f>
        <v>3</v>
      </c>
      <c r="AI230" s="23">
        <f t="shared" si="50"/>
        <v>24</v>
      </c>
      <c r="AJ230" s="4">
        <f t="shared" si="51"/>
        <v>8</v>
      </c>
      <c r="AK230" s="4">
        <f t="shared" si="52"/>
        <v>6</v>
      </c>
      <c r="AL230" s="4">
        <f t="shared" si="53"/>
        <v>15</v>
      </c>
      <c r="AM230" s="4">
        <f>(Table1[[#This Row],[Total Employees dedicated for sales pitch]]*Table1[[#This Row],[Working days]]*Table1[[#This Row],[Productive working hours]]*60)/Table1[[#This Row],[Minutes per connected call]]</f>
        <v>1728</v>
      </c>
      <c r="AN23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68</v>
      </c>
      <c r="AO230" s="22">
        <f>Table1[[#This Row],[Contactable leads]]-Table1[[#This Row],[Contacted leads]]</f>
        <v>0</v>
      </c>
      <c r="AP230" s="17"/>
    </row>
    <row r="231" spans="1:42" x14ac:dyDescent="0.35">
      <c r="A231" s="11">
        <v>229</v>
      </c>
      <c r="B231" s="5" t="str">
        <f>IF(Table1[[#This Row],[Savings]]&gt;0,"N","Y")</f>
        <v>N</v>
      </c>
      <c r="C231" s="5" t="s">
        <v>312</v>
      </c>
      <c r="D231" s="5" t="s">
        <v>340</v>
      </c>
      <c r="E231" s="5" t="s">
        <v>556</v>
      </c>
      <c r="F231" s="6">
        <v>43985</v>
      </c>
      <c r="G231" s="7">
        <f t="shared" ca="1" si="41"/>
        <v>4</v>
      </c>
      <c r="H231" s="4">
        <v>4</v>
      </c>
      <c r="I231" s="5" t="str">
        <f>IF(Table1[[#This Row],[No of Employees]]&lt;5,"Below 5",IF(Table1[[#This Row],[No of Employees]]&lt;10,"5 to 10",IF(Table1[[#This Row],[No of Employees]]&lt;15,"10 to 15","Above 15")))</f>
        <v>Below 5</v>
      </c>
      <c r="J231" s="57">
        <v>8.7569750000000006</v>
      </c>
      <c r="K231" s="34">
        <v>1.453457</v>
      </c>
      <c r="L231" s="34">
        <f t="shared" si="42"/>
        <v>10.210432000000001</v>
      </c>
      <c r="M231" s="67">
        <f t="shared" si="43"/>
        <v>3.7442563807763994E-4</v>
      </c>
      <c r="N231" s="34">
        <v>8.2109100000000002</v>
      </c>
      <c r="O231" s="68">
        <f t="shared" si="44"/>
        <v>1.5376747346511176E-4</v>
      </c>
      <c r="P231" s="71"/>
      <c r="Q231" s="10">
        <v>15</v>
      </c>
      <c r="R231" s="8">
        <v>45</v>
      </c>
      <c r="S231" s="8">
        <v>3</v>
      </c>
      <c r="T231" s="8">
        <v>2</v>
      </c>
      <c r="U231" s="8">
        <v>0</v>
      </c>
      <c r="V231" s="8">
        <v>1</v>
      </c>
      <c r="W231" s="22">
        <v>0</v>
      </c>
      <c r="X231" s="16">
        <v>66</v>
      </c>
      <c r="Y231" s="8">
        <v>66</v>
      </c>
      <c r="Z231" s="9">
        <f t="shared" si="45"/>
        <v>0</v>
      </c>
      <c r="AA231" s="8">
        <f t="shared" si="46"/>
        <v>0</v>
      </c>
      <c r="AB231" s="42" t="str">
        <f t="shared" si="47"/>
        <v>B. 50-100</v>
      </c>
      <c r="AC231" s="40">
        <v>0.9</v>
      </c>
      <c r="AD231" s="26">
        <f t="shared" si="48"/>
        <v>59</v>
      </c>
      <c r="AE231" s="31">
        <f t="shared" si="49"/>
        <v>1</v>
      </c>
      <c r="AF231" s="31">
        <f>Table1[[#This Row],[Contactable leads]]*Table1[[#This Row],[Average productive calls per lead]]</f>
        <v>59</v>
      </c>
      <c r="AG231" s="31">
        <f>Table1[[#This Row],[Total Calls]]*$AG$1</f>
        <v>53.1</v>
      </c>
      <c r="AH231" s="31">
        <f>IF(Table1[[#This Row],[MSRU]]="Metro",3,IF(Table1[[#This Row],[MSRU]]="URBAN",2,1))</f>
        <v>3</v>
      </c>
      <c r="AI231" s="23">
        <f t="shared" si="50"/>
        <v>24</v>
      </c>
      <c r="AJ231" s="4">
        <f t="shared" si="51"/>
        <v>8</v>
      </c>
      <c r="AK231" s="4">
        <f t="shared" si="52"/>
        <v>6</v>
      </c>
      <c r="AL231" s="4">
        <f t="shared" si="53"/>
        <v>15</v>
      </c>
      <c r="AM231" s="4">
        <f>(Table1[[#This Row],[Total Employees dedicated for sales pitch]]*Table1[[#This Row],[Working days]]*Table1[[#This Row],[Productive working hours]]*60)/Table1[[#This Row],[Minutes per connected call]]</f>
        <v>1728</v>
      </c>
      <c r="AN23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59</v>
      </c>
      <c r="AO231" s="22">
        <f>Table1[[#This Row],[Contactable leads]]-Table1[[#This Row],[Contacted leads]]</f>
        <v>0</v>
      </c>
      <c r="AP231" s="17"/>
    </row>
    <row r="232" spans="1:42" x14ac:dyDescent="0.35">
      <c r="A232" s="11">
        <v>231</v>
      </c>
      <c r="B232" s="5" t="str">
        <f>IF(Table1[[#This Row],[Savings]]&gt;0,"N","Y")</f>
        <v>N</v>
      </c>
      <c r="C232" s="5" t="s">
        <v>312</v>
      </c>
      <c r="D232" s="5" t="s">
        <v>340</v>
      </c>
      <c r="E232" s="5" t="s">
        <v>557</v>
      </c>
      <c r="F232" s="6">
        <v>44060</v>
      </c>
      <c r="G232" s="7">
        <f t="shared" ca="1" si="41"/>
        <v>4</v>
      </c>
      <c r="H232" s="4">
        <v>5</v>
      </c>
      <c r="I232" s="5" t="str">
        <f>IF(Table1[[#This Row],[No of Employees]]&lt;5,"Below 5",IF(Table1[[#This Row],[No of Employees]]&lt;10,"5 to 10",IF(Table1[[#This Row],[No of Employees]]&lt;15,"10 to 15","Above 15")))</f>
        <v>5 to 10</v>
      </c>
      <c r="J232" s="57">
        <v>15.935570999999999</v>
      </c>
      <c r="K232" s="34">
        <v>1.305922</v>
      </c>
      <c r="L232" s="34">
        <f t="shared" si="42"/>
        <v>17.241492999999998</v>
      </c>
      <c r="M232" s="67">
        <f t="shared" si="43"/>
        <v>6.3226090903266007E-4</v>
      </c>
      <c r="N232" s="34">
        <v>44.546241000000002</v>
      </c>
      <c r="O232" s="68">
        <f t="shared" si="44"/>
        <v>8.3422701392878184E-4</v>
      </c>
      <c r="P232" s="71"/>
      <c r="Q232" s="10">
        <v>10</v>
      </c>
      <c r="R232" s="8">
        <v>179</v>
      </c>
      <c r="S232" s="8">
        <v>8</v>
      </c>
      <c r="T232" s="8">
        <v>9</v>
      </c>
      <c r="U232" s="8">
        <v>0</v>
      </c>
      <c r="V232" s="8">
        <v>2</v>
      </c>
      <c r="W232" s="22">
        <v>8</v>
      </c>
      <c r="X232" s="16">
        <v>216</v>
      </c>
      <c r="Y232" s="8">
        <v>211</v>
      </c>
      <c r="Z232" s="9">
        <f t="shared" si="45"/>
        <v>2.314814814814814E-2</v>
      </c>
      <c r="AA232" s="8">
        <f t="shared" si="46"/>
        <v>5</v>
      </c>
      <c r="AB232" s="42" t="str">
        <f t="shared" si="47"/>
        <v>C. 100-250</v>
      </c>
      <c r="AC232" s="40">
        <v>0.9</v>
      </c>
      <c r="AD232" s="26">
        <f t="shared" si="48"/>
        <v>190</v>
      </c>
      <c r="AE232" s="31">
        <f t="shared" si="49"/>
        <v>1</v>
      </c>
      <c r="AF232" s="31">
        <f>Table1[[#This Row],[Contactable leads]]*Table1[[#This Row],[Average productive calls per lead]]</f>
        <v>190</v>
      </c>
      <c r="AG232" s="31">
        <f>Table1[[#This Row],[Total Calls]]*$AG$1</f>
        <v>171</v>
      </c>
      <c r="AH232" s="31">
        <f>IF(Table1[[#This Row],[MSRU]]="Metro",3,IF(Table1[[#This Row],[MSRU]]="URBAN",2,1))</f>
        <v>3</v>
      </c>
      <c r="AI232" s="23">
        <f t="shared" si="50"/>
        <v>24</v>
      </c>
      <c r="AJ232" s="4">
        <f t="shared" si="51"/>
        <v>8</v>
      </c>
      <c r="AK232" s="4">
        <f t="shared" si="52"/>
        <v>6</v>
      </c>
      <c r="AL232" s="4">
        <f t="shared" si="53"/>
        <v>15</v>
      </c>
      <c r="AM232" s="4">
        <f>(Table1[[#This Row],[Total Employees dedicated for sales pitch]]*Table1[[#This Row],[Working days]]*Table1[[#This Row],[Productive working hours]]*60)/Table1[[#This Row],[Minutes per connected call]]</f>
        <v>1728</v>
      </c>
      <c r="AN23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190</v>
      </c>
      <c r="AO232" s="22">
        <f>Table1[[#This Row],[Contactable leads]]-Table1[[#This Row],[Contacted leads]]</f>
        <v>0</v>
      </c>
      <c r="AP232" s="17"/>
    </row>
    <row r="233" spans="1:42" x14ac:dyDescent="0.35">
      <c r="A233" s="11">
        <v>232</v>
      </c>
      <c r="B233" s="5" t="str">
        <f>IF(Table1[[#This Row],[Savings]]&gt;0,"N","Y")</f>
        <v>N</v>
      </c>
      <c r="C233" s="5" t="s">
        <v>312</v>
      </c>
      <c r="D233" s="5" t="s">
        <v>343</v>
      </c>
      <c r="E233" s="5" t="s">
        <v>558</v>
      </c>
      <c r="F233" s="6">
        <v>44049</v>
      </c>
      <c r="G233" s="7">
        <f t="shared" ca="1" si="41"/>
        <v>4</v>
      </c>
      <c r="H233" s="4">
        <v>4</v>
      </c>
      <c r="I233" s="5" t="str">
        <f>IF(Table1[[#This Row],[No of Employees]]&lt;5,"Below 5",IF(Table1[[#This Row],[No of Employees]]&lt;10,"5 to 10",IF(Table1[[#This Row],[No of Employees]]&lt;15,"10 to 15","Above 15")))</f>
        <v>Below 5</v>
      </c>
      <c r="J233" s="57">
        <v>5.4794090000000004</v>
      </c>
      <c r="K233" s="34">
        <v>1.019185</v>
      </c>
      <c r="L233" s="34">
        <f t="shared" si="42"/>
        <v>6.4985940000000006</v>
      </c>
      <c r="M233" s="67">
        <f t="shared" si="43"/>
        <v>2.3830923168162939E-4</v>
      </c>
      <c r="N233" s="34">
        <v>3.0032299999999998</v>
      </c>
      <c r="O233" s="68">
        <f t="shared" si="44"/>
        <v>5.6242132642377951E-5</v>
      </c>
      <c r="P233" s="71"/>
      <c r="Q233" s="10">
        <v>14</v>
      </c>
      <c r="R233" s="8">
        <v>40</v>
      </c>
      <c r="S233" s="8">
        <v>1</v>
      </c>
      <c r="T233" s="8">
        <v>1</v>
      </c>
      <c r="U233" s="8">
        <v>0</v>
      </c>
      <c r="V233" s="8">
        <v>2</v>
      </c>
      <c r="W233" s="22">
        <v>2</v>
      </c>
      <c r="X233" s="16">
        <v>60</v>
      </c>
      <c r="Y233" s="8">
        <v>58</v>
      </c>
      <c r="Z233" s="9">
        <f t="shared" si="45"/>
        <v>3.3333333333333326E-2</v>
      </c>
      <c r="AA233" s="8">
        <f t="shared" si="46"/>
        <v>2</v>
      </c>
      <c r="AB233" s="42" t="str">
        <f t="shared" si="47"/>
        <v>B. 50-100</v>
      </c>
      <c r="AC233" s="40">
        <v>0.9</v>
      </c>
      <c r="AD233" s="26">
        <f t="shared" si="48"/>
        <v>52</v>
      </c>
      <c r="AE233" s="31">
        <f t="shared" si="49"/>
        <v>1</v>
      </c>
      <c r="AF233" s="31">
        <f>Table1[[#This Row],[Contactable leads]]*Table1[[#This Row],[Average productive calls per lead]]</f>
        <v>52</v>
      </c>
      <c r="AG233" s="31">
        <f>Table1[[#This Row],[Total Calls]]*$AG$1</f>
        <v>46.800000000000004</v>
      </c>
      <c r="AH233" s="31">
        <f>IF(Table1[[#This Row],[MSRU]]="Metro",3,IF(Table1[[#This Row],[MSRU]]="URBAN",2,1))</f>
        <v>1</v>
      </c>
      <c r="AI233" s="23">
        <f t="shared" si="50"/>
        <v>24</v>
      </c>
      <c r="AJ233" s="4">
        <f t="shared" si="51"/>
        <v>8</v>
      </c>
      <c r="AK233" s="4">
        <f t="shared" si="52"/>
        <v>6</v>
      </c>
      <c r="AL233" s="4">
        <f t="shared" si="53"/>
        <v>15</v>
      </c>
      <c r="AM233" s="4">
        <f>(Table1[[#This Row],[Total Employees dedicated for sales pitch]]*Table1[[#This Row],[Working days]]*Table1[[#This Row],[Productive working hours]]*60)/Table1[[#This Row],[Minutes per connected call]]</f>
        <v>576</v>
      </c>
      <c r="AN23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52</v>
      </c>
      <c r="AO233" s="22">
        <f>Table1[[#This Row],[Contactable leads]]-Table1[[#This Row],[Contacted leads]]</f>
        <v>0</v>
      </c>
      <c r="AP233" s="17"/>
    </row>
    <row r="234" spans="1:42" x14ac:dyDescent="0.35">
      <c r="A234" s="11">
        <v>233</v>
      </c>
      <c r="B234" s="5" t="str">
        <f>IF(Table1[[#This Row],[Savings]]&gt;0,"N","Y")</f>
        <v>N</v>
      </c>
      <c r="C234" s="5" t="s">
        <v>312</v>
      </c>
      <c r="D234" s="5" t="s">
        <v>340</v>
      </c>
      <c r="E234" s="5" t="s">
        <v>559</v>
      </c>
      <c r="F234" s="6">
        <v>44097</v>
      </c>
      <c r="G234" s="7">
        <f t="shared" ca="1" si="41"/>
        <v>4</v>
      </c>
      <c r="H234" s="4">
        <v>6</v>
      </c>
      <c r="I234" s="5" t="str">
        <f>IF(Table1[[#This Row],[No of Employees]]&lt;5,"Below 5",IF(Table1[[#This Row],[No of Employees]]&lt;10,"5 to 10",IF(Table1[[#This Row],[No of Employees]]&lt;15,"10 to 15","Above 15")))</f>
        <v>5 to 10</v>
      </c>
      <c r="J234" s="57">
        <v>12.123215</v>
      </c>
      <c r="K234" s="34">
        <v>2.5610789999999999</v>
      </c>
      <c r="L234" s="34">
        <f t="shared" si="42"/>
        <v>14.684294</v>
      </c>
      <c r="M234" s="67">
        <f t="shared" si="43"/>
        <v>5.3848614345305458E-4</v>
      </c>
      <c r="N234" s="34">
        <v>29.750298999999998</v>
      </c>
      <c r="O234" s="68">
        <f t="shared" si="44"/>
        <v>5.5714023318507219E-4</v>
      </c>
      <c r="P234" s="71"/>
      <c r="Q234" s="10">
        <v>20</v>
      </c>
      <c r="R234" s="8">
        <v>111</v>
      </c>
      <c r="S234" s="8">
        <v>7</v>
      </c>
      <c r="T234" s="8">
        <v>1</v>
      </c>
      <c r="U234" s="8">
        <v>0</v>
      </c>
      <c r="V234" s="8">
        <v>2</v>
      </c>
      <c r="W234" s="22">
        <v>7</v>
      </c>
      <c r="X234" s="16">
        <v>148</v>
      </c>
      <c r="Y234" s="8">
        <v>148</v>
      </c>
      <c r="Z234" s="9">
        <f t="shared" si="45"/>
        <v>0</v>
      </c>
      <c r="AA234" s="8">
        <f t="shared" si="46"/>
        <v>0</v>
      </c>
      <c r="AB234" s="42" t="str">
        <f t="shared" si="47"/>
        <v>C. 100-250</v>
      </c>
      <c r="AC234" s="40">
        <v>0.9</v>
      </c>
      <c r="AD234" s="26">
        <f t="shared" si="48"/>
        <v>133</v>
      </c>
      <c r="AE234" s="31">
        <f t="shared" si="49"/>
        <v>1</v>
      </c>
      <c r="AF234" s="31">
        <f>Table1[[#This Row],[Contactable leads]]*Table1[[#This Row],[Average productive calls per lead]]</f>
        <v>133</v>
      </c>
      <c r="AG234" s="31">
        <f>Table1[[#This Row],[Total Calls]]*$AG$1</f>
        <v>119.7</v>
      </c>
      <c r="AH234" s="31">
        <f>IF(Table1[[#This Row],[MSRU]]="Metro",3,IF(Table1[[#This Row],[MSRU]]="URBAN",2,1))</f>
        <v>3</v>
      </c>
      <c r="AI234" s="23">
        <f t="shared" si="50"/>
        <v>24</v>
      </c>
      <c r="AJ234" s="4">
        <f t="shared" si="51"/>
        <v>8</v>
      </c>
      <c r="AK234" s="4">
        <f t="shared" si="52"/>
        <v>6</v>
      </c>
      <c r="AL234" s="4">
        <f t="shared" si="53"/>
        <v>15</v>
      </c>
      <c r="AM234" s="4">
        <f>(Table1[[#This Row],[Total Employees dedicated for sales pitch]]*Table1[[#This Row],[Working days]]*Table1[[#This Row],[Productive working hours]]*60)/Table1[[#This Row],[Minutes per connected call]]</f>
        <v>1728</v>
      </c>
      <c r="AN23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133</v>
      </c>
      <c r="AO234" s="22">
        <f>Table1[[#This Row],[Contactable leads]]-Table1[[#This Row],[Contacted leads]]</f>
        <v>0</v>
      </c>
      <c r="AP234" s="17"/>
    </row>
    <row r="235" spans="1:42" x14ac:dyDescent="0.35">
      <c r="A235" s="11">
        <v>234</v>
      </c>
      <c r="B235" s="5" t="str">
        <f>IF(Table1[[#This Row],[Savings]]&gt;0,"N","Y")</f>
        <v>N</v>
      </c>
      <c r="C235" s="5" t="s">
        <v>312</v>
      </c>
      <c r="D235" s="5" t="s">
        <v>340</v>
      </c>
      <c r="E235" s="5" t="s">
        <v>560</v>
      </c>
      <c r="F235" s="6">
        <v>44274</v>
      </c>
      <c r="G235" s="7">
        <f t="shared" ca="1" si="41"/>
        <v>4</v>
      </c>
      <c r="H235" s="4">
        <v>5</v>
      </c>
      <c r="I235" s="5" t="str">
        <f>IF(Table1[[#This Row],[No of Employees]]&lt;5,"Below 5",IF(Table1[[#This Row],[No of Employees]]&lt;10,"5 to 10",IF(Table1[[#This Row],[No of Employees]]&lt;15,"10 to 15","Above 15")))</f>
        <v>5 to 10</v>
      </c>
      <c r="J235" s="57">
        <v>9.2433820000000004</v>
      </c>
      <c r="K235" s="34">
        <v>0.74122200000000005</v>
      </c>
      <c r="L235" s="34">
        <f t="shared" si="42"/>
        <v>9.9846040000000009</v>
      </c>
      <c r="M235" s="67">
        <f t="shared" si="43"/>
        <v>3.6614432412385254E-4</v>
      </c>
      <c r="N235" s="34">
        <v>36.206670000000003</v>
      </c>
      <c r="O235" s="68">
        <f t="shared" si="44"/>
        <v>6.7805007830862329E-4</v>
      </c>
      <c r="P235" s="71"/>
      <c r="Q235" s="10">
        <v>5</v>
      </c>
      <c r="R235" s="8">
        <v>114</v>
      </c>
      <c r="S235" s="8">
        <v>2</v>
      </c>
      <c r="T235" s="8">
        <v>2</v>
      </c>
      <c r="U235" s="8">
        <v>0</v>
      </c>
      <c r="V235" s="8">
        <v>2</v>
      </c>
      <c r="W235" s="22">
        <v>4</v>
      </c>
      <c r="X235" s="16">
        <v>129</v>
      </c>
      <c r="Y235" s="8">
        <v>125</v>
      </c>
      <c r="Z235" s="9">
        <f t="shared" si="45"/>
        <v>3.1007751937984551E-2</v>
      </c>
      <c r="AA235" s="8">
        <f t="shared" si="46"/>
        <v>4</v>
      </c>
      <c r="AB235" s="42" t="str">
        <f t="shared" si="47"/>
        <v>C. 100-250</v>
      </c>
      <c r="AC235" s="40">
        <v>0.9</v>
      </c>
      <c r="AD235" s="26">
        <f t="shared" si="48"/>
        <v>113</v>
      </c>
      <c r="AE235" s="31">
        <f t="shared" si="49"/>
        <v>1</v>
      </c>
      <c r="AF235" s="31">
        <f>Table1[[#This Row],[Contactable leads]]*Table1[[#This Row],[Average productive calls per lead]]</f>
        <v>113</v>
      </c>
      <c r="AG235" s="31">
        <f>Table1[[#This Row],[Total Calls]]*$AG$1</f>
        <v>101.7</v>
      </c>
      <c r="AH235" s="31">
        <f>IF(Table1[[#This Row],[MSRU]]="Metro",3,IF(Table1[[#This Row],[MSRU]]="URBAN",2,1))</f>
        <v>3</v>
      </c>
      <c r="AI235" s="23">
        <f t="shared" si="50"/>
        <v>24</v>
      </c>
      <c r="AJ235" s="4">
        <f t="shared" si="51"/>
        <v>8</v>
      </c>
      <c r="AK235" s="4">
        <f t="shared" si="52"/>
        <v>6</v>
      </c>
      <c r="AL235" s="4">
        <f t="shared" si="53"/>
        <v>15</v>
      </c>
      <c r="AM235" s="4">
        <f>(Table1[[#This Row],[Total Employees dedicated for sales pitch]]*Table1[[#This Row],[Working days]]*Table1[[#This Row],[Productive working hours]]*60)/Table1[[#This Row],[Minutes per connected call]]</f>
        <v>1728</v>
      </c>
      <c r="AN23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113</v>
      </c>
      <c r="AO235" s="22">
        <f>Table1[[#This Row],[Contactable leads]]-Table1[[#This Row],[Contacted leads]]</f>
        <v>0</v>
      </c>
      <c r="AP235" s="17"/>
    </row>
    <row r="236" spans="1:42" x14ac:dyDescent="0.35">
      <c r="A236" s="11">
        <v>235</v>
      </c>
      <c r="B236" s="5" t="str">
        <f>IF(Table1[[#This Row],[Savings]]&gt;0,"N","Y")</f>
        <v>N</v>
      </c>
      <c r="C236" s="5" t="s">
        <v>179</v>
      </c>
      <c r="D236" s="5" t="s">
        <v>343</v>
      </c>
      <c r="E236" s="5" t="s">
        <v>561</v>
      </c>
      <c r="F236" s="6">
        <v>44477</v>
      </c>
      <c r="G236" s="7">
        <f t="shared" ca="1" si="41"/>
        <v>3</v>
      </c>
      <c r="H236" s="4">
        <v>2</v>
      </c>
      <c r="I236" s="5" t="str">
        <f>IF(Table1[[#This Row],[No of Employees]]&lt;5,"Below 5",IF(Table1[[#This Row],[No of Employees]]&lt;10,"5 to 10",IF(Table1[[#This Row],[No of Employees]]&lt;15,"10 to 15","Above 15")))</f>
        <v>Below 5</v>
      </c>
      <c r="J236" s="57">
        <v>2.0449959999999998</v>
      </c>
      <c r="K236" s="34">
        <v>3.5261000000000001E-2</v>
      </c>
      <c r="L236" s="34">
        <f t="shared" si="42"/>
        <v>2.080257</v>
      </c>
      <c r="M236" s="67">
        <f t="shared" si="43"/>
        <v>7.6284877524327769E-5</v>
      </c>
      <c r="N236" s="34">
        <v>1.9381740000000001</v>
      </c>
      <c r="O236" s="68">
        <f t="shared" si="44"/>
        <v>3.6296600390915199E-5</v>
      </c>
      <c r="P236" s="71"/>
      <c r="Q236" s="10">
        <v>0</v>
      </c>
      <c r="R236" s="8">
        <v>28</v>
      </c>
      <c r="S236" s="8">
        <v>0</v>
      </c>
      <c r="T236" s="8">
        <v>1</v>
      </c>
      <c r="U236" s="8">
        <v>0</v>
      </c>
      <c r="V236" s="8">
        <v>0</v>
      </c>
      <c r="W236" s="22">
        <v>0</v>
      </c>
      <c r="X236" s="16">
        <v>29</v>
      </c>
      <c r="Y236" s="8">
        <v>29</v>
      </c>
      <c r="Z236" s="9">
        <f t="shared" si="45"/>
        <v>0</v>
      </c>
      <c r="AA236" s="8">
        <f t="shared" si="46"/>
        <v>0</v>
      </c>
      <c r="AB236" s="42" t="str">
        <f t="shared" si="47"/>
        <v>A. Below 50</v>
      </c>
      <c r="AC236" s="40">
        <v>0.9</v>
      </c>
      <c r="AD236" s="26">
        <f t="shared" si="48"/>
        <v>26</v>
      </c>
      <c r="AE236" s="31">
        <f t="shared" si="49"/>
        <v>1</v>
      </c>
      <c r="AF236" s="31">
        <f>Table1[[#This Row],[Contactable leads]]*Table1[[#This Row],[Average productive calls per lead]]</f>
        <v>26</v>
      </c>
      <c r="AG236" s="31">
        <f>Table1[[#This Row],[Total Calls]]*$AG$1</f>
        <v>23.400000000000002</v>
      </c>
      <c r="AH236" s="31">
        <f>IF(Table1[[#This Row],[MSRU]]="Metro",3,IF(Table1[[#This Row],[MSRU]]="URBAN",2,1))</f>
        <v>1</v>
      </c>
      <c r="AI236" s="23">
        <f t="shared" si="50"/>
        <v>24</v>
      </c>
      <c r="AJ236" s="4">
        <f t="shared" si="51"/>
        <v>8</v>
      </c>
      <c r="AK236" s="4">
        <f t="shared" si="52"/>
        <v>6</v>
      </c>
      <c r="AL236" s="4">
        <f t="shared" si="53"/>
        <v>15</v>
      </c>
      <c r="AM236" s="4">
        <f>(Table1[[#This Row],[Total Employees dedicated for sales pitch]]*Table1[[#This Row],[Working days]]*Table1[[#This Row],[Productive working hours]]*60)/Table1[[#This Row],[Minutes per connected call]]</f>
        <v>576</v>
      </c>
      <c r="AN23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26</v>
      </c>
      <c r="AO236" s="22">
        <f>Table1[[#This Row],[Contactable leads]]-Table1[[#This Row],[Contacted leads]]</f>
        <v>0</v>
      </c>
      <c r="AP236" s="17"/>
    </row>
    <row r="237" spans="1:42" x14ac:dyDescent="0.35">
      <c r="A237" s="11">
        <v>236</v>
      </c>
      <c r="B237" s="5" t="str">
        <f>IF(Table1[[#This Row],[Savings]]&gt;0,"N","Y")</f>
        <v>N</v>
      </c>
      <c r="C237" s="5" t="s">
        <v>184</v>
      </c>
      <c r="D237" s="5" t="s">
        <v>343</v>
      </c>
      <c r="E237" s="5" t="s">
        <v>562</v>
      </c>
      <c r="F237" s="6">
        <v>44596</v>
      </c>
      <c r="G237" s="7">
        <f t="shared" ca="1" si="41"/>
        <v>3</v>
      </c>
      <c r="H237" s="4">
        <v>4</v>
      </c>
      <c r="I237" s="5" t="str">
        <f>IF(Table1[[#This Row],[No of Employees]]&lt;5,"Below 5",IF(Table1[[#This Row],[No of Employees]]&lt;10,"5 to 10",IF(Table1[[#This Row],[No of Employees]]&lt;15,"10 to 15","Above 15")))</f>
        <v>Below 5</v>
      </c>
      <c r="J237" s="57">
        <v>2.0500910000000001</v>
      </c>
      <c r="K237" s="34">
        <v>0.23241500000000001</v>
      </c>
      <c r="L237" s="34">
        <f t="shared" si="42"/>
        <v>2.2825060000000001</v>
      </c>
      <c r="M237" s="67">
        <f t="shared" si="43"/>
        <v>8.3701528541205855E-5</v>
      </c>
      <c r="N237" s="34">
        <v>1.1341509999999999</v>
      </c>
      <c r="O237" s="68">
        <f t="shared" si="44"/>
        <v>2.1239489142851397E-5</v>
      </c>
      <c r="P237" s="71"/>
      <c r="Q237" s="10">
        <v>6</v>
      </c>
      <c r="R237" s="8">
        <v>7</v>
      </c>
      <c r="S237" s="8">
        <v>2</v>
      </c>
      <c r="T237" s="8">
        <v>0</v>
      </c>
      <c r="U237" s="8">
        <v>0</v>
      </c>
      <c r="V237" s="8">
        <v>0</v>
      </c>
      <c r="W237" s="22">
        <v>0</v>
      </c>
      <c r="X237" s="16">
        <v>15</v>
      </c>
      <c r="Y237" s="8">
        <v>15</v>
      </c>
      <c r="Z237" s="9">
        <f t="shared" si="45"/>
        <v>0</v>
      </c>
      <c r="AA237" s="8">
        <f t="shared" si="46"/>
        <v>0</v>
      </c>
      <c r="AB237" s="42" t="str">
        <f t="shared" si="47"/>
        <v>A. Below 50</v>
      </c>
      <c r="AC237" s="40">
        <v>0.9</v>
      </c>
      <c r="AD237" s="26">
        <f t="shared" si="48"/>
        <v>14</v>
      </c>
      <c r="AE237" s="31">
        <f t="shared" si="49"/>
        <v>1</v>
      </c>
      <c r="AF237" s="31">
        <f>Table1[[#This Row],[Contactable leads]]*Table1[[#This Row],[Average productive calls per lead]]</f>
        <v>14</v>
      </c>
      <c r="AG237" s="31">
        <f>Table1[[#This Row],[Total Calls]]*$AG$1</f>
        <v>12.6</v>
      </c>
      <c r="AH237" s="31">
        <f>IF(Table1[[#This Row],[MSRU]]="Metro",3,IF(Table1[[#This Row],[MSRU]]="URBAN",2,1))</f>
        <v>1</v>
      </c>
      <c r="AI237" s="23">
        <f t="shared" si="50"/>
        <v>24</v>
      </c>
      <c r="AJ237" s="4">
        <f t="shared" si="51"/>
        <v>8</v>
      </c>
      <c r="AK237" s="4">
        <f t="shared" si="52"/>
        <v>6</v>
      </c>
      <c r="AL237" s="4">
        <f t="shared" si="53"/>
        <v>15</v>
      </c>
      <c r="AM237" s="4">
        <f>(Table1[[#This Row],[Total Employees dedicated for sales pitch]]*Table1[[#This Row],[Working days]]*Table1[[#This Row],[Productive working hours]]*60)/Table1[[#This Row],[Minutes per connected call]]</f>
        <v>576</v>
      </c>
      <c r="AN23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14</v>
      </c>
      <c r="AO237" s="22">
        <f>Table1[[#This Row],[Contactable leads]]-Table1[[#This Row],[Contacted leads]]</f>
        <v>0</v>
      </c>
      <c r="AP237" s="17"/>
    </row>
    <row r="238" spans="1:42" x14ac:dyDescent="0.35">
      <c r="A238" s="11">
        <v>237</v>
      </c>
      <c r="B238" s="5" t="str">
        <f>IF(Table1[[#This Row],[Savings]]&gt;0,"N","Y")</f>
        <v>N</v>
      </c>
      <c r="C238" s="5" t="s">
        <v>190</v>
      </c>
      <c r="D238" s="5" t="s">
        <v>343</v>
      </c>
      <c r="E238" s="5" t="s">
        <v>563</v>
      </c>
      <c r="F238" s="6">
        <v>44607</v>
      </c>
      <c r="G238" s="7">
        <f t="shared" ca="1" si="41"/>
        <v>3</v>
      </c>
      <c r="H238" s="4">
        <v>3</v>
      </c>
      <c r="I238" s="5" t="str">
        <f>IF(Table1[[#This Row],[No of Employees]]&lt;5,"Below 5",IF(Table1[[#This Row],[No of Employees]]&lt;10,"5 to 10",IF(Table1[[#This Row],[No of Employees]]&lt;15,"10 to 15","Above 15")))</f>
        <v>Below 5</v>
      </c>
      <c r="J238" s="57">
        <v>1.205209</v>
      </c>
      <c r="K238" s="34">
        <v>0.192163</v>
      </c>
      <c r="L238" s="34">
        <f t="shared" si="42"/>
        <v>1.3973720000000001</v>
      </c>
      <c r="M238" s="67">
        <f t="shared" si="43"/>
        <v>5.1242876181128073E-5</v>
      </c>
      <c r="N238" s="34">
        <v>1.4955290000000001</v>
      </c>
      <c r="O238" s="68">
        <f t="shared" si="44"/>
        <v>2.8007092493256552E-5</v>
      </c>
      <c r="P238" s="71"/>
      <c r="Q238" s="10">
        <v>0</v>
      </c>
      <c r="R238" s="8">
        <v>5</v>
      </c>
      <c r="S238" s="8">
        <v>0</v>
      </c>
      <c r="T238" s="8">
        <v>0</v>
      </c>
      <c r="U238" s="8">
        <v>0</v>
      </c>
      <c r="V238" s="8">
        <v>0</v>
      </c>
      <c r="W238" s="22">
        <v>0</v>
      </c>
      <c r="X238" s="16">
        <v>5</v>
      </c>
      <c r="Y238" s="8">
        <v>5</v>
      </c>
      <c r="Z238" s="9">
        <f t="shared" si="45"/>
        <v>0</v>
      </c>
      <c r="AA238" s="8">
        <f t="shared" si="46"/>
        <v>0</v>
      </c>
      <c r="AB238" s="42" t="str">
        <f t="shared" si="47"/>
        <v>A. Below 50</v>
      </c>
      <c r="AC238" s="40">
        <v>0.9</v>
      </c>
      <c r="AD238" s="26">
        <f t="shared" si="48"/>
        <v>5</v>
      </c>
      <c r="AE238" s="31">
        <f t="shared" si="49"/>
        <v>1</v>
      </c>
      <c r="AF238" s="31">
        <f>Table1[[#This Row],[Contactable leads]]*Table1[[#This Row],[Average productive calls per lead]]</f>
        <v>5</v>
      </c>
      <c r="AG238" s="31">
        <f>Table1[[#This Row],[Total Calls]]*$AG$1</f>
        <v>4.5</v>
      </c>
      <c r="AH238" s="31">
        <f>IF(Table1[[#This Row],[MSRU]]="Metro",3,IF(Table1[[#This Row],[MSRU]]="URBAN",2,1))</f>
        <v>1</v>
      </c>
      <c r="AI238" s="23">
        <f t="shared" si="50"/>
        <v>24</v>
      </c>
      <c r="AJ238" s="4">
        <f t="shared" si="51"/>
        <v>8</v>
      </c>
      <c r="AK238" s="4">
        <f t="shared" si="52"/>
        <v>6</v>
      </c>
      <c r="AL238" s="4">
        <f t="shared" si="53"/>
        <v>15</v>
      </c>
      <c r="AM238" s="4">
        <f>(Table1[[#This Row],[Total Employees dedicated for sales pitch]]*Table1[[#This Row],[Working days]]*Table1[[#This Row],[Productive working hours]]*60)/Table1[[#This Row],[Minutes per connected call]]</f>
        <v>576</v>
      </c>
      <c r="AN23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</v>
      </c>
      <c r="AO238" s="22">
        <f>Table1[[#This Row],[Contactable leads]]-Table1[[#This Row],[Contacted leads]]</f>
        <v>0</v>
      </c>
      <c r="AP238" s="17"/>
    </row>
    <row r="239" spans="1:42" x14ac:dyDescent="0.35">
      <c r="A239" s="11">
        <v>238</v>
      </c>
      <c r="B239" s="5" t="str">
        <f>IF(Table1[[#This Row],[Savings]]&gt;0,"N","Y")</f>
        <v>N</v>
      </c>
      <c r="C239" s="5" t="s">
        <v>190</v>
      </c>
      <c r="D239" s="5" t="s">
        <v>343</v>
      </c>
      <c r="E239" s="5" t="s">
        <v>564</v>
      </c>
      <c r="F239" s="6">
        <v>44538</v>
      </c>
      <c r="G239" s="7">
        <f t="shared" ca="1" si="41"/>
        <v>3</v>
      </c>
      <c r="H239" s="4">
        <v>4</v>
      </c>
      <c r="I239" s="5" t="str">
        <f>IF(Table1[[#This Row],[No of Employees]]&lt;5,"Below 5",IF(Table1[[#This Row],[No of Employees]]&lt;10,"5 to 10",IF(Table1[[#This Row],[No of Employees]]&lt;15,"10 to 15","Above 15")))</f>
        <v>Below 5</v>
      </c>
      <c r="J239" s="57">
        <v>5.1172899999999997</v>
      </c>
      <c r="K239" s="34">
        <v>0.95487900000000003</v>
      </c>
      <c r="L239" s="34">
        <f t="shared" si="42"/>
        <v>6.0721689999999997</v>
      </c>
      <c r="M239" s="67">
        <f t="shared" si="43"/>
        <v>2.2267184702275716E-4</v>
      </c>
      <c r="N239" s="34">
        <v>9.8076740000000004</v>
      </c>
      <c r="O239" s="68">
        <f t="shared" si="44"/>
        <v>1.8367041552635051E-4</v>
      </c>
      <c r="P239" s="71"/>
      <c r="Q239" s="10">
        <v>0</v>
      </c>
      <c r="R239" s="8">
        <v>12</v>
      </c>
      <c r="S239" s="8">
        <v>0</v>
      </c>
      <c r="T239" s="8">
        <v>1</v>
      </c>
      <c r="U239" s="8">
        <v>0</v>
      </c>
      <c r="V239" s="8">
        <v>3</v>
      </c>
      <c r="W239" s="22">
        <v>1</v>
      </c>
      <c r="X239" s="16">
        <v>17</v>
      </c>
      <c r="Y239" s="8">
        <v>16</v>
      </c>
      <c r="Z239" s="9">
        <f t="shared" si="45"/>
        <v>5.8823529411764719E-2</v>
      </c>
      <c r="AA239" s="8">
        <f t="shared" si="46"/>
        <v>1</v>
      </c>
      <c r="AB239" s="42" t="str">
        <f t="shared" si="47"/>
        <v>A. Below 50</v>
      </c>
      <c r="AC239" s="40">
        <v>0.9</v>
      </c>
      <c r="AD239" s="26">
        <f t="shared" si="48"/>
        <v>14</v>
      </c>
      <c r="AE239" s="31">
        <f t="shared" si="49"/>
        <v>1</v>
      </c>
      <c r="AF239" s="31">
        <f>Table1[[#This Row],[Contactable leads]]*Table1[[#This Row],[Average productive calls per lead]]</f>
        <v>14</v>
      </c>
      <c r="AG239" s="31">
        <f>Table1[[#This Row],[Total Calls]]*$AG$1</f>
        <v>12.6</v>
      </c>
      <c r="AH239" s="31">
        <f>IF(Table1[[#This Row],[MSRU]]="Metro",3,IF(Table1[[#This Row],[MSRU]]="URBAN",2,1))</f>
        <v>1</v>
      </c>
      <c r="AI239" s="23">
        <f t="shared" si="50"/>
        <v>24</v>
      </c>
      <c r="AJ239" s="4">
        <f t="shared" si="51"/>
        <v>8</v>
      </c>
      <c r="AK239" s="4">
        <f t="shared" si="52"/>
        <v>6</v>
      </c>
      <c r="AL239" s="4">
        <f t="shared" si="53"/>
        <v>15</v>
      </c>
      <c r="AM239" s="4">
        <f>(Table1[[#This Row],[Total Employees dedicated for sales pitch]]*Table1[[#This Row],[Working days]]*Table1[[#This Row],[Productive working hours]]*60)/Table1[[#This Row],[Minutes per connected call]]</f>
        <v>576</v>
      </c>
      <c r="AN23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14</v>
      </c>
      <c r="AO239" s="22">
        <f>Table1[[#This Row],[Contactable leads]]-Table1[[#This Row],[Contacted leads]]</f>
        <v>0</v>
      </c>
      <c r="AP239" s="17"/>
    </row>
    <row r="240" spans="1:42" x14ac:dyDescent="0.35">
      <c r="A240" s="11">
        <v>239</v>
      </c>
      <c r="B240" s="5" t="str">
        <f>IF(Table1[[#This Row],[Savings]]&gt;0,"N","Y")</f>
        <v>N</v>
      </c>
      <c r="C240" s="5" t="s">
        <v>312</v>
      </c>
      <c r="D240" s="5" t="s">
        <v>340</v>
      </c>
      <c r="E240" s="5" t="s">
        <v>565</v>
      </c>
      <c r="F240" s="6">
        <v>44578</v>
      </c>
      <c r="G240" s="7">
        <f t="shared" ca="1" si="41"/>
        <v>3</v>
      </c>
      <c r="H240" s="4">
        <v>4</v>
      </c>
      <c r="I240" s="5" t="str">
        <f>IF(Table1[[#This Row],[No of Employees]]&lt;5,"Below 5",IF(Table1[[#This Row],[No of Employees]]&lt;10,"5 to 10",IF(Table1[[#This Row],[No of Employees]]&lt;15,"10 to 15","Above 15")))</f>
        <v>Below 5</v>
      </c>
      <c r="J240" s="57">
        <v>5.0377739999999998</v>
      </c>
      <c r="K240" s="34">
        <v>1.2549090000000001</v>
      </c>
      <c r="L240" s="34">
        <f t="shared" si="42"/>
        <v>6.2926830000000002</v>
      </c>
      <c r="M240" s="67">
        <f t="shared" si="43"/>
        <v>2.3075829186221676E-4</v>
      </c>
      <c r="N240" s="34">
        <v>23.234603</v>
      </c>
      <c r="O240" s="68">
        <f t="shared" si="44"/>
        <v>4.3511939605657667E-4</v>
      </c>
      <c r="P240" s="71"/>
      <c r="Q240" s="10">
        <v>2</v>
      </c>
      <c r="R240" s="8">
        <v>73</v>
      </c>
      <c r="S240" s="8">
        <v>4</v>
      </c>
      <c r="T240" s="8">
        <v>3</v>
      </c>
      <c r="U240" s="8">
        <v>0</v>
      </c>
      <c r="V240" s="8">
        <v>3</v>
      </c>
      <c r="W240" s="22">
        <v>2</v>
      </c>
      <c r="X240" s="16">
        <v>87</v>
      </c>
      <c r="Y240" s="8">
        <v>84</v>
      </c>
      <c r="Z240" s="9">
        <f t="shared" si="45"/>
        <v>3.4482758620689613E-2</v>
      </c>
      <c r="AA240" s="8">
        <f t="shared" si="46"/>
        <v>3</v>
      </c>
      <c r="AB240" s="42" t="str">
        <f t="shared" si="47"/>
        <v>B. 50-100</v>
      </c>
      <c r="AC240" s="40">
        <v>0.9</v>
      </c>
      <c r="AD240" s="26">
        <f t="shared" si="48"/>
        <v>76</v>
      </c>
      <c r="AE240" s="31">
        <f t="shared" si="49"/>
        <v>1</v>
      </c>
      <c r="AF240" s="31">
        <f>Table1[[#This Row],[Contactable leads]]*Table1[[#This Row],[Average productive calls per lead]]</f>
        <v>76</v>
      </c>
      <c r="AG240" s="31">
        <f>Table1[[#This Row],[Total Calls]]*$AG$1</f>
        <v>68.400000000000006</v>
      </c>
      <c r="AH240" s="31">
        <f>IF(Table1[[#This Row],[MSRU]]="Metro",3,IF(Table1[[#This Row],[MSRU]]="URBAN",2,1))</f>
        <v>3</v>
      </c>
      <c r="AI240" s="23">
        <f t="shared" si="50"/>
        <v>24</v>
      </c>
      <c r="AJ240" s="4">
        <f t="shared" si="51"/>
        <v>8</v>
      </c>
      <c r="AK240" s="4">
        <f t="shared" si="52"/>
        <v>6</v>
      </c>
      <c r="AL240" s="4">
        <f t="shared" si="53"/>
        <v>15</v>
      </c>
      <c r="AM240" s="4">
        <f>(Table1[[#This Row],[Total Employees dedicated for sales pitch]]*Table1[[#This Row],[Working days]]*Table1[[#This Row],[Productive working hours]]*60)/Table1[[#This Row],[Minutes per connected call]]</f>
        <v>1728</v>
      </c>
      <c r="AN24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76</v>
      </c>
      <c r="AO240" s="22">
        <f>Table1[[#This Row],[Contactable leads]]-Table1[[#This Row],[Contacted leads]]</f>
        <v>0</v>
      </c>
      <c r="AP240" s="17"/>
    </row>
    <row r="241" spans="1:42" hidden="1" x14ac:dyDescent="0.35">
      <c r="A241" s="11">
        <v>240</v>
      </c>
      <c r="B241" s="5" t="str">
        <f>IF(Table1[[#This Row],[Savings]]&gt;0,"N","Y")</f>
        <v>Y</v>
      </c>
      <c r="C241" s="5" t="s">
        <v>312</v>
      </c>
      <c r="D241" s="5" t="s">
        <v>340</v>
      </c>
      <c r="E241" s="5" t="s">
        <v>566</v>
      </c>
      <c r="F241" s="6">
        <v>34106</v>
      </c>
      <c r="G241" s="7">
        <f t="shared" ca="1" si="41"/>
        <v>32</v>
      </c>
      <c r="H241" s="4">
        <v>11</v>
      </c>
      <c r="I241" s="5" t="str">
        <f>IF(Table1[[#This Row],[No of Employees]]&lt;5,"Below 5",IF(Table1[[#This Row],[No of Employees]]&lt;10,"5 to 10",IF(Table1[[#This Row],[No of Employees]]&lt;15,"10 to 15","Above 15")))</f>
        <v>10 to 15</v>
      </c>
      <c r="J241" s="57">
        <v>0</v>
      </c>
      <c r="K241" s="34">
        <v>0</v>
      </c>
      <c r="L241" s="34">
        <f t="shared" si="42"/>
        <v>0</v>
      </c>
      <c r="M241" s="35">
        <f t="shared" si="43"/>
        <v>0</v>
      </c>
      <c r="N241" s="34">
        <v>0</v>
      </c>
      <c r="O241" s="36">
        <f t="shared" si="44"/>
        <v>0</v>
      </c>
      <c r="P241" s="70"/>
      <c r="Q241" s="10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22">
        <v>0</v>
      </c>
      <c r="X241" s="16">
        <v>0</v>
      </c>
      <c r="Y241" s="8">
        <v>0</v>
      </c>
      <c r="Z241" s="9">
        <f t="shared" si="45"/>
        <v>0</v>
      </c>
      <c r="AA241" s="8">
        <f t="shared" si="46"/>
        <v>0</v>
      </c>
      <c r="AB241" s="42" t="str">
        <f t="shared" si="47"/>
        <v>A. Below 50</v>
      </c>
      <c r="AC241" s="40">
        <v>0.9</v>
      </c>
      <c r="AD241" s="26">
        <f t="shared" si="48"/>
        <v>0</v>
      </c>
      <c r="AE241" s="31">
        <f t="shared" si="49"/>
        <v>1</v>
      </c>
      <c r="AF241" s="31">
        <f>Table1[[#This Row],[Contactable leads]]*Table1[[#This Row],[Average productive calls per lead]]</f>
        <v>0</v>
      </c>
      <c r="AG241" s="31">
        <f>Table1[[#This Row],[Total Calls]]*$AG$1</f>
        <v>0</v>
      </c>
      <c r="AH241" s="31">
        <f>IF(Table1[[#This Row],[MSRU]]="Metro",3,IF(Table1[[#This Row],[MSRU]]="URBAN",2,1))</f>
        <v>3</v>
      </c>
      <c r="AI241" s="23">
        <f t="shared" si="50"/>
        <v>24</v>
      </c>
      <c r="AJ241" s="4">
        <f t="shared" si="51"/>
        <v>8</v>
      </c>
      <c r="AK241" s="4">
        <f t="shared" si="52"/>
        <v>6</v>
      </c>
      <c r="AL241" s="4">
        <f t="shared" si="53"/>
        <v>15</v>
      </c>
      <c r="AM241" s="4">
        <f>(Table1[[#This Row],[Total Employees dedicated for sales pitch]]*Table1[[#This Row],[Working days]]*Table1[[#This Row],[Productive working hours]]*60)/Table1[[#This Row],[Minutes per connected call]]</f>
        <v>1728</v>
      </c>
      <c r="AN24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241" s="22">
        <f>Table1[[#This Row],[Contactable leads]]-Table1[[#This Row],[Contacted leads]]</f>
        <v>0</v>
      </c>
      <c r="AP241" s="17"/>
    </row>
    <row r="242" spans="1:42" hidden="1" x14ac:dyDescent="0.35">
      <c r="A242" s="11">
        <v>241</v>
      </c>
      <c r="B242" s="5" t="str">
        <f>IF(Table1[[#This Row],[Savings]]&gt;0,"N","Y")</f>
        <v>Y</v>
      </c>
      <c r="C242" s="5" t="s">
        <v>181</v>
      </c>
      <c r="D242" s="5" t="s">
        <v>356</v>
      </c>
      <c r="E242" s="5" t="s">
        <v>567</v>
      </c>
      <c r="F242" s="6">
        <v>35834</v>
      </c>
      <c r="G242" s="7">
        <f t="shared" ca="1" si="41"/>
        <v>27</v>
      </c>
      <c r="H242" s="4">
        <v>9</v>
      </c>
      <c r="I242" s="5" t="str">
        <f>IF(Table1[[#This Row],[No of Employees]]&lt;5,"Below 5",IF(Table1[[#This Row],[No of Employees]]&lt;10,"5 to 10",IF(Table1[[#This Row],[No of Employees]]&lt;15,"10 to 15","Above 15")))</f>
        <v>5 to 10</v>
      </c>
      <c r="J242" s="57">
        <v>0</v>
      </c>
      <c r="K242" s="34">
        <v>0</v>
      </c>
      <c r="L242" s="34">
        <f t="shared" si="42"/>
        <v>0</v>
      </c>
      <c r="M242" s="35">
        <f t="shared" si="43"/>
        <v>0</v>
      </c>
      <c r="N242" s="34">
        <v>0</v>
      </c>
      <c r="O242" s="36">
        <f t="shared" si="44"/>
        <v>0</v>
      </c>
      <c r="P242" s="70"/>
      <c r="Q242" s="10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22">
        <v>0</v>
      </c>
      <c r="X242" s="16">
        <v>0</v>
      </c>
      <c r="Y242" s="8">
        <v>0</v>
      </c>
      <c r="Z242" s="9">
        <f t="shared" si="45"/>
        <v>0</v>
      </c>
      <c r="AA242" s="8">
        <f t="shared" si="46"/>
        <v>0</v>
      </c>
      <c r="AB242" s="42" t="str">
        <f t="shared" si="47"/>
        <v>A. Below 50</v>
      </c>
      <c r="AC242" s="40">
        <v>0.9</v>
      </c>
      <c r="AD242" s="26">
        <f t="shared" si="48"/>
        <v>0</v>
      </c>
      <c r="AE242" s="31">
        <f t="shared" si="49"/>
        <v>1</v>
      </c>
      <c r="AF242" s="31">
        <f>Table1[[#This Row],[Contactable leads]]*Table1[[#This Row],[Average productive calls per lead]]</f>
        <v>0</v>
      </c>
      <c r="AG242" s="31">
        <f>Table1[[#This Row],[Total Calls]]*$AG$1</f>
        <v>0</v>
      </c>
      <c r="AH242" s="31">
        <f>IF(Table1[[#This Row],[MSRU]]="Metro",3,IF(Table1[[#This Row],[MSRU]]="URBAN",2,1))</f>
        <v>2</v>
      </c>
      <c r="AI242" s="23">
        <f t="shared" si="50"/>
        <v>24</v>
      </c>
      <c r="AJ242" s="4">
        <f t="shared" si="51"/>
        <v>8</v>
      </c>
      <c r="AK242" s="4">
        <f t="shared" si="52"/>
        <v>6</v>
      </c>
      <c r="AL242" s="4">
        <f t="shared" si="53"/>
        <v>15</v>
      </c>
      <c r="AM242" s="4">
        <f>(Table1[[#This Row],[Total Employees dedicated for sales pitch]]*Table1[[#This Row],[Working days]]*Table1[[#This Row],[Productive working hours]]*60)/Table1[[#This Row],[Minutes per connected call]]</f>
        <v>1152</v>
      </c>
      <c r="AN24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242" s="22">
        <f>Table1[[#This Row],[Contactable leads]]-Table1[[#This Row],[Contacted leads]]</f>
        <v>0</v>
      </c>
      <c r="AP242" s="17"/>
    </row>
    <row r="243" spans="1:42" hidden="1" x14ac:dyDescent="0.35">
      <c r="A243" s="11">
        <v>242</v>
      </c>
      <c r="B243" s="5" t="str">
        <f>IF(Table1[[#This Row],[Savings]]&gt;0,"N","Y")</f>
        <v>Y</v>
      </c>
      <c r="C243" s="5" t="s">
        <v>179</v>
      </c>
      <c r="D243" s="5" t="s">
        <v>356</v>
      </c>
      <c r="E243" s="5" t="s">
        <v>568</v>
      </c>
      <c r="F243" s="6">
        <v>43269</v>
      </c>
      <c r="G243" s="7">
        <f t="shared" ca="1" si="41"/>
        <v>6</v>
      </c>
      <c r="H243" s="4">
        <v>8</v>
      </c>
      <c r="I243" s="5" t="str">
        <f>IF(Table1[[#This Row],[No of Employees]]&lt;5,"Below 5",IF(Table1[[#This Row],[No of Employees]]&lt;10,"5 to 10",IF(Table1[[#This Row],[No of Employees]]&lt;15,"10 to 15","Above 15")))</f>
        <v>5 to 10</v>
      </c>
      <c r="J243" s="57">
        <v>0</v>
      </c>
      <c r="K243" s="34">
        <v>0</v>
      </c>
      <c r="L243" s="34">
        <f t="shared" si="42"/>
        <v>0</v>
      </c>
      <c r="M243" s="35">
        <f t="shared" si="43"/>
        <v>0</v>
      </c>
      <c r="N243" s="34">
        <v>0</v>
      </c>
      <c r="O243" s="36">
        <f t="shared" si="44"/>
        <v>0</v>
      </c>
      <c r="P243" s="70"/>
      <c r="Q243" s="10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22">
        <v>0</v>
      </c>
      <c r="X243" s="16">
        <v>0</v>
      </c>
      <c r="Y243" s="8">
        <v>0</v>
      </c>
      <c r="Z243" s="9">
        <f t="shared" si="45"/>
        <v>0</v>
      </c>
      <c r="AA243" s="8">
        <f t="shared" si="46"/>
        <v>0</v>
      </c>
      <c r="AB243" s="42" t="str">
        <f t="shared" si="47"/>
        <v>A. Below 50</v>
      </c>
      <c r="AC243" s="40">
        <v>0.9</v>
      </c>
      <c r="AD243" s="26">
        <f t="shared" si="48"/>
        <v>0</v>
      </c>
      <c r="AE243" s="31">
        <f t="shared" si="49"/>
        <v>1</v>
      </c>
      <c r="AF243" s="31">
        <f>Table1[[#This Row],[Contactable leads]]*Table1[[#This Row],[Average productive calls per lead]]</f>
        <v>0</v>
      </c>
      <c r="AG243" s="31">
        <f>Table1[[#This Row],[Total Calls]]*$AG$1</f>
        <v>0</v>
      </c>
      <c r="AH243" s="31">
        <f>IF(Table1[[#This Row],[MSRU]]="Metro",3,IF(Table1[[#This Row],[MSRU]]="URBAN",2,1))</f>
        <v>2</v>
      </c>
      <c r="AI243" s="23">
        <f t="shared" si="50"/>
        <v>24</v>
      </c>
      <c r="AJ243" s="4">
        <f t="shared" si="51"/>
        <v>8</v>
      </c>
      <c r="AK243" s="4">
        <f t="shared" si="52"/>
        <v>6</v>
      </c>
      <c r="AL243" s="4">
        <f t="shared" si="53"/>
        <v>15</v>
      </c>
      <c r="AM243" s="4">
        <f>(Table1[[#This Row],[Total Employees dedicated for sales pitch]]*Table1[[#This Row],[Working days]]*Table1[[#This Row],[Productive working hours]]*60)/Table1[[#This Row],[Minutes per connected call]]</f>
        <v>1152</v>
      </c>
      <c r="AN24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243" s="22">
        <f>Table1[[#This Row],[Contactable leads]]-Table1[[#This Row],[Contacted leads]]</f>
        <v>0</v>
      </c>
      <c r="AP243" s="17"/>
    </row>
    <row r="244" spans="1:42" hidden="1" x14ac:dyDescent="0.35">
      <c r="A244" s="11">
        <v>243</v>
      </c>
      <c r="B244" s="5" t="str">
        <f>IF(Table1[[#This Row],[Savings]]&gt;0,"N","Y")</f>
        <v>Y</v>
      </c>
      <c r="C244" s="5" t="s">
        <v>184</v>
      </c>
      <c r="D244" s="5" t="s">
        <v>356</v>
      </c>
      <c r="E244" s="5" t="s">
        <v>569</v>
      </c>
      <c r="F244" s="6">
        <v>43992</v>
      </c>
      <c r="G244" s="7">
        <f t="shared" ca="1" si="41"/>
        <v>4</v>
      </c>
      <c r="H244" s="4">
        <v>8</v>
      </c>
      <c r="I244" s="5" t="str">
        <f>IF(Table1[[#This Row],[No of Employees]]&lt;5,"Below 5",IF(Table1[[#This Row],[No of Employees]]&lt;10,"5 to 10",IF(Table1[[#This Row],[No of Employees]]&lt;15,"10 to 15","Above 15")))</f>
        <v>5 to 10</v>
      </c>
      <c r="J244" s="57">
        <v>0</v>
      </c>
      <c r="K244" s="34">
        <v>0</v>
      </c>
      <c r="L244" s="34">
        <f t="shared" si="42"/>
        <v>0</v>
      </c>
      <c r="M244" s="35">
        <f t="shared" si="43"/>
        <v>0</v>
      </c>
      <c r="N244" s="34">
        <v>0</v>
      </c>
      <c r="O244" s="36">
        <f t="shared" si="44"/>
        <v>0</v>
      </c>
      <c r="P244" s="70"/>
      <c r="Q244" s="10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22">
        <v>0</v>
      </c>
      <c r="X244" s="16">
        <v>0</v>
      </c>
      <c r="Y244" s="8">
        <v>0</v>
      </c>
      <c r="Z244" s="9">
        <f t="shared" si="45"/>
        <v>0</v>
      </c>
      <c r="AA244" s="8">
        <f t="shared" si="46"/>
        <v>0</v>
      </c>
      <c r="AB244" s="42" t="str">
        <f t="shared" si="47"/>
        <v>A. Below 50</v>
      </c>
      <c r="AC244" s="40">
        <v>0.9</v>
      </c>
      <c r="AD244" s="26">
        <f t="shared" si="48"/>
        <v>0</v>
      </c>
      <c r="AE244" s="31">
        <f t="shared" si="49"/>
        <v>1</v>
      </c>
      <c r="AF244" s="31">
        <f>Table1[[#This Row],[Contactable leads]]*Table1[[#This Row],[Average productive calls per lead]]</f>
        <v>0</v>
      </c>
      <c r="AG244" s="31">
        <f>Table1[[#This Row],[Total Calls]]*$AG$1</f>
        <v>0</v>
      </c>
      <c r="AH244" s="31">
        <f>IF(Table1[[#This Row],[MSRU]]="Metro",3,IF(Table1[[#This Row],[MSRU]]="URBAN",2,1))</f>
        <v>2</v>
      </c>
      <c r="AI244" s="23">
        <f t="shared" si="50"/>
        <v>24</v>
      </c>
      <c r="AJ244" s="4">
        <f t="shared" si="51"/>
        <v>8</v>
      </c>
      <c r="AK244" s="4">
        <f t="shared" si="52"/>
        <v>6</v>
      </c>
      <c r="AL244" s="4">
        <f t="shared" si="53"/>
        <v>15</v>
      </c>
      <c r="AM244" s="4">
        <f>(Table1[[#This Row],[Total Employees dedicated for sales pitch]]*Table1[[#This Row],[Working days]]*Table1[[#This Row],[Productive working hours]]*60)/Table1[[#This Row],[Minutes per connected call]]</f>
        <v>1152</v>
      </c>
      <c r="AN24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244" s="22">
        <f>Table1[[#This Row],[Contactable leads]]-Table1[[#This Row],[Contacted leads]]</f>
        <v>0</v>
      </c>
      <c r="AP244" s="17"/>
    </row>
    <row r="245" spans="1:42" x14ac:dyDescent="0.35">
      <c r="A245" s="11">
        <v>244</v>
      </c>
      <c r="B245" s="5" t="str">
        <f>IF(Table1[[#This Row],[Savings]]&gt;0,"N","Y")</f>
        <v>N</v>
      </c>
      <c r="C245" s="5" t="s">
        <v>312</v>
      </c>
      <c r="D245" s="5" t="s">
        <v>340</v>
      </c>
      <c r="E245" s="5" t="s">
        <v>570</v>
      </c>
      <c r="F245" s="6">
        <v>44644</v>
      </c>
      <c r="G245" s="7">
        <f t="shared" ca="1" si="41"/>
        <v>3</v>
      </c>
      <c r="H245" s="4">
        <v>3</v>
      </c>
      <c r="I245" s="5" t="str">
        <f>IF(Table1[[#This Row],[No of Employees]]&lt;5,"Below 5",IF(Table1[[#This Row],[No of Employees]]&lt;10,"5 to 10",IF(Table1[[#This Row],[No of Employees]]&lt;15,"10 to 15","Above 15")))</f>
        <v>Below 5</v>
      </c>
      <c r="J245" s="57">
        <v>5.191675</v>
      </c>
      <c r="K245" s="34">
        <v>0.83682800000000002</v>
      </c>
      <c r="L245" s="34">
        <f t="shared" si="42"/>
        <v>6.0285029999999997</v>
      </c>
      <c r="M245" s="67">
        <f t="shared" si="43"/>
        <v>2.2107057590001739E-4</v>
      </c>
      <c r="N245" s="34">
        <v>18.062017000000001</v>
      </c>
      <c r="O245" s="68">
        <f t="shared" si="44"/>
        <v>3.3825126810230508E-4</v>
      </c>
      <c r="P245" s="71"/>
      <c r="Q245" s="10">
        <v>7</v>
      </c>
      <c r="R245" s="8">
        <v>58</v>
      </c>
      <c r="S245" s="8">
        <v>1</v>
      </c>
      <c r="T245" s="8">
        <v>2</v>
      </c>
      <c r="U245" s="8">
        <v>0</v>
      </c>
      <c r="V245" s="8">
        <v>0</v>
      </c>
      <c r="W245" s="22">
        <v>0</v>
      </c>
      <c r="X245" s="16">
        <v>68</v>
      </c>
      <c r="Y245" s="8">
        <v>65</v>
      </c>
      <c r="Z245" s="9">
        <f t="shared" si="45"/>
        <v>4.4117647058823484E-2</v>
      </c>
      <c r="AA245" s="8">
        <f t="shared" si="46"/>
        <v>3</v>
      </c>
      <c r="AB245" s="42" t="str">
        <f t="shared" si="47"/>
        <v>B. 50-100</v>
      </c>
      <c r="AC245" s="40">
        <v>0.9</v>
      </c>
      <c r="AD245" s="26">
        <f t="shared" si="48"/>
        <v>59</v>
      </c>
      <c r="AE245" s="31">
        <f t="shared" si="49"/>
        <v>1</v>
      </c>
      <c r="AF245" s="31">
        <f>Table1[[#This Row],[Contactable leads]]*Table1[[#This Row],[Average productive calls per lead]]</f>
        <v>59</v>
      </c>
      <c r="AG245" s="31">
        <f>Table1[[#This Row],[Total Calls]]*$AG$1</f>
        <v>53.1</v>
      </c>
      <c r="AH245" s="31">
        <f>IF(Table1[[#This Row],[MSRU]]="Metro",3,IF(Table1[[#This Row],[MSRU]]="URBAN",2,1))</f>
        <v>3</v>
      </c>
      <c r="AI245" s="23">
        <f t="shared" si="50"/>
        <v>24</v>
      </c>
      <c r="AJ245" s="4">
        <f t="shared" si="51"/>
        <v>8</v>
      </c>
      <c r="AK245" s="4">
        <f t="shared" si="52"/>
        <v>6</v>
      </c>
      <c r="AL245" s="4">
        <f t="shared" si="53"/>
        <v>15</v>
      </c>
      <c r="AM245" s="4">
        <f>(Table1[[#This Row],[Total Employees dedicated for sales pitch]]*Table1[[#This Row],[Working days]]*Table1[[#This Row],[Productive working hours]]*60)/Table1[[#This Row],[Minutes per connected call]]</f>
        <v>1728</v>
      </c>
      <c r="AN24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59</v>
      </c>
      <c r="AO245" s="22">
        <f>Table1[[#This Row],[Contactable leads]]-Table1[[#This Row],[Contacted leads]]</f>
        <v>0</v>
      </c>
      <c r="AP245" s="17"/>
    </row>
    <row r="246" spans="1:42" x14ac:dyDescent="0.35">
      <c r="A246" s="11">
        <v>245</v>
      </c>
      <c r="B246" s="5" t="str">
        <f>IF(Table1[[#This Row],[Savings]]&gt;0,"N","Y")</f>
        <v>N</v>
      </c>
      <c r="C246" s="5" t="s">
        <v>181</v>
      </c>
      <c r="D246" s="5" t="s">
        <v>175</v>
      </c>
      <c r="E246" s="5" t="s">
        <v>571</v>
      </c>
      <c r="F246" s="6">
        <v>44608</v>
      </c>
      <c r="G246" s="7">
        <f t="shared" ca="1" si="41"/>
        <v>3</v>
      </c>
      <c r="H246" s="4">
        <v>4</v>
      </c>
      <c r="I246" s="5" t="str">
        <f>IF(Table1[[#This Row],[No of Employees]]&lt;5,"Below 5",IF(Table1[[#This Row],[No of Employees]]&lt;10,"5 to 10",IF(Table1[[#This Row],[No of Employees]]&lt;15,"10 to 15","Above 15")))</f>
        <v>Below 5</v>
      </c>
      <c r="J246" s="57">
        <v>1.7552099999999999</v>
      </c>
      <c r="K246" s="34">
        <v>0.63920500000000002</v>
      </c>
      <c r="L246" s="34">
        <f t="shared" si="42"/>
        <v>2.394415</v>
      </c>
      <c r="M246" s="67">
        <f t="shared" si="43"/>
        <v>8.7805331272728925E-5</v>
      </c>
      <c r="N246" s="34">
        <v>13.506582</v>
      </c>
      <c r="O246" s="68">
        <f t="shared" si="44"/>
        <v>2.5294065935314798E-4</v>
      </c>
      <c r="P246" s="71"/>
      <c r="Q246" s="10">
        <v>5</v>
      </c>
      <c r="R246" s="8">
        <v>12</v>
      </c>
      <c r="S246" s="8">
        <v>12</v>
      </c>
      <c r="T246" s="8">
        <v>0</v>
      </c>
      <c r="U246" s="8">
        <v>0</v>
      </c>
      <c r="V246" s="8">
        <v>0</v>
      </c>
      <c r="W246" s="22">
        <v>0</v>
      </c>
      <c r="X246" s="16">
        <v>29</v>
      </c>
      <c r="Y246" s="8">
        <v>29</v>
      </c>
      <c r="Z246" s="9">
        <f t="shared" si="45"/>
        <v>0</v>
      </c>
      <c r="AA246" s="8">
        <f t="shared" si="46"/>
        <v>0</v>
      </c>
      <c r="AB246" s="42" t="str">
        <f t="shared" si="47"/>
        <v>A. Below 50</v>
      </c>
      <c r="AC246" s="40">
        <v>0.9</v>
      </c>
      <c r="AD246" s="26">
        <f t="shared" si="48"/>
        <v>26</v>
      </c>
      <c r="AE246" s="31">
        <f t="shared" si="49"/>
        <v>1</v>
      </c>
      <c r="AF246" s="31">
        <f>Table1[[#This Row],[Contactable leads]]*Table1[[#This Row],[Average productive calls per lead]]</f>
        <v>26</v>
      </c>
      <c r="AG246" s="31">
        <f>Table1[[#This Row],[Total Calls]]*$AG$1</f>
        <v>23.400000000000002</v>
      </c>
      <c r="AH246" s="31">
        <f>IF(Table1[[#This Row],[MSRU]]="Metro",3,IF(Table1[[#This Row],[MSRU]]="URBAN",2,1))</f>
        <v>1</v>
      </c>
      <c r="AI246" s="23">
        <f t="shared" si="50"/>
        <v>24</v>
      </c>
      <c r="AJ246" s="4">
        <f t="shared" si="51"/>
        <v>8</v>
      </c>
      <c r="AK246" s="4">
        <f t="shared" si="52"/>
        <v>6</v>
      </c>
      <c r="AL246" s="4">
        <f t="shared" si="53"/>
        <v>15</v>
      </c>
      <c r="AM246" s="4">
        <f>(Table1[[#This Row],[Total Employees dedicated for sales pitch]]*Table1[[#This Row],[Working days]]*Table1[[#This Row],[Productive working hours]]*60)/Table1[[#This Row],[Minutes per connected call]]</f>
        <v>576</v>
      </c>
      <c r="AN24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26</v>
      </c>
      <c r="AO246" s="22">
        <f>Table1[[#This Row],[Contactable leads]]-Table1[[#This Row],[Contacted leads]]</f>
        <v>0</v>
      </c>
      <c r="AP246" s="17"/>
    </row>
    <row r="247" spans="1:42" x14ac:dyDescent="0.35">
      <c r="A247" s="11">
        <v>246</v>
      </c>
      <c r="B247" s="5" t="str">
        <f>IF(Table1[[#This Row],[Savings]]&gt;0,"N","Y")</f>
        <v>N</v>
      </c>
      <c r="C247" s="5" t="s">
        <v>190</v>
      </c>
      <c r="D247" s="5" t="s">
        <v>175</v>
      </c>
      <c r="E247" s="5" t="s">
        <v>572</v>
      </c>
      <c r="F247" s="6">
        <v>44630</v>
      </c>
      <c r="G247" s="7">
        <f t="shared" ca="1" si="41"/>
        <v>3</v>
      </c>
      <c r="H247" s="4">
        <v>3</v>
      </c>
      <c r="I247" s="5" t="str">
        <f>IF(Table1[[#This Row],[No of Employees]]&lt;5,"Below 5",IF(Table1[[#This Row],[No of Employees]]&lt;10,"5 to 10",IF(Table1[[#This Row],[No of Employees]]&lt;15,"10 to 15","Above 15")))</f>
        <v>Below 5</v>
      </c>
      <c r="J247" s="57">
        <v>2.524257</v>
      </c>
      <c r="K247" s="34">
        <v>0.66780300000000004</v>
      </c>
      <c r="L247" s="34">
        <f t="shared" si="42"/>
        <v>3.1920600000000001</v>
      </c>
      <c r="M247" s="67">
        <f t="shared" si="43"/>
        <v>1.1705568405745332E-4</v>
      </c>
      <c r="N247" s="34">
        <v>13.337407000000001</v>
      </c>
      <c r="O247" s="68">
        <f t="shared" si="44"/>
        <v>2.4977248282661679E-4</v>
      </c>
      <c r="P247" s="71"/>
      <c r="Q247" s="10">
        <v>5</v>
      </c>
      <c r="R247" s="8">
        <v>13</v>
      </c>
      <c r="S247" s="8">
        <v>8</v>
      </c>
      <c r="T247" s="8">
        <v>0</v>
      </c>
      <c r="U247" s="8">
        <v>0</v>
      </c>
      <c r="V247" s="8">
        <v>0</v>
      </c>
      <c r="W247" s="22">
        <v>0</v>
      </c>
      <c r="X247" s="16">
        <v>26</v>
      </c>
      <c r="Y247" s="8">
        <v>25</v>
      </c>
      <c r="Z247" s="9">
        <f t="shared" si="45"/>
        <v>3.8461538461538436E-2</v>
      </c>
      <c r="AA247" s="8">
        <f t="shared" si="46"/>
        <v>1</v>
      </c>
      <c r="AB247" s="42" t="str">
        <f t="shared" si="47"/>
        <v>A. Below 50</v>
      </c>
      <c r="AC247" s="40">
        <v>0.9</v>
      </c>
      <c r="AD247" s="26">
        <f t="shared" si="48"/>
        <v>23</v>
      </c>
      <c r="AE247" s="31">
        <f t="shared" si="49"/>
        <v>1</v>
      </c>
      <c r="AF247" s="31">
        <f>Table1[[#This Row],[Contactable leads]]*Table1[[#This Row],[Average productive calls per lead]]</f>
        <v>23</v>
      </c>
      <c r="AG247" s="31">
        <f>Table1[[#This Row],[Total Calls]]*$AG$1</f>
        <v>20.7</v>
      </c>
      <c r="AH247" s="31">
        <f>IF(Table1[[#This Row],[MSRU]]="Metro",3,IF(Table1[[#This Row],[MSRU]]="URBAN",2,1))</f>
        <v>1</v>
      </c>
      <c r="AI247" s="23">
        <f t="shared" si="50"/>
        <v>24</v>
      </c>
      <c r="AJ247" s="4">
        <f t="shared" si="51"/>
        <v>8</v>
      </c>
      <c r="AK247" s="4">
        <f t="shared" si="52"/>
        <v>6</v>
      </c>
      <c r="AL247" s="4">
        <f t="shared" si="53"/>
        <v>15</v>
      </c>
      <c r="AM247" s="4">
        <f>(Table1[[#This Row],[Total Employees dedicated for sales pitch]]*Table1[[#This Row],[Working days]]*Table1[[#This Row],[Productive working hours]]*60)/Table1[[#This Row],[Minutes per connected call]]</f>
        <v>576</v>
      </c>
      <c r="AN24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23</v>
      </c>
      <c r="AO247" s="22">
        <f>Table1[[#This Row],[Contactable leads]]-Table1[[#This Row],[Contacted leads]]</f>
        <v>0</v>
      </c>
      <c r="AP247" s="17"/>
    </row>
    <row r="248" spans="1:42" x14ac:dyDescent="0.35">
      <c r="A248" s="11">
        <v>247</v>
      </c>
      <c r="B248" s="5" t="str">
        <f>IF(Table1[[#This Row],[Savings]]&gt;0,"N","Y")</f>
        <v>N</v>
      </c>
      <c r="C248" s="5" t="s">
        <v>188</v>
      </c>
      <c r="D248" s="5" t="s">
        <v>343</v>
      </c>
      <c r="E248" s="5" t="s">
        <v>573</v>
      </c>
      <c r="F248" s="6">
        <v>44638</v>
      </c>
      <c r="G248" s="7">
        <f t="shared" ca="1" si="41"/>
        <v>3</v>
      </c>
      <c r="H248" s="4">
        <v>2</v>
      </c>
      <c r="I248" s="5" t="str">
        <f>IF(Table1[[#This Row],[No of Employees]]&lt;5,"Below 5",IF(Table1[[#This Row],[No of Employees]]&lt;10,"5 to 10",IF(Table1[[#This Row],[No of Employees]]&lt;15,"10 to 15","Above 15")))</f>
        <v>Below 5</v>
      </c>
      <c r="J248" s="57">
        <v>1.1278809999999999</v>
      </c>
      <c r="K248" s="34">
        <v>5.3371000000000002E-2</v>
      </c>
      <c r="L248" s="34">
        <f t="shared" si="42"/>
        <v>1.181252</v>
      </c>
      <c r="M248" s="67">
        <f t="shared" si="43"/>
        <v>4.3317563236353592E-5</v>
      </c>
      <c r="N248" s="34">
        <v>12.813043</v>
      </c>
      <c r="O248" s="68">
        <f t="shared" si="44"/>
        <v>2.3995260568071458E-4</v>
      </c>
      <c r="P248" s="71"/>
      <c r="Q248" s="10">
        <v>0</v>
      </c>
      <c r="R248" s="8">
        <v>23</v>
      </c>
      <c r="S248" s="8">
        <v>3</v>
      </c>
      <c r="T248" s="8">
        <v>0</v>
      </c>
      <c r="U248" s="8">
        <v>0</v>
      </c>
      <c r="V248" s="8">
        <v>0</v>
      </c>
      <c r="W248" s="22">
        <v>0</v>
      </c>
      <c r="X248" s="16">
        <v>26</v>
      </c>
      <c r="Y248" s="8">
        <v>26</v>
      </c>
      <c r="Z248" s="9">
        <f t="shared" si="45"/>
        <v>0</v>
      </c>
      <c r="AA248" s="8">
        <f t="shared" si="46"/>
        <v>0</v>
      </c>
      <c r="AB248" s="42" t="str">
        <f t="shared" si="47"/>
        <v>A. Below 50</v>
      </c>
      <c r="AC248" s="40">
        <v>0.9</v>
      </c>
      <c r="AD248" s="26">
        <f t="shared" si="48"/>
        <v>23</v>
      </c>
      <c r="AE248" s="31">
        <f t="shared" si="49"/>
        <v>1</v>
      </c>
      <c r="AF248" s="31">
        <f>Table1[[#This Row],[Contactable leads]]*Table1[[#This Row],[Average productive calls per lead]]</f>
        <v>23</v>
      </c>
      <c r="AG248" s="31">
        <f>Table1[[#This Row],[Total Calls]]*$AG$1</f>
        <v>20.7</v>
      </c>
      <c r="AH248" s="31">
        <f>IF(Table1[[#This Row],[MSRU]]="Metro",3,IF(Table1[[#This Row],[MSRU]]="URBAN",2,1))</f>
        <v>1</v>
      </c>
      <c r="AI248" s="23">
        <f t="shared" si="50"/>
        <v>24</v>
      </c>
      <c r="AJ248" s="4">
        <f t="shared" si="51"/>
        <v>8</v>
      </c>
      <c r="AK248" s="4">
        <f t="shared" si="52"/>
        <v>6</v>
      </c>
      <c r="AL248" s="4">
        <f t="shared" si="53"/>
        <v>15</v>
      </c>
      <c r="AM248" s="4">
        <f>(Table1[[#This Row],[Total Employees dedicated for sales pitch]]*Table1[[#This Row],[Working days]]*Table1[[#This Row],[Productive working hours]]*60)/Table1[[#This Row],[Minutes per connected call]]</f>
        <v>576</v>
      </c>
      <c r="AN24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23</v>
      </c>
      <c r="AO248" s="22">
        <f>Table1[[#This Row],[Contactable leads]]-Table1[[#This Row],[Contacted leads]]</f>
        <v>0</v>
      </c>
      <c r="AP248" s="17"/>
    </row>
    <row r="249" spans="1:42" x14ac:dyDescent="0.35">
      <c r="A249" s="11">
        <v>248</v>
      </c>
      <c r="B249" s="5" t="str">
        <f>IF(Table1[[#This Row],[Savings]]&gt;0,"N","Y")</f>
        <v>N</v>
      </c>
      <c r="C249" s="5" t="s">
        <v>312</v>
      </c>
      <c r="D249" s="5" t="s">
        <v>343</v>
      </c>
      <c r="E249" s="5" t="s">
        <v>574</v>
      </c>
      <c r="F249" s="6">
        <v>44623</v>
      </c>
      <c r="G249" s="7">
        <f t="shared" ca="1" si="41"/>
        <v>3</v>
      </c>
      <c r="H249" s="4">
        <v>3</v>
      </c>
      <c r="I249" s="5" t="str">
        <f>IF(Table1[[#This Row],[No of Employees]]&lt;5,"Below 5",IF(Table1[[#This Row],[No of Employees]]&lt;10,"5 to 10",IF(Table1[[#This Row],[No of Employees]]&lt;15,"10 to 15","Above 15")))</f>
        <v>Below 5</v>
      </c>
      <c r="J249" s="57">
        <v>5.7512129999999999</v>
      </c>
      <c r="K249" s="34">
        <v>0.24</v>
      </c>
      <c r="L249" s="34">
        <f t="shared" si="42"/>
        <v>5.9912130000000001</v>
      </c>
      <c r="M249" s="67">
        <f t="shared" si="43"/>
        <v>2.1970311837775827E-4</v>
      </c>
      <c r="N249" s="34">
        <v>8.1815949999999997</v>
      </c>
      <c r="O249" s="68">
        <f t="shared" si="44"/>
        <v>1.5321848516970603E-4</v>
      </c>
      <c r="P249" s="71"/>
      <c r="Q249" s="10">
        <v>3</v>
      </c>
      <c r="R249" s="8">
        <v>30</v>
      </c>
      <c r="S249" s="8">
        <v>0</v>
      </c>
      <c r="T249" s="8">
        <v>0</v>
      </c>
      <c r="U249" s="8">
        <v>0</v>
      </c>
      <c r="V249" s="8">
        <v>0</v>
      </c>
      <c r="W249" s="22">
        <v>0</v>
      </c>
      <c r="X249" s="16">
        <v>33</v>
      </c>
      <c r="Y249" s="8">
        <v>33</v>
      </c>
      <c r="Z249" s="9">
        <f t="shared" si="45"/>
        <v>0</v>
      </c>
      <c r="AA249" s="8">
        <f t="shared" si="46"/>
        <v>0</v>
      </c>
      <c r="AB249" s="42" t="str">
        <f t="shared" si="47"/>
        <v>A. Below 50</v>
      </c>
      <c r="AC249" s="40">
        <v>0.9</v>
      </c>
      <c r="AD249" s="26">
        <f t="shared" si="48"/>
        <v>30</v>
      </c>
      <c r="AE249" s="31">
        <f t="shared" si="49"/>
        <v>1</v>
      </c>
      <c r="AF249" s="31">
        <f>Table1[[#This Row],[Contactable leads]]*Table1[[#This Row],[Average productive calls per lead]]</f>
        <v>30</v>
      </c>
      <c r="AG249" s="31">
        <f>Table1[[#This Row],[Total Calls]]*$AG$1</f>
        <v>27</v>
      </c>
      <c r="AH249" s="31">
        <f>IF(Table1[[#This Row],[MSRU]]="Metro",3,IF(Table1[[#This Row],[MSRU]]="URBAN",2,1))</f>
        <v>1</v>
      </c>
      <c r="AI249" s="23">
        <f t="shared" si="50"/>
        <v>24</v>
      </c>
      <c r="AJ249" s="4">
        <f t="shared" si="51"/>
        <v>8</v>
      </c>
      <c r="AK249" s="4">
        <f t="shared" si="52"/>
        <v>6</v>
      </c>
      <c r="AL249" s="4">
        <f t="shared" si="53"/>
        <v>15</v>
      </c>
      <c r="AM249" s="4">
        <f>(Table1[[#This Row],[Total Employees dedicated for sales pitch]]*Table1[[#This Row],[Working days]]*Table1[[#This Row],[Productive working hours]]*60)/Table1[[#This Row],[Minutes per connected call]]</f>
        <v>576</v>
      </c>
      <c r="AN24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30</v>
      </c>
      <c r="AO249" s="22">
        <f>Table1[[#This Row],[Contactable leads]]-Table1[[#This Row],[Contacted leads]]</f>
        <v>0</v>
      </c>
      <c r="AP249" s="17"/>
    </row>
    <row r="250" spans="1:42" x14ac:dyDescent="0.35">
      <c r="A250" s="11">
        <v>249</v>
      </c>
      <c r="B250" s="5" t="str">
        <f>IF(Table1[[#This Row],[Savings]]&gt;0,"N","Y")</f>
        <v>N</v>
      </c>
      <c r="C250" s="5" t="s">
        <v>312</v>
      </c>
      <c r="D250" s="5" t="s">
        <v>340</v>
      </c>
      <c r="E250" s="5" t="s">
        <v>575</v>
      </c>
      <c r="F250" s="6">
        <v>44643</v>
      </c>
      <c r="G250" s="7">
        <f t="shared" ca="1" si="41"/>
        <v>3</v>
      </c>
      <c r="H250" s="4">
        <v>4</v>
      </c>
      <c r="I250" s="5" t="str">
        <f>IF(Table1[[#This Row],[No of Employees]]&lt;5,"Below 5",IF(Table1[[#This Row],[No of Employees]]&lt;10,"5 to 10",IF(Table1[[#This Row],[No of Employees]]&lt;15,"10 to 15","Above 15")))</f>
        <v>Below 5</v>
      </c>
      <c r="J250" s="57">
        <v>3.7592759999999998</v>
      </c>
      <c r="K250" s="34">
        <v>0.55922099999999997</v>
      </c>
      <c r="L250" s="34">
        <f t="shared" si="42"/>
        <v>4.3184969999999998</v>
      </c>
      <c r="M250" s="67">
        <f t="shared" si="43"/>
        <v>1.5836313240824419E-4</v>
      </c>
      <c r="N250" s="34">
        <v>86.171262999999996</v>
      </c>
      <c r="O250" s="68">
        <f t="shared" si="44"/>
        <v>1.6137477328100863E-3</v>
      </c>
      <c r="P250" s="71"/>
      <c r="Q250" s="10">
        <v>4</v>
      </c>
      <c r="R250" s="8">
        <v>2</v>
      </c>
      <c r="S250" s="8">
        <v>3</v>
      </c>
      <c r="T250" s="8">
        <v>0</v>
      </c>
      <c r="U250" s="8">
        <v>0</v>
      </c>
      <c r="V250" s="8">
        <v>0</v>
      </c>
      <c r="W250" s="22">
        <v>2</v>
      </c>
      <c r="X250" s="16">
        <v>11</v>
      </c>
      <c r="Y250" s="8">
        <v>11</v>
      </c>
      <c r="Z250" s="9">
        <f t="shared" si="45"/>
        <v>0</v>
      </c>
      <c r="AA250" s="8">
        <f t="shared" si="46"/>
        <v>0</v>
      </c>
      <c r="AB250" s="42" t="str">
        <f t="shared" si="47"/>
        <v>A. Below 50</v>
      </c>
      <c r="AC250" s="40">
        <v>0.9</v>
      </c>
      <c r="AD250" s="26">
        <f t="shared" si="48"/>
        <v>10</v>
      </c>
      <c r="AE250" s="31">
        <f t="shared" si="49"/>
        <v>1</v>
      </c>
      <c r="AF250" s="31">
        <f>Table1[[#This Row],[Contactable leads]]*Table1[[#This Row],[Average productive calls per lead]]</f>
        <v>10</v>
      </c>
      <c r="AG250" s="31">
        <f>Table1[[#This Row],[Total Calls]]*$AG$1</f>
        <v>9</v>
      </c>
      <c r="AH250" s="31">
        <f>IF(Table1[[#This Row],[MSRU]]="Metro",3,IF(Table1[[#This Row],[MSRU]]="URBAN",2,1))</f>
        <v>3</v>
      </c>
      <c r="AI250" s="23">
        <f t="shared" si="50"/>
        <v>24</v>
      </c>
      <c r="AJ250" s="4">
        <f t="shared" si="51"/>
        <v>8</v>
      </c>
      <c r="AK250" s="4">
        <f t="shared" si="52"/>
        <v>6</v>
      </c>
      <c r="AL250" s="4">
        <f t="shared" si="53"/>
        <v>15</v>
      </c>
      <c r="AM250" s="4">
        <f>(Table1[[#This Row],[Total Employees dedicated for sales pitch]]*Table1[[#This Row],[Working days]]*Table1[[#This Row],[Productive working hours]]*60)/Table1[[#This Row],[Minutes per connected call]]</f>
        <v>1728</v>
      </c>
      <c r="AN25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10</v>
      </c>
      <c r="AO250" s="22">
        <f>Table1[[#This Row],[Contactable leads]]-Table1[[#This Row],[Contacted leads]]</f>
        <v>0</v>
      </c>
      <c r="AP250" s="17"/>
    </row>
    <row r="251" spans="1:42" hidden="1" x14ac:dyDescent="0.35">
      <c r="A251" s="11">
        <v>250</v>
      </c>
      <c r="B251" s="5" t="str">
        <f>IF(Table1[[#This Row],[Savings]]&gt;0,"N","Y")</f>
        <v>Y</v>
      </c>
      <c r="C251" s="5" t="s">
        <v>313</v>
      </c>
      <c r="D251" s="5" t="s">
        <v>340</v>
      </c>
      <c r="E251" s="5" t="s">
        <v>576</v>
      </c>
      <c r="F251" s="6">
        <v>36600</v>
      </c>
      <c r="G251" s="7">
        <f t="shared" ca="1" si="41"/>
        <v>25</v>
      </c>
      <c r="H251" s="4">
        <v>36</v>
      </c>
      <c r="I251" s="5" t="str">
        <f>IF(Table1[[#This Row],[No of Employees]]&lt;5,"Below 5",IF(Table1[[#This Row],[No of Employees]]&lt;10,"5 to 10",IF(Table1[[#This Row],[No of Employees]]&lt;15,"10 to 15","Above 15")))</f>
        <v>Above 15</v>
      </c>
      <c r="J251" s="57">
        <v>0</v>
      </c>
      <c r="K251" s="34">
        <v>0</v>
      </c>
      <c r="L251" s="34">
        <f t="shared" si="42"/>
        <v>0</v>
      </c>
      <c r="M251" s="35">
        <f t="shared" si="43"/>
        <v>0</v>
      </c>
      <c r="N251" s="34">
        <v>0</v>
      </c>
      <c r="O251" s="36">
        <f t="shared" si="44"/>
        <v>0</v>
      </c>
      <c r="P251" s="70"/>
      <c r="Q251" s="10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22">
        <v>0</v>
      </c>
      <c r="X251" s="16">
        <v>0</v>
      </c>
      <c r="Y251" s="8">
        <v>0</v>
      </c>
      <c r="Z251" s="9">
        <f t="shared" si="45"/>
        <v>0</v>
      </c>
      <c r="AA251" s="8">
        <f t="shared" si="46"/>
        <v>0</v>
      </c>
      <c r="AB251" s="42" t="str">
        <f t="shared" si="47"/>
        <v>A. Below 50</v>
      </c>
      <c r="AC251" s="40">
        <v>0.9</v>
      </c>
      <c r="AD251" s="26">
        <f t="shared" si="48"/>
        <v>0</v>
      </c>
      <c r="AE251" s="31">
        <f t="shared" si="49"/>
        <v>1</v>
      </c>
      <c r="AF251" s="31">
        <f>Table1[[#This Row],[Contactable leads]]*Table1[[#This Row],[Average productive calls per lead]]</f>
        <v>0</v>
      </c>
      <c r="AG251" s="31">
        <f>Table1[[#This Row],[Total Calls]]*$AG$1</f>
        <v>0</v>
      </c>
      <c r="AH251" s="31">
        <f>IF(Table1[[#This Row],[MSRU]]="Metro",3,IF(Table1[[#This Row],[MSRU]]="URBAN",2,1))</f>
        <v>3</v>
      </c>
      <c r="AI251" s="23">
        <f t="shared" si="50"/>
        <v>24</v>
      </c>
      <c r="AJ251" s="4">
        <f t="shared" si="51"/>
        <v>8</v>
      </c>
      <c r="AK251" s="4">
        <f t="shared" si="52"/>
        <v>6</v>
      </c>
      <c r="AL251" s="4">
        <f t="shared" si="53"/>
        <v>15</v>
      </c>
      <c r="AM251" s="4">
        <f>(Table1[[#This Row],[Total Employees dedicated for sales pitch]]*Table1[[#This Row],[Working days]]*Table1[[#This Row],[Productive working hours]]*60)/Table1[[#This Row],[Minutes per connected call]]</f>
        <v>1728</v>
      </c>
      <c r="AN25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251" s="22">
        <f>Table1[[#This Row],[Contactable leads]]-Table1[[#This Row],[Contacted leads]]</f>
        <v>0</v>
      </c>
      <c r="AP251" s="17"/>
    </row>
    <row r="252" spans="1:42" x14ac:dyDescent="0.35">
      <c r="A252" s="11">
        <v>251</v>
      </c>
      <c r="B252" s="5" t="str">
        <f>IF(Table1[[#This Row],[Savings]]&gt;0,"N","Y")</f>
        <v>N</v>
      </c>
      <c r="C252" s="5" t="s">
        <v>181</v>
      </c>
      <c r="D252" s="5" t="s">
        <v>356</v>
      </c>
      <c r="E252" s="5" t="s">
        <v>577</v>
      </c>
      <c r="F252" s="6">
        <v>24471</v>
      </c>
      <c r="G252" s="7">
        <f t="shared" ca="1" si="41"/>
        <v>58</v>
      </c>
      <c r="H252" s="4">
        <v>10</v>
      </c>
      <c r="I252" s="5" t="str">
        <f>IF(Table1[[#This Row],[No of Employees]]&lt;5,"Below 5",IF(Table1[[#This Row],[No of Employees]]&lt;10,"5 to 10",IF(Table1[[#This Row],[No of Employees]]&lt;15,"10 to 15","Above 15")))</f>
        <v>10 to 15</v>
      </c>
      <c r="J252" s="57">
        <v>40.857472999999999</v>
      </c>
      <c r="K252" s="34">
        <v>6.7614830000000001</v>
      </c>
      <c r="L252" s="34">
        <f t="shared" si="42"/>
        <v>47.618955999999997</v>
      </c>
      <c r="M252" s="67">
        <f t="shared" si="43"/>
        <v>1.7462295410116888E-3</v>
      </c>
      <c r="N252" s="34">
        <v>90.465866000000005</v>
      </c>
      <c r="O252" s="68">
        <f t="shared" si="44"/>
        <v>1.6941736847259751E-3</v>
      </c>
      <c r="P252" s="71"/>
      <c r="Q252" s="10">
        <v>128</v>
      </c>
      <c r="R252" s="8">
        <v>379</v>
      </c>
      <c r="S252" s="8">
        <v>37</v>
      </c>
      <c r="T252" s="8">
        <v>31</v>
      </c>
      <c r="U252" s="8">
        <v>2</v>
      </c>
      <c r="V252" s="8">
        <v>2</v>
      </c>
      <c r="W252" s="22">
        <v>22</v>
      </c>
      <c r="X252" s="16">
        <v>601</v>
      </c>
      <c r="Y252" s="8">
        <v>576</v>
      </c>
      <c r="Z252" s="9">
        <f t="shared" si="45"/>
        <v>4.1597337770382659E-2</v>
      </c>
      <c r="AA252" s="8">
        <f t="shared" si="46"/>
        <v>25</v>
      </c>
      <c r="AB252" s="42" t="str">
        <f t="shared" si="47"/>
        <v>E. 500-750</v>
      </c>
      <c r="AC252" s="40">
        <v>0.9</v>
      </c>
      <c r="AD252" s="26">
        <f t="shared" si="48"/>
        <v>518</v>
      </c>
      <c r="AE252" s="31">
        <f t="shared" si="49"/>
        <v>1</v>
      </c>
      <c r="AF252" s="31">
        <f>Table1[[#This Row],[Contactable leads]]*Table1[[#This Row],[Average productive calls per lead]]</f>
        <v>518</v>
      </c>
      <c r="AG252" s="31">
        <f>Table1[[#This Row],[Total Calls]]*$AG$1</f>
        <v>466.2</v>
      </c>
      <c r="AH252" s="31">
        <f>IF(Table1[[#This Row],[MSRU]]="Metro",3,IF(Table1[[#This Row],[MSRU]]="URBAN",2,1))</f>
        <v>2</v>
      </c>
      <c r="AI252" s="23">
        <f t="shared" si="50"/>
        <v>24</v>
      </c>
      <c r="AJ252" s="4">
        <f t="shared" si="51"/>
        <v>8</v>
      </c>
      <c r="AK252" s="4">
        <f t="shared" si="52"/>
        <v>6</v>
      </c>
      <c r="AL252" s="4">
        <f t="shared" si="53"/>
        <v>15</v>
      </c>
      <c r="AM252" s="4">
        <f>(Table1[[#This Row],[Total Employees dedicated for sales pitch]]*Table1[[#This Row],[Working days]]*Table1[[#This Row],[Productive working hours]]*60)/Table1[[#This Row],[Minutes per connected call]]</f>
        <v>1152</v>
      </c>
      <c r="AN25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518</v>
      </c>
      <c r="AO252" s="22">
        <f>Table1[[#This Row],[Contactable leads]]-Table1[[#This Row],[Contacted leads]]</f>
        <v>0</v>
      </c>
      <c r="AP252" s="17"/>
    </row>
    <row r="253" spans="1:42" x14ac:dyDescent="0.35">
      <c r="A253" s="11">
        <v>252</v>
      </c>
      <c r="B253" s="5" t="str">
        <f>IF(Table1[[#This Row],[Savings]]&gt;0,"N","Y")</f>
        <v>N</v>
      </c>
      <c r="C253" s="5" t="s">
        <v>174</v>
      </c>
      <c r="D253" s="5" t="s">
        <v>175</v>
      </c>
      <c r="E253" s="5" t="s">
        <v>198</v>
      </c>
      <c r="F253" s="6">
        <v>26375</v>
      </c>
      <c r="G253" s="7">
        <f t="shared" ca="1" si="41"/>
        <v>53</v>
      </c>
      <c r="H253" s="4">
        <v>7</v>
      </c>
      <c r="I253" s="5" t="str">
        <f>IF(Table1[[#This Row],[No of Employees]]&lt;5,"Below 5",IF(Table1[[#This Row],[No of Employees]]&lt;10,"5 to 10",IF(Table1[[#This Row],[No of Employees]]&lt;15,"10 to 15","Above 15")))</f>
        <v>5 to 10</v>
      </c>
      <c r="J253" s="57">
        <v>24.412305</v>
      </c>
      <c r="K253" s="34">
        <v>1.8294429999999999</v>
      </c>
      <c r="L253" s="34">
        <f t="shared" si="42"/>
        <v>26.241748000000001</v>
      </c>
      <c r="M253" s="67">
        <f t="shared" si="43"/>
        <v>9.6230827835420008E-4</v>
      </c>
      <c r="N253" s="34">
        <v>68.451153000000005</v>
      </c>
      <c r="O253" s="68">
        <f t="shared" si="44"/>
        <v>1.2818994304631042E-3</v>
      </c>
      <c r="P253" s="71"/>
      <c r="Q253" s="10">
        <v>35</v>
      </c>
      <c r="R253" s="8">
        <v>225</v>
      </c>
      <c r="S253" s="8">
        <v>6</v>
      </c>
      <c r="T253" s="8">
        <v>44</v>
      </c>
      <c r="U253" s="8">
        <v>0</v>
      </c>
      <c r="V253" s="8">
        <v>1</v>
      </c>
      <c r="W253" s="22">
        <v>9</v>
      </c>
      <c r="X253" s="16">
        <v>320</v>
      </c>
      <c r="Y253" s="8">
        <v>305</v>
      </c>
      <c r="Z253" s="9">
        <f t="shared" si="45"/>
        <v>4.6875E-2</v>
      </c>
      <c r="AA253" s="8">
        <f t="shared" si="46"/>
        <v>15</v>
      </c>
      <c r="AB253" s="42" t="str">
        <f t="shared" si="47"/>
        <v>D. 240-500</v>
      </c>
      <c r="AC253" s="40">
        <v>0.9</v>
      </c>
      <c r="AD253" s="26">
        <f t="shared" si="48"/>
        <v>275</v>
      </c>
      <c r="AE253" s="31">
        <f t="shared" si="49"/>
        <v>1</v>
      </c>
      <c r="AF253" s="31">
        <f>Table1[[#This Row],[Contactable leads]]*Table1[[#This Row],[Average productive calls per lead]]</f>
        <v>275</v>
      </c>
      <c r="AG253" s="31">
        <f>Table1[[#This Row],[Total Calls]]*$AG$1</f>
        <v>247.5</v>
      </c>
      <c r="AH253" s="31">
        <f>IF(Table1[[#This Row],[MSRU]]="Metro",3,IF(Table1[[#This Row],[MSRU]]="URBAN",2,1))</f>
        <v>1</v>
      </c>
      <c r="AI253" s="23">
        <f t="shared" si="50"/>
        <v>24</v>
      </c>
      <c r="AJ253" s="4">
        <f t="shared" si="51"/>
        <v>8</v>
      </c>
      <c r="AK253" s="4">
        <f t="shared" si="52"/>
        <v>6</v>
      </c>
      <c r="AL253" s="4">
        <f t="shared" si="53"/>
        <v>15</v>
      </c>
      <c r="AM253" s="4">
        <f>(Table1[[#This Row],[Total Employees dedicated for sales pitch]]*Table1[[#This Row],[Working days]]*Table1[[#This Row],[Productive working hours]]*60)/Table1[[#This Row],[Minutes per connected call]]</f>
        <v>576</v>
      </c>
      <c r="AN25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275</v>
      </c>
      <c r="AO253" s="22">
        <f>Table1[[#This Row],[Contactable leads]]-Table1[[#This Row],[Contacted leads]]</f>
        <v>0</v>
      </c>
      <c r="AP253" s="17"/>
    </row>
    <row r="254" spans="1:42" x14ac:dyDescent="0.35">
      <c r="A254" s="11">
        <v>253</v>
      </c>
      <c r="B254" s="5" t="str">
        <f>IF(Table1[[#This Row],[Savings]]&gt;0,"N","Y")</f>
        <v>N</v>
      </c>
      <c r="C254" s="5" t="s">
        <v>188</v>
      </c>
      <c r="D254" s="5" t="s">
        <v>343</v>
      </c>
      <c r="E254" s="5" t="s">
        <v>578</v>
      </c>
      <c r="F254" s="6">
        <v>26297</v>
      </c>
      <c r="G254" s="7">
        <f t="shared" ca="1" si="41"/>
        <v>53</v>
      </c>
      <c r="H254" s="4">
        <v>6</v>
      </c>
      <c r="I254" s="5" t="str">
        <f>IF(Table1[[#This Row],[No of Employees]]&lt;5,"Below 5",IF(Table1[[#This Row],[No of Employees]]&lt;10,"5 to 10",IF(Table1[[#This Row],[No of Employees]]&lt;15,"10 to 15","Above 15")))</f>
        <v>5 to 10</v>
      </c>
      <c r="J254" s="57">
        <v>30.574013000000001</v>
      </c>
      <c r="K254" s="34">
        <v>1.1183879999999999</v>
      </c>
      <c r="L254" s="34">
        <f t="shared" si="42"/>
        <v>31.692401</v>
      </c>
      <c r="M254" s="67">
        <f t="shared" si="43"/>
        <v>1.162188579938384E-3</v>
      </c>
      <c r="N254" s="34">
        <v>15.895136000000001</v>
      </c>
      <c r="O254" s="68">
        <f t="shared" si="44"/>
        <v>2.9767162264649627E-4</v>
      </c>
      <c r="P254" s="71"/>
      <c r="Q254" s="10">
        <v>45</v>
      </c>
      <c r="R254" s="8">
        <v>81</v>
      </c>
      <c r="S254" s="8">
        <v>4</v>
      </c>
      <c r="T254" s="8">
        <v>6</v>
      </c>
      <c r="U254" s="8">
        <v>0</v>
      </c>
      <c r="V254" s="8">
        <v>5</v>
      </c>
      <c r="W254" s="22">
        <v>3</v>
      </c>
      <c r="X254" s="16">
        <v>144</v>
      </c>
      <c r="Y254" s="8">
        <v>142</v>
      </c>
      <c r="Z254" s="9">
        <f t="shared" si="45"/>
        <v>1.388888888888884E-2</v>
      </c>
      <c r="AA254" s="8">
        <f t="shared" si="46"/>
        <v>2</v>
      </c>
      <c r="AB254" s="42" t="str">
        <f t="shared" si="47"/>
        <v>C. 100-250</v>
      </c>
      <c r="AC254" s="40">
        <v>0.9</v>
      </c>
      <c r="AD254" s="26">
        <f t="shared" si="48"/>
        <v>128</v>
      </c>
      <c r="AE254" s="31">
        <f t="shared" si="49"/>
        <v>1</v>
      </c>
      <c r="AF254" s="31">
        <f>Table1[[#This Row],[Contactable leads]]*Table1[[#This Row],[Average productive calls per lead]]</f>
        <v>128</v>
      </c>
      <c r="AG254" s="31">
        <f>Table1[[#This Row],[Total Calls]]*$AG$1</f>
        <v>115.2</v>
      </c>
      <c r="AH254" s="31">
        <f>IF(Table1[[#This Row],[MSRU]]="Metro",3,IF(Table1[[#This Row],[MSRU]]="URBAN",2,1))</f>
        <v>1</v>
      </c>
      <c r="AI254" s="23">
        <f t="shared" si="50"/>
        <v>24</v>
      </c>
      <c r="AJ254" s="4">
        <f t="shared" si="51"/>
        <v>8</v>
      </c>
      <c r="AK254" s="4">
        <f t="shared" si="52"/>
        <v>6</v>
      </c>
      <c r="AL254" s="4">
        <f t="shared" si="53"/>
        <v>15</v>
      </c>
      <c r="AM254" s="4">
        <f>(Table1[[#This Row],[Total Employees dedicated for sales pitch]]*Table1[[#This Row],[Working days]]*Table1[[#This Row],[Productive working hours]]*60)/Table1[[#This Row],[Minutes per connected call]]</f>
        <v>576</v>
      </c>
      <c r="AN25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128</v>
      </c>
      <c r="AO254" s="22">
        <f>Table1[[#This Row],[Contactable leads]]-Table1[[#This Row],[Contacted leads]]</f>
        <v>0</v>
      </c>
      <c r="AP254" s="17"/>
    </row>
    <row r="255" spans="1:42" x14ac:dyDescent="0.35">
      <c r="A255" s="11">
        <v>254</v>
      </c>
      <c r="B255" s="5" t="str">
        <f>IF(Table1[[#This Row],[Savings]]&gt;0,"N","Y")</f>
        <v>N</v>
      </c>
      <c r="C255" s="5" t="s">
        <v>222</v>
      </c>
      <c r="D255" s="5" t="s">
        <v>356</v>
      </c>
      <c r="E255" s="5" t="s">
        <v>222</v>
      </c>
      <c r="F255" s="6">
        <v>25268</v>
      </c>
      <c r="G255" s="7">
        <f t="shared" ca="1" si="41"/>
        <v>56</v>
      </c>
      <c r="H255" s="4">
        <v>12</v>
      </c>
      <c r="I255" s="5" t="str">
        <f>IF(Table1[[#This Row],[No of Employees]]&lt;5,"Below 5",IF(Table1[[#This Row],[No of Employees]]&lt;10,"5 to 10",IF(Table1[[#This Row],[No of Employees]]&lt;15,"10 to 15","Above 15")))</f>
        <v>10 to 15</v>
      </c>
      <c r="J255" s="57">
        <v>47.460147999999997</v>
      </c>
      <c r="K255" s="34">
        <v>7.956061</v>
      </c>
      <c r="L255" s="34">
        <f t="shared" si="42"/>
        <v>55.416208999999995</v>
      </c>
      <c r="M255" s="67">
        <f t="shared" si="43"/>
        <v>2.032161755219451E-3</v>
      </c>
      <c r="N255" s="34">
        <v>59.997416999999999</v>
      </c>
      <c r="O255" s="68">
        <f t="shared" si="44"/>
        <v>1.1235845023904469E-3</v>
      </c>
      <c r="P255" s="71"/>
      <c r="Q255" s="10">
        <v>146</v>
      </c>
      <c r="R255" s="8">
        <v>192</v>
      </c>
      <c r="S255" s="8">
        <v>43</v>
      </c>
      <c r="T255" s="8">
        <v>21</v>
      </c>
      <c r="U255" s="8">
        <v>0</v>
      </c>
      <c r="V255" s="8">
        <v>7</v>
      </c>
      <c r="W255" s="22">
        <v>23</v>
      </c>
      <c r="X255" s="16">
        <v>432</v>
      </c>
      <c r="Y255" s="8">
        <v>417</v>
      </c>
      <c r="Z255" s="9">
        <f t="shared" si="45"/>
        <v>3.472222222222221E-2</v>
      </c>
      <c r="AA255" s="8">
        <f t="shared" si="46"/>
        <v>15</v>
      </c>
      <c r="AB255" s="42" t="str">
        <f t="shared" si="47"/>
        <v>D. 240-500</v>
      </c>
      <c r="AC255" s="40">
        <v>0.9</v>
      </c>
      <c r="AD255" s="26">
        <f t="shared" si="48"/>
        <v>375</v>
      </c>
      <c r="AE255" s="31">
        <f t="shared" si="49"/>
        <v>1</v>
      </c>
      <c r="AF255" s="31">
        <f>Table1[[#This Row],[Contactable leads]]*Table1[[#This Row],[Average productive calls per lead]]</f>
        <v>375</v>
      </c>
      <c r="AG255" s="31">
        <f>Table1[[#This Row],[Total Calls]]*$AG$1</f>
        <v>337.5</v>
      </c>
      <c r="AH255" s="31">
        <f>IF(Table1[[#This Row],[MSRU]]="Metro",3,IF(Table1[[#This Row],[MSRU]]="URBAN",2,1))</f>
        <v>2</v>
      </c>
      <c r="AI255" s="23">
        <f t="shared" si="50"/>
        <v>24</v>
      </c>
      <c r="AJ255" s="4">
        <f t="shared" si="51"/>
        <v>8</v>
      </c>
      <c r="AK255" s="4">
        <f t="shared" si="52"/>
        <v>6</v>
      </c>
      <c r="AL255" s="4">
        <f t="shared" si="53"/>
        <v>15</v>
      </c>
      <c r="AM255" s="4">
        <f>(Table1[[#This Row],[Total Employees dedicated for sales pitch]]*Table1[[#This Row],[Working days]]*Table1[[#This Row],[Productive working hours]]*60)/Table1[[#This Row],[Minutes per connected call]]</f>
        <v>1152</v>
      </c>
      <c r="AN25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375</v>
      </c>
      <c r="AO255" s="22">
        <f>Table1[[#This Row],[Contactable leads]]-Table1[[#This Row],[Contacted leads]]</f>
        <v>0</v>
      </c>
      <c r="AP255" s="17"/>
    </row>
    <row r="256" spans="1:42" x14ac:dyDescent="0.35">
      <c r="A256" s="11">
        <v>255</v>
      </c>
      <c r="B256" s="5" t="str">
        <f>IF(Table1[[#This Row],[Savings]]&gt;0,"N","Y")</f>
        <v>N</v>
      </c>
      <c r="C256" s="5" t="s">
        <v>314</v>
      </c>
      <c r="D256" s="5" t="s">
        <v>356</v>
      </c>
      <c r="E256" s="5" t="s">
        <v>579</v>
      </c>
      <c r="F256" s="6">
        <v>28443</v>
      </c>
      <c r="G256" s="7">
        <f t="shared" ca="1" si="41"/>
        <v>47</v>
      </c>
      <c r="H256" s="4">
        <v>11</v>
      </c>
      <c r="I256" s="5" t="str">
        <f>IF(Table1[[#This Row],[No of Employees]]&lt;5,"Below 5",IF(Table1[[#This Row],[No of Employees]]&lt;10,"5 to 10",IF(Table1[[#This Row],[No of Employees]]&lt;15,"10 to 15","Above 15")))</f>
        <v>10 to 15</v>
      </c>
      <c r="J256" s="57">
        <v>15.74</v>
      </c>
      <c r="K256" s="34">
        <v>4.8394060000000003</v>
      </c>
      <c r="L256" s="34">
        <f t="shared" si="42"/>
        <v>20.579405999999999</v>
      </c>
      <c r="M256" s="67">
        <f t="shared" si="43"/>
        <v>7.546651525428905E-4</v>
      </c>
      <c r="N256" s="34">
        <v>28.681564999999999</v>
      </c>
      <c r="O256" s="68">
        <f t="shared" si="44"/>
        <v>5.3712582223838508E-4</v>
      </c>
      <c r="P256" s="71"/>
      <c r="Q256" s="10">
        <v>32</v>
      </c>
      <c r="R256" s="8">
        <v>69</v>
      </c>
      <c r="S256" s="8">
        <v>18</v>
      </c>
      <c r="T256" s="8">
        <v>9</v>
      </c>
      <c r="U256" s="8">
        <v>0</v>
      </c>
      <c r="V256" s="8">
        <v>3</v>
      </c>
      <c r="W256" s="22">
        <v>11</v>
      </c>
      <c r="X256" s="16">
        <v>142</v>
      </c>
      <c r="Y256" s="8">
        <v>134</v>
      </c>
      <c r="Z256" s="9">
        <f t="shared" si="45"/>
        <v>5.633802816901412E-2</v>
      </c>
      <c r="AA256" s="8">
        <f t="shared" si="46"/>
        <v>8</v>
      </c>
      <c r="AB256" s="42" t="str">
        <f t="shared" si="47"/>
        <v>C. 100-250</v>
      </c>
      <c r="AC256" s="40">
        <v>0.9</v>
      </c>
      <c r="AD256" s="26">
        <f t="shared" si="48"/>
        <v>121</v>
      </c>
      <c r="AE256" s="31">
        <f t="shared" si="49"/>
        <v>1</v>
      </c>
      <c r="AF256" s="31">
        <f>Table1[[#This Row],[Contactable leads]]*Table1[[#This Row],[Average productive calls per lead]]</f>
        <v>121</v>
      </c>
      <c r="AG256" s="31">
        <f>Table1[[#This Row],[Total Calls]]*$AG$1</f>
        <v>108.9</v>
      </c>
      <c r="AH256" s="31">
        <f>IF(Table1[[#This Row],[MSRU]]="Metro",3,IF(Table1[[#This Row],[MSRU]]="URBAN",2,1))</f>
        <v>2</v>
      </c>
      <c r="AI256" s="23">
        <f t="shared" si="50"/>
        <v>24</v>
      </c>
      <c r="AJ256" s="4">
        <f t="shared" si="51"/>
        <v>8</v>
      </c>
      <c r="AK256" s="4">
        <f t="shared" si="52"/>
        <v>6</v>
      </c>
      <c r="AL256" s="4">
        <f t="shared" si="53"/>
        <v>15</v>
      </c>
      <c r="AM256" s="4">
        <f>(Table1[[#This Row],[Total Employees dedicated for sales pitch]]*Table1[[#This Row],[Working days]]*Table1[[#This Row],[Productive working hours]]*60)/Table1[[#This Row],[Minutes per connected call]]</f>
        <v>1152</v>
      </c>
      <c r="AN25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121</v>
      </c>
      <c r="AO256" s="22">
        <f>Table1[[#This Row],[Contactable leads]]-Table1[[#This Row],[Contacted leads]]</f>
        <v>0</v>
      </c>
      <c r="AP256" s="17"/>
    </row>
    <row r="257" spans="1:42" x14ac:dyDescent="0.35">
      <c r="A257" s="11">
        <v>256</v>
      </c>
      <c r="B257" s="5" t="str">
        <f>IF(Table1[[#This Row],[Savings]]&gt;0,"N","Y")</f>
        <v>N</v>
      </c>
      <c r="C257" s="5" t="s">
        <v>188</v>
      </c>
      <c r="D257" s="5" t="s">
        <v>343</v>
      </c>
      <c r="E257" s="5" t="s">
        <v>580</v>
      </c>
      <c r="F257" s="6">
        <v>28789</v>
      </c>
      <c r="G257" s="7">
        <f t="shared" ca="1" si="41"/>
        <v>46</v>
      </c>
      <c r="H257" s="4">
        <v>7</v>
      </c>
      <c r="I257" s="5" t="str">
        <f>IF(Table1[[#This Row],[No of Employees]]&lt;5,"Below 5",IF(Table1[[#This Row],[No of Employees]]&lt;10,"5 to 10",IF(Table1[[#This Row],[No of Employees]]&lt;15,"10 to 15","Above 15")))</f>
        <v>5 to 10</v>
      </c>
      <c r="J257" s="57">
        <v>16.915405</v>
      </c>
      <c r="K257" s="34">
        <v>0.56636699999999995</v>
      </c>
      <c r="L257" s="34">
        <f t="shared" si="42"/>
        <v>17.481771999999999</v>
      </c>
      <c r="M257" s="67">
        <f t="shared" si="43"/>
        <v>6.4107215403107513E-4</v>
      </c>
      <c r="N257" s="34">
        <v>29.750979000000001</v>
      </c>
      <c r="O257" s="68">
        <f t="shared" si="44"/>
        <v>5.5715296769098647E-4</v>
      </c>
      <c r="P257" s="71"/>
      <c r="Q257" s="10">
        <v>29</v>
      </c>
      <c r="R257" s="8">
        <v>99</v>
      </c>
      <c r="S257" s="8">
        <v>7</v>
      </c>
      <c r="T257" s="8">
        <v>1</v>
      </c>
      <c r="U257" s="8">
        <v>0</v>
      </c>
      <c r="V257" s="8">
        <v>2</v>
      </c>
      <c r="W257" s="22">
        <v>9</v>
      </c>
      <c r="X257" s="16">
        <v>147</v>
      </c>
      <c r="Y257" s="8">
        <v>144</v>
      </c>
      <c r="Z257" s="9">
        <f t="shared" si="45"/>
        <v>2.0408163265306145E-2</v>
      </c>
      <c r="AA257" s="8">
        <f t="shared" si="46"/>
        <v>3</v>
      </c>
      <c r="AB257" s="42" t="str">
        <f t="shared" si="47"/>
        <v>C. 100-250</v>
      </c>
      <c r="AC257" s="40">
        <v>0.9</v>
      </c>
      <c r="AD257" s="26">
        <f t="shared" si="48"/>
        <v>130</v>
      </c>
      <c r="AE257" s="31">
        <f t="shared" si="49"/>
        <v>1</v>
      </c>
      <c r="AF257" s="31">
        <f>Table1[[#This Row],[Contactable leads]]*Table1[[#This Row],[Average productive calls per lead]]</f>
        <v>130</v>
      </c>
      <c r="AG257" s="31">
        <f>Table1[[#This Row],[Total Calls]]*$AG$1</f>
        <v>117</v>
      </c>
      <c r="AH257" s="31">
        <f>IF(Table1[[#This Row],[MSRU]]="Metro",3,IF(Table1[[#This Row],[MSRU]]="URBAN",2,1))</f>
        <v>1</v>
      </c>
      <c r="AI257" s="23">
        <f t="shared" si="50"/>
        <v>24</v>
      </c>
      <c r="AJ257" s="4">
        <f t="shared" si="51"/>
        <v>8</v>
      </c>
      <c r="AK257" s="4">
        <f t="shared" si="52"/>
        <v>6</v>
      </c>
      <c r="AL257" s="4">
        <f t="shared" si="53"/>
        <v>15</v>
      </c>
      <c r="AM257" s="4">
        <f>(Table1[[#This Row],[Total Employees dedicated for sales pitch]]*Table1[[#This Row],[Working days]]*Table1[[#This Row],[Productive working hours]]*60)/Table1[[#This Row],[Minutes per connected call]]</f>
        <v>576</v>
      </c>
      <c r="AN25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130</v>
      </c>
      <c r="AO257" s="22">
        <f>Table1[[#This Row],[Contactable leads]]-Table1[[#This Row],[Contacted leads]]</f>
        <v>0</v>
      </c>
      <c r="AP257" s="17"/>
    </row>
    <row r="258" spans="1:42" x14ac:dyDescent="0.35">
      <c r="A258" s="11">
        <v>257</v>
      </c>
      <c r="B258" s="5" t="str">
        <f>IF(Table1[[#This Row],[Savings]]&gt;0,"N","Y")</f>
        <v>N</v>
      </c>
      <c r="C258" s="5" t="s">
        <v>190</v>
      </c>
      <c r="D258" s="5" t="s">
        <v>175</v>
      </c>
      <c r="E258" s="5" t="s">
        <v>210</v>
      </c>
      <c r="F258" s="6">
        <v>29024</v>
      </c>
      <c r="G258" s="7">
        <f t="shared" ca="1" si="41"/>
        <v>45</v>
      </c>
      <c r="H258" s="4">
        <v>8</v>
      </c>
      <c r="I258" s="5" t="str">
        <f>IF(Table1[[#This Row],[No of Employees]]&lt;5,"Below 5",IF(Table1[[#This Row],[No of Employees]]&lt;10,"5 to 10",IF(Table1[[#This Row],[No of Employees]]&lt;15,"10 to 15","Above 15")))</f>
        <v>5 to 10</v>
      </c>
      <c r="J258" s="57">
        <v>37.412728000000001</v>
      </c>
      <c r="K258" s="34">
        <v>2.2227640000000002</v>
      </c>
      <c r="L258" s="34">
        <f t="shared" si="42"/>
        <v>39.635491999999999</v>
      </c>
      <c r="M258" s="67">
        <f t="shared" si="43"/>
        <v>1.4534688035355598E-3</v>
      </c>
      <c r="N258" s="34">
        <v>37.221339</v>
      </c>
      <c r="O258" s="68">
        <f t="shared" si="44"/>
        <v>6.9705200239905554E-4</v>
      </c>
      <c r="P258" s="71"/>
      <c r="Q258" s="10">
        <v>108</v>
      </c>
      <c r="R258" s="8">
        <v>191</v>
      </c>
      <c r="S258" s="8">
        <v>8</v>
      </c>
      <c r="T258" s="8">
        <v>12</v>
      </c>
      <c r="U258" s="8">
        <v>0</v>
      </c>
      <c r="V258" s="8">
        <v>5</v>
      </c>
      <c r="W258" s="22">
        <v>20</v>
      </c>
      <c r="X258" s="16">
        <v>344</v>
      </c>
      <c r="Y258" s="8">
        <v>337</v>
      </c>
      <c r="Z258" s="9">
        <f t="shared" si="45"/>
        <v>2.0348837209302362E-2</v>
      </c>
      <c r="AA258" s="8">
        <f t="shared" si="46"/>
        <v>7</v>
      </c>
      <c r="AB258" s="42" t="str">
        <f t="shared" si="47"/>
        <v>D. 240-500</v>
      </c>
      <c r="AC258" s="40">
        <v>0.9</v>
      </c>
      <c r="AD258" s="26">
        <f t="shared" si="48"/>
        <v>303</v>
      </c>
      <c r="AE258" s="31">
        <f t="shared" si="49"/>
        <v>1</v>
      </c>
      <c r="AF258" s="31">
        <f>Table1[[#This Row],[Contactable leads]]*Table1[[#This Row],[Average productive calls per lead]]</f>
        <v>303</v>
      </c>
      <c r="AG258" s="31">
        <f>Table1[[#This Row],[Total Calls]]*$AG$1</f>
        <v>272.7</v>
      </c>
      <c r="AH258" s="31">
        <f>IF(Table1[[#This Row],[MSRU]]="Metro",3,IF(Table1[[#This Row],[MSRU]]="URBAN",2,1))</f>
        <v>1</v>
      </c>
      <c r="AI258" s="23">
        <f t="shared" si="50"/>
        <v>24</v>
      </c>
      <c r="AJ258" s="4">
        <f t="shared" si="51"/>
        <v>8</v>
      </c>
      <c r="AK258" s="4">
        <f t="shared" si="52"/>
        <v>6</v>
      </c>
      <c r="AL258" s="4">
        <f t="shared" si="53"/>
        <v>15</v>
      </c>
      <c r="AM258" s="4">
        <f>(Table1[[#This Row],[Total Employees dedicated for sales pitch]]*Table1[[#This Row],[Working days]]*Table1[[#This Row],[Productive working hours]]*60)/Table1[[#This Row],[Minutes per connected call]]</f>
        <v>576</v>
      </c>
      <c r="AN25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303</v>
      </c>
      <c r="AO258" s="22">
        <f>Table1[[#This Row],[Contactable leads]]-Table1[[#This Row],[Contacted leads]]</f>
        <v>0</v>
      </c>
      <c r="AP258" s="17"/>
    </row>
    <row r="259" spans="1:42" x14ac:dyDescent="0.35">
      <c r="A259" s="11">
        <v>258</v>
      </c>
      <c r="B259" s="5" t="str">
        <f>IF(Table1[[#This Row],[Savings]]&gt;0,"N","Y")</f>
        <v>N</v>
      </c>
      <c r="C259" s="5" t="s">
        <v>181</v>
      </c>
      <c r="D259" s="5" t="s">
        <v>356</v>
      </c>
      <c r="E259" s="5" t="s">
        <v>581</v>
      </c>
      <c r="F259" s="6">
        <v>30610</v>
      </c>
      <c r="G259" s="7">
        <f t="shared" ca="1" si="41"/>
        <v>41</v>
      </c>
      <c r="H259" s="4">
        <v>10</v>
      </c>
      <c r="I259" s="5" t="str">
        <f>IF(Table1[[#This Row],[No of Employees]]&lt;5,"Below 5",IF(Table1[[#This Row],[No of Employees]]&lt;10,"5 to 10",IF(Table1[[#This Row],[No of Employees]]&lt;15,"10 to 15","Above 15")))</f>
        <v>10 to 15</v>
      </c>
      <c r="J259" s="57">
        <v>55.060319999999997</v>
      </c>
      <c r="K259" s="34">
        <v>7.4841379999999997</v>
      </c>
      <c r="L259" s="34">
        <f t="shared" si="42"/>
        <v>62.544457999999999</v>
      </c>
      <c r="M259" s="67">
        <f t="shared" si="43"/>
        <v>2.2935609967208192E-3</v>
      </c>
      <c r="N259" s="34">
        <v>177.09572</v>
      </c>
      <c r="O259" s="68">
        <f t="shared" si="44"/>
        <v>3.3165095495974089E-3</v>
      </c>
      <c r="P259" s="71"/>
      <c r="Q259" s="10">
        <v>89</v>
      </c>
      <c r="R259" s="8">
        <v>607</v>
      </c>
      <c r="S259" s="8">
        <v>14</v>
      </c>
      <c r="T259" s="8">
        <v>24</v>
      </c>
      <c r="U259" s="8">
        <v>2</v>
      </c>
      <c r="V259" s="8">
        <v>5</v>
      </c>
      <c r="W259" s="22">
        <v>20</v>
      </c>
      <c r="X259" s="16">
        <v>761</v>
      </c>
      <c r="Y259" s="8">
        <v>742</v>
      </c>
      <c r="Z259" s="9">
        <f t="shared" si="45"/>
        <v>2.4967148488830526E-2</v>
      </c>
      <c r="AA259" s="8">
        <f t="shared" si="46"/>
        <v>19</v>
      </c>
      <c r="AB259" s="42" t="str">
        <f t="shared" si="47"/>
        <v>E. 500-750</v>
      </c>
      <c r="AC259" s="40">
        <v>0.9</v>
      </c>
      <c r="AD259" s="26">
        <f t="shared" si="48"/>
        <v>668</v>
      </c>
      <c r="AE259" s="31">
        <f t="shared" si="49"/>
        <v>1</v>
      </c>
      <c r="AF259" s="31">
        <f>Table1[[#This Row],[Contactable leads]]*Table1[[#This Row],[Average productive calls per lead]]</f>
        <v>668</v>
      </c>
      <c r="AG259" s="31">
        <f>Table1[[#This Row],[Total Calls]]*$AG$1</f>
        <v>601.20000000000005</v>
      </c>
      <c r="AH259" s="31">
        <f>IF(Table1[[#This Row],[MSRU]]="Metro",3,IF(Table1[[#This Row],[MSRU]]="URBAN",2,1))</f>
        <v>2</v>
      </c>
      <c r="AI259" s="23">
        <f t="shared" si="50"/>
        <v>24</v>
      </c>
      <c r="AJ259" s="4">
        <f t="shared" si="51"/>
        <v>8</v>
      </c>
      <c r="AK259" s="4">
        <f t="shared" si="52"/>
        <v>6</v>
      </c>
      <c r="AL259" s="4">
        <f t="shared" si="53"/>
        <v>15</v>
      </c>
      <c r="AM259" s="4">
        <f>(Table1[[#This Row],[Total Employees dedicated for sales pitch]]*Table1[[#This Row],[Working days]]*Table1[[#This Row],[Productive working hours]]*60)/Table1[[#This Row],[Minutes per connected call]]</f>
        <v>1152</v>
      </c>
      <c r="AN25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668</v>
      </c>
      <c r="AO259" s="22">
        <f>Table1[[#This Row],[Contactable leads]]-Table1[[#This Row],[Contacted leads]]</f>
        <v>0</v>
      </c>
      <c r="AP259" s="17"/>
    </row>
    <row r="260" spans="1:42" x14ac:dyDescent="0.35">
      <c r="A260" s="11">
        <v>259</v>
      </c>
      <c r="B260" s="5" t="str">
        <f>IF(Table1[[#This Row],[Savings]]&gt;0,"N","Y")</f>
        <v>N</v>
      </c>
      <c r="C260" s="5" t="s">
        <v>181</v>
      </c>
      <c r="D260" s="5" t="s">
        <v>175</v>
      </c>
      <c r="E260" s="5" t="s">
        <v>205</v>
      </c>
      <c r="F260" s="6">
        <v>34731</v>
      </c>
      <c r="G260" s="7">
        <f t="shared" ref="G260:G323" ca="1" si="54">_xlfn.FLOOR.MATH((TODAY()-F260)/365)</f>
        <v>30</v>
      </c>
      <c r="H260" s="4">
        <v>9</v>
      </c>
      <c r="I260" s="5" t="str">
        <f>IF(Table1[[#This Row],[No of Employees]]&lt;5,"Below 5",IF(Table1[[#This Row],[No of Employees]]&lt;10,"5 to 10",IF(Table1[[#This Row],[No of Employees]]&lt;15,"10 to 15","Above 15")))</f>
        <v>5 to 10</v>
      </c>
      <c r="J260" s="57">
        <v>33.492255999999998</v>
      </c>
      <c r="K260" s="34">
        <v>6.8961670000000002</v>
      </c>
      <c r="L260" s="34">
        <f t="shared" ref="L260:L323" si="55">J260+K260</f>
        <v>40.388422999999996</v>
      </c>
      <c r="M260" s="67">
        <f t="shared" ref="M260:M323" si="56">L260/$L$1</f>
        <v>1.4810794541038643E-3</v>
      </c>
      <c r="N260" s="34">
        <v>69.494803000000005</v>
      </c>
      <c r="O260" s="68">
        <f t="shared" ref="O260:O323" si="57">N260/$N$1</f>
        <v>1.3014440879592724E-3</v>
      </c>
      <c r="P260" s="71"/>
      <c r="Q260" s="10">
        <v>139</v>
      </c>
      <c r="R260" s="8">
        <v>205</v>
      </c>
      <c r="S260" s="8">
        <v>82</v>
      </c>
      <c r="T260" s="8">
        <v>20</v>
      </c>
      <c r="U260" s="8">
        <v>0</v>
      </c>
      <c r="V260" s="8">
        <v>2</v>
      </c>
      <c r="W260" s="22">
        <v>6</v>
      </c>
      <c r="X260" s="16">
        <v>454</v>
      </c>
      <c r="Y260" s="8">
        <v>435</v>
      </c>
      <c r="Z260" s="9">
        <f t="shared" ref="Z260:Z323" si="58">IFERROR(1-Y260/X260,0)</f>
        <v>4.1850220264317173E-2</v>
      </c>
      <c r="AA260" s="8">
        <f t="shared" ref="AA260:AA323" si="59">IFERROR(X260-Y260,0)</f>
        <v>19</v>
      </c>
      <c r="AB260" s="42" t="str">
        <f t="shared" ref="AB260:AB323" si="60">IF(Y260&lt;50,"A. Below 50",IF(Y260&lt;100,"B. 50-100",IF(Y260&lt;250,"C. 100-250",IF(Y260&lt;500,"D. 240-500",IF(Y260&lt;750,"E. 500-750",IF(Y260&lt;1000,"F. 750-100","G. Above 1000"))))))</f>
        <v>D. 240-500</v>
      </c>
      <c r="AC260" s="40">
        <v>0.9</v>
      </c>
      <c r="AD260" s="26">
        <f t="shared" ref="AD260:AD323" si="61">ROUND(Y260*AC260,0)</f>
        <v>392</v>
      </c>
      <c r="AE260" s="31">
        <f t="shared" ref="AE260:AE323" si="62">$AE$1</f>
        <v>1</v>
      </c>
      <c r="AF260" s="31">
        <f>Table1[[#This Row],[Contactable leads]]*Table1[[#This Row],[Average productive calls per lead]]</f>
        <v>392</v>
      </c>
      <c r="AG260" s="31">
        <f>Table1[[#This Row],[Total Calls]]*$AG$1</f>
        <v>352.8</v>
      </c>
      <c r="AH260" s="31">
        <f>IF(Table1[[#This Row],[MSRU]]="Metro",3,IF(Table1[[#This Row],[MSRU]]="URBAN",2,1))</f>
        <v>1</v>
      </c>
      <c r="AI260" s="23">
        <f t="shared" ref="AI260:AI323" si="63">$AI$1</f>
        <v>24</v>
      </c>
      <c r="AJ260" s="4">
        <f t="shared" ref="AJ260:AJ323" si="64">$AJ$1</f>
        <v>8</v>
      </c>
      <c r="AK260" s="4">
        <f t="shared" ref="AK260:AK323" si="65">$AK$1</f>
        <v>6</v>
      </c>
      <c r="AL260" s="4">
        <f t="shared" ref="AL260:AL323" si="66">$AL$1</f>
        <v>15</v>
      </c>
      <c r="AM260" s="4">
        <f>(Table1[[#This Row],[Total Employees dedicated for sales pitch]]*Table1[[#This Row],[Working days]]*Table1[[#This Row],[Productive working hours]]*60)/Table1[[#This Row],[Minutes per connected call]]</f>
        <v>576</v>
      </c>
      <c r="AN26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392</v>
      </c>
      <c r="AO260" s="22">
        <f>Table1[[#This Row],[Contactable leads]]-Table1[[#This Row],[Contacted leads]]</f>
        <v>0</v>
      </c>
      <c r="AP260" s="17"/>
    </row>
    <row r="261" spans="1:42" x14ac:dyDescent="0.35">
      <c r="A261" s="11">
        <v>260</v>
      </c>
      <c r="B261" s="5" t="str">
        <f>IF(Table1[[#This Row],[Savings]]&gt;0,"N","Y")</f>
        <v>N</v>
      </c>
      <c r="C261" s="5" t="s">
        <v>184</v>
      </c>
      <c r="D261" s="5" t="s">
        <v>343</v>
      </c>
      <c r="E261" s="5" t="s">
        <v>582</v>
      </c>
      <c r="F261" s="6">
        <v>35495</v>
      </c>
      <c r="G261" s="7">
        <f t="shared" ca="1" si="54"/>
        <v>28</v>
      </c>
      <c r="H261" s="4">
        <v>8</v>
      </c>
      <c r="I261" s="5" t="str">
        <f>IF(Table1[[#This Row],[No of Employees]]&lt;5,"Below 5",IF(Table1[[#This Row],[No of Employees]]&lt;10,"5 to 10",IF(Table1[[#This Row],[No of Employees]]&lt;15,"10 to 15","Above 15")))</f>
        <v>5 to 10</v>
      </c>
      <c r="J261" s="57">
        <v>28.68</v>
      </c>
      <c r="K261" s="34">
        <v>4.0398540000000001</v>
      </c>
      <c r="L261" s="34">
        <f t="shared" si="55"/>
        <v>32.719853999999998</v>
      </c>
      <c r="M261" s="67">
        <f t="shared" si="56"/>
        <v>1.1998661968227414E-3</v>
      </c>
      <c r="N261" s="34">
        <v>65.878551999999999</v>
      </c>
      <c r="O261" s="68">
        <f t="shared" si="57"/>
        <v>1.2337217795079943E-3</v>
      </c>
      <c r="P261" s="71"/>
      <c r="Q261" s="10">
        <v>59</v>
      </c>
      <c r="R261" s="8">
        <v>173</v>
      </c>
      <c r="S261" s="8">
        <v>5</v>
      </c>
      <c r="T261" s="8">
        <v>16</v>
      </c>
      <c r="U261" s="8">
        <v>0</v>
      </c>
      <c r="V261" s="8">
        <v>4</v>
      </c>
      <c r="W261" s="22">
        <v>10</v>
      </c>
      <c r="X261" s="16">
        <v>267</v>
      </c>
      <c r="Y261" s="8">
        <v>262</v>
      </c>
      <c r="Z261" s="9">
        <f t="shared" si="58"/>
        <v>1.8726591760299671E-2</v>
      </c>
      <c r="AA261" s="8">
        <f t="shared" si="59"/>
        <v>5</v>
      </c>
      <c r="AB261" s="42" t="str">
        <f t="shared" si="60"/>
        <v>D. 240-500</v>
      </c>
      <c r="AC261" s="40">
        <v>0.9</v>
      </c>
      <c r="AD261" s="26">
        <f t="shared" si="61"/>
        <v>236</v>
      </c>
      <c r="AE261" s="31">
        <f t="shared" si="62"/>
        <v>1</v>
      </c>
      <c r="AF261" s="31">
        <f>Table1[[#This Row],[Contactable leads]]*Table1[[#This Row],[Average productive calls per lead]]</f>
        <v>236</v>
      </c>
      <c r="AG261" s="31">
        <f>Table1[[#This Row],[Total Calls]]*$AG$1</f>
        <v>212.4</v>
      </c>
      <c r="AH261" s="31">
        <f>IF(Table1[[#This Row],[MSRU]]="Metro",3,IF(Table1[[#This Row],[MSRU]]="URBAN",2,1))</f>
        <v>1</v>
      </c>
      <c r="AI261" s="23">
        <f t="shared" si="63"/>
        <v>24</v>
      </c>
      <c r="AJ261" s="4">
        <f t="shared" si="64"/>
        <v>8</v>
      </c>
      <c r="AK261" s="4">
        <f t="shared" si="65"/>
        <v>6</v>
      </c>
      <c r="AL261" s="4">
        <f t="shared" si="66"/>
        <v>15</v>
      </c>
      <c r="AM261" s="4">
        <f>(Table1[[#This Row],[Total Employees dedicated for sales pitch]]*Table1[[#This Row],[Working days]]*Table1[[#This Row],[Productive working hours]]*60)/Table1[[#This Row],[Minutes per connected call]]</f>
        <v>576</v>
      </c>
      <c r="AN26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236</v>
      </c>
      <c r="AO261" s="22">
        <f>Table1[[#This Row],[Contactable leads]]-Table1[[#This Row],[Contacted leads]]</f>
        <v>0</v>
      </c>
      <c r="AP261" s="17"/>
    </row>
    <row r="262" spans="1:42" x14ac:dyDescent="0.35">
      <c r="A262" s="11">
        <v>261</v>
      </c>
      <c r="B262" s="5" t="str">
        <f>IF(Table1[[#This Row],[Savings]]&gt;0,"N","Y")</f>
        <v>N</v>
      </c>
      <c r="C262" s="5" t="s">
        <v>313</v>
      </c>
      <c r="D262" s="5" t="s">
        <v>356</v>
      </c>
      <c r="E262" s="5" t="s">
        <v>583</v>
      </c>
      <c r="F262" s="6">
        <v>35569</v>
      </c>
      <c r="G262" s="7">
        <f t="shared" ca="1" si="54"/>
        <v>28</v>
      </c>
      <c r="H262" s="4">
        <v>13</v>
      </c>
      <c r="I262" s="5" t="str">
        <f>IF(Table1[[#This Row],[No of Employees]]&lt;5,"Below 5",IF(Table1[[#This Row],[No of Employees]]&lt;10,"5 to 10",IF(Table1[[#This Row],[No of Employees]]&lt;15,"10 to 15","Above 15")))</f>
        <v>10 to 15</v>
      </c>
      <c r="J262" s="57">
        <v>56.731617</v>
      </c>
      <c r="K262" s="34">
        <v>13.907469000000001</v>
      </c>
      <c r="L262" s="34">
        <f t="shared" si="55"/>
        <v>70.639086000000006</v>
      </c>
      <c r="M262" s="67">
        <f t="shared" si="56"/>
        <v>2.5903982171147392E-3</v>
      </c>
      <c r="N262" s="34">
        <v>111.348032</v>
      </c>
      <c r="O262" s="68">
        <f t="shared" si="57"/>
        <v>2.0852384882981806E-3</v>
      </c>
      <c r="P262" s="71"/>
      <c r="Q262" s="10">
        <v>204</v>
      </c>
      <c r="R262" s="8">
        <v>254</v>
      </c>
      <c r="S262" s="8">
        <v>16</v>
      </c>
      <c r="T262" s="8">
        <v>15</v>
      </c>
      <c r="U262" s="8">
        <v>0</v>
      </c>
      <c r="V262" s="8">
        <v>22</v>
      </c>
      <c r="W262" s="22">
        <v>24</v>
      </c>
      <c r="X262" s="16">
        <v>535</v>
      </c>
      <c r="Y262" s="8">
        <v>513</v>
      </c>
      <c r="Z262" s="9">
        <f t="shared" si="58"/>
        <v>4.1121495327102853E-2</v>
      </c>
      <c r="AA262" s="8">
        <f t="shared" si="59"/>
        <v>22</v>
      </c>
      <c r="AB262" s="42" t="str">
        <f t="shared" si="60"/>
        <v>E. 500-750</v>
      </c>
      <c r="AC262" s="40">
        <v>0.9</v>
      </c>
      <c r="AD262" s="26">
        <f t="shared" si="61"/>
        <v>462</v>
      </c>
      <c r="AE262" s="31">
        <f t="shared" si="62"/>
        <v>1</v>
      </c>
      <c r="AF262" s="31">
        <f>Table1[[#This Row],[Contactable leads]]*Table1[[#This Row],[Average productive calls per lead]]</f>
        <v>462</v>
      </c>
      <c r="AG262" s="31">
        <f>Table1[[#This Row],[Total Calls]]*$AG$1</f>
        <v>415.8</v>
      </c>
      <c r="AH262" s="31">
        <f>IF(Table1[[#This Row],[MSRU]]="Metro",3,IF(Table1[[#This Row],[MSRU]]="URBAN",2,1))</f>
        <v>2</v>
      </c>
      <c r="AI262" s="23">
        <f t="shared" si="63"/>
        <v>24</v>
      </c>
      <c r="AJ262" s="4">
        <f t="shared" si="64"/>
        <v>8</v>
      </c>
      <c r="AK262" s="4">
        <f t="shared" si="65"/>
        <v>6</v>
      </c>
      <c r="AL262" s="4">
        <f t="shared" si="66"/>
        <v>15</v>
      </c>
      <c r="AM262" s="4">
        <f>(Table1[[#This Row],[Total Employees dedicated for sales pitch]]*Table1[[#This Row],[Working days]]*Table1[[#This Row],[Productive working hours]]*60)/Table1[[#This Row],[Minutes per connected call]]</f>
        <v>1152</v>
      </c>
      <c r="AN26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462</v>
      </c>
      <c r="AO262" s="22">
        <f>Table1[[#This Row],[Contactable leads]]-Table1[[#This Row],[Contacted leads]]</f>
        <v>0</v>
      </c>
      <c r="AP262" s="17"/>
    </row>
    <row r="263" spans="1:42" x14ac:dyDescent="0.35">
      <c r="A263" s="11">
        <v>262</v>
      </c>
      <c r="B263" s="5" t="str">
        <f>IF(Table1[[#This Row],[Savings]]&gt;0,"N","Y")</f>
        <v>N</v>
      </c>
      <c r="C263" s="5" t="s">
        <v>222</v>
      </c>
      <c r="D263" s="5" t="s">
        <v>356</v>
      </c>
      <c r="E263" s="5" t="s">
        <v>584</v>
      </c>
      <c r="F263" s="6">
        <v>38520</v>
      </c>
      <c r="G263" s="7">
        <f t="shared" ca="1" si="54"/>
        <v>19</v>
      </c>
      <c r="H263" s="4">
        <v>9</v>
      </c>
      <c r="I263" s="5" t="str">
        <f>IF(Table1[[#This Row],[No of Employees]]&lt;5,"Below 5",IF(Table1[[#This Row],[No of Employees]]&lt;10,"5 to 10",IF(Table1[[#This Row],[No of Employees]]&lt;15,"10 to 15","Above 15")))</f>
        <v>5 to 10</v>
      </c>
      <c r="J263" s="57">
        <v>21.528037000000001</v>
      </c>
      <c r="K263" s="34">
        <v>3.6467390000000002</v>
      </c>
      <c r="L263" s="34">
        <f t="shared" si="55"/>
        <v>25.174776000000001</v>
      </c>
      <c r="M263" s="67">
        <f t="shared" si="56"/>
        <v>9.2318146453173146E-4</v>
      </c>
      <c r="N263" s="34">
        <v>26.749834</v>
      </c>
      <c r="O263" s="68">
        <f t="shared" si="57"/>
        <v>5.0094988129100728E-4</v>
      </c>
      <c r="P263" s="71"/>
      <c r="Q263" s="10">
        <v>113</v>
      </c>
      <c r="R263" s="8">
        <v>124</v>
      </c>
      <c r="S263" s="8">
        <v>37</v>
      </c>
      <c r="T263" s="8">
        <v>12</v>
      </c>
      <c r="U263" s="8">
        <v>0</v>
      </c>
      <c r="V263" s="8">
        <v>1</v>
      </c>
      <c r="W263" s="22">
        <v>6</v>
      </c>
      <c r="X263" s="16">
        <v>293</v>
      </c>
      <c r="Y263" s="8">
        <v>286</v>
      </c>
      <c r="Z263" s="9">
        <f t="shared" si="58"/>
        <v>2.3890784982935176E-2</v>
      </c>
      <c r="AA263" s="8">
        <f t="shared" si="59"/>
        <v>7</v>
      </c>
      <c r="AB263" s="42" t="str">
        <f t="shared" si="60"/>
        <v>D. 240-500</v>
      </c>
      <c r="AC263" s="40">
        <v>0.9</v>
      </c>
      <c r="AD263" s="26">
        <f t="shared" si="61"/>
        <v>257</v>
      </c>
      <c r="AE263" s="31">
        <f t="shared" si="62"/>
        <v>1</v>
      </c>
      <c r="AF263" s="31">
        <f>Table1[[#This Row],[Contactable leads]]*Table1[[#This Row],[Average productive calls per lead]]</f>
        <v>257</v>
      </c>
      <c r="AG263" s="31">
        <f>Table1[[#This Row],[Total Calls]]*$AG$1</f>
        <v>231.3</v>
      </c>
      <c r="AH263" s="31">
        <f>IF(Table1[[#This Row],[MSRU]]="Metro",3,IF(Table1[[#This Row],[MSRU]]="URBAN",2,1))</f>
        <v>2</v>
      </c>
      <c r="AI263" s="23">
        <f t="shared" si="63"/>
        <v>24</v>
      </c>
      <c r="AJ263" s="4">
        <f t="shared" si="64"/>
        <v>8</v>
      </c>
      <c r="AK263" s="4">
        <f t="shared" si="65"/>
        <v>6</v>
      </c>
      <c r="AL263" s="4">
        <f t="shared" si="66"/>
        <v>15</v>
      </c>
      <c r="AM263" s="4">
        <f>(Table1[[#This Row],[Total Employees dedicated for sales pitch]]*Table1[[#This Row],[Working days]]*Table1[[#This Row],[Productive working hours]]*60)/Table1[[#This Row],[Minutes per connected call]]</f>
        <v>1152</v>
      </c>
      <c r="AN26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257</v>
      </c>
      <c r="AO263" s="22">
        <f>Table1[[#This Row],[Contactable leads]]-Table1[[#This Row],[Contacted leads]]</f>
        <v>0</v>
      </c>
      <c r="AP263" s="17"/>
    </row>
    <row r="264" spans="1:42" x14ac:dyDescent="0.35">
      <c r="A264" s="11">
        <v>263</v>
      </c>
      <c r="B264" s="5" t="str">
        <f>IF(Table1[[#This Row],[Savings]]&gt;0,"N","Y")</f>
        <v>N</v>
      </c>
      <c r="C264" s="5" t="s">
        <v>181</v>
      </c>
      <c r="D264" s="5" t="s">
        <v>175</v>
      </c>
      <c r="E264" s="5" t="s">
        <v>585</v>
      </c>
      <c r="F264" s="6">
        <v>38800</v>
      </c>
      <c r="G264" s="7">
        <f t="shared" ca="1" si="54"/>
        <v>19</v>
      </c>
      <c r="H264" s="4">
        <v>6</v>
      </c>
      <c r="I264" s="5" t="str">
        <f>IF(Table1[[#This Row],[No of Employees]]&lt;5,"Below 5",IF(Table1[[#This Row],[No of Employees]]&lt;10,"5 to 10",IF(Table1[[#This Row],[No of Employees]]&lt;15,"10 to 15","Above 15")))</f>
        <v>5 to 10</v>
      </c>
      <c r="J264" s="57">
        <v>17.472013</v>
      </c>
      <c r="K264" s="34">
        <v>3.6379790000000001</v>
      </c>
      <c r="L264" s="34">
        <f t="shared" si="55"/>
        <v>21.109992000000002</v>
      </c>
      <c r="M264" s="67">
        <f t="shared" si="56"/>
        <v>7.7412221387046845E-4</v>
      </c>
      <c r="N264" s="34">
        <v>40.091138000000001</v>
      </c>
      <c r="O264" s="68">
        <f t="shared" si="57"/>
        <v>7.5079534407284136E-4</v>
      </c>
      <c r="P264" s="71"/>
      <c r="Q264" s="10">
        <v>35</v>
      </c>
      <c r="R264" s="8">
        <v>166</v>
      </c>
      <c r="S264" s="8">
        <v>30</v>
      </c>
      <c r="T264" s="8">
        <v>13</v>
      </c>
      <c r="U264" s="8">
        <v>0</v>
      </c>
      <c r="V264" s="8">
        <v>1</v>
      </c>
      <c r="W264" s="22">
        <v>8</v>
      </c>
      <c r="X264" s="16">
        <v>253</v>
      </c>
      <c r="Y264" s="8">
        <v>242</v>
      </c>
      <c r="Z264" s="9">
        <f t="shared" si="58"/>
        <v>4.3478260869565188E-2</v>
      </c>
      <c r="AA264" s="8">
        <f t="shared" si="59"/>
        <v>11</v>
      </c>
      <c r="AB264" s="42" t="str">
        <f t="shared" si="60"/>
        <v>C. 100-250</v>
      </c>
      <c r="AC264" s="40">
        <v>0.9</v>
      </c>
      <c r="AD264" s="26">
        <f t="shared" si="61"/>
        <v>218</v>
      </c>
      <c r="AE264" s="31">
        <f t="shared" si="62"/>
        <v>1</v>
      </c>
      <c r="AF264" s="31">
        <f>Table1[[#This Row],[Contactable leads]]*Table1[[#This Row],[Average productive calls per lead]]</f>
        <v>218</v>
      </c>
      <c r="AG264" s="31">
        <f>Table1[[#This Row],[Total Calls]]*$AG$1</f>
        <v>196.20000000000002</v>
      </c>
      <c r="AH264" s="31">
        <f>IF(Table1[[#This Row],[MSRU]]="Metro",3,IF(Table1[[#This Row],[MSRU]]="URBAN",2,1))</f>
        <v>1</v>
      </c>
      <c r="AI264" s="23">
        <f t="shared" si="63"/>
        <v>24</v>
      </c>
      <c r="AJ264" s="4">
        <f t="shared" si="64"/>
        <v>8</v>
      </c>
      <c r="AK264" s="4">
        <f t="shared" si="65"/>
        <v>6</v>
      </c>
      <c r="AL264" s="4">
        <f t="shared" si="66"/>
        <v>15</v>
      </c>
      <c r="AM264" s="4">
        <f>(Table1[[#This Row],[Total Employees dedicated for sales pitch]]*Table1[[#This Row],[Working days]]*Table1[[#This Row],[Productive working hours]]*60)/Table1[[#This Row],[Minutes per connected call]]</f>
        <v>576</v>
      </c>
      <c r="AN26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218</v>
      </c>
      <c r="AO264" s="22">
        <f>Table1[[#This Row],[Contactable leads]]-Table1[[#This Row],[Contacted leads]]</f>
        <v>0</v>
      </c>
      <c r="AP264" s="17"/>
    </row>
    <row r="265" spans="1:42" x14ac:dyDescent="0.35">
      <c r="A265" s="11">
        <v>264</v>
      </c>
      <c r="B265" s="5" t="str">
        <f>IF(Table1[[#This Row],[Savings]]&gt;0,"N","Y")</f>
        <v>N</v>
      </c>
      <c r="C265" s="5" t="s">
        <v>315</v>
      </c>
      <c r="D265" s="5" t="s">
        <v>356</v>
      </c>
      <c r="E265" s="5" t="s">
        <v>586</v>
      </c>
      <c r="F265" s="6">
        <v>38894</v>
      </c>
      <c r="G265" s="7">
        <f t="shared" ca="1" si="54"/>
        <v>18</v>
      </c>
      <c r="H265" s="4">
        <v>10</v>
      </c>
      <c r="I265" s="5" t="str">
        <f>IF(Table1[[#This Row],[No of Employees]]&lt;5,"Below 5",IF(Table1[[#This Row],[No of Employees]]&lt;10,"5 to 10",IF(Table1[[#This Row],[No of Employees]]&lt;15,"10 to 15","Above 15")))</f>
        <v>10 to 15</v>
      </c>
      <c r="J265" s="57">
        <v>18.881157000000002</v>
      </c>
      <c r="K265" s="34">
        <v>14.741619</v>
      </c>
      <c r="L265" s="34">
        <f t="shared" si="55"/>
        <v>33.622776000000002</v>
      </c>
      <c r="M265" s="67">
        <f t="shared" si="56"/>
        <v>1.2329771509904338E-3</v>
      </c>
      <c r="N265" s="34">
        <v>123.883644</v>
      </c>
      <c r="O265" s="68">
        <f t="shared" si="57"/>
        <v>2.3199955841108175E-3</v>
      </c>
      <c r="P265" s="71"/>
      <c r="Q265" s="10">
        <v>35</v>
      </c>
      <c r="R265" s="8">
        <v>143</v>
      </c>
      <c r="S265" s="8">
        <v>24</v>
      </c>
      <c r="T265" s="8">
        <v>10</v>
      </c>
      <c r="U265" s="8">
        <v>0</v>
      </c>
      <c r="V265" s="8">
        <v>6</v>
      </c>
      <c r="W265" s="22">
        <v>12</v>
      </c>
      <c r="X265" s="16">
        <v>230</v>
      </c>
      <c r="Y265" s="8">
        <v>222</v>
      </c>
      <c r="Z265" s="9">
        <f t="shared" si="58"/>
        <v>3.4782608695652195E-2</v>
      </c>
      <c r="AA265" s="8">
        <f t="shared" si="59"/>
        <v>8</v>
      </c>
      <c r="AB265" s="42" t="str">
        <f t="shared" si="60"/>
        <v>C. 100-250</v>
      </c>
      <c r="AC265" s="40">
        <v>0.9</v>
      </c>
      <c r="AD265" s="26">
        <f t="shared" si="61"/>
        <v>200</v>
      </c>
      <c r="AE265" s="31">
        <f t="shared" si="62"/>
        <v>1</v>
      </c>
      <c r="AF265" s="31">
        <f>Table1[[#This Row],[Contactable leads]]*Table1[[#This Row],[Average productive calls per lead]]</f>
        <v>200</v>
      </c>
      <c r="AG265" s="31">
        <f>Table1[[#This Row],[Total Calls]]*$AG$1</f>
        <v>180</v>
      </c>
      <c r="AH265" s="31">
        <f>IF(Table1[[#This Row],[MSRU]]="Metro",3,IF(Table1[[#This Row],[MSRU]]="URBAN",2,1))</f>
        <v>2</v>
      </c>
      <c r="AI265" s="23">
        <f t="shared" si="63"/>
        <v>24</v>
      </c>
      <c r="AJ265" s="4">
        <f t="shared" si="64"/>
        <v>8</v>
      </c>
      <c r="AK265" s="4">
        <f t="shared" si="65"/>
        <v>6</v>
      </c>
      <c r="AL265" s="4">
        <f t="shared" si="66"/>
        <v>15</v>
      </c>
      <c r="AM265" s="4">
        <f>(Table1[[#This Row],[Total Employees dedicated for sales pitch]]*Table1[[#This Row],[Working days]]*Table1[[#This Row],[Productive working hours]]*60)/Table1[[#This Row],[Minutes per connected call]]</f>
        <v>1152</v>
      </c>
      <c r="AN26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200</v>
      </c>
      <c r="AO265" s="22">
        <f>Table1[[#This Row],[Contactable leads]]-Table1[[#This Row],[Contacted leads]]</f>
        <v>0</v>
      </c>
      <c r="AP265" s="17"/>
    </row>
    <row r="266" spans="1:42" x14ac:dyDescent="0.35">
      <c r="A266" s="11">
        <v>265</v>
      </c>
      <c r="B266" s="5" t="str">
        <f>IF(Table1[[#This Row],[Savings]]&gt;0,"N","Y")</f>
        <v>N</v>
      </c>
      <c r="C266" s="5" t="s">
        <v>184</v>
      </c>
      <c r="D266" s="5" t="s">
        <v>175</v>
      </c>
      <c r="E266" s="5" t="s">
        <v>226</v>
      </c>
      <c r="F266" s="6">
        <v>40063</v>
      </c>
      <c r="G266" s="7">
        <f t="shared" ca="1" si="54"/>
        <v>15</v>
      </c>
      <c r="H266" s="4">
        <v>9</v>
      </c>
      <c r="I266" s="5" t="str">
        <f>IF(Table1[[#This Row],[No of Employees]]&lt;5,"Below 5",IF(Table1[[#This Row],[No of Employees]]&lt;10,"5 to 10",IF(Table1[[#This Row],[No of Employees]]&lt;15,"10 to 15","Above 15")))</f>
        <v>5 to 10</v>
      </c>
      <c r="J266" s="57">
        <v>26.255248999999999</v>
      </c>
      <c r="K266" s="34">
        <v>4.0339999999999998</v>
      </c>
      <c r="L266" s="34">
        <f t="shared" si="55"/>
        <v>30.289248999999998</v>
      </c>
      <c r="M266" s="67">
        <f t="shared" si="56"/>
        <v>1.110733746007761E-3</v>
      </c>
      <c r="N266" s="34">
        <v>19.395485999999998</v>
      </c>
      <c r="O266" s="68">
        <f t="shared" si="57"/>
        <v>3.6322342820076535E-4</v>
      </c>
      <c r="P266" s="71"/>
      <c r="Q266" s="10">
        <v>155</v>
      </c>
      <c r="R266" s="8">
        <v>122</v>
      </c>
      <c r="S266" s="8">
        <v>15</v>
      </c>
      <c r="T266" s="8">
        <v>6</v>
      </c>
      <c r="U266" s="8">
        <v>0</v>
      </c>
      <c r="V266" s="8">
        <v>4</v>
      </c>
      <c r="W266" s="22">
        <v>8</v>
      </c>
      <c r="X266" s="16">
        <v>310</v>
      </c>
      <c r="Y266" s="8">
        <v>303</v>
      </c>
      <c r="Z266" s="9">
        <f t="shared" si="58"/>
        <v>2.2580645161290325E-2</v>
      </c>
      <c r="AA266" s="8">
        <f t="shared" si="59"/>
        <v>7</v>
      </c>
      <c r="AB266" s="42" t="str">
        <f t="shared" si="60"/>
        <v>D. 240-500</v>
      </c>
      <c r="AC266" s="40">
        <v>0.9</v>
      </c>
      <c r="AD266" s="26">
        <f t="shared" si="61"/>
        <v>273</v>
      </c>
      <c r="AE266" s="31">
        <f t="shared" si="62"/>
        <v>1</v>
      </c>
      <c r="AF266" s="31">
        <f>Table1[[#This Row],[Contactable leads]]*Table1[[#This Row],[Average productive calls per lead]]</f>
        <v>273</v>
      </c>
      <c r="AG266" s="31">
        <f>Table1[[#This Row],[Total Calls]]*$AG$1</f>
        <v>245.70000000000002</v>
      </c>
      <c r="AH266" s="31">
        <f>IF(Table1[[#This Row],[MSRU]]="Metro",3,IF(Table1[[#This Row],[MSRU]]="URBAN",2,1))</f>
        <v>1</v>
      </c>
      <c r="AI266" s="23">
        <f t="shared" si="63"/>
        <v>24</v>
      </c>
      <c r="AJ266" s="4">
        <f t="shared" si="64"/>
        <v>8</v>
      </c>
      <c r="AK266" s="4">
        <f t="shared" si="65"/>
        <v>6</v>
      </c>
      <c r="AL266" s="4">
        <f t="shared" si="66"/>
        <v>15</v>
      </c>
      <c r="AM266" s="4">
        <f>(Table1[[#This Row],[Total Employees dedicated for sales pitch]]*Table1[[#This Row],[Working days]]*Table1[[#This Row],[Productive working hours]]*60)/Table1[[#This Row],[Minutes per connected call]]</f>
        <v>576</v>
      </c>
      <c r="AN26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273</v>
      </c>
      <c r="AO266" s="22">
        <f>Table1[[#This Row],[Contactable leads]]-Table1[[#This Row],[Contacted leads]]</f>
        <v>0</v>
      </c>
      <c r="AP266" s="17"/>
    </row>
    <row r="267" spans="1:42" x14ac:dyDescent="0.35">
      <c r="A267" s="11">
        <v>266</v>
      </c>
      <c r="B267" s="5" t="str">
        <f>IF(Table1[[#This Row],[Savings]]&gt;0,"N","Y")</f>
        <v>N</v>
      </c>
      <c r="C267" s="5" t="s">
        <v>313</v>
      </c>
      <c r="D267" s="5" t="s">
        <v>340</v>
      </c>
      <c r="E267" s="5" t="s">
        <v>587</v>
      </c>
      <c r="F267" s="6">
        <v>40141</v>
      </c>
      <c r="G267" s="7">
        <f t="shared" ca="1" si="54"/>
        <v>15</v>
      </c>
      <c r="H267" s="4">
        <v>8</v>
      </c>
      <c r="I267" s="5" t="str">
        <f>IF(Table1[[#This Row],[No of Employees]]&lt;5,"Below 5",IF(Table1[[#This Row],[No of Employees]]&lt;10,"5 to 10",IF(Table1[[#This Row],[No of Employees]]&lt;15,"10 to 15","Above 15")))</f>
        <v>5 to 10</v>
      </c>
      <c r="J267" s="57">
        <v>16.084119000000001</v>
      </c>
      <c r="K267" s="34">
        <v>1.808095</v>
      </c>
      <c r="L267" s="34">
        <f t="shared" si="55"/>
        <v>17.892214000000003</v>
      </c>
      <c r="M267" s="67">
        <f t="shared" si="56"/>
        <v>6.5612342784043647E-4</v>
      </c>
      <c r="N267" s="34">
        <v>31.022628999999998</v>
      </c>
      <c r="O267" s="68">
        <f t="shared" si="57"/>
        <v>5.8096743011134047E-4</v>
      </c>
      <c r="P267" s="71"/>
      <c r="Q267" s="10">
        <v>68</v>
      </c>
      <c r="R267" s="8">
        <v>128</v>
      </c>
      <c r="S267" s="8">
        <v>5</v>
      </c>
      <c r="T267" s="8">
        <v>6</v>
      </c>
      <c r="U267" s="8">
        <v>0</v>
      </c>
      <c r="V267" s="8">
        <v>6</v>
      </c>
      <c r="W267" s="22">
        <v>7</v>
      </c>
      <c r="X267" s="16">
        <v>220</v>
      </c>
      <c r="Y267" s="8">
        <v>218</v>
      </c>
      <c r="Z267" s="9">
        <f t="shared" si="58"/>
        <v>9.0909090909090384E-3</v>
      </c>
      <c r="AA267" s="8">
        <f t="shared" si="59"/>
        <v>2</v>
      </c>
      <c r="AB267" s="42" t="str">
        <f t="shared" si="60"/>
        <v>C. 100-250</v>
      </c>
      <c r="AC267" s="40">
        <v>0.9</v>
      </c>
      <c r="AD267" s="26">
        <f t="shared" si="61"/>
        <v>196</v>
      </c>
      <c r="AE267" s="31">
        <f t="shared" si="62"/>
        <v>1</v>
      </c>
      <c r="AF267" s="31">
        <f>Table1[[#This Row],[Contactable leads]]*Table1[[#This Row],[Average productive calls per lead]]</f>
        <v>196</v>
      </c>
      <c r="AG267" s="31">
        <f>Table1[[#This Row],[Total Calls]]*$AG$1</f>
        <v>176.4</v>
      </c>
      <c r="AH267" s="31">
        <f>IF(Table1[[#This Row],[MSRU]]="Metro",3,IF(Table1[[#This Row],[MSRU]]="URBAN",2,1))</f>
        <v>3</v>
      </c>
      <c r="AI267" s="23">
        <f t="shared" si="63"/>
        <v>24</v>
      </c>
      <c r="AJ267" s="4">
        <f t="shared" si="64"/>
        <v>8</v>
      </c>
      <c r="AK267" s="4">
        <f t="shared" si="65"/>
        <v>6</v>
      </c>
      <c r="AL267" s="4">
        <f t="shared" si="66"/>
        <v>15</v>
      </c>
      <c r="AM267" s="4">
        <f>(Table1[[#This Row],[Total Employees dedicated for sales pitch]]*Table1[[#This Row],[Working days]]*Table1[[#This Row],[Productive working hours]]*60)/Table1[[#This Row],[Minutes per connected call]]</f>
        <v>1728</v>
      </c>
      <c r="AN26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196</v>
      </c>
      <c r="AO267" s="22">
        <f>Table1[[#This Row],[Contactable leads]]-Table1[[#This Row],[Contacted leads]]</f>
        <v>0</v>
      </c>
      <c r="AP267" s="17"/>
    </row>
    <row r="268" spans="1:42" x14ac:dyDescent="0.35">
      <c r="A268" s="11">
        <v>267</v>
      </c>
      <c r="B268" s="5" t="str">
        <f>IF(Table1[[#This Row],[Savings]]&gt;0,"N","Y")</f>
        <v>N</v>
      </c>
      <c r="C268" s="5" t="s">
        <v>311</v>
      </c>
      <c r="D268" s="5" t="s">
        <v>340</v>
      </c>
      <c r="E268" s="5" t="s">
        <v>588</v>
      </c>
      <c r="F268" s="6">
        <v>40905</v>
      </c>
      <c r="G268" s="7">
        <f t="shared" ca="1" si="54"/>
        <v>13</v>
      </c>
      <c r="H268" s="4">
        <v>8</v>
      </c>
      <c r="I268" s="5" t="str">
        <f>IF(Table1[[#This Row],[No of Employees]]&lt;5,"Below 5",IF(Table1[[#This Row],[No of Employees]]&lt;10,"5 to 10",IF(Table1[[#This Row],[No of Employees]]&lt;15,"10 to 15","Above 15")))</f>
        <v>5 to 10</v>
      </c>
      <c r="J268" s="57">
        <v>11.641081</v>
      </c>
      <c r="K268" s="34">
        <v>2.0996489999999999</v>
      </c>
      <c r="L268" s="34">
        <f t="shared" si="55"/>
        <v>13.740729999999999</v>
      </c>
      <c r="M268" s="67">
        <f t="shared" si="56"/>
        <v>5.0388481093675255E-4</v>
      </c>
      <c r="N268" s="34">
        <v>20.294003</v>
      </c>
      <c r="O268" s="68">
        <f t="shared" si="57"/>
        <v>3.8005014886332921E-4</v>
      </c>
      <c r="P268" s="71"/>
      <c r="Q268" s="10">
        <v>62</v>
      </c>
      <c r="R268" s="8">
        <v>122</v>
      </c>
      <c r="S268" s="8">
        <v>17</v>
      </c>
      <c r="T268" s="8">
        <v>6</v>
      </c>
      <c r="U268" s="8">
        <v>0</v>
      </c>
      <c r="V268" s="8">
        <v>2</v>
      </c>
      <c r="W268" s="22">
        <v>4</v>
      </c>
      <c r="X268" s="16">
        <v>213</v>
      </c>
      <c r="Y268" s="8">
        <v>209</v>
      </c>
      <c r="Z268" s="9">
        <f t="shared" si="58"/>
        <v>1.8779342723004744E-2</v>
      </c>
      <c r="AA268" s="8">
        <f t="shared" si="59"/>
        <v>4</v>
      </c>
      <c r="AB268" s="42" t="str">
        <f t="shared" si="60"/>
        <v>C. 100-250</v>
      </c>
      <c r="AC268" s="40">
        <v>0.9</v>
      </c>
      <c r="AD268" s="26">
        <f t="shared" si="61"/>
        <v>188</v>
      </c>
      <c r="AE268" s="31">
        <f t="shared" si="62"/>
        <v>1</v>
      </c>
      <c r="AF268" s="31">
        <f>Table1[[#This Row],[Contactable leads]]*Table1[[#This Row],[Average productive calls per lead]]</f>
        <v>188</v>
      </c>
      <c r="AG268" s="31">
        <f>Table1[[#This Row],[Total Calls]]*$AG$1</f>
        <v>169.20000000000002</v>
      </c>
      <c r="AH268" s="31">
        <f>IF(Table1[[#This Row],[MSRU]]="Metro",3,IF(Table1[[#This Row],[MSRU]]="URBAN",2,1))</f>
        <v>3</v>
      </c>
      <c r="AI268" s="23">
        <f t="shared" si="63"/>
        <v>24</v>
      </c>
      <c r="AJ268" s="4">
        <f t="shared" si="64"/>
        <v>8</v>
      </c>
      <c r="AK268" s="4">
        <f t="shared" si="65"/>
        <v>6</v>
      </c>
      <c r="AL268" s="4">
        <f t="shared" si="66"/>
        <v>15</v>
      </c>
      <c r="AM268" s="4">
        <f>(Table1[[#This Row],[Total Employees dedicated for sales pitch]]*Table1[[#This Row],[Working days]]*Table1[[#This Row],[Productive working hours]]*60)/Table1[[#This Row],[Minutes per connected call]]</f>
        <v>1728</v>
      </c>
      <c r="AN26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188</v>
      </c>
      <c r="AO268" s="22">
        <f>Table1[[#This Row],[Contactable leads]]-Table1[[#This Row],[Contacted leads]]</f>
        <v>0</v>
      </c>
      <c r="AP268" s="17"/>
    </row>
    <row r="269" spans="1:42" x14ac:dyDescent="0.35">
      <c r="A269" s="11">
        <v>268</v>
      </c>
      <c r="B269" s="5" t="str">
        <f>IF(Table1[[#This Row],[Savings]]&gt;0,"N","Y")</f>
        <v>N</v>
      </c>
      <c r="C269" s="5" t="s">
        <v>181</v>
      </c>
      <c r="D269" s="5" t="s">
        <v>175</v>
      </c>
      <c r="E269" s="5" t="s">
        <v>589</v>
      </c>
      <c r="F269" s="6">
        <v>41255</v>
      </c>
      <c r="G269" s="7">
        <f t="shared" ca="1" si="54"/>
        <v>12</v>
      </c>
      <c r="H269" s="4">
        <v>6</v>
      </c>
      <c r="I269" s="5" t="str">
        <f>IF(Table1[[#This Row],[No of Employees]]&lt;5,"Below 5",IF(Table1[[#This Row],[No of Employees]]&lt;10,"5 to 10",IF(Table1[[#This Row],[No of Employees]]&lt;15,"10 to 15","Above 15")))</f>
        <v>5 to 10</v>
      </c>
      <c r="J269" s="57">
        <v>10.068609</v>
      </c>
      <c r="K269" s="34">
        <v>1.200604</v>
      </c>
      <c r="L269" s="34">
        <f t="shared" si="55"/>
        <v>11.269213000000001</v>
      </c>
      <c r="M269" s="67">
        <f t="shared" si="56"/>
        <v>4.1325208063261524E-4</v>
      </c>
      <c r="N269" s="34">
        <v>12.365226</v>
      </c>
      <c r="O269" s="68">
        <f t="shared" si="57"/>
        <v>2.3156624062924938E-4</v>
      </c>
      <c r="P269" s="71"/>
      <c r="Q269" s="10">
        <v>26</v>
      </c>
      <c r="R269" s="8">
        <v>83</v>
      </c>
      <c r="S269" s="8">
        <v>13</v>
      </c>
      <c r="T269" s="8">
        <v>4</v>
      </c>
      <c r="U269" s="8">
        <v>0</v>
      </c>
      <c r="V269" s="8">
        <v>2</v>
      </c>
      <c r="W269" s="22">
        <v>3</v>
      </c>
      <c r="X269" s="16">
        <v>131</v>
      </c>
      <c r="Y269" s="8">
        <v>127</v>
      </c>
      <c r="Z269" s="9">
        <f t="shared" si="58"/>
        <v>3.0534351145038219E-2</v>
      </c>
      <c r="AA269" s="8">
        <f t="shared" si="59"/>
        <v>4</v>
      </c>
      <c r="AB269" s="42" t="str">
        <f t="shared" si="60"/>
        <v>C. 100-250</v>
      </c>
      <c r="AC269" s="40">
        <v>0.9</v>
      </c>
      <c r="AD269" s="26">
        <f t="shared" si="61"/>
        <v>114</v>
      </c>
      <c r="AE269" s="31">
        <f t="shared" si="62"/>
        <v>1</v>
      </c>
      <c r="AF269" s="31">
        <f>Table1[[#This Row],[Contactable leads]]*Table1[[#This Row],[Average productive calls per lead]]</f>
        <v>114</v>
      </c>
      <c r="AG269" s="31">
        <f>Table1[[#This Row],[Total Calls]]*$AG$1</f>
        <v>102.60000000000001</v>
      </c>
      <c r="AH269" s="31">
        <f>IF(Table1[[#This Row],[MSRU]]="Metro",3,IF(Table1[[#This Row],[MSRU]]="URBAN",2,1))</f>
        <v>1</v>
      </c>
      <c r="AI269" s="23">
        <f t="shared" si="63"/>
        <v>24</v>
      </c>
      <c r="AJ269" s="4">
        <f t="shared" si="64"/>
        <v>8</v>
      </c>
      <c r="AK269" s="4">
        <f t="shared" si="65"/>
        <v>6</v>
      </c>
      <c r="AL269" s="4">
        <f t="shared" si="66"/>
        <v>15</v>
      </c>
      <c r="AM269" s="4">
        <f>(Table1[[#This Row],[Total Employees dedicated for sales pitch]]*Table1[[#This Row],[Working days]]*Table1[[#This Row],[Productive working hours]]*60)/Table1[[#This Row],[Minutes per connected call]]</f>
        <v>576</v>
      </c>
      <c r="AN26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114</v>
      </c>
      <c r="AO269" s="22">
        <f>Table1[[#This Row],[Contactable leads]]-Table1[[#This Row],[Contacted leads]]</f>
        <v>0</v>
      </c>
      <c r="AP269" s="17"/>
    </row>
    <row r="270" spans="1:42" x14ac:dyDescent="0.35">
      <c r="A270" s="11">
        <v>269</v>
      </c>
      <c r="B270" s="5" t="str">
        <f>IF(Table1[[#This Row],[Savings]]&gt;0,"N","Y")</f>
        <v>N</v>
      </c>
      <c r="C270" s="5" t="s">
        <v>190</v>
      </c>
      <c r="D270" s="5" t="s">
        <v>175</v>
      </c>
      <c r="E270" s="5" t="s">
        <v>201</v>
      </c>
      <c r="F270" s="6">
        <v>41351</v>
      </c>
      <c r="G270" s="7">
        <f t="shared" ca="1" si="54"/>
        <v>12</v>
      </c>
      <c r="H270" s="4">
        <v>9</v>
      </c>
      <c r="I270" s="5" t="str">
        <f>IF(Table1[[#This Row],[No of Employees]]&lt;5,"Below 5",IF(Table1[[#This Row],[No of Employees]]&lt;10,"5 to 10",IF(Table1[[#This Row],[No of Employees]]&lt;15,"10 to 15","Above 15")))</f>
        <v>5 to 10</v>
      </c>
      <c r="J270" s="57">
        <v>30.756339000000001</v>
      </c>
      <c r="K270" s="34">
        <v>2.1233209999999998</v>
      </c>
      <c r="L270" s="34">
        <f t="shared" si="55"/>
        <v>32.879660000000001</v>
      </c>
      <c r="M270" s="67">
        <f t="shared" si="56"/>
        <v>1.2057264252164702E-3</v>
      </c>
      <c r="N270" s="34">
        <v>36.777901</v>
      </c>
      <c r="O270" s="68">
        <f t="shared" si="57"/>
        <v>6.8874764382023516E-4</v>
      </c>
      <c r="P270" s="71"/>
      <c r="Q270" s="10">
        <v>163</v>
      </c>
      <c r="R270" s="8">
        <v>218</v>
      </c>
      <c r="S270" s="8">
        <v>8</v>
      </c>
      <c r="T270" s="8">
        <v>13</v>
      </c>
      <c r="U270" s="8">
        <v>0</v>
      </c>
      <c r="V270" s="8">
        <v>3</v>
      </c>
      <c r="W270" s="22">
        <v>12</v>
      </c>
      <c r="X270" s="16">
        <v>417</v>
      </c>
      <c r="Y270" s="8">
        <v>409</v>
      </c>
      <c r="Z270" s="9">
        <f t="shared" si="58"/>
        <v>1.918465227817745E-2</v>
      </c>
      <c r="AA270" s="8">
        <f t="shared" si="59"/>
        <v>8</v>
      </c>
      <c r="AB270" s="42" t="str">
        <f t="shared" si="60"/>
        <v>D. 240-500</v>
      </c>
      <c r="AC270" s="40">
        <v>0.9</v>
      </c>
      <c r="AD270" s="26">
        <f t="shared" si="61"/>
        <v>368</v>
      </c>
      <c r="AE270" s="31">
        <f t="shared" si="62"/>
        <v>1</v>
      </c>
      <c r="AF270" s="31">
        <f>Table1[[#This Row],[Contactable leads]]*Table1[[#This Row],[Average productive calls per lead]]</f>
        <v>368</v>
      </c>
      <c r="AG270" s="31">
        <f>Table1[[#This Row],[Total Calls]]*$AG$1</f>
        <v>331.2</v>
      </c>
      <c r="AH270" s="31">
        <f>IF(Table1[[#This Row],[MSRU]]="Metro",3,IF(Table1[[#This Row],[MSRU]]="URBAN",2,1))</f>
        <v>1</v>
      </c>
      <c r="AI270" s="23">
        <f t="shared" si="63"/>
        <v>24</v>
      </c>
      <c r="AJ270" s="4">
        <f t="shared" si="64"/>
        <v>8</v>
      </c>
      <c r="AK270" s="4">
        <f t="shared" si="65"/>
        <v>6</v>
      </c>
      <c r="AL270" s="4">
        <f t="shared" si="66"/>
        <v>15</v>
      </c>
      <c r="AM270" s="4">
        <f>(Table1[[#This Row],[Total Employees dedicated for sales pitch]]*Table1[[#This Row],[Working days]]*Table1[[#This Row],[Productive working hours]]*60)/Table1[[#This Row],[Minutes per connected call]]</f>
        <v>576</v>
      </c>
      <c r="AN27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368</v>
      </c>
      <c r="AO270" s="22">
        <f>Table1[[#This Row],[Contactable leads]]-Table1[[#This Row],[Contacted leads]]</f>
        <v>0</v>
      </c>
      <c r="AP270" s="17"/>
    </row>
    <row r="271" spans="1:42" x14ac:dyDescent="0.35">
      <c r="A271" s="11">
        <v>270</v>
      </c>
      <c r="B271" s="5" t="str">
        <f>IF(Table1[[#This Row],[Savings]]&gt;0,"N","Y")</f>
        <v>N</v>
      </c>
      <c r="C271" s="5" t="s">
        <v>313</v>
      </c>
      <c r="D271" s="5" t="s">
        <v>175</v>
      </c>
      <c r="E271" s="5" t="s">
        <v>590</v>
      </c>
      <c r="F271" s="6">
        <v>41304</v>
      </c>
      <c r="G271" s="7">
        <f t="shared" ca="1" si="54"/>
        <v>12</v>
      </c>
      <c r="H271" s="4">
        <v>7</v>
      </c>
      <c r="I271" s="5" t="str">
        <f>IF(Table1[[#This Row],[No of Employees]]&lt;5,"Below 5",IF(Table1[[#This Row],[No of Employees]]&lt;10,"5 to 10",IF(Table1[[#This Row],[No of Employees]]&lt;15,"10 to 15","Above 15")))</f>
        <v>5 to 10</v>
      </c>
      <c r="J271" s="57">
        <v>15.358079</v>
      </c>
      <c r="K271" s="34">
        <v>0.85390600000000005</v>
      </c>
      <c r="L271" s="34">
        <f t="shared" si="55"/>
        <v>16.211984999999999</v>
      </c>
      <c r="M271" s="67">
        <f t="shared" si="56"/>
        <v>5.9450793346746997E-4</v>
      </c>
      <c r="N271" s="34">
        <v>16.990637</v>
      </c>
      <c r="O271" s="68">
        <f t="shared" si="57"/>
        <v>3.1818730494583984E-4</v>
      </c>
      <c r="P271" s="71"/>
      <c r="Q271" s="10">
        <v>80</v>
      </c>
      <c r="R271" s="8">
        <v>119</v>
      </c>
      <c r="S271" s="8">
        <v>3</v>
      </c>
      <c r="T271" s="8">
        <v>6</v>
      </c>
      <c r="U271" s="8">
        <v>0</v>
      </c>
      <c r="V271" s="8">
        <v>1</v>
      </c>
      <c r="W271" s="22">
        <v>8</v>
      </c>
      <c r="X271" s="16">
        <v>217</v>
      </c>
      <c r="Y271" s="8">
        <v>211</v>
      </c>
      <c r="Z271" s="9">
        <f t="shared" si="58"/>
        <v>2.7649769585253448E-2</v>
      </c>
      <c r="AA271" s="8">
        <f t="shared" si="59"/>
        <v>6</v>
      </c>
      <c r="AB271" s="42" t="str">
        <f t="shared" si="60"/>
        <v>C. 100-250</v>
      </c>
      <c r="AC271" s="40">
        <v>0.9</v>
      </c>
      <c r="AD271" s="26">
        <f t="shared" si="61"/>
        <v>190</v>
      </c>
      <c r="AE271" s="31">
        <f t="shared" si="62"/>
        <v>1</v>
      </c>
      <c r="AF271" s="31">
        <f>Table1[[#This Row],[Contactable leads]]*Table1[[#This Row],[Average productive calls per lead]]</f>
        <v>190</v>
      </c>
      <c r="AG271" s="31">
        <f>Table1[[#This Row],[Total Calls]]*$AG$1</f>
        <v>171</v>
      </c>
      <c r="AH271" s="31">
        <f>IF(Table1[[#This Row],[MSRU]]="Metro",3,IF(Table1[[#This Row],[MSRU]]="URBAN",2,1))</f>
        <v>1</v>
      </c>
      <c r="AI271" s="23">
        <f t="shared" si="63"/>
        <v>24</v>
      </c>
      <c r="AJ271" s="4">
        <f t="shared" si="64"/>
        <v>8</v>
      </c>
      <c r="AK271" s="4">
        <f t="shared" si="65"/>
        <v>6</v>
      </c>
      <c r="AL271" s="4">
        <f t="shared" si="66"/>
        <v>15</v>
      </c>
      <c r="AM271" s="4">
        <f>(Table1[[#This Row],[Total Employees dedicated for sales pitch]]*Table1[[#This Row],[Working days]]*Table1[[#This Row],[Productive working hours]]*60)/Table1[[#This Row],[Minutes per connected call]]</f>
        <v>576</v>
      </c>
      <c r="AN27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190</v>
      </c>
      <c r="AO271" s="22">
        <f>Table1[[#This Row],[Contactable leads]]-Table1[[#This Row],[Contacted leads]]</f>
        <v>0</v>
      </c>
      <c r="AP271" s="17"/>
    </row>
    <row r="272" spans="1:42" x14ac:dyDescent="0.35">
      <c r="A272" s="11">
        <v>271</v>
      </c>
      <c r="B272" s="5" t="str">
        <f>IF(Table1[[#This Row],[Savings]]&gt;0,"N","Y")</f>
        <v>N</v>
      </c>
      <c r="C272" s="5" t="s">
        <v>313</v>
      </c>
      <c r="D272" s="5" t="s">
        <v>356</v>
      </c>
      <c r="E272" s="5" t="s">
        <v>591</v>
      </c>
      <c r="F272" s="6">
        <v>41356</v>
      </c>
      <c r="G272" s="7">
        <f t="shared" ca="1" si="54"/>
        <v>12</v>
      </c>
      <c r="H272" s="4">
        <v>6</v>
      </c>
      <c r="I272" s="5" t="str">
        <f>IF(Table1[[#This Row],[No of Employees]]&lt;5,"Below 5",IF(Table1[[#This Row],[No of Employees]]&lt;10,"5 to 10",IF(Table1[[#This Row],[No of Employees]]&lt;15,"10 to 15","Above 15")))</f>
        <v>5 to 10</v>
      </c>
      <c r="J272" s="57">
        <v>17.611336000000001</v>
      </c>
      <c r="K272" s="34">
        <v>2.2696170000000002</v>
      </c>
      <c r="L272" s="34">
        <f t="shared" si="55"/>
        <v>19.880953000000002</v>
      </c>
      <c r="M272" s="67">
        <f t="shared" si="56"/>
        <v>7.2905225876991001E-4</v>
      </c>
      <c r="N272" s="34">
        <v>55.750990999999999</v>
      </c>
      <c r="O272" s="68">
        <f t="shared" si="57"/>
        <v>1.0440607714913676E-3</v>
      </c>
      <c r="P272" s="71"/>
      <c r="Q272" s="10">
        <v>84</v>
      </c>
      <c r="R272" s="8">
        <v>104</v>
      </c>
      <c r="S272" s="8">
        <v>18</v>
      </c>
      <c r="T272" s="8">
        <v>10</v>
      </c>
      <c r="U272" s="8">
        <v>0</v>
      </c>
      <c r="V272" s="8">
        <v>7</v>
      </c>
      <c r="W272" s="22">
        <v>12</v>
      </c>
      <c r="X272" s="16">
        <v>235</v>
      </c>
      <c r="Y272" s="8">
        <v>228</v>
      </c>
      <c r="Z272" s="9">
        <f t="shared" si="58"/>
        <v>2.9787234042553234E-2</v>
      </c>
      <c r="AA272" s="8">
        <f t="shared" si="59"/>
        <v>7</v>
      </c>
      <c r="AB272" s="42" t="str">
        <f t="shared" si="60"/>
        <v>C. 100-250</v>
      </c>
      <c r="AC272" s="40">
        <v>0.9</v>
      </c>
      <c r="AD272" s="26">
        <f t="shared" si="61"/>
        <v>205</v>
      </c>
      <c r="AE272" s="31">
        <f t="shared" si="62"/>
        <v>1</v>
      </c>
      <c r="AF272" s="31">
        <f>Table1[[#This Row],[Contactable leads]]*Table1[[#This Row],[Average productive calls per lead]]</f>
        <v>205</v>
      </c>
      <c r="AG272" s="31">
        <f>Table1[[#This Row],[Total Calls]]*$AG$1</f>
        <v>184.5</v>
      </c>
      <c r="AH272" s="31">
        <f>IF(Table1[[#This Row],[MSRU]]="Metro",3,IF(Table1[[#This Row],[MSRU]]="URBAN",2,1))</f>
        <v>2</v>
      </c>
      <c r="AI272" s="23">
        <f t="shared" si="63"/>
        <v>24</v>
      </c>
      <c r="AJ272" s="4">
        <f t="shared" si="64"/>
        <v>8</v>
      </c>
      <c r="AK272" s="4">
        <f t="shared" si="65"/>
        <v>6</v>
      </c>
      <c r="AL272" s="4">
        <f t="shared" si="66"/>
        <v>15</v>
      </c>
      <c r="AM272" s="4">
        <f>(Table1[[#This Row],[Total Employees dedicated for sales pitch]]*Table1[[#This Row],[Working days]]*Table1[[#This Row],[Productive working hours]]*60)/Table1[[#This Row],[Minutes per connected call]]</f>
        <v>1152</v>
      </c>
      <c r="AN27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205</v>
      </c>
      <c r="AO272" s="22">
        <f>Table1[[#This Row],[Contactable leads]]-Table1[[#This Row],[Contacted leads]]</f>
        <v>0</v>
      </c>
      <c r="AP272" s="17"/>
    </row>
    <row r="273" spans="1:42" x14ac:dyDescent="0.35">
      <c r="A273" s="11">
        <v>272</v>
      </c>
      <c r="B273" s="5" t="str">
        <f>IF(Table1[[#This Row],[Savings]]&gt;0,"N","Y")</f>
        <v>N</v>
      </c>
      <c r="C273" s="5" t="s">
        <v>222</v>
      </c>
      <c r="D273" s="5" t="s">
        <v>356</v>
      </c>
      <c r="E273" s="5" t="s">
        <v>592</v>
      </c>
      <c r="F273" s="6">
        <v>41725</v>
      </c>
      <c r="G273" s="7">
        <f t="shared" ca="1" si="54"/>
        <v>11</v>
      </c>
      <c r="H273" s="4">
        <v>8</v>
      </c>
      <c r="I273" s="5" t="str">
        <f>IF(Table1[[#This Row],[No of Employees]]&lt;5,"Below 5",IF(Table1[[#This Row],[No of Employees]]&lt;10,"5 to 10",IF(Table1[[#This Row],[No of Employees]]&lt;15,"10 to 15","Above 15")))</f>
        <v>5 to 10</v>
      </c>
      <c r="J273" s="57">
        <v>23.170059999999999</v>
      </c>
      <c r="K273" s="34">
        <v>7.4365620000000003</v>
      </c>
      <c r="L273" s="34">
        <f t="shared" si="55"/>
        <v>30.606622000000002</v>
      </c>
      <c r="M273" s="67">
        <f t="shared" si="56"/>
        <v>1.1223720966704574E-3</v>
      </c>
      <c r="N273" s="34">
        <v>16.375474000000001</v>
      </c>
      <c r="O273" s="68">
        <f t="shared" si="57"/>
        <v>3.0666701544330988E-4</v>
      </c>
      <c r="P273" s="71"/>
      <c r="Q273" s="10">
        <v>103</v>
      </c>
      <c r="R273" s="8">
        <v>60</v>
      </c>
      <c r="S273" s="8">
        <v>28</v>
      </c>
      <c r="T273" s="8">
        <v>1</v>
      </c>
      <c r="U273" s="8">
        <v>0</v>
      </c>
      <c r="V273" s="8">
        <v>1</v>
      </c>
      <c r="W273" s="22">
        <v>12</v>
      </c>
      <c r="X273" s="16">
        <v>205</v>
      </c>
      <c r="Y273" s="8">
        <v>203</v>
      </c>
      <c r="Z273" s="9">
        <f t="shared" si="58"/>
        <v>9.7560975609756184E-3</v>
      </c>
      <c r="AA273" s="8">
        <f t="shared" si="59"/>
        <v>2</v>
      </c>
      <c r="AB273" s="42" t="str">
        <f t="shared" si="60"/>
        <v>C. 100-250</v>
      </c>
      <c r="AC273" s="40">
        <v>0.9</v>
      </c>
      <c r="AD273" s="26">
        <f t="shared" si="61"/>
        <v>183</v>
      </c>
      <c r="AE273" s="31">
        <f t="shared" si="62"/>
        <v>1</v>
      </c>
      <c r="AF273" s="31">
        <f>Table1[[#This Row],[Contactable leads]]*Table1[[#This Row],[Average productive calls per lead]]</f>
        <v>183</v>
      </c>
      <c r="AG273" s="31">
        <f>Table1[[#This Row],[Total Calls]]*$AG$1</f>
        <v>164.70000000000002</v>
      </c>
      <c r="AH273" s="31">
        <f>IF(Table1[[#This Row],[MSRU]]="Metro",3,IF(Table1[[#This Row],[MSRU]]="URBAN",2,1))</f>
        <v>2</v>
      </c>
      <c r="AI273" s="23">
        <f t="shared" si="63"/>
        <v>24</v>
      </c>
      <c r="AJ273" s="4">
        <f t="shared" si="64"/>
        <v>8</v>
      </c>
      <c r="AK273" s="4">
        <f t="shared" si="65"/>
        <v>6</v>
      </c>
      <c r="AL273" s="4">
        <f t="shared" si="66"/>
        <v>15</v>
      </c>
      <c r="AM273" s="4">
        <f>(Table1[[#This Row],[Total Employees dedicated for sales pitch]]*Table1[[#This Row],[Working days]]*Table1[[#This Row],[Productive working hours]]*60)/Table1[[#This Row],[Minutes per connected call]]</f>
        <v>1152</v>
      </c>
      <c r="AN27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183</v>
      </c>
      <c r="AO273" s="22">
        <f>Table1[[#This Row],[Contactable leads]]-Table1[[#This Row],[Contacted leads]]</f>
        <v>0</v>
      </c>
      <c r="AP273" s="17"/>
    </row>
    <row r="274" spans="1:42" x14ac:dyDescent="0.35">
      <c r="A274" s="11">
        <v>273</v>
      </c>
      <c r="B274" s="5" t="str">
        <f>IF(Table1[[#This Row],[Savings]]&gt;0,"N","Y")</f>
        <v>N</v>
      </c>
      <c r="C274" s="5" t="s">
        <v>181</v>
      </c>
      <c r="D274" s="5" t="s">
        <v>343</v>
      </c>
      <c r="E274" s="5" t="s">
        <v>593</v>
      </c>
      <c r="F274" s="6">
        <v>41718</v>
      </c>
      <c r="G274" s="7">
        <f t="shared" ca="1" si="54"/>
        <v>11</v>
      </c>
      <c r="H274" s="4">
        <v>3</v>
      </c>
      <c r="I274" s="5" t="str">
        <f>IF(Table1[[#This Row],[No of Employees]]&lt;5,"Below 5",IF(Table1[[#This Row],[No of Employees]]&lt;10,"5 to 10",IF(Table1[[#This Row],[No of Employees]]&lt;15,"10 to 15","Above 15")))</f>
        <v>Below 5</v>
      </c>
      <c r="J274" s="57">
        <v>7.316065</v>
      </c>
      <c r="K274" s="34">
        <v>0.188028</v>
      </c>
      <c r="L274" s="34">
        <f t="shared" si="55"/>
        <v>7.5040930000000001</v>
      </c>
      <c r="M274" s="67">
        <f t="shared" si="56"/>
        <v>2.7518177582681625E-4</v>
      </c>
      <c r="N274" s="34">
        <v>4.2824</v>
      </c>
      <c r="O274" s="68">
        <f t="shared" si="57"/>
        <v>8.0197423716371822E-5</v>
      </c>
      <c r="P274" s="71"/>
      <c r="Q274" s="10">
        <v>25</v>
      </c>
      <c r="R274" s="8">
        <v>14</v>
      </c>
      <c r="S274" s="8">
        <v>0</v>
      </c>
      <c r="T274" s="8">
        <v>5</v>
      </c>
      <c r="U274" s="8">
        <v>0</v>
      </c>
      <c r="V274" s="8">
        <v>0</v>
      </c>
      <c r="W274" s="22">
        <v>3</v>
      </c>
      <c r="X274" s="16">
        <v>47</v>
      </c>
      <c r="Y274" s="8">
        <v>47</v>
      </c>
      <c r="Z274" s="9">
        <f t="shared" si="58"/>
        <v>0</v>
      </c>
      <c r="AA274" s="8">
        <f t="shared" si="59"/>
        <v>0</v>
      </c>
      <c r="AB274" s="42" t="str">
        <f t="shared" si="60"/>
        <v>A. Below 50</v>
      </c>
      <c r="AC274" s="40">
        <v>0.9</v>
      </c>
      <c r="AD274" s="26">
        <f t="shared" si="61"/>
        <v>42</v>
      </c>
      <c r="AE274" s="31">
        <f t="shared" si="62"/>
        <v>1</v>
      </c>
      <c r="AF274" s="31">
        <f>Table1[[#This Row],[Contactable leads]]*Table1[[#This Row],[Average productive calls per lead]]</f>
        <v>42</v>
      </c>
      <c r="AG274" s="31">
        <f>Table1[[#This Row],[Total Calls]]*$AG$1</f>
        <v>37.800000000000004</v>
      </c>
      <c r="AH274" s="31">
        <f>IF(Table1[[#This Row],[MSRU]]="Metro",3,IF(Table1[[#This Row],[MSRU]]="URBAN",2,1))</f>
        <v>1</v>
      </c>
      <c r="AI274" s="23">
        <f t="shared" si="63"/>
        <v>24</v>
      </c>
      <c r="AJ274" s="4">
        <f t="shared" si="64"/>
        <v>8</v>
      </c>
      <c r="AK274" s="4">
        <f t="shared" si="65"/>
        <v>6</v>
      </c>
      <c r="AL274" s="4">
        <f t="shared" si="66"/>
        <v>15</v>
      </c>
      <c r="AM274" s="4">
        <f>(Table1[[#This Row],[Total Employees dedicated for sales pitch]]*Table1[[#This Row],[Working days]]*Table1[[#This Row],[Productive working hours]]*60)/Table1[[#This Row],[Minutes per connected call]]</f>
        <v>576</v>
      </c>
      <c r="AN27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42</v>
      </c>
      <c r="AO274" s="22">
        <f>Table1[[#This Row],[Contactable leads]]-Table1[[#This Row],[Contacted leads]]</f>
        <v>0</v>
      </c>
      <c r="AP274" s="17"/>
    </row>
    <row r="275" spans="1:42" x14ac:dyDescent="0.35">
      <c r="A275" s="11">
        <v>274</v>
      </c>
      <c r="B275" s="5" t="str">
        <f>IF(Table1[[#This Row],[Savings]]&gt;0,"N","Y")</f>
        <v>N</v>
      </c>
      <c r="C275" s="5" t="s">
        <v>174</v>
      </c>
      <c r="D275" s="5" t="s">
        <v>343</v>
      </c>
      <c r="E275" s="5" t="s">
        <v>594</v>
      </c>
      <c r="F275" s="6">
        <v>41816</v>
      </c>
      <c r="G275" s="7">
        <f t="shared" ca="1" si="54"/>
        <v>10</v>
      </c>
      <c r="H275" s="4">
        <v>5</v>
      </c>
      <c r="I275" s="5" t="str">
        <f>IF(Table1[[#This Row],[No of Employees]]&lt;5,"Below 5",IF(Table1[[#This Row],[No of Employees]]&lt;10,"5 to 10",IF(Table1[[#This Row],[No of Employees]]&lt;15,"10 to 15","Above 15")))</f>
        <v>5 to 10</v>
      </c>
      <c r="J275" s="57">
        <v>8.7757009999999998</v>
      </c>
      <c r="K275" s="34">
        <v>0.64396299999999995</v>
      </c>
      <c r="L275" s="34">
        <f t="shared" si="55"/>
        <v>9.4196639999999991</v>
      </c>
      <c r="M275" s="67">
        <f t="shared" si="56"/>
        <v>3.4542747100974508E-4</v>
      </c>
      <c r="N275" s="34">
        <v>8.3837170000000008</v>
      </c>
      <c r="O275" s="68">
        <f t="shared" si="57"/>
        <v>1.5700366723499668E-4</v>
      </c>
      <c r="P275" s="71"/>
      <c r="Q275" s="10">
        <v>16</v>
      </c>
      <c r="R275" s="8">
        <v>53</v>
      </c>
      <c r="S275" s="8">
        <v>5</v>
      </c>
      <c r="T275" s="8">
        <v>1</v>
      </c>
      <c r="U275" s="8">
        <v>0</v>
      </c>
      <c r="V275" s="8">
        <v>0</v>
      </c>
      <c r="W275" s="22">
        <v>2</v>
      </c>
      <c r="X275" s="16">
        <v>77</v>
      </c>
      <c r="Y275" s="8">
        <v>76</v>
      </c>
      <c r="Z275" s="9">
        <f t="shared" si="58"/>
        <v>1.2987012987012991E-2</v>
      </c>
      <c r="AA275" s="8">
        <f t="shared" si="59"/>
        <v>1</v>
      </c>
      <c r="AB275" s="42" t="str">
        <f t="shared" si="60"/>
        <v>B. 50-100</v>
      </c>
      <c r="AC275" s="40">
        <v>0.9</v>
      </c>
      <c r="AD275" s="26">
        <f t="shared" si="61"/>
        <v>68</v>
      </c>
      <c r="AE275" s="31">
        <f t="shared" si="62"/>
        <v>1</v>
      </c>
      <c r="AF275" s="31">
        <f>Table1[[#This Row],[Contactable leads]]*Table1[[#This Row],[Average productive calls per lead]]</f>
        <v>68</v>
      </c>
      <c r="AG275" s="31">
        <f>Table1[[#This Row],[Total Calls]]*$AG$1</f>
        <v>61.2</v>
      </c>
      <c r="AH275" s="31">
        <f>IF(Table1[[#This Row],[MSRU]]="Metro",3,IF(Table1[[#This Row],[MSRU]]="URBAN",2,1))</f>
        <v>1</v>
      </c>
      <c r="AI275" s="23">
        <f t="shared" si="63"/>
        <v>24</v>
      </c>
      <c r="AJ275" s="4">
        <f t="shared" si="64"/>
        <v>8</v>
      </c>
      <c r="AK275" s="4">
        <f t="shared" si="65"/>
        <v>6</v>
      </c>
      <c r="AL275" s="4">
        <f t="shared" si="66"/>
        <v>15</v>
      </c>
      <c r="AM275" s="4">
        <f>(Table1[[#This Row],[Total Employees dedicated for sales pitch]]*Table1[[#This Row],[Working days]]*Table1[[#This Row],[Productive working hours]]*60)/Table1[[#This Row],[Minutes per connected call]]</f>
        <v>576</v>
      </c>
      <c r="AN27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68</v>
      </c>
      <c r="AO275" s="22">
        <f>Table1[[#This Row],[Contactable leads]]-Table1[[#This Row],[Contacted leads]]</f>
        <v>0</v>
      </c>
      <c r="AP275" s="17"/>
    </row>
    <row r="276" spans="1:42" x14ac:dyDescent="0.35">
      <c r="A276" s="11">
        <v>275</v>
      </c>
      <c r="B276" s="5" t="str">
        <f>IF(Table1[[#This Row],[Savings]]&gt;0,"N","Y")</f>
        <v>N</v>
      </c>
      <c r="C276" s="5" t="s">
        <v>181</v>
      </c>
      <c r="D276" s="5" t="s">
        <v>343</v>
      </c>
      <c r="E276" s="5" t="s">
        <v>595</v>
      </c>
      <c r="F276" s="6">
        <v>41726</v>
      </c>
      <c r="G276" s="7">
        <f t="shared" ca="1" si="54"/>
        <v>11</v>
      </c>
      <c r="H276" s="4">
        <v>3</v>
      </c>
      <c r="I276" s="5" t="str">
        <f>IF(Table1[[#This Row],[No of Employees]]&lt;5,"Below 5",IF(Table1[[#This Row],[No of Employees]]&lt;10,"5 to 10",IF(Table1[[#This Row],[No of Employees]]&lt;15,"10 to 15","Above 15")))</f>
        <v>Below 5</v>
      </c>
      <c r="J276" s="57">
        <v>4.0793249999999999</v>
      </c>
      <c r="K276" s="34">
        <v>1.6473000000000002E-2</v>
      </c>
      <c r="L276" s="34">
        <f t="shared" si="55"/>
        <v>4.0957980000000003</v>
      </c>
      <c r="M276" s="67">
        <f t="shared" si="56"/>
        <v>1.501965616721331E-4</v>
      </c>
      <c r="N276" s="34">
        <v>1.7290700000000001</v>
      </c>
      <c r="O276" s="68">
        <f t="shared" si="57"/>
        <v>3.2380664913428697E-5</v>
      </c>
      <c r="P276" s="71"/>
      <c r="Q276" s="10">
        <v>4</v>
      </c>
      <c r="R276" s="8">
        <v>12</v>
      </c>
      <c r="S276" s="8">
        <v>0</v>
      </c>
      <c r="T276" s="8">
        <v>1</v>
      </c>
      <c r="U276" s="8">
        <v>0</v>
      </c>
      <c r="V276" s="8">
        <v>0</v>
      </c>
      <c r="W276" s="22">
        <v>2</v>
      </c>
      <c r="X276" s="16">
        <v>19</v>
      </c>
      <c r="Y276" s="8">
        <v>18</v>
      </c>
      <c r="Z276" s="9">
        <f t="shared" si="58"/>
        <v>5.2631578947368474E-2</v>
      </c>
      <c r="AA276" s="8">
        <f t="shared" si="59"/>
        <v>1</v>
      </c>
      <c r="AB276" s="42" t="str">
        <f t="shared" si="60"/>
        <v>A. Below 50</v>
      </c>
      <c r="AC276" s="40">
        <v>0.9</v>
      </c>
      <c r="AD276" s="26">
        <f t="shared" si="61"/>
        <v>16</v>
      </c>
      <c r="AE276" s="31">
        <f t="shared" si="62"/>
        <v>1</v>
      </c>
      <c r="AF276" s="31">
        <f>Table1[[#This Row],[Contactable leads]]*Table1[[#This Row],[Average productive calls per lead]]</f>
        <v>16</v>
      </c>
      <c r="AG276" s="31">
        <f>Table1[[#This Row],[Total Calls]]*$AG$1</f>
        <v>14.4</v>
      </c>
      <c r="AH276" s="31">
        <f>IF(Table1[[#This Row],[MSRU]]="Metro",3,IF(Table1[[#This Row],[MSRU]]="URBAN",2,1))</f>
        <v>1</v>
      </c>
      <c r="AI276" s="23">
        <f t="shared" si="63"/>
        <v>24</v>
      </c>
      <c r="AJ276" s="4">
        <f t="shared" si="64"/>
        <v>8</v>
      </c>
      <c r="AK276" s="4">
        <f t="shared" si="65"/>
        <v>6</v>
      </c>
      <c r="AL276" s="4">
        <f t="shared" si="66"/>
        <v>15</v>
      </c>
      <c r="AM276" s="4">
        <f>(Table1[[#This Row],[Total Employees dedicated for sales pitch]]*Table1[[#This Row],[Working days]]*Table1[[#This Row],[Productive working hours]]*60)/Table1[[#This Row],[Minutes per connected call]]</f>
        <v>576</v>
      </c>
      <c r="AN27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16</v>
      </c>
      <c r="AO276" s="22">
        <f>Table1[[#This Row],[Contactable leads]]-Table1[[#This Row],[Contacted leads]]</f>
        <v>0</v>
      </c>
      <c r="AP276" s="17"/>
    </row>
    <row r="277" spans="1:42" x14ac:dyDescent="0.35">
      <c r="A277" s="11">
        <v>276</v>
      </c>
      <c r="B277" s="5" t="str">
        <f>IF(Table1[[#This Row],[Savings]]&gt;0,"N","Y")</f>
        <v>N</v>
      </c>
      <c r="C277" s="5" t="s">
        <v>213</v>
      </c>
      <c r="D277" s="5" t="s">
        <v>175</v>
      </c>
      <c r="E277" s="5" t="s">
        <v>596</v>
      </c>
      <c r="F277" s="6">
        <v>41913</v>
      </c>
      <c r="G277" s="7">
        <f t="shared" ca="1" si="54"/>
        <v>10</v>
      </c>
      <c r="H277" s="4">
        <v>5</v>
      </c>
      <c r="I277" s="5" t="str">
        <f>IF(Table1[[#This Row],[No of Employees]]&lt;5,"Below 5",IF(Table1[[#This Row],[No of Employees]]&lt;10,"5 to 10",IF(Table1[[#This Row],[No of Employees]]&lt;15,"10 to 15","Above 15")))</f>
        <v>5 to 10</v>
      </c>
      <c r="J277" s="57">
        <v>8.8491549999999997</v>
      </c>
      <c r="K277" s="34">
        <v>3.802756</v>
      </c>
      <c r="L277" s="34">
        <f t="shared" si="55"/>
        <v>12.651911</v>
      </c>
      <c r="M277" s="67">
        <f t="shared" si="56"/>
        <v>4.6395684816044131E-4</v>
      </c>
      <c r="N277" s="34">
        <v>6.9040609999999996</v>
      </c>
      <c r="O277" s="68">
        <f t="shared" si="57"/>
        <v>1.2929383181876466E-4</v>
      </c>
      <c r="P277" s="71"/>
      <c r="Q277" s="10">
        <v>27</v>
      </c>
      <c r="R277" s="8">
        <v>58</v>
      </c>
      <c r="S277" s="8">
        <v>7</v>
      </c>
      <c r="T277" s="8">
        <v>4</v>
      </c>
      <c r="U277" s="8">
        <v>0</v>
      </c>
      <c r="V277" s="8">
        <v>3</v>
      </c>
      <c r="W277" s="22">
        <v>6</v>
      </c>
      <c r="X277" s="16">
        <v>105</v>
      </c>
      <c r="Y277" s="8">
        <v>102</v>
      </c>
      <c r="Z277" s="9">
        <f t="shared" si="58"/>
        <v>2.8571428571428581E-2</v>
      </c>
      <c r="AA277" s="8">
        <f t="shared" si="59"/>
        <v>3</v>
      </c>
      <c r="AB277" s="42" t="str">
        <f t="shared" si="60"/>
        <v>C. 100-250</v>
      </c>
      <c r="AC277" s="40">
        <v>0.9</v>
      </c>
      <c r="AD277" s="26">
        <f t="shared" si="61"/>
        <v>92</v>
      </c>
      <c r="AE277" s="31">
        <f t="shared" si="62"/>
        <v>1</v>
      </c>
      <c r="AF277" s="31">
        <f>Table1[[#This Row],[Contactable leads]]*Table1[[#This Row],[Average productive calls per lead]]</f>
        <v>92</v>
      </c>
      <c r="AG277" s="31">
        <f>Table1[[#This Row],[Total Calls]]*$AG$1</f>
        <v>82.8</v>
      </c>
      <c r="AH277" s="31">
        <f>IF(Table1[[#This Row],[MSRU]]="Metro",3,IF(Table1[[#This Row],[MSRU]]="URBAN",2,1))</f>
        <v>1</v>
      </c>
      <c r="AI277" s="23">
        <f t="shared" si="63"/>
        <v>24</v>
      </c>
      <c r="AJ277" s="4">
        <f t="shared" si="64"/>
        <v>8</v>
      </c>
      <c r="AK277" s="4">
        <f t="shared" si="65"/>
        <v>6</v>
      </c>
      <c r="AL277" s="4">
        <f t="shared" si="66"/>
        <v>15</v>
      </c>
      <c r="AM277" s="4">
        <f>(Table1[[#This Row],[Total Employees dedicated for sales pitch]]*Table1[[#This Row],[Working days]]*Table1[[#This Row],[Productive working hours]]*60)/Table1[[#This Row],[Minutes per connected call]]</f>
        <v>576</v>
      </c>
      <c r="AN27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92</v>
      </c>
      <c r="AO277" s="22">
        <f>Table1[[#This Row],[Contactable leads]]-Table1[[#This Row],[Contacted leads]]</f>
        <v>0</v>
      </c>
      <c r="AP277" s="17"/>
    </row>
    <row r="278" spans="1:42" x14ac:dyDescent="0.35">
      <c r="A278" s="11">
        <v>278</v>
      </c>
      <c r="B278" s="5" t="str">
        <f>IF(Table1[[#This Row],[Savings]]&gt;0,"N","Y")</f>
        <v>N</v>
      </c>
      <c r="C278" s="5" t="s">
        <v>222</v>
      </c>
      <c r="D278" s="5" t="s">
        <v>343</v>
      </c>
      <c r="E278" s="5" t="s">
        <v>597</v>
      </c>
      <c r="F278" s="6">
        <v>42051</v>
      </c>
      <c r="G278" s="7">
        <f t="shared" ca="1" si="54"/>
        <v>10</v>
      </c>
      <c r="H278" s="4">
        <v>2</v>
      </c>
      <c r="I278" s="5" t="str">
        <f>IF(Table1[[#This Row],[No of Employees]]&lt;5,"Below 5",IF(Table1[[#This Row],[No of Employees]]&lt;10,"5 to 10",IF(Table1[[#This Row],[No of Employees]]&lt;15,"10 to 15","Above 15")))</f>
        <v>Below 5</v>
      </c>
      <c r="J278" s="57">
        <v>4.2122950000000001</v>
      </c>
      <c r="K278" s="34">
        <v>5.2136000000000002E-2</v>
      </c>
      <c r="L278" s="34">
        <f t="shared" si="55"/>
        <v>4.2644310000000001</v>
      </c>
      <c r="M278" s="67">
        <f t="shared" si="56"/>
        <v>1.5638048401997763E-4</v>
      </c>
      <c r="N278" s="34">
        <v>1.512588</v>
      </c>
      <c r="O278" s="68">
        <f t="shared" si="57"/>
        <v>2.8326560046772707E-5</v>
      </c>
      <c r="P278" s="71"/>
      <c r="Q278" s="10">
        <v>8</v>
      </c>
      <c r="R278" s="8">
        <v>4</v>
      </c>
      <c r="S278" s="8">
        <v>0</v>
      </c>
      <c r="T278" s="8">
        <v>1</v>
      </c>
      <c r="U278" s="8">
        <v>0</v>
      </c>
      <c r="V278" s="8">
        <v>0</v>
      </c>
      <c r="W278" s="22">
        <v>2</v>
      </c>
      <c r="X278" s="16">
        <v>15</v>
      </c>
      <c r="Y278" s="8">
        <v>15</v>
      </c>
      <c r="Z278" s="9">
        <f t="shared" si="58"/>
        <v>0</v>
      </c>
      <c r="AA278" s="8">
        <f t="shared" si="59"/>
        <v>0</v>
      </c>
      <c r="AB278" s="42" t="str">
        <f t="shared" si="60"/>
        <v>A. Below 50</v>
      </c>
      <c r="AC278" s="40">
        <v>0.9</v>
      </c>
      <c r="AD278" s="26">
        <f t="shared" si="61"/>
        <v>14</v>
      </c>
      <c r="AE278" s="31">
        <f t="shared" si="62"/>
        <v>1</v>
      </c>
      <c r="AF278" s="31">
        <f>Table1[[#This Row],[Contactable leads]]*Table1[[#This Row],[Average productive calls per lead]]</f>
        <v>14</v>
      </c>
      <c r="AG278" s="31">
        <f>Table1[[#This Row],[Total Calls]]*$AG$1</f>
        <v>12.6</v>
      </c>
      <c r="AH278" s="31">
        <f>IF(Table1[[#This Row],[MSRU]]="Metro",3,IF(Table1[[#This Row],[MSRU]]="URBAN",2,1))</f>
        <v>1</v>
      </c>
      <c r="AI278" s="23">
        <f t="shared" si="63"/>
        <v>24</v>
      </c>
      <c r="AJ278" s="4">
        <f t="shared" si="64"/>
        <v>8</v>
      </c>
      <c r="AK278" s="4">
        <f t="shared" si="65"/>
        <v>6</v>
      </c>
      <c r="AL278" s="4">
        <f t="shared" si="66"/>
        <v>15</v>
      </c>
      <c r="AM278" s="4">
        <f>(Table1[[#This Row],[Total Employees dedicated for sales pitch]]*Table1[[#This Row],[Working days]]*Table1[[#This Row],[Productive working hours]]*60)/Table1[[#This Row],[Minutes per connected call]]</f>
        <v>576</v>
      </c>
      <c r="AN27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14</v>
      </c>
      <c r="AO278" s="22">
        <f>Table1[[#This Row],[Contactable leads]]-Table1[[#This Row],[Contacted leads]]</f>
        <v>0</v>
      </c>
      <c r="AP278" s="17"/>
    </row>
    <row r="279" spans="1:42" x14ac:dyDescent="0.35">
      <c r="A279" s="11">
        <v>279</v>
      </c>
      <c r="B279" s="5" t="str">
        <f>IF(Table1[[#This Row],[Savings]]&gt;0,"N","Y")</f>
        <v>N</v>
      </c>
      <c r="C279" s="5" t="s">
        <v>314</v>
      </c>
      <c r="D279" s="5" t="s">
        <v>356</v>
      </c>
      <c r="E279" s="5" t="s">
        <v>598</v>
      </c>
      <c r="F279" s="6">
        <v>42058</v>
      </c>
      <c r="G279" s="7">
        <f t="shared" ca="1" si="54"/>
        <v>10</v>
      </c>
      <c r="H279" s="4">
        <v>6</v>
      </c>
      <c r="I279" s="5" t="str">
        <f>IF(Table1[[#This Row],[No of Employees]]&lt;5,"Below 5",IF(Table1[[#This Row],[No of Employees]]&lt;10,"5 to 10",IF(Table1[[#This Row],[No of Employees]]&lt;15,"10 to 15","Above 15")))</f>
        <v>5 to 10</v>
      </c>
      <c r="J279" s="57">
        <v>5.7003789999999999</v>
      </c>
      <c r="K279" s="34">
        <v>0.730074</v>
      </c>
      <c r="L279" s="34">
        <f t="shared" si="55"/>
        <v>6.430453</v>
      </c>
      <c r="M279" s="67">
        <f t="shared" si="56"/>
        <v>2.358104405037195E-4</v>
      </c>
      <c r="N279" s="34">
        <v>6.6737590000000004</v>
      </c>
      <c r="O279" s="68">
        <f t="shared" si="57"/>
        <v>1.2498091684661638E-4</v>
      </c>
      <c r="P279" s="71"/>
      <c r="Q279" s="10">
        <v>3</v>
      </c>
      <c r="R279" s="8">
        <v>41</v>
      </c>
      <c r="S279" s="8">
        <v>3</v>
      </c>
      <c r="T279" s="8">
        <v>4</v>
      </c>
      <c r="U279" s="8">
        <v>0</v>
      </c>
      <c r="V279" s="8">
        <v>2</v>
      </c>
      <c r="W279" s="22">
        <v>2</v>
      </c>
      <c r="X279" s="16">
        <v>55</v>
      </c>
      <c r="Y279" s="8">
        <v>51</v>
      </c>
      <c r="Z279" s="9">
        <f t="shared" si="58"/>
        <v>7.2727272727272751E-2</v>
      </c>
      <c r="AA279" s="8">
        <f t="shared" si="59"/>
        <v>4</v>
      </c>
      <c r="AB279" s="42" t="str">
        <f t="shared" si="60"/>
        <v>B. 50-100</v>
      </c>
      <c r="AC279" s="40">
        <v>0.9</v>
      </c>
      <c r="AD279" s="26">
        <f t="shared" si="61"/>
        <v>46</v>
      </c>
      <c r="AE279" s="31">
        <f t="shared" si="62"/>
        <v>1</v>
      </c>
      <c r="AF279" s="31">
        <f>Table1[[#This Row],[Contactable leads]]*Table1[[#This Row],[Average productive calls per lead]]</f>
        <v>46</v>
      </c>
      <c r="AG279" s="31">
        <f>Table1[[#This Row],[Total Calls]]*$AG$1</f>
        <v>41.4</v>
      </c>
      <c r="AH279" s="31">
        <f>IF(Table1[[#This Row],[MSRU]]="Metro",3,IF(Table1[[#This Row],[MSRU]]="URBAN",2,1))</f>
        <v>2</v>
      </c>
      <c r="AI279" s="23">
        <f t="shared" si="63"/>
        <v>24</v>
      </c>
      <c r="AJ279" s="4">
        <f t="shared" si="64"/>
        <v>8</v>
      </c>
      <c r="AK279" s="4">
        <f t="shared" si="65"/>
        <v>6</v>
      </c>
      <c r="AL279" s="4">
        <f t="shared" si="66"/>
        <v>15</v>
      </c>
      <c r="AM279" s="4">
        <f>(Table1[[#This Row],[Total Employees dedicated for sales pitch]]*Table1[[#This Row],[Working days]]*Table1[[#This Row],[Productive working hours]]*60)/Table1[[#This Row],[Minutes per connected call]]</f>
        <v>1152</v>
      </c>
      <c r="AN27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46</v>
      </c>
      <c r="AO279" s="22">
        <f>Table1[[#This Row],[Contactable leads]]-Table1[[#This Row],[Contacted leads]]</f>
        <v>0</v>
      </c>
      <c r="AP279" s="17"/>
    </row>
    <row r="280" spans="1:42" hidden="1" x14ac:dyDescent="0.35">
      <c r="A280" s="11">
        <v>280</v>
      </c>
      <c r="B280" s="5" t="str">
        <f>IF(Table1[[#This Row],[Savings]]&gt;0,"N","Y")</f>
        <v>Y</v>
      </c>
      <c r="C280" s="5" t="s">
        <v>313</v>
      </c>
      <c r="D280" s="5" t="s">
        <v>356</v>
      </c>
      <c r="E280" s="5" t="s">
        <v>599</v>
      </c>
      <c r="F280" s="6">
        <v>42195</v>
      </c>
      <c r="G280" s="7">
        <f t="shared" ca="1" si="54"/>
        <v>9</v>
      </c>
      <c r="H280" s="4"/>
      <c r="I280" s="5" t="str">
        <f>IF(Table1[[#This Row],[No of Employees]]&lt;5,"Below 5",IF(Table1[[#This Row],[No of Employees]]&lt;10,"5 to 10",IF(Table1[[#This Row],[No of Employees]]&lt;15,"10 to 15","Above 15")))</f>
        <v>Below 5</v>
      </c>
      <c r="J280" s="57">
        <v>0</v>
      </c>
      <c r="K280" s="34">
        <v>0</v>
      </c>
      <c r="L280" s="34">
        <f t="shared" si="55"/>
        <v>0</v>
      </c>
      <c r="M280" s="35">
        <f t="shared" si="56"/>
        <v>0</v>
      </c>
      <c r="N280" s="34">
        <v>0</v>
      </c>
      <c r="O280" s="36">
        <f t="shared" si="57"/>
        <v>0</v>
      </c>
      <c r="P280" s="70"/>
      <c r="Q280" s="10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22">
        <v>0</v>
      </c>
      <c r="X280" s="16">
        <v>0</v>
      </c>
      <c r="Y280" s="8">
        <v>0</v>
      </c>
      <c r="Z280" s="9">
        <f t="shared" si="58"/>
        <v>0</v>
      </c>
      <c r="AA280" s="8">
        <f t="shared" si="59"/>
        <v>0</v>
      </c>
      <c r="AB280" s="42" t="str">
        <f t="shared" si="60"/>
        <v>A. Below 50</v>
      </c>
      <c r="AC280" s="40">
        <v>0.9</v>
      </c>
      <c r="AD280" s="26">
        <f t="shared" si="61"/>
        <v>0</v>
      </c>
      <c r="AE280" s="31">
        <f t="shared" si="62"/>
        <v>1</v>
      </c>
      <c r="AF280" s="31">
        <f>Table1[[#This Row],[Contactable leads]]*Table1[[#This Row],[Average productive calls per lead]]</f>
        <v>0</v>
      </c>
      <c r="AG280" s="31">
        <f>Table1[[#This Row],[Total Calls]]*$AG$1</f>
        <v>0</v>
      </c>
      <c r="AH280" s="31">
        <f>IF(Table1[[#This Row],[MSRU]]="Metro",3,IF(Table1[[#This Row],[MSRU]]="URBAN",2,1))</f>
        <v>2</v>
      </c>
      <c r="AI280" s="23">
        <f t="shared" si="63"/>
        <v>24</v>
      </c>
      <c r="AJ280" s="4">
        <f t="shared" si="64"/>
        <v>8</v>
      </c>
      <c r="AK280" s="4">
        <f t="shared" si="65"/>
        <v>6</v>
      </c>
      <c r="AL280" s="4">
        <f t="shared" si="66"/>
        <v>15</v>
      </c>
      <c r="AM280" s="4">
        <f>(Table1[[#This Row],[Total Employees dedicated for sales pitch]]*Table1[[#This Row],[Working days]]*Table1[[#This Row],[Productive working hours]]*60)/Table1[[#This Row],[Minutes per connected call]]</f>
        <v>1152</v>
      </c>
      <c r="AN28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280" s="22">
        <f>Table1[[#This Row],[Contactable leads]]-Table1[[#This Row],[Contacted leads]]</f>
        <v>0</v>
      </c>
      <c r="AP280" s="17"/>
    </row>
    <row r="281" spans="1:42" x14ac:dyDescent="0.35">
      <c r="A281" s="11">
        <v>281</v>
      </c>
      <c r="B281" s="5" t="str">
        <f>IF(Table1[[#This Row],[Savings]]&gt;0,"N","Y")</f>
        <v>N</v>
      </c>
      <c r="C281" s="5" t="s">
        <v>311</v>
      </c>
      <c r="D281" s="5" t="s">
        <v>175</v>
      </c>
      <c r="E281" s="5" t="s">
        <v>600</v>
      </c>
      <c r="F281" s="6">
        <v>42817</v>
      </c>
      <c r="G281" s="7">
        <f t="shared" ca="1" si="54"/>
        <v>8</v>
      </c>
      <c r="H281" s="4">
        <v>6</v>
      </c>
      <c r="I281" s="5" t="str">
        <f>IF(Table1[[#This Row],[No of Employees]]&lt;5,"Below 5",IF(Table1[[#This Row],[No of Employees]]&lt;10,"5 to 10",IF(Table1[[#This Row],[No of Employees]]&lt;15,"10 to 15","Above 15")))</f>
        <v>5 to 10</v>
      </c>
      <c r="J281" s="57">
        <v>6.3065420000000003</v>
      </c>
      <c r="K281" s="34">
        <v>8.3154500000000002</v>
      </c>
      <c r="L281" s="34">
        <f t="shared" si="55"/>
        <v>14.621992000000001</v>
      </c>
      <c r="M281" s="67">
        <f t="shared" si="56"/>
        <v>5.3620147360720352E-4</v>
      </c>
      <c r="N281" s="34">
        <v>103.126242</v>
      </c>
      <c r="O281" s="68">
        <f t="shared" si="57"/>
        <v>1.9312672627384412E-3</v>
      </c>
      <c r="P281" s="71"/>
      <c r="Q281" s="10">
        <v>21</v>
      </c>
      <c r="R281" s="8">
        <v>15</v>
      </c>
      <c r="S281" s="8">
        <v>2</v>
      </c>
      <c r="T281" s="8">
        <v>1</v>
      </c>
      <c r="U281" s="8">
        <v>0</v>
      </c>
      <c r="V281" s="8">
        <v>1</v>
      </c>
      <c r="W281" s="22">
        <v>0</v>
      </c>
      <c r="X281" s="16">
        <v>40</v>
      </c>
      <c r="Y281" s="8">
        <v>39</v>
      </c>
      <c r="Z281" s="9">
        <f t="shared" si="58"/>
        <v>2.5000000000000022E-2</v>
      </c>
      <c r="AA281" s="8">
        <f t="shared" si="59"/>
        <v>1</v>
      </c>
      <c r="AB281" s="42" t="str">
        <f t="shared" si="60"/>
        <v>A. Below 50</v>
      </c>
      <c r="AC281" s="40">
        <v>0.9</v>
      </c>
      <c r="AD281" s="26">
        <f t="shared" si="61"/>
        <v>35</v>
      </c>
      <c r="AE281" s="31">
        <f t="shared" si="62"/>
        <v>1</v>
      </c>
      <c r="AF281" s="31">
        <f>Table1[[#This Row],[Contactable leads]]*Table1[[#This Row],[Average productive calls per lead]]</f>
        <v>35</v>
      </c>
      <c r="AG281" s="31">
        <f>Table1[[#This Row],[Total Calls]]*$AG$1</f>
        <v>31.5</v>
      </c>
      <c r="AH281" s="31">
        <f>IF(Table1[[#This Row],[MSRU]]="Metro",3,IF(Table1[[#This Row],[MSRU]]="URBAN",2,1))</f>
        <v>1</v>
      </c>
      <c r="AI281" s="23">
        <f t="shared" si="63"/>
        <v>24</v>
      </c>
      <c r="AJ281" s="4">
        <f t="shared" si="64"/>
        <v>8</v>
      </c>
      <c r="AK281" s="4">
        <f t="shared" si="65"/>
        <v>6</v>
      </c>
      <c r="AL281" s="4">
        <f t="shared" si="66"/>
        <v>15</v>
      </c>
      <c r="AM281" s="4">
        <f>(Table1[[#This Row],[Total Employees dedicated for sales pitch]]*Table1[[#This Row],[Working days]]*Table1[[#This Row],[Productive working hours]]*60)/Table1[[#This Row],[Minutes per connected call]]</f>
        <v>576</v>
      </c>
      <c r="AN28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35</v>
      </c>
      <c r="AO281" s="22">
        <f>Table1[[#This Row],[Contactable leads]]-Table1[[#This Row],[Contacted leads]]</f>
        <v>0</v>
      </c>
      <c r="AP281" s="17"/>
    </row>
    <row r="282" spans="1:42" x14ac:dyDescent="0.35">
      <c r="A282" s="11">
        <v>282</v>
      </c>
      <c r="B282" s="5" t="str">
        <f>IF(Table1[[#This Row],[Savings]]&gt;0,"N","Y")</f>
        <v>N</v>
      </c>
      <c r="C282" s="5" t="s">
        <v>315</v>
      </c>
      <c r="D282" s="5" t="s">
        <v>356</v>
      </c>
      <c r="E282" s="5" t="s">
        <v>601</v>
      </c>
      <c r="F282" s="6">
        <v>42873</v>
      </c>
      <c r="G282" s="7">
        <f t="shared" ca="1" si="54"/>
        <v>8</v>
      </c>
      <c r="H282" s="4">
        <v>5</v>
      </c>
      <c r="I282" s="5" t="str">
        <f>IF(Table1[[#This Row],[No of Employees]]&lt;5,"Below 5",IF(Table1[[#This Row],[No of Employees]]&lt;10,"5 to 10",IF(Table1[[#This Row],[No of Employees]]&lt;15,"10 to 15","Above 15")))</f>
        <v>5 to 10</v>
      </c>
      <c r="J282" s="57">
        <v>5.9933649999999998</v>
      </c>
      <c r="K282" s="34">
        <v>3.436607</v>
      </c>
      <c r="L282" s="34">
        <f t="shared" si="55"/>
        <v>9.4299719999999994</v>
      </c>
      <c r="M282" s="67">
        <f t="shared" si="56"/>
        <v>3.4580547455330765E-4</v>
      </c>
      <c r="N282" s="34">
        <v>19.724281000000001</v>
      </c>
      <c r="O282" s="68">
        <f t="shared" si="57"/>
        <v>3.6938084271851822E-4</v>
      </c>
      <c r="P282" s="71"/>
      <c r="Q282" s="10">
        <v>12</v>
      </c>
      <c r="R282" s="8">
        <v>54</v>
      </c>
      <c r="S282" s="8">
        <v>12</v>
      </c>
      <c r="T282" s="8">
        <v>0</v>
      </c>
      <c r="U282" s="8">
        <v>0</v>
      </c>
      <c r="V282" s="8">
        <v>0</v>
      </c>
      <c r="W282" s="22">
        <v>0</v>
      </c>
      <c r="X282" s="16">
        <v>78</v>
      </c>
      <c r="Y282" s="8">
        <v>74</v>
      </c>
      <c r="Z282" s="9">
        <f t="shared" si="58"/>
        <v>5.1282051282051322E-2</v>
      </c>
      <c r="AA282" s="8">
        <f t="shared" si="59"/>
        <v>4</v>
      </c>
      <c r="AB282" s="42" t="str">
        <f t="shared" si="60"/>
        <v>B. 50-100</v>
      </c>
      <c r="AC282" s="40">
        <v>0.9</v>
      </c>
      <c r="AD282" s="26">
        <f t="shared" si="61"/>
        <v>67</v>
      </c>
      <c r="AE282" s="31">
        <f t="shared" si="62"/>
        <v>1</v>
      </c>
      <c r="AF282" s="31">
        <f>Table1[[#This Row],[Contactable leads]]*Table1[[#This Row],[Average productive calls per lead]]</f>
        <v>67</v>
      </c>
      <c r="AG282" s="31">
        <f>Table1[[#This Row],[Total Calls]]*$AG$1</f>
        <v>60.300000000000004</v>
      </c>
      <c r="AH282" s="31">
        <f>IF(Table1[[#This Row],[MSRU]]="Metro",3,IF(Table1[[#This Row],[MSRU]]="URBAN",2,1))</f>
        <v>2</v>
      </c>
      <c r="AI282" s="23">
        <f t="shared" si="63"/>
        <v>24</v>
      </c>
      <c r="AJ282" s="4">
        <f t="shared" si="64"/>
        <v>8</v>
      </c>
      <c r="AK282" s="4">
        <f t="shared" si="65"/>
        <v>6</v>
      </c>
      <c r="AL282" s="4">
        <f t="shared" si="66"/>
        <v>15</v>
      </c>
      <c r="AM282" s="4">
        <f>(Table1[[#This Row],[Total Employees dedicated for sales pitch]]*Table1[[#This Row],[Working days]]*Table1[[#This Row],[Productive working hours]]*60)/Table1[[#This Row],[Minutes per connected call]]</f>
        <v>1152</v>
      </c>
      <c r="AN28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67</v>
      </c>
      <c r="AO282" s="22">
        <f>Table1[[#This Row],[Contactable leads]]-Table1[[#This Row],[Contacted leads]]</f>
        <v>0</v>
      </c>
      <c r="AP282" s="17"/>
    </row>
    <row r="283" spans="1:42" x14ac:dyDescent="0.35">
      <c r="A283" s="11">
        <v>283</v>
      </c>
      <c r="B283" s="5" t="str">
        <f>IF(Table1[[#This Row],[Savings]]&gt;0,"N","Y")</f>
        <v>N</v>
      </c>
      <c r="C283" s="5" t="s">
        <v>179</v>
      </c>
      <c r="D283" s="5" t="s">
        <v>343</v>
      </c>
      <c r="E283" s="5" t="s">
        <v>602</v>
      </c>
      <c r="F283" s="6">
        <v>42824</v>
      </c>
      <c r="G283" s="7">
        <f t="shared" ca="1" si="54"/>
        <v>8</v>
      </c>
      <c r="H283" s="4">
        <v>5</v>
      </c>
      <c r="I283" s="5" t="str">
        <f>IF(Table1[[#This Row],[No of Employees]]&lt;5,"Below 5",IF(Table1[[#This Row],[No of Employees]]&lt;10,"5 to 10",IF(Table1[[#This Row],[No of Employees]]&lt;15,"10 to 15","Above 15")))</f>
        <v>5 to 10</v>
      </c>
      <c r="J283" s="57">
        <v>10.073687</v>
      </c>
      <c r="K283" s="34">
        <v>1.710941</v>
      </c>
      <c r="L283" s="34">
        <f t="shared" si="55"/>
        <v>11.784628</v>
      </c>
      <c r="M283" s="67">
        <f t="shared" si="56"/>
        <v>4.3215280787410577E-4</v>
      </c>
      <c r="N283" s="34">
        <v>8.4577709999999993</v>
      </c>
      <c r="O283" s="68">
        <f t="shared" si="57"/>
        <v>1.5839049238348631E-4</v>
      </c>
      <c r="P283" s="71"/>
      <c r="Q283" s="10">
        <v>20</v>
      </c>
      <c r="R283" s="8">
        <v>48</v>
      </c>
      <c r="S283" s="8">
        <v>6</v>
      </c>
      <c r="T283" s="8">
        <v>4</v>
      </c>
      <c r="U283" s="8">
        <v>0</v>
      </c>
      <c r="V283" s="8">
        <v>0</v>
      </c>
      <c r="W283" s="22">
        <v>2</v>
      </c>
      <c r="X283" s="16">
        <v>80</v>
      </c>
      <c r="Y283" s="8">
        <v>78</v>
      </c>
      <c r="Z283" s="9">
        <f t="shared" si="58"/>
        <v>2.5000000000000022E-2</v>
      </c>
      <c r="AA283" s="8">
        <f t="shared" si="59"/>
        <v>2</v>
      </c>
      <c r="AB283" s="42" t="str">
        <f t="shared" si="60"/>
        <v>B. 50-100</v>
      </c>
      <c r="AC283" s="40">
        <v>0.9</v>
      </c>
      <c r="AD283" s="26">
        <f t="shared" si="61"/>
        <v>70</v>
      </c>
      <c r="AE283" s="31">
        <f t="shared" si="62"/>
        <v>1</v>
      </c>
      <c r="AF283" s="31">
        <f>Table1[[#This Row],[Contactable leads]]*Table1[[#This Row],[Average productive calls per lead]]</f>
        <v>70</v>
      </c>
      <c r="AG283" s="31">
        <f>Table1[[#This Row],[Total Calls]]*$AG$1</f>
        <v>63</v>
      </c>
      <c r="AH283" s="31">
        <f>IF(Table1[[#This Row],[MSRU]]="Metro",3,IF(Table1[[#This Row],[MSRU]]="URBAN",2,1))</f>
        <v>1</v>
      </c>
      <c r="AI283" s="23">
        <f t="shared" si="63"/>
        <v>24</v>
      </c>
      <c r="AJ283" s="4">
        <f t="shared" si="64"/>
        <v>8</v>
      </c>
      <c r="AK283" s="4">
        <f t="shared" si="65"/>
        <v>6</v>
      </c>
      <c r="AL283" s="4">
        <f t="shared" si="66"/>
        <v>15</v>
      </c>
      <c r="AM283" s="4">
        <f>(Table1[[#This Row],[Total Employees dedicated for sales pitch]]*Table1[[#This Row],[Working days]]*Table1[[#This Row],[Productive working hours]]*60)/Table1[[#This Row],[Minutes per connected call]]</f>
        <v>576</v>
      </c>
      <c r="AN28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70</v>
      </c>
      <c r="AO283" s="22">
        <f>Table1[[#This Row],[Contactable leads]]-Table1[[#This Row],[Contacted leads]]</f>
        <v>0</v>
      </c>
      <c r="AP283" s="17"/>
    </row>
    <row r="284" spans="1:42" x14ac:dyDescent="0.35">
      <c r="A284" s="11">
        <v>284</v>
      </c>
      <c r="B284" s="5" t="str">
        <f>IF(Table1[[#This Row],[Savings]]&gt;0,"N","Y")</f>
        <v>N</v>
      </c>
      <c r="C284" s="5" t="s">
        <v>222</v>
      </c>
      <c r="D284" s="5" t="s">
        <v>343</v>
      </c>
      <c r="E284" s="5" t="s">
        <v>603</v>
      </c>
      <c r="F284" s="6">
        <v>43467</v>
      </c>
      <c r="G284" s="7">
        <f t="shared" ca="1" si="54"/>
        <v>6</v>
      </c>
      <c r="H284" s="4">
        <v>3</v>
      </c>
      <c r="I284" s="5" t="str">
        <f>IF(Table1[[#This Row],[No of Employees]]&lt;5,"Below 5",IF(Table1[[#This Row],[No of Employees]]&lt;10,"5 to 10",IF(Table1[[#This Row],[No of Employees]]&lt;15,"10 to 15","Above 15")))</f>
        <v>Below 5</v>
      </c>
      <c r="J284" s="57">
        <v>5.5999319999999999</v>
      </c>
      <c r="K284" s="34">
        <v>7.9416E-2</v>
      </c>
      <c r="L284" s="34">
        <f t="shared" si="55"/>
        <v>5.6793480000000001</v>
      </c>
      <c r="M284" s="67">
        <f t="shared" si="56"/>
        <v>2.082667509822276E-4</v>
      </c>
      <c r="N284" s="34">
        <v>1.6587529999999999</v>
      </c>
      <c r="O284" s="68">
        <f t="shared" si="57"/>
        <v>3.1063823365823584E-5</v>
      </c>
      <c r="P284" s="71"/>
      <c r="Q284" s="10">
        <v>16</v>
      </c>
      <c r="R284" s="8">
        <v>4</v>
      </c>
      <c r="S284" s="8">
        <v>0</v>
      </c>
      <c r="T284" s="8">
        <v>1</v>
      </c>
      <c r="U284" s="8">
        <v>0</v>
      </c>
      <c r="V284" s="8">
        <v>0</v>
      </c>
      <c r="W284" s="22">
        <v>3</v>
      </c>
      <c r="X284" s="16">
        <v>24</v>
      </c>
      <c r="Y284" s="8">
        <v>24</v>
      </c>
      <c r="Z284" s="9">
        <f t="shared" si="58"/>
        <v>0</v>
      </c>
      <c r="AA284" s="8">
        <f t="shared" si="59"/>
        <v>0</v>
      </c>
      <c r="AB284" s="42" t="str">
        <f t="shared" si="60"/>
        <v>A. Below 50</v>
      </c>
      <c r="AC284" s="40">
        <v>0.9</v>
      </c>
      <c r="AD284" s="26">
        <f t="shared" si="61"/>
        <v>22</v>
      </c>
      <c r="AE284" s="31">
        <f t="shared" si="62"/>
        <v>1</v>
      </c>
      <c r="AF284" s="31">
        <f>Table1[[#This Row],[Contactable leads]]*Table1[[#This Row],[Average productive calls per lead]]</f>
        <v>22</v>
      </c>
      <c r="AG284" s="31">
        <f>Table1[[#This Row],[Total Calls]]*$AG$1</f>
        <v>19.8</v>
      </c>
      <c r="AH284" s="31">
        <f>IF(Table1[[#This Row],[MSRU]]="Metro",3,IF(Table1[[#This Row],[MSRU]]="URBAN",2,1))</f>
        <v>1</v>
      </c>
      <c r="AI284" s="23">
        <f t="shared" si="63"/>
        <v>24</v>
      </c>
      <c r="AJ284" s="4">
        <f t="shared" si="64"/>
        <v>8</v>
      </c>
      <c r="AK284" s="4">
        <f t="shared" si="65"/>
        <v>6</v>
      </c>
      <c r="AL284" s="4">
        <f t="shared" si="66"/>
        <v>15</v>
      </c>
      <c r="AM284" s="4">
        <f>(Table1[[#This Row],[Total Employees dedicated for sales pitch]]*Table1[[#This Row],[Working days]]*Table1[[#This Row],[Productive working hours]]*60)/Table1[[#This Row],[Minutes per connected call]]</f>
        <v>576</v>
      </c>
      <c r="AN28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22</v>
      </c>
      <c r="AO284" s="22">
        <f>Table1[[#This Row],[Contactable leads]]-Table1[[#This Row],[Contacted leads]]</f>
        <v>0</v>
      </c>
      <c r="AP284" s="17"/>
    </row>
    <row r="285" spans="1:42" x14ac:dyDescent="0.35">
      <c r="A285" s="11">
        <v>285</v>
      </c>
      <c r="B285" s="5" t="str">
        <f>IF(Table1[[#This Row],[Savings]]&gt;0,"N","Y")</f>
        <v>N</v>
      </c>
      <c r="C285" s="5" t="s">
        <v>188</v>
      </c>
      <c r="D285" s="5" t="s">
        <v>356</v>
      </c>
      <c r="E285" s="5" t="s">
        <v>604</v>
      </c>
      <c r="F285" s="6">
        <v>44636</v>
      </c>
      <c r="G285" s="7">
        <f t="shared" ca="1" si="54"/>
        <v>3</v>
      </c>
      <c r="H285" s="4">
        <v>5</v>
      </c>
      <c r="I285" s="5" t="str">
        <f>IF(Table1[[#This Row],[No of Employees]]&lt;5,"Below 5",IF(Table1[[#This Row],[No of Employees]]&lt;10,"5 to 10",IF(Table1[[#This Row],[No of Employees]]&lt;15,"10 to 15","Above 15")))</f>
        <v>5 to 10</v>
      </c>
      <c r="J285" s="57">
        <v>6.1286690000000004</v>
      </c>
      <c r="K285" s="34">
        <v>0.71088499999999999</v>
      </c>
      <c r="L285" s="34">
        <f t="shared" si="55"/>
        <v>6.8395540000000006</v>
      </c>
      <c r="M285" s="67">
        <f t="shared" si="56"/>
        <v>2.5081253864836224E-4</v>
      </c>
      <c r="N285" s="34">
        <v>12.231128999999999</v>
      </c>
      <c r="O285" s="68">
        <f t="shared" si="57"/>
        <v>2.2905497733574705E-4</v>
      </c>
      <c r="P285" s="71"/>
      <c r="Q285" s="10">
        <v>3</v>
      </c>
      <c r="R285" s="8">
        <v>57</v>
      </c>
      <c r="S285" s="8">
        <v>5</v>
      </c>
      <c r="T285" s="8">
        <v>1</v>
      </c>
      <c r="U285" s="8">
        <v>0</v>
      </c>
      <c r="V285" s="8">
        <v>3</v>
      </c>
      <c r="W285" s="22">
        <v>2</v>
      </c>
      <c r="X285" s="16">
        <v>71</v>
      </c>
      <c r="Y285" s="8">
        <v>68</v>
      </c>
      <c r="Z285" s="9">
        <f t="shared" si="58"/>
        <v>4.2253521126760618E-2</v>
      </c>
      <c r="AA285" s="8">
        <f t="shared" si="59"/>
        <v>3</v>
      </c>
      <c r="AB285" s="42" t="str">
        <f t="shared" si="60"/>
        <v>B. 50-100</v>
      </c>
      <c r="AC285" s="40">
        <v>0.9</v>
      </c>
      <c r="AD285" s="26">
        <f t="shared" si="61"/>
        <v>61</v>
      </c>
      <c r="AE285" s="31">
        <f t="shared" si="62"/>
        <v>1</v>
      </c>
      <c r="AF285" s="31">
        <f>Table1[[#This Row],[Contactable leads]]*Table1[[#This Row],[Average productive calls per lead]]</f>
        <v>61</v>
      </c>
      <c r="AG285" s="31">
        <f>Table1[[#This Row],[Total Calls]]*$AG$1</f>
        <v>54.9</v>
      </c>
      <c r="AH285" s="31">
        <f>IF(Table1[[#This Row],[MSRU]]="Metro",3,IF(Table1[[#This Row],[MSRU]]="URBAN",2,1))</f>
        <v>2</v>
      </c>
      <c r="AI285" s="23">
        <f t="shared" si="63"/>
        <v>24</v>
      </c>
      <c r="AJ285" s="4">
        <f t="shared" si="64"/>
        <v>8</v>
      </c>
      <c r="AK285" s="4">
        <f t="shared" si="65"/>
        <v>6</v>
      </c>
      <c r="AL285" s="4">
        <f t="shared" si="66"/>
        <v>15</v>
      </c>
      <c r="AM285" s="4">
        <f>(Table1[[#This Row],[Total Employees dedicated for sales pitch]]*Table1[[#This Row],[Working days]]*Table1[[#This Row],[Productive working hours]]*60)/Table1[[#This Row],[Minutes per connected call]]</f>
        <v>1152</v>
      </c>
      <c r="AN28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61</v>
      </c>
      <c r="AO285" s="22">
        <f>Table1[[#This Row],[Contactable leads]]-Table1[[#This Row],[Contacted leads]]</f>
        <v>0</v>
      </c>
      <c r="AP285" s="17"/>
    </row>
    <row r="286" spans="1:42" x14ac:dyDescent="0.35">
      <c r="A286" s="11">
        <v>286</v>
      </c>
      <c r="B286" s="5" t="str">
        <f>IF(Table1[[#This Row],[Savings]]&gt;0,"N","Y")</f>
        <v>N</v>
      </c>
      <c r="C286" s="5" t="s">
        <v>222</v>
      </c>
      <c r="D286" s="5" t="s">
        <v>356</v>
      </c>
      <c r="E286" s="5" t="s">
        <v>605</v>
      </c>
      <c r="F286" s="6">
        <v>44644</v>
      </c>
      <c r="G286" s="7">
        <f t="shared" ca="1" si="54"/>
        <v>3</v>
      </c>
      <c r="H286" s="4">
        <v>5</v>
      </c>
      <c r="I286" s="5" t="str">
        <f>IF(Table1[[#This Row],[No of Employees]]&lt;5,"Below 5",IF(Table1[[#This Row],[No of Employees]]&lt;10,"5 to 10",IF(Table1[[#This Row],[No of Employees]]&lt;15,"10 to 15","Above 15")))</f>
        <v>5 to 10</v>
      </c>
      <c r="J286" s="57">
        <v>3.6851769999999999</v>
      </c>
      <c r="K286" s="34">
        <v>1.400776</v>
      </c>
      <c r="L286" s="34">
        <f t="shared" si="55"/>
        <v>5.0859529999999999</v>
      </c>
      <c r="M286" s="67">
        <f t="shared" si="56"/>
        <v>1.8650642766710428E-4</v>
      </c>
      <c r="N286" s="34">
        <v>6.5672410000000001</v>
      </c>
      <c r="O286" s="68">
        <f t="shared" si="57"/>
        <v>1.2298613140400931E-4</v>
      </c>
      <c r="P286" s="71"/>
      <c r="Q286" s="10">
        <v>4</v>
      </c>
      <c r="R286" s="8">
        <v>30</v>
      </c>
      <c r="S286" s="8">
        <v>4</v>
      </c>
      <c r="T286" s="8">
        <v>0</v>
      </c>
      <c r="U286" s="8">
        <v>0</v>
      </c>
      <c r="V286" s="8">
        <v>1</v>
      </c>
      <c r="W286" s="22">
        <v>0</v>
      </c>
      <c r="X286" s="16">
        <v>39</v>
      </c>
      <c r="Y286" s="8">
        <v>38</v>
      </c>
      <c r="Z286" s="9">
        <f t="shared" si="58"/>
        <v>2.5641025641025661E-2</v>
      </c>
      <c r="AA286" s="8">
        <f t="shared" si="59"/>
        <v>1</v>
      </c>
      <c r="AB286" s="42" t="str">
        <f t="shared" si="60"/>
        <v>A. Below 50</v>
      </c>
      <c r="AC286" s="40">
        <v>0.9</v>
      </c>
      <c r="AD286" s="26">
        <f t="shared" si="61"/>
        <v>34</v>
      </c>
      <c r="AE286" s="31">
        <f t="shared" si="62"/>
        <v>1</v>
      </c>
      <c r="AF286" s="31">
        <f>Table1[[#This Row],[Contactable leads]]*Table1[[#This Row],[Average productive calls per lead]]</f>
        <v>34</v>
      </c>
      <c r="AG286" s="31">
        <f>Table1[[#This Row],[Total Calls]]*$AG$1</f>
        <v>30.6</v>
      </c>
      <c r="AH286" s="31">
        <f>IF(Table1[[#This Row],[MSRU]]="Metro",3,IF(Table1[[#This Row],[MSRU]]="URBAN",2,1))</f>
        <v>2</v>
      </c>
      <c r="AI286" s="23">
        <f t="shared" si="63"/>
        <v>24</v>
      </c>
      <c r="AJ286" s="4">
        <f t="shared" si="64"/>
        <v>8</v>
      </c>
      <c r="AK286" s="4">
        <f t="shared" si="65"/>
        <v>6</v>
      </c>
      <c r="AL286" s="4">
        <f t="shared" si="66"/>
        <v>15</v>
      </c>
      <c r="AM286" s="4">
        <f>(Table1[[#This Row],[Total Employees dedicated for sales pitch]]*Table1[[#This Row],[Working days]]*Table1[[#This Row],[Productive working hours]]*60)/Table1[[#This Row],[Minutes per connected call]]</f>
        <v>1152</v>
      </c>
      <c r="AN28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34</v>
      </c>
      <c r="AO286" s="22">
        <f>Table1[[#This Row],[Contactable leads]]-Table1[[#This Row],[Contacted leads]]</f>
        <v>0</v>
      </c>
      <c r="AP286" s="17"/>
    </row>
    <row r="287" spans="1:42" x14ac:dyDescent="0.35">
      <c r="A287" s="11">
        <v>287</v>
      </c>
      <c r="B287" s="5" t="str">
        <f>IF(Table1[[#This Row],[Savings]]&gt;0,"N","Y")</f>
        <v>N</v>
      </c>
      <c r="C287" s="5" t="s">
        <v>188</v>
      </c>
      <c r="D287" s="5" t="s">
        <v>343</v>
      </c>
      <c r="E287" s="5" t="s">
        <v>606</v>
      </c>
      <c r="F287" s="6">
        <v>44651</v>
      </c>
      <c r="G287" s="7">
        <f t="shared" ca="1" si="54"/>
        <v>3</v>
      </c>
      <c r="H287" s="4">
        <v>3</v>
      </c>
      <c r="I287" s="5" t="str">
        <f>IF(Table1[[#This Row],[No of Employees]]&lt;5,"Below 5",IF(Table1[[#This Row],[No of Employees]]&lt;10,"5 to 10",IF(Table1[[#This Row],[No of Employees]]&lt;15,"10 to 15","Above 15")))</f>
        <v>Below 5</v>
      </c>
      <c r="J287" s="57">
        <v>2.3469540000000002</v>
      </c>
      <c r="K287" s="34">
        <v>0.21198800000000001</v>
      </c>
      <c r="L287" s="34">
        <f t="shared" si="55"/>
        <v>2.558942</v>
      </c>
      <c r="M287" s="67">
        <f t="shared" si="56"/>
        <v>9.3838682942472179E-5</v>
      </c>
      <c r="N287" s="34">
        <v>3.222073</v>
      </c>
      <c r="O287" s="68">
        <f t="shared" si="57"/>
        <v>6.034045246265676E-5</v>
      </c>
      <c r="P287" s="71"/>
      <c r="Q287" s="10">
        <v>0</v>
      </c>
      <c r="R287" s="8">
        <v>44</v>
      </c>
      <c r="S287" s="8">
        <v>1</v>
      </c>
      <c r="T287" s="8">
        <v>0</v>
      </c>
      <c r="U287" s="8">
        <v>0</v>
      </c>
      <c r="V287" s="8">
        <v>0</v>
      </c>
      <c r="W287" s="22">
        <v>4</v>
      </c>
      <c r="X287" s="16">
        <v>49</v>
      </c>
      <c r="Y287" s="8">
        <v>48</v>
      </c>
      <c r="Z287" s="9">
        <f t="shared" si="58"/>
        <v>2.0408163265306145E-2</v>
      </c>
      <c r="AA287" s="8">
        <f t="shared" si="59"/>
        <v>1</v>
      </c>
      <c r="AB287" s="42" t="str">
        <f t="shared" si="60"/>
        <v>A. Below 50</v>
      </c>
      <c r="AC287" s="40">
        <v>0.9</v>
      </c>
      <c r="AD287" s="26">
        <f t="shared" si="61"/>
        <v>43</v>
      </c>
      <c r="AE287" s="31">
        <f t="shared" si="62"/>
        <v>1</v>
      </c>
      <c r="AF287" s="31">
        <f>Table1[[#This Row],[Contactable leads]]*Table1[[#This Row],[Average productive calls per lead]]</f>
        <v>43</v>
      </c>
      <c r="AG287" s="31">
        <f>Table1[[#This Row],[Total Calls]]*$AG$1</f>
        <v>38.700000000000003</v>
      </c>
      <c r="AH287" s="31">
        <f>IF(Table1[[#This Row],[MSRU]]="Metro",3,IF(Table1[[#This Row],[MSRU]]="URBAN",2,1))</f>
        <v>1</v>
      </c>
      <c r="AI287" s="23">
        <f t="shared" si="63"/>
        <v>24</v>
      </c>
      <c r="AJ287" s="4">
        <f t="shared" si="64"/>
        <v>8</v>
      </c>
      <c r="AK287" s="4">
        <f t="shared" si="65"/>
        <v>6</v>
      </c>
      <c r="AL287" s="4">
        <f t="shared" si="66"/>
        <v>15</v>
      </c>
      <c r="AM287" s="4">
        <f>(Table1[[#This Row],[Total Employees dedicated for sales pitch]]*Table1[[#This Row],[Working days]]*Table1[[#This Row],[Productive working hours]]*60)/Table1[[#This Row],[Minutes per connected call]]</f>
        <v>576</v>
      </c>
      <c r="AN28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43</v>
      </c>
      <c r="AO287" s="22">
        <f>Table1[[#This Row],[Contactable leads]]-Table1[[#This Row],[Contacted leads]]</f>
        <v>0</v>
      </c>
      <c r="AP287" s="17"/>
    </row>
    <row r="288" spans="1:42" x14ac:dyDescent="0.35">
      <c r="A288" s="11">
        <v>288</v>
      </c>
      <c r="B288" s="5" t="str">
        <f>IF(Table1[[#This Row],[Savings]]&gt;0,"N","Y")</f>
        <v>N</v>
      </c>
      <c r="C288" s="5" t="s">
        <v>222</v>
      </c>
      <c r="D288" s="5" t="s">
        <v>175</v>
      </c>
      <c r="E288" s="5" t="s">
        <v>607</v>
      </c>
      <c r="F288" s="6">
        <v>43139</v>
      </c>
      <c r="G288" s="7">
        <f t="shared" ca="1" si="54"/>
        <v>7</v>
      </c>
      <c r="H288" s="4">
        <v>5</v>
      </c>
      <c r="I288" s="5" t="str">
        <f>IF(Table1[[#This Row],[No of Employees]]&lt;5,"Below 5",IF(Table1[[#This Row],[No of Employees]]&lt;10,"5 to 10",IF(Table1[[#This Row],[No of Employees]]&lt;15,"10 to 15","Above 15")))</f>
        <v>5 to 10</v>
      </c>
      <c r="J288" s="57">
        <v>8.5945669999999996</v>
      </c>
      <c r="K288" s="34">
        <v>1.651081</v>
      </c>
      <c r="L288" s="34">
        <f t="shared" si="55"/>
        <v>10.245647999999999</v>
      </c>
      <c r="M288" s="67">
        <f t="shared" si="56"/>
        <v>3.7571704017213913E-4</v>
      </c>
      <c r="N288" s="34">
        <v>4.8951289999999998</v>
      </c>
      <c r="O288" s="68">
        <f t="shared" si="57"/>
        <v>9.1672131178614682E-5</v>
      </c>
      <c r="P288" s="71"/>
      <c r="Q288" s="10">
        <v>41</v>
      </c>
      <c r="R288" s="8">
        <v>39</v>
      </c>
      <c r="S288" s="8">
        <v>16</v>
      </c>
      <c r="T288" s="8">
        <v>2</v>
      </c>
      <c r="U288" s="8">
        <v>0</v>
      </c>
      <c r="V288" s="8">
        <v>0</v>
      </c>
      <c r="W288" s="22">
        <v>1</v>
      </c>
      <c r="X288" s="16">
        <v>99</v>
      </c>
      <c r="Y288" s="8">
        <v>96</v>
      </c>
      <c r="Z288" s="9">
        <f t="shared" si="58"/>
        <v>3.0303030303030276E-2</v>
      </c>
      <c r="AA288" s="8">
        <f t="shared" si="59"/>
        <v>3</v>
      </c>
      <c r="AB288" s="42" t="str">
        <f t="shared" si="60"/>
        <v>B. 50-100</v>
      </c>
      <c r="AC288" s="40">
        <v>0.9</v>
      </c>
      <c r="AD288" s="26">
        <f t="shared" si="61"/>
        <v>86</v>
      </c>
      <c r="AE288" s="31">
        <f t="shared" si="62"/>
        <v>1</v>
      </c>
      <c r="AF288" s="31">
        <f>Table1[[#This Row],[Contactable leads]]*Table1[[#This Row],[Average productive calls per lead]]</f>
        <v>86</v>
      </c>
      <c r="AG288" s="31">
        <f>Table1[[#This Row],[Total Calls]]*$AG$1</f>
        <v>77.400000000000006</v>
      </c>
      <c r="AH288" s="31">
        <f>IF(Table1[[#This Row],[MSRU]]="Metro",3,IF(Table1[[#This Row],[MSRU]]="URBAN",2,1))</f>
        <v>1</v>
      </c>
      <c r="AI288" s="23">
        <f t="shared" si="63"/>
        <v>24</v>
      </c>
      <c r="AJ288" s="4">
        <f t="shared" si="64"/>
        <v>8</v>
      </c>
      <c r="AK288" s="4">
        <f t="shared" si="65"/>
        <v>6</v>
      </c>
      <c r="AL288" s="4">
        <f t="shared" si="66"/>
        <v>15</v>
      </c>
      <c r="AM288" s="4">
        <f>(Table1[[#This Row],[Total Employees dedicated for sales pitch]]*Table1[[#This Row],[Working days]]*Table1[[#This Row],[Productive working hours]]*60)/Table1[[#This Row],[Minutes per connected call]]</f>
        <v>576</v>
      </c>
      <c r="AN28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86</v>
      </c>
      <c r="AO288" s="22">
        <f>Table1[[#This Row],[Contactable leads]]-Table1[[#This Row],[Contacted leads]]</f>
        <v>0</v>
      </c>
      <c r="AP288" s="17"/>
    </row>
    <row r="289" spans="1:42" x14ac:dyDescent="0.35">
      <c r="A289" s="11">
        <v>289</v>
      </c>
      <c r="B289" s="5" t="str">
        <f>IF(Table1[[#This Row],[Savings]]&gt;0,"N","Y")</f>
        <v>N</v>
      </c>
      <c r="C289" s="5" t="s">
        <v>314</v>
      </c>
      <c r="D289" s="5" t="s">
        <v>340</v>
      </c>
      <c r="E289" s="5" t="s">
        <v>608</v>
      </c>
      <c r="F289" s="6">
        <v>43171</v>
      </c>
      <c r="G289" s="7">
        <f t="shared" ca="1" si="54"/>
        <v>7</v>
      </c>
      <c r="H289" s="4">
        <v>6</v>
      </c>
      <c r="I289" s="5" t="str">
        <f>IF(Table1[[#This Row],[No of Employees]]&lt;5,"Below 5",IF(Table1[[#This Row],[No of Employees]]&lt;10,"5 to 10",IF(Table1[[#This Row],[No of Employees]]&lt;15,"10 to 15","Above 15")))</f>
        <v>5 to 10</v>
      </c>
      <c r="J289" s="57">
        <v>6.9511399999999997</v>
      </c>
      <c r="K289" s="34">
        <v>0.70648299999999997</v>
      </c>
      <c r="L289" s="34">
        <f t="shared" si="55"/>
        <v>7.6576229999999992</v>
      </c>
      <c r="M289" s="67">
        <f t="shared" si="56"/>
        <v>2.8081185770915577E-4</v>
      </c>
      <c r="N289" s="34">
        <v>25.244302999999999</v>
      </c>
      <c r="O289" s="68">
        <f t="shared" si="57"/>
        <v>4.7275547919752389E-4</v>
      </c>
      <c r="P289" s="71"/>
      <c r="Q289" s="10">
        <v>5</v>
      </c>
      <c r="R289" s="8">
        <v>68</v>
      </c>
      <c r="S289" s="8">
        <v>3</v>
      </c>
      <c r="T289" s="8">
        <v>2</v>
      </c>
      <c r="U289" s="8">
        <v>0</v>
      </c>
      <c r="V289" s="8">
        <v>1</v>
      </c>
      <c r="W289" s="22">
        <v>6</v>
      </c>
      <c r="X289" s="16">
        <v>85</v>
      </c>
      <c r="Y289" s="8">
        <v>83</v>
      </c>
      <c r="Z289" s="9">
        <f t="shared" si="58"/>
        <v>2.352941176470591E-2</v>
      </c>
      <c r="AA289" s="8">
        <f t="shared" si="59"/>
        <v>2</v>
      </c>
      <c r="AB289" s="42" t="str">
        <f t="shared" si="60"/>
        <v>B. 50-100</v>
      </c>
      <c r="AC289" s="40">
        <v>0.9</v>
      </c>
      <c r="AD289" s="26">
        <f t="shared" si="61"/>
        <v>75</v>
      </c>
      <c r="AE289" s="31">
        <f t="shared" si="62"/>
        <v>1</v>
      </c>
      <c r="AF289" s="31">
        <f>Table1[[#This Row],[Contactable leads]]*Table1[[#This Row],[Average productive calls per lead]]</f>
        <v>75</v>
      </c>
      <c r="AG289" s="31">
        <f>Table1[[#This Row],[Total Calls]]*$AG$1</f>
        <v>67.5</v>
      </c>
      <c r="AH289" s="31">
        <f>IF(Table1[[#This Row],[MSRU]]="Metro",3,IF(Table1[[#This Row],[MSRU]]="URBAN",2,1))</f>
        <v>3</v>
      </c>
      <c r="AI289" s="23">
        <f t="shared" si="63"/>
        <v>24</v>
      </c>
      <c r="AJ289" s="4">
        <f t="shared" si="64"/>
        <v>8</v>
      </c>
      <c r="AK289" s="4">
        <f t="shared" si="65"/>
        <v>6</v>
      </c>
      <c r="AL289" s="4">
        <f t="shared" si="66"/>
        <v>15</v>
      </c>
      <c r="AM289" s="4">
        <f>(Table1[[#This Row],[Total Employees dedicated for sales pitch]]*Table1[[#This Row],[Working days]]*Table1[[#This Row],[Productive working hours]]*60)/Table1[[#This Row],[Minutes per connected call]]</f>
        <v>1728</v>
      </c>
      <c r="AN28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75</v>
      </c>
      <c r="AO289" s="22">
        <f>Table1[[#This Row],[Contactable leads]]-Table1[[#This Row],[Contacted leads]]</f>
        <v>0</v>
      </c>
      <c r="AP289" s="17"/>
    </row>
    <row r="290" spans="1:42" x14ac:dyDescent="0.35">
      <c r="A290" s="11">
        <v>290</v>
      </c>
      <c r="B290" s="5" t="str">
        <f>IF(Table1[[#This Row],[Savings]]&gt;0,"N","Y")</f>
        <v>N</v>
      </c>
      <c r="C290" s="5" t="s">
        <v>184</v>
      </c>
      <c r="D290" s="5" t="s">
        <v>356</v>
      </c>
      <c r="E290" s="5" t="s">
        <v>609</v>
      </c>
      <c r="F290" s="6">
        <v>43139</v>
      </c>
      <c r="G290" s="7">
        <f t="shared" ca="1" si="54"/>
        <v>7</v>
      </c>
      <c r="H290" s="4">
        <v>6</v>
      </c>
      <c r="I290" s="5" t="str">
        <f>IF(Table1[[#This Row],[No of Employees]]&lt;5,"Below 5",IF(Table1[[#This Row],[No of Employees]]&lt;10,"5 to 10",IF(Table1[[#This Row],[No of Employees]]&lt;15,"10 to 15","Above 15")))</f>
        <v>5 to 10</v>
      </c>
      <c r="J290" s="57">
        <v>8.7319669999999991</v>
      </c>
      <c r="K290" s="34">
        <v>1.8923760000000001</v>
      </c>
      <c r="L290" s="34">
        <f t="shared" si="55"/>
        <v>10.624343</v>
      </c>
      <c r="M290" s="67">
        <f t="shared" si="56"/>
        <v>3.8960412320758876E-4</v>
      </c>
      <c r="N290" s="34">
        <v>16.215688</v>
      </c>
      <c r="O290" s="68">
        <f t="shared" si="57"/>
        <v>3.0367466873446806E-4</v>
      </c>
      <c r="P290" s="71"/>
      <c r="Q290" s="10">
        <v>18</v>
      </c>
      <c r="R290" s="8">
        <v>81</v>
      </c>
      <c r="S290" s="8">
        <v>5</v>
      </c>
      <c r="T290" s="8">
        <v>7</v>
      </c>
      <c r="U290" s="8">
        <v>0</v>
      </c>
      <c r="V290" s="8">
        <v>1</v>
      </c>
      <c r="W290" s="22">
        <v>4</v>
      </c>
      <c r="X290" s="16">
        <v>116</v>
      </c>
      <c r="Y290" s="8">
        <v>114</v>
      </c>
      <c r="Z290" s="9">
        <f t="shared" si="58"/>
        <v>1.7241379310344862E-2</v>
      </c>
      <c r="AA290" s="8">
        <f t="shared" si="59"/>
        <v>2</v>
      </c>
      <c r="AB290" s="42" t="str">
        <f t="shared" si="60"/>
        <v>C. 100-250</v>
      </c>
      <c r="AC290" s="40">
        <v>0.9</v>
      </c>
      <c r="AD290" s="26">
        <f t="shared" si="61"/>
        <v>103</v>
      </c>
      <c r="AE290" s="31">
        <f t="shared" si="62"/>
        <v>1</v>
      </c>
      <c r="AF290" s="31">
        <f>Table1[[#This Row],[Contactable leads]]*Table1[[#This Row],[Average productive calls per lead]]</f>
        <v>103</v>
      </c>
      <c r="AG290" s="31">
        <f>Table1[[#This Row],[Total Calls]]*$AG$1</f>
        <v>92.7</v>
      </c>
      <c r="AH290" s="31">
        <f>IF(Table1[[#This Row],[MSRU]]="Metro",3,IF(Table1[[#This Row],[MSRU]]="URBAN",2,1))</f>
        <v>2</v>
      </c>
      <c r="AI290" s="23">
        <f t="shared" si="63"/>
        <v>24</v>
      </c>
      <c r="AJ290" s="4">
        <f t="shared" si="64"/>
        <v>8</v>
      </c>
      <c r="AK290" s="4">
        <f t="shared" si="65"/>
        <v>6</v>
      </c>
      <c r="AL290" s="4">
        <f t="shared" si="66"/>
        <v>15</v>
      </c>
      <c r="AM290" s="4">
        <f>(Table1[[#This Row],[Total Employees dedicated for sales pitch]]*Table1[[#This Row],[Working days]]*Table1[[#This Row],[Productive working hours]]*60)/Table1[[#This Row],[Minutes per connected call]]</f>
        <v>1152</v>
      </c>
      <c r="AN29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103</v>
      </c>
      <c r="AO290" s="22">
        <f>Table1[[#This Row],[Contactable leads]]-Table1[[#This Row],[Contacted leads]]</f>
        <v>0</v>
      </c>
      <c r="AP290" s="17"/>
    </row>
    <row r="291" spans="1:42" x14ac:dyDescent="0.35">
      <c r="A291" s="11">
        <v>291</v>
      </c>
      <c r="B291" s="5" t="str">
        <f>IF(Table1[[#This Row],[Savings]]&gt;0,"N","Y")</f>
        <v>N</v>
      </c>
      <c r="C291" s="5" t="s">
        <v>174</v>
      </c>
      <c r="D291" s="5" t="s">
        <v>175</v>
      </c>
      <c r="E291" s="5" t="s">
        <v>610</v>
      </c>
      <c r="F291" s="6">
        <v>42817</v>
      </c>
      <c r="G291" s="7">
        <f t="shared" ca="1" si="54"/>
        <v>8</v>
      </c>
      <c r="H291" s="4">
        <v>5</v>
      </c>
      <c r="I291" s="5" t="str">
        <f>IF(Table1[[#This Row],[No of Employees]]&lt;5,"Below 5",IF(Table1[[#This Row],[No of Employees]]&lt;10,"5 to 10",IF(Table1[[#This Row],[No of Employees]]&lt;15,"10 to 15","Above 15")))</f>
        <v>5 to 10</v>
      </c>
      <c r="J291" s="57">
        <v>10.733624000000001</v>
      </c>
      <c r="K291" s="34">
        <v>2.6253289999999998</v>
      </c>
      <c r="L291" s="34">
        <f t="shared" si="55"/>
        <v>13.358953</v>
      </c>
      <c r="M291" s="67">
        <f t="shared" si="56"/>
        <v>4.8988470821549981E-4</v>
      </c>
      <c r="N291" s="34">
        <v>22.364757999999998</v>
      </c>
      <c r="O291" s="68">
        <f t="shared" si="57"/>
        <v>4.1882962209044379E-4</v>
      </c>
      <c r="P291" s="71"/>
      <c r="Q291" s="10">
        <v>18</v>
      </c>
      <c r="R291" s="8">
        <v>144</v>
      </c>
      <c r="S291" s="8">
        <v>8</v>
      </c>
      <c r="T291" s="8">
        <v>4</v>
      </c>
      <c r="U291" s="8">
        <v>0</v>
      </c>
      <c r="V291" s="8">
        <v>4</v>
      </c>
      <c r="W291" s="22">
        <v>3</v>
      </c>
      <c r="X291" s="16">
        <v>181</v>
      </c>
      <c r="Y291" s="8">
        <v>177</v>
      </c>
      <c r="Z291" s="9">
        <f t="shared" si="58"/>
        <v>2.2099447513812209E-2</v>
      </c>
      <c r="AA291" s="8">
        <f t="shared" si="59"/>
        <v>4</v>
      </c>
      <c r="AB291" s="42" t="str">
        <f t="shared" si="60"/>
        <v>C. 100-250</v>
      </c>
      <c r="AC291" s="40">
        <v>0.9</v>
      </c>
      <c r="AD291" s="26">
        <f t="shared" si="61"/>
        <v>159</v>
      </c>
      <c r="AE291" s="31">
        <f t="shared" si="62"/>
        <v>1</v>
      </c>
      <c r="AF291" s="31">
        <f>Table1[[#This Row],[Contactable leads]]*Table1[[#This Row],[Average productive calls per lead]]</f>
        <v>159</v>
      </c>
      <c r="AG291" s="31">
        <f>Table1[[#This Row],[Total Calls]]*$AG$1</f>
        <v>143.1</v>
      </c>
      <c r="AH291" s="31">
        <f>IF(Table1[[#This Row],[MSRU]]="Metro",3,IF(Table1[[#This Row],[MSRU]]="URBAN",2,1))</f>
        <v>1</v>
      </c>
      <c r="AI291" s="23">
        <f t="shared" si="63"/>
        <v>24</v>
      </c>
      <c r="AJ291" s="4">
        <f t="shared" si="64"/>
        <v>8</v>
      </c>
      <c r="AK291" s="4">
        <f t="shared" si="65"/>
        <v>6</v>
      </c>
      <c r="AL291" s="4">
        <f t="shared" si="66"/>
        <v>15</v>
      </c>
      <c r="AM291" s="4">
        <f>(Table1[[#This Row],[Total Employees dedicated for sales pitch]]*Table1[[#This Row],[Working days]]*Table1[[#This Row],[Productive working hours]]*60)/Table1[[#This Row],[Minutes per connected call]]</f>
        <v>576</v>
      </c>
      <c r="AN29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159</v>
      </c>
      <c r="AO291" s="22">
        <f>Table1[[#This Row],[Contactable leads]]-Table1[[#This Row],[Contacted leads]]</f>
        <v>0</v>
      </c>
      <c r="AP291" s="17"/>
    </row>
    <row r="292" spans="1:42" x14ac:dyDescent="0.35">
      <c r="A292" s="11">
        <v>292</v>
      </c>
      <c r="B292" s="5" t="str">
        <f>IF(Table1[[#This Row],[Savings]]&gt;0,"N","Y")</f>
        <v>N</v>
      </c>
      <c r="C292" s="5" t="s">
        <v>190</v>
      </c>
      <c r="D292" s="5" t="s">
        <v>175</v>
      </c>
      <c r="E292" s="5" t="s">
        <v>611</v>
      </c>
      <c r="F292" s="6">
        <v>42450</v>
      </c>
      <c r="G292" s="7">
        <f t="shared" ca="1" si="54"/>
        <v>9</v>
      </c>
      <c r="H292" s="4">
        <v>8</v>
      </c>
      <c r="I292" s="5" t="str">
        <f>IF(Table1[[#This Row],[No of Employees]]&lt;5,"Below 5",IF(Table1[[#This Row],[No of Employees]]&lt;10,"5 to 10",IF(Table1[[#This Row],[No of Employees]]&lt;15,"10 to 15","Above 15")))</f>
        <v>5 to 10</v>
      </c>
      <c r="J292" s="57">
        <v>14.158543999999999</v>
      </c>
      <c r="K292" s="34">
        <v>2.4004080000000001</v>
      </c>
      <c r="L292" s="34">
        <f t="shared" si="55"/>
        <v>16.558951999999998</v>
      </c>
      <c r="M292" s="67">
        <f t="shared" si="56"/>
        <v>6.0723152247593541E-4</v>
      </c>
      <c r="N292" s="34">
        <v>7.3782129999999997</v>
      </c>
      <c r="O292" s="68">
        <f t="shared" si="57"/>
        <v>1.3817337806618787E-4</v>
      </c>
      <c r="P292" s="71"/>
      <c r="Q292" s="10">
        <v>88</v>
      </c>
      <c r="R292" s="8">
        <v>58</v>
      </c>
      <c r="S292" s="8">
        <v>6</v>
      </c>
      <c r="T292" s="8">
        <v>1</v>
      </c>
      <c r="U292" s="8">
        <v>0</v>
      </c>
      <c r="V292" s="8">
        <v>3</v>
      </c>
      <c r="W292" s="22">
        <v>8</v>
      </c>
      <c r="X292" s="16">
        <v>164</v>
      </c>
      <c r="Y292" s="8">
        <v>162</v>
      </c>
      <c r="Z292" s="9">
        <f t="shared" si="58"/>
        <v>1.2195121951219523E-2</v>
      </c>
      <c r="AA292" s="8">
        <f t="shared" si="59"/>
        <v>2</v>
      </c>
      <c r="AB292" s="42" t="str">
        <f t="shared" si="60"/>
        <v>C. 100-250</v>
      </c>
      <c r="AC292" s="40">
        <v>0.9</v>
      </c>
      <c r="AD292" s="26">
        <f t="shared" si="61"/>
        <v>146</v>
      </c>
      <c r="AE292" s="31">
        <f t="shared" si="62"/>
        <v>1</v>
      </c>
      <c r="AF292" s="31">
        <f>Table1[[#This Row],[Contactable leads]]*Table1[[#This Row],[Average productive calls per lead]]</f>
        <v>146</v>
      </c>
      <c r="AG292" s="31">
        <f>Table1[[#This Row],[Total Calls]]*$AG$1</f>
        <v>131.4</v>
      </c>
      <c r="AH292" s="31">
        <f>IF(Table1[[#This Row],[MSRU]]="Metro",3,IF(Table1[[#This Row],[MSRU]]="URBAN",2,1))</f>
        <v>1</v>
      </c>
      <c r="AI292" s="23">
        <f t="shared" si="63"/>
        <v>24</v>
      </c>
      <c r="AJ292" s="4">
        <f t="shared" si="64"/>
        <v>8</v>
      </c>
      <c r="AK292" s="4">
        <f t="shared" si="65"/>
        <v>6</v>
      </c>
      <c r="AL292" s="4">
        <f t="shared" si="66"/>
        <v>15</v>
      </c>
      <c r="AM292" s="4">
        <f>(Table1[[#This Row],[Total Employees dedicated for sales pitch]]*Table1[[#This Row],[Working days]]*Table1[[#This Row],[Productive working hours]]*60)/Table1[[#This Row],[Minutes per connected call]]</f>
        <v>576</v>
      </c>
      <c r="AN29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146</v>
      </c>
      <c r="AO292" s="22">
        <f>Table1[[#This Row],[Contactable leads]]-Table1[[#This Row],[Contacted leads]]</f>
        <v>0</v>
      </c>
      <c r="AP292" s="17"/>
    </row>
    <row r="293" spans="1:42" x14ac:dyDescent="0.35">
      <c r="A293" s="11">
        <v>293</v>
      </c>
      <c r="B293" s="5" t="str">
        <f>IF(Table1[[#This Row],[Savings]]&gt;0,"N","Y")</f>
        <v>N</v>
      </c>
      <c r="C293" s="5" t="s">
        <v>312</v>
      </c>
      <c r="D293" s="5" t="s">
        <v>343</v>
      </c>
      <c r="E293" s="5" t="s">
        <v>612</v>
      </c>
      <c r="F293" s="6">
        <v>42437</v>
      </c>
      <c r="G293" s="7">
        <f t="shared" ca="1" si="54"/>
        <v>9</v>
      </c>
      <c r="H293" s="4">
        <v>6</v>
      </c>
      <c r="I293" s="5" t="str">
        <f>IF(Table1[[#This Row],[No of Employees]]&lt;5,"Below 5",IF(Table1[[#This Row],[No of Employees]]&lt;10,"5 to 10",IF(Table1[[#This Row],[No of Employees]]&lt;15,"10 to 15","Above 15")))</f>
        <v>5 to 10</v>
      </c>
      <c r="J293" s="57">
        <v>17.159171000000001</v>
      </c>
      <c r="K293" s="34">
        <v>1.9299459999999999</v>
      </c>
      <c r="L293" s="34">
        <f t="shared" si="55"/>
        <v>19.089117000000002</v>
      </c>
      <c r="M293" s="67">
        <f t="shared" si="56"/>
        <v>7.0001492719051685E-4</v>
      </c>
      <c r="N293" s="34">
        <v>16.080676</v>
      </c>
      <c r="O293" s="68">
        <f t="shared" si="57"/>
        <v>3.0114627003962528E-4</v>
      </c>
      <c r="P293" s="71"/>
      <c r="Q293" s="10">
        <v>39</v>
      </c>
      <c r="R293" s="8">
        <v>91</v>
      </c>
      <c r="S293" s="8">
        <v>2</v>
      </c>
      <c r="T293" s="8">
        <v>1</v>
      </c>
      <c r="U293" s="8">
        <v>0</v>
      </c>
      <c r="V293" s="8">
        <v>3</v>
      </c>
      <c r="W293" s="22">
        <v>5</v>
      </c>
      <c r="X293" s="16">
        <v>141</v>
      </c>
      <c r="Y293" s="8">
        <v>141</v>
      </c>
      <c r="Z293" s="9">
        <f t="shared" si="58"/>
        <v>0</v>
      </c>
      <c r="AA293" s="8">
        <f t="shared" si="59"/>
        <v>0</v>
      </c>
      <c r="AB293" s="42" t="str">
        <f t="shared" si="60"/>
        <v>C. 100-250</v>
      </c>
      <c r="AC293" s="40">
        <v>0.9</v>
      </c>
      <c r="AD293" s="26">
        <f t="shared" si="61"/>
        <v>127</v>
      </c>
      <c r="AE293" s="31">
        <f t="shared" si="62"/>
        <v>1</v>
      </c>
      <c r="AF293" s="31">
        <f>Table1[[#This Row],[Contactable leads]]*Table1[[#This Row],[Average productive calls per lead]]</f>
        <v>127</v>
      </c>
      <c r="AG293" s="31">
        <f>Table1[[#This Row],[Total Calls]]*$AG$1</f>
        <v>114.3</v>
      </c>
      <c r="AH293" s="31">
        <f>IF(Table1[[#This Row],[MSRU]]="Metro",3,IF(Table1[[#This Row],[MSRU]]="URBAN",2,1))</f>
        <v>1</v>
      </c>
      <c r="AI293" s="23">
        <f t="shared" si="63"/>
        <v>24</v>
      </c>
      <c r="AJ293" s="4">
        <f t="shared" si="64"/>
        <v>8</v>
      </c>
      <c r="AK293" s="4">
        <f t="shared" si="65"/>
        <v>6</v>
      </c>
      <c r="AL293" s="4">
        <f t="shared" si="66"/>
        <v>15</v>
      </c>
      <c r="AM293" s="4">
        <f>(Table1[[#This Row],[Total Employees dedicated for sales pitch]]*Table1[[#This Row],[Working days]]*Table1[[#This Row],[Productive working hours]]*60)/Table1[[#This Row],[Minutes per connected call]]</f>
        <v>576</v>
      </c>
      <c r="AN29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127</v>
      </c>
      <c r="AO293" s="22">
        <f>Table1[[#This Row],[Contactable leads]]-Table1[[#This Row],[Contacted leads]]</f>
        <v>0</v>
      </c>
      <c r="AP293" s="17"/>
    </row>
    <row r="294" spans="1:42" x14ac:dyDescent="0.35">
      <c r="A294" s="11">
        <v>294</v>
      </c>
      <c r="B294" s="5" t="str">
        <f>IF(Table1[[#This Row],[Savings]]&gt;0,"N","Y")</f>
        <v>N</v>
      </c>
      <c r="C294" s="5" t="s">
        <v>315</v>
      </c>
      <c r="D294" s="5" t="s">
        <v>340</v>
      </c>
      <c r="E294" s="5" t="s">
        <v>613</v>
      </c>
      <c r="F294" s="6">
        <v>42368</v>
      </c>
      <c r="G294" s="7">
        <f t="shared" ca="1" si="54"/>
        <v>9</v>
      </c>
      <c r="H294" s="4">
        <v>3</v>
      </c>
      <c r="I294" s="5" t="str">
        <f>IF(Table1[[#This Row],[No of Employees]]&lt;5,"Below 5",IF(Table1[[#This Row],[No of Employees]]&lt;10,"5 to 10",IF(Table1[[#This Row],[No of Employees]]&lt;15,"10 to 15","Above 15")))</f>
        <v>Below 5</v>
      </c>
      <c r="J294" s="57">
        <v>7.7502469999999999</v>
      </c>
      <c r="K294" s="34">
        <v>3.3200129999999999</v>
      </c>
      <c r="L294" s="34">
        <f t="shared" si="55"/>
        <v>11.070259999999999</v>
      </c>
      <c r="M294" s="67">
        <f t="shared" si="56"/>
        <v>4.0595629687219638E-4</v>
      </c>
      <c r="N294" s="34">
        <v>10.523716</v>
      </c>
      <c r="O294" s="68">
        <f t="shared" si="57"/>
        <v>1.9707988770847228E-4</v>
      </c>
      <c r="P294" s="71"/>
      <c r="Q294" s="10">
        <v>9</v>
      </c>
      <c r="R294" s="8">
        <v>62</v>
      </c>
      <c r="S294" s="8">
        <v>9</v>
      </c>
      <c r="T294" s="8">
        <v>4</v>
      </c>
      <c r="U294" s="8">
        <v>0</v>
      </c>
      <c r="V294" s="8">
        <v>4</v>
      </c>
      <c r="W294" s="22">
        <v>3</v>
      </c>
      <c r="X294" s="16">
        <v>91</v>
      </c>
      <c r="Y294" s="8">
        <v>88</v>
      </c>
      <c r="Z294" s="9">
        <f t="shared" si="58"/>
        <v>3.2967032967032961E-2</v>
      </c>
      <c r="AA294" s="8">
        <f t="shared" si="59"/>
        <v>3</v>
      </c>
      <c r="AB294" s="42" t="str">
        <f t="shared" si="60"/>
        <v>B. 50-100</v>
      </c>
      <c r="AC294" s="40">
        <v>0.9</v>
      </c>
      <c r="AD294" s="26">
        <f t="shared" si="61"/>
        <v>79</v>
      </c>
      <c r="AE294" s="31">
        <f t="shared" si="62"/>
        <v>1</v>
      </c>
      <c r="AF294" s="31">
        <f>Table1[[#This Row],[Contactable leads]]*Table1[[#This Row],[Average productive calls per lead]]</f>
        <v>79</v>
      </c>
      <c r="AG294" s="31">
        <f>Table1[[#This Row],[Total Calls]]*$AG$1</f>
        <v>71.100000000000009</v>
      </c>
      <c r="AH294" s="31">
        <f>IF(Table1[[#This Row],[MSRU]]="Metro",3,IF(Table1[[#This Row],[MSRU]]="URBAN",2,1))</f>
        <v>3</v>
      </c>
      <c r="AI294" s="23">
        <f t="shared" si="63"/>
        <v>24</v>
      </c>
      <c r="AJ294" s="4">
        <f t="shared" si="64"/>
        <v>8</v>
      </c>
      <c r="AK294" s="4">
        <f t="shared" si="65"/>
        <v>6</v>
      </c>
      <c r="AL294" s="4">
        <f t="shared" si="66"/>
        <v>15</v>
      </c>
      <c r="AM294" s="4">
        <f>(Table1[[#This Row],[Total Employees dedicated for sales pitch]]*Table1[[#This Row],[Working days]]*Table1[[#This Row],[Productive working hours]]*60)/Table1[[#This Row],[Minutes per connected call]]</f>
        <v>1728</v>
      </c>
      <c r="AN29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79</v>
      </c>
      <c r="AO294" s="22">
        <f>Table1[[#This Row],[Contactable leads]]-Table1[[#This Row],[Contacted leads]]</f>
        <v>0</v>
      </c>
      <c r="AP294" s="17"/>
    </row>
    <row r="295" spans="1:42" x14ac:dyDescent="0.35">
      <c r="A295" s="11">
        <v>295</v>
      </c>
      <c r="B295" s="5" t="str">
        <f>IF(Table1[[#This Row],[Savings]]&gt;0,"N","Y")</f>
        <v>N</v>
      </c>
      <c r="C295" s="5" t="s">
        <v>190</v>
      </c>
      <c r="D295" s="5" t="s">
        <v>175</v>
      </c>
      <c r="E295" s="5" t="s">
        <v>614</v>
      </c>
      <c r="F295" s="6">
        <v>42352</v>
      </c>
      <c r="G295" s="7">
        <f t="shared" ca="1" si="54"/>
        <v>9</v>
      </c>
      <c r="H295" s="4">
        <v>6</v>
      </c>
      <c r="I295" s="5" t="str">
        <f>IF(Table1[[#This Row],[No of Employees]]&lt;5,"Below 5",IF(Table1[[#This Row],[No of Employees]]&lt;10,"5 to 10",IF(Table1[[#This Row],[No of Employees]]&lt;15,"10 to 15","Above 15")))</f>
        <v>5 to 10</v>
      </c>
      <c r="J295" s="57">
        <v>13.885343000000001</v>
      </c>
      <c r="K295" s="34">
        <v>2.3230469999999999</v>
      </c>
      <c r="L295" s="34">
        <f t="shared" si="55"/>
        <v>16.208390000000001</v>
      </c>
      <c r="M295" s="67">
        <f t="shared" si="56"/>
        <v>5.9437610161462695E-4</v>
      </c>
      <c r="N295" s="34">
        <v>6.3181419999999999</v>
      </c>
      <c r="O295" s="68">
        <f t="shared" si="57"/>
        <v>1.1832120097940522E-4</v>
      </c>
      <c r="P295" s="71"/>
      <c r="Q295" s="10">
        <v>86</v>
      </c>
      <c r="R295" s="8">
        <v>47</v>
      </c>
      <c r="S295" s="8">
        <v>4</v>
      </c>
      <c r="T295" s="8">
        <v>1</v>
      </c>
      <c r="U295" s="8">
        <v>0</v>
      </c>
      <c r="V295" s="8">
        <v>2</v>
      </c>
      <c r="W295" s="22">
        <v>7</v>
      </c>
      <c r="X295" s="16">
        <v>147</v>
      </c>
      <c r="Y295" s="8">
        <v>145</v>
      </c>
      <c r="Z295" s="9">
        <f t="shared" si="58"/>
        <v>1.3605442176870763E-2</v>
      </c>
      <c r="AA295" s="8">
        <f t="shared" si="59"/>
        <v>2</v>
      </c>
      <c r="AB295" s="42" t="str">
        <f t="shared" si="60"/>
        <v>C. 100-250</v>
      </c>
      <c r="AC295" s="40">
        <v>0.9</v>
      </c>
      <c r="AD295" s="26">
        <f t="shared" si="61"/>
        <v>131</v>
      </c>
      <c r="AE295" s="31">
        <f t="shared" si="62"/>
        <v>1</v>
      </c>
      <c r="AF295" s="31">
        <f>Table1[[#This Row],[Contactable leads]]*Table1[[#This Row],[Average productive calls per lead]]</f>
        <v>131</v>
      </c>
      <c r="AG295" s="31">
        <f>Table1[[#This Row],[Total Calls]]*$AG$1</f>
        <v>117.9</v>
      </c>
      <c r="AH295" s="31">
        <f>IF(Table1[[#This Row],[MSRU]]="Metro",3,IF(Table1[[#This Row],[MSRU]]="URBAN",2,1))</f>
        <v>1</v>
      </c>
      <c r="AI295" s="23">
        <f t="shared" si="63"/>
        <v>24</v>
      </c>
      <c r="AJ295" s="4">
        <f t="shared" si="64"/>
        <v>8</v>
      </c>
      <c r="AK295" s="4">
        <f t="shared" si="65"/>
        <v>6</v>
      </c>
      <c r="AL295" s="4">
        <f t="shared" si="66"/>
        <v>15</v>
      </c>
      <c r="AM295" s="4">
        <f>(Table1[[#This Row],[Total Employees dedicated for sales pitch]]*Table1[[#This Row],[Working days]]*Table1[[#This Row],[Productive working hours]]*60)/Table1[[#This Row],[Minutes per connected call]]</f>
        <v>576</v>
      </c>
      <c r="AN29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131</v>
      </c>
      <c r="AO295" s="22">
        <f>Table1[[#This Row],[Contactable leads]]-Table1[[#This Row],[Contacted leads]]</f>
        <v>0</v>
      </c>
      <c r="AP295" s="17"/>
    </row>
    <row r="296" spans="1:42" x14ac:dyDescent="0.35">
      <c r="A296" s="11">
        <v>296</v>
      </c>
      <c r="B296" s="5" t="str">
        <f>IF(Table1[[#This Row],[Savings]]&gt;0,"N","Y")</f>
        <v>N</v>
      </c>
      <c r="C296" s="5" t="s">
        <v>184</v>
      </c>
      <c r="D296" s="5" t="s">
        <v>356</v>
      </c>
      <c r="E296" s="5" t="s">
        <v>615</v>
      </c>
      <c r="F296" s="6">
        <v>42277</v>
      </c>
      <c r="G296" s="7">
        <f t="shared" ca="1" si="54"/>
        <v>9</v>
      </c>
      <c r="H296" s="4">
        <v>7</v>
      </c>
      <c r="I296" s="5" t="str">
        <f>IF(Table1[[#This Row],[No of Employees]]&lt;5,"Below 5",IF(Table1[[#This Row],[No of Employees]]&lt;10,"5 to 10",IF(Table1[[#This Row],[No of Employees]]&lt;15,"10 to 15","Above 15")))</f>
        <v>5 to 10</v>
      </c>
      <c r="J296" s="57">
        <v>18.597525000000001</v>
      </c>
      <c r="K296" s="34">
        <v>2.5305330000000001</v>
      </c>
      <c r="L296" s="34">
        <f t="shared" si="55"/>
        <v>21.128058000000003</v>
      </c>
      <c r="M296" s="67">
        <f t="shared" si="56"/>
        <v>7.7478471018575757E-4</v>
      </c>
      <c r="N296" s="34">
        <v>35.205030999999998</v>
      </c>
      <c r="O296" s="68">
        <f t="shared" si="57"/>
        <v>6.5929216982416527E-4</v>
      </c>
      <c r="P296" s="71"/>
      <c r="Q296" s="10">
        <v>38</v>
      </c>
      <c r="R296" s="8">
        <v>175</v>
      </c>
      <c r="S296" s="8">
        <v>15</v>
      </c>
      <c r="T296" s="8">
        <v>3</v>
      </c>
      <c r="U296" s="8">
        <v>0</v>
      </c>
      <c r="V296" s="8">
        <v>1</v>
      </c>
      <c r="W296" s="22">
        <v>10</v>
      </c>
      <c r="X296" s="16">
        <v>242</v>
      </c>
      <c r="Y296" s="8">
        <v>234</v>
      </c>
      <c r="Z296" s="9">
        <f t="shared" si="58"/>
        <v>3.3057851239669422E-2</v>
      </c>
      <c r="AA296" s="8">
        <f t="shared" si="59"/>
        <v>8</v>
      </c>
      <c r="AB296" s="42" t="str">
        <f t="shared" si="60"/>
        <v>C. 100-250</v>
      </c>
      <c r="AC296" s="40">
        <v>0.9</v>
      </c>
      <c r="AD296" s="26">
        <f t="shared" si="61"/>
        <v>211</v>
      </c>
      <c r="AE296" s="31">
        <f t="shared" si="62"/>
        <v>1</v>
      </c>
      <c r="AF296" s="31">
        <f>Table1[[#This Row],[Contactable leads]]*Table1[[#This Row],[Average productive calls per lead]]</f>
        <v>211</v>
      </c>
      <c r="AG296" s="31">
        <f>Table1[[#This Row],[Total Calls]]*$AG$1</f>
        <v>189.9</v>
      </c>
      <c r="AH296" s="31">
        <f>IF(Table1[[#This Row],[MSRU]]="Metro",3,IF(Table1[[#This Row],[MSRU]]="URBAN",2,1))</f>
        <v>2</v>
      </c>
      <c r="AI296" s="23">
        <f t="shared" si="63"/>
        <v>24</v>
      </c>
      <c r="AJ296" s="4">
        <f t="shared" si="64"/>
        <v>8</v>
      </c>
      <c r="AK296" s="4">
        <f t="shared" si="65"/>
        <v>6</v>
      </c>
      <c r="AL296" s="4">
        <f t="shared" si="66"/>
        <v>15</v>
      </c>
      <c r="AM296" s="4">
        <f>(Table1[[#This Row],[Total Employees dedicated for sales pitch]]*Table1[[#This Row],[Working days]]*Table1[[#This Row],[Productive working hours]]*60)/Table1[[#This Row],[Minutes per connected call]]</f>
        <v>1152</v>
      </c>
      <c r="AN29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211</v>
      </c>
      <c r="AO296" s="22">
        <f>Table1[[#This Row],[Contactable leads]]-Table1[[#This Row],[Contacted leads]]</f>
        <v>0</v>
      </c>
      <c r="AP296" s="17"/>
    </row>
    <row r="297" spans="1:42" x14ac:dyDescent="0.35">
      <c r="A297" s="11">
        <v>297</v>
      </c>
      <c r="B297" s="5" t="str">
        <f>IF(Table1[[#This Row],[Savings]]&gt;0,"N","Y")</f>
        <v>N</v>
      </c>
      <c r="C297" s="5" t="s">
        <v>222</v>
      </c>
      <c r="D297" s="5" t="s">
        <v>343</v>
      </c>
      <c r="E297" s="5" t="s">
        <v>616</v>
      </c>
      <c r="F297" s="6">
        <v>42254</v>
      </c>
      <c r="G297" s="7">
        <f t="shared" ca="1" si="54"/>
        <v>9</v>
      </c>
      <c r="H297" s="4">
        <v>7</v>
      </c>
      <c r="I297" s="5" t="str">
        <f>IF(Table1[[#This Row],[No of Employees]]&lt;5,"Below 5",IF(Table1[[#This Row],[No of Employees]]&lt;10,"5 to 10",IF(Table1[[#This Row],[No of Employees]]&lt;15,"10 to 15","Above 15")))</f>
        <v>5 to 10</v>
      </c>
      <c r="J297" s="57">
        <v>17.788741999999999</v>
      </c>
      <c r="K297" s="34">
        <v>3.7215509999999998</v>
      </c>
      <c r="L297" s="34">
        <f t="shared" si="55"/>
        <v>21.510292999999997</v>
      </c>
      <c r="M297" s="67">
        <f t="shared" si="56"/>
        <v>7.8880160817504982E-4</v>
      </c>
      <c r="N297" s="34">
        <v>10.016242999999999</v>
      </c>
      <c r="O297" s="68">
        <f t="shared" si="57"/>
        <v>1.875763319440368E-4</v>
      </c>
      <c r="P297" s="71"/>
      <c r="Q297" s="10">
        <v>118</v>
      </c>
      <c r="R297" s="8">
        <v>46</v>
      </c>
      <c r="S297" s="8">
        <v>21</v>
      </c>
      <c r="T297" s="8">
        <v>3</v>
      </c>
      <c r="U297" s="8">
        <v>0</v>
      </c>
      <c r="V297" s="8">
        <v>1</v>
      </c>
      <c r="W297" s="22">
        <v>4</v>
      </c>
      <c r="X297" s="16">
        <v>193</v>
      </c>
      <c r="Y297" s="8">
        <v>189</v>
      </c>
      <c r="Z297" s="9">
        <f t="shared" si="58"/>
        <v>2.0725388601036232E-2</v>
      </c>
      <c r="AA297" s="8">
        <f t="shared" si="59"/>
        <v>4</v>
      </c>
      <c r="AB297" s="42" t="str">
        <f t="shared" si="60"/>
        <v>C. 100-250</v>
      </c>
      <c r="AC297" s="40">
        <v>0.9</v>
      </c>
      <c r="AD297" s="26">
        <f t="shared" si="61"/>
        <v>170</v>
      </c>
      <c r="AE297" s="31">
        <f t="shared" si="62"/>
        <v>1</v>
      </c>
      <c r="AF297" s="31">
        <f>Table1[[#This Row],[Contactable leads]]*Table1[[#This Row],[Average productive calls per lead]]</f>
        <v>170</v>
      </c>
      <c r="AG297" s="31">
        <f>Table1[[#This Row],[Total Calls]]*$AG$1</f>
        <v>153</v>
      </c>
      <c r="AH297" s="31">
        <f>IF(Table1[[#This Row],[MSRU]]="Metro",3,IF(Table1[[#This Row],[MSRU]]="URBAN",2,1))</f>
        <v>1</v>
      </c>
      <c r="AI297" s="23">
        <f t="shared" si="63"/>
        <v>24</v>
      </c>
      <c r="AJ297" s="4">
        <f t="shared" si="64"/>
        <v>8</v>
      </c>
      <c r="AK297" s="4">
        <f t="shared" si="65"/>
        <v>6</v>
      </c>
      <c r="AL297" s="4">
        <f t="shared" si="66"/>
        <v>15</v>
      </c>
      <c r="AM297" s="4">
        <f>(Table1[[#This Row],[Total Employees dedicated for sales pitch]]*Table1[[#This Row],[Working days]]*Table1[[#This Row],[Productive working hours]]*60)/Table1[[#This Row],[Minutes per connected call]]</f>
        <v>576</v>
      </c>
      <c r="AN29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170</v>
      </c>
      <c r="AO297" s="22">
        <f>Table1[[#This Row],[Contactable leads]]-Table1[[#This Row],[Contacted leads]]</f>
        <v>0</v>
      </c>
      <c r="AP297" s="17"/>
    </row>
    <row r="298" spans="1:42" x14ac:dyDescent="0.35">
      <c r="A298" s="11">
        <v>298</v>
      </c>
      <c r="B298" s="5" t="str">
        <f>IF(Table1[[#This Row],[Savings]]&gt;0,"N","Y")</f>
        <v>N</v>
      </c>
      <c r="C298" s="5" t="s">
        <v>174</v>
      </c>
      <c r="D298" s="5" t="s">
        <v>343</v>
      </c>
      <c r="E298" s="5" t="s">
        <v>617</v>
      </c>
      <c r="F298" s="6">
        <v>42040</v>
      </c>
      <c r="G298" s="7">
        <f t="shared" ca="1" si="54"/>
        <v>10</v>
      </c>
      <c r="H298" s="4">
        <v>4</v>
      </c>
      <c r="I298" s="5" t="str">
        <f>IF(Table1[[#This Row],[No of Employees]]&lt;5,"Below 5",IF(Table1[[#This Row],[No of Employees]]&lt;10,"5 to 10",IF(Table1[[#This Row],[No of Employees]]&lt;15,"10 to 15","Above 15")))</f>
        <v>Below 5</v>
      </c>
      <c r="J298" s="57">
        <v>8.0942360000000004</v>
      </c>
      <c r="K298" s="34">
        <v>0.35525099999999998</v>
      </c>
      <c r="L298" s="34">
        <f t="shared" si="55"/>
        <v>8.4494870000000013</v>
      </c>
      <c r="M298" s="67">
        <f t="shared" si="56"/>
        <v>3.0985021607349462E-4</v>
      </c>
      <c r="N298" s="34">
        <v>12.167878999999999</v>
      </c>
      <c r="O298" s="68">
        <f t="shared" si="57"/>
        <v>2.2787048101357711E-4</v>
      </c>
      <c r="P298" s="71"/>
      <c r="Q298" s="10">
        <v>8</v>
      </c>
      <c r="R298" s="8">
        <v>59</v>
      </c>
      <c r="S298" s="8">
        <v>0</v>
      </c>
      <c r="T298" s="8">
        <v>0</v>
      </c>
      <c r="U298" s="8">
        <v>0</v>
      </c>
      <c r="V298" s="8">
        <v>0</v>
      </c>
      <c r="W298" s="22">
        <v>1</v>
      </c>
      <c r="X298" s="16">
        <v>68</v>
      </c>
      <c r="Y298" s="8">
        <v>67</v>
      </c>
      <c r="Z298" s="9">
        <f t="shared" si="58"/>
        <v>1.4705882352941124E-2</v>
      </c>
      <c r="AA298" s="8">
        <f t="shared" si="59"/>
        <v>1</v>
      </c>
      <c r="AB298" s="42" t="str">
        <f t="shared" si="60"/>
        <v>B. 50-100</v>
      </c>
      <c r="AC298" s="40">
        <v>0.9</v>
      </c>
      <c r="AD298" s="26">
        <f t="shared" si="61"/>
        <v>60</v>
      </c>
      <c r="AE298" s="31">
        <f t="shared" si="62"/>
        <v>1</v>
      </c>
      <c r="AF298" s="31">
        <f>Table1[[#This Row],[Contactable leads]]*Table1[[#This Row],[Average productive calls per lead]]</f>
        <v>60</v>
      </c>
      <c r="AG298" s="31">
        <f>Table1[[#This Row],[Total Calls]]*$AG$1</f>
        <v>54</v>
      </c>
      <c r="AH298" s="31">
        <f>IF(Table1[[#This Row],[MSRU]]="Metro",3,IF(Table1[[#This Row],[MSRU]]="URBAN",2,1))</f>
        <v>1</v>
      </c>
      <c r="AI298" s="23">
        <f t="shared" si="63"/>
        <v>24</v>
      </c>
      <c r="AJ298" s="4">
        <f t="shared" si="64"/>
        <v>8</v>
      </c>
      <c r="AK298" s="4">
        <f t="shared" si="65"/>
        <v>6</v>
      </c>
      <c r="AL298" s="4">
        <f t="shared" si="66"/>
        <v>15</v>
      </c>
      <c r="AM298" s="4">
        <f>(Table1[[#This Row],[Total Employees dedicated for sales pitch]]*Table1[[#This Row],[Working days]]*Table1[[#This Row],[Productive working hours]]*60)/Table1[[#This Row],[Minutes per connected call]]</f>
        <v>576</v>
      </c>
      <c r="AN29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60</v>
      </c>
      <c r="AO298" s="22">
        <f>Table1[[#This Row],[Contactable leads]]-Table1[[#This Row],[Contacted leads]]</f>
        <v>0</v>
      </c>
      <c r="AP298" s="17"/>
    </row>
    <row r="299" spans="1:42" hidden="1" x14ac:dyDescent="0.35">
      <c r="A299" s="11">
        <v>300</v>
      </c>
      <c r="B299" s="5" t="str">
        <f>IF(Table1[[#This Row],[Savings]]&gt;0,"N","Y")</f>
        <v>Y</v>
      </c>
      <c r="C299" s="5" t="s">
        <v>188</v>
      </c>
      <c r="D299" s="5" t="s">
        <v>356</v>
      </c>
      <c r="E299" s="5" t="s">
        <v>618</v>
      </c>
      <c r="F299" s="6">
        <v>29054</v>
      </c>
      <c r="G299" s="7">
        <f t="shared" ca="1" si="54"/>
        <v>45</v>
      </c>
      <c r="H299" s="4">
        <v>33</v>
      </c>
      <c r="I299" s="5" t="str">
        <f>IF(Table1[[#This Row],[No of Employees]]&lt;5,"Below 5",IF(Table1[[#This Row],[No of Employees]]&lt;10,"5 to 10",IF(Table1[[#This Row],[No of Employees]]&lt;15,"10 to 15","Above 15")))</f>
        <v>Above 15</v>
      </c>
      <c r="J299" s="57">
        <v>0</v>
      </c>
      <c r="K299" s="34">
        <v>0</v>
      </c>
      <c r="L299" s="34">
        <f t="shared" si="55"/>
        <v>0</v>
      </c>
      <c r="M299" s="35">
        <f t="shared" si="56"/>
        <v>0</v>
      </c>
      <c r="N299" s="34">
        <v>0</v>
      </c>
      <c r="O299" s="36">
        <f t="shared" si="57"/>
        <v>0</v>
      </c>
      <c r="P299" s="70"/>
      <c r="Q299" s="10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22">
        <v>0</v>
      </c>
      <c r="X299" s="16">
        <v>0</v>
      </c>
      <c r="Y299" s="8">
        <v>0</v>
      </c>
      <c r="Z299" s="9">
        <f t="shared" si="58"/>
        <v>0</v>
      </c>
      <c r="AA299" s="8">
        <f t="shared" si="59"/>
        <v>0</v>
      </c>
      <c r="AB299" s="42" t="str">
        <f t="shared" si="60"/>
        <v>A. Below 50</v>
      </c>
      <c r="AC299" s="40">
        <v>0.9</v>
      </c>
      <c r="AD299" s="26">
        <f t="shared" si="61"/>
        <v>0</v>
      </c>
      <c r="AE299" s="31">
        <f t="shared" si="62"/>
        <v>1</v>
      </c>
      <c r="AF299" s="31">
        <f>Table1[[#This Row],[Contactable leads]]*Table1[[#This Row],[Average productive calls per lead]]</f>
        <v>0</v>
      </c>
      <c r="AG299" s="31">
        <f>Table1[[#This Row],[Total Calls]]*$AG$1</f>
        <v>0</v>
      </c>
      <c r="AH299" s="31">
        <f>IF(Table1[[#This Row],[MSRU]]="Metro",3,IF(Table1[[#This Row],[MSRU]]="URBAN",2,1))</f>
        <v>2</v>
      </c>
      <c r="AI299" s="23">
        <f t="shared" si="63"/>
        <v>24</v>
      </c>
      <c r="AJ299" s="4">
        <f t="shared" si="64"/>
        <v>8</v>
      </c>
      <c r="AK299" s="4">
        <f t="shared" si="65"/>
        <v>6</v>
      </c>
      <c r="AL299" s="4">
        <f t="shared" si="66"/>
        <v>15</v>
      </c>
      <c r="AM299" s="4">
        <f>(Table1[[#This Row],[Total Employees dedicated for sales pitch]]*Table1[[#This Row],[Working days]]*Table1[[#This Row],[Productive working hours]]*60)/Table1[[#This Row],[Minutes per connected call]]</f>
        <v>1152</v>
      </c>
      <c r="AN29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299" s="22">
        <f>Table1[[#This Row],[Contactable leads]]-Table1[[#This Row],[Contacted leads]]</f>
        <v>0</v>
      </c>
      <c r="AP299" s="17"/>
    </row>
    <row r="300" spans="1:42" x14ac:dyDescent="0.35">
      <c r="A300" s="11">
        <v>301</v>
      </c>
      <c r="B300" s="5" t="str">
        <f>IF(Table1[[#This Row],[Savings]]&gt;0,"N","Y")</f>
        <v>N</v>
      </c>
      <c r="C300" s="5" t="s">
        <v>184</v>
      </c>
      <c r="D300" s="5" t="s">
        <v>343</v>
      </c>
      <c r="E300" s="5" t="s">
        <v>619</v>
      </c>
      <c r="F300" s="6">
        <v>25552</v>
      </c>
      <c r="G300" s="7">
        <f t="shared" ca="1" si="54"/>
        <v>55</v>
      </c>
      <c r="H300" s="4">
        <v>7</v>
      </c>
      <c r="I300" s="5" t="str">
        <f>IF(Table1[[#This Row],[No of Employees]]&lt;5,"Below 5",IF(Table1[[#This Row],[No of Employees]]&lt;10,"5 to 10",IF(Table1[[#This Row],[No of Employees]]&lt;15,"10 to 15","Above 15")))</f>
        <v>5 to 10</v>
      </c>
      <c r="J300" s="57">
        <v>31.276268999999999</v>
      </c>
      <c r="K300" s="34">
        <v>1.5131760000000001</v>
      </c>
      <c r="L300" s="34">
        <f t="shared" si="55"/>
        <v>32.789445000000001</v>
      </c>
      <c r="M300" s="67">
        <f t="shared" si="56"/>
        <v>1.2024181607924796E-3</v>
      </c>
      <c r="N300" s="34">
        <v>30.347605999999999</v>
      </c>
      <c r="O300" s="68">
        <f t="shared" si="57"/>
        <v>5.6832612954406587E-4</v>
      </c>
      <c r="P300" s="71"/>
      <c r="Q300" s="10">
        <v>39</v>
      </c>
      <c r="R300" s="8">
        <v>102</v>
      </c>
      <c r="S300" s="8">
        <v>5</v>
      </c>
      <c r="T300" s="8">
        <v>13</v>
      </c>
      <c r="U300" s="8">
        <v>0</v>
      </c>
      <c r="V300" s="8">
        <v>1</v>
      </c>
      <c r="W300" s="22">
        <v>6</v>
      </c>
      <c r="X300" s="16">
        <v>166</v>
      </c>
      <c r="Y300" s="8">
        <v>162</v>
      </c>
      <c r="Z300" s="9">
        <f t="shared" si="58"/>
        <v>2.4096385542168641E-2</v>
      </c>
      <c r="AA300" s="8">
        <f t="shared" si="59"/>
        <v>4</v>
      </c>
      <c r="AB300" s="42" t="str">
        <f t="shared" si="60"/>
        <v>C. 100-250</v>
      </c>
      <c r="AC300" s="40">
        <v>0.9</v>
      </c>
      <c r="AD300" s="26">
        <f t="shared" si="61"/>
        <v>146</v>
      </c>
      <c r="AE300" s="31">
        <f t="shared" si="62"/>
        <v>1</v>
      </c>
      <c r="AF300" s="31">
        <f>Table1[[#This Row],[Contactable leads]]*Table1[[#This Row],[Average productive calls per lead]]</f>
        <v>146</v>
      </c>
      <c r="AG300" s="31">
        <f>Table1[[#This Row],[Total Calls]]*$AG$1</f>
        <v>131.4</v>
      </c>
      <c r="AH300" s="31">
        <f>IF(Table1[[#This Row],[MSRU]]="Metro",3,IF(Table1[[#This Row],[MSRU]]="URBAN",2,1))</f>
        <v>1</v>
      </c>
      <c r="AI300" s="23">
        <f t="shared" si="63"/>
        <v>24</v>
      </c>
      <c r="AJ300" s="4">
        <f t="shared" si="64"/>
        <v>8</v>
      </c>
      <c r="AK300" s="4">
        <f t="shared" si="65"/>
        <v>6</v>
      </c>
      <c r="AL300" s="4">
        <f t="shared" si="66"/>
        <v>15</v>
      </c>
      <c r="AM300" s="4">
        <f>(Table1[[#This Row],[Total Employees dedicated for sales pitch]]*Table1[[#This Row],[Working days]]*Table1[[#This Row],[Productive working hours]]*60)/Table1[[#This Row],[Minutes per connected call]]</f>
        <v>576</v>
      </c>
      <c r="AN30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146</v>
      </c>
      <c r="AO300" s="22">
        <f>Table1[[#This Row],[Contactable leads]]-Table1[[#This Row],[Contacted leads]]</f>
        <v>0</v>
      </c>
      <c r="AP300" s="17"/>
    </row>
    <row r="301" spans="1:42" x14ac:dyDescent="0.35">
      <c r="A301" s="11">
        <v>302</v>
      </c>
      <c r="B301" s="5" t="str">
        <f>IF(Table1[[#This Row],[Savings]]&gt;0,"N","Y")</f>
        <v>N</v>
      </c>
      <c r="C301" s="5" t="s">
        <v>181</v>
      </c>
      <c r="D301" s="5" t="s">
        <v>175</v>
      </c>
      <c r="E301" s="5" t="s">
        <v>182</v>
      </c>
      <c r="F301" s="6">
        <v>25545</v>
      </c>
      <c r="G301" s="7">
        <f t="shared" ca="1" si="54"/>
        <v>55</v>
      </c>
      <c r="H301" s="4">
        <v>7</v>
      </c>
      <c r="I301" s="5" t="str">
        <f>IF(Table1[[#This Row],[No of Employees]]&lt;5,"Below 5",IF(Table1[[#This Row],[No of Employees]]&lt;10,"5 to 10",IF(Table1[[#This Row],[No of Employees]]&lt;15,"10 to 15","Above 15")))</f>
        <v>5 to 10</v>
      </c>
      <c r="J301" s="57">
        <v>40.795589999999997</v>
      </c>
      <c r="K301" s="34">
        <v>5.2548849999999998</v>
      </c>
      <c r="L301" s="34">
        <f t="shared" si="55"/>
        <v>46.050474999999999</v>
      </c>
      <c r="M301" s="67">
        <f t="shared" si="56"/>
        <v>1.6887119453568081E-3</v>
      </c>
      <c r="N301" s="34">
        <v>57.164147</v>
      </c>
      <c r="O301" s="68">
        <f t="shared" si="57"/>
        <v>1.0705252471380454E-3</v>
      </c>
      <c r="P301" s="71"/>
      <c r="Q301" s="10">
        <v>104</v>
      </c>
      <c r="R301" s="8">
        <v>309</v>
      </c>
      <c r="S301" s="8">
        <v>38</v>
      </c>
      <c r="T301" s="8">
        <v>22</v>
      </c>
      <c r="U301" s="8">
        <v>0</v>
      </c>
      <c r="V301" s="8">
        <v>0</v>
      </c>
      <c r="W301" s="22">
        <v>15</v>
      </c>
      <c r="X301" s="16">
        <v>488</v>
      </c>
      <c r="Y301" s="8">
        <v>460</v>
      </c>
      <c r="Z301" s="9">
        <f t="shared" si="58"/>
        <v>5.7377049180327822E-2</v>
      </c>
      <c r="AA301" s="8">
        <f t="shared" si="59"/>
        <v>28</v>
      </c>
      <c r="AB301" s="42" t="str">
        <f t="shared" si="60"/>
        <v>D. 240-500</v>
      </c>
      <c r="AC301" s="40">
        <v>0.9</v>
      </c>
      <c r="AD301" s="26">
        <f t="shared" si="61"/>
        <v>414</v>
      </c>
      <c r="AE301" s="31">
        <f t="shared" si="62"/>
        <v>1</v>
      </c>
      <c r="AF301" s="31">
        <f>Table1[[#This Row],[Contactable leads]]*Table1[[#This Row],[Average productive calls per lead]]</f>
        <v>414</v>
      </c>
      <c r="AG301" s="31">
        <f>Table1[[#This Row],[Total Calls]]*$AG$1</f>
        <v>372.6</v>
      </c>
      <c r="AH301" s="31">
        <f>IF(Table1[[#This Row],[MSRU]]="Metro",3,IF(Table1[[#This Row],[MSRU]]="URBAN",2,1))</f>
        <v>1</v>
      </c>
      <c r="AI301" s="23">
        <f t="shared" si="63"/>
        <v>24</v>
      </c>
      <c r="AJ301" s="4">
        <f t="shared" si="64"/>
        <v>8</v>
      </c>
      <c r="AK301" s="4">
        <f t="shared" si="65"/>
        <v>6</v>
      </c>
      <c r="AL301" s="4">
        <f t="shared" si="66"/>
        <v>15</v>
      </c>
      <c r="AM301" s="4">
        <f>(Table1[[#This Row],[Total Employees dedicated for sales pitch]]*Table1[[#This Row],[Working days]]*Table1[[#This Row],[Productive working hours]]*60)/Table1[[#This Row],[Minutes per connected call]]</f>
        <v>576</v>
      </c>
      <c r="AN30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414</v>
      </c>
      <c r="AO301" s="22">
        <f>Table1[[#This Row],[Contactable leads]]-Table1[[#This Row],[Contacted leads]]</f>
        <v>0</v>
      </c>
      <c r="AP301" s="17"/>
    </row>
    <row r="302" spans="1:42" x14ac:dyDescent="0.35">
      <c r="A302" s="11">
        <v>303</v>
      </c>
      <c r="B302" s="5" t="str">
        <f>IF(Table1[[#This Row],[Savings]]&gt;0,"N","Y")</f>
        <v>N</v>
      </c>
      <c r="C302" s="5" t="s">
        <v>188</v>
      </c>
      <c r="D302" s="5" t="s">
        <v>175</v>
      </c>
      <c r="E302" s="5" t="s">
        <v>620</v>
      </c>
      <c r="F302" s="6">
        <v>23550</v>
      </c>
      <c r="G302" s="7">
        <f t="shared" ca="1" si="54"/>
        <v>60</v>
      </c>
      <c r="H302" s="4">
        <v>11</v>
      </c>
      <c r="I302" s="5" t="str">
        <f>IF(Table1[[#This Row],[No of Employees]]&lt;5,"Below 5",IF(Table1[[#This Row],[No of Employees]]&lt;10,"5 to 10",IF(Table1[[#This Row],[No of Employees]]&lt;15,"10 to 15","Above 15")))</f>
        <v>10 to 15</v>
      </c>
      <c r="J302" s="57">
        <v>38.362164</v>
      </c>
      <c r="K302" s="34">
        <v>3.6352989999999998</v>
      </c>
      <c r="L302" s="34">
        <f t="shared" si="55"/>
        <v>41.997462999999996</v>
      </c>
      <c r="M302" s="67">
        <f t="shared" si="56"/>
        <v>1.5400843844234084E-3</v>
      </c>
      <c r="N302" s="34">
        <v>74.120270000000005</v>
      </c>
      <c r="O302" s="68">
        <f t="shared" si="57"/>
        <v>1.3880662009998794E-3</v>
      </c>
      <c r="P302" s="71"/>
      <c r="Q302" s="10">
        <v>124</v>
      </c>
      <c r="R302" s="8">
        <v>420</v>
      </c>
      <c r="S302" s="8">
        <v>16</v>
      </c>
      <c r="T302" s="8">
        <v>18</v>
      </c>
      <c r="U302" s="8">
        <v>2</v>
      </c>
      <c r="V302" s="8">
        <v>5</v>
      </c>
      <c r="W302" s="22">
        <v>15</v>
      </c>
      <c r="X302" s="16">
        <v>600</v>
      </c>
      <c r="Y302" s="8">
        <v>579</v>
      </c>
      <c r="Z302" s="9">
        <f t="shared" si="58"/>
        <v>3.5000000000000031E-2</v>
      </c>
      <c r="AA302" s="8">
        <f t="shared" si="59"/>
        <v>21</v>
      </c>
      <c r="AB302" s="42" t="str">
        <f t="shared" si="60"/>
        <v>E. 500-750</v>
      </c>
      <c r="AC302" s="40">
        <v>0.9</v>
      </c>
      <c r="AD302" s="26">
        <f t="shared" si="61"/>
        <v>521</v>
      </c>
      <c r="AE302" s="31">
        <f t="shared" si="62"/>
        <v>1</v>
      </c>
      <c r="AF302" s="31">
        <f>Table1[[#This Row],[Contactable leads]]*Table1[[#This Row],[Average productive calls per lead]]</f>
        <v>521</v>
      </c>
      <c r="AG302" s="31">
        <f>Table1[[#This Row],[Total Calls]]*$AG$1</f>
        <v>468.90000000000003</v>
      </c>
      <c r="AH302" s="31">
        <f>IF(Table1[[#This Row],[MSRU]]="Metro",3,IF(Table1[[#This Row],[MSRU]]="URBAN",2,1))</f>
        <v>1</v>
      </c>
      <c r="AI302" s="23">
        <f t="shared" si="63"/>
        <v>24</v>
      </c>
      <c r="AJ302" s="4">
        <f t="shared" si="64"/>
        <v>8</v>
      </c>
      <c r="AK302" s="4">
        <f t="shared" si="65"/>
        <v>6</v>
      </c>
      <c r="AL302" s="4">
        <f t="shared" si="66"/>
        <v>15</v>
      </c>
      <c r="AM302" s="4">
        <f>(Table1[[#This Row],[Total Employees dedicated for sales pitch]]*Table1[[#This Row],[Working days]]*Table1[[#This Row],[Productive working hours]]*60)/Table1[[#This Row],[Minutes per connected call]]</f>
        <v>576</v>
      </c>
      <c r="AN30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521</v>
      </c>
      <c r="AO302" s="22">
        <f>Table1[[#This Row],[Contactable leads]]-Table1[[#This Row],[Contacted leads]]</f>
        <v>0</v>
      </c>
      <c r="AP302" s="17"/>
    </row>
    <row r="303" spans="1:42" x14ac:dyDescent="0.35">
      <c r="A303" s="11">
        <v>304</v>
      </c>
      <c r="B303" s="5" t="str">
        <f>IF(Table1[[#This Row],[Savings]]&gt;0,"N","Y")</f>
        <v>N</v>
      </c>
      <c r="C303" s="5" t="s">
        <v>184</v>
      </c>
      <c r="D303" s="5" t="s">
        <v>356</v>
      </c>
      <c r="E303" s="5" t="s">
        <v>621</v>
      </c>
      <c r="F303" s="6">
        <v>22157</v>
      </c>
      <c r="G303" s="7">
        <f t="shared" ca="1" si="54"/>
        <v>64</v>
      </c>
      <c r="H303" s="4">
        <v>15</v>
      </c>
      <c r="I303" s="5" t="str">
        <f>IF(Table1[[#This Row],[No of Employees]]&lt;5,"Below 5",IF(Table1[[#This Row],[No of Employees]]&lt;10,"5 to 10",IF(Table1[[#This Row],[No of Employees]]&lt;15,"10 to 15","Above 15")))</f>
        <v>Above 15</v>
      </c>
      <c r="J303" s="57">
        <v>59.717413000000001</v>
      </c>
      <c r="K303" s="34">
        <v>4.1700549999999996</v>
      </c>
      <c r="L303" s="34">
        <f t="shared" si="55"/>
        <v>63.887467999999998</v>
      </c>
      <c r="M303" s="67">
        <f t="shared" si="56"/>
        <v>2.3428103699299698E-3</v>
      </c>
      <c r="N303" s="34">
        <v>140.449906</v>
      </c>
      <c r="O303" s="68">
        <f t="shared" si="57"/>
        <v>2.6302355273693707E-3</v>
      </c>
      <c r="P303" s="71"/>
      <c r="Q303" s="10">
        <v>178</v>
      </c>
      <c r="R303" s="8">
        <v>492</v>
      </c>
      <c r="S303" s="8">
        <v>8</v>
      </c>
      <c r="T303" s="8">
        <v>26</v>
      </c>
      <c r="U303" s="8">
        <v>2</v>
      </c>
      <c r="V303" s="8">
        <v>4</v>
      </c>
      <c r="W303" s="22">
        <v>40</v>
      </c>
      <c r="X303" s="16">
        <v>750</v>
      </c>
      <c r="Y303" s="8">
        <v>733</v>
      </c>
      <c r="Z303" s="9">
        <f t="shared" si="58"/>
        <v>2.2666666666666613E-2</v>
      </c>
      <c r="AA303" s="8">
        <f t="shared" si="59"/>
        <v>17</v>
      </c>
      <c r="AB303" s="42" t="str">
        <f t="shared" si="60"/>
        <v>E. 500-750</v>
      </c>
      <c r="AC303" s="40">
        <v>0.9</v>
      </c>
      <c r="AD303" s="26">
        <f t="shared" si="61"/>
        <v>660</v>
      </c>
      <c r="AE303" s="31">
        <f t="shared" si="62"/>
        <v>1</v>
      </c>
      <c r="AF303" s="31">
        <f>Table1[[#This Row],[Contactable leads]]*Table1[[#This Row],[Average productive calls per lead]]</f>
        <v>660</v>
      </c>
      <c r="AG303" s="31">
        <f>Table1[[#This Row],[Total Calls]]*$AG$1</f>
        <v>594</v>
      </c>
      <c r="AH303" s="31">
        <f>IF(Table1[[#This Row],[MSRU]]="Metro",3,IF(Table1[[#This Row],[MSRU]]="URBAN",2,1))</f>
        <v>2</v>
      </c>
      <c r="AI303" s="23">
        <f t="shared" si="63"/>
        <v>24</v>
      </c>
      <c r="AJ303" s="4">
        <f t="shared" si="64"/>
        <v>8</v>
      </c>
      <c r="AK303" s="4">
        <f t="shared" si="65"/>
        <v>6</v>
      </c>
      <c r="AL303" s="4">
        <f t="shared" si="66"/>
        <v>15</v>
      </c>
      <c r="AM303" s="4">
        <f>(Table1[[#This Row],[Total Employees dedicated for sales pitch]]*Table1[[#This Row],[Working days]]*Table1[[#This Row],[Productive working hours]]*60)/Table1[[#This Row],[Minutes per connected call]]</f>
        <v>1152</v>
      </c>
      <c r="AN30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660</v>
      </c>
      <c r="AO303" s="22">
        <f>Table1[[#This Row],[Contactable leads]]-Table1[[#This Row],[Contacted leads]]</f>
        <v>0</v>
      </c>
      <c r="AP303" s="17"/>
    </row>
    <row r="304" spans="1:42" x14ac:dyDescent="0.35">
      <c r="A304" s="11">
        <v>305</v>
      </c>
      <c r="B304" s="5" t="str">
        <f>IF(Table1[[#This Row],[Savings]]&gt;0,"N","Y")</f>
        <v>N</v>
      </c>
      <c r="C304" s="5" t="s">
        <v>181</v>
      </c>
      <c r="D304" s="5" t="s">
        <v>175</v>
      </c>
      <c r="E304" s="5" t="s">
        <v>187</v>
      </c>
      <c r="F304" s="6">
        <v>25713</v>
      </c>
      <c r="G304" s="7">
        <f t="shared" ca="1" si="54"/>
        <v>55</v>
      </c>
      <c r="H304" s="4">
        <v>9</v>
      </c>
      <c r="I304" s="5" t="str">
        <f>IF(Table1[[#This Row],[No of Employees]]&lt;5,"Below 5",IF(Table1[[#This Row],[No of Employees]]&lt;10,"5 to 10",IF(Table1[[#This Row],[No of Employees]]&lt;15,"10 to 15","Above 15")))</f>
        <v>5 to 10</v>
      </c>
      <c r="J304" s="57">
        <v>37.316844000000003</v>
      </c>
      <c r="K304" s="34">
        <v>6.2117880000000003</v>
      </c>
      <c r="L304" s="34">
        <f t="shared" si="55"/>
        <v>43.528632000000002</v>
      </c>
      <c r="M304" s="67">
        <f t="shared" si="56"/>
        <v>1.5962337157964302E-3</v>
      </c>
      <c r="N304" s="34">
        <v>79.310387000000006</v>
      </c>
      <c r="O304" s="68">
        <f t="shared" si="57"/>
        <v>1.485262635752949E-3</v>
      </c>
      <c r="P304" s="71"/>
      <c r="Q304" s="10">
        <v>79</v>
      </c>
      <c r="R304" s="8">
        <v>271</v>
      </c>
      <c r="S304" s="8">
        <v>42</v>
      </c>
      <c r="T304" s="8">
        <v>11</v>
      </c>
      <c r="U304" s="8">
        <v>0</v>
      </c>
      <c r="V304" s="8">
        <v>3</v>
      </c>
      <c r="W304" s="22">
        <v>14</v>
      </c>
      <c r="X304" s="16">
        <v>420</v>
      </c>
      <c r="Y304" s="8">
        <v>411</v>
      </c>
      <c r="Z304" s="9">
        <f t="shared" si="58"/>
        <v>2.1428571428571463E-2</v>
      </c>
      <c r="AA304" s="8">
        <f t="shared" si="59"/>
        <v>9</v>
      </c>
      <c r="AB304" s="42" t="str">
        <f t="shared" si="60"/>
        <v>D. 240-500</v>
      </c>
      <c r="AC304" s="40">
        <v>0.9</v>
      </c>
      <c r="AD304" s="26">
        <f t="shared" si="61"/>
        <v>370</v>
      </c>
      <c r="AE304" s="31">
        <f t="shared" si="62"/>
        <v>1</v>
      </c>
      <c r="AF304" s="31">
        <f>Table1[[#This Row],[Contactable leads]]*Table1[[#This Row],[Average productive calls per lead]]</f>
        <v>370</v>
      </c>
      <c r="AG304" s="31">
        <f>Table1[[#This Row],[Total Calls]]*$AG$1</f>
        <v>333</v>
      </c>
      <c r="AH304" s="31">
        <f>IF(Table1[[#This Row],[MSRU]]="Metro",3,IF(Table1[[#This Row],[MSRU]]="URBAN",2,1))</f>
        <v>1</v>
      </c>
      <c r="AI304" s="23">
        <f t="shared" si="63"/>
        <v>24</v>
      </c>
      <c r="AJ304" s="4">
        <f t="shared" si="64"/>
        <v>8</v>
      </c>
      <c r="AK304" s="4">
        <f t="shared" si="65"/>
        <v>6</v>
      </c>
      <c r="AL304" s="4">
        <f t="shared" si="66"/>
        <v>15</v>
      </c>
      <c r="AM304" s="4">
        <f>(Table1[[#This Row],[Total Employees dedicated for sales pitch]]*Table1[[#This Row],[Working days]]*Table1[[#This Row],[Productive working hours]]*60)/Table1[[#This Row],[Minutes per connected call]]</f>
        <v>576</v>
      </c>
      <c r="AN30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370</v>
      </c>
      <c r="AO304" s="22">
        <f>Table1[[#This Row],[Contactable leads]]-Table1[[#This Row],[Contacted leads]]</f>
        <v>0</v>
      </c>
      <c r="AP304" s="17"/>
    </row>
    <row r="305" spans="1:42" x14ac:dyDescent="0.35">
      <c r="A305" s="11">
        <v>306</v>
      </c>
      <c r="B305" s="5" t="str">
        <f>IF(Table1[[#This Row],[Savings]]&gt;0,"N","Y")</f>
        <v>N</v>
      </c>
      <c r="C305" s="5" t="s">
        <v>188</v>
      </c>
      <c r="D305" s="5" t="s">
        <v>343</v>
      </c>
      <c r="E305" s="5" t="s">
        <v>622</v>
      </c>
      <c r="F305" s="6">
        <v>26275</v>
      </c>
      <c r="G305" s="7">
        <f t="shared" ca="1" si="54"/>
        <v>53</v>
      </c>
      <c r="H305" s="4">
        <v>7</v>
      </c>
      <c r="I305" s="5" t="str">
        <f>IF(Table1[[#This Row],[No of Employees]]&lt;5,"Below 5",IF(Table1[[#This Row],[No of Employees]]&lt;10,"5 to 10",IF(Table1[[#This Row],[No of Employees]]&lt;15,"10 to 15","Above 15")))</f>
        <v>5 to 10</v>
      </c>
      <c r="J305" s="57">
        <v>21.964254</v>
      </c>
      <c r="K305" s="34">
        <v>1.295207</v>
      </c>
      <c r="L305" s="34">
        <f t="shared" si="55"/>
        <v>23.259461000000002</v>
      </c>
      <c r="M305" s="67">
        <f t="shared" si="56"/>
        <v>8.5294515709687709E-4</v>
      </c>
      <c r="N305" s="34">
        <v>44.443635999999998</v>
      </c>
      <c r="O305" s="68">
        <f t="shared" si="57"/>
        <v>8.3230550807682528E-4</v>
      </c>
      <c r="P305" s="71"/>
      <c r="Q305" s="10">
        <v>34</v>
      </c>
      <c r="R305" s="8">
        <v>242</v>
      </c>
      <c r="S305" s="8">
        <v>7</v>
      </c>
      <c r="T305" s="8">
        <v>25</v>
      </c>
      <c r="U305" s="8">
        <v>0</v>
      </c>
      <c r="V305" s="8">
        <v>5</v>
      </c>
      <c r="W305" s="22">
        <v>8</v>
      </c>
      <c r="X305" s="16">
        <v>321</v>
      </c>
      <c r="Y305" s="8">
        <v>312</v>
      </c>
      <c r="Z305" s="9">
        <f t="shared" si="58"/>
        <v>2.8037383177570097E-2</v>
      </c>
      <c r="AA305" s="8">
        <f t="shared" si="59"/>
        <v>9</v>
      </c>
      <c r="AB305" s="42" t="str">
        <f t="shared" si="60"/>
        <v>D. 240-500</v>
      </c>
      <c r="AC305" s="40">
        <v>0.9</v>
      </c>
      <c r="AD305" s="26">
        <f t="shared" si="61"/>
        <v>281</v>
      </c>
      <c r="AE305" s="31">
        <f t="shared" si="62"/>
        <v>1</v>
      </c>
      <c r="AF305" s="31">
        <f>Table1[[#This Row],[Contactable leads]]*Table1[[#This Row],[Average productive calls per lead]]</f>
        <v>281</v>
      </c>
      <c r="AG305" s="31">
        <f>Table1[[#This Row],[Total Calls]]*$AG$1</f>
        <v>252.9</v>
      </c>
      <c r="AH305" s="31">
        <f>IF(Table1[[#This Row],[MSRU]]="Metro",3,IF(Table1[[#This Row],[MSRU]]="URBAN",2,1))</f>
        <v>1</v>
      </c>
      <c r="AI305" s="23">
        <f t="shared" si="63"/>
        <v>24</v>
      </c>
      <c r="AJ305" s="4">
        <f t="shared" si="64"/>
        <v>8</v>
      </c>
      <c r="AK305" s="4">
        <f t="shared" si="65"/>
        <v>6</v>
      </c>
      <c r="AL305" s="4">
        <f t="shared" si="66"/>
        <v>15</v>
      </c>
      <c r="AM305" s="4">
        <f>(Table1[[#This Row],[Total Employees dedicated for sales pitch]]*Table1[[#This Row],[Working days]]*Table1[[#This Row],[Productive working hours]]*60)/Table1[[#This Row],[Minutes per connected call]]</f>
        <v>576</v>
      </c>
      <c r="AN30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281</v>
      </c>
      <c r="AO305" s="22">
        <f>Table1[[#This Row],[Contactable leads]]-Table1[[#This Row],[Contacted leads]]</f>
        <v>0</v>
      </c>
      <c r="AP305" s="17"/>
    </row>
    <row r="306" spans="1:42" x14ac:dyDescent="0.35">
      <c r="A306" s="11">
        <v>307</v>
      </c>
      <c r="B306" s="5" t="str">
        <f>IF(Table1[[#This Row],[Savings]]&gt;0,"N","Y")</f>
        <v>N</v>
      </c>
      <c r="C306" s="5" t="s">
        <v>190</v>
      </c>
      <c r="D306" s="5" t="s">
        <v>175</v>
      </c>
      <c r="E306" s="5" t="s">
        <v>623</v>
      </c>
      <c r="F306" s="6">
        <v>27627</v>
      </c>
      <c r="G306" s="7">
        <f t="shared" ca="1" si="54"/>
        <v>49</v>
      </c>
      <c r="H306" s="4">
        <v>9</v>
      </c>
      <c r="I306" s="5" t="str">
        <f>IF(Table1[[#This Row],[No of Employees]]&lt;5,"Below 5",IF(Table1[[#This Row],[No of Employees]]&lt;10,"5 to 10",IF(Table1[[#This Row],[No of Employees]]&lt;15,"10 to 15","Above 15")))</f>
        <v>5 to 10</v>
      </c>
      <c r="J306" s="57">
        <v>48.499631000000001</v>
      </c>
      <c r="K306" s="34">
        <v>5.4396170000000001</v>
      </c>
      <c r="L306" s="34">
        <f t="shared" si="55"/>
        <v>53.939247999999999</v>
      </c>
      <c r="M306" s="67">
        <f t="shared" si="56"/>
        <v>1.9780002795012062E-3</v>
      </c>
      <c r="N306" s="34">
        <v>60.295994</v>
      </c>
      <c r="O306" s="68">
        <f t="shared" si="57"/>
        <v>1.1291760179380286E-3</v>
      </c>
      <c r="P306" s="71"/>
      <c r="Q306" s="10">
        <v>199</v>
      </c>
      <c r="R306" s="8">
        <v>299</v>
      </c>
      <c r="S306" s="8">
        <v>16</v>
      </c>
      <c r="T306" s="8">
        <v>10</v>
      </c>
      <c r="U306" s="8">
        <v>0</v>
      </c>
      <c r="V306" s="8">
        <v>2</v>
      </c>
      <c r="W306" s="22">
        <v>28</v>
      </c>
      <c r="X306" s="16">
        <v>554</v>
      </c>
      <c r="Y306" s="8">
        <v>540</v>
      </c>
      <c r="Z306" s="9">
        <f t="shared" si="58"/>
        <v>2.5270758122743708E-2</v>
      </c>
      <c r="AA306" s="8">
        <f t="shared" si="59"/>
        <v>14</v>
      </c>
      <c r="AB306" s="42" t="str">
        <f t="shared" si="60"/>
        <v>E. 500-750</v>
      </c>
      <c r="AC306" s="40">
        <v>0.9</v>
      </c>
      <c r="AD306" s="26">
        <f t="shared" si="61"/>
        <v>486</v>
      </c>
      <c r="AE306" s="31">
        <f t="shared" si="62"/>
        <v>1</v>
      </c>
      <c r="AF306" s="31">
        <f>Table1[[#This Row],[Contactable leads]]*Table1[[#This Row],[Average productive calls per lead]]</f>
        <v>486</v>
      </c>
      <c r="AG306" s="31">
        <f>Table1[[#This Row],[Total Calls]]*$AG$1</f>
        <v>437.40000000000003</v>
      </c>
      <c r="AH306" s="31">
        <f>IF(Table1[[#This Row],[MSRU]]="Metro",3,IF(Table1[[#This Row],[MSRU]]="URBAN",2,1))</f>
        <v>1</v>
      </c>
      <c r="AI306" s="23">
        <f t="shared" si="63"/>
        <v>24</v>
      </c>
      <c r="AJ306" s="4">
        <f t="shared" si="64"/>
        <v>8</v>
      </c>
      <c r="AK306" s="4">
        <f t="shared" si="65"/>
        <v>6</v>
      </c>
      <c r="AL306" s="4">
        <f t="shared" si="66"/>
        <v>15</v>
      </c>
      <c r="AM306" s="4">
        <f>(Table1[[#This Row],[Total Employees dedicated for sales pitch]]*Table1[[#This Row],[Working days]]*Table1[[#This Row],[Productive working hours]]*60)/Table1[[#This Row],[Minutes per connected call]]</f>
        <v>576</v>
      </c>
      <c r="AN30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486</v>
      </c>
      <c r="AO306" s="22">
        <f>Table1[[#This Row],[Contactable leads]]-Table1[[#This Row],[Contacted leads]]</f>
        <v>0</v>
      </c>
      <c r="AP306" s="17"/>
    </row>
    <row r="307" spans="1:42" x14ac:dyDescent="0.35">
      <c r="A307" s="11">
        <v>308</v>
      </c>
      <c r="B307" s="5" t="str">
        <f>IF(Table1[[#This Row],[Savings]]&gt;0,"N","Y")</f>
        <v>N</v>
      </c>
      <c r="C307" s="5" t="s">
        <v>188</v>
      </c>
      <c r="D307" s="5" t="s">
        <v>343</v>
      </c>
      <c r="E307" s="5" t="s">
        <v>624</v>
      </c>
      <c r="F307" s="6">
        <v>25682</v>
      </c>
      <c r="G307" s="7">
        <f t="shared" ca="1" si="54"/>
        <v>55</v>
      </c>
      <c r="H307" s="4">
        <v>7</v>
      </c>
      <c r="I307" s="5" t="str">
        <f>IF(Table1[[#This Row],[No of Employees]]&lt;5,"Below 5",IF(Table1[[#This Row],[No of Employees]]&lt;10,"5 to 10",IF(Table1[[#This Row],[No of Employees]]&lt;15,"10 to 15","Above 15")))</f>
        <v>5 to 10</v>
      </c>
      <c r="J307" s="57">
        <v>22.326779999999999</v>
      </c>
      <c r="K307" s="34">
        <v>0.45652300000000001</v>
      </c>
      <c r="L307" s="34">
        <f t="shared" si="55"/>
        <v>22.783303</v>
      </c>
      <c r="M307" s="67">
        <f t="shared" si="56"/>
        <v>8.3548401902007745E-4</v>
      </c>
      <c r="N307" s="34">
        <v>29.698862999999999</v>
      </c>
      <c r="O307" s="68">
        <f t="shared" si="57"/>
        <v>5.5617698017594748E-4</v>
      </c>
      <c r="P307" s="71"/>
      <c r="Q307" s="10">
        <v>71</v>
      </c>
      <c r="R307" s="8">
        <v>146</v>
      </c>
      <c r="S307" s="8">
        <v>1</v>
      </c>
      <c r="T307" s="8">
        <v>16</v>
      </c>
      <c r="U307" s="8">
        <v>0</v>
      </c>
      <c r="V307" s="8">
        <v>0</v>
      </c>
      <c r="W307" s="22">
        <v>16</v>
      </c>
      <c r="X307" s="16">
        <v>250</v>
      </c>
      <c r="Y307" s="8">
        <v>242</v>
      </c>
      <c r="Z307" s="9">
        <f t="shared" si="58"/>
        <v>3.2000000000000028E-2</v>
      </c>
      <c r="AA307" s="8">
        <f t="shared" si="59"/>
        <v>8</v>
      </c>
      <c r="AB307" s="42" t="str">
        <f t="shared" si="60"/>
        <v>C. 100-250</v>
      </c>
      <c r="AC307" s="40">
        <v>0.9</v>
      </c>
      <c r="AD307" s="26">
        <f t="shared" si="61"/>
        <v>218</v>
      </c>
      <c r="AE307" s="31">
        <f t="shared" si="62"/>
        <v>1</v>
      </c>
      <c r="AF307" s="31">
        <f>Table1[[#This Row],[Contactable leads]]*Table1[[#This Row],[Average productive calls per lead]]</f>
        <v>218</v>
      </c>
      <c r="AG307" s="31">
        <f>Table1[[#This Row],[Total Calls]]*$AG$1</f>
        <v>196.20000000000002</v>
      </c>
      <c r="AH307" s="31">
        <f>IF(Table1[[#This Row],[MSRU]]="Metro",3,IF(Table1[[#This Row],[MSRU]]="URBAN",2,1))</f>
        <v>1</v>
      </c>
      <c r="AI307" s="23">
        <f t="shared" si="63"/>
        <v>24</v>
      </c>
      <c r="AJ307" s="4">
        <f t="shared" si="64"/>
        <v>8</v>
      </c>
      <c r="AK307" s="4">
        <f t="shared" si="65"/>
        <v>6</v>
      </c>
      <c r="AL307" s="4">
        <f t="shared" si="66"/>
        <v>15</v>
      </c>
      <c r="AM307" s="4">
        <f>(Table1[[#This Row],[Total Employees dedicated for sales pitch]]*Table1[[#This Row],[Working days]]*Table1[[#This Row],[Productive working hours]]*60)/Table1[[#This Row],[Minutes per connected call]]</f>
        <v>576</v>
      </c>
      <c r="AN30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218</v>
      </c>
      <c r="AO307" s="22">
        <f>Table1[[#This Row],[Contactable leads]]-Table1[[#This Row],[Contacted leads]]</f>
        <v>0</v>
      </c>
      <c r="AP307" s="17"/>
    </row>
    <row r="308" spans="1:42" x14ac:dyDescent="0.35">
      <c r="A308" s="11">
        <v>309</v>
      </c>
      <c r="B308" s="5" t="str">
        <f>IF(Table1[[#This Row],[Savings]]&gt;0,"N","Y")</f>
        <v>N</v>
      </c>
      <c r="C308" s="5" t="s">
        <v>184</v>
      </c>
      <c r="D308" s="5" t="s">
        <v>175</v>
      </c>
      <c r="E308" s="5" t="s">
        <v>625</v>
      </c>
      <c r="F308" s="6">
        <v>21654</v>
      </c>
      <c r="G308" s="7">
        <f t="shared" ca="1" si="54"/>
        <v>66</v>
      </c>
      <c r="H308" s="4">
        <v>11</v>
      </c>
      <c r="I308" s="5" t="str">
        <f>IF(Table1[[#This Row],[No of Employees]]&lt;5,"Below 5",IF(Table1[[#This Row],[No of Employees]]&lt;10,"5 to 10",IF(Table1[[#This Row],[No of Employees]]&lt;15,"10 to 15","Above 15")))</f>
        <v>10 to 15</v>
      </c>
      <c r="J308" s="57">
        <v>47.534554999999997</v>
      </c>
      <c r="K308" s="34">
        <v>3.9994999999999998</v>
      </c>
      <c r="L308" s="34">
        <f t="shared" si="55"/>
        <v>51.534054999999995</v>
      </c>
      <c r="M308" s="67">
        <f t="shared" si="56"/>
        <v>1.8897997093661842E-3</v>
      </c>
      <c r="N308" s="34">
        <v>69.710614000000007</v>
      </c>
      <c r="O308" s="68">
        <f t="shared" si="57"/>
        <v>1.3054856268649455E-3</v>
      </c>
      <c r="P308" s="71"/>
      <c r="Q308" s="10">
        <v>213</v>
      </c>
      <c r="R308" s="8">
        <v>255</v>
      </c>
      <c r="S308" s="8">
        <v>12</v>
      </c>
      <c r="T308" s="8">
        <v>20</v>
      </c>
      <c r="U308" s="8">
        <v>0</v>
      </c>
      <c r="V308" s="8">
        <v>7</v>
      </c>
      <c r="W308" s="22">
        <v>23</v>
      </c>
      <c r="X308" s="16">
        <v>530</v>
      </c>
      <c r="Y308" s="8">
        <v>515</v>
      </c>
      <c r="Z308" s="9">
        <f t="shared" si="58"/>
        <v>2.8301886792452824E-2</v>
      </c>
      <c r="AA308" s="8">
        <f t="shared" si="59"/>
        <v>15</v>
      </c>
      <c r="AB308" s="42" t="str">
        <f t="shared" si="60"/>
        <v>E. 500-750</v>
      </c>
      <c r="AC308" s="40">
        <v>0.9</v>
      </c>
      <c r="AD308" s="26">
        <f t="shared" si="61"/>
        <v>464</v>
      </c>
      <c r="AE308" s="31">
        <f t="shared" si="62"/>
        <v>1</v>
      </c>
      <c r="AF308" s="31">
        <f>Table1[[#This Row],[Contactable leads]]*Table1[[#This Row],[Average productive calls per lead]]</f>
        <v>464</v>
      </c>
      <c r="AG308" s="31">
        <f>Table1[[#This Row],[Total Calls]]*$AG$1</f>
        <v>417.6</v>
      </c>
      <c r="AH308" s="31">
        <f>IF(Table1[[#This Row],[MSRU]]="Metro",3,IF(Table1[[#This Row],[MSRU]]="URBAN",2,1))</f>
        <v>1</v>
      </c>
      <c r="AI308" s="23">
        <f t="shared" si="63"/>
        <v>24</v>
      </c>
      <c r="AJ308" s="4">
        <f t="shared" si="64"/>
        <v>8</v>
      </c>
      <c r="AK308" s="4">
        <f t="shared" si="65"/>
        <v>6</v>
      </c>
      <c r="AL308" s="4">
        <f t="shared" si="66"/>
        <v>15</v>
      </c>
      <c r="AM308" s="4">
        <f>(Table1[[#This Row],[Total Employees dedicated for sales pitch]]*Table1[[#This Row],[Working days]]*Table1[[#This Row],[Productive working hours]]*60)/Table1[[#This Row],[Minutes per connected call]]</f>
        <v>576</v>
      </c>
      <c r="AN30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464</v>
      </c>
      <c r="AO308" s="22">
        <f>Table1[[#This Row],[Contactable leads]]-Table1[[#This Row],[Contacted leads]]</f>
        <v>0</v>
      </c>
      <c r="AP308" s="17"/>
    </row>
    <row r="309" spans="1:42" x14ac:dyDescent="0.35">
      <c r="A309" s="11">
        <v>310</v>
      </c>
      <c r="B309" s="5" t="str">
        <f>IF(Table1[[#This Row],[Savings]]&gt;0,"N","Y")</f>
        <v>N</v>
      </c>
      <c r="C309" s="5" t="s">
        <v>188</v>
      </c>
      <c r="D309" s="5" t="s">
        <v>175</v>
      </c>
      <c r="E309" s="5" t="s">
        <v>626</v>
      </c>
      <c r="F309" s="6">
        <v>21648</v>
      </c>
      <c r="G309" s="7">
        <f t="shared" ca="1" si="54"/>
        <v>66</v>
      </c>
      <c r="H309" s="4">
        <v>12</v>
      </c>
      <c r="I309" s="5" t="str">
        <f>IF(Table1[[#This Row],[No of Employees]]&lt;5,"Below 5",IF(Table1[[#This Row],[No of Employees]]&lt;10,"5 to 10",IF(Table1[[#This Row],[No of Employees]]&lt;15,"10 to 15","Above 15")))</f>
        <v>10 to 15</v>
      </c>
      <c r="J309" s="57">
        <v>45.123395000000002</v>
      </c>
      <c r="K309" s="34">
        <v>4.3857780000000002</v>
      </c>
      <c r="L309" s="34">
        <f t="shared" si="55"/>
        <v>49.509173000000004</v>
      </c>
      <c r="M309" s="67">
        <f t="shared" si="56"/>
        <v>1.8155454824263326E-3</v>
      </c>
      <c r="N309" s="34">
        <v>40.462645000000002</v>
      </c>
      <c r="O309" s="68">
        <f t="shared" si="57"/>
        <v>7.5775263537972495E-4</v>
      </c>
      <c r="P309" s="71"/>
      <c r="Q309" s="10">
        <v>93</v>
      </c>
      <c r="R309" s="8">
        <v>274</v>
      </c>
      <c r="S309" s="8">
        <v>10</v>
      </c>
      <c r="T309" s="8">
        <v>18</v>
      </c>
      <c r="U309" s="8">
        <v>0</v>
      </c>
      <c r="V309" s="8">
        <v>1</v>
      </c>
      <c r="W309" s="22">
        <v>10</v>
      </c>
      <c r="X309" s="16">
        <v>406</v>
      </c>
      <c r="Y309" s="8">
        <v>394</v>
      </c>
      <c r="Z309" s="9">
        <f t="shared" si="58"/>
        <v>2.9556650246305383E-2</v>
      </c>
      <c r="AA309" s="8">
        <f t="shared" si="59"/>
        <v>12</v>
      </c>
      <c r="AB309" s="42" t="str">
        <f t="shared" si="60"/>
        <v>D. 240-500</v>
      </c>
      <c r="AC309" s="40">
        <v>0.9</v>
      </c>
      <c r="AD309" s="26">
        <f t="shared" si="61"/>
        <v>355</v>
      </c>
      <c r="AE309" s="31">
        <f t="shared" si="62"/>
        <v>1</v>
      </c>
      <c r="AF309" s="31">
        <f>Table1[[#This Row],[Contactable leads]]*Table1[[#This Row],[Average productive calls per lead]]</f>
        <v>355</v>
      </c>
      <c r="AG309" s="31">
        <f>Table1[[#This Row],[Total Calls]]*$AG$1</f>
        <v>319.5</v>
      </c>
      <c r="AH309" s="31">
        <f>IF(Table1[[#This Row],[MSRU]]="Metro",3,IF(Table1[[#This Row],[MSRU]]="URBAN",2,1))</f>
        <v>1</v>
      </c>
      <c r="AI309" s="23">
        <f t="shared" si="63"/>
        <v>24</v>
      </c>
      <c r="AJ309" s="4">
        <f t="shared" si="64"/>
        <v>8</v>
      </c>
      <c r="AK309" s="4">
        <f t="shared" si="65"/>
        <v>6</v>
      </c>
      <c r="AL309" s="4">
        <f t="shared" si="66"/>
        <v>15</v>
      </c>
      <c r="AM309" s="4">
        <f>(Table1[[#This Row],[Total Employees dedicated for sales pitch]]*Table1[[#This Row],[Working days]]*Table1[[#This Row],[Productive working hours]]*60)/Table1[[#This Row],[Minutes per connected call]]</f>
        <v>576</v>
      </c>
      <c r="AN30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355</v>
      </c>
      <c r="AO309" s="22">
        <f>Table1[[#This Row],[Contactable leads]]-Table1[[#This Row],[Contacted leads]]</f>
        <v>0</v>
      </c>
      <c r="AP309" s="17"/>
    </row>
    <row r="310" spans="1:42" x14ac:dyDescent="0.35">
      <c r="A310" s="11">
        <v>311</v>
      </c>
      <c r="B310" s="5" t="str">
        <f>IF(Table1[[#This Row],[Savings]]&gt;0,"N","Y")</f>
        <v>N</v>
      </c>
      <c r="C310" s="5" t="s">
        <v>190</v>
      </c>
      <c r="D310" s="5" t="s">
        <v>343</v>
      </c>
      <c r="E310" s="5" t="s">
        <v>627</v>
      </c>
      <c r="F310" s="6">
        <v>26640</v>
      </c>
      <c r="G310" s="7">
        <f t="shared" ca="1" si="54"/>
        <v>52</v>
      </c>
      <c r="H310" s="4">
        <v>6</v>
      </c>
      <c r="I310" s="5" t="str">
        <f>IF(Table1[[#This Row],[No of Employees]]&lt;5,"Below 5",IF(Table1[[#This Row],[No of Employees]]&lt;10,"5 to 10",IF(Table1[[#This Row],[No of Employees]]&lt;15,"10 to 15","Above 15")))</f>
        <v>5 to 10</v>
      </c>
      <c r="J310" s="57">
        <v>15.99844</v>
      </c>
      <c r="K310" s="34">
        <v>0.47051799999999999</v>
      </c>
      <c r="L310" s="34">
        <f t="shared" si="55"/>
        <v>16.468958000000001</v>
      </c>
      <c r="M310" s="67">
        <f t="shared" si="56"/>
        <v>6.0393136231883752E-4</v>
      </c>
      <c r="N310" s="34">
        <v>11.107054</v>
      </c>
      <c r="O310" s="68">
        <f t="shared" si="57"/>
        <v>2.0800418360700134E-4</v>
      </c>
      <c r="P310" s="71"/>
      <c r="Q310" s="10">
        <v>72</v>
      </c>
      <c r="R310" s="8">
        <v>72</v>
      </c>
      <c r="S310" s="8">
        <v>2</v>
      </c>
      <c r="T310" s="8">
        <v>5</v>
      </c>
      <c r="U310" s="8">
        <v>0</v>
      </c>
      <c r="V310" s="8">
        <v>0</v>
      </c>
      <c r="W310" s="22">
        <v>3</v>
      </c>
      <c r="X310" s="16">
        <v>154</v>
      </c>
      <c r="Y310" s="8">
        <v>150</v>
      </c>
      <c r="Z310" s="9">
        <f t="shared" si="58"/>
        <v>2.5974025974025983E-2</v>
      </c>
      <c r="AA310" s="8">
        <f t="shared" si="59"/>
        <v>4</v>
      </c>
      <c r="AB310" s="42" t="str">
        <f t="shared" si="60"/>
        <v>C. 100-250</v>
      </c>
      <c r="AC310" s="40">
        <v>0.9</v>
      </c>
      <c r="AD310" s="26">
        <f t="shared" si="61"/>
        <v>135</v>
      </c>
      <c r="AE310" s="31">
        <f t="shared" si="62"/>
        <v>1</v>
      </c>
      <c r="AF310" s="31">
        <f>Table1[[#This Row],[Contactable leads]]*Table1[[#This Row],[Average productive calls per lead]]</f>
        <v>135</v>
      </c>
      <c r="AG310" s="31">
        <f>Table1[[#This Row],[Total Calls]]*$AG$1</f>
        <v>121.5</v>
      </c>
      <c r="AH310" s="31">
        <f>IF(Table1[[#This Row],[MSRU]]="Metro",3,IF(Table1[[#This Row],[MSRU]]="URBAN",2,1))</f>
        <v>1</v>
      </c>
      <c r="AI310" s="23">
        <f t="shared" si="63"/>
        <v>24</v>
      </c>
      <c r="AJ310" s="4">
        <f t="shared" si="64"/>
        <v>8</v>
      </c>
      <c r="AK310" s="4">
        <f t="shared" si="65"/>
        <v>6</v>
      </c>
      <c r="AL310" s="4">
        <f t="shared" si="66"/>
        <v>15</v>
      </c>
      <c r="AM310" s="4">
        <f>(Table1[[#This Row],[Total Employees dedicated for sales pitch]]*Table1[[#This Row],[Working days]]*Table1[[#This Row],[Productive working hours]]*60)/Table1[[#This Row],[Minutes per connected call]]</f>
        <v>576</v>
      </c>
      <c r="AN31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135</v>
      </c>
      <c r="AO310" s="22">
        <f>Table1[[#This Row],[Contactable leads]]-Table1[[#This Row],[Contacted leads]]</f>
        <v>0</v>
      </c>
      <c r="AP310" s="17"/>
    </row>
    <row r="311" spans="1:42" x14ac:dyDescent="0.35">
      <c r="A311" s="11">
        <v>312</v>
      </c>
      <c r="B311" s="5" t="str">
        <f>IF(Table1[[#This Row],[Savings]]&gt;0,"N","Y")</f>
        <v>N</v>
      </c>
      <c r="C311" s="5" t="s">
        <v>190</v>
      </c>
      <c r="D311" s="5" t="s">
        <v>175</v>
      </c>
      <c r="E311" s="5" t="s">
        <v>204</v>
      </c>
      <c r="F311" s="6">
        <v>22063</v>
      </c>
      <c r="G311" s="7">
        <f t="shared" ca="1" si="54"/>
        <v>65</v>
      </c>
      <c r="H311" s="4">
        <v>9</v>
      </c>
      <c r="I311" s="5" t="str">
        <f>IF(Table1[[#This Row],[No of Employees]]&lt;5,"Below 5",IF(Table1[[#This Row],[No of Employees]]&lt;10,"5 to 10",IF(Table1[[#This Row],[No of Employees]]&lt;15,"10 to 15","Above 15")))</f>
        <v>5 to 10</v>
      </c>
      <c r="J311" s="57">
        <v>43.196558000000003</v>
      </c>
      <c r="K311" s="34">
        <v>6.0373460000000003</v>
      </c>
      <c r="L311" s="34">
        <f t="shared" si="55"/>
        <v>49.233904000000003</v>
      </c>
      <c r="M311" s="67">
        <f t="shared" si="56"/>
        <v>1.8054511229547651E-3</v>
      </c>
      <c r="N311" s="34">
        <v>37.579189999999997</v>
      </c>
      <c r="O311" s="68">
        <f t="shared" si="57"/>
        <v>7.0375355486363789E-4</v>
      </c>
      <c r="P311" s="71"/>
      <c r="Q311" s="10">
        <v>215</v>
      </c>
      <c r="R311" s="8">
        <v>209</v>
      </c>
      <c r="S311" s="8">
        <v>15</v>
      </c>
      <c r="T311" s="8">
        <v>16</v>
      </c>
      <c r="U311" s="8">
        <v>0</v>
      </c>
      <c r="V311" s="8">
        <v>5</v>
      </c>
      <c r="W311" s="22">
        <v>12</v>
      </c>
      <c r="X311" s="16">
        <v>472</v>
      </c>
      <c r="Y311" s="8">
        <v>458</v>
      </c>
      <c r="Z311" s="9">
        <f t="shared" si="58"/>
        <v>2.9661016949152574E-2</v>
      </c>
      <c r="AA311" s="8">
        <f t="shared" si="59"/>
        <v>14</v>
      </c>
      <c r="AB311" s="42" t="str">
        <f t="shared" si="60"/>
        <v>D. 240-500</v>
      </c>
      <c r="AC311" s="40">
        <v>0.9</v>
      </c>
      <c r="AD311" s="26">
        <f t="shared" si="61"/>
        <v>412</v>
      </c>
      <c r="AE311" s="31">
        <f t="shared" si="62"/>
        <v>1</v>
      </c>
      <c r="AF311" s="31">
        <f>Table1[[#This Row],[Contactable leads]]*Table1[[#This Row],[Average productive calls per lead]]</f>
        <v>412</v>
      </c>
      <c r="AG311" s="31">
        <f>Table1[[#This Row],[Total Calls]]*$AG$1</f>
        <v>370.8</v>
      </c>
      <c r="AH311" s="31">
        <f>IF(Table1[[#This Row],[MSRU]]="Metro",3,IF(Table1[[#This Row],[MSRU]]="URBAN",2,1))</f>
        <v>1</v>
      </c>
      <c r="AI311" s="23">
        <f t="shared" si="63"/>
        <v>24</v>
      </c>
      <c r="AJ311" s="4">
        <f t="shared" si="64"/>
        <v>8</v>
      </c>
      <c r="AK311" s="4">
        <f t="shared" si="65"/>
        <v>6</v>
      </c>
      <c r="AL311" s="4">
        <f t="shared" si="66"/>
        <v>15</v>
      </c>
      <c r="AM311" s="4">
        <f>(Table1[[#This Row],[Total Employees dedicated for sales pitch]]*Table1[[#This Row],[Working days]]*Table1[[#This Row],[Productive working hours]]*60)/Table1[[#This Row],[Minutes per connected call]]</f>
        <v>576</v>
      </c>
      <c r="AN31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412</v>
      </c>
      <c r="AO311" s="22">
        <f>Table1[[#This Row],[Contactable leads]]-Table1[[#This Row],[Contacted leads]]</f>
        <v>0</v>
      </c>
      <c r="AP311" s="17"/>
    </row>
    <row r="312" spans="1:42" x14ac:dyDescent="0.35">
      <c r="A312" s="11">
        <v>313</v>
      </c>
      <c r="B312" s="5" t="str">
        <f>IF(Table1[[#This Row],[Savings]]&gt;0,"N","Y")</f>
        <v>N</v>
      </c>
      <c r="C312" s="5" t="s">
        <v>188</v>
      </c>
      <c r="D312" s="5" t="s">
        <v>343</v>
      </c>
      <c r="E312" s="5" t="s">
        <v>628</v>
      </c>
      <c r="F312" s="6">
        <v>21583</v>
      </c>
      <c r="G312" s="7">
        <f t="shared" ca="1" si="54"/>
        <v>66</v>
      </c>
      <c r="H312" s="4">
        <v>9</v>
      </c>
      <c r="I312" s="5" t="str">
        <f>IF(Table1[[#This Row],[No of Employees]]&lt;5,"Below 5",IF(Table1[[#This Row],[No of Employees]]&lt;10,"5 to 10",IF(Table1[[#This Row],[No of Employees]]&lt;15,"10 to 15","Above 15")))</f>
        <v>5 to 10</v>
      </c>
      <c r="J312" s="57">
        <v>26.792953000000001</v>
      </c>
      <c r="K312" s="34">
        <v>2.6166999999999998</v>
      </c>
      <c r="L312" s="34">
        <f t="shared" si="55"/>
        <v>29.409652999999999</v>
      </c>
      <c r="M312" s="67">
        <f t="shared" si="56"/>
        <v>1.0784781770415764E-3</v>
      </c>
      <c r="N312" s="34">
        <v>47.250939000000002</v>
      </c>
      <c r="O312" s="68">
        <f t="shared" si="57"/>
        <v>8.8487847374823429E-4</v>
      </c>
      <c r="P312" s="71"/>
      <c r="Q312" s="10">
        <v>78</v>
      </c>
      <c r="R312" s="8">
        <v>235</v>
      </c>
      <c r="S312" s="8">
        <v>6</v>
      </c>
      <c r="T312" s="8">
        <v>11</v>
      </c>
      <c r="U312" s="8">
        <v>0</v>
      </c>
      <c r="V312" s="8">
        <v>4</v>
      </c>
      <c r="W312" s="22">
        <v>10</v>
      </c>
      <c r="X312" s="16">
        <v>344</v>
      </c>
      <c r="Y312" s="8">
        <v>337</v>
      </c>
      <c r="Z312" s="9">
        <f t="shared" si="58"/>
        <v>2.0348837209302362E-2</v>
      </c>
      <c r="AA312" s="8">
        <f t="shared" si="59"/>
        <v>7</v>
      </c>
      <c r="AB312" s="42" t="str">
        <f t="shared" si="60"/>
        <v>D. 240-500</v>
      </c>
      <c r="AC312" s="40">
        <v>0.9</v>
      </c>
      <c r="AD312" s="26">
        <f t="shared" si="61"/>
        <v>303</v>
      </c>
      <c r="AE312" s="31">
        <f t="shared" si="62"/>
        <v>1</v>
      </c>
      <c r="AF312" s="31">
        <f>Table1[[#This Row],[Contactable leads]]*Table1[[#This Row],[Average productive calls per lead]]</f>
        <v>303</v>
      </c>
      <c r="AG312" s="31">
        <f>Table1[[#This Row],[Total Calls]]*$AG$1</f>
        <v>272.7</v>
      </c>
      <c r="AH312" s="31">
        <f>IF(Table1[[#This Row],[MSRU]]="Metro",3,IF(Table1[[#This Row],[MSRU]]="URBAN",2,1))</f>
        <v>1</v>
      </c>
      <c r="AI312" s="23">
        <f t="shared" si="63"/>
        <v>24</v>
      </c>
      <c r="AJ312" s="4">
        <f t="shared" si="64"/>
        <v>8</v>
      </c>
      <c r="AK312" s="4">
        <f t="shared" si="65"/>
        <v>6</v>
      </c>
      <c r="AL312" s="4">
        <f t="shared" si="66"/>
        <v>15</v>
      </c>
      <c r="AM312" s="4">
        <f>(Table1[[#This Row],[Total Employees dedicated for sales pitch]]*Table1[[#This Row],[Working days]]*Table1[[#This Row],[Productive working hours]]*60)/Table1[[#This Row],[Minutes per connected call]]</f>
        <v>576</v>
      </c>
      <c r="AN31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303</v>
      </c>
      <c r="AO312" s="22">
        <f>Table1[[#This Row],[Contactable leads]]-Table1[[#This Row],[Contacted leads]]</f>
        <v>0</v>
      </c>
      <c r="AP312" s="17"/>
    </row>
    <row r="313" spans="1:42" x14ac:dyDescent="0.35">
      <c r="A313" s="11">
        <v>314</v>
      </c>
      <c r="B313" s="5" t="str">
        <f>IF(Table1[[#This Row],[Savings]]&gt;0,"N","Y")</f>
        <v>N</v>
      </c>
      <c r="C313" s="5" t="s">
        <v>222</v>
      </c>
      <c r="D313" s="5" t="s">
        <v>356</v>
      </c>
      <c r="E313" s="5" t="s">
        <v>629</v>
      </c>
      <c r="F313" s="6">
        <v>26387</v>
      </c>
      <c r="G313" s="7">
        <f t="shared" ca="1" si="54"/>
        <v>53</v>
      </c>
      <c r="H313" s="4">
        <v>10</v>
      </c>
      <c r="I313" s="5" t="str">
        <f>IF(Table1[[#This Row],[No of Employees]]&lt;5,"Below 5",IF(Table1[[#This Row],[No of Employees]]&lt;10,"5 to 10",IF(Table1[[#This Row],[No of Employees]]&lt;15,"10 to 15","Above 15")))</f>
        <v>10 to 15</v>
      </c>
      <c r="J313" s="57">
        <v>37.431348999999997</v>
      </c>
      <c r="K313" s="34">
        <v>7.3629150000000001</v>
      </c>
      <c r="L313" s="34">
        <f t="shared" si="55"/>
        <v>44.794263999999998</v>
      </c>
      <c r="M313" s="67">
        <f t="shared" si="56"/>
        <v>1.642645568808279E-3</v>
      </c>
      <c r="N313" s="34">
        <v>199.12162699999999</v>
      </c>
      <c r="O313" s="68">
        <f t="shared" si="57"/>
        <v>3.7289934363002857E-3</v>
      </c>
      <c r="P313" s="71"/>
      <c r="Q313" s="10">
        <v>143</v>
      </c>
      <c r="R313" s="8">
        <v>321</v>
      </c>
      <c r="S313" s="8">
        <v>24</v>
      </c>
      <c r="T313" s="8">
        <v>28</v>
      </c>
      <c r="U313" s="8">
        <v>0</v>
      </c>
      <c r="V313" s="8">
        <v>6</v>
      </c>
      <c r="W313" s="22">
        <v>15</v>
      </c>
      <c r="X313" s="16">
        <v>537</v>
      </c>
      <c r="Y313" s="8">
        <v>519</v>
      </c>
      <c r="Z313" s="9">
        <f t="shared" si="58"/>
        <v>3.3519553072625663E-2</v>
      </c>
      <c r="AA313" s="8">
        <f t="shared" si="59"/>
        <v>18</v>
      </c>
      <c r="AB313" s="42" t="str">
        <f t="shared" si="60"/>
        <v>E. 500-750</v>
      </c>
      <c r="AC313" s="40">
        <v>0.9</v>
      </c>
      <c r="AD313" s="26">
        <f t="shared" si="61"/>
        <v>467</v>
      </c>
      <c r="AE313" s="31">
        <f t="shared" si="62"/>
        <v>1</v>
      </c>
      <c r="AF313" s="31">
        <f>Table1[[#This Row],[Contactable leads]]*Table1[[#This Row],[Average productive calls per lead]]</f>
        <v>467</v>
      </c>
      <c r="AG313" s="31">
        <f>Table1[[#This Row],[Total Calls]]*$AG$1</f>
        <v>420.3</v>
      </c>
      <c r="AH313" s="31">
        <f>IF(Table1[[#This Row],[MSRU]]="Metro",3,IF(Table1[[#This Row],[MSRU]]="URBAN",2,1))</f>
        <v>2</v>
      </c>
      <c r="AI313" s="23">
        <f t="shared" si="63"/>
        <v>24</v>
      </c>
      <c r="AJ313" s="4">
        <f t="shared" si="64"/>
        <v>8</v>
      </c>
      <c r="AK313" s="4">
        <f t="shared" si="65"/>
        <v>6</v>
      </c>
      <c r="AL313" s="4">
        <f t="shared" si="66"/>
        <v>15</v>
      </c>
      <c r="AM313" s="4">
        <f>(Table1[[#This Row],[Total Employees dedicated for sales pitch]]*Table1[[#This Row],[Working days]]*Table1[[#This Row],[Productive working hours]]*60)/Table1[[#This Row],[Minutes per connected call]]</f>
        <v>1152</v>
      </c>
      <c r="AN31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467</v>
      </c>
      <c r="AO313" s="22">
        <f>Table1[[#This Row],[Contactable leads]]-Table1[[#This Row],[Contacted leads]]</f>
        <v>0</v>
      </c>
      <c r="AP313" s="17"/>
    </row>
    <row r="314" spans="1:42" x14ac:dyDescent="0.35">
      <c r="A314" s="11">
        <v>315</v>
      </c>
      <c r="B314" s="5" t="str">
        <f>IF(Table1[[#This Row],[Savings]]&gt;0,"N","Y")</f>
        <v>N</v>
      </c>
      <c r="C314" s="5" t="s">
        <v>181</v>
      </c>
      <c r="D314" s="5" t="s">
        <v>356</v>
      </c>
      <c r="E314" s="5" t="s">
        <v>630</v>
      </c>
      <c r="F314" s="6">
        <v>24471</v>
      </c>
      <c r="G314" s="7">
        <f t="shared" ca="1" si="54"/>
        <v>58</v>
      </c>
      <c r="H314" s="4">
        <v>12</v>
      </c>
      <c r="I314" s="5" t="str">
        <f>IF(Table1[[#This Row],[No of Employees]]&lt;5,"Below 5",IF(Table1[[#This Row],[No of Employees]]&lt;10,"5 to 10",IF(Table1[[#This Row],[No of Employees]]&lt;15,"10 to 15","Above 15")))</f>
        <v>10 to 15</v>
      </c>
      <c r="J314" s="57">
        <v>41.980952000000002</v>
      </c>
      <c r="K314" s="34">
        <v>11.599309</v>
      </c>
      <c r="L314" s="34">
        <f t="shared" si="55"/>
        <v>53.580261</v>
      </c>
      <c r="M314" s="67">
        <f t="shared" si="56"/>
        <v>1.96483590638393E-3</v>
      </c>
      <c r="N314" s="34">
        <v>75.184651000000002</v>
      </c>
      <c r="O314" s="68">
        <f t="shared" si="57"/>
        <v>1.4079990923815007E-3</v>
      </c>
      <c r="P314" s="71"/>
      <c r="Q314" s="10">
        <v>183</v>
      </c>
      <c r="R314" s="8">
        <v>326</v>
      </c>
      <c r="S314" s="8">
        <v>19</v>
      </c>
      <c r="T314" s="8">
        <v>50</v>
      </c>
      <c r="U314" s="8">
        <v>0</v>
      </c>
      <c r="V314" s="8">
        <v>3</v>
      </c>
      <c r="W314" s="22">
        <v>17</v>
      </c>
      <c r="X314" s="16">
        <v>598</v>
      </c>
      <c r="Y314" s="8">
        <v>574</v>
      </c>
      <c r="Z314" s="9">
        <f t="shared" si="58"/>
        <v>4.013377926421402E-2</v>
      </c>
      <c r="AA314" s="8">
        <f t="shared" si="59"/>
        <v>24</v>
      </c>
      <c r="AB314" s="42" t="str">
        <f t="shared" si="60"/>
        <v>E. 500-750</v>
      </c>
      <c r="AC314" s="40">
        <v>0.9</v>
      </c>
      <c r="AD314" s="26">
        <f t="shared" si="61"/>
        <v>517</v>
      </c>
      <c r="AE314" s="31">
        <f t="shared" si="62"/>
        <v>1</v>
      </c>
      <c r="AF314" s="31">
        <f>Table1[[#This Row],[Contactable leads]]*Table1[[#This Row],[Average productive calls per lead]]</f>
        <v>517</v>
      </c>
      <c r="AG314" s="31">
        <f>Table1[[#This Row],[Total Calls]]*$AG$1</f>
        <v>465.3</v>
      </c>
      <c r="AH314" s="31">
        <f>IF(Table1[[#This Row],[MSRU]]="Metro",3,IF(Table1[[#This Row],[MSRU]]="URBAN",2,1))</f>
        <v>2</v>
      </c>
      <c r="AI314" s="23">
        <f t="shared" si="63"/>
        <v>24</v>
      </c>
      <c r="AJ314" s="4">
        <f t="shared" si="64"/>
        <v>8</v>
      </c>
      <c r="AK314" s="4">
        <f t="shared" si="65"/>
        <v>6</v>
      </c>
      <c r="AL314" s="4">
        <f t="shared" si="66"/>
        <v>15</v>
      </c>
      <c r="AM314" s="4">
        <f>(Table1[[#This Row],[Total Employees dedicated for sales pitch]]*Table1[[#This Row],[Working days]]*Table1[[#This Row],[Productive working hours]]*60)/Table1[[#This Row],[Minutes per connected call]]</f>
        <v>1152</v>
      </c>
      <c r="AN31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517</v>
      </c>
      <c r="AO314" s="22">
        <f>Table1[[#This Row],[Contactable leads]]-Table1[[#This Row],[Contacted leads]]</f>
        <v>0</v>
      </c>
      <c r="AP314" s="17"/>
    </row>
    <row r="315" spans="1:42" x14ac:dyDescent="0.35">
      <c r="A315" s="11">
        <v>316</v>
      </c>
      <c r="B315" s="5" t="str">
        <f>IF(Table1[[#This Row],[Savings]]&gt;0,"N","Y")</f>
        <v>N</v>
      </c>
      <c r="C315" s="5" t="s">
        <v>181</v>
      </c>
      <c r="D315" s="5" t="s">
        <v>356</v>
      </c>
      <c r="E315" s="5" t="s">
        <v>631</v>
      </c>
      <c r="F315" s="6">
        <v>24471</v>
      </c>
      <c r="G315" s="7">
        <f t="shared" ca="1" si="54"/>
        <v>58</v>
      </c>
      <c r="H315" s="4">
        <v>11</v>
      </c>
      <c r="I315" s="5" t="str">
        <f>IF(Table1[[#This Row],[No of Employees]]&lt;5,"Below 5",IF(Table1[[#This Row],[No of Employees]]&lt;10,"5 to 10",IF(Table1[[#This Row],[No of Employees]]&lt;15,"10 to 15","Above 15")))</f>
        <v>10 to 15</v>
      </c>
      <c r="J315" s="57">
        <v>37.882119000000003</v>
      </c>
      <c r="K315" s="34">
        <v>12.334820000000001</v>
      </c>
      <c r="L315" s="34">
        <f t="shared" si="55"/>
        <v>50.216939000000004</v>
      </c>
      <c r="M315" s="67">
        <f t="shared" si="56"/>
        <v>1.8414998922064141E-3</v>
      </c>
      <c r="N315" s="34">
        <v>131.143315</v>
      </c>
      <c r="O315" s="68">
        <f t="shared" si="57"/>
        <v>2.4559490007062912E-3</v>
      </c>
      <c r="P315" s="71"/>
      <c r="Q315" s="10">
        <v>44</v>
      </c>
      <c r="R315" s="8">
        <v>409</v>
      </c>
      <c r="S315" s="8">
        <v>26</v>
      </c>
      <c r="T315" s="8">
        <v>24</v>
      </c>
      <c r="U315" s="8">
        <v>2</v>
      </c>
      <c r="V315" s="8">
        <v>2</v>
      </c>
      <c r="W315" s="22">
        <v>20</v>
      </c>
      <c r="X315" s="16">
        <v>527</v>
      </c>
      <c r="Y315" s="8">
        <v>510</v>
      </c>
      <c r="Z315" s="9">
        <f t="shared" si="58"/>
        <v>3.2258064516129004E-2</v>
      </c>
      <c r="AA315" s="8">
        <f t="shared" si="59"/>
        <v>17</v>
      </c>
      <c r="AB315" s="42" t="str">
        <f t="shared" si="60"/>
        <v>E. 500-750</v>
      </c>
      <c r="AC315" s="40">
        <v>0.9</v>
      </c>
      <c r="AD315" s="26">
        <f t="shared" si="61"/>
        <v>459</v>
      </c>
      <c r="AE315" s="31">
        <f t="shared" si="62"/>
        <v>1</v>
      </c>
      <c r="AF315" s="31">
        <f>Table1[[#This Row],[Contactable leads]]*Table1[[#This Row],[Average productive calls per lead]]</f>
        <v>459</v>
      </c>
      <c r="AG315" s="31">
        <f>Table1[[#This Row],[Total Calls]]*$AG$1</f>
        <v>413.1</v>
      </c>
      <c r="AH315" s="31">
        <f>IF(Table1[[#This Row],[MSRU]]="Metro",3,IF(Table1[[#This Row],[MSRU]]="URBAN",2,1))</f>
        <v>2</v>
      </c>
      <c r="AI315" s="23">
        <f t="shared" si="63"/>
        <v>24</v>
      </c>
      <c r="AJ315" s="4">
        <f t="shared" si="64"/>
        <v>8</v>
      </c>
      <c r="AK315" s="4">
        <f t="shared" si="65"/>
        <v>6</v>
      </c>
      <c r="AL315" s="4">
        <f t="shared" si="66"/>
        <v>15</v>
      </c>
      <c r="AM315" s="4">
        <f>(Table1[[#This Row],[Total Employees dedicated for sales pitch]]*Table1[[#This Row],[Working days]]*Table1[[#This Row],[Productive working hours]]*60)/Table1[[#This Row],[Minutes per connected call]]</f>
        <v>1152</v>
      </c>
      <c r="AN31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459</v>
      </c>
      <c r="AO315" s="22">
        <f>Table1[[#This Row],[Contactable leads]]-Table1[[#This Row],[Contacted leads]]</f>
        <v>0</v>
      </c>
      <c r="AP315" s="17"/>
    </row>
    <row r="316" spans="1:42" x14ac:dyDescent="0.35">
      <c r="A316" s="11">
        <v>317</v>
      </c>
      <c r="B316" s="5" t="str">
        <f>IF(Table1[[#This Row],[Savings]]&gt;0,"N","Y")</f>
        <v>N</v>
      </c>
      <c r="C316" s="5" t="s">
        <v>181</v>
      </c>
      <c r="D316" s="5" t="s">
        <v>356</v>
      </c>
      <c r="E316" s="5" t="s">
        <v>632</v>
      </c>
      <c r="F316" s="6">
        <v>26332</v>
      </c>
      <c r="G316" s="7">
        <f t="shared" ca="1" si="54"/>
        <v>53</v>
      </c>
      <c r="H316" s="4">
        <v>11</v>
      </c>
      <c r="I316" s="5" t="str">
        <f>IF(Table1[[#This Row],[No of Employees]]&lt;5,"Below 5",IF(Table1[[#This Row],[No of Employees]]&lt;10,"5 to 10",IF(Table1[[#This Row],[No of Employees]]&lt;15,"10 to 15","Above 15")))</f>
        <v>10 to 15</v>
      </c>
      <c r="J316" s="57">
        <v>48.482883999999999</v>
      </c>
      <c r="K316" s="34">
        <v>4.9959499999999997</v>
      </c>
      <c r="L316" s="34">
        <f t="shared" si="55"/>
        <v>53.478833999999999</v>
      </c>
      <c r="M316" s="67">
        <f t="shared" si="56"/>
        <v>1.9611164879309887E-3</v>
      </c>
      <c r="N316" s="34">
        <v>221.37307799999999</v>
      </c>
      <c r="O316" s="68">
        <f t="shared" si="57"/>
        <v>4.1457011338883404E-3</v>
      </c>
      <c r="P316" s="71"/>
      <c r="Q316" s="10">
        <v>161</v>
      </c>
      <c r="R316" s="8">
        <v>276</v>
      </c>
      <c r="S316" s="8">
        <v>11</v>
      </c>
      <c r="T316" s="8">
        <v>40</v>
      </c>
      <c r="U316" s="8">
        <v>0</v>
      </c>
      <c r="V316" s="8">
        <v>5</v>
      </c>
      <c r="W316" s="22">
        <v>19</v>
      </c>
      <c r="X316" s="16">
        <v>512</v>
      </c>
      <c r="Y316" s="8">
        <v>489</v>
      </c>
      <c r="Z316" s="9">
        <f t="shared" si="58"/>
        <v>4.4921875E-2</v>
      </c>
      <c r="AA316" s="8">
        <f t="shared" si="59"/>
        <v>23</v>
      </c>
      <c r="AB316" s="42" t="str">
        <f t="shared" si="60"/>
        <v>D. 240-500</v>
      </c>
      <c r="AC316" s="40">
        <v>0.9</v>
      </c>
      <c r="AD316" s="26">
        <f t="shared" si="61"/>
        <v>440</v>
      </c>
      <c r="AE316" s="31">
        <f t="shared" si="62"/>
        <v>1</v>
      </c>
      <c r="AF316" s="31">
        <f>Table1[[#This Row],[Contactable leads]]*Table1[[#This Row],[Average productive calls per lead]]</f>
        <v>440</v>
      </c>
      <c r="AG316" s="31">
        <f>Table1[[#This Row],[Total Calls]]*$AG$1</f>
        <v>396</v>
      </c>
      <c r="AH316" s="31">
        <f>IF(Table1[[#This Row],[MSRU]]="Metro",3,IF(Table1[[#This Row],[MSRU]]="URBAN",2,1))</f>
        <v>2</v>
      </c>
      <c r="AI316" s="23">
        <f t="shared" si="63"/>
        <v>24</v>
      </c>
      <c r="AJ316" s="4">
        <f t="shared" si="64"/>
        <v>8</v>
      </c>
      <c r="AK316" s="4">
        <f t="shared" si="65"/>
        <v>6</v>
      </c>
      <c r="AL316" s="4">
        <f t="shared" si="66"/>
        <v>15</v>
      </c>
      <c r="AM316" s="4">
        <f>(Table1[[#This Row],[Total Employees dedicated for sales pitch]]*Table1[[#This Row],[Working days]]*Table1[[#This Row],[Productive working hours]]*60)/Table1[[#This Row],[Minutes per connected call]]</f>
        <v>1152</v>
      </c>
      <c r="AN31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440</v>
      </c>
      <c r="AO316" s="22">
        <f>Table1[[#This Row],[Contactable leads]]-Table1[[#This Row],[Contacted leads]]</f>
        <v>0</v>
      </c>
      <c r="AP316" s="17"/>
    </row>
    <row r="317" spans="1:42" x14ac:dyDescent="0.35">
      <c r="A317" s="11">
        <v>318</v>
      </c>
      <c r="B317" s="5" t="str">
        <f>IF(Table1[[#This Row],[Savings]]&gt;0,"N","Y")</f>
        <v>N</v>
      </c>
      <c r="C317" s="5" t="s">
        <v>188</v>
      </c>
      <c r="D317" s="5" t="s">
        <v>343</v>
      </c>
      <c r="E317" s="5" t="s">
        <v>633</v>
      </c>
      <c r="F317" s="6">
        <v>27018</v>
      </c>
      <c r="G317" s="7">
        <f t="shared" ca="1" si="54"/>
        <v>51</v>
      </c>
      <c r="H317" s="4">
        <v>7</v>
      </c>
      <c r="I317" s="5" t="str">
        <f>IF(Table1[[#This Row],[No of Employees]]&lt;5,"Below 5",IF(Table1[[#This Row],[No of Employees]]&lt;10,"5 to 10",IF(Table1[[#This Row],[No of Employees]]&lt;15,"10 to 15","Above 15")))</f>
        <v>5 to 10</v>
      </c>
      <c r="J317" s="57">
        <v>24.685127000000001</v>
      </c>
      <c r="K317" s="34">
        <v>0.43254500000000001</v>
      </c>
      <c r="L317" s="34">
        <f t="shared" si="55"/>
        <v>25.117672000000002</v>
      </c>
      <c r="M317" s="67">
        <f t="shared" si="56"/>
        <v>9.2108740997686193E-4</v>
      </c>
      <c r="N317" s="34">
        <v>40.160679000000002</v>
      </c>
      <c r="O317" s="68">
        <f t="shared" si="57"/>
        <v>7.5209765330193259E-4</v>
      </c>
      <c r="P317" s="71"/>
      <c r="Q317" s="10">
        <v>38</v>
      </c>
      <c r="R317" s="8">
        <v>168</v>
      </c>
      <c r="S317" s="8">
        <v>7</v>
      </c>
      <c r="T317" s="8">
        <v>26</v>
      </c>
      <c r="U317" s="8">
        <v>0</v>
      </c>
      <c r="V317" s="8">
        <v>2</v>
      </c>
      <c r="W317" s="22">
        <v>10</v>
      </c>
      <c r="X317" s="16">
        <v>251</v>
      </c>
      <c r="Y317" s="8">
        <v>238</v>
      </c>
      <c r="Z317" s="9">
        <f t="shared" si="58"/>
        <v>5.1792828685258918E-2</v>
      </c>
      <c r="AA317" s="8">
        <f t="shared" si="59"/>
        <v>13</v>
      </c>
      <c r="AB317" s="42" t="str">
        <f t="shared" si="60"/>
        <v>C. 100-250</v>
      </c>
      <c r="AC317" s="40">
        <v>0.9</v>
      </c>
      <c r="AD317" s="26">
        <f t="shared" si="61"/>
        <v>214</v>
      </c>
      <c r="AE317" s="31">
        <f t="shared" si="62"/>
        <v>1</v>
      </c>
      <c r="AF317" s="31">
        <f>Table1[[#This Row],[Contactable leads]]*Table1[[#This Row],[Average productive calls per lead]]</f>
        <v>214</v>
      </c>
      <c r="AG317" s="31">
        <f>Table1[[#This Row],[Total Calls]]*$AG$1</f>
        <v>192.6</v>
      </c>
      <c r="AH317" s="31">
        <f>IF(Table1[[#This Row],[MSRU]]="Metro",3,IF(Table1[[#This Row],[MSRU]]="URBAN",2,1))</f>
        <v>1</v>
      </c>
      <c r="AI317" s="23">
        <f t="shared" si="63"/>
        <v>24</v>
      </c>
      <c r="AJ317" s="4">
        <f t="shared" si="64"/>
        <v>8</v>
      </c>
      <c r="AK317" s="4">
        <f t="shared" si="65"/>
        <v>6</v>
      </c>
      <c r="AL317" s="4">
        <f t="shared" si="66"/>
        <v>15</v>
      </c>
      <c r="AM317" s="4">
        <f>(Table1[[#This Row],[Total Employees dedicated for sales pitch]]*Table1[[#This Row],[Working days]]*Table1[[#This Row],[Productive working hours]]*60)/Table1[[#This Row],[Minutes per connected call]]</f>
        <v>576</v>
      </c>
      <c r="AN31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214</v>
      </c>
      <c r="AO317" s="22">
        <f>Table1[[#This Row],[Contactable leads]]-Table1[[#This Row],[Contacted leads]]</f>
        <v>0</v>
      </c>
      <c r="AP317" s="17"/>
    </row>
    <row r="318" spans="1:42" x14ac:dyDescent="0.35">
      <c r="A318" s="11">
        <v>319</v>
      </c>
      <c r="B318" s="5" t="str">
        <f>IF(Table1[[#This Row],[Savings]]&gt;0,"N","Y")</f>
        <v>N</v>
      </c>
      <c r="C318" s="5" t="s">
        <v>184</v>
      </c>
      <c r="D318" s="5" t="s">
        <v>175</v>
      </c>
      <c r="E318" s="5" t="s">
        <v>634</v>
      </c>
      <c r="F318" s="6">
        <v>21184</v>
      </c>
      <c r="G318" s="7">
        <f t="shared" ca="1" si="54"/>
        <v>67</v>
      </c>
      <c r="H318" s="4">
        <v>11</v>
      </c>
      <c r="I318" s="5" t="str">
        <f>IF(Table1[[#This Row],[No of Employees]]&lt;5,"Below 5",IF(Table1[[#This Row],[No of Employees]]&lt;10,"5 to 10",IF(Table1[[#This Row],[No of Employees]]&lt;15,"10 to 15","Above 15")))</f>
        <v>10 to 15</v>
      </c>
      <c r="J318" s="57">
        <v>39.787509</v>
      </c>
      <c r="K318" s="34">
        <v>2.9389609999999999</v>
      </c>
      <c r="L318" s="34">
        <f t="shared" si="55"/>
        <v>42.726469999999999</v>
      </c>
      <c r="M318" s="67">
        <f t="shared" si="56"/>
        <v>1.5668177205974379E-3</v>
      </c>
      <c r="N318" s="34">
        <v>46.782038</v>
      </c>
      <c r="O318" s="68">
        <f t="shared" si="57"/>
        <v>8.7609726410456943E-4</v>
      </c>
      <c r="P318" s="71"/>
      <c r="Q318" s="10">
        <v>145</v>
      </c>
      <c r="R318" s="8">
        <v>227</v>
      </c>
      <c r="S318" s="8">
        <v>10</v>
      </c>
      <c r="T318" s="8">
        <v>16</v>
      </c>
      <c r="U318" s="8">
        <v>0</v>
      </c>
      <c r="V318" s="8">
        <v>8</v>
      </c>
      <c r="W318" s="22">
        <v>19</v>
      </c>
      <c r="X318" s="16">
        <v>425</v>
      </c>
      <c r="Y318" s="8">
        <v>413</v>
      </c>
      <c r="Z318" s="9">
        <f t="shared" si="58"/>
        <v>2.8235294117647025E-2</v>
      </c>
      <c r="AA318" s="8">
        <f t="shared" si="59"/>
        <v>12</v>
      </c>
      <c r="AB318" s="42" t="str">
        <f t="shared" si="60"/>
        <v>D. 240-500</v>
      </c>
      <c r="AC318" s="40">
        <v>0.9</v>
      </c>
      <c r="AD318" s="26">
        <f t="shared" si="61"/>
        <v>372</v>
      </c>
      <c r="AE318" s="31">
        <f t="shared" si="62"/>
        <v>1</v>
      </c>
      <c r="AF318" s="31">
        <f>Table1[[#This Row],[Contactable leads]]*Table1[[#This Row],[Average productive calls per lead]]</f>
        <v>372</v>
      </c>
      <c r="AG318" s="31">
        <f>Table1[[#This Row],[Total Calls]]*$AG$1</f>
        <v>334.8</v>
      </c>
      <c r="AH318" s="31">
        <f>IF(Table1[[#This Row],[MSRU]]="Metro",3,IF(Table1[[#This Row],[MSRU]]="URBAN",2,1))</f>
        <v>1</v>
      </c>
      <c r="AI318" s="23">
        <f t="shared" si="63"/>
        <v>24</v>
      </c>
      <c r="AJ318" s="4">
        <f t="shared" si="64"/>
        <v>8</v>
      </c>
      <c r="AK318" s="4">
        <f t="shared" si="65"/>
        <v>6</v>
      </c>
      <c r="AL318" s="4">
        <f t="shared" si="66"/>
        <v>15</v>
      </c>
      <c r="AM318" s="4">
        <f>(Table1[[#This Row],[Total Employees dedicated for sales pitch]]*Table1[[#This Row],[Working days]]*Table1[[#This Row],[Productive working hours]]*60)/Table1[[#This Row],[Minutes per connected call]]</f>
        <v>576</v>
      </c>
      <c r="AN31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372</v>
      </c>
      <c r="AO318" s="22">
        <f>Table1[[#This Row],[Contactable leads]]-Table1[[#This Row],[Contacted leads]]</f>
        <v>0</v>
      </c>
      <c r="AP318" s="17"/>
    </row>
    <row r="319" spans="1:42" x14ac:dyDescent="0.35">
      <c r="A319" s="11">
        <v>320</v>
      </c>
      <c r="B319" s="5" t="str">
        <f>IF(Table1[[#This Row],[Savings]]&gt;0,"N","Y")</f>
        <v>N</v>
      </c>
      <c r="C319" s="5" t="s">
        <v>314</v>
      </c>
      <c r="D319" s="5" t="s">
        <v>340</v>
      </c>
      <c r="E319" s="5" t="s">
        <v>635</v>
      </c>
      <c r="F319" s="6">
        <v>26819</v>
      </c>
      <c r="G319" s="7">
        <f t="shared" ca="1" si="54"/>
        <v>51</v>
      </c>
      <c r="H319" s="4">
        <v>12</v>
      </c>
      <c r="I319" s="5" t="str">
        <f>IF(Table1[[#This Row],[No of Employees]]&lt;5,"Below 5",IF(Table1[[#This Row],[No of Employees]]&lt;10,"5 to 10",IF(Table1[[#This Row],[No of Employees]]&lt;15,"10 to 15","Above 15")))</f>
        <v>10 to 15</v>
      </c>
      <c r="J319" s="57">
        <v>30.749801000000001</v>
      </c>
      <c r="K319" s="34">
        <v>4.0844680000000002</v>
      </c>
      <c r="L319" s="34">
        <f t="shared" si="55"/>
        <v>34.834268999999999</v>
      </c>
      <c r="M319" s="67">
        <f t="shared" si="56"/>
        <v>1.2774036786389793E-3</v>
      </c>
      <c r="N319" s="34">
        <v>69.246419000000003</v>
      </c>
      <c r="O319" s="68">
        <f t="shared" si="57"/>
        <v>1.2967925474930929E-3</v>
      </c>
      <c r="P319" s="71"/>
      <c r="Q319" s="10">
        <v>84</v>
      </c>
      <c r="R319" s="8">
        <v>68</v>
      </c>
      <c r="S319" s="8">
        <v>10</v>
      </c>
      <c r="T319" s="8">
        <v>7</v>
      </c>
      <c r="U319" s="8">
        <v>0</v>
      </c>
      <c r="V319" s="8">
        <v>6</v>
      </c>
      <c r="W319" s="22">
        <v>8</v>
      </c>
      <c r="X319" s="16">
        <v>183</v>
      </c>
      <c r="Y319" s="8">
        <v>178</v>
      </c>
      <c r="Z319" s="9">
        <f t="shared" si="58"/>
        <v>2.732240437158473E-2</v>
      </c>
      <c r="AA319" s="8">
        <f t="shared" si="59"/>
        <v>5</v>
      </c>
      <c r="AB319" s="42" t="str">
        <f t="shared" si="60"/>
        <v>C. 100-250</v>
      </c>
      <c r="AC319" s="40">
        <v>0.9</v>
      </c>
      <c r="AD319" s="26">
        <f t="shared" si="61"/>
        <v>160</v>
      </c>
      <c r="AE319" s="31">
        <f t="shared" si="62"/>
        <v>1</v>
      </c>
      <c r="AF319" s="31">
        <f>Table1[[#This Row],[Contactable leads]]*Table1[[#This Row],[Average productive calls per lead]]</f>
        <v>160</v>
      </c>
      <c r="AG319" s="31">
        <f>Table1[[#This Row],[Total Calls]]*$AG$1</f>
        <v>144</v>
      </c>
      <c r="AH319" s="31">
        <f>IF(Table1[[#This Row],[MSRU]]="Metro",3,IF(Table1[[#This Row],[MSRU]]="URBAN",2,1))</f>
        <v>3</v>
      </c>
      <c r="AI319" s="23">
        <f t="shared" si="63"/>
        <v>24</v>
      </c>
      <c r="AJ319" s="4">
        <f t="shared" si="64"/>
        <v>8</v>
      </c>
      <c r="AK319" s="4">
        <f t="shared" si="65"/>
        <v>6</v>
      </c>
      <c r="AL319" s="4">
        <f t="shared" si="66"/>
        <v>15</v>
      </c>
      <c r="AM319" s="4">
        <f>(Table1[[#This Row],[Total Employees dedicated for sales pitch]]*Table1[[#This Row],[Working days]]*Table1[[#This Row],[Productive working hours]]*60)/Table1[[#This Row],[Minutes per connected call]]</f>
        <v>1728</v>
      </c>
      <c r="AN31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160</v>
      </c>
      <c r="AO319" s="22">
        <f>Table1[[#This Row],[Contactable leads]]-Table1[[#This Row],[Contacted leads]]</f>
        <v>0</v>
      </c>
      <c r="AP319" s="17"/>
    </row>
    <row r="320" spans="1:42" x14ac:dyDescent="0.35">
      <c r="A320" s="11">
        <v>321</v>
      </c>
      <c r="B320" s="5" t="str">
        <f>IF(Table1[[#This Row],[Savings]]&gt;0,"N","Y")</f>
        <v>N</v>
      </c>
      <c r="C320" s="5" t="s">
        <v>174</v>
      </c>
      <c r="D320" s="5" t="s">
        <v>343</v>
      </c>
      <c r="E320" s="5" t="s">
        <v>636</v>
      </c>
      <c r="F320" s="6">
        <v>28097</v>
      </c>
      <c r="G320" s="7">
        <f t="shared" ca="1" si="54"/>
        <v>48</v>
      </c>
      <c r="H320" s="4">
        <v>8</v>
      </c>
      <c r="I320" s="5" t="str">
        <f>IF(Table1[[#This Row],[No of Employees]]&lt;5,"Below 5",IF(Table1[[#This Row],[No of Employees]]&lt;10,"5 to 10",IF(Table1[[#This Row],[No of Employees]]&lt;15,"10 to 15","Above 15")))</f>
        <v>5 to 10</v>
      </c>
      <c r="J320" s="57">
        <v>24.51</v>
      </c>
      <c r="K320" s="34">
        <v>2.5852719999999998</v>
      </c>
      <c r="L320" s="34">
        <f t="shared" si="55"/>
        <v>27.095272000000001</v>
      </c>
      <c r="M320" s="67">
        <f t="shared" si="56"/>
        <v>9.9360776385242172E-4</v>
      </c>
      <c r="N320" s="34">
        <v>64.268822</v>
      </c>
      <c r="O320" s="68">
        <f t="shared" si="57"/>
        <v>1.2035760203825143E-3</v>
      </c>
      <c r="P320" s="71"/>
      <c r="Q320" s="10">
        <v>33</v>
      </c>
      <c r="R320" s="8">
        <v>336</v>
      </c>
      <c r="S320" s="8">
        <v>1</v>
      </c>
      <c r="T320" s="8">
        <v>26</v>
      </c>
      <c r="U320" s="8">
        <v>2</v>
      </c>
      <c r="V320" s="8">
        <v>4</v>
      </c>
      <c r="W320" s="22">
        <v>11</v>
      </c>
      <c r="X320" s="16">
        <v>413</v>
      </c>
      <c r="Y320" s="8">
        <v>399</v>
      </c>
      <c r="Z320" s="9">
        <f t="shared" si="58"/>
        <v>3.3898305084745783E-2</v>
      </c>
      <c r="AA320" s="8">
        <f t="shared" si="59"/>
        <v>14</v>
      </c>
      <c r="AB320" s="42" t="str">
        <f t="shared" si="60"/>
        <v>D. 240-500</v>
      </c>
      <c r="AC320" s="40">
        <v>0.9</v>
      </c>
      <c r="AD320" s="26">
        <f t="shared" si="61"/>
        <v>359</v>
      </c>
      <c r="AE320" s="31">
        <f t="shared" si="62"/>
        <v>1</v>
      </c>
      <c r="AF320" s="31">
        <f>Table1[[#This Row],[Contactable leads]]*Table1[[#This Row],[Average productive calls per lead]]</f>
        <v>359</v>
      </c>
      <c r="AG320" s="31">
        <f>Table1[[#This Row],[Total Calls]]*$AG$1</f>
        <v>323.10000000000002</v>
      </c>
      <c r="AH320" s="31">
        <f>IF(Table1[[#This Row],[MSRU]]="Metro",3,IF(Table1[[#This Row],[MSRU]]="URBAN",2,1))</f>
        <v>1</v>
      </c>
      <c r="AI320" s="23">
        <f t="shared" si="63"/>
        <v>24</v>
      </c>
      <c r="AJ320" s="4">
        <f t="shared" si="64"/>
        <v>8</v>
      </c>
      <c r="AK320" s="4">
        <f t="shared" si="65"/>
        <v>6</v>
      </c>
      <c r="AL320" s="4">
        <f t="shared" si="66"/>
        <v>15</v>
      </c>
      <c r="AM320" s="4">
        <f>(Table1[[#This Row],[Total Employees dedicated for sales pitch]]*Table1[[#This Row],[Working days]]*Table1[[#This Row],[Productive working hours]]*60)/Table1[[#This Row],[Minutes per connected call]]</f>
        <v>576</v>
      </c>
      <c r="AN32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359</v>
      </c>
      <c r="AO320" s="22">
        <f>Table1[[#This Row],[Contactable leads]]-Table1[[#This Row],[Contacted leads]]</f>
        <v>0</v>
      </c>
      <c r="AP320" s="17"/>
    </row>
    <row r="321" spans="1:42" x14ac:dyDescent="0.35">
      <c r="A321" s="11">
        <v>322</v>
      </c>
      <c r="B321" s="5" t="str">
        <f>IF(Table1[[#This Row],[Savings]]&gt;0,"N","Y")</f>
        <v>N</v>
      </c>
      <c r="C321" s="5" t="s">
        <v>188</v>
      </c>
      <c r="D321" s="5" t="s">
        <v>343</v>
      </c>
      <c r="E321" s="5" t="s">
        <v>637</v>
      </c>
      <c r="F321" s="6">
        <v>28293</v>
      </c>
      <c r="G321" s="7">
        <f t="shared" ca="1" si="54"/>
        <v>47</v>
      </c>
      <c r="H321" s="4">
        <v>7</v>
      </c>
      <c r="I321" s="5" t="str">
        <f>IF(Table1[[#This Row],[No of Employees]]&lt;5,"Below 5",IF(Table1[[#This Row],[No of Employees]]&lt;10,"5 to 10",IF(Table1[[#This Row],[No of Employees]]&lt;15,"10 to 15","Above 15")))</f>
        <v>5 to 10</v>
      </c>
      <c r="J321" s="57">
        <v>23.408519999999999</v>
      </c>
      <c r="K321" s="34">
        <v>1.577995</v>
      </c>
      <c r="L321" s="34">
        <f t="shared" si="55"/>
        <v>24.986515000000001</v>
      </c>
      <c r="M321" s="67">
        <f t="shared" si="56"/>
        <v>9.1627776593698686E-4</v>
      </c>
      <c r="N321" s="34">
        <v>48.369163</v>
      </c>
      <c r="O321" s="68">
        <f t="shared" si="57"/>
        <v>9.0581969454447378E-4</v>
      </c>
      <c r="P321" s="71"/>
      <c r="Q321" s="10">
        <v>22</v>
      </c>
      <c r="R321" s="8">
        <v>245</v>
      </c>
      <c r="S321" s="8">
        <v>10</v>
      </c>
      <c r="T321" s="8">
        <v>16</v>
      </c>
      <c r="U321" s="8">
        <v>0</v>
      </c>
      <c r="V321" s="8">
        <v>4</v>
      </c>
      <c r="W321" s="22">
        <v>6</v>
      </c>
      <c r="X321" s="16">
        <v>303</v>
      </c>
      <c r="Y321" s="8">
        <v>294</v>
      </c>
      <c r="Z321" s="9">
        <f t="shared" si="58"/>
        <v>2.9702970297029729E-2</v>
      </c>
      <c r="AA321" s="8">
        <f t="shared" si="59"/>
        <v>9</v>
      </c>
      <c r="AB321" s="42" t="str">
        <f t="shared" si="60"/>
        <v>D. 240-500</v>
      </c>
      <c r="AC321" s="40">
        <v>0.9</v>
      </c>
      <c r="AD321" s="26">
        <f t="shared" si="61"/>
        <v>265</v>
      </c>
      <c r="AE321" s="31">
        <f t="shared" si="62"/>
        <v>1</v>
      </c>
      <c r="AF321" s="31">
        <f>Table1[[#This Row],[Contactable leads]]*Table1[[#This Row],[Average productive calls per lead]]</f>
        <v>265</v>
      </c>
      <c r="AG321" s="31">
        <f>Table1[[#This Row],[Total Calls]]*$AG$1</f>
        <v>238.5</v>
      </c>
      <c r="AH321" s="31">
        <f>IF(Table1[[#This Row],[MSRU]]="Metro",3,IF(Table1[[#This Row],[MSRU]]="URBAN",2,1))</f>
        <v>1</v>
      </c>
      <c r="AI321" s="23">
        <f t="shared" si="63"/>
        <v>24</v>
      </c>
      <c r="AJ321" s="4">
        <f t="shared" si="64"/>
        <v>8</v>
      </c>
      <c r="AK321" s="4">
        <f t="shared" si="65"/>
        <v>6</v>
      </c>
      <c r="AL321" s="4">
        <f t="shared" si="66"/>
        <v>15</v>
      </c>
      <c r="AM321" s="4">
        <f>(Table1[[#This Row],[Total Employees dedicated for sales pitch]]*Table1[[#This Row],[Working days]]*Table1[[#This Row],[Productive working hours]]*60)/Table1[[#This Row],[Minutes per connected call]]</f>
        <v>576</v>
      </c>
      <c r="AN32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265</v>
      </c>
      <c r="AO321" s="22">
        <f>Table1[[#This Row],[Contactable leads]]-Table1[[#This Row],[Contacted leads]]</f>
        <v>0</v>
      </c>
      <c r="AP321" s="17"/>
    </row>
    <row r="322" spans="1:42" x14ac:dyDescent="0.35">
      <c r="A322" s="11">
        <v>323</v>
      </c>
      <c r="B322" s="5" t="str">
        <f>IF(Table1[[#This Row],[Savings]]&gt;0,"N","Y")</f>
        <v>N</v>
      </c>
      <c r="C322" s="5" t="s">
        <v>174</v>
      </c>
      <c r="D322" s="5" t="s">
        <v>343</v>
      </c>
      <c r="E322" s="5" t="s">
        <v>638</v>
      </c>
      <c r="F322" s="6">
        <v>28413</v>
      </c>
      <c r="G322" s="7">
        <f t="shared" ca="1" si="54"/>
        <v>47</v>
      </c>
      <c r="H322" s="4">
        <v>7</v>
      </c>
      <c r="I322" s="5" t="str">
        <f>IF(Table1[[#This Row],[No of Employees]]&lt;5,"Below 5",IF(Table1[[#This Row],[No of Employees]]&lt;10,"5 to 10",IF(Table1[[#This Row],[No of Employees]]&lt;15,"10 to 15","Above 15")))</f>
        <v>5 to 10</v>
      </c>
      <c r="J322" s="57">
        <v>19.524335000000001</v>
      </c>
      <c r="K322" s="34">
        <v>0.98175900000000005</v>
      </c>
      <c r="L322" s="34">
        <f t="shared" si="55"/>
        <v>20.506094000000001</v>
      </c>
      <c r="M322" s="67">
        <f t="shared" si="56"/>
        <v>7.5197673618805389E-4</v>
      </c>
      <c r="N322" s="34">
        <v>38.226913000000003</v>
      </c>
      <c r="O322" s="68">
        <f t="shared" si="57"/>
        <v>7.1588360247288501E-4</v>
      </c>
      <c r="P322" s="71"/>
      <c r="Q322" s="10">
        <v>31</v>
      </c>
      <c r="R322" s="8">
        <v>159</v>
      </c>
      <c r="S322" s="8">
        <v>6</v>
      </c>
      <c r="T322" s="8">
        <v>36</v>
      </c>
      <c r="U322" s="8">
        <v>0</v>
      </c>
      <c r="V322" s="8">
        <v>1</v>
      </c>
      <c r="W322" s="22">
        <v>5</v>
      </c>
      <c r="X322" s="16">
        <v>238</v>
      </c>
      <c r="Y322" s="8">
        <v>226</v>
      </c>
      <c r="Z322" s="9">
        <f t="shared" si="58"/>
        <v>5.0420168067226934E-2</v>
      </c>
      <c r="AA322" s="8">
        <f t="shared" si="59"/>
        <v>12</v>
      </c>
      <c r="AB322" s="42" t="str">
        <f t="shared" si="60"/>
        <v>C. 100-250</v>
      </c>
      <c r="AC322" s="40">
        <v>0.9</v>
      </c>
      <c r="AD322" s="26">
        <f t="shared" si="61"/>
        <v>203</v>
      </c>
      <c r="AE322" s="31">
        <f t="shared" si="62"/>
        <v>1</v>
      </c>
      <c r="AF322" s="31">
        <f>Table1[[#This Row],[Contactable leads]]*Table1[[#This Row],[Average productive calls per lead]]</f>
        <v>203</v>
      </c>
      <c r="AG322" s="31">
        <f>Table1[[#This Row],[Total Calls]]*$AG$1</f>
        <v>182.70000000000002</v>
      </c>
      <c r="AH322" s="31">
        <f>IF(Table1[[#This Row],[MSRU]]="Metro",3,IF(Table1[[#This Row],[MSRU]]="URBAN",2,1))</f>
        <v>1</v>
      </c>
      <c r="AI322" s="23">
        <f t="shared" si="63"/>
        <v>24</v>
      </c>
      <c r="AJ322" s="4">
        <f t="shared" si="64"/>
        <v>8</v>
      </c>
      <c r="AK322" s="4">
        <f t="shared" si="65"/>
        <v>6</v>
      </c>
      <c r="AL322" s="4">
        <f t="shared" si="66"/>
        <v>15</v>
      </c>
      <c r="AM322" s="4">
        <f>(Table1[[#This Row],[Total Employees dedicated for sales pitch]]*Table1[[#This Row],[Working days]]*Table1[[#This Row],[Productive working hours]]*60)/Table1[[#This Row],[Minutes per connected call]]</f>
        <v>576</v>
      </c>
      <c r="AN32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203</v>
      </c>
      <c r="AO322" s="22">
        <f>Table1[[#This Row],[Contactable leads]]-Table1[[#This Row],[Contacted leads]]</f>
        <v>0</v>
      </c>
      <c r="AP322" s="17"/>
    </row>
    <row r="323" spans="1:42" x14ac:dyDescent="0.35">
      <c r="A323" s="11">
        <v>324</v>
      </c>
      <c r="B323" s="5" t="str">
        <f>IF(Table1[[#This Row],[Savings]]&gt;0,"N","Y")</f>
        <v>N</v>
      </c>
      <c r="C323" s="5" t="s">
        <v>222</v>
      </c>
      <c r="D323" s="5" t="s">
        <v>175</v>
      </c>
      <c r="E323" s="5" t="s">
        <v>234</v>
      </c>
      <c r="F323" s="6">
        <v>28415</v>
      </c>
      <c r="G323" s="7">
        <f t="shared" ca="1" si="54"/>
        <v>47</v>
      </c>
      <c r="H323" s="4">
        <v>9</v>
      </c>
      <c r="I323" s="5" t="str">
        <f>IF(Table1[[#This Row],[No of Employees]]&lt;5,"Below 5",IF(Table1[[#This Row],[No of Employees]]&lt;10,"5 to 10",IF(Table1[[#This Row],[No of Employees]]&lt;15,"10 to 15","Above 15")))</f>
        <v>5 to 10</v>
      </c>
      <c r="J323" s="57">
        <v>49.114102000000003</v>
      </c>
      <c r="K323" s="34">
        <v>29.650316</v>
      </c>
      <c r="L323" s="34">
        <f t="shared" si="55"/>
        <v>78.764418000000006</v>
      </c>
      <c r="M323" s="67">
        <f t="shared" si="56"/>
        <v>2.888361380543345E-3</v>
      </c>
      <c r="N323" s="34">
        <v>31.605449</v>
      </c>
      <c r="O323" s="68">
        <f t="shared" si="57"/>
        <v>5.9188202531271726E-4</v>
      </c>
      <c r="P323" s="71"/>
      <c r="Q323" s="10">
        <v>201</v>
      </c>
      <c r="R323" s="8">
        <v>88</v>
      </c>
      <c r="S323" s="8">
        <v>51</v>
      </c>
      <c r="T323" s="8">
        <v>6</v>
      </c>
      <c r="U323" s="8">
        <v>0</v>
      </c>
      <c r="V323" s="8">
        <v>4</v>
      </c>
      <c r="W323" s="22">
        <v>17</v>
      </c>
      <c r="X323" s="16">
        <v>367</v>
      </c>
      <c r="Y323" s="8">
        <v>353</v>
      </c>
      <c r="Z323" s="9">
        <f t="shared" si="58"/>
        <v>3.8147138964577665E-2</v>
      </c>
      <c r="AA323" s="8">
        <f t="shared" si="59"/>
        <v>14</v>
      </c>
      <c r="AB323" s="42" t="str">
        <f t="shared" si="60"/>
        <v>D. 240-500</v>
      </c>
      <c r="AC323" s="40">
        <v>0.9</v>
      </c>
      <c r="AD323" s="26">
        <f t="shared" si="61"/>
        <v>318</v>
      </c>
      <c r="AE323" s="31">
        <f t="shared" si="62"/>
        <v>1</v>
      </c>
      <c r="AF323" s="31">
        <f>Table1[[#This Row],[Contactable leads]]*Table1[[#This Row],[Average productive calls per lead]]</f>
        <v>318</v>
      </c>
      <c r="AG323" s="31">
        <f>Table1[[#This Row],[Total Calls]]*$AG$1</f>
        <v>286.2</v>
      </c>
      <c r="AH323" s="31">
        <f>IF(Table1[[#This Row],[MSRU]]="Metro",3,IF(Table1[[#This Row],[MSRU]]="URBAN",2,1))</f>
        <v>1</v>
      </c>
      <c r="AI323" s="23">
        <f t="shared" si="63"/>
        <v>24</v>
      </c>
      <c r="AJ323" s="4">
        <f t="shared" si="64"/>
        <v>8</v>
      </c>
      <c r="AK323" s="4">
        <f t="shared" si="65"/>
        <v>6</v>
      </c>
      <c r="AL323" s="4">
        <f t="shared" si="66"/>
        <v>15</v>
      </c>
      <c r="AM323" s="4">
        <f>(Table1[[#This Row],[Total Employees dedicated for sales pitch]]*Table1[[#This Row],[Working days]]*Table1[[#This Row],[Productive working hours]]*60)/Table1[[#This Row],[Minutes per connected call]]</f>
        <v>576</v>
      </c>
      <c r="AN32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318</v>
      </c>
      <c r="AO323" s="22">
        <f>Table1[[#This Row],[Contactable leads]]-Table1[[#This Row],[Contacted leads]]</f>
        <v>0</v>
      </c>
      <c r="AP323" s="17"/>
    </row>
    <row r="324" spans="1:42" x14ac:dyDescent="0.35">
      <c r="A324" s="11">
        <v>325</v>
      </c>
      <c r="B324" s="5" t="str">
        <f>IF(Table1[[#This Row],[Savings]]&gt;0,"N","Y")</f>
        <v>N</v>
      </c>
      <c r="C324" s="5" t="s">
        <v>312</v>
      </c>
      <c r="D324" s="5" t="s">
        <v>175</v>
      </c>
      <c r="E324" s="5" t="s">
        <v>639</v>
      </c>
      <c r="F324" s="6">
        <v>28636</v>
      </c>
      <c r="G324" s="7">
        <f t="shared" ref="G324:G387" ca="1" si="67">_xlfn.FLOOR.MATH((TODAY()-F324)/365)</f>
        <v>47</v>
      </c>
      <c r="H324" s="4">
        <v>10</v>
      </c>
      <c r="I324" s="5" t="str">
        <f>IF(Table1[[#This Row],[No of Employees]]&lt;5,"Below 5",IF(Table1[[#This Row],[No of Employees]]&lt;10,"5 to 10",IF(Table1[[#This Row],[No of Employees]]&lt;15,"10 to 15","Above 15")))</f>
        <v>10 to 15</v>
      </c>
      <c r="J324" s="57">
        <v>67.046942000000001</v>
      </c>
      <c r="K324" s="34">
        <v>9.8726789999999998</v>
      </c>
      <c r="L324" s="34">
        <f t="shared" ref="L324:L387" si="68">J324+K324</f>
        <v>76.919621000000006</v>
      </c>
      <c r="M324" s="67">
        <f t="shared" ref="M324:M387" si="69">L324/$L$1</f>
        <v>2.8207110309941079E-3</v>
      </c>
      <c r="N324" s="34">
        <v>92.745828000000003</v>
      </c>
      <c r="O324" s="68">
        <f t="shared" ref="O324:O387" si="70">N324/$N$1</f>
        <v>1.736871022333678E-3</v>
      </c>
      <c r="P324" s="71"/>
      <c r="Q324" s="10">
        <v>168</v>
      </c>
      <c r="R324" s="8">
        <v>317</v>
      </c>
      <c r="S324" s="8">
        <v>27</v>
      </c>
      <c r="T324" s="8">
        <v>15</v>
      </c>
      <c r="U324" s="8">
        <v>0</v>
      </c>
      <c r="V324" s="8">
        <v>6</v>
      </c>
      <c r="W324" s="22">
        <v>33</v>
      </c>
      <c r="X324" s="16">
        <v>566</v>
      </c>
      <c r="Y324" s="8">
        <v>541</v>
      </c>
      <c r="Z324" s="9">
        <f t="shared" ref="Z324:Z387" si="71">IFERROR(1-Y324/X324,0)</f>
        <v>4.4169611307420475E-2</v>
      </c>
      <c r="AA324" s="8">
        <f t="shared" ref="AA324:AA387" si="72">IFERROR(X324-Y324,0)</f>
        <v>25</v>
      </c>
      <c r="AB324" s="42" t="str">
        <f t="shared" ref="AB324:AB387" si="73">IF(Y324&lt;50,"A. Below 50",IF(Y324&lt;100,"B. 50-100",IF(Y324&lt;250,"C. 100-250",IF(Y324&lt;500,"D. 240-500",IF(Y324&lt;750,"E. 500-750",IF(Y324&lt;1000,"F. 750-100","G. Above 1000"))))))</f>
        <v>E. 500-750</v>
      </c>
      <c r="AC324" s="40">
        <v>0.9</v>
      </c>
      <c r="AD324" s="26">
        <f t="shared" ref="AD324:AD387" si="74">ROUND(Y324*AC324,0)</f>
        <v>487</v>
      </c>
      <c r="AE324" s="31">
        <f t="shared" ref="AE324:AE387" si="75">$AE$1</f>
        <v>1</v>
      </c>
      <c r="AF324" s="31">
        <f>Table1[[#This Row],[Contactable leads]]*Table1[[#This Row],[Average productive calls per lead]]</f>
        <v>487</v>
      </c>
      <c r="AG324" s="31">
        <f>Table1[[#This Row],[Total Calls]]*$AG$1</f>
        <v>438.3</v>
      </c>
      <c r="AH324" s="31">
        <f>IF(Table1[[#This Row],[MSRU]]="Metro",3,IF(Table1[[#This Row],[MSRU]]="URBAN",2,1))</f>
        <v>1</v>
      </c>
      <c r="AI324" s="23">
        <f t="shared" ref="AI324:AI387" si="76">$AI$1</f>
        <v>24</v>
      </c>
      <c r="AJ324" s="4">
        <f t="shared" ref="AJ324:AJ387" si="77">$AJ$1</f>
        <v>8</v>
      </c>
      <c r="AK324" s="4">
        <f t="shared" ref="AK324:AK387" si="78">$AK$1</f>
        <v>6</v>
      </c>
      <c r="AL324" s="4">
        <f t="shared" ref="AL324:AL387" si="79">$AL$1</f>
        <v>15</v>
      </c>
      <c r="AM324" s="4">
        <f>(Table1[[#This Row],[Total Employees dedicated for sales pitch]]*Table1[[#This Row],[Working days]]*Table1[[#This Row],[Productive working hours]]*60)/Table1[[#This Row],[Minutes per connected call]]</f>
        <v>576</v>
      </c>
      <c r="AN32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487</v>
      </c>
      <c r="AO324" s="22">
        <f>Table1[[#This Row],[Contactable leads]]-Table1[[#This Row],[Contacted leads]]</f>
        <v>0</v>
      </c>
      <c r="AP324" s="17"/>
    </row>
    <row r="325" spans="1:42" x14ac:dyDescent="0.35">
      <c r="A325" s="11">
        <v>326</v>
      </c>
      <c r="B325" s="5" t="str">
        <f>IF(Table1[[#This Row],[Savings]]&gt;0,"N","Y")</f>
        <v>N</v>
      </c>
      <c r="C325" s="5" t="s">
        <v>184</v>
      </c>
      <c r="D325" s="5" t="s">
        <v>343</v>
      </c>
      <c r="E325" s="5" t="s">
        <v>640</v>
      </c>
      <c r="F325" s="6">
        <v>32562</v>
      </c>
      <c r="G325" s="7">
        <f t="shared" ca="1" si="67"/>
        <v>36</v>
      </c>
      <c r="H325" s="4">
        <v>7</v>
      </c>
      <c r="I325" s="5" t="str">
        <f>IF(Table1[[#This Row],[No of Employees]]&lt;5,"Below 5",IF(Table1[[#This Row],[No of Employees]]&lt;10,"5 to 10",IF(Table1[[#This Row],[No of Employees]]&lt;15,"10 to 15","Above 15")))</f>
        <v>5 to 10</v>
      </c>
      <c r="J325" s="57">
        <v>24.885068</v>
      </c>
      <c r="K325" s="34">
        <v>0.71740000000000004</v>
      </c>
      <c r="L325" s="34">
        <f t="shared" si="68"/>
        <v>25.602468000000002</v>
      </c>
      <c r="M325" s="67">
        <f t="shared" si="69"/>
        <v>9.3886531120939429E-4</v>
      </c>
      <c r="N325" s="34">
        <v>22.907520999999999</v>
      </c>
      <c r="O325" s="68">
        <f t="shared" si="70"/>
        <v>4.2899406125739903E-4</v>
      </c>
      <c r="P325" s="71"/>
      <c r="Q325" s="10">
        <v>87</v>
      </c>
      <c r="R325" s="8">
        <v>129</v>
      </c>
      <c r="S325" s="8">
        <v>6</v>
      </c>
      <c r="T325" s="8">
        <v>10</v>
      </c>
      <c r="U325" s="8">
        <v>0</v>
      </c>
      <c r="V325" s="8">
        <v>3</v>
      </c>
      <c r="W325" s="22">
        <v>5</v>
      </c>
      <c r="X325" s="16">
        <v>240</v>
      </c>
      <c r="Y325" s="8">
        <v>235</v>
      </c>
      <c r="Z325" s="9">
        <f t="shared" si="71"/>
        <v>2.083333333333337E-2</v>
      </c>
      <c r="AA325" s="8">
        <f t="shared" si="72"/>
        <v>5</v>
      </c>
      <c r="AB325" s="42" t="str">
        <f t="shared" si="73"/>
        <v>C. 100-250</v>
      </c>
      <c r="AC325" s="40">
        <v>0.9</v>
      </c>
      <c r="AD325" s="26">
        <f t="shared" si="74"/>
        <v>212</v>
      </c>
      <c r="AE325" s="31">
        <f t="shared" si="75"/>
        <v>1</v>
      </c>
      <c r="AF325" s="31">
        <f>Table1[[#This Row],[Contactable leads]]*Table1[[#This Row],[Average productive calls per lead]]</f>
        <v>212</v>
      </c>
      <c r="AG325" s="31">
        <f>Table1[[#This Row],[Total Calls]]*$AG$1</f>
        <v>190.8</v>
      </c>
      <c r="AH325" s="31">
        <f>IF(Table1[[#This Row],[MSRU]]="Metro",3,IF(Table1[[#This Row],[MSRU]]="URBAN",2,1))</f>
        <v>1</v>
      </c>
      <c r="AI325" s="23">
        <f t="shared" si="76"/>
        <v>24</v>
      </c>
      <c r="AJ325" s="4">
        <f t="shared" si="77"/>
        <v>8</v>
      </c>
      <c r="AK325" s="4">
        <f t="shared" si="78"/>
        <v>6</v>
      </c>
      <c r="AL325" s="4">
        <f t="shared" si="79"/>
        <v>15</v>
      </c>
      <c r="AM325" s="4">
        <f>(Table1[[#This Row],[Total Employees dedicated for sales pitch]]*Table1[[#This Row],[Working days]]*Table1[[#This Row],[Productive working hours]]*60)/Table1[[#This Row],[Minutes per connected call]]</f>
        <v>576</v>
      </c>
      <c r="AN32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212</v>
      </c>
      <c r="AO325" s="22">
        <f>Table1[[#This Row],[Contactable leads]]-Table1[[#This Row],[Contacted leads]]</f>
        <v>0</v>
      </c>
      <c r="AP325" s="17"/>
    </row>
    <row r="326" spans="1:42" x14ac:dyDescent="0.35">
      <c r="A326" s="11">
        <v>327</v>
      </c>
      <c r="B326" s="5" t="str">
        <f>IF(Table1[[#This Row],[Savings]]&gt;0,"N","Y")</f>
        <v>N</v>
      </c>
      <c r="C326" s="5" t="s">
        <v>314</v>
      </c>
      <c r="D326" s="5" t="s">
        <v>356</v>
      </c>
      <c r="E326" s="5" t="s">
        <v>641</v>
      </c>
      <c r="F326" s="6">
        <v>34418</v>
      </c>
      <c r="G326" s="7">
        <f t="shared" ca="1" si="67"/>
        <v>31</v>
      </c>
      <c r="H326" s="4">
        <v>12</v>
      </c>
      <c r="I326" s="5" t="str">
        <f>IF(Table1[[#This Row],[No of Employees]]&lt;5,"Below 5",IF(Table1[[#This Row],[No of Employees]]&lt;10,"5 to 10",IF(Table1[[#This Row],[No of Employees]]&lt;15,"10 to 15","Above 15")))</f>
        <v>10 to 15</v>
      </c>
      <c r="J326" s="57">
        <v>23.242716000000001</v>
      </c>
      <c r="K326" s="34">
        <v>4.2847309999999998</v>
      </c>
      <c r="L326" s="34">
        <f t="shared" si="68"/>
        <v>27.527447000000002</v>
      </c>
      <c r="M326" s="67">
        <f t="shared" si="69"/>
        <v>1.0094560061340613E-3</v>
      </c>
      <c r="N326" s="34">
        <v>43.903632999999999</v>
      </c>
      <c r="O326" s="68">
        <f t="shared" si="70"/>
        <v>8.2219275602211017E-4</v>
      </c>
      <c r="P326" s="71"/>
      <c r="Q326" s="10">
        <v>66</v>
      </c>
      <c r="R326" s="8">
        <v>165</v>
      </c>
      <c r="S326" s="8">
        <v>14</v>
      </c>
      <c r="T326" s="8">
        <v>9</v>
      </c>
      <c r="U326" s="8">
        <v>0</v>
      </c>
      <c r="V326" s="8">
        <v>1</v>
      </c>
      <c r="W326" s="22">
        <v>16</v>
      </c>
      <c r="X326" s="16">
        <v>271</v>
      </c>
      <c r="Y326" s="8">
        <v>267</v>
      </c>
      <c r="Z326" s="9">
        <f t="shared" si="71"/>
        <v>1.4760147601476037E-2</v>
      </c>
      <c r="AA326" s="8">
        <f t="shared" si="72"/>
        <v>4</v>
      </c>
      <c r="AB326" s="42" t="str">
        <f t="shared" si="73"/>
        <v>D. 240-500</v>
      </c>
      <c r="AC326" s="40">
        <v>0.9</v>
      </c>
      <c r="AD326" s="26">
        <f t="shared" si="74"/>
        <v>240</v>
      </c>
      <c r="AE326" s="31">
        <f t="shared" si="75"/>
        <v>1</v>
      </c>
      <c r="AF326" s="31">
        <f>Table1[[#This Row],[Contactable leads]]*Table1[[#This Row],[Average productive calls per lead]]</f>
        <v>240</v>
      </c>
      <c r="AG326" s="31">
        <f>Table1[[#This Row],[Total Calls]]*$AG$1</f>
        <v>216</v>
      </c>
      <c r="AH326" s="31">
        <f>IF(Table1[[#This Row],[MSRU]]="Metro",3,IF(Table1[[#This Row],[MSRU]]="URBAN",2,1))</f>
        <v>2</v>
      </c>
      <c r="AI326" s="23">
        <f t="shared" si="76"/>
        <v>24</v>
      </c>
      <c r="AJ326" s="4">
        <f t="shared" si="77"/>
        <v>8</v>
      </c>
      <c r="AK326" s="4">
        <f t="shared" si="78"/>
        <v>6</v>
      </c>
      <c r="AL326" s="4">
        <f t="shared" si="79"/>
        <v>15</v>
      </c>
      <c r="AM326" s="4">
        <f>(Table1[[#This Row],[Total Employees dedicated for sales pitch]]*Table1[[#This Row],[Working days]]*Table1[[#This Row],[Productive working hours]]*60)/Table1[[#This Row],[Minutes per connected call]]</f>
        <v>1152</v>
      </c>
      <c r="AN32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240</v>
      </c>
      <c r="AO326" s="22">
        <f>Table1[[#This Row],[Contactable leads]]-Table1[[#This Row],[Contacted leads]]</f>
        <v>0</v>
      </c>
      <c r="AP326" s="17"/>
    </row>
    <row r="327" spans="1:42" x14ac:dyDescent="0.35">
      <c r="A327" s="11">
        <v>328</v>
      </c>
      <c r="B327" s="5" t="str">
        <f>IF(Table1[[#This Row],[Savings]]&gt;0,"N","Y")</f>
        <v>N</v>
      </c>
      <c r="C327" s="5" t="s">
        <v>181</v>
      </c>
      <c r="D327" s="5" t="s">
        <v>356</v>
      </c>
      <c r="E327" s="5" t="s">
        <v>642</v>
      </c>
      <c r="F327" s="6">
        <v>34732</v>
      </c>
      <c r="G327" s="7">
        <f t="shared" ca="1" si="67"/>
        <v>30</v>
      </c>
      <c r="H327" s="4">
        <v>9</v>
      </c>
      <c r="I327" s="5" t="str">
        <f>IF(Table1[[#This Row],[No of Employees]]&lt;5,"Below 5",IF(Table1[[#This Row],[No of Employees]]&lt;10,"5 to 10",IF(Table1[[#This Row],[No of Employees]]&lt;15,"10 to 15","Above 15")))</f>
        <v>5 to 10</v>
      </c>
      <c r="J327" s="57">
        <v>40.259233000000002</v>
      </c>
      <c r="K327" s="34">
        <v>4.3932969999999996</v>
      </c>
      <c r="L327" s="34">
        <f t="shared" si="68"/>
        <v>44.652529999999999</v>
      </c>
      <c r="M327" s="67">
        <f t="shared" si="69"/>
        <v>1.6374480567551851E-3</v>
      </c>
      <c r="N327" s="34">
        <v>127.558712</v>
      </c>
      <c r="O327" s="68">
        <f t="shared" si="70"/>
        <v>2.3888193711420333E-3</v>
      </c>
      <c r="P327" s="71"/>
      <c r="Q327" s="10">
        <v>110</v>
      </c>
      <c r="R327" s="8">
        <v>488</v>
      </c>
      <c r="S327" s="8">
        <v>22</v>
      </c>
      <c r="T327" s="8">
        <v>32</v>
      </c>
      <c r="U327" s="8">
        <v>2</v>
      </c>
      <c r="V327" s="8">
        <v>7</v>
      </c>
      <c r="W327" s="22">
        <v>13</v>
      </c>
      <c r="X327" s="16">
        <v>674</v>
      </c>
      <c r="Y327" s="8">
        <v>646</v>
      </c>
      <c r="Z327" s="9">
        <f t="shared" si="71"/>
        <v>4.1543026706231445E-2</v>
      </c>
      <c r="AA327" s="8">
        <f t="shared" si="72"/>
        <v>28</v>
      </c>
      <c r="AB327" s="42" t="str">
        <f t="shared" si="73"/>
        <v>E. 500-750</v>
      </c>
      <c r="AC327" s="40">
        <v>0.9</v>
      </c>
      <c r="AD327" s="26">
        <f t="shared" si="74"/>
        <v>581</v>
      </c>
      <c r="AE327" s="31">
        <f t="shared" si="75"/>
        <v>1</v>
      </c>
      <c r="AF327" s="31">
        <f>Table1[[#This Row],[Contactable leads]]*Table1[[#This Row],[Average productive calls per lead]]</f>
        <v>581</v>
      </c>
      <c r="AG327" s="31">
        <f>Table1[[#This Row],[Total Calls]]*$AG$1</f>
        <v>522.9</v>
      </c>
      <c r="AH327" s="31">
        <f>IF(Table1[[#This Row],[MSRU]]="Metro",3,IF(Table1[[#This Row],[MSRU]]="URBAN",2,1))</f>
        <v>2</v>
      </c>
      <c r="AI327" s="23">
        <f t="shared" si="76"/>
        <v>24</v>
      </c>
      <c r="AJ327" s="4">
        <f t="shared" si="77"/>
        <v>8</v>
      </c>
      <c r="AK327" s="4">
        <f t="shared" si="78"/>
        <v>6</v>
      </c>
      <c r="AL327" s="4">
        <f t="shared" si="79"/>
        <v>15</v>
      </c>
      <c r="AM327" s="4">
        <f>(Table1[[#This Row],[Total Employees dedicated for sales pitch]]*Table1[[#This Row],[Working days]]*Table1[[#This Row],[Productive working hours]]*60)/Table1[[#This Row],[Minutes per connected call]]</f>
        <v>1152</v>
      </c>
      <c r="AN32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581</v>
      </c>
      <c r="AO327" s="22">
        <f>Table1[[#This Row],[Contactable leads]]-Table1[[#This Row],[Contacted leads]]</f>
        <v>0</v>
      </c>
      <c r="AP327" s="17"/>
    </row>
    <row r="328" spans="1:42" x14ac:dyDescent="0.35">
      <c r="A328" s="11">
        <v>329</v>
      </c>
      <c r="B328" s="5" t="str">
        <f>IF(Table1[[#This Row],[Savings]]&gt;0,"N","Y")</f>
        <v>N</v>
      </c>
      <c r="C328" s="5" t="s">
        <v>314</v>
      </c>
      <c r="D328" s="5" t="s">
        <v>340</v>
      </c>
      <c r="E328" s="5" t="s">
        <v>643</v>
      </c>
      <c r="F328" s="6">
        <v>35723</v>
      </c>
      <c r="G328" s="7">
        <f t="shared" ca="1" si="67"/>
        <v>27</v>
      </c>
      <c r="H328" s="4">
        <v>16</v>
      </c>
      <c r="I328" s="5" t="str">
        <f>IF(Table1[[#This Row],[No of Employees]]&lt;5,"Below 5",IF(Table1[[#This Row],[No of Employees]]&lt;10,"5 to 10",IF(Table1[[#This Row],[No of Employees]]&lt;15,"10 to 15","Above 15")))</f>
        <v>Above 15</v>
      </c>
      <c r="J328" s="57">
        <v>42.498387999999998</v>
      </c>
      <c r="K328" s="34">
        <v>27.3</v>
      </c>
      <c r="L328" s="34">
        <f t="shared" si="68"/>
        <v>69.798388000000003</v>
      </c>
      <c r="M328" s="67">
        <f t="shared" si="69"/>
        <v>2.5595690724634066E-3</v>
      </c>
      <c r="N328" s="34">
        <v>362.36158799999998</v>
      </c>
      <c r="O328" s="68">
        <f t="shared" si="70"/>
        <v>6.7860232139392296E-3</v>
      </c>
      <c r="P328" s="71"/>
      <c r="Q328" s="10">
        <v>28</v>
      </c>
      <c r="R328" s="8">
        <v>171</v>
      </c>
      <c r="S328" s="8">
        <v>15</v>
      </c>
      <c r="T328" s="8">
        <v>17</v>
      </c>
      <c r="U328" s="8">
        <v>0</v>
      </c>
      <c r="V328" s="8">
        <v>6</v>
      </c>
      <c r="W328" s="22">
        <v>23</v>
      </c>
      <c r="X328" s="16">
        <v>260</v>
      </c>
      <c r="Y328" s="8">
        <v>251</v>
      </c>
      <c r="Z328" s="9">
        <f t="shared" si="71"/>
        <v>3.4615384615384603E-2</v>
      </c>
      <c r="AA328" s="8">
        <f t="shared" si="72"/>
        <v>9</v>
      </c>
      <c r="AB328" s="42" t="str">
        <f t="shared" si="73"/>
        <v>D. 240-500</v>
      </c>
      <c r="AC328" s="40">
        <v>0.9</v>
      </c>
      <c r="AD328" s="26">
        <f t="shared" si="74"/>
        <v>226</v>
      </c>
      <c r="AE328" s="31">
        <f t="shared" si="75"/>
        <v>1</v>
      </c>
      <c r="AF328" s="31">
        <f>Table1[[#This Row],[Contactable leads]]*Table1[[#This Row],[Average productive calls per lead]]</f>
        <v>226</v>
      </c>
      <c r="AG328" s="31">
        <f>Table1[[#This Row],[Total Calls]]*$AG$1</f>
        <v>203.4</v>
      </c>
      <c r="AH328" s="31">
        <f>IF(Table1[[#This Row],[MSRU]]="Metro",3,IF(Table1[[#This Row],[MSRU]]="URBAN",2,1))</f>
        <v>3</v>
      </c>
      <c r="AI328" s="23">
        <f t="shared" si="76"/>
        <v>24</v>
      </c>
      <c r="AJ328" s="4">
        <f t="shared" si="77"/>
        <v>8</v>
      </c>
      <c r="AK328" s="4">
        <f t="shared" si="78"/>
        <v>6</v>
      </c>
      <c r="AL328" s="4">
        <f t="shared" si="79"/>
        <v>15</v>
      </c>
      <c r="AM328" s="4">
        <f>(Table1[[#This Row],[Total Employees dedicated for sales pitch]]*Table1[[#This Row],[Working days]]*Table1[[#This Row],[Productive working hours]]*60)/Table1[[#This Row],[Minutes per connected call]]</f>
        <v>1728</v>
      </c>
      <c r="AN32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226</v>
      </c>
      <c r="AO328" s="22">
        <f>Table1[[#This Row],[Contactable leads]]-Table1[[#This Row],[Contacted leads]]</f>
        <v>0</v>
      </c>
      <c r="AP328" s="17"/>
    </row>
    <row r="329" spans="1:42" x14ac:dyDescent="0.35">
      <c r="A329" s="11">
        <v>330</v>
      </c>
      <c r="B329" s="5" t="str">
        <f>IF(Table1[[#This Row],[Savings]]&gt;0,"N","Y")</f>
        <v>N</v>
      </c>
      <c r="C329" s="5" t="s">
        <v>181</v>
      </c>
      <c r="D329" s="5" t="s">
        <v>356</v>
      </c>
      <c r="E329" s="5" t="s">
        <v>644</v>
      </c>
      <c r="F329" s="6">
        <v>35783</v>
      </c>
      <c r="G329" s="7">
        <f t="shared" ca="1" si="67"/>
        <v>27</v>
      </c>
      <c r="H329" s="4">
        <v>9</v>
      </c>
      <c r="I329" s="5" t="str">
        <f>IF(Table1[[#This Row],[No of Employees]]&lt;5,"Below 5",IF(Table1[[#This Row],[No of Employees]]&lt;10,"5 to 10",IF(Table1[[#This Row],[No of Employees]]&lt;15,"10 to 15","Above 15")))</f>
        <v>5 to 10</v>
      </c>
      <c r="J329" s="57">
        <v>37.296716000000004</v>
      </c>
      <c r="K329" s="34">
        <v>5.1996089999999997</v>
      </c>
      <c r="L329" s="34">
        <f t="shared" si="68"/>
        <v>42.496325000000006</v>
      </c>
      <c r="M329" s="67">
        <f t="shared" si="69"/>
        <v>1.5583780984075662E-3</v>
      </c>
      <c r="N329" s="34">
        <v>107.105273</v>
      </c>
      <c r="O329" s="68">
        <f t="shared" si="70"/>
        <v>2.005783430094965E-3</v>
      </c>
      <c r="P329" s="71"/>
      <c r="Q329" s="10">
        <v>67</v>
      </c>
      <c r="R329" s="8">
        <v>475</v>
      </c>
      <c r="S329" s="8">
        <v>16</v>
      </c>
      <c r="T329" s="8">
        <v>32</v>
      </c>
      <c r="U329" s="8">
        <v>2</v>
      </c>
      <c r="V329" s="8">
        <v>3</v>
      </c>
      <c r="W329" s="22">
        <v>15</v>
      </c>
      <c r="X329" s="16">
        <v>610</v>
      </c>
      <c r="Y329" s="8">
        <v>591</v>
      </c>
      <c r="Z329" s="9">
        <f t="shared" si="71"/>
        <v>3.1147540983606503E-2</v>
      </c>
      <c r="AA329" s="8">
        <f t="shared" si="72"/>
        <v>19</v>
      </c>
      <c r="AB329" s="42" t="str">
        <f t="shared" si="73"/>
        <v>E. 500-750</v>
      </c>
      <c r="AC329" s="40">
        <v>0.9</v>
      </c>
      <c r="AD329" s="26">
        <f t="shared" si="74"/>
        <v>532</v>
      </c>
      <c r="AE329" s="31">
        <f t="shared" si="75"/>
        <v>1</v>
      </c>
      <c r="AF329" s="31">
        <f>Table1[[#This Row],[Contactable leads]]*Table1[[#This Row],[Average productive calls per lead]]</f>
        <v>532</v>
      </c>
      <c r="AG329" s="31">
        <f>Table1[[#This Row],[Total Calls]]*$AG$1</f>
        <v>478.8</v>
      </c>
      <c r="AH329" s="31">
        <f>IF(Table1[[#This Row],[MSRU]]="Metro",3,IF(Table1[[#This Row],[MSRU]]="URBAN",2,1))</f>
        <v>2</v>
      </c>
      <c r="AI329" s="23">
        <f t="shared" si="76"/>
        <v>24</v>
      </c>
      <c r="AJ329" s="4">
        <f t="shared" si="77"/>
        <v>8</v>
      </c>
      <c r="AK329" s="4">
        <f t="shared" si="78"/>
        <v>6</v>
      </c>
      <c r="AL329" s="4">
        <f t="shared" si="79"/>
        <v>15</v>
      </c>
      <c r="AM329" s="4">
        <f>(Table1[[#This Row],[Total Employees dedicated for sales pitch]]*Table1[[#This Row],[Working days]]*Table1[[#This Row],[Productive working hours]]*60)/Table1[[#This Row],[Minutes per connected call]]</f>
        <v>1152</v>
      </c>
      <c r="AN32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532</v>
      </c>
      <c r="AO329" s="22">
        <f>Table1[[#This Row],[Contactable leads]]-Table1[[#This Row],[Contacted leads]]</f>
        <v>0</v>
      </c>
      <c r="AP329" s="17"/>
    </row>
    <row r="330" spans="1:42" x14ac:dyDescent="0.35">
      <c r="A330" s="11">
        <v>331</v>
      </c>
      <c r="B330" s="5" t="str">
        <f>IF(Table1[[#This Row],[Savings]]&gt;0,"N","Y")</f>
        <v>N</v>
      </c>
      <c r="C330" s="5" t="s">
        <v>314</v>
      </c>
      <c r="D330" s="5" t="s">
        <v>340</v>
      </c>
      <c r="E330" s="5" t="s">
        <v>645</v>
      </c>
      <c r="F330" s="6">
        <v>35566</v>
      </c>
      <c r="G330" s="7">
        <f t="shared" ca="1" si="67"/>
        <v>28</v>
      </c>
      <c r="H330" s="4">
        <v>10</v>
      </c>
      <c r="I330" s="5" t="str">
        <f>IF(Table1[[#This Row],[No of Employees]]&lt;5,"Below 5",IF(Table1[[#This Row],[No of Employees]]&lt;10,"5 to 10",IF(Table1[[#This Row],[No of Employees]]&lt;15,"10 to 15","Above 15")))</f>
        <v>10 to 15</v>
      </c>
      <c r="J330" s="57">
        <v>21.227383</v>
      </c>
      <c r="K330" s="34">
        <v>4.3566969999999996</v>
      </c>
      <c r="L330" s="34">
        <f t="shared" si="68"/>
        <v>25.58408</v>
      </c>
      <c r="M330" s="67">
        <f t="shared" si="69"/>
        <v>9.381910068672301E-4</v>
      </c>
      <c r="N330" s="34">
        <v>44.817340000000002</v>
      </c>
      <c r="O330" s="68">
        <f t="shared" si="70"/>
        <v>8.393039430741406E-4</v>
      </c>
      <c r="P330" s="71"/>
      <c r="Q330" s="10">
        <v>48</v>
      </c>
      <c r="R330" s="8">
        <v>111</v>
      </c>
      <c r="S330" s="8">
        <v>6</v>
      </c>
      <c r="T330" s="8">
        <v>4</v>
      </c>
      <c r="U330" s="8">
        <v>0</v>
      </c>
      <c r="V330" s="8">
        <v>3</v>
      </c>
      <c r="W330" s="22">
        <v>10</v>
      </c>
      <c r="X330" s="16">
        <v>182</v>
      </c>
      <c r="Y330" s="8">
        <v>178</v>
      </c>
      <c r="Z330" s="9">
        <f t="shared" si="71"/>
        <v>2.1978021978022011E-2</v>
      </c>
      <c r="AA330" s="8">
        <f t="shared" si="72"/>
        <v>4</v>
      </c>
      <c r="AB330" s="42" t="str">
        <f t="shared" si="73"/>
        <v>C. 100-250</v>
      </c>
      <c r="AC330" s="40">
        <v>0.9</v>
      </c>
      <c r="AD330" s="26">
        <f t="shared" si="74"/>
        <v>160</v>
      </c>
      <c r="AE330" s="31">
        <f t="shared" si="75"/>
        <v>1</v>
      </c>
      <c r="AF330" s="31">
        <f>Table1[[#This Row],[Contactable leads]]*Table1[[#This Row],[Average productive calls per lead]]</f>
        <v>160</v>
      </c>
      <c r="AG330" s="31">
        <f>Table1[[#This Row],[Total Calls]]*$AG$1</f>
        <v>144</v>
      </c>
      <c r="AH330" s="31">
        <f>IF(Table1[[#This Row],[MSRU]]="Metro",3,IF(Table1[[#This Row],[MSRU]]="URBAN",2,1))</f>
        <v>3</v>
      </c>
      <c r="AI330" s="23">
        <f t="shared" si="76"/>
        <v>24</v>
      </c>
      <c r="AJ330" s="4">
        <f t="shared" si="77"/>
        <v>8</v>
      </c>
      <c r="AK330" s="4">
        <f t="shared" si="78"/>
        <v>6</v>
      </c>
      <c r="AL330" s="4">
        <f t="shared" si="79"/>
        <v>15</v>
      </c>
      <c r="AM330" s="4">
        <f>(Table1[[#This Row],[Total Employees dedicated for sales pitch]]*Table1[[#This Row],[Working days]]*Table1[[#This Row],[Productive working hours]]*60)/Table1[[#This Row],[Minutes per connected call]]</f>
        <v>1728</v>
      </c>
      <c r="AN33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160</v>
      </c>
      <c r="AO330" s="22">
        <f>Table1[[#This Row],[Contactable leads]]-Table1[[#This Row],[Contacted leads]]</f>
        <v>0</v>
      </c>
      <c r="AP330" s="17"/>
    </row>
    <row r="331" spans="1:42" x14ac:dyDescent="0.35">
      <c r="A331" s="11">
        <v>332</v>
      </c>
      <c r="B331" s="5" t="str">
        <f>IF(Table1[[#This Row],[Savings]]&gt;0,"N","Y")</f>
        <v>N</v>
      </c>
      <c r="C331" s="5" t="s">
        <v>181</v>
      </c>
      <c r="D331" s="5" t="s">
        <v>356</v>
      </c>
      <c r="E331" s="5" t="s">
        <v>646</v>
      </c>
      <c r="F331" s="6">
        <v>36195</v>
      </c>
      <c r="G331" s="7">
        <f t="shared" ca="1" si="67"/>
        <v>26</v>
      </c>
      <c r="H331" s="4">
        <v>11</v>
      </c>
      <c r="I331" s="5" t="str">
        <f>IF(Table1[[#This Row],[No of Employees]]&lt;5,"Below 5",IF(Table1[[#This Row],[No of Employees]]&lt;10,"5 to 10",IF(Table1[[#This Row],[No of Employees]]&lt;15,"10 to 15","Above 15")))</f>
        <v>10 to 15</v>
      </c>
      <c r="J331" s="57">
        <v>42.780174000000002</v>
      </c>
      <c r="K331" s="34">
        <v>5.4090040000000004</v>
      </c>
      <c r="L331" s="34">
        <f t="shared" si="68"/>
        <v>48.189178000000005</v>
      </c>
      <c r="M331" s="67">
        <f t="shared" si="69"/>
        <v>1.7671400897716148E-3</v>
      </c>
      <c r="N331" s="34">
        <v>143.622445</v>
      </c>
      <c r="O331" s="68">
        <f t="shared" si="70"/>
        <v>2.6896483459850338E-3</v>
      </c>
      <c r="P331" s="71"/>
      <c r="Q331" s="10">
        <v>31</v>
      </c>
      <c r="R331" s="8">
        <v>560</v>
      </c>
      <c r="S331" s="8">
        <v>9</v>
      </c>
      <c r="T331" s="8">
        <v>39</v>
      </c>
      <c r="U331" s="8">
        <v>2</v>
      </c>
      <c r="V331" s="8">
        <v>2</v>
      </c>
      <c r="W331" s="22">
        <v>28</v>
      </c>
      <c r="X331" s="16">
        <v>671</v>
      </c>
      <c r="Y331" s="8">
        <v>645</v>
      </c>
      <c r="Z331" s="9">
        <f t="shared" si="71"/>
        <v>3.8748137108792879E-2</v>
      </c>
      <c r="AA331" s="8">
        <f t="shared" si="72"/>
        <v>26</v>
      </c>
      <c r="AB331" s="42" t="str">
        <f t="shared" si="73"/>
        <v>E. 500-750</v>
      </c>
      <c r="AC331" s="40">
        <v>0.9</v>
      </c>
      <c r="AD331" s="26">
        <f t="shared" si="74"/>
        <v>581</v>
      </c>
      <c r="AE331" s="31">
        <f t="shared" si="75"/>
        <v>1</v>
      </c>
      <c r="AF331" s="31">
        <f>Table1[[#This Row],[Contactable leads]]*Table1[[#This Row],[Average productive calls per lead]]</f>
        <v>581</v>
      </c>
      <c r="AG331" s="31">
        <f>Table1[[#This Row],[Total Calls]]*$AG$1</f>
        <v>522.9</v>
      </c>
      <c r="AH331" s="31">
        <f>IF(Table1[[#This Row],[MSRU]]="Metro",3,IF(Table1[[#This Row],[MSRU]]="URBAN",2,1))</f>
        <v>2</v>
      </c>
      <c r="AI331" s="23">
        <f t="shared" si="76"/>
        <v>24</v>
      </c>
      <c r="AJ331" s="4">
        <f t="shared" si="77"/>
        <v>8</v>
      </c>
      <c r="AK331" s="4">
        <f t="shared" si="78"/>
        <v>6</v>
      </c>
      <c r="AL331" s="4">
        <f t="shared" si="79"/>
        <v>15</v>
      </c>
      <c r="AM331" s="4">
        <f>(Table1[[#This Row],[Total Employees dedicated for sales pitch]]*Table1[[#This Row],[Working days]]*Table1[[#This Row],[Productive working hours]]*60)/Table1[[#This Row],[Minutes per connected call]]</f>
        <v>1152</v>
      </c>
      <c r="AN33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581</v>
      </c>
      <c r="AO331" s="22">
        <f>Table1[[#This Row],[Contactable leads]]-Table1[[#This Row],[Contacted leads]]</f>
        <v>0</v>
      </c>
      <c r="AP331" s="17"/>
    </row>
    <row r="332" spans="1:42" x14ac:dyDescent="0.35">
      <c r="A332" s="11">
        <v>333</v>
      </c>
      <c r="B332" s="5" t="str">
        <f>IF(Table1[[#This Row],[Savings]]&gt;0,"N","Y")</f>
        <v>N</v>
      </c>
      <c r="C332" s="5" t="s">
        <v>314</v>
      </c>
      <c r="D332" s="5" t="s">
        <v>340</v>
      </c>
      <c r="E332" s="5" t="s">
        <v>647</v>
      </c>
      <c r="F332" s="6">
        <v>38076</v>
      </c>
      <c r="G332" s="7">
        <f t="shared" ca="1" si="67"/>
        <v>21</v>
      </c>
      <c r="H332" s="4">
        <v>11</v>
      </c>
      <c r="I332" s="5" t="str">
        <f>IF(Table1[[#This Row],[No of Employees]]&lt;5,"Below 5",IF(Table1[[#This Row],[No of Employees]]&lt;10,"5 to 10",IF(Table1[[#This Row],[No of Employees]]&lt;15,"10 to 15","Above 15")))</f>
        <v>10 to 15</v>
      </c>
      <c r="J332" s="57">
        <v>36.526893000000001</v>
      </c>
      <c r="K332" s="34">
        <v>5.5788520000000004</v>
      </c>
      <c r="L332" s="34">
        <f t="shared" si="68"/>
        <v>42.105744999999999</v>
      </c>
      <c r="M332" s="67">
        <f t="shared" si="69"/>
        <v>1.5440551818335791E-3</v>
      </c>
      <c r="N332" s="34">
        <v>86.885244</v>
      </c>
      <c r="O332" s="68">
        <f t="shared" si="70"/>
        <v>1.6271186082029592E-3</v>
      </c>
      <c r="P332" s="71"/>
      <c r="Q332" s="10">
        <v>59</v>
      </c>
      <c r="R332" s="8">
        <v>211</v>
      </c>
      <c r="S332" s="8">
        <v>9</v>
      </c>
      <c r="T332" s="8">
        <v>14</v>
      </c>
      <c r="U332" s="8">
        <v>0</v>
      </c>
      <c r="V332" s="8">
        <v>6</v>
      </c>
      <c r="W332" s="22">
        <v>5</v>
      </c>
      <c r="X332" s="16">
        <v>304</v>
      </c>
      <c r="Y332" s="8">
        <v>293</v>
      </c>
      <c r="Z332" s="9">
        <f t="shared" si="71"/>
        <v>3.6184210526315819E-2</v>
      </c>
      <c r="AA332" s="8">
        <f t="shared" si="72"/>
        <v>11</v>
      </c>
      <c r="AB332" s="42" t="str">
        <f t="shared" si="73"/>
        <v>D. 240-500</v>
      </c>
      <c r="AC332" s="40">
        <v>0.9</v>
      </c>
      <c r="AD332" s="26">
        <f t="shared" si="74"/>
        <v>264</v>
      </c>
      <c r="AE332" s="31">
        <f t="shared" si="75"/>
        <v>1</v>
      </c>
      <c r="AF332" s="31">
        <f>Table1[[#This Row],[Contactable leads]]*Table1[[#This Row],[Average productive calls per lead]]</f>
        <v>264</v>
      </c>
      <c r="AG332" s="31">
        <f>Table1[[#This Row],[Total Calls]]*$AG$1</f>
        <v>237.6</v>
      </c>
      <c r="AH332" s="31">
        <f>IF(Table1[[#This Row],[MSRU]]="Metro",3,IF(Table1[[#This Row],[MSRU]]="URBAN",2,1))</f>
        <v>3</v>
      </c>
      <c r="AI332" s="23">
        <f t="shared" si="76"/>
        <v>24</v>
      </c>
      <c r="AJ332" s="4">
        <f t="shared" si="77"/>
        <v>8</v>
      </c>
      <c r="AK332" s="4">
        <f t="shared" si="78"/>
        <v>6</v>
      </c>
      <c r="AL332" s="4">
        <f t="shared" si="79"/>
        <v>15</v>
      </c>
      <c r="AM332" s="4">
        <f>(Table1[[#This Row],[Total Employees dedicated for sales pitch]]*Table1[[#This Row],[Working days]]*Table1[[#This Row],[Productive working hours]]*60)/Table1[[#This Row],[Minutes per connected call]]</f>
        <v>1728</v>
      </c>
      <c r="AN33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264</v>
      </c>
      <c r="AO332" s="22">
        <f>Table1[[#This Row],[Contactable leads]]-Table1[[#This Row],[Contacted leads]]</f>
        <v>0</v>
      </c>
      <c r="AP332" s="17"/>
    </row>
    <row r="333" spans="1:42" x14ac:dyDescent="0.35">
      <c r="A333" s="11">
        <v>334</v>
      </c>
      <c r="B333" s="5" t="str">
        <f>IF(Table1[[#This Row],[Savings]]&gt;0,"N","Y")</f>
        <v>N</v>
      </c>
      <c r="C333" s="5" t="s">
        <v>314</v>
      </c>
      <c r="D333" s="5" t="s">
        <v>340</v>
      </c>
      <c r="E333" s="5" t="s">
        <v>648</v>
      </c>
      <c r="F333" s="6">
        <v>38076</v>
      </c>
      <c r="G333" s="7">
        <f t="shared" ca="1" si="67"/>
        <v>21</v>
      </c>
      <c r="H333" s="4">
        <v>10</v>
      </c>
      <c r="I333" s="5" t="str">
        <f>IF(Table1[[#This Row],[No of Employees]]&lt;5,"Below 5",IF(Table1[[#This Row],[No of Employees]]&lt;10,"5 to 10",IF(Table1[[#This Row],[No of Employees]]&lt;15,"10 to 15","Above 15")))</f>
        <v>10 to 15</v>
      </c>
      <c r="J333" s="57">
        <v>17.901171999999999</v>
      </c>
      <c r="K333" s="34">
        <v>4.2814129999999997</v>
      </c>
      <c r="L333" s="34">
        <f t="shared" si="68"/>
        <v>22.182585</v>
      </c>
      <c r="M333" s="67">
        <f t="shared" si="69"/>
        <v>8.1345515477077599E-4</v>
      </c>
      <c r="N333" s="34">
        <v>66.336438999999999</v>
      </c>
      <c r="O333" s="68">
        <f t="shared" si="70"/>
        <v>1.2422967276102775E-3</v>
      </c>
      <c r="P333" s="71"/>
      <c r="Q333" s="10">
        <v>37</v>
      </c>
      <c r="R333" s="8">
        <v>66</v>
      </c>
      <c r="S333" s="8">
        <v>6</v>
      </c>
      <c r="T333" s="8">
        <v>3</v>
      </c>
      <c r="U333" s="8">
        <v>0</v>
      </c>
      <c r="V333" s="8">
        <v>7</v>
      </c>
      <c r="W333" s="22">
        <v>9</v>
      </c>
      <c r="X333" s="16">
        <v>128</v>
      </c>
      <c r="Y333" s="8">
        <v>124</v>
      </c>
      <c r="Z333" s="9">
        <f t="shared" si="71"/>
        <v>3.125E-2</v>
      </c>
      <c r="AA333" s="8">
        <f t="shared" si="72"/>
        <v>4</v>
      </c>
      <c r="AB333" s="42" t="str">
        <f t="shared" si="73"/>
        <v>C. 100-250</v>
      </c>
      <c r="AC333" s="40">
        <v>0.9</v>
      </c>
      <c r="AD333" s="26">
        <f t="shared" si="74"/>
        <v>112</v>
      </c>
      <c r="AE333" s="31">
        <f t="shared" si="75"/>
        <v>1</v>
      </c>
      <c r="AF333" s="31">
        <f>Table1[[#This Row],[Contactable leads]]*Table1[[#This Row],[Average productive calls per lead]]</f>
        <v>112</v>
      </c>
      <c r="AG333" s="31">
        <f>Table1[[#This Row],[Total Calls]]*$AG$1</f>
        <v>100.8</v>
      </c>
      <c r="AH333" s="31">
        <f>IF(Table1[[#This Row],[MSRU]]="Metro",3,IF(Table1[[#This Row],[MSRU]]="URBAN",2,1))</f>
        <v>3</v>
      </c>
      <c r="AI333" s="23">
        <f t="shared" si="76"/>
        <v>24</v>
      </c>
      <c r="AJ333" s="4">
        <f t="shared" si="77"/>
        <v>8</v>
      </c>
      <c r="AK333" s="4">
        <f t="shared" si="78"/>
        <v>6</v>
      </c>
      <c r="AL333" s="4">
        <f t="shared" si="79"/>
        <v>15</v>
      </c>
      <c r="AM333" s="4">
        <f>(Table1[[#This Row],[Total Employees dedicated for sales pitch]]*Table1[[#This Row],[Working days]]*Table1[[#This Row],[Productive working hours]]*60)/Table1[[#This Row],[Minutes per connected call]]</f>
        <v>1728</v>
      </c>
      <c r="AN33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112</v>
      </c>
      <c r="AO333" s="22">
        <f>Table1[[#This Row],[Contactable leads]]-Table1[[#This Row],[Contacted leads]]</f>
        <v>0</v>
      </c>
      <c r="AP333" s="17"/>
    </row>
    <row r="334" spans="1:42" x14ac:dyDescent="0.35">
      <c r="A334" s="11">
        <v>335</v>
      </c>
      <c r="B334" s="5" t="str">
        <f>IF(Table1[[#This Row],[Savings]]&gt;0,"N","Y")</f>
        <v>N</v>
      </c>
      <c r="C334" s="5" t="s">
        <v>313</v>
      </c>
      <c r="D334" s="5" t="s">
        <v>356</v>
      </c>
      <c r="E334" s="5" t="s">
        <v>649</v>
      </c>
      <c r="F334" s="6">
        <v>39461</v>
      </c>
      <c r="G334" s="7">
        <f t="shared" ca="1" si="67"/>
        <v>17</v>
      </c>
      <c r="H334" s="4">
        <v>8</v>
      </c>
      <c r="I334" s="5" t="str">
        <f>IF(Table1[[#This Row],[No of Employees]]&lt;5,"Below 5",IF(Table1[[#This Row],[No of Employees]]&lt;10,"5 to 10",IF(Table1[[#This Row],[No of Employees]]&lt;15,"10 to 15","Above 15")))</f>
        <v>5 to 10</v>
      </c>
      <c r="J334" s="57">
        <v>26.106097999999999</v>
      </c>
      <c r="K334" s="34">
        <v>3.0742859999999999</v>
      </c>
      <c r="L334" s="34">
        <f t="shared" si="68"/>
        <v>29.180384</v>
      </c>
      <c r="M334" s="67">
        <f t="shared" si="69"/>
        <v>1.070070678552147E-3</v>
      </c>
      <c r="N334" s="34">
        <v>65.050540999999996</v>
      </c>
      <c r="O334" s="68">
        <f t="shared" si="70"/>
        <v>1.2182154398365911E-3</v>
      </c>
      <c r="P334" s="71"/>
      <c r="Q334" s="10">
        <v>69</v>
      </c>
      <c r="R334" s="8">
        <v>264</v>
      </c>
      <c r="S334" s="8">
        <v>21</v>
      </c>
      <c r="T334" s="8">
        <v>13</v>
      </c>
      <c r="U334" s="8">
        <v>0</v>
      </c>
      <c r="V334" s="8">
        <v>12</v>
      </c>
      <c r="W334" s="22">
        <v>16</v>
      </c>
      <c r="X334" s="16">
        <v>395</v>
      </c>
      <c r="Y334" s="8">
        <v>378</v>
      </c>
      <c r="Z334" s="9">
        <f t="shared" si="71"/>
        <v>4.3037974683544311E-2</v>
      </c>
      <c r="AA334" s="8">
        <f t="shared" si="72"/>
        <v>17</v>
      </c>
      <c r="AB334" s="42" t="str">
        <f t="shared" si="73"/>
        <v>D. 240-500</v>
      </c>
      <c r="AC334" s="40">
        <v>0.9</v>
      </c>
      <c r="AD334" s="26">
        <f t="shared" si="74"/>
        <v>340</v>
      </c>
      <c r="AE334" s="31">
        <f t="shared" si="75"/>
        <v>1</v>
      </c>
      <c r="AF334" s="31">
        <f>Table1[[#This Row],[Contactable leads]]*Table1[[#This Row],[Average productive calls per lead]]</f>
        <v>340</v>
      </c>
      <c r="AG334" s="31">
        <f>Table1[[#This Row],[Total Calls]]*$AG$1</f>
        <v>306</v>
      </c>
      <c r="AH334" s="31">
        <f>IF(Table1[[#This Row],[MSRU]]="Metro",3,IF(Table1[[#This Row],[MSRU]]="URBAN",2,1))</f>
        <v>2</v>
      </c>
      <c r="AI334" s="23">
        <f t="shared" si="76"/>
        <v>24</v>
      </c>
      <c r="AJ334" s="4">
        <f t="shared" si="77"/>
        <v>8</v>
      </c>
      <c r="AK334" s="4">
        <f t="shared" si="78"/>
        <v>6</v>
      </c>
      <c r="AL334" s="4">
        <f t="shared" si="79"/>
        <v>15</v>
      </c>
      <c r="AM334" s="4">
        <f>(Table1[[#This Row],[Total Employees dedicated for sales pitch]]*Table1[[#This Row],[Working days]]*Table1[[#This Row],[Productive working hours]]*60)/Table1[[#This Row],[Minutes per connected call]]</f>
        <v>1152</v>
      </c>
      <c r="AN33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340</v>
      </c>
      <c r="AO334" s="22">
        <f>Table1[[#This Row],[Contactable leads]]-Table1[[#This Row],[Contacted leads]]</f>
        <v>0</v>
      </c>
      <c r="AP334" s="17"/>
    </row>
    <row r="335" spans="1:42" x14ac:dyDescent="0.35">
      <c r="A335" s="11">
        <v>336</v>
      </c>
      <c r="B335" s="5" t="str">
        <f>IF(Table1[[#This Row],[Savings]]&gt;0,"N","Y")</f>
        <v>N</v>
      </c>
      <c r="C335" s="5" t="s">
        <v>314</v>
      </c>
      <c r="D335" s="5" t="s">
        <v>340</v>
      </c>
      <c r="E335" s="5" t="s">
        <v>650</v>
      </c>
      <c r="F335" s="6">
        <v>39535</v>
      </c>
      <c r="G335" s="7">
        <f t="shared" ca="1" si="67"/>
        <v>17</v>
      </c>
      <c r="H335" s="4">
        <v>9</v>
      </c>
      <c r="I335" s="5" t="str">
        <f>IF(Table1[[#This Row],[No of Employees]]&lt;5,"Below 5",IF(Table1[[#This Row],[No of Employees]]&lt;10,"5 to 10",IF(Table1[[#This Row],[No of Employees]]&lt;15,"10 to 15","Above 15")))</f>
        <v>5 to 10</v>
      </c>
      <c r="J335" s="57">
        <v>18.120501000000001</v>
      </c>
      <c r="K335" s="34">
        <v>4.8028969999999997</v>
      </c>
      <c r="L335" s="34">
        <f t="shared" si="68"/>
        <v>22.923397999999999</v>
      </c>
      <c r="M335" s="67">
        <f t="shared" si="69"/>
        <v>8.4062142748296E-4</v>
      </c>
      <c r="N335" s="34">
        <v>44.343653000000003</v>
      </c>
      <c r="O335" s="68">
        <f t="shared" si="70"/>
        <v>8.3043310498149702E-4</v>
      </c>
      <c r="P335" s="71"/>
      <c r="Q335" s="10">
        <v>13</v>
      </c>
      <c r="R335" s="8">
        <v>142</v>
      </c>
      <c r="S335" s="8">
        <v>6</v>
      </c>
      <c r="T335" s="8">
        <v>11</v>
      </c>
      <c r="U335" s="8">
        <v>0</v>
      </c>
      <c r="V335" s="8">
        <v>3</v>
      </c>
      <c r="W335" s="22">
        <v>12</v>
      </c>
      <c r="X335" s="16">
        <v>187</v>
      </c>
      <c r="Y335" s="8">
        <v>178</v>
      </c>
      <c r="Z335" s="9">
        <f t="shared" si="71"/>
        <v>4.8128342245989275E-2</v>
      </c>
      <c r="AA335" s="8">
        <f t="shared" si="72"/>
        <v>9</v>
      </c>
      <c r="AB335" s="42" t="str">
        <f t="shared" si="73"/>
        <v>C. 100-250</v>
      </c>
      <c r="AC335" s="40">
        <v>0.9</v>
      </c>
      <c r="AD335" s="26">
        <f t="shared" si="74"/>
        <v>160</v>
      </c>
      <c r="AE335" s="31">
        <f t="shared" si="75"/>
        <v>1</v>
      </c>
      <c r="AF335" s="31">
        <f>Table1[[#This Row],[Contactable leads]]*Table1[[#This Row],[Average productive calls per lead]]</f>
        <v>160</v>
      </c>
      <c r="AG335" s="31">
        <f>Table1[[#This Row],[Total Calls]]*$AG$1</f>
        <v>144</v>
      </c>
      <c r="AH335" s="31">
        <f>IF(Table1[[#This Row],[MSRU]]="Metro",3,IF(Table1[[#This Row],[MSRU]]="URBAN",2,1))</f>
        <v>3</v>
      </c>
      <c r="AI335" s="23">
        <f t="shared" si="76"/>
        <v>24</v>
      </c>
      <c r="AJ335" s="4">
        <f t="shared" si="77"/>
        <v>8</v>
      </c>
      <c r="AK335" s="4">
        <f t="shared" si="78"/>
        <v>6</v>
      </c>
      <c r="AL335" s="4">
        <f t="shared" si="79"/>
        <v>15</v>
      </c>
      <c r="AM335" s="4">
        <f>(Table1[[#This Row],[Total Employees dedicated for sales pitch]]*Table1[[#This Row],[Working days]]*Table1[[#This Row],[Productive working hours]]*60)/Table1[[#This Row],[Minutes per connected call]]</f>
        <v>1728</v>
      </c>
      <c r="AN33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160</v>
      </c>
      <c r="AO335" s="22">
        <f>Table1[[#This Row],[Contactable leads]]-Table1[[#This Row],[Contacted leads]]</f>
        <v>0</v>
      </c>
      <c r="AP335" s="17"/>
    </row>
    <row r="336" spans="1:42" x14ac:dyDescent="0.35">
      <c r="A336" s="11">
        <v>337</v>
      </c>
      <c r="B336" s="5" t="str">
        <f>IF(Table1[[#This Row],[Savings]]&gt;0,"N","Y")</f>
        <v>N</v>
      </c>
      <c r="C336" s="5" t="s">
        <v>190</v>
      </c>
      <c r="D336" s="5" t="s">
        <v>175</v>
      </c>
      <c r="E336" s="5" t="s">
        <v>206</v>
      </c>
      <c r="F336" s="6">
        <v>39903</v>
      </c>
      <c r="G336" s="7">
        <f t="shared" ca="1" si="67"/>
        <v>16</v>
      </c>
      <c r="H336" s="4">
        <v>9</v>
      </c>
      <c r="I336" s="5" t="str">
        <f>IF(Table1[[#This Row],[No of Employees]]&lt;5,"Below 5",IF(Table1[[#This Row],[No of Employees]]&lt;10,"5 to 10",IF(Table1[[#This Row],[No of Employees]]&lt;15,"10 to 15","Above 15")))</f>
        <v>5 to 10</v>
      </c>
      <c r="J336" s="57">
        <v>50.74</v>
      </c>
      <c r="K336" s="34">
        <v>8.9693760000000005</v>
      </c>
      <c r="L336" s="34">
        <f t="shared" si="68"/>
        <v>59.709376000000006</v>
      </c>
      <c r="M336" s="67">
        <f t="shared" si="69"/>
        <v>2.1895960139607924E-3</v>
      </c>
      <c r="N336" s="34">
        <v>56.953561000000001</v>
      </c>
      <c r="O336" s="68">
        <f t="shared" si="70"/>
        <v>1.0665815579285517E-3</v>
      </c>
      <c r="P336" s="71"/>
      <c r="Q336" s="10">
        <v>120</v>
      </c>
      <c r="R336" s="8">
        <v>203</v>
      </c>
      <c r="S336" s="8">
        <v>15</v>
      </c>
      <c r="T336" s="8">
        <v>8</v>
      </c>
      <c r="U336" s="8">
        <v>0</v>
      </c>
      <c r="V336" s="8">
        <v>9</v>
      </c>
      <c r="W336" s="22">
        <v>22</v>
      </c>
      <c r="X336" s="16">
        <v>377</v>
      </c>
      <c r="Y336" s="8">
        <v>364</v>
      </c>
      <c r="Z336" s="9">
        <f t="shared" si="71"/>
        <v>3.4482758620689613E-2</v>
      </c>
      <c r="AA336" s="8">
        <f t="shared" si="72"/>
        <v>13</v>
      </c>
      <c r="AB336" s="42" t="str">
        <f t="shared" si="73"/>
        <v>D. 240-500</v>
      </c>
      <c r="AC336" s="40">
        <v>0.9</v>
      </c>
      <c r="AD336" s="26">
        <f t="shared" si="74"/>
        <v>328</v>
      </c>
      <c r="AE336" s="31">
        <f t="shared" si="75"/>
        <v>1</v>
      </c>
      <c r="AF336" s="31">
        <f>Table1[[#This Row],[Contactable leads]]*Table1[[#This Row],[Average productive calls per lead]]</f>
        <v>328</v>
      </c>
      <c r="AG336" s="31">
        <f>Table1[[#This Row],[Total Calls]]*$AG$1</f>
        <v>295.2</v>
      </c>
      <c r="AH336" s="31">
        <f>IF(Table1[[#This Row],[MSRU]]="Metro",3,IF(Table1[[#This Row],[MSRU]]="URBAN",2,1))</f>
        <v>1</v>
      </c>
      <c r="AI336" s="23">
        <f t="shared" si="76"/>
        <v>24</v>
      </c>
      <c r="AJ336" s="4">
        <f t="shared" si="77"/>
        <v>8</v>
      </c>
      <c r="AK336" s="4">
        <f t="shared" si="78"/>
        <v>6</v>
      </c>
      <c r="AL336" s="4">
        <f t="shared" si="79"/>
        <v>15</v>
      </c>
      <c r="AM336" s="4">
        <f>(Table1[[#This Row],[Total Employees dedicated for sales pitch]]*Table1[[#This Row],[Working days]]*Table1[[#This Row],[Productive working hours]]*60)/Table1[[#This Row],[Minutes per connected call]]</f>
        <v>576</v>
      </c>
      <c r="AN33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328</v>
      </c>
      <c r="AO336" s="22">
        <f>Table1[[#This Row],[Contactable leads]]-Table1[[#This Row],[Contacted leads]]</f>
        <v>0</v>
      </c>
      <c r="AP336" s="17"/>
    </row>
    <row r="337" spans="1:42" x14ac:dyDescent="0.35">
      <c r="A337" s="11">
        <v>338</v>
      </c>
      <c r="B337" s="5" t="str">
        <f>IF(Table1[[#This Row],[Savings]]&gt;0,"N","Y")</f>
        <v>N</v>
      </c>
      <c r="C337" s="5" t="s">
        <v>188</v>
      </c>
      <c r="D337" s="5" t="s">
        <v>343</v>
      </c>
      <c r="E337" s="5" t="s">
        <v>651</v>
      </c>
      <c r="F337" s="6">
        <v>40980</v>
      </c>
      <c r="G337" s="7">
        <f t="shared" ca="1" si="67"/>
        <v>13</v>
      </c>
      <c r="H337" s="4">
        <v>4</v>
      </c>
      <c r="I337" s="5" t="str">
        <f>IF(Table1[[#This Row],[No of Employees]]&lt;5,"Below 5",IF(Table1[[#This Row],[No of Employees]]&lt;10,"5 to 10",IF(Table1[[#This Row],[No of Employees]]&lt;15,"10 to 15","Above 15")))</f>
        <v>Below 5</v>
      </c>
      <c r="J337" s="57">
        <v>6.7005559999999997</v>
      </c>
      <c r="K337" s="34">
        <v>0.56682100000000002</v>
      </c>
      <c r="L337" s="34">
        <f t="shared" si="68"/>
        <v>7.2673769999999998</v>
      </c>
      <c r="M337" s="67">
        <f t="shared" si="69"/>
        <v>2.6650118921273499E-4</v>
      </c>
      <c r="N337" s="34">
        <v>10.191542999999999</v>
      </c>
      <c r="O337" s="68">
        <f t="shared" si="70"/>
        <v>1.9085921265986905E-4</v>
      </c>
      <c r="P337" s="71"/>
      <c r="Q337" s="10">
        <v>14</v>
      </c>
      <c r="R337" s="8">
        <v>111</v>
      </c>
      <c r="S337" s="8">
        <v>5</v>
      </c>
      <c r="T337" s="8">
        <v>11</v>
      </c>
      <c r="U337" s="8">
        <v>0</v>
      </c>
      <c r="V337" s="8">
        <v>1</v>
      </c>
      <c r="W337" s="22">
        <v>2</v>
      </c>
      <c r="X337" s="16">
        <v>144</v>
      </c>
      <c r="Y337" s="8">
        <v>133</v>
      </c>
      <c r="Z337" s="9">
        <f t="shared" si="71"/>
        <v>7.638888888888884E-2</v>
      </c>
      <c r="AA337" s="8">
        <f t="shared" si="72"/>
        <v>11</v>
      </c>
      <c r="AB337" s="42" t="str">
        <f t="shared" si="73"/>
        <v>C. 100-250</v>
      </c>
      <c r="AC337" s="40">
        <v>0.9</v>
      </c>
      <c r="AD337" s="26">
        <f t="shared" si="74"/>
        <v>120</v>
      </c>
      <c r="AE337" s="31">
        <f t="shared" si="75"/>
        <v>1</v>
      </c>
      <c r="AF337" s="31">
        <f>Table1[[#This Row],[Contactable leads]]*Table1[[#This Row],[Average productive calls per lead]]</f>
        <v>120</v>
      </c>
      <c r="AG337" s="31">
        <f>Table1[[#This Row],[Total Calls]]*$AG$1</f>
        <v>108</v>
      </c>
      <c r="AH337" s="31">
        <f>IF(Table1[[#This Row],[MSRU]]="Metro",3,IF(Table1[[#This Row],[MSRU]]="URBAN",2,1))</f>
        <v>1</v>
      </c>
      <c r="AI337" s="23">
        <f t="shared" si="76"/>
        <v>24</v>
      </c>
      <c r="AJ337" s="4">
        <f t="shared" si="77"/>
        <v>8</v>
      </c>
      <c r="AK337" s="4">
        <f t="shared" si="78"/>
        <v>6</v>
      </c>
      <c r="AL337" s="4">
        <f t="shared" si="79"/>
        <v>15</v>
      </c>
      <c r="AM337" s="4">
        <f>(Table1[[#This Row],[Total Employees dedicated for sales pitch]]*Table1[[#This Row],[Working days]]*Table1[[#This Row],[Productive working hours]]*60)/Table1[[#This Row],[Minutes per connected call]]</f>
        <v>576</v>
      </c>
      <c r="AN33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120</v>
      </c>
      <c r="AO337" s="22">
        <f>Table1[[#This Row],[Contactable leads]]-Table1[[#This Row],[Contacted leads]]</f>
        <v>0</v>
      </c>
      <c r="AP337" s="17"/>
    </row>
    <row r="338" spans="1:42" x14ac:dyDescent="0.35">
      <c r="A338" s="11">
        <v>339</v>
      </c>
      <c r="B338" s="5" t="str">
        <f>IF(Table1[[#This Row],[Savings]]&gt;0,"N","Y")</f>
        <v>N</v>
      </c>
      <c r="C338" s="5" t="s">
        <v>181</v>
      </c>
      <c r="D338" s="5" t="s">
        <v>356</v>
      </c>
      <c r="E338" s="5" t="s">
        <v>652</v>
      </c>
      <c r="F338" s="6">
        <v>41180</v>
      </c>
      <c r="G338" s="7">
        <f t="shared" ca="1" si="67"/>
        <v>12</v>
      </c>
      <c r="H338" s="4">
        <v>10</v>
      </c>
      <c r="I338" s="5" t="str">
        <f>IF(Table1[[#This Row],[No of Employees]]&lt;5,"Below 5",IF(Table1[[#This Row],[No of Employees]]&lt;10,"5 to 10",IF(Table1[[#This Row],[No of Employees]]&lt;15,"10 to 15","Above 15")))</f>
        <v>10 to 15</v>
      </c>
      <c r="J338" s="57">
        <v>33.885902000000002</v>
      </c>
      <c r="K338" s="34">
        <v>6.7282729999999997</v>
      </c>
      <c r="L338" s="34">
        <f t="shared" si="68"/>
        <v>40.614175000000003</v>
      </c>
      <c r="M338" s="67">
        <f t="shared" si="69"/>
        <v>1.4893579810699423E-3</v>
      </c>
      <c r="N338" s="34">
        <v>98.461422999999996</v>
      </c>
      <c r="O338" s="68">
        <f t="shared" si="70"/>
        <v>1.8439081963496913E-3</v>
      </c>
      <c r="P338" s="71"/>
      <c r="Q338" s="10">
        <v>113</v>
      </c>
      <c r="R338" s="8">
        <v>374</v>
      </c>
      <c r="S338" s="8">
        <v>19</v>
      </c>
      <c r="T338" s="8">
        <v>23</v>
      </c>
      <c r="U338" s="8">
        <v>2</v>
      </c>
      <c r="V338" s="8">
        <v>4</v>
      </c>
      <c r="W338" s="22">
        <v>19</v>
      </c>
      <c r="X338" s="16">
        <v>554</v>
      </c>
      <c r="Y338" s="8">
        <v>532</v>
      </c>
      <c r="Z338" s="9">
        <f t="shared" si="71"/>
        <v>3.9711191335740081E-2</v>
      </c>
      <c r="AA338" s="8">
        <f t="shared" si="72"/>
        <v>22</v>
      </c>
      <c r="AB338" s="42" t="str">
        <f t="shared" si="73"/>
        <v>E. 500-750</v>
      </c>
      <c r="AC338" s="40">
        <v>0.9</v>
      </c>
      <c r="AD338" s="26">
        <f t="shared" si="74"/>
        <v>479</v>
      </c>
      <c r="AE338" s="31">
        <f t="shared" si="75"/>
        <v>1</v>
      </c>
      <c r="AF338" s="31">
        <f>Table1[[#This Row],[Contactable leads]]*Table1[[#This Row],[Average productive calls per lead]]</f>
        <v>479</v>
      </c>
      <c r="AG338" s="31">
        <f>Table1[[#This Row],[Total Calls]]*$AG$1</f>
        <v>431.1</v>
      </c>
      <c r="AH338" s="31">
        <f>IF(Table1[[#This Row],[MSRU]]="Metro",3,IF(Table1[[#This Row],[MSRU]]="URBAN",2,1))</f>
        <v>2</v>
      </c>
      <c r="AI338" s="23">
        <f t="shared" si="76"/>
        <v>24</v>
      </c>
      <c r="AJ338" s="4">
        <f t="shared" si="77"/>
        <v>8</v>
      </c>
      <c r="AK338" s="4">
        <f t="shared" si="78"/>
        <v>6</v>
      </c>
      <c r="AL338" s="4">
        <f t="shared" si="79"/>
        <v>15</v>
      </c>
      <c r="AM338" s="4">
        <f>(Table1[[#This Row],[Total Employees dedicated for sales pitch]]*Table1[[#This Row],[Working days]]*Table1[[#This Row],[Productive working hours]]*60)/Table1[[#This Row],[Minutes per connected call]]</f>
        <v>1152</v>
      </c>
      <c r="AN33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479</v>
      </c>
      <c r="AO338" s="22">
        <f>Table1[[#This Row],[Contactable leads]]-Table1[[#This Row],[Contacted leads]]</f>
        <v>0</v>
      </c>
      <c r="AP338" s="17"/>
    </row>
    <row r="339" spans="1:42" x14ac:dyDescent="0.35">
      <c r="A339" s="11">
        <v>340</v>
      </c>
      <c r="B339" s="5" t="str">
        <f>IF(Table1[[#This Row],[Savings]]&gt;0,"N","Y")</f>
        <v>N</v>
      </c>
      <c r="C339" s="5" t="s">
        <v>222</v>
      </c>
      <c r="D339" s="5" t="s">
        <v>343</v>
      </c>
      <c r="E339" s="5" t="s">
        <v>653</v>
      </c>
      <c r="F339" s="6">
        <v>41304</v>
      </c>
      <c r="G339" s="7">
        <f t="shared" ca="1" si="67"/>
        <v>12</v>
      </c>
      <c r="H339" s="4">
        <v>3</v>
      </c>
      <c r="I339" s="5" t="str">
        <f>IF(Table1[[#This Row],[No of Employees]]&lt;5,"Below 5",IF(Table1[[#This Row],[No of Employees]]&lt;10,"5 to 10",IF(Table1[[#This Row],[No of Employees]]&lt;15,"10 to 15","Above 15")))</f>
        <v>Below 5</v>
      </c>
      <c r="J339" s="57">
        <v>6.0701939999999999</v>
      </c>
      <c r="K339" s="34">
        <v>6.5336000000000005E-2</v>
      </c>
      <c r="L339" s="34">
        <f t="shared" si="68"/>
        <v>6.1355300000000002</v>
      </c>
      <c r="M339" s="67">
        <f t="shared" si="69"/>
        <v>2.2499535134208837E-4</v>
      </c>
      <c r="N339" s="34">
        <v>1.754799</v>
      </c>
      <c r="O339" s="68">
        <f t="shared" si="70"/>
        <v>3.2862497417351386E-5</v>
      </c>
      <c r="P339" s="71"/>
      <c r="Q339" s="10">
        <v>26</v>
      </c>
      <c r="R339" s="8">
        <v>8</v>
      </c>
      <c r="S339" s="8">
        <v>4</v>
      </c>
      <c r="T339" s="8">
        <v>2</v>
      </c>
      <c r="U339" s="8">
        <v>0</v>
      </c>
      <c r="V339" s="8">
        <v>0</v>
      </c>
      <c r="W339" s="22">
        <v>2</v>
      </c>
      <c r="X339" s="16">
        <v>42</v>
      </c>
      <c r="Y339" s="8">
        <v>41</v>
      </c>
      <c r="Z339" s="9">
        <f t="shared" si="71"/>
        <v>2.3809523809523836E-2</v>
      </c>
      <c r="AA339" s="8">
        <f t="shared" si="72"/>
        <v>1</v>
      </c>
      <c r="AB339" s="42" t="str">
        <f t="shared" si="73"/>
        <v>A. Below 50</v>
      </c>
      <c r="AC339" s="40">
        <v>0.9</v>
      </c>
      <c r="AD339" s="26">
        <f t="shared" si="74"/>
        <v>37</v>
      </c>
      <c r="AE339" s="31">
        <f t="shared" si="75"/>
        <v>1</v>
      </c>
      <c r="AF339" s="31">
        <f>Table1[[#This Row],[Contactable leads]]*Table1[[#This Row],[Average productive calls per lead]]</f>
        <v>37</v>
      </c>
      <c r="AG339" s="31">
        <f>Table1[[#This Row],[Total Calls]]*$AG$1</f>
        <v>33.300000000000004</v>
      </c>
      <c r="AH339" s="31">
        <f>IF(Table1[[#This Row],[MSRU]]="Metro",3,IF(Table1[[#This Row],[MSRU]]="URBAN",2,1))</f>
        <v>1</v>
      </c>
      <c r="AI339" s="23">
        <f t="shared" si="76"/>
        <v>24</v>
      </c>
      <c r="AJ339" s="4">
        <f t="shared" si="77"/>
        <v>8</v>
      </c>
      <c r="AK339" s="4">
        <f t="shared" si="78"/>
        <v>6</v>
      </c>
      <c r="AL339" s="4">
        <f t="shared" si="79"/>
        <v>15</v>
      </c>
      <c r="AM339" s="4">
        <f>(Table1[[#This Row],[Total Employees dedicated for sales pitch]]*Table1[[#This Row],[Working days]]*Table1[[#This Row],[Productive working hours]]*60)/Table1[[#This Row],[Minutes per connected call]]</f>
        <v>576</v>
      </c>
      <c r="AN33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37</v>
      </c>
      <c r="AO339" s="22">
        <f>Table1[[#This Row],[Contactable leads]]-Table1[[#This Row],[Contacted leads]]</f>
        <v>0</v>
      </c>
      <c r="AP339" s="17"/>
    </row>
    <row r="340" spans="1:42" x14ac:dyDescent="0.35">
      <c r="A340" s="11">
        <v>341</v>
      </c>
      <c r="B340" s="5" t="str">
        <f>IF(Table1[[#This Row],[Savings]]&gt;0,"N","Y")</f>
        <v>N</v>
      </c>
      <c r="C340" s="5" t="s">
        <v>222</v>
      </c>
      <c r="D340" s="5" t="s">
        <v>175</v>
      </c>
      <c r="E340" s="5" t="s">
        <v>229</v>
      </c>
      <c r="F340" s="6">
        <v>41331</v>
      </c>
      <c r="G340" s="7">
        <f t="shared" ca="1" si="67"/>
        <v>12</v>
      </c>
      <c r="H340" s="4">
        <v>8</v>
      </c>
      <c r="I340" s="5" t="str">
        <f>IF(Table1[[#This Row],[No of Employees]]&lt;5,"Below 5",IF(Table1[[#This Row],[No of Employees]]&lt;10,"5 to 10",IF(Table1[[#This Row],[No of Employees]]&lt;15,"10 to 15","Above 15")))</f>
        <v>5 to 10</v>
      </c>
      <c r="J340" s="57">
        <v>29.050339999999998</v>
      </c>
      <c r="K340" s="34">
        <v>4.0138249999999998</v>
      </c>
      <c r="L340" s="34">
        <f t="shared" si="68"/>
        <v>33.064164999999996</v>
      </c>
      <c r="M340" s="67">
        <f t="shared" si="69"/>
        <v>1.2124923879449339E-3</v>
      </c>
      <c r="N340" s="34">
        <v>19.440466000000001</v>
      </c>
      <c r="O340" s="68">
        <f t="shared" si="70"/>
        <v>3.6406577831256311E-4</v>
      </c>
      <c r="P340" s="71"/>
      <c r="Q340" s="10">
        <v>150</v>
      </c>
      <c r="R340" s="8">
        <v>109</v>
      </c>
      <c r="S340" s="8">
        <v>22</v>
      </c>
      <c r="T340" s="8">
        <v>2</v>
      </c>
      <c r="U340" s="8">
        <v>0</v>
      </c>
      <c r="V340" s="8">
        <v>1</v>
      </c>
      <c r="W340" s="22">
        <v>11</v>
      </c>
      <c r="X340" s="16">
        <v>295</v>
      </c>
      <c r="Y340" s="8">
        <v>289</v>
      </c>
      <c r="Z340" s="9">
        <f t="shared" si="71"/>
        <v>2.033898305084747E-2</v>
      </c>
      <c r="AA340" s="8">
        <f t="shared" si="72"/>
        <v>6</v>
      </c>
      <c r="AB340" s="42" t="str">
        <f t="shared" si="73"/>
        <v>D. 240-500</v>
      </c>
      <c r="AC340" s="40">
        <v>0.9</v>
      </c>
      <c r="AD340" s="26">
        <f t="shared" si="74"/>
        <v>260</v>
      </c>
      <c r="AE340" s="31">
        <f t="shared" si="75"/>
        <v>1</v>
      </c>
      <c r="AF340" s="31">
        <f>Table1[[#This Row],[Contactable leads]]*Table1[[#This Row],[Average productive calls per lead]]</f>
        <v>260</v>
      </c>
      <c r="AG340" s="31">
        <f>Table1[[#This Row],[Total Calls]]*$AG$1</f>
        <v>234</v>
      </c>
      <c r="AH340" s="31">
        <f>IF(Table1[[#This Row],[MSRU]]="Metro",3,IF(Table1[[#This Row],[MSRU]]="URBAN",2,1))</f>
        <v>1</v>
      </c>
      <c r="AI340" s="23">
        <f t="shared" si="76"/>
        <v>24</v>
      </c>
      <c r="AJ340" s="4">
        <f t="shared" si="77"/>
        <v>8</v>
      </c>
      <c r="AK340" s="4">
        <f t="shared" si="78"/>
        <v>6</v>
      </c>
      <c r="AL340" s="4">
        <f t="shared" si="79"/>
        <v>15</v>
      </c>
      <c r="AM340" s="4">
        <f>(Table1[[#This Row],[Total Employees dedicated for sales pitch]]*Table1[[#This Row],[Working days]]*Table1[[#This Row],[Productive working hours]]*60)/Table1[[#This Row],[Minutes per connected call]]</f>
        <v>576</v>
      </c>
      <c r="AN34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260</v>
      </c>
      <c r="AO340" s="22">
        <f>Table1[[#This Row],[Contactable leads]]-Table1[[#This Row],[Contacted leads]]</f>
        <v>0</v>
      </c>
      <c r="AP340" s="17"/>
    </row>
    <row r="341" spans="1:42" x14ac:dyDescent="0.35">
      <c r="A341" s="11">
        <v>342</v>
      </c>
      <c r="B341" s="5" t="str">
        <f>IF(Table1[[#This Row],[Savings]]&gt;0,"N","Y")</f>
        <v>N</v>
      </c>
      <c r="C341" s="5" t="s">
        <v>222</v>
      </c>
      <c r="D341" s="5" t="s">
        <v>175</v>
      </c>
      <c r="E341" s="5" t="s">
        <v>231</v>
      </c>
      <c r="F341" s="6">
        <v>41361</v>
      </c>
      <c r="G341" s="7">
        <f t="shared" ca="1" si="67"/>
        <v>12</v>
      </c>
      <c r="H341" s="4">
        <v>8</v>
      </c>
      <c r="I341" s="5" t="str">
        <f>IF(Table1[[#This Row],[No of Employees]]&lt;5,"Below 5",IF(Table1[[#This Row],[No of Employees]]&lt;10,"5 to 10",IF(Table1[[#This Row],[No of Employees]]&lt;15,"10 to 15","Above 15")))</f>
        <v>5 to 10</v>
      </c>
      <c r="J341" s="57">
        <v>28.613271000000001</v>
      </c>
      <c r="K341" s="34">
        <v>2.8453179999999998</v>
      </c>
      <c r="L341" s="34">
        <f t="shared" si="68"/>
        <v>31.458589</v>
      </c>
      <c r="M341" s="67">
        <f t="shared" si="69"/>
        <v>1.1536144855915228E-3</v>
      </c>
      <c r="N341" s="34">
        <v>16.387091000000002</v>
      </c>
      <c r="O341" s="68">
        <f t="shared" si="70"/>
        <v>3.0688456949508298E-4</v>
      </c>
      <c r="P341" s="71"/>
      <c r="Q341" s="10">
        <v>155</v>
      </c>
      <c r="R341" s="8">
        <v>96</v>
      </c>
      <c r="S341" s="8">
        <v>33</v>
      </c>
      <c r="T341" s="8">
        <v>11</v>
      </c>
      <c r="U341" s="8">
        <v>0</v>
      </c>
      <c r="V341" s="8">
        <v>2</v>
      </c>
      <c r="W341" s="22">
        <v>9</v>
      </c>
      <c r="X341" s="16">
        <v>306</v>
      </c>
      <c r="Y341" s="8">
        <v>299</v>
      </c>
      <c r="Z341" s="9">
        <f t="shared" si="71"/>
        <v>2.2875816993464082E-2</v>
      </c>
      <c r="AA341" s="8">
        <f t="shared" si="72"/>
        <v>7</v>
      </c>
      <c r="AB341" s="42" t="str">
        <f t="shared" si="73"/>
        <v>D. 240-500</v>
      </c>
      <c r="AC341" s="40">
        <v>0.9</v>
      </c>
      <c r="AD341" s="26">
        <f t="shared" si="74"/>
        <v>269</v>
      </c>
      <c r="AE341" s="31">
        <f t="shared" si="75"/>
        <v>1</v>
      </c>
      <c r="AF341" s="31">
        <f>Table1[[#This Row],[Contactable leads]]*Table1[[#This Row],[Average productive calls per lead]]</f>
        <v>269</v>
      </c>
      <c r="AG341" s="31">
        <f>Table1[[#This Row],[Total Calls]]*$AG$1</f>
        <v>242.1</v>
      </c>
      <c r="AH341" s="31">
        <f>IF(Table1[[#This Row],[MSRU]]="Metro",3,IF(Table1[[#This Row],[MSRU]]="URBAN",2,1))</f>
        <v>1</v>
      </c>
      <c r="AI341" s="23">
        <f t="shared" si="76"/>
        <v>24</v>
      </c>
      <c r="AJ341" s="4">
        <f t="shared" si="77"/>
        <v>8</v>
      </c>
      <c r="AK341" s="4">
        <f t="shared" si="78"/>
        <v>6</v>
      </c>
      <c r="AL341" s="4">
        <f t="shared" si="79"/>
        <v>15</v>
      </c>
      <c r="AM341" s="4">
        <f>(Table1[[#This Row],[Total Employees dedicated for sales pitch]]*Table1[[#This Row],[Working days]]*Table1[[#This Row],[Productive working hours]]*60)/Table1[[#This Row],[Minutes per connected call]]</f>
        <v>576</v>
      </c>
      <c r="AN34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269</v>
      </c>
      <c r="AO341" s="22">
        <f>Table1[[#This Row],[Contactable leads]]-Table1[[#This Row],[Contacted leads]]</f>
        <v>0</v>
      </c>
      <c r="AP341" s="17"/>
    </row>
    <row r="342" spans="1:42" x14ac:dyDescent="0.35">
      <c r="A342" s="11">
        <v>343</v>
      </c>
      <c r="B342" s="5" t="str">
        <f>IF(Table1[[#This Row],[Savings]]&gt;0,"N","Y")</f>
        <v>N</v>
      </c>
      <c r="C342" s="5" t="s">
        <v>184</v>
      </c>
      <c r="D342" s="5" t="s">
        <v>343</v>
      </c>
      <c r="E342" s="5" t="s">
        <v>654</v>
      </c>
      <c r="F342" s="6">
        <v>41345</v>
      </c>
      <c r="G342" s="7">
        <f t="shared" ca="1" si="67"/>
        <v>12</v>
      </c>
      <c r="H342" s="4">
        <v>3</v>
      </c>
      <c r="I342" s="5" t="str">
        <f>IF(Table1[[#This Row],[No of Employees]]&lt;5,"Below 5",IF(Table1[[#This Row],[No of Employees]]&lt;10,"5 to 10",IF(Table1[[#This Row],[No of Employees]]&lt;15,"10 to 15","Above 15")))</f>
        <v>Below 5</v>
      </c>
      <c r="J342" s="57">
        <v>6.7857560000000001</v>
      </c>
      <c r="K342" s="34">
        <v>0.97795399999999999</v>
      </c>
      <c r="L342" s="34">
        <f t="shared" si="68"/>
        <v>7.7637099999999997</v>
      </c>
      <c r="M342" s="67">
        <f t="shared" si="69"/>
        <v>2.847021625137657E-4</v>
      </c>
      <c r="N342" s="34">
        <v>3.1139960000000002</v>
      </c>
      <c r="O342" s="68">
        <f t="shared" si="70"/>
        <v>5.8316471292519851E-5</v>
      </c>
      <c r="P342" s="71"/>
      <c r="Q342" s="10">
        <v>32</v>
      </c>
      <c r="R342" s="8">
        <v>20</v>
      </c>
      <c r="S342" s="8">
        <v>2</v>
      </c>
      <c r="T342" s="8">
        <v>1</v>
      </c>
      <c r="U342" s="8">
        <v>0</v>
      </c>
      <c r="V342" s="8">
        <v>1</v>
      </c>
      <c r="W342" s="22">
        <v>1</v>
      </c>
      <c r="X342" s="16">
        <v>57</v>
      </c>
      <c r="Y342" s="8">
        <v>57</v>
      </c>
      <c r="Z342" s="9">
        <f t="shared" si="71"/>
        <v>0</v>
      </c>
      <c r="AA342" s="8">
        <f t="shared" si="72"/>
        <v>0</v>
      </c>
      <c r="AB342" s="42" t="str">
        <f t="shared" si="73"/>
        <v>B. 50-100</v>
      </c>
      <c r="AC342" s="40">
        <v>0.9</v>
      </c>
      <c r="AD342" s="26">
        <f t="shared" si="74"/>
        <v>51</v>
      </c>
      <c r="AE342" s="31">
        <f t="shared" si="75"/>
        <v>1</v>
      </c>
      <c r="AF342" s="31">
        <f>Table1[[#This Row],[Contactable leads]]*Table1[[#This Row],[Average productive calls per lead]]</f>
        <v>51</v>
      </c>
      <c r="AG342" s="31">
        <f>Table1[[#This Row],[Total Calls]]*$AG$1</f>
        <v>45.9</v>
      </c>
      <c r="AH342" s="31">
        <f>IF(Table1[[#This Row],[MSRU]]="Metro",3,IF(Table1[[#This Row],[MSRU]]="URBAN",2,1))</f>
        <v>1</v>
      </c>
      <c r="AI342" s="23">
        <f t="shared" si="76"/>
        <v>24</v>
      </c>
      <c r="AJ342" s="4">
        <f t="shared" si="77"/>
        <v>8</v>
      </c>
      <c r="AK342" s="4">
        <f t="shared" si="78"/>
        <v>6</v>
      </c>
      <c r="AL342" s="4">
        <f t="shared" si="79"/>
        <v>15</v>
      </c>
      <c r="AM342" s="4">
        <f>(Table1[[#This Row],[Total Employees dedicated for sales pitch]]*Table1[[#This Row],[Working days]]*Table1[[#This Row],[Productive working hours]]*60)/Table1[[#This Row],[Minutes per connected call]]</f>
        <v>576</v>
      </c>
      <c r="AN34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51</v>
      </c>
      <c r="AO342" s="22">
        <f>Table1[[#This Row],[Contactable leads]]-Table1[[#This Row],[Contacted leads]]</f>
        <v>0</v>
      </c>
      <c r="AP342" s="17"/>
    </row>
    <row r="343" spans="1:42" x14ac:dyDescent="0.35">
      <c r="A343" s="11">
        <v>344</v>
      </c>
      <c r="B343" s="5" t="str">
        <f>IF(Table1[[#This Row],[Savings]]&gt;0,"N","Y")</f>
        <v>N</v>
      </c>
      <c r="C343" s="5" t="s">
        <v>184</v>
      </c>
      <c r="D343" s="5" t="s">
        <v>356</v>
      </c>
      <c r="E343" s="5" t="s">
        <v>655</v>
      </c>
      <c r="F343" s="6">
        <v>41655</v>
      </c>
      <c r="G343" s="7">
        <f t="shared" ca="1" si="67"/>
        <v>11</v>
      </c>
      <c r="H343" s="4">
        <v>7</v>
      </c>
      <c r="I343" s="5" t="str">
        <f>IF(Table1[[#This Row],[No of Employees]]&lt;5,"Below 5",IF(Table1[[#This Row],[No of Employees]]&lt;10,"5 to 10",IF(Table1[[#This Row],[No of Employees]]&lt;15,"10 to 15","Above 15")))</f>
        <v>5 to 10</v>
      </c>
      <c r="J343" s="57">
        <v>35.754815000000001</v>
      </c>
      <c r="K343" s="34">
        <v>2.1661079999999999</v>
      </c>
      <c r="L343" s="34">
        <f t="shared" si="68"/>
        <v>37.920923000000002</v>
      </c>
      <c r="M343" s="67">
        <f t="shared" si="69"/>
        <v>1.3905940307685368E-3</v>
      </c>
      <c r="N343" s="34">
        <v>25.479340000000001</v>
      </c>
      <c r="O343" s="68">
        <f t="shared" si="70"/>
        <v>4.771570675307074E-4</v>
      </c>
      <c r="P343" s="71"/>
      <c r="Q343" s="10">
        <v>64</v>
      </c>
      <c r="R343" s="8">
        <v>182</v>
      </c>
      <c r="S343" s="8">
        <v>6</v>
      </c>
      <c r="T343" s="8">
        <v>9</v>
      </c>
      <c r="U343" s="8">
        <v>0</v>
      </c>
      <c r="V343" s="8">
        <v>7</v>
      </c>
      <c r="W343" s="22">
        <v>8</v>
      </c>
      <c r="X343" s="16">
        <v>276</v>
      </c>
      <c r="Y343" s="8">
        <v>271</v>
      </c>
      <c r="Z343" s="9">
        <f t="shared" si="71"/>
        <v>1.8115942028985477E-2</v>
      </c>
      <c r="AA343" s="8">
        <f t="shared" si="72"/>
        <v>5</v>
      </c>
      <c r="AB343" s="42" t="str">
        <f t="shared" si="73"/>
        <v>D. 240-500</v>
      </c>
      <c r="AC343" s="40">
        <v>0.9</v>
      </c>
      <c r="AD343" s="26">
        <f t="shared" si="74"/>
        <v>244</v>
      </c>
      <c r="AE343" s="31">
        <f t="shared" si="75"/>
        <v>1</v>
      </c>
      <c r="AF343" s="31">
        <f>Table1[[#This Row],[Contactable leads]]*Table1[[#This Row],[Average productive calls per lead]]</f>
        <v>244</v>
      </c>
      <c r="AG343" s="31">
        <f>Table1[[#This Row],[Total Calls]]*$AG$1</f>
        <v>219.6</v>
      </c>
      <c r="AH343" s="31">
        <f>IF(Table1[[#This Row],[MSRU]]="Metro",3,IF(Table1[[#This Row],[MSRU]]="URBAN",2,1))</f>
        <v>2</v>
      </c>
      <c r="AI343" s="23">
        <f t="shared" si="76"/>
        <v>24</v>
      </c>
      <c r="AJ343" s="4">
        <f t="shared" si="77"/>
        <v>8</v>
      </c>
      <c r="AK343" s="4">
        <f t="shared" si="78"/>
        <v>6</v>
      </c>
      <c r="AL343" s="4">
        <f t="shared" si="79"/>
        <v>15</v>
      </c>
      <c r="AM343" s="4">
        <f>(Table1[[#This Row],[Total Employees dedicated for sales pitch]]*Table1[[#This Row],[Working days]]*Table1[[#This Row],[Productive working hours]]*60)/Table1[[#This Row],[Minutes per connected call]]</f>
        <v>1152</v>
      </c>
      <c r="AN34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244</v>
      </c>
      <c r="AO343" s="22">
        <f>Table1[[#This Row],[Contactable leads]]-Table1[[#This Row],[Contacted leads]]</f>
        <v>0</v>
      </c>
      <c r="AP343" s="17"/>
    </row>
    <row r="344" spans="1:42" x14ac:dyDescent="0.35">
      <c r="A344" s="11">
        <v>345</v>
      </c>
      <c r="B344" s="5" t="str">
        <f>IF(Table1[[#This Row],[Savings]]&gt;0,"N","Y")</f>
        <v>N</v>
      </c>
      <c r="C344" s="5" t="s">
        <v>184</v>
      </c>
      <c r="D344" s="5" t="s">
        <v>356</v>
      </c>
      <c r="E344" s="5" t="s">
        <v>656</v>
      </c>
      <c r="F344" s="6">
        <v>41725</v>
      </c>
      <c r="G344" s="7">
        <f t="shared" ca="1" si="67"/>
        <v>11</v>
      </c>
      <c r="H344" s="4">
        <v>9</v>
      </c>
      <c r="I344" s="5" t="str">
        <f>IF(Table1[[#This Row],[No of Employees]]&lt;5,"Below 5",IF(Table1[[#This Row],[No of Employees]]&lt;10,"5 to 10",IF(Table1[[#This Row],[No of Employees]]&lt;15,"10 to 15","Above 15")))</f>
        <v>5 to 10</v>
      </c>
      <c r="J344" s="57">
        <v>21.074254</v>
      </c>
      <c r="K344" s="34">
        <v>2.1845910000000002</v>
      </c>
      <c r="L344" s="34">
        <f t="shared" si="68"/>
        <v>23.258845000000001</v>
      </c>
      <c r="M344" s="67">
        <f t="shared" si="69"/>
        <v>8.5292256782807275E-4</v>
      </c>
      <c r="N344" s="34">
        <v>67.240784000000005</v>
      </c>
      <c r="O344" s="68">
        <f t="shared" si="70"/>
        <v>1.2592325904794124E-3</v>
      </c>
      <c r="P344" s="71"/>
      <c r="Q344" s="10">
        <v>47</v>
      </c>
      <c r="R344" s="8">
        <v>223</v>
      </c>
      <c r="S344" s="8">
        <v>20</v>
      </c>
      <c r="T344" s="8">
        <v>6</v>
      </c>
      <c r="U344" s="8">
        <v>0</v>
      </c>
      <c r="V344" s="8">
        <v>9</v>
      </c>
      <c r="W344" s="22">
        <v>13</v>
      </c>
      <c r="X344" s="16">
        <v>318</v>
      </c>
      <c r="Y344" s="8">
        <v>311</v>
      </c>
      <c r="Z344" s="9">
        <f t="shared" si="71"/>
        <v>2.2012578616352196E-2</v>
      </c>
      <c r="AA344" s="8">
        <f t="shared" si="72"/>
        <v>7</v>
      </c>
      <c r="AB344" s="42" t="str">
        <f t="shared" si="73"/>
        <v>D. 240-500</v>
      </c>
      <c r="AC344" s="40">
        <v>0.9</v>
      </c>
      <c r="AD344" s="26">
        <f t="shared" si="74"/>
        <v>280</v>
      </c>
      <c r="AE344" s="31">
        <f t="shared" si="75"/>
        <v>1</v>
      </c>
      <c r="AF344" s="31">
        <f>Table1[[#This Row],[Contactable leads]]*Table1[[#This Row],[Average productive calls per lead]]</f>
        <v>280</v>
      </c>
      <c r="AG344" s="31">
        <f>Table1[[#This Row],[Total Calls]]*$AG$1</f>
        <v>252</v>
      </c>
      <c r="AH344" s="31">
        <f>IF(Table1[[#This Row],[MSRU]]="Metro",3,IF(Table1[[#This Row],[MSRU]]="URBAN",2,1))</f>
        <v>2</v>
      </c>
      <c r="AI344" s="23">
        <f t="shared" si="76"/>
        <v>24</v>
      </c>
      <c r="AJ344" s="4">
        <f t="shared" si="77"/>
        <v>8</v>
      </c>
      <c r="AK344" s="4">
        <f t="shared" si="78"/>
        <v>6</v>
      </c>
      <c r="AL344" s="4">
        <f t="shared" si="79"/>
        <v>15</v>
      </c>
      <c r="AM344" s="4">
        <f>(Table1[[#This Row],[Total Employees dedicated for sales pitch]]*Table1[[#This Row],[Working days]]*Table1[[#This Row],[Productive working hours]]*60)/Table1[[#This Row],[Minutes per connected call]]</f>
        <v>1152</v>
      </c>
      <c r="AN34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280</v>
      </c>
      <c r="AO344" s="22">
        <f>Table1[[#This Row],[Contactable leads]]-Table1[[#This Row],[Contacted leads]]</f>
        <v>0</v>
      </c>
      <c r="AP344" s="17"/>
    </row>
    <row r="345" spans="1:42" x14ac:dyDescent="0.35">
      <c r="A345" s="11">
        <v>346</v>
      </c>
      <c r="B345" s="5" t="str">
        <f>IF(Table1[[#This Row],[Savings]]&gt;0,"N","Y")</f>
        <v>N</v>
      </c>
      <c r="C345" s="5" t="s">
        <v>184</v>
      </c>
      <c r="D345" s="5" t="s">
        <v>175</v>
      </c>
      <c r="E345" s="5" t="s">
        <v>657</v>
      </c>
      <c r="F345" s="6">
        <v>41727</v>
      </c>
      <c r="G345" s="7">
        <f t="shared" ca="1" si="67"/>
        <v>11</v>
      </c>
      <c r="H345" s="4">
        <v>7</v>
      </c>
      <c r="I345" s="5" t="str">
        <f>IF(Table1[[#This Row],[No of Employees]]&lt;5,"Below 5",IF(Table1[[#This Row],[No of Employees]]&lt;10,"5 to 10",IF(Table1[[#This Row],[No of Employees]]&lt;15,"10 to 15","Above 15")))</f>
        <v>5 to 10</v>
      </c>
      <c r="J345" s="57">
        <v>13.591305</v>
      </c>
      <c r="K345" s="34">
        <v>1.918201</v>
      </c>
      <c r="L345" s="34">
        <f t="shared" si="68"/>
        <v>15.509506</v>
      </c>
      <c r="M345" s="67">
        <f t="shared" si="69"/>
        <v>5.6874740268766152E-4</v>
      </c>
      <c r="N345" s="34">
        <v>9.0015219999999996</v>
      </c>
      <c r="O345" s="68">
        <f t="shared" si="70"/>
        <v>1.6857343403844637E-4</v>
      </c>
      <c r="P345" s="71"/>
      <c r="Q345" s="10">
        <v>84</v>
      </c>
      <c r="R345" s="8">
        <v>61</v>
      </c>
      <c r="S345" s="8">
        <v>11</v>
      </c>
      <c r="T345" s="8">
        <v>2</v>
      </c>
      <c r="U345" s="8">
        <v>0</v>
      </c>
      <c r="V345" s="8">
        <v>1</v>
      </c>
      <c r="W345" s="22">
        <v>5</v>
      </c>
      <c r="X345" s="16">
        <v>164</v>
      </c>
      <c r="Y345" s="8">
        <v>160</v>
      </c>
      <c r="Z345" s="9">
        <f t="shared" si="71"/>
        <v>2.4390243902439046E-2</v>
      </c>
      <c r="AA345" s="8">
        <f t="shared" si="72"/>
        <v>4</v>
      </c>
      <c r="AB345" s="42" t="str">
        <f t="shared" si="73"/>
        <v>C. 100-250</v>
      </c>
      <c r="AC345" s="40">
        <v>0.9</v>
      </c>
      <c r="AD345" s="26">
        <f t="shared" si="74"/>
        <v>144</v>
      </c>
      <c r="AE345" s="31">
        <f t="shared" si="75"/>
        <v>1</v>
      </c>
      <c r="AF345" s="31">
        <f>Table1[[#This Row],[Contactable leads]]*Table1[[#This Row],[Average productive calls per lead]]</f>
        <v>144</v>
      </c>
      <c r="AG345" s="31">
        <f>Table1[[#This Row],[Total Calls]]*$AG$1</f>
        <v>129.6</v>
      </c>
      <c r="AH345" s="31">
        <f>IF(Table1[[#This Row],[MSRU]]="Metro",3,IF(Table1[[#This Row],[MSRU]]="URBAN",2,1))</f>
        <v>1</v>
      </c>
      <c r="AI345" s="23">
        <f t="shared" si="76"/>
        <v>24</v>
      </c>
      <c r="AJ345" s="4">
        <f t="shared" si="77"/>
        <v>8</v>
      </c>
      <c r="AK345" s="4">
        <f t="shared" si="78"/>
        <v>6</v>
      </c>
      <c r="AL345" s="4">
        <f t="shared" si="79"/>
        <v>15</v>
      </c>
      <c r="AM345" s="4">
        <f>(Table1[[#This Row],[Total Employees dedicated for sales pitch]]*Table1[[#This Row],[Working days]]*Table1[[#This Row],[Productive working hours]]*60)/Table1[[#This Row],[Minutes per connected call]]</f>
        <v>576</v>
      </c>
      <c r="AN34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144</v>
      </c>
      <c r="AO345" s="22">
        <f>Table1[[#This Row],[Contactable leads]]-Table1[[#This Row],[Contacted leads]]</f>
        <v>0</v>
      </c>
      <c r="AP345" s="17"/>
    </row>
    <row r="346" spans="1:42" x14ac:dyDescent="0.35">
      <c r="A346" s="11">
        <v>347</v>
      </c>
      <c r="B346" s="5" t="str">
        <f>IF(Table1[[#This Row],[Savings]]&gt;0,"N","Y")</f>
        <v>N</v>
      </c>
      <c r="C346" s="5" t="s">
        <v>190</v>
      </c>
      <c r="D346" s="5" t="s">
        <v>175</v>
      </c>
      <c r="E346" s="5" t="s">
        <v>658</v>
      </c>
      <c r="F346" s="6">
        <v>41725</v>
      </c>
      <c r="G346" s="7">
        <f t="shared" ca="1" si="67"/>
        <v>11</v>
      </c>
      <c r="H346" s="4">
        <v>6</v>
      </c>
      <c r="I346" s="5" t="str">
        <f>IF(Table1[[#This Row],[No of Employees]]&lt;5,"Below 5",IF(Table1[[#This Row],[No of Employees]]&lt;10,"5 to 10",IF(Table1[[#This Row],[No of Employees]]&lt;15,"10 to 15","Above 15")))</f>
        <v>5 to 10</v>
      </c>
      <c r="J346" s="57">
        <v>17.642993000000001</v>
      </c>
      <c r="K346" s="34">
        <v>1.158401</v>
      </c>
      <c r="L346" s="34">
        <f t="shared" si="68"/>
        <v>18.801394000000002</v>
      </c>
      <c r="M346" s="67">
        <f t="shared" si="69"/>
        <v>6.8946386844348127E-4</v>
      </c>
      <c r="N346" s="34">
        <v>14.939140999999999</v>
      </c>
      <c r="O346" s="68">
        <f t="shared" si="70"/>
        <v>2.7976849914431693E-4</v>
      </c>
      <c r="P346" s="71"/>
      <c r="Q346" s="10">
        <v>102</v>
      </c>
      <c r="R346" s="8">
        <v>88</v>
      </c>
      <c r="S346" s="8">
        <v>9</v>
      </c>
      <c r="T346" s="8">
        <v>4</v>
      </c>
      <c r="U346" s="8">
        <v>0</v>
      </c>
      <c r="V346" s="8">
        <v>1</v>
      </c>
      <c r="W346" s="22">
        <v>8</v>
      </c>
      <c r="X346" s="16">
        <v>212</v>
      </c>
      <c r="Y346" s="8">
        <v>207</v>
      </c>
      <c r="Z346" s="9">
        <f t="shared" si="71"/>
        <v>2.3584905660377409E-2</v>
      </c>
      <c r="AA346" s="8">
        <f t="shared" si="72"/>
        <v>5</v>
      </c>
      <c r="AB346" s="42" t="str">
        <f t="shared" si="73"/>
        <v>C. 100-250</v>
      </c>
      <c r="AC346" s="40">
        <v>0.9</v>
      </c>
      <c r="AD346" s="26">
        <f t="shared" si="74"/>
        <v>186</v>
      </c>
      <c r="AE346" s="31">
        <f t="shared" si="75"/>
        <v>1</v>
      </c>
      <c r="AF346" s="31">
        <f>Table1[[#This Row],[Contactable leads]]*Table1[[#This Row],[Average productive calls per lead]]</f>
        <v>186</v>
      </c>
      <c r="AG346" s="31">
        <f>Table1[[#This Row],[Total Calls]]*$AG$1</f>
        <v>167.4</v>
      </c>
      <c r="AH346" s="31">
        <f>IF(Table1[[#This Row],[MSRU]]="Metro",3,IF(Table1[[#This Row],[MSRU]]="URBAN",2,1))</f>
        <v>1</v>
      </c>
      <c r="AI346" s="23">
        <f t="shared" si="76"/>
        <v>24</v>
      </c>
      <c r="AJ346" s="4">
        <f t="shared" si="77"/>
        <v>8</v>
      </c>
      <c r="AK346" s="4">
        <f t="shared" si="78"/>
        <v>6</v>
      </c>
      <c r="AL346" s="4">
        <f t="shared" si="79"/>
        <v>15</v>
      </c>
      <c r="AM346" s="4">
        <f>(Table1[[#This Row],[Total Employees dedicated for sales pitch]]*Table1[[#This Row],[Working days]]*Table1[[#This Row],[Productive working hours]]*60)/Table1[[#This Row],[Minutes per connected call]]</f>
        <v>576</v>
      </c>
      <c r="AN34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186</v>
      </c>
      <c r="AO346" s="22">
        <f>Table1[[#This Row],[Contactable leads]]-Table1[[#This Row],[Contacted leads]]</f>
        <v>0</v>
      </c>
      <c r="AP346" s="17"/>
    </row>
    <row r="347" spans="1:42" x14ac:dyDescent="0.35">
      <c r="A347" s="11">
        <v>348</v>
      </c>
      <c r="B347" s="5" t="str">
        <f>IF(Table1[[#This Row],[Savings]]&gt;0,"N","Y")</f>
        <v>N</v>
      </c>
      <c r="C347" s="5" t="s">
        <v>213</v>
      </c>
      <c r="D347" s="5" t="s">
        <v>356</v>
      </c>
      <c r="E347" s="5" t="s">
        <v>659</v>
      </c>
      <c r="F347" s="6">
        <v>41872</v>
      </c>
      <c r="G347" s="7">
        <f t="shared" ca="1" si="67"/>
        <v>10</v>
      </c>
      <c r="H347" s="4">
        <v>8</v>
      </c>
      <c r="I347" s="5" t="str">
        <f>IF(Table1[[#This Row],[No of Employees]]&lt;5,"Below 5",IF(Table1[[#This Row],[No of Employees]]&lt;10,"5 to 10",IF(Table1[[#This Row],[No of Employees]]&lt;15,"10 to 15","Above 15")))</f>
        <v>5 to 10</v>
      </c>
      <c r="J347" s="57">
        <v>16.742664000000001</v>
      </c>
      <c r="K347" s="34">
        <v>6.8819619999999997</v>
      </c>
      <c r="L347" s="34">
        <f t="shared" si="68"/>
        <v>23.624625999999999</v>
      </c>
      <c r="M347" s="67">
        <f t="shared" si="69"/>
        <v>8.6633608297823257E-4</v>
      </c>
      <c r="N347" s="34">
        <v>11.822158</v>
      </c>
      <c r="O347" s="68">
        <f t="shared" si="70"/>
        <v>2.2139608966184732E-4</v>
      </c>
      <c r="P347" s="71"/>
      <c r="Q347" s="10">
        <v>84</v>
      </c>
      <c r="R347" s="8">
        <v>77</v>
      </c>
      <c r="S347" s="8">
        <v>7</v>
      </c>
      <c r="T347" s="8">
        <v>8</v>
      </c>
      <c r="U347" s="8">
        <v>0</v>
      </c>
      <c r="V347" s="8">
        <v>2</v>
      </c>
      <c r="W347" s="22">
        <v>8</v>
      </c>
      <c r="X347" s="16">
        <v>186</v>
      </c>
      <c r="Y347" s="8">
        <v>177</v>
      </c>
      <c r="Z347" s="9">
        <f t="shared" si="71"/>
        <v>4.8387096774193505E-2</v>
      </c>
      <c r="AA347" s="8">
        <f t="shared" si="72"/>
        <v>9</v>
      </c>
      <c r="AB347" s="42" t="str">
        <f t="shared" si="73"/>
        <v>C. 100-250</v>
      </c>
      <c r="AC347" s="40">
        <v>0.9</v>
      </c>
      <c r="AD347" s="26">
        <f t="shared" si="74"/>
        <v>159</v>
      </c>
      <c r="AE347" s="31">
        <f t="shared" si="75"/>
        <v>1</v>
      </c>
      <c r="AF347" s="31">
        <f>Table1[[#This Row],[Contactable leads]]*Table1[[#This Row],[Average productive calls per lead]]</f>
        <v>159</v>
      </c>
      <c r="AG347" s="31">
        <f>Table1[[#This Row],[Total Calls]]*$AG$1</f>
        <v>143.1</v>
      </c>
      <c r="AH347" s="31">
        <f>IF(Table1[[#This Row],[MSRU]]="Metro",3,IF(Table1[[#This Row],[MSRU]]="URBAN",2,1))</f>
        <v>2</v>
      </c>
      <c r="AI347" s="23">
        <f t="shared" si="76"/>
        <v>24</v>
      </c>
      <c r="AJ347" s="4">
        <f t="shared" si="77"/>
        <v>8</v>
      </c>
      <c r="AK347" s="4">
        <f t="shared" si="78"/>
        <v>6</v>
      </c>
      <c r="AL347" s="4">
        <f t="shared" si="79"/>
        <v>15</v>
      </c>
      <c r="AM347" s="4">
        <f>(Table1[[#This Row],[Total Employees dedicated for sales pitch]]*Table1[[#This Row],[Working days]]*Table1[[#This Row],[Productive working hours]]*60)/Table1[[#This Row],[Minutes per connected call]]</f>
        <v>1152</v>
      </c>
      <c r="AN34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159</v>
      </c>
      <c r="AO347" s="22">
        <f>Table1[[#This Row],[Contactable leads]]-Table1[[#This Row],[Contacted leads]]</f>
        <v>0</v>
      </c>
      <c r="AP347" s="17"/>
    </row>
    <row r="348" spans="1:42" x14ac:dyDescent="0.35">
      <c r="A348" s="11">
        <v>349</v>
      </c>
      <c r="B348" s="5" t="str">
        <f>IF(Table1[[#This Row],[Savings]]&gt;0,"N","Y")</f>
        <v>N</v>
      </c>
      <c r="C348" s="5" t="s">
        <v>181</v>
      </c>
      <c r="D348" s="5" t="s">
        <v>356</v>
      </c>
      <c r="E348" s="5" t="s">
        <v>660</v>
      </c>
      <c r="F348" s="6">
        <v>42081</v>
      </c>
      <c r="G348" s="7">
        <f t="shared" ca="1" si="67"/>
        <v>10</v>
      </c>
      <c r="H348" s="4">
        <v>7</v>
      </c>
      <c r="I348" s="5" t="str">
        <f>IF(Table1[[#This Row],[No of Employees]]&lt;5,"Below 5",IF(Table1[[#This Row],[No of Employees]]&lt;10,"5 to 10",IF(Table1[[#This Row],[No of Employees]]&lt;15,"10 to 15","Above 15")))</f>
        <v>5 to 10</v>
      </c>
      <c r="J348" s="57">
        <v>23.330676</v>
      </c>
      <c r="K348" s="34">
        <v>2.404026</v>
      </c>
      <c r="L348" s="34">
        <f t="shared" si="68"/>
        <v>25.734701999999999</v>
      </c>
      <c r="M348" s="67">
        <f t="shared" si="69"/>
        <v>9.4371444979878569E-4</v>
      </c>
      <c r="N348" s="34">
        <v>52.005519999999997</v>
      </c>
      <c r="O348" s="68">
        <f t="shared" si="70"/>
        <v>9.7391853237209253E-4</v>
      </c>
      <c r="P348" s="71"/>
      <c r="Q348" s="10">
        <v>22</v>
      </c>
      <c r="R348" s="8">
        <v>342</v>
      </c>
      <c r="S348" s="8">
        <v>7</v>
      </c>
      <c r="T348" s="8">
        <v>16</v>
      </c>
      <c r="U348" s="8">
        <v>2</v>
      </c>
      <c r="V348" s="8">
        <v>0</v>
      </c>
      <c r="W348" s="22">
        <v>16</v>
      </c>
      <c r="X348" s="16">
        <v>405</v>
      </c>
      <c r="Y348" s="8">
        <v>388</v>
      </c>
      <c r="Z348" s="9">
        <f t="shared" si="71"/>
        <v>4.1975308641975295E-2</v>
      </c>
      <c r="AA348" s="8">
        <f t="shared" si="72"/>
        <v>17</v>
      </c>
      <c r="AB348" s="42" t="str">
        <f t="shared" si="73"/>
        <v>D. 240-500</v>
      </c>
      <c r="AC348" s="40">
        <v>0.9</v>
      </c>
      <c r="AD348" s="26">
        <f t="shared" si="74"/>
        <v>349</v>
      </c>
      <c r="AE348" s="31">
        <f t="shared" si="75"/>
        <v>1</v>
      </c>
      <c r="AF348" s="31">
        <f>Table1[[#This Row],[Contactable leads]]*Table1[[#This Row],[Average productive calls per lead]]</f>
        <v>349</v>
      </c>
      <c r="AG348" s="31">
        <f>Table1[[#This Row],[Total Calls]]*$AG$1</f>
        <v>314.10000000000002</v>
      </c>
      <c r="AH348" s="31">
        <f>IF(Table1[[#This Row],[MSRU]]="Metro",3,IF(Table1[[#This Row],[MSRU]]="URBAN",2,1))</f>
        <v>2</v>
      </c>
      <c r="AI348" s="23">
        <f t="shared" si="76"/>
        <v>24</v>
      </c>
      <c r="AJ348" s="4">
        <f t="shared" si="77"/>
        <v>8</v>
      </c>
      <c r="AK348" s="4">
        <f t="shared" si="78"/>
        <v>6</v>
      </c>
      <c r="AL348" s="4">
        <f t="shared" si="79"/>
        <v>15</v>
      </c>
      <c r="AM348" s="4">
        <f>(Table1[[#This Row],[Total Employees dedicated for sales pitch]]*Table1[[#This Row],[Working days]]*Table1[[#This Row],[Productive working hours]]*60)/Table1[[#This Row],[Minutes per connected call]]</f>
        <v>1152</v>
      </c>
      <c r="AN34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349</v>
      </c>
      <c r="AO348" s="22">
        <f>Table1[[#This Row],[Contactable leads]]-Table1[[#This Row],[Contacted leads]]</f>
        <v>0</v>
      </c>
      <c r="AP348" s="17"/>
    </row>
    <row r="349" spans="1:42" hidden="1" x14ac:dyDescent="0.35">
      <c r="A349" s="11">
        <v>350</v>
      </c>
      <c r="B349" s="5" t="str">
        <f>IF(Table1[[#This Row],[Savings]]&gt;0,"N","Y")</f>
        <v>Y</v>
      </c>
      <c r="C349" s="5" t="s">
        <v>314</v>
      </c>
      <c r="D349" s="5" t="s">
        <v>340</v>
      </c>
      <c r="E349" s="5" t="s">
        <v>661</v>
      </c>
      <c r="F349" s="6">
        <v>40298</v>
      </c>
      <c r="G349" s="7">
        <f t="shared" ca="1" si="67"/>
        <v>15</v>
      </c>
      <c r="H349" s="4">
        <v>51</v>
      </c>
      <c r="I349" s="5" t="str">
        <f>IF(Table1[[#This Row],[No of Employees]]&lt;5,"Below 5",IF(Table1[[#This Row],[No of Employees]]&lt;10,"5 to 10",IF(Table1[[#This Row],[No of Employees]]&lt;15,"10 to 15","Above 15")))</f>
        <v>Above 15</v>
      </c>
      <c r="J349" s="57">
        <v>0</v>
      </c>
      <c r="K349" s="34">
        <v>0</v>
      </c>
      <c r="L349" s="34">
        <f t="shared" si="68"/>
        <v>0</v>
      </c>
      <c r="M349" s="35">
        <f t="shared" si="69"/>
        <v>0</v>
      </c>
      <c r="N349" s="34">
        <v>0</v>
      </c>
      <c r="O349" s="36">
        <f t="shared" si="70"/>
        <v>0</v>
      </c>
      <c r="P349" s="70"/>
      <c r="Q349" s="10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22">
        <v>0</v>
      </c>
      <c r="X349" s="16">
        <v>0</v>
      </c>
      <c r="Y349" s="8">
        <v>0</v>
      </c>
      <c r="Z349" s="9">
        <f t="shared" si="71"/>
        <v>0</v>
      </c>
      <c r="AA349" s="8">
        <f t="shared" si="72"/>
        <v>0</v>
      </c>
      <c r="AB349" s="42" t="str">
        <f t="shared" si="73"/>
        <v>A. Below 50</v>
      </c>
      <c r="AC349" s="40">
        <v>0.9</v>
      </c>
      <c r="AD349" s="26">
        <f t="shared" si="74"/>
        <v>0</v>
      </c>
      <c r="AE349" s="31">
        <f t="shared" si="75"/>
        <v>1</v>
      </c>
      <c r="AF349" s="31">
        <f>Table1[[#This Row],[Contactable leads]]*Table1[[#This Row],[Average productive calls per lead]]</f>
        <v>0</v>
      </c>
      <c r="AG349" s="31">
        <f>Table1[[#This Row],[Total Calls]]*$AG$1</f>
        <v>0</v>
      </c>
      <c r="AH349" s="31">
        <f>IF(Table1[[#This Row],[MSRU]]="Metro",3,IF(Table1[[#This Row],[MSRU]]="URBAN",2,1))</f>
        <v>3</v>
      </c>
      <c r="AI349" s="23">
        <f t="shared" si="76"/>
        <v>24</v>
      </c>
      <c r="AJ349" s="4">
        <f t="shared" si="77"/>
        <v>8</v>
      </c>
      <c r="AK349" s="4">
        <f t="shared" si="78"/>
        <v>6</v>
      </c>
      <c r="AL349" s="4">
        <f t="shared" si="79"/>
        <v>15</v>
      </c>
      <c r="AM349" s="4">
        <f>(Table1[[#This Row],[Total Employees dedicated for sales pitch]]*Table1[[#This Row],[Working days]]*Table1[[#This Row],[Productive working hours]]*60)/Table1[[#This Row],[Minutes per connected call]]</f>
        <v>1728</v>
      </c>
      <c r="AN34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349" s="22">
        <f>Table1[[#This Row],[Contactable leads]]-Table1[[#This Row],[Contacted leads]]</f>
        <v>0</v>
      </c>
      <c r="AP349" s="17"/>
    </row>
    <row r="350" spans="1:42" x14ac:dyDescent="0.35">
      <c r="A350" s="11">
        <v>351</v>
      </c>
      <c r="B350" s="5" t="str">
        <f>IF(Table1[[#This Row],[Savings]]&gt;0,"N","Y")</f>
        <v>N</v>
      </c>
      <c r="C350" s="5" t="s">
        <v>179</v>
      </c>
      <c r="D350" s="5" t="s">
        <v>356</v>
      </c>
      <c r="E350" s="5" t="s">
        <v>662</v>
      </c>
      <c r="F350" s="6">
        <v>28110</v>
      </c>
      <c r="G350" s="7">
        <f t="shared" ca="1" si="67"/>
        <v>48</v>
      </c>
      <c r="H350" s="4">
        <v>9</v>
      </c>
      <c r="I350" s="5" t="str">
        <f>IF(Table1[[#This Row],[No of Employees]]&lt;5,"Below 5",IF(Table1[[#This Row],[No of Employees]]&lt;10,"5 to 10",IF(Table1[[#This Row],[No of Employees]]&lt;15,"10 to 15","Above 15")))</f>
        <v>5 to 10</v>
      </c>
      <c r="J350" s="57">
        <v>38.245010000000001</v>
      </c>
      <c r="K350" s="34">
        <v>1.290754</v>
      </c>
      <c r="L350" s="34">
        <f t="shared" si="68"/>
        <v>39.535764</v>
      </c>
      <c r="M350" s="67">
        <f t="shared" si="69"/>
        <v>1.449811688926285E-3</v>
      </c>
      <c r="N350" s="34">
        <v>118.60553400000001</v>
      </c>
      <c r="O350" s="68">
        <f t="shared" si="70"/>
        <v>2.221151285565231E-3</v>
      </c>
      <c r="P350" s="71"/>
      <c r="Q350" s="10">
        <v>63</v>
      </c>
      <c r="R350" s="8">
        <v>534</v>
      </c>
      <c r="S350" s="8">
        <v>5</v>
      </c>
      <c r="T350" s="8">
        <v>26</v>
      </c>
      <c r="U350" s="8">
        <v>2</v>
      </c>
      <c r="V350" s="8">
        <v>3</v>
      </c>
      <c r="W350" s="22">
        <v>16</v>
      </c>
      <c r="X350" s="16">
        <v>649</v>
      </c>
      <c r="Y350" s="8">
        <v>629</v>
      </c>
      <c r="Z350" s="9">
        <f t="shared" si="71"/>
        <v>3.081664098613246E-2</v>
      </c>
      <c r="AA350" s="8">
        <f t="shared" si="72"/>
        <v>20</v>
      </c>
      <c r="AB350" s="42" t="str">
        <f t="shared" si="73"/>
        <v>E. 500-750</v>
      </c>
      <c r="AC350" s="40">
        <v>0.9</v>
      </c>
      <c r="AD350" s="26">
        <f t="shared" si="74"/>
        <v>566</v>
      </c>
      <c r="AE350" s="31">
        <f t="shared" si="75"/>
        <v>1</v>
      </c>
      <c r="AF350" s="31">
        <f>Table1[[#This Row],[Contactable leads]]*Table1[[#This Row],[Average productive calls per lead]]</f>
        <v>566</v>
      </c>
      <c r="AG350" s="31">
        <f>Table1[[#This Row],[Total Calls]]*$AG$1</f>
        <v>509.40000000000003</v>
      </c>
      <c r="AH350" s="31">
        <f>IF(Table1[[#This Row],[MSRU]]="Metro",3,IF(Table1[[#This Row],[MSRU]]="URBAN",2,1))</f>
        <v>2</v>
      </c>
      <c r="AI350" s="23">
        <f t="shared" si="76"/>
        <v>24</v>
      </c>
      <c r="AJ350" s="4">
        <f t="shared" si="77"/>
        <v>8</v>
      </c>
      <c r="AK350" s="4">
        <f t="shared" si="78"/>
        <v>6</v>
      </c>
      <c r="AL350" s="4">
        <f t="shared" si="79"/>
        <v>15</v>
      </c>
      <c r="AM350" s="4">
        <f>(Table1[[#This Row],[Total Employees dedicated for sales pitch]]*Table1[[#This Row],[Working days]]*Table1[[#This Row],[Productive working hours]]*60)/Table1[[#This Row],[Minutes per connected call]]</f>
        <v>1152</v>
      </c>
      <c r="AN35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566</v>
      </c>
      <c r="AO350" s="22">
        <f>Table1[[#This Row],[Contactable leads]]-Table1[[#This Row],[Contacted leads]]</f>
        <v>0</v>
      </c>
      <c r="AP350" s="17"/>
    </row>
    <row r="351" spans="1:42" x14ac:dyDescent="0.35">
      <c r="A351" s="11">
        <v>352</v>
      </c>
      <c r="B351" s="5" t="str">
        <f>IF(Table1[[#This Row],[Savings]]&gt;0,"N","Y")</f>
        <v>N</v>
      </c>
      <c r="C351" s="5" t="s">
        <v>311</v>
      </c>
      <c r="D351" s="5" t="s">
        <v>340</v>
      </c>
      <c r="E351" s="5" t="s">
        <v>663</v>
      </c>
      <c r="F351" s="6">
        <v>37893</v>
      </c>
      <c r="G351" s="7">
        <f t="shared" ca="1" si="67"/>
        <v>21</v>
      </c>
      <c r="H351" s="4">
        <v>9</v>
      </c>
      <c r="I351" s="5" t="str">
        <f>IF(Table1[[#This Row],[No of Employees]]&lt;5,"Below 5",IF(Table1[[#This Row],[No of Employees]]&lt;10,"5 to 10",IF(Table1[[#This Row],[No of Employees]]&lt;15,"10 to 15","Above 15")))</f>
        <v>5 to 10</v>
      </c>
      <c r="J351" s="57">
        <v>16.045145999999999</v>
      </c>
      <c r="K351" s="34">
        <v>3.3055629999999998</v>
      </c>
      <c r="L351" s="34">
        <f t="shared" si="68"/>
        <v>19.350708999999998</v>
      </c>
      <c r="M351" s="67">
        <f t="shared" si="69"/>
        <v>7.0960773888702536E-4</v>
      </c>
      <c r="N351" s="34">
        <v>32.329864000000001</v>
      </c>
      <c r="O351" s="68">
        <f t="shared" si="70"/>
        <v>6.054483004625154E-4</v>
      </c>
      <c r="P351" s="71"/>
      <c r="Q351" s="10">
        <v>69</v>
      </c>
      <c r="R351" s="8">
        <v>122</v>
      </c>
      <c r="S351" s="8">
        <v>15</v>
      </c>
      <c r="T351" s="8">
        <v>4</v>
      </c>
      <c r="U351" s="8">
        <v>0</v>
      </c>
      <c r="V351" s="8">
        <v>4</v>
      </c>
      <c r="W351" s="22">
        <v>9</v>
      </c>
      <c r="X351" s="16">
        <v>223</v>
      </c>
      <c r="Y351" s="8">
        <v>217</v>
      </c>
      <c r="Z351" s="9">
        <f t="shared" si="71"/>
        <v>2.6905829596412523E-2</v>
      </c>
      <c r="AA351" s="8">
        <f t="shared" si="72"/>
        <v>6</v>
      </c>
      <c r="AB351" s="42" t="str">
        <f t="shared" si="73"/>
        <v>C. 100-250</v>
      </c>
      <c r="AC351" s="40">
        <v>0.9</v>
      </c>
      <c r="AD351" s="26">
        <f t="shared" si="74"/>
        <v>195</v>
      </c>
      <c r="AE351" s="31">
        <f t="shared" si="75"/>
        <v>1</v>
      </c>
      <c r="AF351" s="31">
        <f>Table1[[#This Row],[Contactable leads]]*Table1[[#This Row],[Average productive calls per lead]]</f>
        <v>195</v>
      </c>
      <c r="AG351" s="31">
        <f>Table1[[#This Row],[Total Calls]]*$AG$1</f>
        <v>175.5</v>
      </c>
      <c r="AH351" s="31">
        <f>IF(Table1[[#This Row],[MSRU]]="Metro",3,IF(Table1[[#This Row],[MSRU]]="URBAN",2,1))</f>
        <v>3</v>
      </c>
      <c r="AI351" s="23">
        <f t="shared" si="76"/>
        <v>24</v>
      </c>
      <c r="AJ351" s="4">
        <f t="shared" si="77"/>
        <v>8</v>
      </c>
      <c r="AK351" s="4">
        <f t="shared" si="78"/>
        <v>6</v>
      </c>
      <c r="AL351" s="4">
        <f t="shared" si="79"/>
        <v>15</v>
      </c>
      <c r="AM351" s="4">
        <f>(Table1[[#This Row],[Total Employees dedicated for sales pitch]]*Table1[[#This Row],[Working days]]*Table1[[#This Row],[Productive working hours]]*60)/Table1[[#This Row],[Minutes per connected call]]</f>
        <v>1728</v>
      </c>
      <c r="AN35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195</v>
      </c>
      <c r="AO351" s="22">
        <f>Table1[[#This Row],[Contactable leads]]-Table1[[#This Row],[Contacted leads]]</f>
        <v>0</v>
      </c>
      <c r="AP351" s="17"/>
    </row>
    <row r="352" spans="1:42" x14ac:dyDescent="0.35">
      <c r="A352" s="11">
        <v>353</v>
      </c>
      <c r="B352" s="5" t="str">
        <f>IF(Table1[[#This Row],[Savings]]&gt;0,"N","Y")</f>
        <v>N</v>
      </c>
      <c r="C352" s="5" t="s">
        <v>222</v>
      </c>
      <c r="D352" s="5" t="s">
        <v>175</v>
      </c>
      <c r="E352" s="5" t="s">
        <v>664</v>
      </c>
      <c r="F352" s="6">
        <v>40997</v>
      </c>
      <c r="G352" s="7">
        <f t="shared" ca="1" si="67"/>
        <v>13</v>
      </c>
      <c r="H352" s="4">
        <v>10</v>
      </c>
      <c r="I352" s="5" t="str">
        <f>IF(Table1[[#This Row],[No of Employees]]&lt;5,"Below 5",IF(Table1[[#This Row],[No of Employees]]&lt;10,"5 to 10",IF(Table1[[#This Row],[No of Employees]]&lt;15,"10 to 15","Above 15")))</f>
        <v>10 to 15</v>
      </c>
      <c r="J352" s="57">
        <v>36.818049999999999</v>
      </c>
      <c r="K352" s="34">
        <v>3.728084</v>
      </c>
      <c r="L352" s="34">
        <f t="shared" si="68"/>
        <v>40.546134000000002</v>
      </c>
      <c r="M352" s="67">
        <f t="shared" si="69"/>
        <v>1.4868628569811239E-3</v>
      </c>
      <c r="N352" s="34">
        <v>15.431746</v>
      </c>
      <c r="O352" s="68">
        <f t="shared" si="70"/>
        <v>2.8899361868238048E-4</v>
      </c>
      <c r="P352" s="71"/>
      <c r="Q352" s="10">
        <v>176</v>
      </c>
      <c r="R352" s="8">
        <v>86</v>
      </c>
      <c r="S352" s="8">
        <v>22</v>
      </c>
      <c r="T352" s="8">
        <v>4</v>
      </c>
      <c r="U352" s="8">
        <v>0</v>
      </c>
      <c r="V352" s="8">
        <v>6</v>
      </c>
      <c r="W352" s="22">
        <v>11</v>
      </c>
      <c r="X352" s="16">
        <v>305</v>
      </c>
      <c r="Y352" s="8">
        <v>300</v>
      </c>
      <c r="Z352" s="9">
        <f t="shared" si="71"/>
        <v>1.6393442622950838E-2</v>
      </c>
      <c r="AA352" s="8">
        <f t="shared" si="72"/>
        <v>5</v>
      </c>
      <c r="AB352" s="42" t="str">
        <f t="shared" si="73"/>
        <v>D. 240-500</v>
      </c>
      <c r="AC352" s="40">
        <v>0.9</v>
      </c>
      <c r="AD352" s="26">
        <f t="shared" si="74"/>
        <v>270</v>
      </c>
      <c r="AE352" s="31">
        <f t="shared" si="75"/>
        <v>1</v>
      </c>
      <c r="AF352" s="31">
        <f>Table1[[#This Row],[Contactable leads]]*Table1[[#This Row],[Average productive calls per lead]]</f>
        <v>270</v>
      </c>
      <c r="AG352" s="31">
        <f>Table1[[#This Row],[Total Calls]]*$AG$1</f>
        <v>243</v>
      </c>
      <c r="AH352" s="31">
        <f>IF(Table1[[#This Row],[MSRU]]="Metro",3,IF(Table1[[#This Row],[MSRU]]="URBAN",2,1))</f>
        <v>1</v>
      </c>
      <c r="AI352" s="23">
        <f t="shared" si="76"/>
        <v>24</v>
      </c>
      <c r="AJ352" s="4">
        <f t="shared" si="77"/>
        <v>8</v>
      </c>
      <c r="AK352" s="4">
        <f t="shared" si="78"/>
        <v>6</v>
      </c>
      <c r="AL352" s="4">
        <f t="shared" si="79"/>
        <v>15</v>
      </c>
      <c r="AM352" s="4">
        <f>(Table1[[#This Row],[Total Employees dedicated for sales pitch]]*Table1[[#This Row],[Working days]]*Table1[[#This Row],[Productive working hours]]*60)/Table1[[#This Row],[Minutes per connected call]]</f>
        <v>576</v>
      </c>
      <c r="AN35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270</v>
      </c>
      <c r="AO352" s="22">
        <f>Table1[[#This Row],[Contactable leads]]-Table1[[#This Row],[Contacted leads]]</f>
        <v>0</v>
      </c>
      <c r="AP352" s="17"/>
    </row>
    <row r="353" spans="1:42" x14ac:dyDescent="0.35">
      <c r="A353" s="11">
        <v>354</v>
      </c>
      <c r="B353" s="5" t="str">
        <f>IF(Table1[[#This Row],[Savings]]&gt;0,"N","Y")</f>
        <v>N</v>
      </c>
      <c r="C353" s="5" t="s">
        <v>222</v>
      </c>
      <c r="D353" s="5" t="s">
        <v>175</v>
      </c>
      <c r="E353" s="5" t="s">
        <v>665</v>
      </c>
      <c r="F353" s="6">
        <v>41929</v>
      </c>
      <c r="G353" s="7">
        <f t="shared" ca="1" si="67"/>
        <v>10</v>
      </c>
      <c r="H353" s="4">
        <v>6</v>
      </c>
      <c r="I353" s="5" t="str">
        <f>IF(Table1[[#This Row],[No of Employees]]&lt;5,"Below 5",IF(Table1[[#This Row],[No of Employees]]&lt;10,"5 to 10",IF(Table1[[#This Row],[No of Employees]]&lt;15,"10 to 15","Above 15")))</f>
        <v>5 to 10</v>
      </c>
      <c r="J353" s="57">
        <v>13.421778</v>
      </c>
      <c r="K353" s="34">
        <v>1.9232689999999999</v>
      </c>
      <c r="L353" s="34">
        <f t="shared" si="68"/>
        <v>15.345046999999999</v>
      </c>
      <c r="M353" s="67">
        <f t="shared" si="69"/>
        <v>5.6271654463850053E-4</v>
      </c>
      <c r="N353" s="34">
        <v>13.435897000000001</v>
      </c>
      <c r="O353" s="68">
        <f t="shared" si="70"/>
        <v>2.5161692619057749E-4</v>
      </c>
      <c r="P353" s="71"/>
      <c r="Q353" s="10">
        <v>103</v>
      </c>
      <c r="R353" s="8">
        <v>50</v>
      </c>
      <c r="S353" s="8">
        <v>11</v>
      </c>
      <c r="T353" s="8">
        <v>1</v>
      </c>
      <c r="U353" s="8">
        <v>0</v>
      </c>
      <c r="V353" s="8">
        <v>3</v>
      </c>
      <c r="W353" s="22">
        <v>8</v>
      </c>
      <c r="X353" s="16">
        <v>176</v>
      </c>
      <c r="Y353" s="8">
        <v>174</v>
      </c>
      <c r="Z353" s="9">
        <f t="shared" si="71"/>
        <v>1.1363636363636354E-2</v>
      </c>
      <c r="AA353" s="8">
        <f t="shared" si="72"/>
        <v>2</v>
      </c>
      <c r="AB353" s="42" t="str">
        <f t="shared" si="73"/>
        <v>C. 100-250</v>
      </c>
      <c r="AC353" s="40">
        <v>0.9</v>
      </c>
      <c r="AD353" s="26">
        <f t="shared" si="74"/>
        <v>157</v>
      </c>
      <c r="AE353" s="31">
        <f t="shared" si="75"/>
        <v>1</v>
      </c>
      <c r="AF353" s="31">
        <f>Table1[[#This Row],[Contactable leads]]*Table1[[#This Row],[Average productive calls per lead]]</f>
        <v>157</v>
      </c>
      <c r="AG353" s="31">
        <f>Table1[[#This Row],[Total Calls]]*$AG$1</f>
        <v>141.30000000000001</v>
      </c>
      <c r="AH353" s="31">
        <f>IF(Table1[[#This Row],[MSRU]]="Metro",3,IF(Table1[[#This Row],[MSRU]]="URBAN",2,1))</f>
        <v>1</v>
      </c>
      <c r="AI353" s="23">
        <f t="shared" si="76"/>
        <v>24</v>
      </c>
      <c r="AJ353" s="4">
        <f t="shared" si="77"/>
        <v>8</v>
      </c>
      <c r="AK353" s="4">
        <f t="shared" si="78"/>
        <v>6</v>
      </c>
      <c r="AL353" s="4">
        <f t="shared" si="79"/>
        <v>15</v>
      </c>
      <c r="AM353" s="4">
        <f>(Table1[[#This Row],[Total Employees dedicated for sales pitch]]*Table1[[#This Row],[Working days]]*Table1[[#This Row],[Productive working hours]]*60)/Table1[[#This Row],[Minutes per connected call]]</f>
        <v>576</v>
      </c>
      <c r="AN35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157</v>
      </c>
      <c r="AO353" s="22">
        <f>Table1[[#This Row],[Contactable leads]]-Table1[[#This Row],[Contacted leads]]</f>
        <v>0</v>
      </c>
      <c r="AP353" s="17"/>
    </row>
    <row r="354" spans="1:42" x14ac:dyDescent="0.35">
      <c r="A354" s="11">
        <v>355</v>
      </c>
      <c r="B354" s="5" t="str">
        <f>IF(Table1[[#This Row],[Savings]]&gt;0,"N","Y")</f>
        <v>N</v>
      </c>
      <c r="C354" s="5" t="s">
        <v>311</v>
      </c>
      <c r="D354" s="5" t="s">
        <v>340</v>
      </c>
      <c r="E354" s="5" t="s">
        <v>666</v>
      </c>
      <c r="F354" s="6">
        <v>42066</v>
      </c>
      <c r="G354" s="7">
        <f t="shared" ca="1" si="67"/>
        <v>10</v>
      </c>
      <c r="H354" s="4">
        <v>4</v>
      </c>
      <c r="I354" s="5" t="str">
        <f>IF(Table1[[#This Row],[No of Employees]]&lt;5,"Below 5",IF(Table1[[#This Row],[No of Employees]]&lt;10,"5 to 10",IF(Table1[[#This Row],[No of Employees]]&lt;15,"10 to 15","Above 15")))</f>
        <v>Below 5</v>
      </c>
      <c r="J354" s="57">
        <v>9.3682379999999998</v>
      </c>
      <c r="K354" s="34">
        <v>1.387202</v>
      </c>
      <c r="L354" s="34">
        <f t="shared" si="68"/>
        <v>10.75544</v>
      </c>
      <c r="M354" s="67">
        <f t="shared" si="69"/>
        <v>3.9441156699400882E-4</v>
      </c>
      <c r="N354" s="34">
        <v>7.7554379999999998</v>
      </c>
      <c r="O354" s="68">
        <f t="shared" si="70"/>
        <v>1.4523775158603851E-4</v>
      </c>
      <c r="P354" s="71"/>
      <c r="Q354" s="10">
        <v>62</v>
      </c>
      <c r="R354" s="8">
        <v>63</v>
      </c>
      <c r="S354" s="8">
        <v>5</v>
      </c>
      <c r="T354" s="8">
        <v>3</v>
      </c>
      <c r="U354" s="8">
        <v>0</v>
      </c>
      <c r="V354" s="8">
        <v>3</v>
      </c>
      <c r="W354" s="22">
        <v>2</v>
      </c>
      <c r="X354" s="16">
        <v>138</v>
      </c>
      <c r="Y354" s="8">
        <v>131</v>
      </c>
      <c r="Z354" s="9">
        <f t="shared" si="71"/>
        <v>5.0724637681159424E-2</v>
      </c>
      <c r="AA354" s="8">
        <f t="shared" si="72"/>
        <v>7</v>
      </c>
      <c r="AB354" s="42" t="str">
        <f t="shared" si="73"/>
        <v>C. 100-250</v>
      </c>
      <c r="AC354" s="40">
        <v>0.9</v>
      </c>
      <c r="AD354" s="26">
        <f t="shared" si="74"/>
        <v>118</v>
      </c>
      <c r="AE354" s="31">
        <f t="shared" si="75"/>
        <v>1</v>
      </c>
      <c r="AF354" s="31">
        <f>Table1[[#This Row],[Contactable leads]]*Table1[[#This Row],[Average productive calls per lead]]</f>
        <v>118</v>
      </c>
      <c r="AG354" s="31">
        <f>Table1[[#This Row],[Total Calls]]*$AG$1</f>
        <v>106.2</v>
      </c>
      <c r="AH354" s="31">
        <f>IF(Table1[[#This Row],[MSRU]]="Metro",3,IF(Table1[[#This Row],[MSRU]]="URBAN",2,1))</f>
        <v>3</v>
      </c>
      <c r="AI354" s="23">
        <f t="shared" si="76"/>
        <v>24</v>
      </c>
      <c r="AJ354" s="4">
        <f t="shared" si="77"/>
        <v>8</v>
      </c>
      <c r="AK354" s="4">
        <f t="shared" si="78"/>
        <v>6</v>
      </c>
      <c r="AL354" s="4">
        <f t="shared" si="79"/>
        <v>15</v>
      </c>
      <c r="AM354" s="4">
        <f>(Table1[[#This Row],[Total Employees dedicated for sales pitch]]*Table1[[#This Row],[Working days]]*Table1[[#This Row],[Productive working hours]]*60)/Table1[[#This Row],[Minutes per connected call]]</f>
        <v>1728</v>
      </c>
      <c r="AN35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118</v>
      </c>
      <c r="AO354" s="22">
        <f>Table1[[#This Row],[Contactable leads]]-Table1[[#This Row],[Contacted leads]]</f>
        <v>0</v>
      </c>
      <c r="AP354" s="17"/>
    </row>
    <row r="355" spans="1:42" x14ac:dyDescent="0.35">
      <c r="A355" s="11">
        <v>356</v>
      </c>
      <c r="B355" s="5" t="str">
        <f>IF(Table1[[#This Row],[Savings]]&gt;0,"N","Y")</f>
        <v>N</v>
      </c>
      <c r="C355" s="5" t="s">
        <v>179</v>
      </c>
      <c r="D355" s="5" t="s">
        <v>343</v>
      </c>
      <c r="E355" s="5" t="s">
        <v>667</v>
      </c>
      <c r="F355" s="6">
        <v>42798</v>
      </c>
      <c r="G355" s="7">
        <f t="shared" ca="1" si="67"/>
        <v>8</v>
      </c>
      <c r="H355" s="4">
        <v>4</v>
      </c>
      <c r="I355" s="5" t="str">
        <f>IF(Table1[[#This Row],[No of Employees]]&lt;5,"Below 5",IF(Table1[[#This Row],[No of Employees]]&lt;10,"5 to 10",IF(Table1[[#This Row],[No of Employees]]&lt;15,"10 to 15","Above 15")))</f>
        <v>Below 5</v>
      </c>
      <c r="J355" s="57">
        <v>3.5458880000000002</v>
      </c>
      <c r="K355" s="34">
        <v>0.351078</v>
      </c>
      <c r="L355" s="34">
        <f t="shared" si="68"/>
        <v>3.8969659999999999</v>
      </c>
      <c r="M355" s="67">
        <f t="shared" si="69"/>
        <v>1.4290521508951513E-4</v>
      </c>
      <c r="N355" s="34">
        <v>2.7917179999999999</v>
      </c>
      <c r="O355" s="68">
        <f t="shared" si="70"/>
        <v>5.2281102032183385E-5</v>
      </c>
      <c r="P355" s="71"/>
      <c r="Q355" s="10">
        <v>9</v>
      </c>
      <c r="R355" s="8">
        <v>23</v>
      </c>
      <c r="S355" s="8">
        <v>1</v>
      </c>
      <c r="T355" s="8">
        <v>3</v>
      </c>
      <c r="U355" s="8">
        <v>0</v>
      </c>
      <c r="V355" s="8">
        <v>0</v>
      </c>
      <c r="W355" s="22">
        <v>0</v>
      </c>
      <c r="X355" s="16">
        <v>36</v>
      </c>
      <c r="Y355" s="8">
        <v>36</v>
      </c>
      <c r="Z355" s="9">
        <f t="shared" si="71"/>
        <v>0</v>
      </c>
      <c r="AA355" s="8">
        <f t="shared" si="72"/>
        <v>0</v>
      </c>
      <c r="AB355" s="42" t="str">
        <f t="shared" si="73"/>
        <v>A. Below 50</v>
      </c>
      <c r="AC355" s="40">
        <v>0.9</v>
      </c>
      <c r="AD355" s="26">
        <f t="shared" si="74"/>
        <v>32</v>
      </c>
      <c r="AE355" s="31">
        <f t="shared" si="75"/>
        <v>1</v>
      </c>
      <c r="AF355" s="31">
        <f>Table1[[#This Row],[Contactable leads]]*Table1[[#This Row],[Average productive calls per lead]]</f>
        <v>32</v>
      </c>
      <c r="AG355" s="31">
        <f>Table1[[#This Row],[Total Calls]]*$AG$1</f>
        <v>28.8</v>
      </c>
      <c r="AH355" s="31">
        <f>IF(Table1[[#This Row],[MSRU]]="Metro",3,IF(Table1[[#This Row],[MSRU]]="URBAN",2,1))</f>
        <v>1</v>
      </c>
      <c r="AI355" s="23">
        <f t="shared" si="76"/>
        <v>24</v>
      </c>
      <c r="AJ355" s="4">
        <f t="shared" si="77"/>
        <v>8</v>
      </c>
      <c r="AK355" s="4">
        <f t="shared" si="78"/>
        <v>6</v>
      </c>
      <c r="AL355" s="4">
        <f t="shared" si="79"/>
        <v>15</v>
      </c>
      <c r="AM355" s="4">
        <f>(Table1[[#This Row],[Total Employees dedicated for sales pitch]]*Table1[[#This Row],[Working days]]*Table1[[#This Row],[Productive working hours]]*60)/Table1[[#This Row],[Minutes per connected call]]</f>
        <v>576</v>
      </c>
      <c r="AN35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32</v>
      </c>
      <c r="AO355" s="22">
        <f>Table1[[#This Row],[Contactable leads]]-Table1[[#This Row],[Contacted leads]]</f>
        <v>0</v>
      </c>
      <c r="AP355" s="17"/>
    </row>
    <row r="356" spans="1:42" x14ac:dyDescent="0.35">
      <c r="A356" s="11">
        <v>357</v>
      </c>
      <c r="B356" s="5" t="str">
        <f>IF(Table1[[#This Row],[Savings]]&gt;0,"N","Y")</f>
        <v>N</v>
      </c>
      <c r="C356" s="5" t="s">
        <v>179</v>
      </c>
      <c r="D356" s="5" t="s">
        <v>343</v>
      </c>
      <c r="E356" s="5" t="s">
        <v>668</v>
      </c>
      <c r="F356" s="6">
        <v>43139</v>
      </c>
      <c r="G356" s="7">
        <f t="shared" ca="1" si="67"/>
        <v>7</v>
      </c>
      <c r="H356" s="4">
        <v>3</v>
      </c>
      <c r="I356" s="5" t="str">
        <f>IF(Table1[[#This Row],[No of Employees]]&lt;5,"Below 5",IF(Table1[[#This Row],[No of Employees]]&lt;10,"5 to 10",IF(Table1[[#This Row],[No of Employees]]&lt;15,"10 to 15","Above 15")))</f>
        <v>Below 5</v>
      </c>
      <c r="J356" s="57">
        <v>5.8816550000000003</v>
      </c>
      <c r="K356" s="34">
        <v>0.147287</v>
      </c>
      <c r="L356" s="34">
        <f t="shared" si="68"/>
        <v>6.0289420000000007</v>
      </c>
      <c r="M356" s="67">
        <f t="shared" si="69"/>
        <v>2.2108667442112957E-4</v>
      </c>
      <c r="N356" s="34">
        <v>7.8738210000000004</v>
      </c>
      <c r="O356" s="68">
        <f t="shared" si="70"/>
        <v>1.4745473542963444E-4</v>
      </c>
      <c r="P356" s="71"/>
      <c r="Q356" s="10">
        <v>5</v>
      </c>
      <c r="R356" s="8">
        <v>58</v>
      </c>
      <c r="S356" s="8">
        <v>0</v>
      </c>
      <c r="T356" s="8">
        <v>4</v>
      </c>
      <c r="U356" s="8">
        <v>0</v>
      </c>
      <c r="V356" s="8">
        <v>0</v>
      </c>
      <c r="W356" s="22">
        <v>0</v>
      </c>
      <c r="X356" s="16">
        <v>67</v>
      </c>
      <c r="Y356" s="8">
        <v>66</v>
      </c>
      <c r="Z356" s="9">
        <f t="shared" si="71"/>
        <v>1.4925373134328401E-2</v>
      </c>
      <c r="AA356" s="8">
        <f t="shared" si="72"/>
        <v>1</v>
      </c>
      <c r="AB356" s="42" t="str">
        <f t="shared" si="73"/>
        <v>B. 50-100</v>
      </c>
      <c r="AC356" s="40">
        <v>0.9</v>
      </c>
      <c r="AD356" s="26">
        <f t="shared" si="74"/>
        <v>59</v>
      </c>
      <c r="AE356" s="31">
        <f t="shared" si="75"/>
        <v>1</v>
      </c>
      <c r="AF356" s="31">
        <f>Table1[[#This Row],[Contactable leads]]*Table1[[#This Row],[Average productive calls per lead]]</f>
        <v>59</v>
      </c>
      <c r="AG356" s="31">
        <f>Table1[[#This Row],[Total Calls]]*$AG$1</f>
        <v>53.1</v>
      </c>
      <c r="AH356" s="31">
        <f>IF(Table1[[#This Row],[MSRU]]="Metro",3,IF(Table1[[#This Row],[MSRU]]="URBAN",2,1))</f>
        <v>1</v>
      </c>
      <c r="AI356" s="23">
        <f t="shared" si="76"/>
        <v>24</v>
      </c>
      <c r="AJ356" s="4">
        <f t="shared" si="77"/>
        <v>8</v>
      </c>
      <c r="AK356" s="4">
        <f t="shared" si="78"/>
        <v>6</v>
      </c>
      <c r="AL356" s="4">
        <f t="shared" si="79"/>
        <v>15</v>
      </c>
      <c r="AM356" s="4">
        <f>(Table1[[#This Row],[Total Employees dedicated for sales pitch]]*Table1[[#This Row],[Working days]]*Table1[[#This Row],[Productive working hours]]*60)/Table1[[#This Row],[Minutes per connected call]]</f>
        <v>576</v>
      </c>
      <c r="AN35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59</v>
      </c>
      <c r="AO356" s="22">
        <f>Table1[[#This Row],[Contactable leads]]-Table1[[#This Row],[Contacted leads]]</f>
        <v>0</v>
      </c>
      <c r="AP356" s="17"/>
    </row>
    <row r="357" spans="1:42" x14ac:dyDescent="0.35">
      <c r="A357" s="11">
        <v>358</v>
      </c>
      <c r="B357" s="5" t="str">
        <f>IF(Table1[[#This Row],[Savings]]&gt;0,"N","Y")</f>
        <v>N</v>
      </c>
      <c r="C357" s="5" t="s">
        <v>222</v>
      </c>
      <c r="D357" s="5" t="s">
        <v>175</v>
      </c>
      <c r="E357" s="5" t="s">
        <v>669</v>
      </c>
      <c r="F357" s="6">
        <v>43153</v>
      </c>
      <c r="G357" s="7">
        <f t="shared" ca="1" si="67"/>
        <v>7</v>
      </c>
      <c r="H357" s="4">
        <v>5</v>
      </c>
      <c r="I357" s="5" t="str">
        <f>IF(Table1[[#This Row],[No of Employees]]&lt;5,"Below 5",IF(Table1[[#This Row],[No of Employees]]&lt;10,"5 to 10",IF(Table1[[#This Row],[No of Employees]]&lt;15,"10 to 15","Above 15")))</f>
        <v>5 to 10</v>
      </c>
      <c r="J357" s="57">
        <v>9.9843969999999995</v>
      </c>
      <c r="K357" s="34">
        <v>2.7121879999999998</v>
      </c>
      <c r="L357" s="34">
        <f t="shared" si="68"/>
        <v>12.696584999999999</v>
      </c>
      <c r="M357" s="67">
        <f t="shared" si="69"/>
        <v>4.6559508354122441E-4</v>
      </c>
      <c r="N357" s="34">
        <v>5.0973199999999999</v>
      </c>
      <c r="O357" s="68">
        <f t="shared" si="70"/>
        <v>9.5458605421711292E-5</v>
      </c>
      <c r="P357" s="71"/>
      <c r="Q357" s="10">
        <v>70</v>
      </c>
      <c r="R357" s="8">
        <v>41</v>
      </c>
      <c r="S357" s="8">
        <v>17</v>
      </c>
      <c r="T357" s="8">
        <v>3</v>
      </c>
      <c r="U357" s="8">
        <v>0</v>
      </c>
      <c r="V357" s="8">
        <v>1</v>
      </c>
      <c r="W357" s="22">
        <v>5</v>
      </c>
      <c r="X357" s="16">
        <v>137</v>
      </c>
      <c r="Y357" s="8">
        <v>135</v>
      </c>
      <c r="Z357" s="9">
        <f t="shared" si="71"/>
        <v>1.4598540145985384E-2</v>
      </c>
      <c r="AA357" s="8">
        <f t="shared" si="72"/>
        <v>2</v>
      </c>
      <c r="AB357" s="42" t="str">
        <f t="shared" si="73"/>
        <v>C. 100-250</v>
      </c>
      <c r="AC357" s="40">
        <v>0.9</v>
      </c>
      <c r="AD357" s="26">
        <f t="shared" si="74"/>
        <v>122</v>
      </c>
      <c r="AE357" s="31">
        <f t="shared" si="75"/>
        <v>1</v>
      </c>
      <c r="AF357" s="31">
        <f>Table1[[#This Row],[Contactable leads]]*Table1[[#This Row],[Average productive calls per lead]]</f>
        <v>122</v>
      </c>
      <c r="AG357" s="31">
        <f>Table1[[#This Row],[Total Calls]]*$AG$1</f>
        <v>109.8</v>
      </c>
      <c r="AH357" s="31">
        <f>IF(Table1[[#This Row],[MSRU]]="Metro",3,IF(Table1[[#This Row],[MSRU]]="URBAN",2,1))</f>
        <v>1</v>
      </c>
      <c r="AI357" s="23">
        <f t="shared" si="76"/>
        <v>24</v>
      </c>
      <c r="AJ357" s="4">
        <f t="shared" si="77"/>
        <v>8</v>
      </c>
      <c r="AK357" s="4">
        <f t="shared" si="78"/>
        <v>6</v>
      </c>
      <c r="AL357" s="4">
        <f t="shared" si="79"/>
        <v>15</v>
      </c>
      <c r="AM357" s="4">
        <f>(Table1[[#This Row],[Total Employees dedicated for sales pitch]]*Table1[[#This Row],[Working days]]*Table1[[#This Row],[Productive working hours]]*60)/Table1[[#This Row],[Minutes per connected call]]</f>
        <v>576</v>
      </c>
      <c r="AN35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122</v>
      </c>
      <c r="AO357" s="22">
        <f>Table1[[#This Row],[Contactable leads]]-Table1[[#This Row],[Contacted leads]]</f>
        <v>0</v>
      </c>
      <c r="AP357" s="17"/>
    </row>
    <row r="358" spans="1:42" x14ac:dyDescent="0.35">
      <c r="A358" s="11">
        <v>359</v>
      </c>
      <c r="B358" s="5" t="str">
        <f>IF(Table1[[#This Row],[Savings]]&gt;0,"N","Y")</f>
        <v>N</v>
      </c>
      <c r="C358" s="5" t="s">
        <v>179</v>
      </c>
      <c r="D358" s="5" t="s">
        <v>343</v>
      </c>
      <c r="E358" s="5" t="s">
        <v>670</v>
      </c>
      <c r="F358" s="6">
        <v>43076</v>
      </c>
      <c r="G358" s="7">
        <f t="shared" ca="1" si="67"/>
        <v>7</v>
      </c>
      <c r="H358" s="4">
        <v>4</v>
      </c>
      <c r="I358" s="5" t="str">
        <f>IF(Table1[[#This Row],[No of Employees]]&lt;5,"Below 5",IF(Table1[[#This Row],[No of Employees]]&lt;10,"5 to 10",IF(Table1[[#This Row],[No of Employees]]&lt;15,"10 to 15","Above 15")))</f>
        <v>Below 5</v>
      </c>
      <c r="J358" s="57">
        <v>7.6640379999999997</v>
      </c>
      <c r="K358" s="34">
        <v>0.16422999999999999</v>
      </c>
      <c r="L358" s="34">
        <f t="shared" si="68"/>
        <v>7.8282679999999996</v>
      </c>
      <c r="M358" s="67">
        <f t="shared" si="69"/>
        <v>2.8706956188952339E-4</v>
      </c>
      <c r="N358" s="34">
        <v>6.2341790000000001</v>
      </c>
      <c r="O358" s="68">
        <f t="shared" si="70"/>
        <v>1.1674880786164469E-4</v>
      </c>
      <c r="P358" s="71"/>
      <c r="Q358" s="10">
        <v>18</v>
      </c>
      <c r="R358" s="8">
        <v>45</v>
      </c>
      <c r="S358" s="8">
        <v>6</v>
      </c>
      <c r="T358" s="8">
        <v>3</v>
      </c>
      <c r="U358" s="8">
        <v>0</v>
      </c>
      <c r="V358" s="8">
        <v>0</v>
      </c>
      <c r="W358" s="22">
        <v>0</v>
      </c>
      <c r="X358" s="16">
        <v>72</v>
      </c>
      <c r="Y358" s="8">
        <v>68</v>
      </c>
      <c r="Z358" s="9">
        <f t="shared" si="71"/>
        <v>5.555555555555558E-2</v>
      </c>
      <c r="AA358" s="8">
        <f t="shared" si="72"/>
        <v>4</v>
      </c>
      <c r="AB358" s="42" t="str">
        <f t="shared" si="73"/>
        <v>B. 50-100</v>
      </c>
      <c r="AC358" s="40">
        <v>0.9</v>
      </c>
      <c r="AD358" s="26">
        <f t="shared" si="74"/>
        <v>61</v>
      </c>
      <c r="AE358" s="31">
        <f t="shared" si="75"/>
        <v>1</v>
      </c>
      <c r="AF358" s="31">
        <f>Table1[[#This Row],[Contactable leads]]*Table1[[#This Row],[Average productive calls per lead]]</f>
        <v>61</v>
      </c>
      <c r="AG358" s="31">
        <f>Table1[[#This Row],[Total Calls]]*$AG$1</f>
        <v>54.9</v>
      </c>
      <c r="AH358" s="31">
        <f>IF(Table1[[#This Row],[MSRU]]="Metro",3,IF(Table1[[#This Row],[MSRU]]="URBAN",2,1))</f>
        <v>1</v>
      </c>
      <c r="AI358" s="23">
        <f t="shared" si="76"/>
        <v>24</v>
      </c>
      <c r="AJ358" s="4">
        <f t="shared" si="77"/>
        <v>8</v>
      </c>
      <c r="AK358" s="4">
        <f t="shared" si="78"/>
        <v>6</v>
      </c>
      <c r="AL358" s="4">
        <f t="shared" si="79"/>
        <v>15</v>
      </c>
      <c r="AM358" s="4">
        <f>(Table1[[#This Row],[Total Employees dedicated for sales pitch]]*Table1[[#This Row],[Working days]]*Table1[[#This Row],[Productive working hours]]*60)/Table1[[#This Row],[Minutes per connected call]]</f>
        <v>576</v>
      </c>
      <c r="AN35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61</v>
      </c>
      <c r="AO358" s="22">
        <f>Table1[[#This Row],[Contactable leads]]-Table1[[#This Row],[Contacted leads]]</f>
        <v>0</v>
      </c>
      <c r="AP358" s="17"/>
    </row>
    <row r="359" spans="1:42" x14ac:dyDescent="0.35">
      <c r="A359" s="11">
        <v>360</v>
      </c>
      <c r="B359" s="5" t="str">
        <f>IF(Table1[[#This Row],[Savings]]&gt;0,"N","Y")</f>
        <v>N</v>
      </c>
      <c r="C359" s="5" t="s">
        <v>314</v>
      </c>
      <c r="D359" s="5" t="s">
        <v>175</v>
      </c>
      <c r="E359" s="5" t="s">
        <v>671</v>
      </c>
      <c r="F359" s="6">
        <v>43129</v>
      </c>
      <c r="G359" s="7">
        <f t="shared" ca="1" si="67"/>
        <v>7</v>
      </c>
      <c r="H359" s="4">
        <v>6</v>
      </c>
      <c r="I359" s="5" t="str">
        <f>IF(Table1[[#This Row],[No of Employees]]&lt;5,"Below 5",IF(Table1[[#This Row],[No of Employees]]&lt;10,"5 to 10",IF(Table1[[#This Row],[No of Employees]]&lt;15,"10 to 15","Above 15")))</f>
        <v>5 to 10</v>
      </c>
      <c r="J359" s="57">
        <v>6.7133010000000004</v>
      </c>
      <c r="K359" s="34">
        <v>0.567218</v>
      </c>
      <c r="L359" s="34">
        <f t="shared" si="68"/>
        <v>7.280519</v>
      </c>
      <c r="M359" s="67">
        <f t="shared" si="69"/>
        <v>2.6698311806115361E-4</v>
      </c>
      <c r="N359" s="34">
        <v>4.4981289999999996</v>
      </c>
      <c r="O359" s="68">
        <f t="shared" si="70"/>
        <v>8.4237426990449251E-5</v>
      </c>
      <c r="P359" s="71"/>
      <c r="Q359" s="10">
        <v>7</v>
      </c>
      <c r="R359" s="8">
        <v>21</v>
      </c>
      <c r="S359" s="8">
        <v>3</v>
      </c>
      <c r="T359" s="8">
        <v>0</v>
      </c>
      <c r="U359" s="8">
        <v>0</v>
      </c>
      <c r="V359" s="8">
        <v>2</v>
      </c>
      <c r="W359" s="22">
        <v>1</v>
      </c>
      <c r="X359" s="16">
        <v>34</v>
      </c>
      <c r="Y359" s="8">
        <v>34</v>
      </c>
      <c r="Z359" s="9">
        <f t="shared" si="71"/>
        <v>0</v>
      </c>
      <c r="AA359" s="8">
        <f t="shared" si="72"/>
        <v>0</v>
      </c>
      <c r="AB359" s="42" t="str">
        <f t="shared" si="73"/>
        <v>A. Below 50</v>
      </c>
      <c r="AC359" s="40">
        <v>0.9</v>
      </c>
      <c r="AD359" s="26">
        <f t="shared" si="74"/>
        <v>31</v>
      </c>
      <c r="AE359" s="31">
        <f t="shared" si="75"/>
        <v>1</v>
      </c>
      <c r="AF359" s="31">
        <f>Table1[[#This Row],[Contactable leads]]*Table1[[#This Row],[Average productive calls per lead]]</f>
        <v>31</v>
      </c>
      <c r="AG359" s="31">
        <f>Table1[[#This Row],[Total Calls]]*$AG$1</f>
        <v>27.900000000000002</v>
      </c>
      <c r="AH359" s="31">
        <f>IF(Table1[[#This Row],[MSRU]]="Metro",3,IF(Table1[[#This Row],[MSRU]]="URBAN",2,1))</f>
        <v>1</v>
      </c>
      <c r="AI359" s="23">
        <f t="shared" si="76"/>
        <v>24</v>
      </c>
      <c r="AJ359" s="4">
        <f t="shared" si="77"/>
        <v>8</v>
      </c>
      <c r="AK359" s="4">
        <f t="shared" si="78"/>
        <v>6</v>
      </c>
      <c r="AL359" s="4">
        <f t="shared" si="79"/>
        <v>15</v>
      </c>
      <c r="AM359" s="4">
        <f>(Table1[[#This Row],[Total Employees dedicated for sales pitch]]*Table1[[#This Row],[Working days]]*Table1[[#This Row],[Productive working hours]]*60)/Table1[[#This Row],[Minutes per connected call]]</f>
        <v>576</v>
      </c>
      <c r="AN35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31</v>
      </c>
      <c r="AO359" s="22">
        <f>Table1[[#This Row],[Contactable leads]]-Table1[[#This Row],[Contacted leads]]</f>
        <v>0</v>
      </c>
      <c r="AP359" s="17"/>
    </row>
    <row r="360" spans="1:42" x14ac:dyDescent="0.35">
      <c r="A360" s="11">
        <v>361</v>
      </c>
      <c r="B360" s="5" t="str">
        <f>IF(Table1[[#This Row],[Savings]]&gt;0,"N","Y")</f>
        <v>N</v>
      </c>
      <c r="C360" s="5" t="s">
        <v>222</v>
      </c>
      <c r="D360" s="5" t="s">
        <v>175</v>
      </c>
      <c r="E360" s="5" t="s">
        <v>223</v>
      </c>
      <c r="F360" s="6">
        <v>24471</v>
      </c>
      <c r="G360" s="7">
        <f t="shared" ca="1" si="67"/>
        <v>58</v>
      </c>
      <c r="H360" s="4">
        <v>8</v>
      </c>
      <c r="I360" s="5" t="str">
        <f>IF(Table1[[#This Row],[No of Employees]]&lt;5,"Below 5",IF(Table1[[#This Row],[No of Employees]]&lt;10,"5 to 10",IF(Table1[[#This Row],[No of Employees]]&lt;15,"10 to 15","Above 15")))</f>
        <v>5 to 10</v>
      </c>
      <c r="J360" s="57">
        <v>23.164448</v>
      </c>
      <c r="K360" s="34">
        <v>6.4003959999999998</v>
      </c>
      <c r="L360" s="34">
        <f t="shared" si="68"/>
        <v>29.564844000000001</v>
      </c>
      <c r="M360" s="67">
        <f t="shared" si="69"/>
        <v>1.0841691692737275E-3</v>
      </c>
      <c r="N360" s="34">
        <v>52.285668000000001</v>
      </c>
      <c r="O360" s="68">
        <f t="shared" si="70"/>
        <v>9.7916492408218364E-4</v>
      </c>
      <c r="P360" s="71"/>
      <c r="Q360" s="10">
        <v>83</v>
      </c>
      <c r="R360" s="8">
        <v>141</v>
      </c>
      <c r="S360" s="8">
        <v>24</v>
      </c>
      <c r="T360" s="8">
        <v>19</v>
      </c>
      <c r="U360" s="8">
        <v>0</v>
      </c>
      <c r="V360" s="8">
        <v>0</v>
      </c>
      <c r="W360" s="22">
        <v>11</v>
      </c>
      <c r="X360" s="16">
        <v>278</v>
      </c>
      <c r="Y360" s="8">
        <v>270</v>
      </c>
      <c r="Z360" s="9">
        <f t="shared" si="71"/>
        <v>2.877697841726623E-2</v>
      </c>
      <c r="AA360" s="8">
        <f t="shared" si="72"/>
        <v>8</v>
      </c>
      <c r="AB360" s="42" t="str">
        <f t="shared" si="73"/>
        <v>D. 240-500</v>
      </c>
      <c r="AC360" s="40">
        <v>0.9</v>
      </c>
      <c r="AD360" s="26">
        <f t="shared" si="74"/>
        <v>243</v>
      </c>
      <c r="AE360" s="31">
        <f t="shared" si="75"/>
        <v>1</v>
      </c>
      <c r="AF360" s="31">
        <f>Table1[[#This Row],[Contactable leads]]*Table1[[#This Row],[Average productive calls per lead]]</f>
        <v>243</v>
      </c>
      <c r="AG360" s="31">
        <f>Table1[[#This Row],[Total Calls]]*$AG$1</f>
        <v>218.70000000000002</v>
      </c>
      <c r="AH360" s="31">
        <f>IF(Table1[[#This Row],[MSRU]]="Metro",3,IF(Table1[[#This Row],[MSRU]]="URBAN",2,1))</f>
        <v>1</v>
      </c>
      <c r="AI360" s="23">
        <f t="shared" si="76"/>
        <v>24</v>
      </c>
      <c r="AJ360" s="4">
        <f t="shared" si="77"/>
        <v>8</v>
      </c>
      <c r="AK360" s="4">
        <f t="shared" si="78"/>
        <v>6</v>
      </c>
      <c r="AL360" s="4">
        <f t="shared" si="79"/>
        <v>15</v>
      </c>
      <c r="AM360" s="4">
        <f>(Table1[[#This Row],[Total Employees dedicated for sales pitch]]*Table1[[#This Row],[Working days]]*Table1[[#This Row],[Productive working hours]]*60)/Table1[[#This Row],[Minutes per connected call]]</f>
        <v>576</v>
      </c>
      <c r="AN36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243</v>
      </c>
      <c r="AO360" s="22">
        <f>Table1[[#This Row],[Contactable leads]]-Table1[[#This Row],[Contacted leads]]</f>
        <v>0</v>
      </c>
      <c r="AP360" s="17"/>
    </row>
    <row r="361" spans="1:42" x14ac:dyDescent="0.35">
      <c r="A361" s="11">
        <v>362</v>
      </c>
      <c r="B361" s="5" t="str">
        <f>IF(Table1[[#This Row],[Savings]]&gt;0,"N","Y")</f>
        <v>N</v>
      </c>
      <c r="C361" s="5" t="s">
        <v>188</v>
      </c>
      <c r="D361" s="5" t="s">
        <v>343</v>
      </c>
      <c r="E361" s="5" t="s">
        <v>672</v>
      </c>
      <c r="F361" s="6">
        <v>22007</v>
      </c>
      <c r="G361" s="7">
        <f t="shared" ca="1" si="67"/>
        <v>65</v>
      </c>
      <c r="H361" s="4">
        <v>8</v>
      </c>
      <c r="I361" s="5" t="str">
        <f>IF(Table1[[#This Row],[No of Employees]]&lt;5,"Below 5",IF(Table1[[#This Row],[No of Employees]]&lt;10,"5 to 10",IF(Table1[[#This Row],[No of Employees]]&lt;15,"10 to 15","Above 15")))</f>
        <v>5 to 10</v>
      </c>
      <c r="J361" s="57">
        <v>31.696118999999999</v>
      </c>
      <c r="K361" s="34">
        <v>0.73464399999999996</v>
      </c>
      <c r="L361" s="34">
        <f t="shared" si="68"/>
        <v>32.430762999999999</v>
      </c>
      <c r="M361" s="67">
        <f t="shared" si="69"/>
        <v>1.1892649722969326E-3</v>
      </c>
      <c r="N361" s="34">
        <v>49.582701999999998</v>
      </c>
      <c r="O361" s="68">
        <f t="shared" si="70"/>
        <v>9.2854589979838328E-4</v>
      </c>
      <c r="P361" s="71"/>
      <c r="Q361" s="10">
        <v>23</v>
      </c>
      <c r="R361" s="8">
        <v>206</v>
      </c>
      <c r="S361" s="8">
        <v>4</v>
      </c>
      <c r="T361" s="8">
        <v>19</v>
      </c>
      <c r="U361" s="8">
        <v>0</v>
      </c>
      <c r="V361" s="8">
        <v>4</v>
      </c>
      <c r="W361" s="22">
        <v>11</v>
      </c>
      <c r="X361" s="16">
        <v>267</v>
      </c>
      <c r="Y361" s="8">
        <v>256</v>
      </c>
      <c r="Z361" s="9">
        <f t="shared" si="71"/>
        <v>4.1198501872659166E-2</v>
      </c>
      <c r="AA361" s="8">
        <f t="shared" si="72"/>
        <v>11</v>
      </c>
      <c r="AB361" s="42" t="str">
        <f t="shared" si="73"/>
        <v>D. 240-500</v>
      </c>
      <c r="AC361" s="40">
        <v>0.9</v>
      </c>
      <c r="AD361" s="26">
        <f t="shared" si="74"/>
        <v>230</v>
      </c>
      <c r="AE361" s="31">
        <f t="shared" si="75"/>
        <v>1</v>
      </c>
      <c r="AF361" s="31">
        <f>Table1[[#This Row],[Contactable leads]]*Table1[[#This Row],[Average productive calls per lead]]</f>
        <v>230</v>
      </c>
      <c r="AG361" s="31">
        <f>Table1[[#This Row],[Total Calls]]*$AG$1</f>
        <v>207</v>
      </c>
      <c r="AH361" s="31">
        <f>IF(Table1[[#This Row],[MSRU]]="Metro",3,IF(Table1[[#This Row],[MSRU]]="URBAN",2,1))</f>
        <v>1</v>
      </c>
      <c r="AI361" s="23">
        <f t="shared" si="76"/>
        <v>24</v>
      </c>
      <c r="AJ361" s="4">
        <f t="shared" si="77"/>
        <v>8</v>
      </c>
      <c r="AK361" s="4">
        <f t="shared" si="78"/>
        <v>6</v>
      </c>
      <c r="AL361" s="4">
        <f t="shared" si="79"/>
        <v>15</v>
      </c>
      <c r="AM361" s="4">
        <f>(Table1[[#This Row],[Total Employees dedicated for sales pitch]]*Table1[[#This Row],[Working days]]*Table1[[#This Row],[Productive working hours]]*60)/Table1[[#This Row],[Minutes per connected call]]</f>
        <v>576</v>
      </c>
      <c r="AN36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230</v>
      </c>
      <c r="AO361" s="22">
        <f>Table1[[#This Row],[Contactable leads]]-Table1[[#This Row],[Contacted leads]]</f>
        <v>0</v>
      </c>
      <c r="AP361" s="17"/>
    </row>
    <row r="362" spans="1:42" x14ac:dyDescent="0.35">
      <c r="A362" s="11">
        <v>363</v>
      </c>
      <c r="B362" s="5" t="str">
        <f>IF(Table1[[#This Row],[Savings]]&gt;0,"N","Y")</f>
        <v>N</v>
      </c>
      <c r="C362" s="5" t="s">
        <v>188</v>
      </c>
      <c r="D362" s="5" t="s">
        <v>343</v>
      </c>
      <c r="E362" s="5" t="s">
        <v>673</v>
      </c>
      <c r="F362" s="6">
        <v>31118</v>
      </c>
      <c r="G362" s="7">
        <f t="shared" ca="1" si="67"/>
        <v>40</v>
      </c>
      <c r="H362" s="4">
        <v>10</v>
      </c>
      <c r="I362" s="5" t="str">
        <f>IF(Table1[[#This Row],[No of Employees]]&lt;5,"Below 5",IF(Table1[[#This Row],[No of Employees]]&lt;10,"5 to 10",IF(Table1[[#This Row],[No of Employees]]&lt;15,"10 to 15","Above 15")))</f>
        <v>10 to 15</v>
      </c>
      <c r="J362" s="57">
        <v>40.619740999999998</v>
      </c>
      <c r="K362" s="34">
        <v>2.693864</v>
      </c>
      <c r="L362" s="34">
        <f t="shared" si="68"/>
        <v>43.313604999999995</v>
      </c>
      <c r="M362" s="67">
        <f t="shared" si="69"/>
        <v>1.5883484841354267E-3</v>
      </c>
      <c r="N362" s="34">
        <v>42.184634000000003</v>
      </c>
      <c r="O362" s="68">
        <f t="shared" si="70"/>
        <v>7.9000069288671438E-4</v>
      </c>
      <c r="P362" s="71"/>
      <c r="Q362" s="10">
        <v>80</v>
      </c>
      <c r="R362" s="8">
        <v>205</v>
      </c>
      <c r="S362" s="8">
        <v>11</v>
      </c>
      <c r="T362" s="8">
        <v>15</v>
      </c>
      <c r="U362" s="8">
        <v>0</v>
      </c>
      <c r="V362" s="8">
        <v>6</v>
      </c>
      <c r="W362" s="22">
        <v>9</v>
      </c>
      <c r="X362" s="16">
        <v>326</v>
      </c>
      <c r="Y362" s="8">
        <v>313</v>
      </c>
      <c r="Z362" s="9">
        <f t="shared" si="71"/>
        <v>3.9877300613496924E-2</v>
      </c>
      <c r="AA362" s="8">
        <f t="shared" si="72"/>
        <v>13</v>
      </c>
      <c r="AB362" s="42" t="str">
        <f t="shared" si="73"/>
        <v>D. 240-500</v>
      </c>
      <c r="AC362" s="40">
        <v>0.9</v>
      </c>
      <c r="AD362" s="26">
        <f t="shared" si="74"/>
        <v>282</v>
      </c>
      <c r="AE362" s="31">
        <f t="shared" si="75"/>
        <v>1</v>
      </c>
      <c r="AF362" s="31">
        <f>Table1[[#This Row],[Contactable leads]]*Table1[[#This Row],[Average productive calls per lead]]</f>
        <v>282</v>
      </c>
      <c r="AG362" s="31">
        <f>Table1[[#This Row],[Total Calls]]*$AG$1</f>
        <v>253.8</v>
      </c>
      <c r="AH362" s="31">
        <f>IF(Table1[[#This Row],[MSRU]]="Metro",3,IF(Table1[[#This Row],[MSRU]]="URBAN",2,1))</f>
        <v>1</v>
      </c>
      <c r="AI362" s="23">
        <f t="shared" si="76"/>
        <v>24</v>
      </c>
      <c r="AJ362" s="4">
        <f t="shared" si="77"/>
        <v>8</v>
      </c>
      <c r="AK362" s="4">
        <f t="shared" si="78"/>
        <v>6</v>
      </c>
      <c r="AL362" s="4">
        <f t="shared" si="79"/>
        <v>15</v>
      </c>
      <c r="AM362" s="4">
        <f>(Table1[[#This Row],[Total Employees dedicated for sales pitch]]*Table1[[#This Row],[Working days]]*Table1[[#This Row],[Productive working hours]]*60)/Table1[[#This Row],[Minutes per connected call]]</f>
        <v>576</v>
      </c>
      <c r="AN36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282</v>
      </c>
      <c r="AO362" s="22">
        <f>Table1[[#This Row],[Contactable leads]]-Table1[[#This Row],[Contacted leads]]</f>
        <v>0</v>
      </c>
      <c r="AP362" s="17"/>
    </row>
    <row r="363" spans="1:42" x14ac:dyDescent="0.35">
      <c r="A363" s="11">
        <v>364</v>
      </c>
      <c r="B363" s="5" t="str">
        <f>IF(Table1[[#This Row],[Savings]]&gt;0,"N","Y")</f>
        <v>N</v>
      </c>
      <c r="C363" s="5" t="s">
        <v>311</v>
      </c>
      <c r="D363" s="5" t="s">
        <v>340</v>
      </c>
      <c r="E363" s="5" t="s">
        <v>674</v>
      </c>
      <c r="F363" s="6">
        <v>35149</v>
      </c>
      <c r="G363" s="7">
        <f t="shared" ca="1" si="67"/>
        <v>29</v>
      </c>
      <c r="H363" s="4">
        <v>12</v>
      </c>
      <c r="I363" s="5" t="str">
        <f>IF(Table1[[#This Row],[No of Employees]]&lt;5,"Below 5",IF(Table1[[#This Row],[No of Employees]]&lt;10,"5 to 10",IF(Table1[[#This Row],[No of Employees]]&lt;15,"10 to 15","Above 15")))</f>
        <v>10 to 15</v>
      </c>
      <c r="J363" s="57">
        <v>23.621786</v>
      </c>
      <c r="K363" s="34">
        <v>6.6301430000000003</v>
      </c>
      <c r="L363" s="34">
        <f t="shared" si="68"/>
        <v>30.251929000000001</v>
      </c>
      <c r="M363" s="67">
        <f t="shared" si="69"/>
        <v>1.1093651883587745E-3</v>
      </c>
      <c r="N363" s="34">
        <v>83.626740999999996</v>
      </c>
      <c r="O363" s="68">
        <f t="shared" si="70"/>
        <v>1.5660959233131618E-3</v>
      </c>
      <c r="P363" s="71"/>
      <c r="Q363" s="10">
        <v>68</v>
      </c>
      <c r="R363" s="8">
        <v>139</v>
      </c>
      <c r="S363" s="8">
        <v>32</v>
      </c>
      <c r="T363" s="8">
        <v>3</v>
      </c>
      <c r="U363" s="8">
        <v>0</v>
      </c>
      <c r="V363" s="8">
        <v>9</v>
      </c>
      <c r="W363" s="22">
        <v>11</v>
      </c>
      <c r="X363" s="16">
        <v>262</v>
      </c>
      <c r="Y363" s="8">
        <v>253</v>
      </c>
      <c r="Z363" s="9">
        <f t="shared" si="71"/>
        <v>3.4351145038167941E-2</v>
      </c>
      <c r="AA363" s="8">
        <f t="shared" si="72"/>
        <v>9</v>
      </c>
      <c r="AB363" s="42" t="str">
        <f t="shared" si="73"/>
        <v>D. 240-500</v>
      </c>
      <c r="AC363" s="40">
        <v>0.9</v>
      </c>
      <c r="AD363" s="26">
        <f t="shared" si="74"/>
        <v>228</v>
      </c>
      <c r="AE363" s="31">
        <f t="shared" si="75"/>
        <v>1</v>
      </c>
      <c r="AF363" s="31">
        <f>Table1[[#This Row],[Contactable leads]]*Table1[[#This Row],[Average productive calls per lead]]</f>
        <v>228</v>
      </c>
      <c r="AG363" s="31">
        <f>Table1[[#This Row],[Total Calls]]*$AG$1</f>
        <v>205.20000000000002</v>
      </c>
      <c r="AH363" s="31">
        <f>IF(Table1[[#This Row],[MSRU]]="Metro",3,IF(Table1[[#This Row],[MSRU]]="URBAN",2,1))</f>
        <v>3</v>
      </c>
      <c r="AI363" s="23">
        <f t="shared" si="76"/>
        <v>24</v>
      </c>
      <c r="AJ363" s="4">
        <f t="shared" si="77"/>
        <v>8</v>
      </c>
      <c r="AK363" s="4">
        <f t="shared" si="78"/>
        <v>6</v>
      </c>
      <c r="AL363" s="4">
        <f t="shared" si="79"/>
        <v>15</v>
      </c>
      <c r="AM363" s="4">
        <f>(Table1[[#This Row],[Total Employees dedicated for sales pitch]]*Table1[[#This Row],[Working days]]*Table1[[#This Row],[Productive working hours]]*60)/Table1[[#This Row],[Minutes per connected call]]</f>
        <v>1728</v>
      </c>
      <c r="AN36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228</v>
      </c>
      <c r="AO363" s="22">
        <f>Table1[[#This Row],[Contactable leads]]-Table1[[#This Row],[Contacted leads]]</f>
        <v>0</v>
      </c>
      <c r="AP363" s="17"/>
    </row>
    <row r="364" spans="1:42" x14ac:dyDescent="0.35">
      <c r="A364" s="11">
        <v>365</v>
      </c>
      <c r="B364" s="5" t="str">
        <f>IF(Table1[[#This Row],[Savings]]&gt;0,"N","Y")</f>
        <v>N</v>
      </c>
      <c r="C364" s="5" t="s">
        <v>313</v>
      </c>
      <c r="D364" s="5" t="s">
        <v>356</v>
      </c>
      <c r="E364" s="5" t="s">
        <v>675</v>
      </c>
      <c r="F364" s="6">
        <v>36427</v>
      </c>
      <c r="G364" s="7">
        <f t="shared" ca="1" si="67"/>
        <v>25</v>
      </c>
      <c r="H364" s="4">
        <v>6</v>
      </c>
      <c r="I364" s="5" t="str">
        <f>IF(Table1[[#This Row],[No of Employees]]&lt;5,"Below 5",IF(Table1[[#This Row],[No of Employees]]&lt;10,"5 to 10",IF(Table1[[#This Row],[No of Employees]]&lt;15,"10 to 15","Above 15")))</f>
        <v>5 to 10</v>
      </c>
      <c r="J364" s="57">
        <v>11.814181</v>
      </c>
      <c r="K364" s="34">
        <v>1.114762</v>
      </c>
      <c r="L364" s="34">
        <f t="shared" si="68"/>
        <v>12.928943</v>
      </c>
      <c r="M364" s="67">
        <f t="shared" si="69"/>
        <v>4.7411585841269363E-4</v>
      </c>
      <c r="N364" s="34">
        <v>45.584238999999997</v>
      </c>
      <c r="O364" s="68">
        <f t="shared" si="70"/>
        <v>8.5366582520814529E-4</v>
      </c>
      <c r="P364" s="71"/>
      <c r="Q364" s="10">
        <v>13</v>
      </c>
      <c r="R364" s="8">
        <v>85</v>
      </c>
      <c r="S364" s="8">
        <v>8</v>
      </c>
      <c r="T364" s="8">
        <v>3</v>
      </c>
      <c r="U364" s="8">
        <v>0</v>
      </c>
      <c r="V364" s="8">
        <v>1</v>
      </c>
      <c r="W364" s="22">
        <v>30</v>
      </c>
      <c r="X364" s="16">
        <v>140</v>
      </c>
      <c r="Y364" s="8">
        <v>138</v>
      </c>
      <c r="Z364" s="9">
        <f t="shared" si="71"/>
        <v>1.4285714285714235E-2</v>
      </c>
      <c r="AA364" s="8">
        <f t="shared" si="72"/>
        <v>2</v>
      </c>
      <c r="AB364" s="42" t="str">
        <f t="shared" si="73"/>
        <v>C. 100-250</v>
      </c>
      <c r="AC364" s="40">
        <v>0.9</v>
      </c>
      <c r="AD364" s="26">
        <f t="shared" si="74"/>
        <v>124</v>
      </c>
      <c r="AE364" s="31">
        <f t="shared" si="75"/>
        <v>1</v>
      </c>
      <c r="AF364" s="31">
        <f>Table1[[#This Row],[Contactable leads]]*Table1[[#This Row],[Average productive calls per lead]]</f>
        <v>124</v>
      </c>
      <c r="AG364" s="31">
        <f>Table1[[#This Row],[Total Calls]]*$AG$1</f>
        <v>111.60000000000001</v>
      </c>
      <c r="AH364" s="31">
        <f>IF(Table1[[#This Row],[MSRU]]="Metro",3,IF(Table1[[#This Row],[MSRU]]="URBAN",2,1))</f>
        <v>2</v>
      </c>
      <c r="AI364" s="23">
        <f t="shared" si="76"/>
        <v>24</v>
      </c>
      <c r="AJ364" s="4">
        <f t="shared" si="77"/>
        <v>8</v>
      </c>
      <c r="AK364" s="4">
        <f t="shared" si="78"/>
        <v>6</v>
      </c>
      <c r="AL364" s="4">
        <f t="shared" si="79"/>
        <v>15</v>
      </c>
      <c r="AM364" s="4">
        <f>(Table1[[#This Row],[Total Employees dedicated for sales pitch]]*Table1[[#This Row],[Working days]]*Table1[[#This Row],[Productive working hours]]*60)/Table1[[#This Row],[Minutes per connected call]]</f>
        <v>1152</v>
      </c>
      <c r="AN36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124</v>
      </c>
      <c r="AO364" s="22">
        <f>Table1[[#This Row],[Contactable leads]]-Table1[[#This Row],[Contacted leads]]</f>
        <v>0</v>
      </c>
      <c r="AP364" s="17"/>
    </row>
    <row r="365" spans="1:42" x14ac:dyDescent="0.35">
      <c r="A365" s="11">
        <v>366</v>
      </c>
      <c r="B365" s="5" t="str">
        <f>IF(Table1[[#This Row],[Savings]]&gt;0,"N","Y")</f>
        <v>N</v>
      </c>
      <c r="C365" s="5" t="s">
        <v>311</v>
      </c>
      <c r="D365" s="5" t="s">
        <v>340</v>
      </c>
      <c r="E365" s="5" t="s">
        <v>676</v>
      </c>
      <c r="F365" s="6">
        <v>39162</v>
      </c>
      <c r="G365" s="7">
        <f t="shared" ca="1" si="67"/>
        <v>18</v>
      </c>
      <c r="H365" s="4">
        <v>7</v>
      </c>
      <c r="I365" s="5" t="str">
        <f>IF(Table1[[#This Row],[No of Employees]]&lt;5,"Below 5",IF(Table1[[#This Row],[No of Employees]]&lt;10,"5 to 10",IF(Table1[[#This Row],[No of Employees]]&lt;15,"10 to 15","Above 15")))</f>
        <v>5 to 10</v>
      </c>
      <c r="J365" s="57">
        <v>11.814041</v>
      </c>
      <c r="K365" s="34">
        <v>1.1613290000000001</v>
      </c>
      <c r="L365" s="34">
        <f t="shared" si="68"/>
        <v>12.97537</v>
      </c>
      <c r="M365" s="67">
        <f t="shared" si="69"/>
        <v>4.7581837786525257E-4</v>
      </c>
      <c r="N365" s="34">
        <v>20.77694</v>
      </c>
      <c r="O365" s="68">
        <f t="shared" si="70"/>
        <v>3.8909421369083563E-4</v>
      </c>
      <c r="P365" s="71"/>
      <c r="Q365" s="10">
        <v>42</v>
      </c>
      <c r="R365" s="8">
        <v>89</v>
      </c>
      <c r="S365" s="8">
        <v>12</v>
      </c>
      <c r="T365" s="8">
        <v>8</v>
      </c>
      <c r="U365" s="8">
        <v>0</v>
      </c>
      <c r="V365" s="8">
        <v>6</v>
      </c>
      <c r="W365" s="22">
        <v>8</v>
      </c>
      <c r="X365" s="16">
        <v>165</v>
      </c>
      <c r="Y365" s="8">
        <v>159</v>
      </c>
      <c r="Z365" s="9">
        <f t="shared" si="71"/>
        <v>3.6363636363636376E-2</v>
      </c>
      <c r="AA365" s="8">
        <f t="shared" si="72"/>
        <v>6</v>
      </c>
      <c r="AB365" s="42" t="str">
        <f t="shared" si="73"/>
        <v>C. 100-250</v>
      </c>
      <c r="AC365" s="40">
        <v>0.9</v>
      </c>
      <c r="AD365" s="26">
        <f t="shared" si="74"/>
        <v>143</v>
      </c>
      <c r="AE365" s="31">
        <f t="shared" si="75"/>
        <v>1</v>
      </c>
      <c r="AF365" s="31">
        <f>Table1[[#This Row],[Contactable leads]]*Table1[[#This Row],[Average productive calls per lead]]</f>
        <v>143</v>
      </c>
      <c r="AG365" s="31">
        <f>Table1[[#This Row],[Total Calls]]*$AG$1</f>
        <v>128.70000000000002</v>
      </c>
      <c r="AH365" s="31">
        <f>IF(Table1[[#This Row],[MSRU]]="Metro",3,IF(Table1[[#This Row],[MSRU]]="URBAN",2,1))</f>
        <v>3</v>
      </c>
      <c r="AI365" s="23">
        <f t="shared" si="76"/>
        <v>24</v>
      </c>
      <c r="AJ365" s="4">
        <f t="shared" si="77"/>
        <v>8</v>
      </c>
      <c r="AK365" s="4">
        <f t="shared" si="78"/>
        <v>6</v>
      </c>
      <c r="AL365" s="4">
        <f t="shared" si="79"/>
        <v>15</v>
      </c>
      <c r="AM365" s="4">
        <f>(Table1[[#This Row],[Total Employees dedicated for sales pitch]]*Table1[[#This Row],[Working days]]*Table1[[#This Row],[Productive working hours]]*60)/Table1[[#This Row],[Minutes per connected call]]</f>
        <v>1728</v>
      </c>
      <c r="AN36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143</v>
      </c>
      <c r="AO365" s="22">
        <f>Table1[[#This Row],[Contactable leads]]-Table1[[#This Row],[Contacted leads]]</f>
        <v>0</v>
      </c>
      <c r="AP365" s="17"/>
    </row>
    <row r="366" spans="1:42" x14ac:dyDescent="0.35">
      <c r="A366" s="11">
        <v>367</v>
      </c>
      <c r="B366" s="5" t="str">
        <f>IF(Table1[[#This Row],[Savings]]&gt;0,"N","Y")</f>
        <v>N</v>
      </c>
      <c r="C366" s="5" t="s">
        <v>315</v>
      </c>
      <c r="D366" s="5" t="s">
        <v>175</v>
      </c>
      <c r="E366" s="5" t="s">
        <v>677</v>
      </c>
      <c r="F366" s="6">
        <v>40584</v>
      </c>
      <c r="G366" s="7">
        <f t="shared" ca="1" si="67"/>
        <v>14</v>
      </c>
      <c r="H366" s="4">
        <v>7</v>
      </c>
      <c r="I366" s="5" t="str">
        <f>IF(Table1[[#This Row],[No of Employees]]&lt;5,"Below 5",IF(Table1[[#This Row],[No of Employees]]&lt;10,"5 to 10",IF(Table1[[#This Row],[No of Employees]]&lt;15,"10 to 15","Above 15")))</f>
        <v>5 to 10</v>
      </c>
      <c r="J366" s="57">
        <v>10.67318</v>
      </c>
      <c r="K366" s="34">
        <v>2.0321929999999999</v>
      </c>
      <c r="L366" s="34">
        <f t="shared" si="68"/>
        <v>12.705373</v>
      </c>
      <c r="M366" s="67">
        <f t="shared" si="69"/>
        <v>4.6591734733059462E-4</v>
      </c>
      <c r="N366" s="34">
        <v>21.961261</v>
      </c>
      <c r="O366" s="68">
        <f t="shared" si="70"/>
        <v>4.1127324718915367E-4</v>
      </c>
      <c r="P366" s="71"/>
      <c r="Q366" s="10">
        <v>60</v>
      </c>
      <c r="R366" s="8">
        <v>72</v>
      </c>
      <c r="S366" s="8">
        <v>13</v>
      </c>
      <c r="T366" s="8">
        <v>2</v>
      </c>
      <c r="U366" s="8">
        <v>0</v>
      </c>
      <c r="V366" s="8">
        <v>0</v>
      </c>
      <c r="W366" s="22">
        <v>0</v>
      </c>
      <c r="X366" s="16">
        <v>147</v>
      </c>
      <c r="Y366" s="8">
        <v>143</v>
      </c>
      <c r="Z366" s="9">
        <f t="shared" si="71"/>
        <v>2.7210884353741527E-2</v>
      </c>
      <c r="AA366" s="8">
        <f t="shared" si="72"/>
        <v>4</v>
      </c>
      <c r="AB366" s="42" t="str">
        <f t="shared" si="73"/>
        <v>C. 100-250</v>
      </c>
      <c r="AC366" s="40">
        <v>0.9</v>
      </c>
      <c r="AD366" s="26">
        <f t="shared" si="74"/>
        <v>129</v>
      </c>
      <c r="AE366" s="31">
        <f t="shared" si="75"/>
        <v>1</v>
      </c>
      <c r="AF366" s="31">
        <f>Table1[[#This Row],[Contactable leads]]*Table1[[#This Row],[Average productive calls per lead]]</f>
        <v>129</v>
      </c>
      <c r="AG366" s="31">
        <f>Table1[[#This Row],[Total Calls]]*$AG$1</f>
        <v>116.10000000000001</v>
      </c>
      <c r="AH366" s="31">
        <f>IF(Table1[[#This Row],[MSRU]]="Metro",3,IF(Table1[[#This Row],[MSRU]]="URBAN",2,1))</f>
        <v>1</v>
      </c>
      <c r="AI366" s="23">
        <f t="shared" si="76"/>
        <v>24</v>
      </c>
      <c r="AJ366" s="4">
        <f t="shared" si="77"/>
        <v>8</v>
      </c>
      <c r="AK366" s="4">
        <f t="shared" si="78"/>
        <v>6</v>
      </c>
      <c r="AL366" s="4">
        <f t="shared" si="79"/>
        <v>15</v>
      </c>
      <c r="AM366" s="4">
        <f>(Table1[[#This Row],[Total Employees dedicated for sales pitch]]*Table1[[#This Row],[Working days]]*Table1[[#This Row],[Productive working hours]]*60)/Table1[[#This Row],[Minutes per connected call]]</f>
        <v>576</v>
      </c>
      <c r="AN36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129</v>
      </c>
      <c r="AO366" s="22">
        <f>Table1[[#This Row],[Contactable leads]]-Table1[[#This Row],[Contacted leads]]</f>
        <v>0</v>
      </c>
      <c r="AP366" s="17"/>
    </row>
    <row r="367" spans="1:42" x14ac:dyDescent="0.35">
      <c r="A367" s="11">
        <v>368</v>
      </c>
      <c r="B367" s="5" t="str">
        <f>IF(Table1[[#This Row],[Savings]]&gt;0,"N","Y")</f>
        <v>N</v>
      </c>
      <c r="C367" s="5" t="s">
        <v>315</v>
      </c>
      <c r="D367" s="5" t="s">
        <v>356</v>
      </c>
      <c r="E367" s="5" t="s">
        <v>678</v>
      </c>
      <c r="F367" s="6">
        <v>41327</v>
      </c>
      <c r="G367" s="7">
        <f t="shared" ca="1" si="67"/>
        <v>12</v>
      </c>
      <c r="H367" s="4">
        <v>5</v>
      </c>
      <c r="I367" s="5" t="str">
        <f>IF(Table1[[#This Row],[No of Employees]]&lt;5,"Below 5",IF(Table1[[#This Row],[No of Employees]]&lt;10,"5 to 10",IF(Table1[[#This Row],[No of Employees]]&lt;15,"10 to 15","Above 15")))</f>
        <v>5 to 10</v>
      </c>
      <c r="J367" s="57">
        <v>7.4007160000000001</v>
      </c>
      <c r="K367" s="34">
        <v>1.480008</v>
      </c>
      <c r="L367" s="34">
        <f t="shared" si="68"/>
        <v>8.8807240000000007</v>
      </c>
      <c r="M367" s="67">
        <f t="shared" si="69"/>
        <v>3.2566406105945478E-4</v>
      </c>
      <c r="N367" s="34">
        <v>9.4703160000000004</v>
      </c>
      <c r="O367" s="68">
        <f t="shared" si="70"/>
        <v>1.7735263987015123E-4</v>
      </c>
      <c r="P367" s="71"/>
      <c r="Q367" s="10">
        <v>8</v>
      </c>
      <c r="R367" s="8">
        <v>39</v>
      </c>
      <c r="S367" s="8">
        <v>2</v>
      </c>
      <c r="T367" s="8">
        <v>1</v>
      </c>
      <c r="U367" s="8">
        <v>0</v>
      </c>
      <c r="V367" s="8">
        <v>10</v>
      </c>
      <c r="W367" s="22">
        <v>4</v>
      </c>
      <c r="X367" s="16">
        <v>64</v>
      </c>
      <c r="Y367" s="8">
        <v>62</v>
      </c>
      <c r="Z367" s="9">
        <f t="shared" si="71"/>
        <v>3.125E-2</v>
      </c>
      <c r="AA367" s="8">
        <f t="shared" si="72"/>
        <v>2</v>
      </c>
      <c r="AB367" s="42" t="str">
        <f t="shared" si="73"/>
        <v>B. 50-100</v>
      </c>
      <c r="AC367" s="40">
        <v>0.9</v>
      </c>
      <c r="AD367" s="26">
        <f t="shared" si="74"/>
        <v>56</v>
      </c>
      <c r="AE367" s="31">
        <f t="shared" si="75"/>
        <v>1</v>
      </c>
      <c r="AF367" s="31">
        <f>Table1[[#This Row],[Contactable leads]]*Table1[[#This Row],[Average productive calls per lead]]</f>
        <v>56</v>
      </c>
      <c r="AG367" s="31">
        <f>Table1[[#This Row],[Total Calls]]*$AG$1</f>
        <v>50.4</v>
      </c>
      <c r="AH367" s="31">
        <f>IF(Table1[[#This Row],[MSRU]]="Metro",3,IF(Table1[[#This Row],[MSRU]]="URBAN",2,1))</f>
        <v>2</v>
      </c>
      <c r="AI367" s="23">
        <f t="shared" si="76"/>
        <v>24</v>
      </c>
      <c r="AJ367" s="4">
        <f t="shared" si="77"/>
        <v>8</v>
      </c>
      <c r="AK367" s="4">
        <f t="shared" si="78"/>
        <v>6</v>
      </c>
      <c r="AL367" s="4">
        <f t="shared" si="79"/>
        <v>15</v>
      </c>
      <c r="AM367" s="4">
        <f>(Table1[[#This Row],[Total Employees dedicated for sales pitch]]*Table1[[#This Row],[Working days]]*Table1[[#This Row],[Productive working hours]]*60)/Table1[[#This Row],[Minutes per connected call]]</f>
        <v>1152</v>
      </c>
      <c r="AN36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56</v>
      </c>
      <c r="AO367" s="22">
        <f>Table1[[#This Row],[Contactable leads]]-Table1[[#This Row],[Contacted leads]]</f>
        <v>0</v>
      </c>
      <c r="AP367" s="17"/>
    </row>
    <row r="368" spans="1:42" x14ac:dyDescent="0.35">
      <c r="A368" s="11">
        <v>369</v>
      </c>
      <c r="B368" s="5" t="str">
        <f>IF(Table1[[#This Row],[Savings]]&gt;0,"N","Y")</f>
        <v>N</v>
      </c>
      <c r="C368" s="5" t="s">
        <v>311</v>
      </c>
      <c r="D368" s="5" t="s">
        <v>340</v>
      </c>
      <c r="E368" s="5" t="s">
        <v>679</v>
      </c>
      <c r="F368" s="6">
        <v>41354</v>
      </c>
      <c r="G368" s="7">
        <f t="shared" ca="1" si="67"/>
        <v>12</v>
      </c>
      <c r="H368" s="4">
        <v>5</v>
      </c>
      <c r="I368" s="5" t="str">
        <f>IF(Table1[[#This Row],[No of Employees]]&lt;5,"Below 5",IF(Table1[[#This Row],[No of Employees]]&lt;10,"5 to 10",IF(Table1[[#This Row],[No of Employees]]&lt;15,"10 to 15","Above 15")))</f>
        <v>5 to 10</v>
      </c>
      <c r="J368" s="57">
        <v>7.7080830000000002</v>
      </c>
      <c r="K368" s="34">
        <v>1.1745810000000001</v>
      </c>
      <c r="L368" s="34">
        <f t="shared" si="68"/>
        <v>8.8826640000000001</v>
      </c>
      <c r="M368" s="67">
        <f t="shared" si="69"/>
        <v>3.2573520258783188E-4</v>
      </c>
      <c r="N368" s="34">
        <v>16.043870999999999</v>
      </c>
      <c r="O368" s="68">
        <f t="shared" si="70"/>
        <v>3.0045701490701715E-4</v>
      </c>
      <c r="P368" s="71"/>
      <c r="Q368" s="10">
        <v>12</v>
      </c>
      <c r="R368" s="8">
        <v>57</v>
      </c>
      <c r="S368" s="8">
        <v>7</v>
      </c>
      <c r="T368" s="8">
        <v>5</v>
      </c>
      <c r="U368" s="8">
        <v>0</v>
      </c>
      <c r="V368" s="8">
        <v>3</v>
      </c>
      <c r="W368" s="22">
        <v>8</v>
      </c>
      <c r="X368" s="16">
        <v>92</v>
      </c>
      <c r="Y368" s="8">
        <v>88</v>
      </c>
      <c r="Z368" s="9">
        <f t="shared" si="71"/>
        <v>4.3478260869565188E-2</v>
      </c>
      <c r="AA368" s="8">
        <f t="shared" si="72"/>
        <v>4</v>
      </c>
      <c r="AB368" s="42" t="str">
        <f t="shared" si="73"/>
        <v>B. 50-100</v>
      </c>
      <c r="AC368" s="40">
        <v>0.9</v>
      </c>
      <c r="AD368" s="26">
        <f t="shared" si="74"/>
        <v>79</v>
      </c>
      <c r="AE368" s="31">
        <f t="shared" si="75"/>
        <v>1</v>
      </c>
      <c r="AF368" s="31">
        <f>Table1[[#This Row],[Contactable leads]]*Table1[[#This Row],[Average productive calls per lead]]</f>
        <v>79</v>
      </c>
      <c r="AG368" s="31">
        <f>Table1[[#This Row],[Total Calls]]*$AG$1</f>
        <v>71.100000000000009</v>
      </c>
      <c r="AH368" s="31">
        <f>IF(Table1[[#This Row],[MSRU]]="Metro",3,IF(Table1[[#This Row],[MSRU]]="URBAN",2,1))</f>
        <v>3</v>
      </c>
      <c r="AI368" s="23">
        <f t="shared" si="76"/>
        <v>24</v>
      </c>
      <c r="AJ368" s="4">
        <f t="shared" si="77"/>
        <v>8</v>
      </c>
      <c r="AK368" s="4">
        <f t="shared" si="78"/>
        <v>6</v>
      </c>
      <c r="AL368" s="4">
        <f t="shared" si="79"/>
        <v>15</v>
      </c>
      <c r="AM368" s="4">
        <f>(Table1[[#This Row],[Total Employees dedicated for sales pitch]]*Table1[[#This Row],[Working days]]*Table1[[#This Row],[Productive working hours]]*60)/Table1[[#This Row],[Minutes per connected call]]</f>
        <v>1728</v>
      </c>
      <c r="AN36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79</v>
      </c>
      <c r="AO368" s="22">
        <f>Table1[[#This Row],[Contactable leads]]-Table1[[#This Row],[Contacted leads]]</f>
        <v>0</v>
      </c>
      <c r="AP368" s="17"/>
    </row>
    <row r="369" spans="1:42" x14ac:dyDescent="0.35">
      <c r="A369" s="11">
        <v>370</v>
      </c>
      <c r="B369" s="5" t="str">
        <f>IF(Table1[[#This Row],[Savings]]&gt;0,"N","Y")</f>
        <v>N</v>
      </c>
      <c r="C369" s="5" t="s">
        <v>184</v>
      </c>
      <c r="D369" s="5" t="s">
        <v>343</v>
      </c>
      <c r="E369" s="5" t="s">
        <v>680</v>
      </c>
      <c r="F369" s="6">
        <v>41359</v>
      </c>
      <c r="G369" s="7">
        <f t="shared" ca="1" si="67"/>
        <v>12</v>
      </c>
      <c r="H369" s="4">
        <v>4</v>
      </c>
      <c r="I369" s="5" t="str">
        <f>IF(Table1[[#This Row],[No of Employees]]&lt;5,"Below 5",IF(Table1[[#This Row],[No of Employees]]&lt;10,"5 to 10",IF(Table1[[#This Row],[No of Employees]]&lt;15,"10 to 15","Above 15")))</f>
        <v>Below 5</v>
      </c>
      <c r="J369" s="57">
        <v>6.7941830000000003</v>
      </c>
      <c r="K369" s="34">
        <v>0.21401300000000001</v>
      </c>
      <c r="L369" s="34">
        <f t="shared" si="68"/>
        <v>7.0081959999999999</v>
      </c>
      <c r="M369" s="67">
        <f t="shared" si="69"/>
        <v>2.5699679103422494E-4</v>
      </c>
      <c r="N369" s="34">
        <v>14.793018</v>
      </c>
      <c r="O369" s="68">
        <f t="shared" si="70"/>
        <v>2.7703202236827837E-4</v>
      </c>
      <c r="P369" s="71"/>
      <c r="Q369" s="10">
        <v>25</v>
      </c>
      <c r="R369" s="8">
        <v>52</v>
      </c>
      <c r="S369" s="8">
        <v>4</v>
      </c>
      <c r="T369" s="8">
        <v>5</v>
      </c>
      <c r="U369" s="8">
        <v>0</v>
      </c>
      <c r="V369" s="8">
        <v>2</v>
      </c>
      <c r="W369" s="22">
        <v>1</v>
      </c>
      <c r="X369" s="16">
        <v>89</v>
      </c>
      <c r="Y369" s="8">
        <v>86</v>
      </c>
      <c r="Z369" s="9">
        <f t="shared" si="71"/>
        <v>3.3707865168539297E-2</v>
      </c>
      <c r="AA369" s="8">
        <f t="shared" si="72"/>
        <v>3</v>
      </c>
      <c r="AB369" s="42" t="str">
        <f t="shared" si="73"/>
        <v>B. 50-100</v>
      </c>
      <c r="AC369" s="40">
        <v>0.9</v>
      </c>
      <c r="AD369" s="26">
        <f t="shared" si="74"/>
        <v>77</v>
      </c>
      <c r="AE369" s="31">
        <f t="shared" si="75"/>
        <v>1</v>
      </c>
      <c r="AF369" s="31">
        <f>Table1[[#This Row],[Contactable leads]]*Table1[[#This Row],[Average productive calls per lead]]</f>
        <v>77</v>
      </c>
      <c r="AG369" s="31">
        <f>Table1[[#This Row],[Total Calls]]*$AG$1</f>
        <v>69.3</v>
      </c>
      <c r="AH369" s="31">
        <f>IF(Table1[[#This Row],[MSRU]]="Metro",3,IF(Table1[[#This Row],[MSRU]]="URBAN",2,1))</f>
        <v>1</v>
      </c>
      <c r="AI369" s="23">
        <f t="shared" si="76"/>
        <v>24</v>
      </c>
      <c r="AJ369" s="4">
        <f t="shared" si="77"/>
        <v>8</v>
      </c>
      <c r="AK369" s="4">
        <f t="shared" si="78"/>
        <v>6</v>
      </c>
      <c r="AL369" s="4">
        <f t="shared" si="79"/>
        <v>15</v>
      </c>
      <c r="AM369" s="4">
        <f>(Table1[[#This Row],[Total Employees dedicated for sales pitch]]*Table1[[#This Row],[Working days]]*Table1[[#This Row],[Productive working hours]]*60)/Table1[[#This Row],[Minutes per connected call]]</f>
        <v>576</v>
      </c>
      <c r="AN36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77</v>
      </c>
      <c r="AO369" s="22">
        <f>Table1[[#This Row],[Contactable leads]]-Table1[[#This Row],[Contacted leads]]</f>
        <v>0</v>
      </c>
      <c r="AP369" s="17"/>
    </row>
    <row r="370" spans="1:42" x14ac:dyDescent="0.35">
      <c r="A370" s="11">
        <v>371</v>
      </c>
      <c r="B370" s="5" t="str">
        <f>IF(Table1[[#This Row],[Savings]]&gt;0,"N","Y")</f>
        <v>N</v>
      </c>
      <c r="C370" s="5" t="s">
        <v>311</v>
      </c>
      <c r="D370" s="5" t="s">
        <v>340</v>
      </c>
      <c r="E370" s="5" t="s">
        <v>681</v>
      </c>
      <c r="F370" s="6">
        <v>41939</v>
      </c>
      <c r="G370" s="7">
        <f t="shared" ca="1" si="67"/>
        <v>10</v>
      </c>
      <c r="H370" s="4">
        <v>4</v>
      </c>
      <c r="I370" s="5" t="str">
        <f>IF(Table1[[#This Row],[No of Employees]]&lt;5,"Below 5",IF(Table1[[#This Row],[No of Employees]]&lt;10,"5 to 10",IF(Table1[[#This Row],[No of Employees]]&lt;15,"10 to 15","Above 15")))</f>
        <v>Below 5</v>
      </c>
      <c r="J370" s="57">
        <v>8.2801290000000005</v>
      </c>
      <c r="K370" s="34">
        <v>2.441808</v>
      </c>
      <c r="L370" s="34">
        <f t="shared" si="68"/>
        <v>10.721937</v>
      </c>
      <c r="M370" s="67">
        <f t="shared" si="69"/>
        <v>3.9318298213564875E-4</v>
      </c>
      <c r="N370" s="34">
        <v>19.803163999999999</v>
      </c>
      <c r="O370" s="68">
        <f t="shared" si="70"/>
        <v>3.7085810158621351E-4</v>
      </c>
      <c r="P370" s="71"/>
      <c r="Q370" s="10">
        <v>24</v>
      </c>
      <c r="R370" s="8">
        <v>54</v>
      </c>
      <c r="S370" s="8">
        <v>7</v>
      </c>
      <c r="T370" s="8">
        <v>6</v>
      </c>
      <c r="U370" s="8">
        <v>0</v>
      </c>
      <c r="V370" s="8">
        <v>3</v>
      </c>
      <c r="W370" s="22">
        <v>2</v>
      </c>
      <c r="X370" s="16">
        <v>96</v>
      </c>
      <c r="Y370" s="8">
        <v>95</v>
      </c>
      <c r="Z370" s="9">
        <f t="shared" si="71"/>
        <v>1.041666666666663E-2</v>
      </c>
      <c r="AA370" s="8">
        <f t="shared" si="72"/>
        <v>1</v>
      </c>
      <c r="AB370" s="42" t="str">
        <f t="shared" si="73"/>
        <v>B. 50-100</v>
      </c>
      <c r="AC370" s="40">
        <v>0.9</v>
      </c>
      <c r="AD370" s="26">
        <f t="shared" si="74"/>
        <v>86</v>
      </c>
      <c r="AE370" s="31">
        <f t="shared" si="75"/>
        <v>1</v>
      </c>
      <c r="AF370" s="31">
        <f>Table1[[#This Row],[Contactable leads]]*Table1[[#This Row],[Average productive calls per lead]]</f>
        <v>86</v>
      </c>
      <c r="AG370" s="31">
        <f>Table1[[#This Row],[Total Calls]]*$AG$1</f>
        <v>77.400000000000006</v>
      </c>
      <c r="AH370" s="31">
        <f>IF(Table1[[#This Row],[MSRU]]="Metro",3,IF(Table1[[#This Row],[MSRU]]="URBAN",2,1))</f>
        <v>3</v>
      </c>
      <c r="AI370" s="23">
        <f t="shared" si="76"/>
        <v>24</v>
      </c>
      <c r="AJ370" s="4">
        <f t="shared" si="77"/>
        <v>8</v>
      </c>
      <c r="AK370" s="4">
        <f t="shared" si="78"/>
        <v>6</v>
      </c>
      <c r="AL370" s="4">
        <f t="shared" si="79"/>
        <v>15</v>
      </c>
      <c r="AM370" s="4">
        <f>(Table1[[#This Row],[Total Employees dedicated for sales pitch]]*Table1[[#This Row],[Working days]]*Table1[[#This Row],[Productive working hours]]*60)/Table1[[#This Row],[Minutes per connected call]]</f>
        <v>1728</v>
      </c>
      <c r="AN37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86</v>
      </c>
      <c r="AO370" s="22">
        <f>Table1[[#This Row],[Contactable leads]]-Table1[[#This Row],[Contacted leads]]</f>
        <v>0</v>
      </c>
      <c r="AP370" s="17"/>
    </row>
    <row r="371" spans="1:42" x14ac:dyDescent="0.35">
      <c r="A371" s="11">
        <v>372</v>
      </c>
      <c r="B371" s="5" t="str">
        <f>IF(Table1[[#This Row],[Savings]]&gt;0,"N","Y")</f>
        <v>N</v>
      </c>
      <c r="C371" s="5" t="s">
        <v>311</v>
      </c>
      <c r="D371" s="5" t="s">
        <v>356</v>
      </c>
      <c r="E371" s="5" t="s">
        <v>682</v>
      </c>
      <c r="F371" s="6">
        <v>41729</v>
      </c>
      <c r="G371" s="7">
        <f t="shared" ca="1" si="67"/>
        <v>11</v>
      </c>
      <c r="H371" s="4">
        <v>5</v>
      </c>
      <c r="I371" s="5" t="str">
        <f>IF(Table1[[#This Row],[No of Employees]]&lt;5,"Below 5",IF(Table1[[#This Row],[No of Employees]]&lt;10,"5 to 10",IF(Table1[[#This Row],[No of Employees]]&lt;15,"10 to 15","Above 15")))</f>
        <v>5 to 10</v>
      </c>
      <c r="J371" s="57">
        <v>5.76</v>
      </c>
      <c r="K371" s="34">
        <v>0.63439800000000002</v>
      </c>
      <c r="L371" s="34">
        <f t="shared" si="68"/>
        <v>6.3943979999999998</v>
      </c>
      <c r="M371" s="67">
        <f t="shared" si="69"/>
        <v>2.3448827153174168E-4</v>
      </c>
      <c r="N371" s="34">
        <v>5.6954950000000002</v>
      </c>
      <c r="O371" s="68">
        <f t="shared" si="70"/>
        <v>1.066607570029603E-4</v>
      </c>
      <c r="P371" s="71"/>
      <c r="Q371" s="10">
        <v>12</v>
      </c>
      <c r="R371" s="8">
        <v>47</v>
      </c>
      <c r="S371" s="8">
        <v>4</v>
      </c>
      <c r="T371" s="8">
        <v>4</v>
      </c>
      <c r="U371" s="8">
        <v>0</v>
      </c>
      <c r="V371" s="8">
        <v>2</v>
      </c>
      <c r="W371" s="22">
        <v>1</v>
      </c>
      <c r="X371" s="16">
        <v>70</v>
      </c>
      <c r="Y371" s="8">
        <v>68</v>
      </c>
      <c r="Z371" s="9">
        <f t="shared" si="71"/>
        <v>2.8571428571428581E-2</v>
      </c>
      <c r="AA371" s="8">
        <f t="shared" si="72"/>
        <v>2</v>
      </c>
      <c r="AB371" s="42" t="str">
        <f t="shared" si="73"/>
        <v>B. 50-100</v>
      </c>
      <c r="AC371" s="40">
        <v>0.9</v>
      </c>
      <c r="AD371" s="26">
        <f t="shared" si="74"/>
        <v>61</v>
      </c>
      <c r="AE371" s="31">
        <f t="shared" si="75"/>
        <v>1</v>
      </c>
      <c r="AF371" s="31">
        <f>Table1[[#This Row],[Contactable leads]]*Table1[[#This Row],[Average productive calls per lead]]</f>
        <v>61</v>
      </c>
      <c r="AG371" s="31">
        <f>Table1[[#This Row],[Total Calls]]*$AG$1</f>
        <v>54.9</v>
      </c>
      <c r="AH371" s="31">
        <f>IF(Table1[[#This Row],[MSRU]]="Metro",3,IF(Table1[[#This Row],[MSRU]]="URBAN",2,1))</f>
        <v>2</v>
      </c>
      <c r="AI371" s="23">
        <f t="shared" si="76"/>
        <v>24</v>
      </c>
      <c r="AJ371" s="4">
        <f t="shared" si="77"/>
        <v>8</v>
      </c>
      <c r="AK371" s="4">
        <f t="shared" si="78"/>
        <v>6</v>
      </c>
      <c r="AL371" s="4">
        <f t="shared" si="79"/>
        <v>15</v>
      </c>
      <c r="AM371" s="4">
        <f>(Table1[[#This Row],[Total Employees dedicated for sales pitch]]*Table1[[#This Row],[Working days]]*Table1[[#This Row],[Productive working hours]]*60)/Table1[[#This Row],[Minutes per connected call]]</f>
        <v>1152</v>
      </c>
      <c r="AN37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61</v>
      </c>
      <c r="AO371" s="22">
        <f>Table1[[#This Row],[Contactable leads]]-Table1[[#This Row],[Contacted leads]]</f>
        <v>0</v>
      </c>
      <c r="AP371" s="17"/>
    </row>
    <row r="372" spans="1:42" x14ac:dyDescent="0.35">
      <c r="A372" s="11">
        <v>373</v>
      </c>
      <c r="B372" s="5" t="str">
        <f>IF(Table1[[#This Row],[Savings]]&gt;0,"N","Y")</f>
        <v>N</v>
      </c>
      <c r="C372" s="5" t="s">
        <v>222</v>
      </c>
      <c r="D372" s="5" t="s">
        <v>175</v>
      </c>
      <c r="E372" s="5" t="s">
        <v>683</v>
      </c>
      <c r="F372" s="6">
        <v>42067</v>
      </c>
      <c r="G372" s="7">
        <f t="shared" ca="1" si="67"/>
        <v>10</v>
      </c>
      <c r="H372" s="4">
        <v>8</v>
      </c>
      <c r="I372" s="5" t="str">
        <f>IF(Table1[[#This Row],[No of Employees]]&lt;5,"Below 5",IF(Table1[[#This Row],[No of Employees]]&lt;10,"5 to 10",IF(Table1[[#This Row],[No of Employees]]&lt;15,"10 to 15","Above 15")))</f>
        <v>5 to 10</v>
      </c>
      <c r="J372" s="57">
        <v>20.823509000000001</v>
      </c>
      <c r="K372" s="34">
        <v>2.851807</v>
      </c>
      <c r="L372" s="34">
        <f t="shared" si="68"/>
        <v>23.675316000000002</v>
      </c>
      <c r="M372" s="67">
        <f t="shared" si="69"/>
        <v>8.6819493043876681E-4</v>
      </c>
      <c r="N372" s="34">
        <v>13.086778000000001</v>
      </c>
      <c r="O372" s="68">
        <f t="shared" si="70"/>
        <v>2.4507889976370568E-4</v>
      </c>
      <c r="P372" s="71"/>
      <c r="Q372" s="10">
        <v>135</v>
      </c>
      <c r="R372" s="8">
        <v>45</v>
      </c>
      <c r="S372" s="8">
        <v>21</v>
      </c>
      <c r="T372" s="8">
        <v>1</v>
      </c>
      <c r="U372" s="8">
        <v>0</v>
      </c>
      <c r="V372" s="8">
        <v>2</v>
      </c>
      <c r="W372" s="22">
        <v>6</v>
      </c>
      <c r="X372" s="16">
        <v>210</v>
      </c>
      <c r="Y372" s="8">
        <v>206</v>
      </c>
      <c r="Z372" s="9">
        <f t="shared" si="71"/>
        <v>1.9047619047619091E-2</v>
      </c>
      <c r="AA372" s="8">
        <f t="shared" si="72"/>
        <v>4</v>
      </c>
      <c r="AB372" s="42" t="str">
        <f t="shared" si="73"/>
        <v>C. 100-250</v>
      </c>
      <c r="AC372" s="40">
        <v>0.9</v>
      </c>
      <c r="AD372" s="26">
        <f t="shared" si="74"/>
        <v>185</v>
      </c>
      <c r="AE372" s="31">
        <f t="shared" si="75"/>
        <v>1</v>
      </c>
      <c r="AF372" s="31">
        <f>Table1[[#This Row],[Contactable leads]]*Table1[[#This Row],[Average productive calls per lead]]</f>
        <v>185</v>
      </c>
      <c r="AG372" s="31">
        <f>Table1[[#This Row],[Total Calls]]*$AG$1</f>
        <v>166.5</v>
      </c>
      <c r="AH372" s="31">
        <f>IF(Table1[[#This Row],[MSRU]]="Metro",3,IF(Table1[[#This Row],[MSRU]]="URBAN",2,1))</f>
        <v>1</v>
      </c>
      <c r="AI372" s="23">
        <f t="shared" si="76"/>
        <v>24</v>
      </c>
      <c r="AJ372" s="4">
        <f t="shared" si="77"/>
        <v>8</v>
      </c>
      <c r="AK372" s="4">
        <f t="shared" si="78"/>
        <v>6</v>
      </c>
      <c r="AL372" s="4">
        <f t="shared" si="79"/>
        <v>15</v>
      </c>
      <c r="AM372" s="4">
        <f>(Table1[[#This Row],[Total Employees dedicated for sales pitch]]*Table1[[#This Row],[Working days]]*Table1[[#This Row],[Productive working hours]]*60)/Table1[[#This Row],[Minutes per connected call]]</f>
        <v>576</v>
      </c>
      <c r="AN37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185</v>
      </c>
      <c r="AO372" s="22">
        <f>Table1[[#This Row],[Contactable leads]]-Table1[[#This Row],[Contacted leads]]</f>
        <v>0</v>
      </c>
      <c r="AP372" s="17"/>
    </row>
    <row r="373" spans="1:42" x14ac:dyDescent="0.35">
      <c r="A373" s="11">
        <v>374</v>
      </c>
      <c r="B373" s="5" t="str">
        <f>IF(Table1[[#This Row],[Savings]]&gt;0,"N","Y")</f>
        <v>N</v>
      </c>
      <c r="C373" s="5" t="s">
        <v>188</v>
      </c>
      <c r="D373" s="5" t="s">
        <v>343</v>
      </c>
      <c r="E373" s="5" t="s">
        <v>684</v>
      </c>
      <c r="F373" s="6">
        <v>42081</v>
      </c>
      <c r="G373" s="7">
        <f t="shared" ca="1" si="67"/>
        <v>10</v>
      </c>
      <c r="H373" s="4">
        <v>2</v>
      </c>
      <c r="I373" s="5" t="str">
        <f>IF(Table1[[#This Row],[No of Employees]]&lt;5,"Below 5",IF(Table1[[#This Row],[No of Employees]]&lt;10,"5 to 10",IF(Table1[[#This Row],[No of Employees]]&lt;15,"10 to 15","Above 15")))</f>
        <v>Below 5</v>
      </c>
      <c r="J373" s="57">
        <v>3.5797850000000002</v>
      </c>
      <c r="K373" s="34">
        <v>9.4793000000000002E-2</v>
      </c>
      <c r="L373" s="34">
        <f t="shared" si="68"/>
        <v>3.6745780000000003</v>
      </c>
      <c r="M373" s="67">
        <f t="shared" si="69"/>
        <v>1.3475004900047894E-4</v>
      </c>
      <c r="N373" s="34">
        <v>2.3176320000000001</v>
      </c>
      <c r="O373" s="68">
        <f t="shared" si="70"/>
        <v>4.3402791780922445E-5</v>
      </c>
      <c r="P373" s="71"/>
      <c r="Q373" s="10">
        <v>12</v>
      </c>
      <c r="R373" s="8">
        <v>25</v>
      </c>
      <c r="S373" s="8">
        <v>1</v>
      </c>
      <c r="T373" s="8">
        <v>3</v>
      </c>
      <c r="U373" s="8">
        <v>0</v>
      </c>
      <c r="V373" s="8">
        <v>1</v>
      </c>
      <c r="W373" s="22">
        <v>0</v>
      </c>
      <c r="X373" s="16">
        <v>42</v>
      </c>
      <c r="Y373" s="8">
        <v>42</v>
      </c>
      <c r="Z373" s="9">
        <f t="shared" si="71"/>
        <v>0</v>
      </c>
      <c r="AA373" s="8">
        <f t="shared" si="72"/>
        <v>0</v>
      </c>
      <c r="AB373" s="42" t="str">
        <f t="shared" si="73"/>
        <v>A. Below 50</v>
      </c>
      <c r="AC373" s="40">
        <v>0.9</v>
      </c>
      <c r="AD373" s="26">
        <f t="shared" si="74"/>
        <v>38</v>
      </c>
      <c r="AE373" s="31">
        <f t="shared" si="75"/>
        <v>1</v>
      </c>
      <c r="AF373" s="31">
        <f>Table1[[#This Row],[Contactable leads]]*Table1[[#This Row],[Average productive calls per lead]]</f>
        <v>38</v>
      </c>
      <c r="AG373" s="31">
        <f>Table1[[#This Row],[Total Calls]]*$AG$1</f>
        <v>34.200000000000003</v>
      </c>
      <c r="AH373" s="31">
        <f>IF(Table1[[#This Row],[MSRU]]="Metro",3,IF(Table1[[#This Row],[MSRU]]="URBAN",2,1))</f>
        <v>1</v>
      </c>
      <c r="AI373" s="23">
        <f t="shared" si="76"/>
        <v>24</v>
      </c>
      <c r="AJ373" s="4">
        <f t="shared" si="77"/>
        <v>8</v>
      </c>
      <c r="AK373" s="4">
        <f t="shared" si="78"/>
        <v>6</v>
      </c>
      <c r="AL373" s="4">
        <f t="shared" si="79"/>
        <v>15</v>
      </c>
      <c r="AM373" s="4">
        <f>(Table1[[#This Row],[Total Employees dedicated for sales pitch]]*Table1[[#This Row],[Working days]]*Table1[[#This Row],[Productive working hours]]*60)/Table1[[#This Row],[Minutes per connected call]]</f>
        <v>576</v>
      </c>
      <c r="AN37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38</v>
      </c>
      <c r="AO373" s="22">
        <f>Table1[[#This Row],[Contactable leads]]-Table1[[#This Row],[Contacted leads]]</f>
        <v>0</v>
      </c>
      <c r="AP373" s="17"/>
    </row>
    <row r="374" spans="1:42" x14ac:dyDescent="0.35">
      <c r="A374" s="11">
        <v>375</v>
      </c>
      <c r="B374" s="5" t="str">
        <f>IF(Table1[[#This Row],[Savings]]&gt;0,"N","Y")</f>
        <v>N</v>
      </c>
      <c r="C374" s="5" t="s">
        <v>312</v>
      </c>
      <c r="D374" s="5" t="s">
        <v>175</v>
      </c>
      <c r="E374" s="5" t="s">
        <v>685</v>
      </c>
      <c r="F374" s="6">
        <v>42080</v>
      </c>
      <c r="G374" s="7">
        <f t="shared" ca="1" si="67"/>
        <v>10</v>
      </c>
      <c r="H374" s="4">
        <v>6</v>
      </c>
      <c r="I374" s="5" t="str">
        <f>IF(Table1[[#This Row],[No of Employees]]&lt;5,"Below 5",IF(Table1[[#This Row],[No of Employees]]&lt;10,"5 to 10",IF(Table1[[#This Row],[No of Employees]]&lt;15,"10 to 15","Above 15")))</f>
        <v>5 to 10</v>
      </c>
      <c r="J374" s="57">
        <v>15.99579</v>
      </c>
      <c r="K374" s="34">
        <v>4.4550099999999997</v>
      </c>
      <c r="L374" s="34">
        <f t="shared" si="68"/>
        <v>20.450800000000001</v>
      </c>
      <c r="M374" s="67">
        <f t="shared" si="69"/>
        <v>7.4994905594574237E-4</v>
      </c>
      <c r="N374" s="34">
        <v>25.940428000000001</v>
      </c>
      <c r="O374" s="68">
        <f t="shared" si="70"/>
        <v>4.8579196144686061E-4</v>
      </c>
      <c r="P374" s="71"/>
      <c r="Q374" s="10">
        <v>69</v>
      </c>
      <c r="R374" s="8">
        <v>88</v>
      </c>
      <c r="S374" s="8">
        <v>11</v>
      </c>
      <c r="T374" s="8">
        <v>4</v>
      </c>
      <c r="U374" s="8">
        <v>0</v>
      </c>
      <c r="V374" s="8">
        <v>3</v>
      </c>
      <c r="W374" s="22">
        <v>7</v>
      </c>
      <c r="X374" s="16">
        <v>182</v>
      </c>
      <c r="Y374" s="8">
        <v>178</v>
      </c>
      <c r="Z374" s="9">
        <f t="shared" si="71"/>
        <v>2.1978021978022011E-2</v>
      </c>
      <c r="AA374" s="8">
        <f t="shared" si="72"/>
        <v>4</v>
      </c>
      <c r="AB374" s="42" t="str">
        <f t="shared" si="73"/>
        <v>C. 100-250</v>
      </c>
      <c r="AC374" s="40">
        <v>0.9</v>
      </c>
      <c r="AD374" s="26">
        <f t="shared" si="74"/>
        <v>160</v>
      </c>
      <c r="AE374" s="31">
        <f t="shared" si="75"/>
        <v>1</v>
      </c>
      <c r="AF374" s="31">
        <f>Table1[[#This Row],[Contactable leads]]*Table1[[#This Row],[Average productive calls per lead]]</f>
        <v>160</v>
      </c>
      <c r="AG374" s="31">
        <f>Table1[[#This Row],[Total Calls]]*$AG$1</f>
        <v>144</v>
      </c>
      <c r="AH374" s="31">
        <f>IF(Table1[[#This Row],[MSRU]]="Metro",3,IF(Table1[[#This Row],[MSRU]]="URBAN",2,1))</f>
        <v>1</v>
      </c>
      <c r="AI374" s="23">
        <f t="shared" si="76"/>
        <v>24</v>
      </c>
      <c r="AJ374" s="4">
        <f t="shared" si="77"/>
        <v>8</v>
      </c>
      <c r="AK374" s="4">
        <f t="shared" si="78"/>
        <v>6</v>
      </c>
      <c r="AL374" s="4">
        <f t="shared" si="79"/>
        <v>15</v>
      </c>
      <c r="AM374" s="4">
        <f>(Table1[[#This Row],[Total Employees dedicated for sales pitch]]*Table1[[#This Row],[Working days]]*Table1[[#This Row],[Productive working hours]]*60)/Table1[[#This Row],[Minutes per connected call]]</f>
        <v>576</v>
      </c>
      <c r="AN37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160</v>
      </c>
      <c r="AO374" s="22">
        <f>Table1[[#This Row],[Contactable leads]]-Table1[[#This Row],[Contacted leads]]</f>
        <v>0</v>
      </c>
      <c r="AP374" s="17"/>
    </row>
    <row r="375" spans="1:42" x14ac:dyDescent="0.35">
      <c r="A375" s="11">
        <v>376</v>
      </c>
      <c r="B375" s="5" t="str">
        <f>IF(Table1[[#This Row],[Savings]]&gt;0,"N","Y")</f>
        <v>N</v>
      </c>
      <c r="C375" s="5" t="s">
        <v>188</v>
      </c>
      <c r="D375" s="5" t="s">
        <v>343</v>
      </c>
      <c r="E375" s="5" t="s">
        <v>686</v>
      </c>
      <c r="F375" s="6">
        <v>42356</v>
      </c>
      <c r="G375" s="7">
        <f t="shared" ca="1" si="67"/>
        <v>9</v>
      </c>
      <c r="H375" s="4">
        <v>3</v>
      </c>
      <c r="I375" s="5" t="str">
        <f>IF(Table1[[#This Row],[No of Employees]]&lt;5,"Below 5",IF(Table1[[#This Row],[No of Employees]]&lt;10,"5 to 10",IF(Table1[[#This Row],[No of Employees]]&lt;15,"10 to 15","Above 15")))</f>
        <v>Below 5</v>
      </c>
      <c r="J375" s="57">
        <v>4.3738219999999997</v>
      </c>
      <c r="K375" s="34">
        <v>0.234929</v>
      </c>
      <c r="L375" s="34">
        <f t="shared" si="68"/>
        <v>4.6087509999999998</v>
      </c>
      <c r="M375" s="67">
        <f t="shared" si="69"/>
        <v>1.6900700518018835E-4</v>
      </c>
      <c r="N375" s="34">
        <v>2.1254330000000001</v>
      </c>
      <c r="O375" s="68">
        <f t="shared" si="70"/>
        <v>3.9803439865906812E-5</v>
      </c>
      <c r="P375" s="71"/>
      <c r="Q375" s="10">
        <v>24</v>
      </c>
      <c r="R375" s="8">
        <v>16</v>
      </c>
      <c r="S375" s="8">
        <v>1</v>
      </c>
      <c r="T375" s="8">
        <v>1</v>
      </c>
      <c r="U375" s="8">
        <v>0</v>
      </c>
      <c r="V375" s="8">
        <v>1</v>
      </c>
      <c r="W375" s="22">
        <v>1</v>
      </c>
      <c r="X375" s="16">
        <v>44</v>
      </c>
      <c r="Y375" s="8">
        <v>43</v>
      </c>
      <c r="Z375" s="9">
        <f t="shared" si="71"/>
        <v>2.2727272727272707E-2</v>
      </c>
      <c r="AA375" s="8">
        <f t="shared" si="72"/>
        <v>1</v>
      </c>
      <c r="AB375" s="42" t="str">
        <f t="shared" si="73"/>
        <v>A. Below 50</v>
      </c>
      <c r="AC375" s="40">
        <v>0.9</v>
      </c>
      <c r="AD375" s="26">
        <f t="shared" si="74"/>
        <v>39</v>
      </c>
      <c r="AE375" s="31">
        <f t="shared" si="75"/>
        <v>1</v>
      </c>
      <c r="AF375" s="31">
        <f>Table1[[#This Row],[Contactable leads]]*Table1[[#This Row],[Average productive calls per lead]]</f>
        <v>39</v>
      </c>
      <c r="AG375" s="31">
        <f>Table1[[#This Row],[Total Calls]]*$AG$1</f>
        <v>35.1</v>
      </c>
      <c r="AH375" s="31">
        <f>IF(Table1[[#This Row],[MSRU]]="Metro",3,IF(Table1[[#This Row],[MSRU]]="URBAN",2,1))</f>
        <v>1</v>
      </c>
      <c r="AI375" s="23">
        <f t="shared" si="76"/>
        <v>24</v>
      </c>
      <c r="AJ375" s="4">
        <f t="shared" si="77"/>
        <v>8</v>
      </c>
      <c r="AK375" s="4">
        <f t="shared" si="78"/>
        <v>6</v>
      </c>
      <c r="AL375" s="4">
        <f t="shared" si="79"/>
        <v>15</v>
      </c>
      <c r="AM375" s="4">
        <f>(Table1[[#This Row],[Total Employees dedicated for sales pitch]]*Table1[[#This Row],[Working days]]*Table1[[#This Row],[Productive working hours]]*60)/Table1[[#This Row],[Minutes per connected call]]</f>
        <v>576</v>
      </c>
      <c r="AN37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39</v>
      </c>
      <c r="AO375" s="22">
        <f>Table1[[#This Row],[Contactable leads]]-Table1[[#This Row],[Contacted leads]]</f>
        <v>0</v>
      </c>
      <c r="AP375" s="17"/>
    </row>
    <row r="376" spans="1:42" x14ac:dyDescent="0.35">
      <c r="A376" s="11">
        <v>377</v>
      </c>
      <c r="B376" s="5" t="str">
        <f>IF(Table1[[#This Row],[Savings]]&gt;0,"N","Y")</f>
        <v>N</v>
      </c>
      <c r="C376" s="5" t="s">
        <v>179</v>
      </c>
      <c r="D376" s="5" t="s">
        <v>343</v>
      </c>
      <c r="E376" s="5" t="s">
        <v>687</v>
      </c>
      <c r="F376" s="6">
        <v>43153</v>
      </c>
      <c r="G376" s="7">
        <f t="shared" ca="1" si="67"/>
        <v>7</v>
      </c>
      <c r="H376" s="4">
        <v>3</v>
      </c>
      <c r="I376" s="5" t="str">
        <f>IF(Table1[[#This Row],[No of Employees]]&lt;5,"Below 5",IF(Table1[[#This Row],[No of Employees]]&lt;10,"5 to 10",IF(Table1[[#This Row],[No of Employees]]&lt;15,"10 to 15","Above 15")))</f>
        <v>Below 5</v>
      </c>
      <c r="J376" s="57">
        <v>5.6737789999999997</v>
      </c>
      <c r="K376" s="34">
        <v>0.49650100000000003</v>
      </c>
      <c r="L376" s="34">
        <f t="shared" si="68"/>
        <v>6.17028</v>
      </c>
      <c r="M376" s="67">
        <f t="shared" si="69"/>
        <v>2.2626966480142075E-4</v>
      </c>
      <c r="N376" s="34">
        <v>4.3164340000000001</v>
      </c>
      <c r="O376" s="68">
        <f t="shared" si="70"/>
        <v>8.0834785737379436E-5</v>
      </c>
      <c r="P376" s="71"/>
      <c r="Q376" s="10">
        <v>17</v>
      </c>
      <c r="R376" s="8">
        <v>28</v>
      </c>
      <c r="S376" s="8">
        <v>4</v>
      </c>
      <c r="T376" s="8">
        <v>3</v>
      </c>
      <c r="U376" s="8">
        <v>0</v>
      </c>
      <c r="V376" s="8">
        <v>1</v>
      </c>
      <c r="W376" s="22">
        <v>1</v>
      </c>
      <c r="X376" s="16">
        <v>54</v>
      </c>
      <c r="Y376" s="8">
        <v>51</v>
      </c>
      <c r="Z376" s="9">
        <f t="shared" si="71"/>
        <v>5.555555555555558E-2</v>
      </c>
      <c r="AA376" s="8">
        <f t="shared" si="72"/>
        <v>3</v>
      </c>
      <c r="AB376" s="42" t="str">
        <f t="shared" si="73"/>
        <v>B. 50-100</v>
      </c>
      <c r="AC376" s="40">
        <v>0.9</v>
      </c>
      <c r="AD376" s="26">
        <f t="shared" si="74"/>
        <v>46</v>
      </c>
      <c r="AE376" s="31">
        <f t="shared" si="75"/>
        <v>1</v>
      </c>
      <c r="AF376" s="31">
        <f>Table1[[#This Row],[Contactable leads]]*Table1[[#This Row],[Average productive calls per lead]]</f>
        <v>46</v>
      </c>
      <c r="AG376" s="31">
        <f>Table1[[#This Row],[Total Calls]]*$AG$1</f>
        <v>41.4</v>
      </c>
      <c r="AH376" s="31">
        <f>IF(Table1[[#This Row],[MSRU]]="Metro",3,IF(Table1[[#This Row],[MSRU]]="URBAN",2,1))</f>
        <v>1</v>
      </c>
      <c r="AI376" s="23">
        <f t="shared" si="76"/>
        <v>24</v>
      </c>
      <c r="AJ376" s="4">
        <f t="shared" si="77"/>
        <v>8</v>
      </c>
      <c r="AK376" s="4">
        <f t="shared" si="78"/>
        <v>6</v>
      </c>
      <c r="AL376" s="4">
        <f t="shared" si="79"/>
        <v>15</v>
      </c>
      <c r="AM376" s="4">
        <f>(Table1[[#This Row],[Total Employees dedicated for sales pitch]]*Table1[[#This Row],[Working days]]*Table1[[#This Row],[Productive working hours]]*60)/Table1[[#This Row],[Minutes per connected call]]</f>
        <v>576</v>
      </c>
      <c r="AN37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46</v>
      </c>
      <c r="AO376" s="22">
        <f>Table1[[#This Row],[Contactable leads]]-Table1[[#This Row],[Contacted leads]]</f>
        <v>0</v>
      </c>
      <c r="AP376" s="17"/>
    </row>
    <row r="377" spans="1:42" x14ac:dyDescent="0.35">
      <c r="A377" s="11">
        <v>378</v>
      </c>
      <c r="B377" s="5" t="str">
        <f>IF(Table1[[#This Row],[Savings]]&gt;0,"N","Y")</f>
        <v>N</v>
      </c>
      <c r="C377" s="5" t="s">
        <v>179</v>
      </c>
      <c r="D377" s="5" t="s">
        <v>343</v>
      </c>
      <c r="E377" s="5" t="s">
        <v>688</v>
      </c>
      <c r="F377" s="6">
        <v>42817</v>
      </c>
      <c r="G377" s="7">
        <f t="shared" ca="1" si="67"/>
        <v>8</v>
      </c>
      <c r="H377" s="4">
        <v>3</v>
      </c>
      <c r="I377" s="5" t="str">
        <f>IF(Table1[[#This Row],[No of Employees]]&lt;5,"Below 5",IF(Table1[[#This Row],[No of Employees]]&lt;10,"5 to 10",IF(Table1[[#This Row],[No of Employees]]&lt;15,"10 to 15","Above 15")))</f>
        <v>Below 5</v>
      </c>
      <c r="J377" s="57">
        <v>7.0505589999999998</v>
      </c>
      <c r="K377" s="34">
        <v>0.403333</v>
      </c>
      <c r="L377" s="34">
        <f t="shared" si="68"/>
        <v>7.4538919999999997</v>
      </c>
      <c r="M377" s="67">
        <f t="shared" si="69"/>
        <v>2.7334086043194012E-4</v>
      </c>
      <c r="N377" s="34">
        <v>2.3775729999999999</v>
      </c>
      <c r="O377" s="68">
        <f t="shared" si="70"/>
        <v>4.4525319750047943E-5</v>
      </c>
      <c r="P377" s="71"/>
      <c r="Q377" s="10">
        <v>7</v>
      </c>
      <c r="R377" s="8">
        <v>21</v>
      </c>
      <c r="S377" s="8">
        <v>0</v>
      </c>
      <c r="T377" s="8">
        <v>3</v>
      </c>
      <c r="U377" s="8">
        <v>0</v>
      </c>
      <c r="V377" s="8">
        <v>2</v>
      </c>
      <c r="W377" s="22">
        <v>0</v>
      </c>
      <c r="X377" s="16">
        <v>33</v>
      </c>
      <c r="Y377" s="8">
        <v>33</v>
      </c>
      <c r="Z377" s="9">
        <f t="shared" si="71"/>
        <v>0</v>
      </c>
      <c r="AA377" s="8">
        <f t="shared" si="72"/>
        <v>0</v>
      </c>
      <c r="AB377" s="42" t="str">
        <f t="shared" si="73"/>
        <v>A. Below 50</v>
      </c>
      <c r="AC377" s="40">
        <v>0.9</v>
      </c>
      <c r="AD377" s="26">
        <f t="shared" si="74"/>
        <v>30</v>
      </c>
      <c r="AE377" s="31">
        <f t="shared" si="75"/>
        <v>1</v>
      </c>
      <c r="AF377" s="31">
        <f>Table1[[#This Row],[Contactable leads]]*Table1[[#This Row],[Average productive calls per lead]]</f>
        <v>30</v>
      </c>
      <c r="AG377" s="31">
        <f>Table1[[#This Row],[Total Calls]]*$AG$1</f>
        <v>27</v>
      </c>
      <c r="AH377" s="31">
        <f>IF(Table1[[#This Row],[MSRU]]="Metro",3,IF(Table1[[#This Row],[MSRU]]="URBAN",2,1))</f>
        <v>1</v>
      </c>
      <c r="AI377" s="23">
        <f t="shared" si="76"/>
        <v>24</v>
      </c>
      <c r="AJ377" s="4">
        <f t="shared" si="77"/>
        <v>8</v>
      </c>
      <c r="AK377" s="4">
        <f t="shared" si="78"/>
        <v>6</v>
      </c>
      <c r="AL377" s="4">
        <f t="shared" si="79"/>
        <v>15</v>
      </c>
      <c r="AM377" s="4">
        <f>(Table1[[#This Row],[Total Employees dedicated for sales pitch]]*Table1[[#This Row],[Working days]]*Table1[[#This Row],[Productive working hours]]*60)/Table1[[#This Row],[Minutes per connected call]]</f>
        <v>576</v>
      </c>
      <c r="AN37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30</v>
      </c>
      <c r="AO377" s="22">
        <f>Table1[[#This Row],[Contactable leads]]-Table1[[#This Row],[Contacted leads]]</f>
        <v>0</v>
      </c>
      <c r="AP377" s="17"/>
    </row>
    <row r="378" spans="1:42" x14ac:dyDescent="0.35">
      <c r="A378" s="11">
        <v>379</v>
      </c>
      <c r="B378" s="5" t="str">
        <f>IF(Table1[[#This Row],[Savings]]&gt;0,"N","Y")</f>
        <v>N</v>
      </c>
      <c r="C378" s="5" t="s">
        <v>179</v>
      </c>
      <c r="D378" s="5" t="s">
        <v>175</v>
      </c>
      <c r="E378" s="5" t="s">
        <v>689</v>
      </c>
      <c r="F378" s="6">
        <v>42857</v>
      </c>
      <c r="G378" s="7">
        <f t="shared" ca="1" si="67"/>
        <v>8</v>
      </c>
      <c r="H378" s="4">
        <v>5</v>
      </c>
      <c r="I378" s="5" t="str">
        <f>IF(Table1[[#This Row],[No of Employees]]&lt;5,"Below 5",IF(Table1[[#This Row],[No of Employees]]&lt;10,"5 to 10",IF(Table1[[#This Row],[No of Employees]]&lt;15,"10 to 15","Above 15")))</f>
        <v>5 to 10</v>
      </c>
      <c r="J378" s="57">
        <v>1.5006170000000001</v>
      </c>
      <c r="K378" s="34">
        <v>0.26623799999999997</v>
      </c>
      <c r="L378" s="34">
        <f t="shared" si="68"/>
        <v>1.7668550000000001</v>
      </c>
      <c r="M378" s="67">
        <f t="shared" si="69"/>
        <v>6.479214696945913E-5</v>
      </c>
      <c r="N378" s="34">
        <v>9.9328529999999997</v>
      </c>
      <c r="O378" s="68">
        <f t="shared" si="70"/>
        <v>1.8601466952023049E-4</v>
      </c>
      <c r="P378" s="71"/>
      <c r="Q378" s="10">
        <v>4</v>
      </c>
      <c r="R378" s="8">
        <v>28</v>
      </c>
      <c r="S378" s="8">
        <v>1</v>
      </c>
      <c r="T378" s="8">
        <v>0</v>
      </c>
      <c r="U378" s="8">
        <v>0</v>
      </c>
      <c r="V378" s="8">
        <v>2</v>
      </c>
      <c r="W378" s="22">
        <v>0</v>
      </c>
      <c r="X378" s="16">
        <v>35</v>
      </c>
      <c r="Y378" s="8">
        <v>35</v>
      </c>
      <c r="Z378" s="9">
        <f t="shared" si="71"/>
        <v>0</v>
      </c>
      <c r="AA378" s="8">
        <f t="shared" si="72"/>
        <v>0</v>
      </c>
      <c r="AB378" s="42" t="str">
        <f t="shared" si="73"/>
        <v>A. Below 50</v>
      </c>
      <c r="AC378" s="40">
        <v>0.9</v>
      </c>
      <c r="AD378" s="26">
        <f t="shared" si="74"/>
        <v>32</v>
      </c>
      <c r="AE378" s="31">
        <f t="shared" si="75"/>
        <v>1</v>
      </c>
      <c r="AF378" s="31">
        <f>Table1[[#This Row],[Contactable leads]]*Table1[[#This Row],[Average productive calls per lead]]</f>
        <v>32</v>
      </c>
      <c r="AG378" s="31">
        <f>Table1[[#This Row],[Total Calls]]*$AG$1</f>
        <v>28.8</v>
      </c>
      <c r="AH378" s="31">
        <f>IF(Table1[[#This Row],[MSRU]]="Metro",3,IF(Table1[[#This Row],[MSRU]]="URBAN",2,1))</f>
        <v>1</v>
      </c>
      <c r="AI378" s="23">
        <f t="shared" si="76"/>
        <v>24</v>
      </c>
      <c r="AJ378" s="4">
        <f t="shared" si="77"/>
        <v>8</v>
      </c>
      <c r="AK378" s="4">
        <f t="shared" si="78"/>
        <v>6</v>
      </c>
      <c r="AL378" s="4">
        <f t="shared" si="79"/>
        <v>15</v>
      </c>
      <c r="AM378" s="4">
        <f>(Table1[[#This Row],[Total Employees dedicated for sales pitch]]*Table1[[#This Row],[Working days]]*Table1[[#This Row],[Productive working hours]]*60)/Table1[[#This Row],[Minutes per connected call]]</f>
        <v>576</v>
      </c>
      <c r="AN37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32</v>
      </c>
      <c r="AO378" s="22">
        <f>Table1[[#This Row],[Contactable leads]]-Table1[[#This Row],[Contacted leads]]</f>
        <v>0</v>
      </c>
      <c r="AP378" s="17"/>
    </row>
    <row r="379" spans="1:42" x14ac:dyDescent="0.35">
      <c r="A379" s="11">
        <v>380</v>
      </c>
      <c r="B379" s="5" t="str">
        <f>IF(Table1[[#This Row],[Savings]]&gt;0,"N","Y")</f>
        <v>N</v>
      </c>
      <c r="C379" s="5" t="s">
        <v>315</v>
      </c>
      <c r="D379" s="5" t="s">
        <v>340</v>
      </c>
      <c r="E379" s="5" t="s">
        <v>690</v>
      </c>
      <c r="F379" s="6">
        <v>42874</v>
      </c>
      <c r="G379" s="7">
        <f t="shared" ca="1" si="67"/>
        <v>8</v>
      </c>
      <c r="H379" s="4">
        <v>9</v>
      </c>
      <c r="I379" s="5" t="str">
        <f>IF(Table1[[#This Row],[No of Employees]]&lt;5,"Below 5",IF(Table1[[#This Row],[No of Employees]]&lt;10,"5 to 10",IF(Table1[[#This Row],[No of Employees]]&lt;15,"10 to 15","Above 15")))</f>
        <v>5 to 10</v>
      </c>
      <c r="J379" s="57">
        <v>4.6754480000000003</v>
      </c>
      <c r="K379" s="34">
        <v>1.6481950000000001</v>
      </c>
      <c r="L379" s="34">
        <f t="shared" si="68"/>
        <v>6.3236430000000006</v>
      </c>
      <c r="M379" s="67">
        <f t="shared" si="69"/>
        <v>2.3189362264497735E-4</v>
      </c>
      <c r="N379" s="34">
        <v>12.749281</v>
      </c>
      <c r="O379" s="68">
        <f t="shared" si="70"/>
        <v>2.3875852102467977E-4</v>
      </c>
      <c r="P379" s="71"/>
      <c r="Q379" s="10">
        <v>1</v>
      </c>
      <c r="R379" s="8">
        <v>42</v>
      </c>
      <c r="S379" s="8">
        <v>5</v>
      </c>
      <c r="T379" s="8">
        <v>0</v>
      </c>
      <c r="U379" s="8">
        <v>0</v>
      </c>
      <c r="V379" s="8">
        <v>2</v>
      </c>
      <c r="W379" s="22">
        <v>2</v>
      </c>
      <c r="X379" s="16">
        <v>52</v>
      </c>
      <c r="Y379" s="8">
        <v>50</v>
      </c>
      <c r="Z379" s="9">
        <f t="shared" si="71"/>
        <v>3.8461538461538436E-2</v>
      </c>
      <c r="AA379" s="8">
        <f t="shared" si="72"/>
        <v>2</v>
      </c>
      <c r="AB379" s="42" t="str">
        <f t="shared" si="73"/>
        <v>B. 50-100</v>
      </c>
      <c r="AC379" s="40">
        <v>0.9</v>
      </c>
      <c r="AD379" s="26">
        <f t="shared" si="74"/>
        <v>45</v>
      </c>
      <c r="AE379" s="31">
        <f t="shared" si="75"/>
        <v>1</v>
      </c>
      <c r="AF379" s="31">
        <f>Table1[[#This Row],[Contactable leads]]*Table1[[#This Row],[Average productive calls per lead]]</f>
        <v>45</v>
      </c>
      <c r="AG379" s="31">
        <f>Table1[[#This Row],[Total Calls]]*$AG$1</f>
        <v>40.5</v>
      </c>
      <c r="AH379" s="31">
        <f>IF(Table1[[#This Row],[MSRU]]="Metro",3,IF(Table1[[#This Row],[MSRU]]="URBAN",2,1))</f>
        <v>3</v>
      </c>
      <c r="AI379" s="23">
        <f t="shared" si="76"/>
        <v>24</v>
      </c>
      <c r="AJ379" s="4">
        <f t="shared" si="77"/>
        <v>8</v>
      </c>
      <c r="AK379" s="4">
        <f t="shared" si="78"/>
        <v>6</v>
      </c>
      <c r="AL379" s="4">
        <f t="shared" si="79"/>
        <v>15</v>
      </c>
      <c r="AM379" s="4">
        <f>(Table1[[#This Row],[Total Employees dedicated for sales pitch]]*Table1[[#This Row],[Working days]]*Table1[[#This Row],[Productive working hours]]*60)/Table1[[#This Row],[Minutes per connected call]]</f>
        <v>1728</v>
      </c>
      <c r="AN37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45</v>
      </c>
      <c r="AO379" s="22">
        <f>Table1[[#This Row],[Contactable leads]]-Table1[[#This Row],[Contacted leads]]</f>
        <v>0</v>
      </c>
      <c r="AP379" s="17"/>
    </row>
    <row r="380" spans="1:42" x14ac:dyDescent="0.35">
      <c r="A380" s="11">
        <v>381</v>
      </c>
      <c r="B380" s="5" t="str">
        <f>IF(Table1[[#This Row],[Savings]]&gt;0,"N","Y")</f>
        <v>N</v>
      </c>
      <c r="C380" s="5" t="s">
        <v>179</v>
      </c>
      <c r="D380" s="5" t="s">
        <v>343</v>
      </c>
      <c r="E380" s="5" t="s">
        <v>691</v>
      </c>
      <c r="F380" s="6">
        <v>42808</v>
      </c>
      <c r="G380" s="7">
        <f t="shared" ca="1" si="67"/>
        <v>8</v>
      </c>
      <c r="H380" s="4">
        <v>4</v>
      </c>
      <c r="I380" s="5" t="str">
        <f>IF(Table1[[#This Row],[No of Employees]]&lt;5,"Below 5",IF(Table1[[#This Row],[No of Employees]]&lt;10,"5 to 10",IF(Table1[[#This Row],[No of Employees]]&lt;15,"10 to 15","Above 15")))</f>
        <v>Below 5</v>
      </c>
      <c r="J380" s="57">
        <v>4.7168989999999997</v>
      </c>
      <c r="K380" s="34">
        <v>0.163719</v>
      </c>
      <c r="L380" s="34">
        <f t="shared" si="68"/>
        <v>4.8806180000000001</v>
      </c>
      <c r="M380" s="67">
        <f t="shared" si="69"/>
        <v>1.7897661028085931E-4</v>
      </c>
      <c r="N380" s="34">
        <v>5.5176410000000002</v>
      </c>
      <c r="O380" s="68">
        <f t="shared" si="70"/>
        <v>1.0333004698109134E-4</v>
      </c>
      <c r="P380" s="71"/>
      <c r="Q380" s="10">
        <v>4</v>
      </c>
      <c r="R380" s="8">
        <v>60</v>
      </c>
      <c r="S380" s="8">
        <v>2</v>
      </c>
      <c r="T380" s="8">
        <v>4</v>
      </c>
      <c r="U380" s="8">
        <v>0</v>
      </c>
      <c r="V380" s="8">
        <v>0</v>
      </c>
      <c r="W380" s="22">
        <v>1</v>
      </c>
      <c r="X380" s="16">
        <v>71</v>
      </c>
      <c r="Y380" s="8">
        <v>69</v>
      </c>
      <c r="Z380" s="9">
        <f t="shared" si="71"/>
        <v>2.8169014084507005E-2</v>
      </c>
      <c r="AA380" s="8">
        <f t="shared" si="72"/>
        <v>2</v>
      </c>
      <c r="AB380" s="42" t="str">
        <f t="shared" si="73"/>
        <v>B. 50-100</v>
      </c>
      <c r="AC380" s="40">
        <v>0.9</v>
      </c>
      <c r="AD380" s="26">
        <f t="shared" si="74"/>
        <v>62</v>
      </c>
      <c r="AE380" s="31">
        <f t="shared" si="75"/>
        <v>1</v>
      </c>
      <c r="AF380" s="31">
        <f>Table1[[#This Row],[Contactable leads]]*Table1[[#This Row],[Average productive calls per lead]]</f>
        <v>62</v>
      </c>
      <c r="AG380" s="31">
        <f>Table1[[#This Row],[Total Calls]]*$AG$1</f>
        <v>55.800000000000004</v>
      </c>
      <c r="AH380" s="31">
        <f>IF(Table1[[#This Row],[MSRU]]="Metro",3,IF(Table1[[#This Row],[MSRU]]="URBAN",2,1))</f>
        <v>1</v>
      </c>
      <c r="AI380" s="23">
        <f t="shared" si="76"/>
        <v>24</v>
      </c>
      <c r="AJ380" s="4">
        <f t="shared" si="77"/>
        <v>8</v>
      </c>
      <c r="AK380" s="4">
        <f t="shared" si="78"/>
        <v>6</v>
      </c>
      <c r="AL380" s="4">
        <f t="shared" si="79"/>
        <v>15</v>
      </c>
      <c r="AM380" s="4">
        <f>(Table1[[#This Row],[Total Employees dedicated for sales pitch]]*Table1[[#This Row],[Working days]]*Table1[[#This Row],[Productive working hours]]*60)/Table1[[#This Row],[Minutes per connected call]]</f>
        <v>576</v>
      </c>
      <c r="AN38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62</v>
      </c>
      <c r="AO380" s="22">
        <f>Table1[[#This Row],[Contactable leads]]-Table1[[#This Row],[Contacted leads]]</f>
        <v>0</v>
      </c>
      <c r="AP380" s="17"/>
    </row>
    <row r="381" spans="1:42" x14ac:dyDescent="0.35">
      <c r="A381" s="11">
        <v>382</v>
      </c>
      <c r="B381" s="5" t="str">
        <f>IF(Table1[[#This Row],[Savings]]&gt;0,"N","Y")</f>
        <v>N</v>
      </c>
      <c r="C381" s="5" t="s">
        <v>179</v>
      </c>
      <c r="D381" s="5" t="s">
        <v>343</v>
      </c>
      <c r="E381" s="5" t="s">
        <v>692</v>
      </c>
      <c r="F381" s="6">
        <v>42815</v>
      </c>
      <c r="G381" s="7">
        <f t="shared" ca="1" si="67"/>
        <v>8</v>
      </c>
      <c r="H381" s="4">
        <v>3</v>
      </c>
      <c r="I381" s="5" t="str">
        <f>IF(Table1[[#This Row],[No of Employees]]&lt;5,"Below 5",IF(Table1[[#This Row],[No of Employees]]&lt;10,"5 to 10",IF(Table1[[#This Row],[No of Employees]]&lt;15,"10 to 15","Above 15")))</f>
        <v>Below 5</v>
      </c>
      <c r="J381" s="57">
        <v>6.31</v>
      </c>
      <c r="K381" s="34">
        <v>0.14999000000000001</v>
      </c>
      <c r="L381" s="34">
        <f t="shared" si="68"/>
        <v>6.4599899999999995</v>
      </c>
      <c r="M381" s="67">
        <f t="shared" si="69"/>
        <v>2.3689358860870654E-4</v>
      </c>
      <c r="N381" s="34">
        <v>4.223211</v>
      </c>
      <c r="O381" s="68">
        <f t="shared" si="70"/>
        <v>7.9088978612610312E-5</v>
      </c>
      <c r="P381" s="71"/>
      <c r="Q381" s="10">
        <v>23</v>
      </c>
      <c r="R381" s="8">
        <v>34</v>
      </c>
      <c r="S381" s="8">
        <v>0</v>
      </c>
      <c r="T381" s="8">
        <v>2</v>
      </c>
      <c r="U381" s="8">
        <v>0</v>
      </c>
      <c r="V381" s="8">
        <v>0</v>
      </c>
      <c r="W381" s="22">
        <v>0</v>
      </c>
      <c r="X381" s="16">
        <v>59</v>
      </c>
      <c r="Y381" s="8">
        <v>59</v>
      </c>
      <c r="Z381" s="9">
        <f t="shared" si="71"/>
        <v>0</v>
      </c>
      <c r="AA381" s="8">
        <f t="shared" si="72"/>
        <v>0</v>
      </c>
      <c r="AB381" s="42" t="str">
        <f t="shared" si="73"/>
        <v>B. 50-100</v>
      </c>
      <c r="AC381" s="40">
        <v>0.9</v>
      </c>
      <c r="AD381" s="26">
        <f t="shared" si="74"/>
        <v>53</v>
      </c>
      <c r="AE381" s="31">
        <f t="shared" si="75"/>
        <v>1</v>
      </c>
      <c r="AF381" s="31">
        <f>Table1[[#This Row],[Contactable leads]]*Table1[[#This Row],[Average productive calls per lead]]</f>
        <v>53</v>
      </c>
      <c r="AG381" s="31">
        <f>Table1[[#This Row],[Total Calls]]*$AG$1</f>
        <v>47.7</v>
      </c>
      <c r="AH381" s="31">
        <f>IF(Table1[[#This Row],[MSRU]]="Metro",3,IF(Table1[[#This Row],[MSRU]]="URBAN",2,1))</f>
        <v>1</v>
      </c>
      <c r="AI381" s="23">
        <f t="shared" si="76"/>
        <v>24</v>
      </c>
      <c r="AJ381" s="4">
        <f t="shared" si="77"/>
        <v>8</v>
      </c>
      <c r="AK381" s="4">
        <f t="shared" si="78"/>
        <v>6</v>
      </c>
      <c r="AL381" s="4">
        <f t="shared" si="79"/>
        <v>15</v>
      </c>
      <c r="AM381" s="4">
        <f>(Table1[[#This Row],[Total Employees dedicated for sales pitch]]*Table1[[#This Row],[Working days]]*Table1[[#This Row],[Productive working hours]]*60)/Table1[[#This Row],[Minutes per connected call]]</f>
        <v>576</v>
      </c>
      <c r="AN38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53</v>
      </c>
      <c r="AO381" s="22">
        <f>Table1[[#This Row],[Contactable leads]]-Table1[[#This Row],[Contacted leads]]</f>
        <v>0</v>
      </c>
      <c r="AP381" s="17"/>
    </row>
    <row r="382" spans="1:42" x14ac:dyDescent="0.35">
      <c r="A382" s="11">
        <v>383</v>
      </c>
      <c r="B382" s="5" t="str">
        <f>IF(Table1[[#This Row],[Savings]]&gt;0,"N","Y")</f>
        <v>N</v>
      </c>
      <c r="C382" s="5" t="s">
        <v>315</v>
      </c>
      <c r="D382" s="5" t="s">
        <v>340</v>
      </c>
      <c r="E382" s="5" t="s">
        <v>693</v>
      </c>
      <c r="F382" s="6">
        <v>42496</v>
      </c>
      <c r="G382" s="7">
        <f t="shared" ca="1" si="67"/>
        <v>9</v>
      </c>
      <c r="H382" s="4">
        <v>5</v>
      </c>
      <c r="I382" s="5" t="str">
        <f>IF(Table1[[#This Row],[No of Employees]]&lt;5,"Below 5",IF(Table1[[#This Row],[No of Employees]]&lt;10,"5 to 10",IF(Table1[[#This Row],[No of Employees]]&lt;15,"10 to 15","Above 15")))</f>
        <v>5 to 10</v>
      </c>
      <c r="J382" s="57">
        <v>4.218648</v>
      </c>
      <c r="K382" s="34">
        <v>1.8224199999999999</v>
      </c>
      <c r="L382" s="34">
        <f t="shared" si="68"/>
        <v>6.0410680000000001</v>
      </c>
      <c r="M382" s="67">
        <f t="shared" si="69"/>
        <v>2.2153134564437745E-4</v>
      </c>
      <c r="N382" s="34">
        <v>8.8063760000000002</v>
      </c>
      <c r="O382" s="68">
        <f t="shared" si="70"/>
        <v>1.6491889302206418E-4</v>
      </c>
      <c r="P382" s="71"/>
      <c r="Q382" s="10">
        <v>4</v>
      </c>
      <c r="R382" s="8">
        <v>76</v>
      </c>
      <c r="S382" s="8">
        <v>7</v>
      </c>
      <c r="T382" s="8">
        <v>4</v>
      </c>
      <c r="U382" s="8">
        <v>0</v>
      </c>
      <c r="V382" s="8">
        <v>0</v>
      </c>
      <c r="W382" s="22">
        <v>4</v>
      </c>
      <c r="X382" s="16">
        <v>95</v>
      </c>
      <c r="Y382" s="8">
        <v>92</v>
      </c>
      <c r="Z382" s="9">
        <f t="shared" si="71"/>
        <v>3.157894736842104E-2</v>
      </c>
      <c r="AA382" s="8">
        <f t="shared" si="72"/>
        <v>3</v>
      </c>
      <c r="AB382" s="42" t="str">
        <f t="shared" si="73"/>
        <v>B. 50-100</v>
      </c>
      <c r="AC382" s="40">
        <v>0.9</v>
      </c>
      <c r="AD382" s="26">
        <f t="shared" si="74"/>
        <v>83</v>
      </c>
      <c r="AE382" s="31">
        <f t="shared" si="75"/>
        <v>1</v>
      </c>
      <c r="AF382" s="31">
        <f>Table1[[#This Row],[Contactable leads]]*Table1[[#This Row],[Average productive calls per lead]]</f>
        <v>83</v>
      </c>
      <c r="AG382" s="31">
        <f>Table1[[#This Row],[Total Calls]]*$AG$1</f>
        <v>74.7</v>
      </c>
      <c r="AH382" s="31">
        <f>IF(Table1[[#This Row],[MSRU]]="Metro",3,IF(Table1[[#This Row],[MSRU]]="URBAN",2,1))</f>
        <v>3</v>
      </c>
      <c r="AI382" s="23">
        <f t="shared" si="76"/>
        <v>24</v>
      </c>
      <c r="AJ382" s="4">
        <f t="shared" si="77"/>
        <v>8</v>
      </c>
      <c r="AK382" s="4">
        <f t="shared" si="78"/>
        <v>6</v>
      </c>
      <c r="AL382" s="4">
        <f t="shared" si="79"/>
        <v>15</v>
      </c>
      <c r="AM382" s="4">
        <f>(Table1[[#This Row],[Total Employees dedicated for sales pitch]]*Table1[[#This Row],[Working days]]*Table1[[#This Row],[Productive working hours]]*60)/Table1[[#This Row],[Minutes per connected call]]</f>
        <v>1728</v>
      </c>
      <c r="AN38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83</v>
      </c>
      <c r="AO382" s="22">
        <f>Table1[[#This Row],[Contactable leads]]-Table1[[#This Row],[Contacted leads]]</f>
        <v>0</v>
      </c>
      <c r="AP382" s="17"/>
    </row>
    <row r="383" spans="1:42" x14ac:dyDescent="0.35">
      <c r="A383" s="11">
        <v>384</v>
      </c>
      <c r="B383" s="5" t="str">
        <f>IF(Table1[[#This Row],[Savings]]&gt;0,"N","Y")</f>
        <v>N</v>
      </c>
      <c r="C383" s="5" t="s">
        <v>174</v>
      </c>
      <c r="D383" s="5" t="s">
        <v>343</v>
      </c>
      <c r="E383" s="5" t="s">
        <v>694</v>
      </c>
      <c r="F383" s="6">
        <v>42494</v>
      </c>
      <c r="G383" s="7">
        <f t="shared" ca="1" si="67"/>
        <v>9</v>
      </c>
      <c r="H383" s="4">
        <v>4</v>
      </c>
      <c r="I383" s="5" t="str">
        <f>IF(Table1[[#This Row],[No of Employees]]&lt;5,"Below 5",IF(Table1[[#This Row],[No of Employees]]&lt;10,"5 to 10",IF(Table1[[#This Row],[No of Employees]]&lt;15,"10 to 15","Above 15")))</f>
        <v>Below 5</v>
      </c>
      <c r="J383" s="57">
        <v>6.38</v>
      </c>
      <c r="K383" s="34">
        <v>0.86104800000000004</v>
      </c>
      <c r="L383" s="34">
        <f t="shared" si="68"/>
        <v>7.2410480000000002</v>
      </c>
      <c r="M383" s="67">
        <f t="shared" si="69"/>
        <v>2.655356813258066E-4</v>
      </c>
      <c r="N383" s="34">
        <v>10.649063</v>
      </c>
      <c r="O383" s="68">
        <f t="shared" si="70"/>
        <v>1.9942728787440168E-4</v>
      </c>
      <c r="P383" s="71"/>
      <c r="Q383" s="10">
        <v>15</v>
      </c>
      <c r="R383" s="8">
        <v>88</v>
      </c>
      <c r="S383" s="8">
        <v>6</v>
      </c>
      <c r="T383" s="8">
        <v>5</v>
      </c>
      <c r="U383" s="8">
        <v>0</v>
      </c>
      <c r="V383" s="8">
        <v>1</v>
      </c>
      <c r="W383" s="22">
        <v>2</v>
      </c>
      <c r="X383" s="16">
        <v>117</v>
      </c>
      <c r="Y383" s="8">
        <v>115</v>
      </c>
      <c r="Z383" s="9">
        <f t="shared" si="71"/>
        <v>1.7094017094017144E-2</v>
      </c>
      <c r="AA383" s="8">
        <f t="shared" si="72"/>
        <v>2</v>
      </c>
      <c r="AB383" s="42" t="str">
        <f t="shared" si="73"/>
        <v>C. 100-250</v>
      </c>
      <c r="AC383" s="40">
        <v>0.9</v>
      </c>
      <c r="AD383" s="26">
        <f t="shared" si="74"/>
        <v>104</v>
      </c>
      <c r="AE383" s="31">
        <f t="shared" si="75"/>
        <v>1</v>
      </c>
      <c r="AF383" s="31">
        <f>Table1[[#This Row],[Contactable leads]]*Table1[[#This Row],[Average productive calls per lead]]</f>
        <v>104</v>
      </c>
      <c r="AG383" s="31">
        <f>Table1[[#This Row],[Total Calls]]*$AG$1</f>
        <v>93.600000000000009</v>
      </c>
      <c r="AH383" s="31">
        <f>IF(Table1[[#This Row],[MSRU]]="Metro",3,IF(Table1[[#This Row],[MSRU]]="URBAN",2,1))</f>
        <v>1</v>
      </c>
      <c r="AI383" s="23">
        <f t="shared" si="76"/>
        <v>24</v>
      </c>
      <c r="AJ383" s="4">
        <f t="shared" si="77"/>
        <v>8</v>
      </c>
      <c r="AK383" s="4">
        <f t="shared" si="78"/>
        <v>6</v>
      </c>
      <c r="AL383" s="4">
        <f t="shared" si="79"/>
        <v>15</v>
      </c>
      <c r="AM383" s="4">
        <f>(Table1[[#This Row],[Total Employees dedicated for sales pitch]]*Table1[[#This Row],[Working days]]*Table1[[#This Row],[Productive working hours]]*60)/Table1[[#This Row],[Minutes per connected call]]</f>
        <v>576</v>
      </c>
      <c r="AN38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104</v>
      </c>
      <c r="AO383" s="22">
        <f>Table1[[#This Row],[Contactable leads]]-Table1[[#This Row],[Contacted leads]]</f>
        <v>0</v>
      </c>
      <c r="AP383" s="17"/>
    </row>
    <row r="384" spans="1:42" x14ac:dyDescent="0.35">
      <c r="A384" s="11">
        <v>385</v>
      </c>
      <c r="B384" s="5" t="str">
        <f>IF(Table1[[#This Row],[Savings]]&gt;0,"N","Y")</f>
        <v>N</v>
      </c>
      <c r="C384" s="5" t="s">
        <v>222</v>
      </c>
      <c r="D384" s="5" t="s">
        <v>356</v>
      </c>
      <c r="E384" s="5" t="s">
        <v>695</v>
      </c>
      <c r="F384" s="6">
        <v>42423</v>
      </c>
      <c r="G384" s="7">
        <f t="shared" ca="1" si="67"/>
        <v>9</v>
      </c>
      <c r="H384" s="4">
        <v>7</v>
      </c>
      <c r="I384" s="5" t="str">
        <f>IF(Table1[[#This Row],[No of Employees]]&lt;5,"Below 5",IF(Table1[[#This Row],[No of Employees]]&lt;10,"5 to 10",IF(Table1[[#This Row],[No of Employees]]&lt;15,"10 to 15","Above 15")))</f>
        <v>5 to 10</v>
      </c>
      <c r="J384" s="57">
        <v>22.651532</v>
      </c>
      <c r="K384" s="34">
        <v>5.4299679999999997</v>
      </c>
      <c r="L384" s="34">
        <f t="shared" si="68"/>
        <v>28.081499999999998</v>
      </c>
      <c r="M384" s="67">
        <f t="shared" si="69"/>
        <v>1.0297736232587657E-3</v>
      </c>
      <c r="N384" s="34">
        <v>30.886241999999999</v>
      </c>
      <c r="O384" s="68">
        <f t="shared" si="70"/>
        <v>5.7841328149645045E-4</v>
      </c>
      <c r="P384" s="71"/>
      <c r="Q384" s="10">
        <v>59</v>
      </c>
      <c r="R384" s="8">
        <v>133</v>
      </c>
      <c r="S384" s="8">
        <v>20</v>
      </c>
      <c r="T384" s="8">
        <v>18</v>
      </c>
      <c r="U384" s="8">
        <v>0</v>
      </c>
      <c r="V384" s="8">
        <v>7</v>
      </c>
      <c r="W384" s="22">
        <v>13</v>
      </c>
      <c r="X384" s="16">
        <v>250</v>
      </c>
      <c r="Y384" s="8">
        <v>245</v>
      </c>
      <c r="Z384" s="9">
        <f t="shared" si="71"/>
        <v>2.0000000000000018E-2</v>
      </c>
      <c r="AA384" s="8">
        <f t="shared" si="72"/>
        <v>5</v>
      </c>
      <c r="AB384" s="42" t="str">
        <f t="shared" si="73"/>
        <v>C. 100-250</v>
      </c>
      <c r="AC384" s="40">
        <v>0.9</v>
      </c>
      <c r="AD384" s="26">
        <f t="shared" si="74"/>
        <v>221</v>
      </c>
      <c r="AE384" s="31">
        <f t="shared" si="75"/>
        <v>1</v>
      </c>
      <c r="AF384" s="31">
        <f>Table1[[#This Row],[Contactable leads]]*Table1[[#This Row],[Average productive calls per lead]]</f>
        <v>221</v>
      </c>
      <c r="AG384" s="31">
        <f>Table1[[#This Row],[Total Calls]]*$AG$1</f>
        <v>198.9</v>
      </c>
      <c r="AH384" s="31">
        <f>IF(Table1[[#This Row],[MSRU]]="Metro",3,IF(Table1[[#This Row],[MSRU]]="URBAN",2,1))</f>
        <v>2</v>
      </c>
      <c r="AI384" s="23">
        <f t="shared" si="76"/>
        <v>24</v>
      </c>
      <c r="AJ384" s="4">
        <f t="shared" si="77"/>
        <v>8</v>
      </c>
      <c r="AK384" s="4">
        <f t="shared" si="78"/>
        <v>6</v>
      </c>
      <c r="AL384" s="4">
        <f t="shared" si="79"/>
        <v>15</v>
      </c>
      <c r="AM384" s="4">
        <f>(Table1[[#This Row],[Total Employees dedicated for sales pitch]]*Table1[[#This Row],[Working days]]*Table1[[#This Row],[Productive working hours]]*60)/Table1[[#This Row],[Minutes per connected call]]</f>
        <v>1152</v>
      </c>
      <c r="AN38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221</v>
      </c>
      <c r="AO384" s="22">
        <f>Table1[[#This Row],[Contactable leads]]-Table1[[#This Row],[Contacted leads]]</f>
        <v>0</v>
      </c>
      <c r="AP384" s="17"/>
    </row>
    <row r="385" spans="1:42" x14ac:dyDescent="0.35">
      <c r="A385" s="11">
        <v>386</v>
      </c>
      <c r="B385" s="5" t="str">
        <f>IF(Table1[[#This Row],[Savings]]&gt;0,"N","Y")</f>
        <v>N</v>
      </c>
      <c r="C385" s="5" t="s">
        <v>184</v>
      </c>
      <c r="D385" s="5" t="s">
        <v>175</v>
      </c>
      <c r="E385" s="5" t="s">
        <v>696</v>
      </c>
      <c r="F385" s="6">
        <v>42503</v>
      </c>
      <c r="G385" s="7">
        <f t="shared" ca="1" si="67"/>
        <v>9</v>
      </c>
      <c r="H385" s="4">
        <v>7</v>
      </c>
      <c r="I385" s="5" t="str">
        <f>IF(Table1[[#This Row],[No of Employees]]&lt;5,"Below 5",IF(Table1[[#This Row],[No of Employees]]&lt;10,"5 to 10",IF(Table1[[#This Row],[No of Employees]]&lt;15,"10 to 15","Above 15")))</f>
        <v>5 to 10</v>
      </c>
      <c r="J385" s="57">
        <v>12.844386999999999</v>
      </c>
      <c r="K385" s="34">
        <v>1.967417</v>
      </c>
      <c r="L385" s="34">
        <f t="shared" si="68"/>
        <v>14.811803999999999</v>
      </c>
      <c r="M385" s="67">
        <f t="shared" si="69"/>
        <v>5.4316204875375876E-4</v>
      </c>
      <c r="N385" s="34">
        <v>19.761915999999999</v>
      </c>
      <c r="O385" s="68">
        <f t="shared" si="70"/>
        <v>3.700856414392275E-4</v>
      </c>
      <c r="P385" s="71"/>
      <c r="Q385" s="10">
        <v>58</v>
      </c>
      <c r="R385" s="8">
        <v>109</v>
      </c>
      <c r="S385" s="8">
        <v>7</v>
      </c>
      <c r="T385" s="8">
        <v>3</v>
      </c>
      <c r="U385" s="8">
        <v>0</v>
      </c>
      <c r="V385" s="8">
        <v>6</v>
      </c>
      <c r="W385" s="22">
        <v>4</v>
      </c>
      <c r="X385" s="16">
        <v>187</v>
      </c>
      <c r="Y385" s="8">
        <v>179</v>
      </c>
      <c r="Z385" s="9">
        <f t="shared" si="71"/>
        <v>4.2780748663101553E-2</v>
      </c>
      <c r="AA385" s="8">
        <f t="shared" si="72"/>
        <v>8</v>
      </c>
      <c r="AB385" s="42" t="str">
        <f t="shared" si="73"/>
        <v>C. 100-250</v>
      </c>
      <c r="AC385" s="40">
        <v>0.9</v>
      </c>
      <c r="AD385" s="26">
        <f t="shared" si="74"/>
        <v>161</v>
      </c>
      <c r="AE385" s="31">
        <f t="shared" si="75"/>
        <v>1</v>
      </c>
      <c r="AF385" s="31">
        <f>Table1[[#This Row],[Contactable leads]]*Table1[[#This Row],[Average productive calls per lead]]</f>
        <v>161</v>
      </c>
      <c r="AG385" s="31">
        <f>Table1[[#This Row],[Total Calls]]*$AG$1</f>
        <v>144.9</v>
      </c>
      <c r="AH385" s="31">
        <f>IF(Table1[[#This Row],[MSRU]]="Metro",3,IF(Table1[[#This Row],[MSRU]]="URBAN",2,1))</f>
        <v>1</v>
      </c>
      <c r="AI385" s="23">
        <f t="shared" si="76"/>
        <v>24</v>
      </c>
      <c r="AJ385" s="4">
        <f t="shared" si="77"/>
        <v>8</v>
      </c>
      <c r="AK385" s="4">
        <f t="shared" si="78"/>
        <v>6</v>
      </c>
      <c r="AL385" s="4">
        <f t="shared" si="79"/>
        <v>15</v>
      </c>
      <c r="AM385" s="4">
        <f>(Table1[[#This Row],[Total Employees dedicated for sales pitch]]*Table1[[#This Row],[Working days]]*Table1[[#This Row],[Productive working hours]]*60)/Table1[[#This Row],[Minutes per connected call]]</f>
        <v>576</v>
      </c>
      <c r="AN38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161</v>
      </c>
      <c r="AO385" s="22">
        <f>Table1[[#This Row],[Contactable leads]]-Table1[[#This Row],[Contacted leads]]</f>
        <v>0</v>
      </c>
      <c r="AP385" s="17"/>
    </row>
    <row r="386" spans="1:42" x14ac:dyDescent="0.35">
      <c r="A386" s="11">
        <v>387</v>
      </c>
      <c r="B386" s="5" t="str">
        <f>IF(Table1[[#This Row],[Savings]]&gt;0,"N","Y")</f>
        <v>N</v>
      </c>
      <c r="C386" s="5" t="s">
        <v>222</v>
      </c>
      <c r="D386" s="5" t="s">
        <v>175</v>
      </c>
      <c r="E386" s="5" t="s">
        <v>697</v>
      </c>
      <c r="F386" s="6">
        <v>42368</v>
      </c>
      <c r="G386" s="7">
        <f t="shared" ca="1" si="67"/>
        <v>9</v>
      </c>
      <c r="H386" s="4">
        <v>4</v>
      </c>
      <c r="I386" s="5" t="str">
        <f>IF(Table1[[#This Row],[No of Employees]]&lt;5,"Below 5",IF(Table1[[#This Row],[No of Employees]]&lt;10,"5 to 10",IF(Table1[[#This Row],[No of Employees]]&lt;15,"10 to 15","Above 15")))</f>
        <v>Below 5</v>
      </c>
      <c r="J386" s="57">
        <v>13.098947000000001</v>
      </c>
      <c r="K386" s="34">
        <v>0.62620200000000004</v>
      </c>
      <c r="L386" s="34">
        <f t="shared" si="68"/>
        <v>13.725149</v>
      </c>
      <c r="M386" s="67">
        <f t="shared" si="69"/>
        <v>5.0331344178538987E-4</v>
      </c>
      <c r="N386" s="34">
        <v>2.5688970000000002</v>
      </c>
      <c r="O386" s="68">
        <f t="shared" si="70"/>
        <v>4.8108285352306292E-5</v>
      </c>
      <c r="P386" s="71"/>
      <c r="Q386" s="10">
        <v>54</v>
      </c>
      <c r="R386" s="8">
        <v>21</v>
      </c>
      <c r="S386" s="8">
        <v>9</v>
      </c>
      <c r="T386" s="8">
        <v>5</v>
      </c>
      <c r="U386" s="8">
        <v>0</v>
      </c>
      <c r="V386" s="8">
        <v>3</v>
      </c>
      <c r="W386" s="22">
        <v>3</v>
      </c>
      <c r="X386" s="16">
        <v>95</v>
      </c>
      <c r="Y386" s="8">
        <v>93</v>
      </c>
      <c r="Z386" s="9">
        <f t="shared" si="71"/>
        <v>2.1052631578947323E-2</v>
      </c>
      <c r="AA386" s="8">
        <f t="shared" si="72"/>
        <v>2</v>
      </c>
      <c r="AB386" s="42" t="str">
        <f t="shared" si="73"/>
        <v>B. 50-100</v>
      </c>
      <c r="AC386" s="40">
        <v>0.9</v>
      </c>
      <c r="AD386" s="26">
        <f t="shared" si="74"/>
        <v>84</v>
      </c>
      <c r="AE386" s="31">
        <f t="shared" si="75"/>
        <v>1</v>
      </c>
      <c r="AF386" s="31">
        <f>Table1[[#This Row],[Contactable leads]]*Table1[[#This Row],[Average productive calls per lead]]</f>
        <v>84</v>
      </c>
      <c r="AG386" s="31">
        <f>Table1[[#This Row],[Total Calls]]*$AG$1</f>
        <v>75.600000000000009</v>
      </c>
      <c r="AH386" s="31">
        <f>IF(Table1[[#This Row],[MSRU]]="Metro",3,IF(Table1[[#This Row],[MSRU]]="URBAN",2,1))</f>
        <v>1</v>
      </c>
      <c r="AI386" s="23">
        <f t="shared" si="76"/>
        <v>24</v>
      </c>
      <c r="AJ386" s="4">
        <f t="shared" si="77"/>
        <v>8</v>
      </c>
      <c r="AK386" s="4">
        <f t="shared" si="78"/>
        <v>6</v>
      </c>
      <c r="AL386" s="4">
        <f t="shared" si="79"/>
        <v>15</v>
      </c>
      <c r="AM386" s="4">
        <f>(Table1[[#This Row],[Total Employees dedicated for sales pitch]]*Table1[[#This Row],[Working days]]*Table1[[#This Row],[Productive working hours]]*60)/Table1[[#This Row],[Minutes per connected call]]</f>
        <v>576</v>
      </c>
      <c r="AN38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84</v>
      </c>
      <c r="AO386" s="22">
        <f>Table1[[#This Row],[Contactable leads]]-Table1[[#This Row],[Contacted leads]]</f>
        <v>0</v>
      </c>
      <c r="AP386" s="17"/>
    </row>
    <row r="387" spans="1:42" x14ac:dyDescent="0.35">
      <c r="A387" s="11">
        <v>388</v>
      </c>
      <c r="B387" s="5" t="str">
        <f>IF(Table1[[#This Row],[Savings]]&gt;0,"N","Y")</f>
        <v>N</v>
      </c>
      <c r="C387" s="5" t="s">
        <v>184</v>
      </c>
      <c r="D387" s="5" t="s">
        <v>343</v>
      </c>
      <c r="E387" s="5" t="s">
        <v>698</v>
      </c>
      <c r="F387" s="6">
        <v>42356</v>
      </c>
      <c r="G387" s="7">
        <f t="shared" ca="1" si="67"/>
        <v>9</v>
      </c>
      <c r="H387" s="4">
        <v>4</v>
      </c>
      <c r="I387" s="5" t="str">
        <f>IF(Table1[[#This Row],[No of Employees]]&lt;5,"Below 5",IF(Table1[[#This Row],[No of Employees]]&lt;10,"5 to 10",IF(Table1[[#This Row],[No of Employees]]&lt;15,"10 to 15","Above 15")))</f>
        <v>Below 5</v>
      </c>
      <c r="J387" s="57">
        <v>6.254569</v>
      </c>
      <c r="K387" s="34">
        <v>0.37003799999999998</v>
      </c>
      <c r="L387" s="34">
        <f t="shared" si="68"/>
        <v>6.6246070000000001</v>
      </c>
      <c r="M387" s="67">
        <f t="shared" si="69"/>
        <v>2.4293024065863227E-4</v>
      </c>
      <c r="N387" s="34">
        <v>20.840526000000001</v>
      </c>
      <c r="O387" s="68">
        <f t="shared" si="70"/>
        <v>3.9028500235710435E-4</v>
      </c>
      <c r="P387" s="71"/>
      <c r="Q387" s="10">
        <v>31</v>
      </c>
      <c r="R387" s="8">
        <v>41</v>
      </c>
      <c r="S387" s="8">
        <v>9</v>
      </c>
      <c r="T387" s="8">
        <v>3</v>
      </c>
      <c r="U387" s="8">
        <v>0</v>
      </c>
      <c r="V387" s="8">
        <v>1</v>
      </c>
      <c r="W387" s="22">
        <v>5</v>
      </c>
      <c r="X387" s="16">
        <v>90</v>
      </c>
      <c r="Y387" s="8">
        <v>86</v>
      </c>
      <c r="Z387" s="9">
        <f t="shared" si="71"/>
        <v>4.4444444444444398E-2</v>
      </c>
      <c r="AA387" s="8">
        <f t="shared" si="72"/>
        <v>4</v>
      </c>
      <c r="AB387" s="42" t="str">
        <f t="shared" si="73"/>
        <v>B. 50-100</v>
      </c>
      <c r="AC387" s="40">
        <v>0.9</v>
      </c>
      <c r="AD387" s="26">
        <f t="shared" si="74"/>
        <v>77</v>
      </c>
      <c r="AE387" s="31">
        <f t="shared" si="75"/>
        <v>1</v>
      </c>
      <c r="AF387" s="31">
        <f>Table1[[#This Row],[Contactable leads]]*Table1[[#This Row],[Average productive calls per lead]]</f>
        <v>77</v>
      </c>
      <c r="AG387" s="31">
        <f>Table1[[#This Row],[Total Calls]]*$AG$1</f>
        <v>69.3</v>
      </c>
      <c r="AH387" s="31">
        <f>IF(Table1[[#This Row],[MSRU]]="Metro",3,IF(Table1[[#This Row],[MSRU]]="URBAN",2,1))</f>
        <v>1</v>
      </c>
      <c r="AI387" s="23">
        <f t="shared" si="76"/>
        <v>24</v>
      </c>
      <c r="AJ387" s="4">
        <f t="shared" si="77"/>
        <v>8</v>
      </c>
      <c r="AK387" s="4">
        <f t="shared" si="78"/>
        <v>6</v>
      </c>
      <c r="AL387" s="4">
        <f t="shared" si="79"/>
        <v>15</v>
      </c>
      <c r="AM387" s="4">
        <f>(Table1[[#This Row],[Total Employees dedicated for sales pitch]]*Table1[[#This Row],[Working days]]*Table1[[#This Row],[Productive working hours]]*60)/Table1[[#This Row],[Minutes per connected call]]</f>
        <v>576</v>
      </c>
      <c r="AN38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77</v>
      </c>
      <c r="AO387" s="22">
        <f>Table1[[#This Row],[Contactable leads]]-Table1[[#This Row],[Contacted leads]]</f>
        <v>0</v>
      </c>
      <c r="AP387" s="17"/>
    </row>
    <row r="388" spans="1:42" x14ac:dyDescent="0.35">
      <c r="A388" s="11">
        <v>389</v>
      </c>
      <c r="B388" s="5" t="str">
        <f>IF(Table1[[#This Row],[Savings]]&gt;0,"N","Y")</f>
        <v>N</v>
      </c>
      <c r="C388" s="5" t="s">
        <v>174</v>
      </c>
      <c r="D388" s="5" t="s">
        <v>343</v>
      </c>
      <c r="E388" s="5" t="s">
        <v>699</v>
      </c>
      <c r="F388" s="6">
        <v>42352</v>
      </c>
      <c r="G388" s="7">
        <f t="shared" ref="G388:G451" ca="1" si="80">_xlfn.FLOOR.MATH((TODAY()-F388)/365)</f>
        <v>9</v>
      </c>
      <c r="H388" s="4">
        <v>5</v>
      </c>
      <c r="I388" s="5" t="str">
        <f>IF(Table1[[#This Row],[No of Employees]]&lt;5,"Below 5",IF(Table1[[#This Row],[No of Employees]]&lt;10,"5 to 10",IF(Table1[[#This Row],[No of Employees]]&lt;15,"10 to 15","Above 15")))</f>
        <v>5 to 10</v>
      </c>
      <c r="J388" s="57">
        <v>12.042058000000001</v>
      </c>
      <c r="K388" s="34">
        <v>0.93384500000000004</v>
      </c>
      <c r="L388" s="34">
        <f t="shared" ref="L388:L451" si="81">J388+K388</f>
        <v>12.975903000000001</v>
      </c>
      <c r="M388" s="67">
        <f t="shared" ref="M388:M451" si="82">L388/$L$1</f>
        <v>4.7583792345011082E-4</v>
      </c>
      <c r="N388" s="34">
        <v>27.143633999999999</v>
      </c>
      <c r="O388" s="68">
        <f t="shared" ref="O388:O451" si="83">N388/$N$1</f>
        <v>5.0832465839251737E-4</v>
      </c>
      <c r="P388" s="71"/>
      <c r="Q388" s="10">
        <v>28</v>
      </c>
      <c r="R388" s="8">
        <v>117</v>
      </c>
      <c r="S388" s="8">
        <v>5</v>
      </c>
      <c r="T388" s="8">
        <v>7</v>
      </c>
      <c r="U388" s="8">
        <v>0</v>
      </c>
      <c r="V388" s="8">
        <v>1</v>
      </c>
      <c r="W388" s="22">
        <v>0</v>
      </c>
      <c r="X388" s="16">
        <v>158</v>
      </c>
      <c r="Y388" s="8">
        <v>148</v>
      </c>
      <c r="Z388" s="9">
        <f t="shared" ref="Z388:Z451" si="84">IFERROR(1-Y388/X388,0)</f>
        <v>6.3291139240506333E-2</v>
      </c>
      <c r="AA388" s="8">
        <f t="shared" ref="AA388:AA451" si="85">IFERROR(X388-Y388,0)</f>
        <v>10</v>
      </c>
      <c r="AB388" s="42" t="str">
        <f t="shared" ref="AB388:AB451" si="86">IF(Y388&lt;50,"A. Below 50",IF(Y388&lt;100,"B. 50-100",IF(Y388&lt;250,"C. 100-250",IF(Y388&lt;500,"D. 240-500",IF(Y388&lt;750,"E. 500-750",IF(Y388&lt;1000,"F. 750-100","G. Above 1000"))))))</f>
        <v>C. 100-250</v>
      </c>
      <c r="AC388" s="40">
        <v>0.9</v>
      </c>
      <c r="AD388" s="26">
        <f t="shared" ref="AD388:AD451" si="87">ROUND(Y388*AC388,0)</f>
        <v>133</v>
      </c>
      <c r="AE388" s="31">
        <f t="shared" ref="AE388:AE451" si="88">$AE$1</f>
        <v>1</v>
      </c>
      <c r="AF388" s="31">
        <f>Table1[[#This Row],[Contactable leads]]*Table1[[#This Row],[Average productive calls per lead]]</f>
        <v>133</v>
      </c>
      <c r="AG388" s="31">
        <f>Table1[[#This Row],[Total Calls]]*$AG$1</f>
        <v>119.7</v>
      </c>
      <c r="AH388" s="31">
        <f>IF(Table1[[#This Row],[MSRU]]="Metro",3,IF(Table1[[#This Row],[MSRU]]="URBAN",2,1))</f>
        <v>1</v>
      </c>
      <c r="AI388" s="23">
        <f t="shared" ref="AI388:AI451" si="89">$AI$1</f>
        <v>24</v>
      </c>
      <c r="AJ388" s="4">
        <f t="shared" ref="AJ388:AJ451" si="90">$AJ$1</f>
        <v>8</v>
      </c>
      <c r="AK388" s="4">
        <f t="shared" ref="AK388:AK451" si="91">$AK$1</f>
        <v>6</v>
      </c>
      <c r="AL388" s="4">
        <f t="shared" ref="AL388:AL451" si="92">$AL$1</f>
        <v>15</v>
      </c>
      <c r="AM388" s="4">
        <f>(Table1[[#This Row],[Total Employees dedicated for sales pitch]]*Table1[[#This Row],[Working days]]*Table1[[#This Row],[Productive working hours]]*60)/Table1[[#This Row],[Minutes per connected call]]</f>
        <v>576</v>
      </c>
      <c r="AN38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133</v>
      </c>
      <c r="AO388" s="22">
        <f>Table1[[#This Row],[Contactable leads]]-Table1[[#This Row],[Contacted leads]]</f>
        <v>0</v>
      </c>
      <c r="AP388" s="17"/>
    </row>
    <row r="389" spans="1:42" x14ac:dyDescent="0.35">
      <c r="A389" s="11">
        <v>390</v>
      </c>
      <c r="B389" s="5" t="str">
        <f>IF(Table1[[#This Row],[Savings]]&gt;0,"N","Y")</f>
        <v>N</v>
      </c>
      <c r="C389" s="5" t="s">
        <v>313</v>
      </c>
      <c r="D389" s="5" t="s">
        <v>175</v>
      </c>
      <c r="E389" s="5" t="s">
        <v>700</v>
      </c>
      <c r="F389" s="6">
        <v>42076</v>
      </c>
      <c r="G389" s="7">
        <f t="shared" ca="1" si="80"/>
        <v>10</v>
      </c>
      <c r="H389" s="4">
        <v>5</v>
      </c>
      <c r="I389" s="5" t="str">
        <f>IF(Table1[[#This Row],[No of Employees]]&lt;5,"Below 5",IF(Table1[[#This Row],[No of Employees]]&lt;10,"5 to 10",IF(Table1[[#This Row],[No of Employees]]&lt;15,"10 to 15","Above 15")))</f>
        <v>5 to 10</v>
      </c>
      <c r="J389" s="57">
        <v>4.1586970000000001</v>
      </c>
      <c r="K389" s="34">
        <v>1.59995</v>
      </c>
      <c r="L389" s="34">
        <f t="shared" si="81"/>
        <v>5.7586469999999998</v>
      </c>
      <c r="M389" s="67">
        <f t="shared" si="82"/>
        <v>2.1117471596097861E-4</v>
      </c>
      <c r="N389" s="34">
        <v>3.3118639999999999</v>
      </c>
      <c r="O389" s="68">
        <f t="shared" si="83"/>
        <v>6.2021987786988145E-5</v>
      </c>
      <c r="P389" s="71"/>
      <c r="Q389" s="10">
        <v>26</v>
      </c>
      <c r="R389" s="8">
        <v>18</v>
      </c>
      <c r="S389" s="8">
        <v>3</v>
      </c>
      <c r="T389" s="8">
        <v>0</v>
      </c>
      <c r="U389" s="8">
        <v>0</v>
      </c>
      <c r="V389" s="8">
        <v>1</v>
      </c>
      <c r="W389" s="22">
        <v>0</v>
      </c>
      <c r="X389" s="16">
        <v>48</v>
      </c>
      <c r="Y389" s="8">
        <v>48</v>
      </c>
      <c r="Z389" s="9">
        <f t="shared" si="84"/>
        <v>0</v>
      </c>
      <c r="AA389" s="8">
        <f t="shared" si="85"/>
        <v>0</v>
      </c>
      <c r="AB389" s="42" t="str">
        <f t="shared" si="86"/>
        <v>A. Below 50</v>
      </c>
      <c r="AC389" s="40">
        <v>0.9</v>
      </c>
      <c r="AD389" s="26">
        <f t="shared" si="87"/>
        <v>43</v>
      </c>
      <c r="AE389" s="31">
        <f t="shared" si="88"/>
        <v>1</v>
      </c>
      <c r="AF389" s="31">
        <f>Table1[[#This Row],[Contactable leads]]*Table1[[#This Row],[Average productive calls per lead]]</f>
        <v>43</v>
      </c>
      <c r="AG389" s="31">
        <f>Table1[[#This Row],[Total Calls]]*$AG$1</f>
        <v>38.700000000000003</v>
      </c>
      <c r="AH389" s="31">
        <f>IF(Table1[[#This Row],[MSRU]]="Metro",3,IF(Table1[[#This Row],[MSRU]]="URBAN",2,1))</f>
        <v>1</v>
      </c>
      <c r="AI389" s="23">
        <f t="shared" si="89"/>
        <v>24</v>
      </c>
      <c r="AJ389" s="4">
        <f t="shared" si="90"/>
        <v>8</v>
      </c>
      <c r="AK389" s="4">
        <f t="shared" si="91"/>
        <v>6</v>
      </c>
      <c r="AL389" s="4">
        <f t="shared" si="92"/>
        <v>15</v>
      </c>
      <c r="AM389" s="4">
        <f>(Table1[[#This Row],[Total Employees dedicated for sales pitch]]*Table1[[#This Row],[Working days]]*Table1[[#This Row],[Productive working hours]]*60)/Table1[[#This Row],[Minutes per connected call]]</f>
        <v>576</v>
      </c>
      <c r="AN38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43</v>
      </c>
      <c r="AO389" s="22">
        <f>Table1[[#This Row],[Contactable leads]]-Table1[[#This Row],[Contacted leads]]</f>
        <v>0</v>
      </c>
      <c r="AP389" s="17"/>
    </row>
    <row r="390" spans="1:42" x14ac:dyDescent="0.35">
      <c r="A390" s="11">
        <v>391</v>
      </c>
      <c r="B390" s="5" t="str">
        <f>IF(Table1[[#This Row],[Savings]]&gt;0,"N","Y")</f>
        <v>N</v>
      </c>
      <c r="C390" s="5" t="s">
        <v>213</v>
      </c>
      <c r="D390" s="5" t="s">
        <v>356</v>
      </c>
      <c r="E390" s="5" t="s">
        <v>701</v>
      </c>
      <c r="F390" s="6">
        <v>42354</v>
      </c>
      <c r="G390" s="7">
        <f t="shared" ca="1" si="80"/>
        <v>9</v>
      </c>
      <c r="H390" s="4">
        <v>6</v>
      </c>
      <c r="I390" s="5" t="str">
        <f>IF(Table1[[#This Row],[No of Employees]]&lt;5,"Below 5",IF(Table1[[#This Row],[No of Employees]]&lt;10,"5 to 10",IF(Table1[[#This Row],[No of Employees]]&lt;15,"10 to 15","Above 15")))</f>
        <v>5 to 10</v>
      </c>
      <c r="J390" s="57">
        <v>4.3301699999999999</v>
      </c>
      <c r="K390" s="34">
        <v>5.7458090000000004</v>
      </c>
      <c r="L390" s="34">
        <f t="shared" si="81"/>
        <v>10.075979</v>
      </c>
      <c r="M390" s="67">
        <f t="shared" si="82"/>
        <v>3.6949512678130563E-4</v>
      </c>
      <c r="N390" s="34">
        <v>7.7547499999999996</v>
      </c>
      <c r="O390" s="68">
        <f t="shared" si="83"/>
        <v>1.4522486726240762E-4</v>
      </c>
      <c r="P390" s="71"/>
      <c r="Q390" s="10">
        <v>10</v>
      </c>
      <c r="R390" s="8">
        <v>24</v>
      </c>
      <c r="S390" s="8">
        <v>3</v>
      </c>
      <c r="T390" s="8">
        <v>3</v>
      </c>
      <c r="U390" s="8">
        <v>0</v>
      </c>
      <c r="V390" s="8">
        <v>2</v>
      </c>
      <c r="W390" s="22">
        <v>5</v>
      </c>
      <c r="X390" s="16">
        <v>47</v>
      </c>
      <c r="Y390" s="8">
        <v>44</v>
      </c>
      <c r="Z390" s="9">
        <f t="shared" si="84"/>
        <v>6.3829787234042534E-2</v>
      </c>
      <c r="AA390" s="8">
        <f t="shared" si="85"/>
        <v>3</v>
      </c>
      <c r="AB390" s="42" t="str">
        <f t="shared" si="86"/>
        <v>A. Below 50</v>
      </c>
      <c r="AC390" s="40">
        <v>0.9</v>
      </c>
      <c r="AD390" s="26">
        <f t="shared" si="87"/>
        <v>40</v>
      </c>
      <c r="AE390" s="31">
        <f t="shared" si="88"/>
        <v>1</v>
      </c>
      <c r="AF390" s="31">
        <f>Table1[[#This Row],[Contactable leads]]*Table1[[#This Row],[Average productive calls per lead]]</f>
        <v>40</v>
      </c>
      <c r="AG390" s="31">
        <f>Table1[[#This Row],[Total Calls]]*$AG$1</f>
        <v>36</v>
      </c>
      <c r="AH390" s="31">
        <f>IF(Table1[[#This Row],[MSRU]]="Metro",3,IF(Table1[[#This Row],[MSRU]]="URBAN",2,1))</f>
        <v>2</v>
      </c>
      <c r="AI390" s="23">
        <f t="shared" si="89"/>
        <v>24</v>
      </c>
      <c r="AJ390" s="4">
        <f t="shared" si="90"/>
        <v>8</v>
      </c>
      <c r="AK390" s="4">
        <f t="shared" si="91"/>
        <v>6</v>
      </c>
      <c r="AL390" s="4">
        <f t="shared" si="92"/>
        <v>15</v>
      </c>
      <c r="AM390" s="4">
        <f>(Table1[[#This Row],[Total Employees dedicated for sales pitch]]*Table1[[#This Row],[Working days]]*Table1[[#This Row],[Productive working hours]]*60)/Table1[[#This Row],[Minutes per connected call]]</f>
        <v>1152</v>
      </c>
      <c r="AN39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40</v>
      </c>
      <c r="AO390" s="22">
        <f>Table1[[#This Row],[Contactable leads]]-Table1[[#This Row],[Contacted leads]]</f>
        <v>0</v>
      </c>
      <c r="AP390" s="17"/>
    </row>
    <row r="391" spans="1:42" x14ac:dyDescent="0.35">
      <c r="A391" s="11">
        <v>392</v>
      </c>
      <c r="B391" s="5" t="str">
        <f>IF(Table1[[#This Row],[Savings]]&gt;0,"N","Y")</f>
        <v>N</v>
      </c>
      <c r="C391" s="5" t="s">
        <v>188</v>
      </c>
      <c r="D391" s="5" t="s">
        <v>343</v>
      </c>
      <c r="E391" s="5" t="s">
        <v>702</v>
      </c>
      <c r="F391" s="6">
        <v>42081</v>
      </c>
      <c r="G391" s="7">
        <f t="shared" ca="1" si="80"/>
        <v>10</v>
      </c>
      <c r="H391" s="4">
        <v>3</v>
      </c>
      <c r="I391" s="5" t="str">
        <f>IF(Table1[[#This Row],[No of Employees]]&lt;5,"Below 5",IF(Table1[[#This Row],[No of Employees]]&lt;10,"5 to 10",IF(Table1[[#This Row],[No of Employees]]&lt;15,"10 to 15","Above 15")))</f>
        <v>Below 5</v>
      </c>
      <c r="J391" s="57">
        <v>3.9293010000000002</v>
      </c>
      <c r="K391" s="34">
        <v>4.5490000000000001E-3</v>
      </c>
      <c r="L391" s="34">
        <f t="shared" si="81"/>
        <v>3.9338500000000001</v>
      </c>
      <c r="M391" s="67">
        <f t="shared" si="82"/>
        <v>1.4425778423006233E-4</v>
      </c>
      <c r="N391" s="34">
        <v>5.5126920000000004</v>
      </c>
      <c r="O391" s="68">
        <f t="shared" si="83"/>
        <v>1.0323736599613611E-4</v>
      </c>
      <c r="P391" s="71"/>
      <c r="Q391" s="10">
        <v>2</v>
      </c>
      <c r="R391" s="8">
        <v>43</v>
      </c>
      <c r="S391" s="8">
        <v>0</v>
      </c>
      <c r="T391" s="8">
        <v>0</v>
      </c>
      <c r="U391" s="8">
        <v>0</v>
      </c>
      <c r="V391" s="8">
        <v>1</v>
      </c>
      <c r="W391" s="22">
        <v>0</v>
      </c>
      <c r="X391" s="16">
        <v>46</v>
      </c>
      <c r="Y391" s="8">
        <v>46</v>
      </c>
      <c r="Z391" s="9">
        <f t="shared" si="84"/>
        <v>0</v>
      </c>
      <c r="AA391" s="8">
        <f t="shared" si="85"/>
        <v>0</v>
      </c>
      <c r="AB391" s="42" t="str">
        <f t="shared" si="86"/>
        <v>A. Below 50</v>
      </c>
      <c r="AC391" s="40">
        <v>0.9</v>
      </c>
      <c r="AD391" s="26">
        <f t="shared" si="87"/>
        <v>41</v>
      </c>
      <c r="AE391" s="31">
        <f t="shared" si="88"/>
        <v>1</v>
      </c>
      <c r="AF391" s="31">
        <f>Table1[[#This Row],[Contactable leads]]*Table1[[#This Row],[Average productive calls per lead]]</f>
        <v>41</v>
      </c>
      <c r="AG391" s="31">
        <f>Table1[[#This Row],[Total Calls]]*$AG$1</f>
        <v>36.9</v>
      </c>
      <c r="AH391" s="31">
        <f>IF(Table1[[#This Row],[MSRU]]="Metro",3,IF(Table1[[#This Row],[MSRU]]="URBAN",2,1))</f>
        <v>1</v>
      </c>
      <c r="AI391" s="23">
        <f t="shared" si="89"/>
        <v>24</v>
      </c>
      <c r="AJ391" s="4">
        <f t="shared" si="90"/>
        <v>8</v>
      </c>
      <c r="AK391" s="4">
        <f t="shared" si="91"/>
        <v>6</v>
      </c>
      <c r="AL391" s="4">
        <f t="shared" si="92"/>
        <v>15</v>
      </c>
      <c r="AM391" s="4">
        <f>(Table1[[#This Row],[Total Employees dedicated for sales pitch]]*Table1[[#This Row],[Working days]]*Table1[[#This Row],[Productive working hours]]*60)/Table1[[#This Row],[Minutes per connected call]]</f>
        <v>576</v>
      </c>
      <c r="AN39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41</v>
      </c>
      <c r="AO391" s="22">
        <f>Table1[[#This Row],[Contactable leads]]-Table1[[#This Row],[Contacted leads]]</f>
        <v>0</v>
      </c>
      <c r="AP391" s="17"/>
    </row>
    <row r="392" spans="1:42" x14ac:dyDescent="0.35">
      <c r="A392" s="11">
        <v>393</v>
      </c>
      <c r="B392" s="5" t="str">
        <f>IF(Table1[[#This Row],[Savings]]&gt;0,"N","Y")</f>
        <v>N</v>
      </c>
      <c r="C392" s="5" t="s">
        <v>222</v>
      </c>
      <c r="D392" s="5" t="s">
        <v>175</v>
      </c>
      <c r="E392" s="5" t="s">
        <v>703</v>
      </c>
      <c r="F392" s="6">
        <v>41999</v>
      </c>
      <c r="G392" s="7">
        <f t="shared" ca="1" si="80"/>
        <v>10</v>
      </c>
      <c r="H392" s="4">
        <v>7</v>
      </c>
      <c r="I392" s="5" t="str">
        <f>IF(Table1[[#This Row],[No of Employees]]&lt;5,"Below 5",IF(Table1[[#This Row],[No of Employees]]&lt;10,"5 to 10",IF(Table1[[#This Row],[No of Employees]]&lt;15,"10 to 15","Above 15")))</f>
        <v>5 to 10</v>
      </c>
      <c r="J392" s="57">
        <v>33.353554000000003</v>
      </c>
      <c r="K392" s="34">
        <v>6.4942070000000003</v>
      </c>
      <c r="L392" s="34">
        <f t="shared" si="81"/>
        <v>39.847761000000006</v>
      </c>
      <c r="M392" s="67">
        <f t="shared" si="82"/>
        <v>1.4612528968794168E-3</v>
      </c>
      <c r="N392" s="34">
        <v>7.0908949999999997</v>
      </c>
      <c r="O392" s="68">
        <f t="shared" si="83"/>
        <v>1.3279271222755987E-4</v>
      </c>
      <c r="P392" s="71"/>
      <c r="Q392" s="10">
        <v>118</v>
      </c>
      <c r="R392" s="8">
        <v>46</v>
      </c>
      <c r="S392" s="8">
        <v>40</v>
      </c>
      <c r="T392" s="8">
        <v>1</v>
      </c>
      <c r="U392" s="8">
        <v>0</v>
      </c>
      <c r="V392" s="8">
        <v>1</v>
      </c>
      <c r="W392" s="22">
        <v>13</v>
      </c>
      <c r="X392" s="16">
        <v>219</v>
      </c>
      <c r="Y392" s="8">
        <v>210</v>
      </c>
      <c r="Z392" s="9">
        <f t="shared" si="84"/>
        <v>4.1095890410958957E-2</v>
      </c>
      <c r="AA392" s="8">
        <f t="shared" si="85"/>
        <v>9</v>
      </c>
      <c r="AB392" s="42" t="str">
        <f t="shared" si="86"/>
        <v>C. 100-250</v>
      </c>
      <c r="AC392" s="40">
        <v>0.9</v>
      </c>
      <c r="AD392" s="26">
        <f t="shared" si="87"/>
        <v>189</v>
      </c>
      <c r="AE392" s="31">
        <f t="shared" si="88"/>
        <v>1</v>
      </c>
      <c r="AF392" s="31">
        <f>Table1[[#This Row],[Contactable leads]]*Table1[[#This Row],[Average productive calls per lead]]</f>
        <v>189</v>
      </c>
      <c r="AG392" s="31">
        <f>Table1[[#This Row],[Total Calls]]*$AG$1</f>
        <v>170.1</v>
      </c>
      <c r="AH392" s="31">
        <f>IF(Table1[[#This Row],[MSRU]]="Metro",3,IF(Table1[[#This Row],[MSRU]]="URBAN",2,1))</f>
        <v>1</v>
      </c>
      <c r="AI392" s="23">
        <f t="shared" si="89"/>
        <v>24</v>
      </c>
      <c r="AJ392" s="4">
        <f t="shared" si="90"/>
        <v>8</v>
      </c>
      <c r="AK392" s="4">
        <f t="shared" si="91"/>
        <v>6</v>
      </c>
      <c r="AL392" s="4">
        <f t="shared" si="92"/>
        <v>15</v>
      </c>
      <c r="AM392" s="4">
        <f>(Table1[[#This Row],[Total Employees dedicated for sales pitch]]*Table1[[#This Row],[Working days]]*Table1[[#This Row],[Productive working hours]]*60)/Table1[[#This Row],[Minutes per connected call]]</f>
        <v>576</v>
      </c>
      <c r="AN39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189</v>
      </c>
      <c r="AO392" s="22">
        <f>Table1[[#This Row],[Contactable leads]]-Table1[[#This Row],[Contacted leads]]</f>
        <v>0</v>
      </c>
      <c r="AP392" s="17"/>
    </row>
    <row r="393" spans="1:42" x14ac:dyDescent="0.35">
      <c r="A393" s="11">
        <v>394</v>
      </c>
      <c r="B393" s="5" t="str">
        <f>IF(Table1[[#This Row],[Savings]]&gt;0,"N","Y")</f>
        <v>N</v>
      </c>
      <c r="C393" s="5" t="s">
        <v>174</v>
      </c>
      <c r="D393" s="5" t="s">
        <v>343</v>
      </c>
      <c r="E393" s="5" t="s">
        <v>704</v>
      </c>
      <c r="F393" s="6">
        <v>41948</v>
      </c>
      <c r="G393" s="7">
        <f t="shared" ca="1" si="80"/>
        <v>10</v>
      </c>
      <c r="H393" s="4">
        <v>4</v>
      </c>
      <c r="I393" s="5" t="str">
        <f>IF(Table1[[#This Row],[No of Employees]]&lt;5,"Below 5",IF(Table1[[#This Row],[No of Employees]]&lt;10,"5 to 10",IF(Table1[[#This Row],[No of Employees]]&lt;15,"10 to 15","Above 15")))</f>
        <v>Below 5</v>
      </c>
      <c r="J393" s="57">
        <v>3.9465919999999999</v>
      </c>
      <c r="K393" s="34">
        <v>6.234E-3</v>
      </c>
      <c r="L393" s="34">
        <f t="shared" si="81"/>
        <v>3.952826</v>
      </c>
      <c r="M393" s="67">
        <f t="shared" si="82"/>
        <v>1.4495365105608509E-4</v>
      </c>
      <c r="N393" s="34">
        <v>5.2947199999999999</v>
      </c>
      <c r="O393" s="68">
        <f t="shared" si="83"/>
        <v>9.915535757975626E-5</v>
      </c>
      <c r="P393" s="71"/>
      <c r="Q393" s="10">
        <v>5</v>
      </c>
      <c r="R393" s="8">
        <v>39</v>
      </c>
      <c r="S393" s="8">
        <v>0</v>
      </c>
      <c r="T393" s="8">
        <v>4</v>
      </c>
      <c r="U393" s="8">
        <v>0</v>
      </c>
      <c r="V393" s="8">
        <v>0</v>
      </c>
      <c r="W393" s="22">
        <v>0</v>
      </c>
      <c r="X393" s="16">
        <v>48</v>
      </c>
      <c r="Y393" s="8">
        <v>46</v>
      </c>
      <c r="Z393" s="9">
        <f t="shared" si="84"/>
        <v>4.166666666666663E-2</v>
      </c>
      <c r="AA393" s="8">
        <f t="shared" si="85"/>
        <v>2</v>
      </c>
      <c r="AB393" s="42" t="str">
        <f t="shared" si="86"/>
        <v>A. Below 50</v>
      </c>
      <c r="AC393" s="40">
        <v>0.9</v>
      </c>
      <c r="AD393" s="26">
        <f t="shared" si="87"/>
        <v>41</v>
      </c>
      <c r="AE393" s="31">
        <f t="shared" si="88"/>
        <v>1</v>
      </c>
      <c r="AF393" s="31">
        <f>Table1[[#This Row],[Contactable leads]]*Table1[[#This Row],[Average productive calls per lead]]</f>
        <v>41</v>
      </c>
      <c r="AG393" s="31">
        <f>Table1[[#This Row],[Total Calls]]*$AG$1</f>
        <v>36.9</v>
      </c>
      <c r="AH393" s="31">
        <f>IF(Table1[[#This Row],[MSRU]]="Metro",3,IF(Table1[[#This Row],[MSRU]]="URBAN",2,1))</f>
        <v>1</v>
      </c>
      <c r="AI393" s="23">
        <f t="shared" si="89"/>
        <v>24</v>
      </c>
      <c r="AJ393" s="4">
        <f t="shared" si="90"/>
        <v>8</v>
      </c>
      <c r="AK393" s="4">
        <f t="shared" si="91"/>
        <v>6</v>
      </c>
      <c r="AL393" s="4">
        <f t="shared" si="92"/>
        <v>15</v>
      </c>
      <c r="AM393" s="4">
        <f>(Table1[[#This Row],[Total Employees dedicated for sales pitch]]*Table1[[#This Row],[Working days]]*Table1[[#This Row],[Productive working hours]]*60)/Table1[[#This Row],[Minutes per connected call]]</f>
        <v>576</v>
      </c>
      <c r="AN39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41</v>
      </c>
      <c r="AO393" s="22">
        <f>Table1[[#This Row],[Contactable leads]]-Table1[[#This Row],[Contacted leads]]</f>
        <v>0</v>
      </c>
      <c r="AP393" s="17"/>
    </row>
    <row r="394" spans="1:42" x14ac:dyDescent="0.35">
      <c r="A394" s="11">
        <v>395</v>
      </c>
      <c r="B394" s="5" t="str">
        <f>IF(Table1[[#This Row],[Savings]]&gt;0,"N","Y")</f>
        <v>N</v>
      </c>
      <c r="C394" s="5" t="s">
        <v>184</v>
      </c>
      <c r="D394" s="5" t="s">
        <v>175</v>
      </c>
      <c r="E394" s="5" t="s">
        <v>705</v>
      </c>
      <c r="F394" s="6">
        <v>42352</v>
      </c>
      <c r="G394" s="7">
        <f t="shared" ca="1" si="80"/>
        <v>9</v>
      </c>
      <c r="H394" s="4">
        <v>6</v>
      </c>
      <c r="I394" s="5" t="str">
        <f>IF(Table1[[#This Row],[No of Employees]]&lt;5,"Below 5",IF(Table1[[#This Row],[No of Employees]]&lt;10,"5 to 10",IF(Table1[[#This Row],[No of Employees]]&lt;15,"10 to 15","Above 15")))</f>
        <v>5 to 10</v>
      </c>
      <c r="J394" s="57">
        <v>9.8453909999999993</v>
      </c>
      <c r="K394" s="34">
        <v>0.71771499999999999</v>
      </c>
      <c r="L394" s="34">
        <f t="shared" si="81"/>
        <v>10.563105999999999</v>
      </c>
      <c r="M394" s="67">
        <f t="shared" si="82"/>
        <v>3.8735850786056326E-4</v>
      </c>
      <c r="N394" s="34">
        <v>14.224337</v>
      </c>
      <c r="O394" s="68">
        <f t="shared" si="83"/>
        <v>2.6638221125384489E-4</v>
      </c>
      <c r="P394" s="71"/>
      <c r="Q394" s="10">
        <v>79</v>
      </c>
      <c r="R394" s="8">
        <v>73</v>
      </c>
      <c r="S394" s="8">
        <v>6</v>
      </c>
      <c r="T394" s="8">
        <v>3</v>
      </c>
      <c r="U394" s="8">
        <v>0</v>
      </c>
      <c r="V394" s="8">
        <v>3</v>
      </c>
      <c r="W394" s="22">
        <v>6</v>
      </c>
      <c r="X394" s="16">
        <v>170</v>
      </c>
      <c r="Y394" s="8">
        <v>169</v>
      </c>
      <c r="Z394" s="9">
        <f t="shared" si="84"/>
        <v>5.8823529411764497E-3</v>
      </c>
      <c r="AA394" s="8">
        <f t="shared" si="85"/>
        <v>1</v>
      </c>
      <c r="AB394" s="42" t="str">
        <f t="shared" si="86"/>
        <v>C. 100-250</v>
      </c>
      <c r="AC394" s="40">
        <v>0.9</v>
      </c>
      <c r="AD394" s="26">
        <f t="shared" si="87"/>
        <v>152</v>
      </c>
      <c r="AE394" s="31">
        <f t="shared" si="88"/>
        <v>1</v>
      </c>
      <c r="AF394" s="31">
        <f>Table1[[#This Row],[Contactable leads]]*Table1[[#This Row],[Average productive calls per lead]]</f>
        <v>152</v>
      </c>
      <c r="AG394" s="31">
        <f>Table1[[#This Row],[Total Calls]]*$AG$1</f>
        <v>136.80000000000001</v>
      </c>
      <c r="AH394" s="31">
        <f>IF(Table1[[#This Row],[MSRU]]="Metro",3,IF(Table1[[#This Row],[MSRU]]="URBAN",2,1))</f>
        <v>1</v>
      </c>
      <c r="AI394" s="23">
        <f t="shared" si="89"/>
        <v>24</v>
      </c>
      <c r="AJ394" s="4">
        <f t="shared" si="90"/>
        <v>8</v>
      </c>
      <c r="AK394" s="4">
        <f t="shared" si="91"/>
        <v>6</v>
      </c>
      <c r="AL394" s="4">
        <f t="shared" si="92"/>
        <v>15</v>
      </c>
      <c r="AM394" s="4">
        <f>(Table1[[#This Row],[Total Employees dedicated for sales pitch]]*Table1[[#This Row],[Working days]]*Table1[[#This Row],[Productive working hours]]*60)/Table1[[#This Row],[Minutes per connected call]]</f>
        <v>576</v>
      </c>
      <c r="AN39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152</v>
      </c>
      <c r="AO394" s="22">
        <f>Table1[[#This Row],[Contactable leads]]-Table1[[#This Row],[Contacted leads]]</f>
        <v>0</v>
      </c>
      <c r="AP394" s="17"/>
    </row>
    <row r="395" spans="1:42" x14ac:dyDescent="0.35">
      <c r="A395" s="11">
        <v>396</v>
      </c>
      <c r="B395" s="5" t="str">
        <f>IF(Table1[[#This Row],[Savings]]&gt;0,"N","Y")</f>
        <v>N</v>
      </c>
      <c r="C395" s="5" t="s">
        <v>222</v>
      </c>
      <c r="D395" s="5" t="s">
        <v>175</v>
      </c>
      <c r="E395" s="5" t="s">
        <v>706</v>
      </c>
      <c r="F395" s="6">
        <v>41870</v>
      </c>
      <c r="G395" s="7">
        <f t="shared" ca="1" si="80"/>
        <v>10</v>
      </c>
      <c r="H395" s="4">
        <v>7</v>
      </c>
      <c r="I395" s="5" t="str">
        <f>IF(Table1[[#This Row],[No of Employees]]&lt;5,"Below 5",IF(Table1[[#This Row],[No of Employees]]&lt;10,"5 to 10",IF(Table1[[#This Row],[No of Employees]]&lt;15,"10 to 15","Above 15")))</f>
        <v>5 to 10</v>
      </c>
      <c r="J395" s="57">
        <v>26.306259000000001</v>
      </c>
      <c r="K395" s="34">
        <v>5.413958</v>
      </c>
      <c r="L395" s="34">
        <f t="shared" si="81"/>
        <v>31.720217000000002</v>
      </c>
      <c r="M395" s="67">
        <f t="shared" si="82"/>
        <v>1.1632086174401045E-3</v>
      </c>
      <c r="N395" s="34">
        <v>22.241866000000002</v>
      </c>
      <c r="O395" s="68">
        <f t="shared" si="83"/>
        <v>4.1652819723630774E-4</v>
      </c>
      <c r="P395" s="71"/>
      <c r="Q395" s="10">
        <v>97</v>
      </c>
      <c r="R395" s="8">
        <v>97</v>
      </c>
      <c r="S395" s="8">
        <v>18</v>
      </c>
      <c r="T395" s="8">
        <v>3</v>
      </c>
      <c r="U395" s="8">
        <v>0</v>
      </c>
      <c r="V395" s="8">
        <v>2</v>
      </c>
      <c r="W395" s="22">
        <v>7</v>
      </c>
      <c r="X395" s="16">
        <v>224</v>
      </c>
      <c r="Y395" s="8">
        <v>220</v>
      </c>
      <c r="Z395" s="9">
        <f t="shared" si="84"/>
        <v>1.7857142857142905E-2</v>
      </c>
      <c r="AA395" s="8">
        <f t="shared" si="85"/>
        <v>4</v>
      </c>
      <c r="AB395" s="42" t="str">
        <f t="shared" si="86"/>
        <v>C. 100-250</v>
      </c>
      <c r="AC395" s="40">
        <v>0.9</v>
      </c>
      <c r="AD395" s="26">
        <f t="shared" si="87"/>
        <v>198</v>
      </c>
      <c r="AE395" s="31">
        <f t="shared" si="88"/>
        <v>1</v>
      </c>
      <c r="AF395" s="31">
        <f>Table1[[#This Row],[Contactable leads]]*Table1[[#This Row],[Average productive calls per lead]]</f>
        <v>198</v>
      </c>
      <c r="AG395" s="31">
        <f>Table1[[#This Row],[Total Calls]]*$AG$1</f>
        <v>178.20000000000002</v>
      </c>
      <c r="AH395" s="31">
        <f>IF(Table1[[#This Row],[MSRU]]="Metro",3,IF(Table1[[#This Row],[MSRU]]="URBAN",2,1))</f>
        <v>1</v>
      </c>
      <c r="AI395" s="23">
        <f t="shared" si="89"/>
        <v>24</v>
      </c>
      <c r="AJ395" s="4">
        <f t="shared" si="90"/>
        <v>8</v>
      </c>
      <c r="AK395" s="4">
        <f t="shared" si="91"/>
        <v>6</v>
      </c>
      <c r="AL395" s="4">
        <f t="shared" si="92"/>
        <v>15</v>
      </c>
      <c r="AM395" s="4">
        <f>(Table1[[#This Row],[Total Employees dedicated for sales pitch]]*Table1[[#This Row],[Working days]]*Table1[[#This Row],[Productive working hours]]*60)/Table1[[#This Row],[Minutes per connected call]]</f>
        <v>576</v>
      </c>
      <c r="AN39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198</v>
      </c>
      <c r="AO395" s="22">
        <f>Table1[[#This Row],[Contactable leads]]-Table1[[#This Row],[Contacted leads]]</f>
        <v>0</v>
      </c>
      <c r="AP395" s="17"/>
    </row>
    <row r="396" spans="1:42" x14ac:dyDescent="0.35">
      <c r="A396" s="11">
        <v>397</v>
      </c>
      <c r="B396" s="5" t="str">
        <f>IF(Table1[[#This Row],[Savings]]&gt;0,"N","Y")</f>
        <v>N</v>
      </c>
      <c r="C396" s="5" t="s">
        <v>190</v>
      </c>
      <c r="D396" s="5" t="s">
        <v>343</v>
      </c>
      <c r="E396" s="5" t="s">
        <v>707</v>
      </c>
      <c r="F396" s="6">
        <v>41719</v>
      </c>
      <c r="G396" s="7">
        <f t="shared" ca="1" si="80"/>
        <v>11</v>
      </c>
      <c r="H396" s="4">
        <v>3</v>
      </c>
      <c r="I396" s="5" t="str">
        <f>IF(Table1[[#This Row],[No of Employees]]&lt;5,"Below 5",IF(Table1[[#This Row],[No of Employees]]&lt;10,"5 to 10",IF(Table1[[#This Row],[No of Employees]]&lt;15,"10 to 15","Above 15")))</f>
        <v>Below 5</v>
      </c>
      <c r="J396" s="57">
        <v>10.262962999999999</v>
      </c>
      <c r="K396" s="34">
        <v>0.199047</v>
      </c>
      <c r="L396" s="34">
        <f t="shared" si="81"/>
        <v>10.462009999999999</v>
      </c>
      <c r="M396" s="67">
        <f t="shared" si="82"/>
        <v>3.8365122747251531E-4</v>
      </c>
      <c r="N396" s="34">
        <v>8.7072319999999994</v>
      </c>
      <c r="O396" s="68">
        <f t="shared" si="83"/>
        <v>1.6306220205976828E-4</v>
      </c>
      <c r="P396" s="71"/>
      <c r="Q396" s="10">
        <v>25</v>
      </c>
      <c r="R396" s="8">
        <v>66</v>
      </c>
      <c r="S396" s="8">
        <v>0</v>
      </c>
      <c r="T396" s="8">
        <v>5</v>
      </c>
      <c r="U396" s="8">
        <v>0</v>
      </c>
      <c r="V396" s="8">
        <v>1</v>
      </c>
      <c r="W396" s="22">
        <v>2</v>
      </c>
      <c r="X396" s="16">
        <v>99</v>
      </c>
      <c r="Y396" s="8">
        <v>91</v>
      </c>
      <c r="Z396" s="9">
        <f t="shared" si="84"/>
        <v>8.0808080808080773E-2</v>
      </c>
      <c r="AA396" s="8">
        <f t="shared" si="85"/>
        <v>8</v>
      </c>
      <c r="AB396" s="42" t="str">
        <f t="shared" si="86"/>
        <v>B. 50-100</v>
      </c>
      <c r="AC396" s="40">
        <v>0.9</v>
      </c>
      <c r="AD396" s="26">
        <f t="shared" si="87"/>
        <v>82</v>
      </c>
      <c r="AE396" s="31">
        <f t="shared" si="88"/>
        <v>1</v>
      </c>
      <c r="AF396" s="31">
        <f>Table1[[#This Row],[Contactable leads]]*Table1[[#This Row],[Average productive calls per lead]]</f>
        <v>82</v>
      </c>
      <c r="AG396" s="31">
        <f>Table1[[#This Row],[Total Calls]]*$AG$1</f>
        <v>73.8</v>
      </c>
      <c r="AH396" s="31">
        <f>IF(Table1[[#This Row],[MSRU]]="Metro",3,IF(Table1[[#This Row],[MSRU]]="URBAN",2,1))</f>
        <v>1</v>
      </c>
      <c r="AI396" s="23">
        <f t="shared" si="89"/>
        <v>24</v>
      </c>
      <c r="AJ396" s="4">
        <f t="shared" si="90"/>
        <v>8</v>
      </c>
      <c r="AK396" s="4">
        <f t="shared" si="91"/>
        <v>6</v>
      </c>
      <c r="AL396" s="4">
        <f t="shared" si="92"/>
        <v>15</v>
      </c>
      <c r="AM396" s="4">
        <f>(Table1[[#This Row],[Total Employees dedicated for sales pitch]]*Table1[[#This Row],[Working days]]*Table1[[#This Row],[Productive working hours]]*60)/Table1[[#This Row],[Minutes per connected call]]</f>
        <v>576</v>
      </c>
      <c r="AN39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82</v>
      </c>
      <c r="AO396" s="22">
        <f>Table1[[#This Row],[Contactable leads]]-Table1[[#This Row],[Contacted leads]]</f>
        <v>0</v>
      </c>
      <c r="AP396" s="17"/>
    </row>
    <row r="397" spans="1:42" x14ac:dyDescent="0.35">
      <c r="A397" s="11">
        <v>398</v>
      </c>
      <c r="B397" s="5" t="str">
        <f>IF(Table1[[#This Row],[Savings]]&gt;0,"N","Y")</f>
        <v>N</v>
      </c>
      <c r="C397" s="5" t="s">
        <v>184</v>
      </c>
      <c r="D397" s="5" t="s">
        <v>343</v>
      </c>
      <c r="E397" s="5" t="s">
        <v>708</v>
      </c>
      <c r="F397" s="6">
        <v>41717</v>
      </c>
      <c r="G397" s="7">
        <f t="shared" ca="1" si="80"/>
        <v>11</v>
      </c>
      <c r="H397" s="4">
        <v>3</v>
      </c>
      <c r="I397" s="5" t="str">
        <f>IF(Table1[[#This Row],[No of Employees]]&lt;5,"Below 5",IF(Table1[[#This Row],[No of Employees]]&lt;10,"5 to 10",IF(Table1[[#This Row],[No of Employees]]&lt;15,"10 to 15","Above 15")))</f>
        <v>Below 5</v>
      </c>
      <c r="J397" s="57">
        <v>3.9615179999999999</v>
      </c>
      <c r="K397" s="34">
        <v>8.4326999999999999E-2</v>
      </c>
      <c r="L397" s="34">
        <f t="shared" si="81"/>
        <v>4.0458449999999999</v>
      </c>
      <c r="M397" s="67">
        <f t="shared" si="82"/>
        <v>1.4836474065820418E-4</v>
      </c>
      <c r="N397" s="34">
        <v>1.910102</v>
      </c>
      <c r="O397" s="68">
        <f t="shared" si="83"/>
        <v>3.5770890023232128E-5</v>
      </c>
      <c r="P397" s="71"/>
      <c r="Q397" s="10">
        <v>11</v>
      </c>
      <c r="R397" s="8">
        <v>15</v>
      </c>
      <c r="S397" s="8">
        <v>0</v>
      </c>
      <c r="T397" s="8">
        <v>0</v>
      </c>
      <c r="U397" s="8">
        <v>0</v>
      </c>
      <c r="V397" s="8">
        <v>0</v>
      </c>
      <c r="W397" s="22">
        <v>0</v>
      </c>
      <c r="X397" s="16">
        <v>26</v>
      </c>
      <c r="Y397" s="8">
        <v>26</v>
      </c>
      <c r="Z397" s="9">
        <f t="shared" si="84"/>
        <v>0</v>
      </c>
      <c r="AA397" s="8">
        <f t="shared" si="85"/>
        <v>0</v>
      </c>
      <c r="AB397" s="42" t="str">
        <f t="shared" si="86"/>
        <v>A. Below 50</v>
      </c>
      <c r="AC397" s="40">
        <v>0.9</v>
      </c>
      <c r="AD397" s="26">
        <f t="shared" si="87"/>
        <v>23</v>
      </c>
      <c r="AE397" s="31">
        <f t="shared" si="88"/>
        <v>1</v>
      </c>
      <c r="AF397" s="31">
        <f>Table1[[#This Row],[Contactable leads]]*Table1[[#This Row],[Average productive calls per lead]]</f>
        <v>23</v>
      </c>
      <c r="AG397" s="31">
        <f>Table1[[#This Row],[Total Calls]]*$AG$1</f>
        <v>20.7</v>
      </c>
      <c r="AH397" s="31">
        <f>IF(Table1[[#This Row],[MSRU]]="Metro",3,IF(Table1[[#This Row],[MSRU]]="URBAN",2,1))</f>
        <v>1</v>
      </c>
      <c r="AI397" s="23">
        <f t="shared" si="89"/>
        <v>24</v>
      </c>
      <c r="AJ397" s="4">
        <f t="shared" si="90"/>
        <v>8</v>
      </c>
      <c r="AK397" s="4">
        <f t="shared" si="91"/>
        <v>6</v>
      </c>
      <c r="AL397" s="4">
        <f t="shared" si="92"/>
        <v>15</v>
      </c>
      <c r="AM397" s="4">
        <f>(Table1[[#This Row],[Total Employees dedicated for sales pitch]]*Table1[[#This Row],[Working days]]*Table1[[#This Row],[Productive working hours]]*60)/Table1[[#This Row],[Minutes per connected call]]</f>
        <v>576</v>
      </c>
      <c r="AN39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23</v>
      </c>
      <c r="AO397" s="22">
        <f>Table1[[#This Row],[Contactable leads]]-Table1[[#This Row],[Contacted leads]]</f>
        <v>0</v>
      </c>
      <c r="AP397" s="17"/>
    </row>
    <row r="398" spans="1:42" x14ac:dyDescent="0.35">
      <c r="A398" s="11">
        <v>399</v>
      </c>
      <c r="B398" s="5" t="str">
        <f>IF(Table1[[#This Row],[Savings]]&gt;0,"N","Y")</f>
        <v>N</v>
      </c>
      <c r="C398" s="5" t="s">
        <v>174</v>
      </c>
      <c r="D398" s="5" t="s">
        <v>343</v>
      </c>
      <c r="E398" s="5" t="s">
        <v>709</v>
      </c>
      <c r="F398" s="6">
        <v>41724</v>
      </c>
      <c r="G398" s="7">
        <f t="shared" ca="1" si="80"/>
        <v>11</v>
      </c>
      <c r="H398" s="4">
        <v>5</v>
      </c>
      <c r="I398" s="5" t="str">
        <f>IF(Table1[[#This Row],[No of Employees]]&lt;5,"Below 5",IF(Table1[[#This Row],[No of Employees]]&lt;10,"5 to 10",IF(Table1[[#This Row],[No of Employees]]&lt;15,"10 to 15","Above 15")))</f>
        <v>5 to 10</v>
      </c>
      <c r="J398" s="57">
        <v>7.113213</v>
      </c>
      <c r="K398" s="34">
        <v>1.0278290000000001</v>
      </c>
      <c r="L398" s="34">
        <f t="shared" si="81"/>
        <v>8.1410420000000006</v>
      </c>
      <c r="M398" s="67">
        <f t="shared" si="82"/>
        <v>2.9853926312489677E-4</v>
      </c>
      <c r="N398" s="34">
        <v>9.060632</v>
      </c>
      <c r="O398" s="68">
        <f t="shared" si="83"/>
        <v>1.6968039969225609E-4</v>
      </c>
      <c r="P398" s="71"/>
      <c r="Q398" s="10">
        <v>22</v>
      </c>
      <c r="R398" s="8">
        <v>66</v>
      </c>
      <c r="S398" s="8">
        <v>3</v>
      </c>
      <c r="T398" s="8">
        <v>1</v>
      </c>
      <c r="U398" s="8">
        <v>0</v>
      </c>
      <c r="V398" s="8">
        <v>1</v>
      </c>
      <c r="W398" s="22">
        <v>0</v>
      </c>
      <c r="X398" s="16">
        <v>93</v>
      </c>
      <c r="Y398" s="8">
        <v>90</v>
      </c>
      <c r="Z398" s="9">
        <f t="shared" si="84"/>
        <v>3.2258064516129004E-2</v>
      </c>
      <c r="AA398" s="8">
        <f t="shared" si="85"/>
        <v>3</v>
      </c>
      <c r="AB398" s="42" t="str">
        <f t="shared" si="86"/>
        <v>B. 50-100</v>
      </c>
      <c r="AC398" s="40">
        <v>0.9</v>
      </c>
      <c r="AD398" s="26">
        <f t="shared" si="87"/>
        <v>81</v>
      </c>
      <c r="AE398" s="31">
        <f t="shared" si="88"/>
        <v>1</v>
      </c>
      <c r="AF398" s="31">
        <f>Table1[[#This Row],[Contactable leads]]*Table1[[#This Row],[Average productive calls per lead]]</f>
        <v>81</v>
      </c>
      <c r="AG398" s="31">
        <f>Table1[[#This Row],[Total Calls]]*$AG$1</f>
        <v>72.900000000000006</v>
      </c>
      <c r="AH398" s="31">
        <f>IF(Table1[[#This Row],[MSRU]]="Metro",3,IF(Table1[[#This Row],[MSRU]]="URBAN",2,1))</f>
        <v>1</v>
      </c>
      <c r="AI398" s="23">
        <f t="shared" si="89"/>
        <v>24</v>
      </c>
      <c r="AJ398" s="4">
        <f t="shared" si="90"/>
        <v>8</v>
      </c>
      <c r="AK398" s="4">
        <f t="shared" si="91"/>
        <v>6</v>
      </c>
      <c r="AL398" s="4">
        <f t="shared" si="92"/>
        <v>15</v>
      </c>
      <c r="AM398" s="4">
        <f>(Table1[[#This Row],[Total Employees dedicated for sales pitch]]*Table1[[#This Row],[Working days]]*Table1[[#This Row],[Productive working hours]]*60)/Table1[[#This Row],[Minutes per connected call]]</f>
        <v>576</v>
      </c>
      <c r="AN39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81</v>
      </c>
      <c r="AO398" s="22">
        <f>Table1[[#This Row],[Contactable leads]]-Table1[[#This Row],[Contacted leads]]</f>
        <v>0</v>
      </c>
      <c r="AP398" s="17"/>
    </row>
    <row r="399" spans="1:42" hidden="1" x14ac:dyDescent="0.35">
      <c r="A399" s="11">
        <v>400</v>
      </c>
      <c r="B399" s="5" t="str">
        <f>IF(Table1[[#This Row],[Savings]]&gt;0,"N","Y")</f>
        <v>Y</v>
      </c>
      <c r="C399" s="5" t="s">
        <v>181</v>
      </c>
      <c r="D399" s="5" t="s">
        <v>356</v>
      </c>
      <c r="E399" s="5" t="s">
        <v>710</v>
      </c>
      <c r="F399" s="6">
        <v>29261</v>
      </c>
      <c r="G399" s="7">
        <f t="shared" ca="1" si="80"/>
        <v>45</v>
      </c>
      <c r="H399" s="4">
        <v>45</v>
      </c>
      <c r="I399" s="5" t="str">
        <f>IF(Table1[[#This Row],[No of Employees]]&lt;5,"Below 5",IF(Table1[[#This Row],[No of Employees]]&lt;10,"5 to 10",IF(Table1[[#This Row],[No of Employees]]&lt;15,"10 to 15","Above 15")))</f>
        <v>Above 15</v>
      </c>
      <c r="J399" s="57">
        <v>0</v>
      </c>
      <c r="K399" s="34">
        <v>0</v>
      </c>
      <c r="L399" s="34">
        <f t="shared" si="81"/>
        <v>0</v>
      </c>
      <c r="M399" s="35">
        <f t="shared" si="82"/>
        <v>0</v>
      </c>
      <c r="N399" s="34">
        <v>0</v>
      </c>
      <c r="O399" s="36">
        <f t="shared" si="83"/>
        <v>0</v>
      </c>
      <c r="P399" s="70"/>
      <c r="Q399" s="10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22">
        <v>0</v>
      </c>
      <c r="X399" s="16">
        <v>0</v>
      </c>
      <c r="Y399" s="8">
        <v>0</v>
      </c>
      <c r="Z399" s="9">
        <f t="shared" si="84"/>
        <v>0</v>
      </c>
      <c r="AA399" s="8">
        <f t="shared" si="85"/>
        <v>0</v>
      </c>
      <c r="AB399" s="42" t="str">
        <f t="shared" si="86"/>
        <v>A. Below 50</v>
      </c>
      <c r="AC399" s="40">
        <v>0.9</v>
      </c>
      <c r="AD399" s="26">
        <f t="shared" si="87"/>
        <v>0</v>
      </c>
      <c r="AE399" s="31">
        <f t="shared" si="88"/>
        <v>1</v>
      </c>
      <c r="AF399" s="31">
        <f>Table1[[#This Row],[Contactable leads]]*Table1[[#This Row],[Average productive calls per lead]]</f>
        <v>0</v>
      </c>
      <c r="AG399" s="31">
        <f>Table1[[#This Row],[Total Calls]]*$AG$1</f>
        <v>0</v>
      </c>
      <c r="AH399" s="31">
        <f>IF(Table1[[#This Row],[MSRU]]="Metro",3,IF(Table1[[#This Row],[MSRU]]="URBAN",2,1))</f>
        <v>2</v>
      </c>
      <c r="AI399" s="23">
        <f t="shared" si="89"/>
        <v>24</v>
      </c>
      <c r="AJ399" s="4">
        <f t="shared" si="90"/>
        <v>8</v>
      </c>
      <c r="AK399" s="4">
        <f t="shared" si="91"/>
        <v>6</v>
      </c>
      <c r="AL399" s="4">
        <f t="shared" si="92"/>
        <v>15</v>
      </c>
      <c r="AM399" s="4">
        <f>(Table1[[#This Row],[Total Employees dedicated for sales pitch]]*Table1[[#This Row],[Working days]]*Table1[[#This Row],[Productive working hours]]*60)/Table1[[#This Row],[Minutes per connected call]]</f>
        <v>1152</v>
      </c>
      <c r="AN39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399" s="22">
        <f>Table1[[#This Row],[Contactable leads]]-Table1[[#This Row],[Contacted leads]]</f>
        <v>0</v>
      </c>
      <c r="AP399" s="17"/>
    </row>
    <row r="400" spans="1:42" x14ac:dyDescent="0.35">
      <c r="A400" s="11">
        <v>401</v>
      </c>
      <c r="B400" s="5" t="str">
        <f>IF(Table1[[#This Row],[Savings]]&gt;0,"N","Y")</f>
        <v>N</v>
      </c>
      <c r="C400" s="5" t="s">
        <v>179</v>
      </c>
      <c r="D400" s="5" t="s">
        <v>343</v>
      </c>
      <c r="E400" s="5" t="s">
        <v>711</v>
      </c>
      <c r="F400" s="6">
        <v>26437</v>
      </c>
      <c r="G400" s="7">
        <f t="shared" ca="1" si="80"/>
        <v>53</v>
      </c>
      <c r="H400" s="4">
        <v>8</v>
      </c>
      <c r="I400" s="5" t="str">
        <f>IF(Table1[[#This Row],[No of Employees]]&lt;5,"Below 5",IF(Table1[[#This Row],[No of Employees]]&lt;10,"5 to 10",IF(Table1[[#This Row],[No of Employees]]&lt;15,"10 to 15","Above 15")))</f>
        <v>5 to 10</v>
      </c>
      <c r="J400" s="57">
        <v>20.289138000000001</v>
      </c>
      <c r="K400" s="34">
        <v>0.51169500000000001</v>
      </c>
      <c r="L400" s="34">
        <f t="shared" si="81"/>
        <v>20.800833000000001</v>
      </c>
      <c r="M400" s="67">
        <f t="shared" si="82"/>
        <v>7.6278507790575648E-4</v>
      </c>
      <c r="N400" s="34">
        <v>41.911532999999999</v>
      </c>
      <c r="O400" s="68">
        <f t="shared" si="83"/>
        <v>7.8488627185776681E-4</v>
      </c>
      <c r="P400" s="71"/>
      <c r="Q400" s="10">
        <v>39</v>
      </c>
      <c r="R400" s="8">
        <v>137</v>
      </c>
      <c r="S400" s="8">
        <v>4</v>
      </c>
      <c r="T400" s="8">
        <v>12</v>
      </c>
      <c r="U400" s="8">
        <v>0</v>
      </c>
      <c r="V400" s="8">
        <v>1</v>
      </c>
      <c r="W400" s="22">
        <v>7</v>
      </c>
      <c r="X400" s="16">
        <v>200</v>
      </c>
      <c r="Y400" s="8">
        <v>197</v>
      </c>
      <c r="Z400" s="9">
        <f t="shared" si="84"/>
        <v>1.5000000000000013E-2</v>
      </c>
      <c r="AA400" s="8">
        <f t="shared" si="85"/>
        <v>3</v>
      </c>
      <c r="AB400" s="42" t="str">
        <f t="shared" si="86"/>
        <v>C. 100-250</v>
      </c>
      <c r="AC400" s="40">
        <v>0.9</v>
      </c>
      <c r="AD400" s="26">
        <f t="shared" si="87"/>
        <v>177</v>
      </c>
      <c r="AE400" s="31">
        <f t="shared" si="88"/>
        <v>1</v>
      </c>
      <c r="AF400" s="31">
        <f>Table1[[#This Row],[Contactable leads]]*Table1[[#This Row],[Average productive calls per lead]]</f>
        <v>177</v>
      </c>
      <c r="AG400" s="31">
        <f>Table1[[#This Row],[Total Calls]]*$AG$1</f>
        <v>159.30000000000001</v>
      </c>
      <c r="AH400" s="31">
        <f>IF(Table1[[#This Row],[MSRU]]="Metro",3,IF(Table1[[#This Row],[MSRU]]="URBAN",2,1))</f>
        <v>1</v>
      </c>
      <c r="AI400" s="23">
        <f t="shared" si="89"/>
        <v>24</v>
      </c>
      <c r="AJ400" s="4">
        <f t="shared" si="90"/>
        <v>8</v>
      </c>
      <c r="AK400" s="4">
        <f t="shared" si="91"/>
        <v>6</v>
      </c>
      <c r="AL400" s="4">
        <f t="shared" si="92"/>
        <v>15</v>
      </c>
      <c r="AM400" s="4">
        <f>(Table1[[#This Row],[Total Employees dedicated for sales pitch]]*Table1[[#This Row],[Working days]]*Table1[[#This Row],[Productive working hours]]*60)/Table1[[#This Row],[Minutes per connected call]]</f>
        <v>576</v>
      </c>
      <c r="AN40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177</v>
      </c>
      <c r="AO400" s="22">
        <f>Table1[[#This Row],[Contactable leads]]-Table1[[#This Row],[Contacted leads]]</f>
        <v>0</v>
      </c>
      <c r="AP400" s="17"/>
    </row>
    <row r="401" spans="1:42" x14ac:dyDescent="0.35">
      <c r="A401" s="11">
        <v>402</v>
      </c>
      <c r="B401" s="5" t="str">
        <f>IF(Table1[[#This Row],[Savings]]&gt;0,"N","Y")</f>
        <v>N</v>
      </c>
      <c r="C401" s="5" t="s">
        <v>188</v>
      </c>
      <c r="D401" s="5" t="s">
        <v>175</v>
      </c>
      <c r="E401" s="5" t="s">
        <v>189</v>
      </c>
      <c r="F401" s="6">
        <v>22007</v>
      </c>
      <c r="G401" s="7">
        <f t="shared" ca="1" si="80"/>
        <v>65</v>
      </c>
      <c r="H401" s="4">
        <v>8</v>
      </c>
      <c r="I401" s="5" t="str">
        <f>IF(Table1[[#This Row],[No of Employees]]&lt;5,"Below 5",IF(Table1[[#This Row],[No of Employees]]&lt;10,"5 to 10",IF(Table1[[#This Row],[No of Employees]]&lt;15,"10 to 15","Above 15")))</f>
        <v>5 to 10</v>
      </c>
      <c r="J401" s="57">
        <v>40.118763999999999</v>
      </c>
      <c r="K401" s="34">
        <v>3.2317140000000002</v>
      </c>
      <c r="L401" s="34">
        <f t="shared" si="81"/>
        <v>43.350477999999995</v>
      </c>
      <c r="M401" s="67">
        <f t="shared" si="82"/>
        <v>1.5897006498961739E-3</v>
      </c>
      <c r="N401" s="34">
        <v>82.886893000000001</v>
      </c>
      <c r="O401" s="68">
        <f t="shared" si="83"/>
        <v>1.5522406310607543E-3</v>
      </c>
      <c r="P401" s="71"/>
      <c r="Q401" s="10">
        <v>64</v>
      </c>
      <c r="R401" s="8">
        <v>264</v>
      </c>
      <c r="S401" s="8">
        <v>20</v>
      </c>
      <c r="T401" s="8">
        <v>40</v>
      </c>
      <c r="U401" s="8">
        <v>0</v>
      </c>
      <c r="V401" s="8">
        <v>3</v>
      </c>
      <c r="W401" s="22">
        <v>12</v>
      </c>
      <c r="X401" s="16">
        <v>403</v>
      </c>
      <c r="Y401" s="8">
        <v>385</v>
      </c>
      <c r="Z401" s="9">
        <f t="shared" si="84"/>
        <v>4.4665012406947868E-2</v>
      </c>
      <c r="AA401" s="8">
        <f t="shared" si="85"/>
        <v>18</v>
      </c>
      <c r="AB401" s="42" t="str">
        <f t="shared" si="86"/>
        <v>D. 240-500</v>
      </c>
      <c r="AC401" s="40">
        <v>0.9</v>
      </c>
      <c r="AD401" s="26">
        <f t="shared" si="87"/>
        <v>347</v>
      </c>
      <c r="AE401" s="31">
        <f t="shared" si="88"/>
        <v>1</v>
      </c>
      <c r="AF401" s="31">
        <f>Table1[[#This Row],[Contactable leads]]*Table1[[#This Row],[Average productive calls per lead]]</f>
        <v>347</v>
      </c>
      <c r="AG401" s="31">
        <f>Table1[[#This Row],[Total Calls]]*$AG$1</f>
        <v>312.3</v>
      </c>
      <c r="AH401" s="31">
        <f>IF(Table1[[#This Row],[MSRU]]="Metro",3,IF(Table1[[#This Row],[MSRU]]="URBAN",2,1))</f>
        <v>1</v>
      </c>
      <c r="AI401" s="23">
        <f t="shared" si="89"/>
        <v>24</v>
      </c>
      <c r="AJ401" s="4">
        <f t="shared" si="90"/>
        <v>8</v>
      </c>
      <c r="AK401" s="4">
        <f t="shared" si="91"/>
        <v>6</v>
      </c>
      <c r="AL401" s="4">
        <f t="shared" si="92"/>
        <v>15</v>
      </c>
      <c r="AM401" s="4">
        <f>(Table1[[#This Row],[Total Employees dedicated for sales pitch]]*Table1[[#This Row],[Working days]]*Table1[[#This Row],[Productive working hours]]*60)/Table1[[#This Row],[Minutes per connected call]]</f>
        <v>576</v>
      </c>
      <c r="AN40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347</v>
      </c>
      <c r="AO401" s="22">
        <f>Table1[[#This Row],[Contactable leads]]-Table1[[#This Row],[Contacted leads]]</f>
        <v>0</v>
      </c>
      <c r="AP401" s="17"/>
    </row>
    <row r="402" spans="1:42" x14ac:dyDescent="0.35">
      <c r="A402" s="11">
        <v>403</v>
      </c>
      <c r="B402" s="5" t="str">
        <f>IF(Table1[[#This Row],[Savings]]&gt;0,"N","Y")</f>
        <v>N</v>
      </c>
      <c r="C402" s="5" t="s">
        <v>188</v>
      </c>
      <c r="D402" s="5" t="s">
        <v>343</v>
      </c>
      <c r="E402" s="5" t="s">
        <v>712</v>
      </c>
      <c r="F402" s="6">
        <v>22147</v>
      </c>
      <c r="G402" s="7">
        <f t="shared" ca="1" si="80"/>
        <v>64</v>
      </c>
      <c r="H402" s="4">
        <v>7</v>
      </c>
      <c r="I402" s="5" t="str">
        <f>IF(Table1[[#This Row],[No of Employees]]&lt;5,"Below 5",IF(Table1[[#This Row],[No of Employees]]&lt;10,"5 to 10",IF(Table1[[#This Row],[No of Employees]]&lt;15,"10 to 15","Above 15")))</f>
        <v>5 to 10</v>
      </c>
      <c r="J402" s="57">
        <v>20.319521999999999</v>
      </c>
      <c r="K402" s="34">
        <v>0.32713300000000001</v>
      </c>
      <c r="L402" s="34">
        <f t="shared" si="81"/>
        <v>20.646654999999999</v>
      </c>
      <c r="M402" s="67">
        <f t="shared" si="82"/>
        <v>7.571312332861033E-4</v>
      </c>
      <c r="N402" s="34">
        <v>37.252144000000001</v>
      </c>
      <c r="O402" s="68">
        <f t="shared" si="83"/>
        <v>6.9762889424418515E-4</v>
      </c>
      <c r="P402" s="71"/>
      <c r="Q402" s="10">
        <v>32</v>
      </c>
      <c r="R402" s="8">
        <v>240</v>
      </c>
      <c r="S402" s="8">
        <v>4</v>
      </c>
      <c r="T402" s="8">
        <v>15</v>
      </c>
      <c r="U402" s="8">
        <v>0</v>
      </c>
      <c r="V402" s="8">
        <v>3</v>
      </c>
      <c r="W402" s="22">
        <v>7</v>
      </c>
      <c r="X402" s="16">
        <v>301</v>
      </c>
      <c r="Y402" s="8">
        <v>291</v>
      </c>
      <c r="Z402" s="9">
        <f t="shared" si="84"/>
        <v>3.3222591362126241E-2</v>
      </c>
      <c r="AA402" s="8">
        <f t="shared" si="85"/>
        <v>10</v>
      </c>
      <c r="AB402" s="42" t="str">
        <f t="shared" si="86"/>
        <v>D. 240-500</v>
      </c>
      <c r="AC402" s="40">
        <v>0.9</v>
      </c>
      <c r="AD402" s="26">
        <f t="shared" si="87"/>
        <v>262</v>
      </c>
      <c r="AE402" s="31">
        <f t="shared" si="88"/>
        <v>1</v>
      </c>
      <c r="AF402" s="31">
        <f>Table1[[#This Row],[Contactable leads]]*Table1[[#This Row],[Average productive calls per lead]]</f>
        <v>262</v>
      </c>
      <c r="AG402" s="31">
        <f>Table1[[#This Row],[Total Calls]]*$AG$1</f>
        <v>235.8</v>
      </c>
      <c r="AH402" s="31">
        <f>IF(Table1[[#This Row],[MSRU]]="Metro",3,IF(Table1[[#This Row],[MSRU]]="URBAN",2,1))</f>
        <v>1</v>
      </c>
      <c r="AI402" s="23">
        <f t="shared" si="89"/>
        <v>24</v>
      </c>
      <c r="AJ402" s="4">
        <f t="shared" si="90"/>
        <v>8</v>
      </c>
      <c r="AK402" s="4">
        <f t="shared" si="91"/>
        <v>6</v>
      </c>
      <c r="AL402" s="4">
        <f t="shared" si="92"/>
        <v>15</v>
      </c>
      <c r="AM402" s="4">
        <f>(Table1[[#This Row],[Total Employees dedicated for sales pitch]]*Table1[[#This Row],[Working days]]*Table1[[#This Row],[Productive working hours]]*60)/Table1[[#This Row],[Minutes per connected call]]</f>
        <v>576</v>
      </c>
      <c r="AN40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262</v>
      </c>
      <c r="AO402" s="22">
        <f>Table1[[#This Row],[Contactable leads]]-Table1[[#This Row],[Contacted leads]]</f>
        <v>0</v>
      </c>
      <c r="AP402" s="17"/>
    </row>
    <row r="403" spans="1:42" x14ac:dyDescent="0.35">
      <c r="A403" s="11">
        <v>404</v>
      </c>
      <c r="B403" s="5" t="str">
        <f>IF(Table1[[#This Row],[Savings]]&gt;0,"N","Y")</f>
        <v>N</v>
      </c>
      <c r="C403" s="5" t="s">
        <v>174</v>
      </c>
      <c r="D403" s="5" t="s">
        <v>175</v>
      </c>
      <c r="E403" s="5" t="s">
        <v>713</v>
      </c>
      <c r="F403" s="6">
        <v>16216</v>
      </c>
      <c r="G403" s="7">
        <f t="shared" ca="1" si="80"/>
        <v>81</v>
      </c>
      <c r="H403" s="4">
        <v>8</v>
      </c>
      <c r="I403" s="5" t="str">
        <f>IF(Table1[[#This Row],[No of Employees]]&lt;5,"Below 5",IF(Table1[[#This Row],[No of Employees]]&lt;10,"5 to 10",IF(Table1[[#This Row],[No of Employees]]&lt;15,"10 to 15","Above 15")))</f>
        <v>5 to 10</v>
      </c>
      <c r="J403" s="57">
        <v>47.696914</v>
      </c>
      <c r="K403" s="34">
        <v>2.5116100000000001</v>
      </c>
      <c r="L403" s="34">
        <f t="shared" si="81"/>
        <v>50.208523999999997</v>
      </c>
      <c r="M403" s="67">
        <f t="shared" si="82"/>
        <v>1.8411913066593555E-3</v>
      </c>
      <c r="N403" s="34">
        <v>112.71634299999999</v>
      </c>
      <c r="O403" s="68">
        <f t="shared" si="83"/>
        <v>2.1108631420070291E-3</v>
      </c>
      <c r="P403" s="71"/>
      <c r="Q403" s="10">
        <v>54</v>
      </c>
      <c r="R403" s="8">
        <v>408</v>
      </c>
      <c r="S403" s="8">
        <v>11</v>
      </c>
      <c r="T403" s="8">
        <v>41</v>
      </c>
      <c r="U403" s="8">
        <v>2</v>
      </c>
      <c r="V403" s="8">
        <v>5</v>
      </c>
      <c r="W403" s="22">
        <v>11</v>
      </c>
      <c r="X403" s="16">
        <v>532</v>
      </c>
      <c r="Y403" s="8">
        <v>508</v>
      </c>
      <c r="Z403" s="9">
        <f t="shared" si="84"/>
        <v>4.5112781954887216E-2</v>
      </c>
      <c r="AA403" s="8">
        <f t="shared" si="85"/>
        <v>24</v>
      </c>
      <c r="AB403" s="42" t="str">
        <f t="shared" si="86"/>
        <v>E. 500-750</v>
      </c>
      <c r="AC403" s="40">
        <v>0.9</v>
      </c>
      <c r="AD403" s="26">
        <f t="shared" si="87"/>
        <v>457</v>
      </c>
      <c r="AE403" s="31">
        <f t="shared" si="88"/>
        <v>1</v>
      </c>
      <c r="AF403" s="31">
        <f>Table1[[#This Row],[Contactable leads]]*Table1[[#This Row],[Average productive calls per lead]]</f>
        <v>457</v>
      </c>
      <c r="AG403" s="31">
        <f>Table1[[#This Row],[Total Calls]]*$AG$1</f>
        <v>411.3</v>
      </c>
      <c r="AH403" s="31">
        <f>IF(Table1[[#This Row],[MSRU]]="Metro",3,IF(Table1[[#This Row],[MSRU]]="URBAN",2,1))</f>
        <v>1</v>
      </c>
      <c r="AI403" s="23">
        <f t="shared" si="89"/>
        <v>24</v>
      </c>
      <c r="AJ403" s="4">
        <f t="shared" si="90"/>
        <v>8</v>
      </c>
      <c r="AK403" s="4">
        <f t="shared" si="91"/>
        <v>6</v>
      </c>
      <c r="AL403" s="4">
        <f t="shared" si="92"/>
        <v>15</v>
      </c>
      <c r="AM403" s="4">
        <f>(Table1[[#This Row],[Total Employees dedicated for sales pitch]]*Table1[[#This Row],[Working days]]*Table1[[#This Row],[Productive working hours]]*60)/Table1[[#This Row],[Minutes per connected call]]</f>
        <v>576</v>
      </c>
      <c r="AN40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457</v>
      </c>
      <c r="AO403" s="22">
        <f>Table1[[#This Row],[Contactable leads]]-Table1[[#This Row],[Contacted leads]]</f>
        <v>0</v>
      </c>
      <c r="AP403" s="17"/>
    </row>
    <row r="404" spans="1:42" x14ac:dyDescent="0.35">
      <c r="A404" s="11">
        <v>405</v>
      </c>
      <c r="B404" s="5" t="str">
        <f>IF(Table1[[#This Row],[Savings]]&gt;0,"N","Y")</f>
        <v>N</v>
      </c>
      <c r="C404" s="5" t="s">
        <v>174</v>
      </c>
      <c r="D404" s="5" t="s">
        <v>343</v>
      </c>
      <c r="E404" s="5" t="s">
        <v>714</v>
      </c>
      <c r="F404" s="6">
        <v>26327</v>
      </c>
      <c r="G404" s="7">
        <f t="shared" ca="1" si="80"/>
        <v>53</v>
      </c>
      <c r="H404" s="4">
        <v>7</v>
      </c>
      <c r="I404" s="5" t="str">
        <f>IF(Table1[[#This Row],[No of Employees]]&lt;5,"Below 5",IF(Table1[[#This Row],[No of Employees]]&lt;10,"5 to 10",IF(Table1[[#This Row],[No of Employees]]&lt;15,"10 to 15","Above 15")))</f>
        <v>5 to 10</v>
      </c>
      <c r="J404" s="57">
        <v>21.662398</v>
      </c>
      <c r="K404" s="34">
        <v>1.586103</v>
      </c>
      <c r="L404" s="34">
        <f t="shared" si="81"/>
        <v>23.248501000000001</v>
      </c>
      <c r="M404" s="67">
        <f t="shared" si="82"/>
        <v>8.5254324413243723E-4</v>
      </c>
      <c r="N404" s="34">
        <v>53.08858</v>
      </c>
      <c r="O404" s="68">
        <f t="shared" si="83"/>
        <v>9.9420122939484937E-4</v>
      </c>
      <c r="P404" s="71"/>
      <c r="Q404" s="10">
        <v>38</v>
      </c>
      <c r="R404" s="8">
        <v>216</v>
      </c>
      <c r="S404" s="8">
        <v>9</v>
      </c>
      <c r="T404" s="8">
        <v>23</v>
      </c>
      <c r="U404" s="8">
        <v>0</v>
      </c>
      <c r="V404" s="8">
        <v>3</v>
      </c>
      <c r="W404" s="22">
        <v>9</v>
      </c>
      <c r="X404" s="16">
        <v>298</v>
      </c>
      <c r="Y404" s="8">
        <v>280</v>
      </c>
      <c r="Z404" s="9">
        <f t="shared" si="84"/>
        <v>6.0402684563758413E-2</v>
      </c>
      <c r="AA404" s="8">
        <f t="shared" si="85"/>
        <v>18</v>
      </c>
      <c r="AB404" s="42" t="str">
        <f t="shared" si="86"/>
        <v>D. 240-500</v>
      </c>
      <c r="AC404" s="40">
        <v>0.9</v>
      </c>
      <c r="AD404" s="26">
        <f t="shared" si="87"/>
        <v>252</v>
      </c>
      <c r="AE404" s="31">
        <f t="shared" si="88"/>
        <v>1</v>
      </c>
      <c r="AF404" s="31">
        <f>Table1[[#This Row],[Contactable leads]]*Table1[[#This Row],[Average productive calls per lead]]</f>
        <v>252</v>
      </c>
      <c r="AG404" s="31">
        <f>Table1[[#This Row],[Total Calls]]*$AG$1</f>
        <v>226.8</v>
      </c>
      <c r="AH404" s="31">
        <f>IF(Table1[[#This Row],[MSRU]]="Metro",3,IF(Table1[[#This Row],[MSRU]]="URBAN",2,1))</f>
        <v>1</v>
      </c>
      <c r="AI404" s="23">
        <f t="shared" si="89"/>
        <v>24</v>
      </c>
      <c r="AJ404" s="4">
        <f t="shared" si="90"/>
        <v>8</v>
      </c>
      <c r="AK404" s="4">
        <f t="shared" si="91"/>
        <v>6</v>
      </c>
      <c r="AL404" s="4">
        <f t="shared" si="92"/>
        <v>15</v>
      </c>
      <c r="AM404" s="4">
        <f>(Table1[[#This Row],[Total Employees dedicated for sales pitch]]*Table1[[#This Row],[Working days]]*Table1[[#This Row],[Productive working hours]]*60)/Table1[[#This Row],[Minutes per connected call]]</f>
        <v>576</v>
      </c>
      <c r="AN40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252</v>
      </c>
      <c r="AO404" s="22">
        <f>Table1[[#This Row],[Contactable leads]]-Table1[[#This Row],[Contacted leads]]</f>
        <v>0</v>
      </c>
      <c r="AP404" s="17"/>
    </row>
    <row r="405" spans="1:42" x14ac:dyDescent="0.35">
      <c r="A405" s="11">
        <v>406</v>
      </c>
      <c r="B405" s="5" t="str">
        <f>IF(Table1[[#This Row],[Savings]]&gt;0,"N","Y")</f>
        <v>N</v>
      </c>
      <c r="C405" s="5" t="s">
        <v>179</v>
      </c>
      <c r="D405" s="5" t="s">
        <v>175</v>
      </c>
      <c r="E405" s="5" t="s">
        <v>715</v>
      </c>
      <c r="F405" s="6">
        <v>26297</v>
      </c>
      <c r="G405" s="7">
        <f t="shared" ca="1" si="80"/>
        <v>53</v>
      </c>
      <c r="H405" s="4">
        <v>10</v>
      </c>
      <c r="I405" s="5" t="str">
        <f>IF(Table1[[#This Row],[No of Employees]]&lt;5,"Below 5",IF(Table1[[#This Row],[No of Employees]]&lt;10,"5 to 10",IF(Table1[[#This Row],[No of Employees]]&lt;15,"10 to 15","Above 15")))</f>
        <v>10 to 15</v>
      </c>
      <c r="J405" s="57">
        <v>32.422778999999998</v>
      </c>
      <c r="K405" s="34">
        <v>0.64874399999999999</v>
      </c>
      <c r="L405" s="34">
        <f t="shared" si="81"/>
        <v>33.071522999999999</v>
      </c>
      <c r="M405" s="67">
        <f t="shared" si="82"/>
        <v>1.2127622123602943E-3</v>
      </c>
      <c r="N405" s="34">
        <v>57.765684999999998</v>
      </c>
      <c r="O405" s="68">
        <f t="shared" si="83"/>
        <v>1.0817903783419262E-3</v>
      </c>
      <c r="P405" s="71"/>
      <c r="Q405" s="10">
        <v>17</v>
      </c>
      <c r="R405" s="8">
        <v>250</v>
      </c>
      <c r="S405" s="8">
        <v>4</v>
      </c>
      <c r="T405" s="8">
        <v>22</v>
      </c>
      <c r="U405" s="8">
        <v>0</v>
      </c>
      <c r="V405" s="8">
        <v>4</v>
      </c>
      <c r="W405" s="22">
        <v>7</v>
      </c>
      <c r="X405" s="16">
        <v>304</v>
      </c>
      <c r="Y405" s="8">
        <v>293</v>
      </c>
      <c r="Z405" s="9">
        <f t="shared" si="84"/>
        <v>3.6184210526315819E-2</v>
      </c>
      <c r="AA405" s="8">
        <f t="shared" si="85"/>
        <v>11</v>
      </c>
      <c r="AB405" s="42" t="str">
        <f t="shared" si="86"/>
        <v>D. 240-500</v>
      </c>
      <c r="AC405" s="40">
        <v>0.9</v>
      </c>
      <c r="AD405" s="26">
        <f t="shared" si="87"/>
        <v>264</v>
      </c>
      <c r="AE405" s="31">
        <f t="shared" si="88"/>
        <v>1</v>
      </c>
      <c r="AF405" s="31">
        <f>Table1[[#This Row],[Contactable leads]]*Table1[[#This Row],[Average productive calls per lead]]</f>
        <v>264</v>
      </c>
      <c r="AG405" s="31">
        <f>Table1[[#This Row],[Total Calls]]*$AG$1</f>
        <v>237.6</v>
      </c>
      <c r="AH405" s="31">
        <f>IF(Table1[[#This Row],[MSRU]]="Metro",3,IF(Table1[[#This Row],[MSRU]]="URBAN",2,1))</f>
        <v>1</v>
      </c>
      <c r="AI405" s="23">
        <f t="shared" si="89"/>
        <v>24</v>
      </c>
      <c r="AJ405" s="4">
        <f t="shared" si="90"/>
        <v>8</v>
      </c>
      <c r="AK405" s="4">
        <f t="shared" si="91"/>
        <v>6</v>
      </c>
      <c r="AL405" s="4">
        <f t="shared" si="92"/>
        <v>15</v>
      </c>
      <c r="AM405" s="4">
        <f>(Table1[[#This Row],[Total Employees dedicated for sales pitch]]*Table1[[#This Row],[Working days]]*Table1[[#This Row],[Productive working hours]]*60)/Table1[[#This Row],[Minutes per connected call]]</f>
        <v>576</v>
      </c>
      <c r="AN40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264</v>
      </c>
      <c r="AO405" s="22">
        <f>Table1[[#This Row],[Contactable leads]]-Table1[[#This Row],[Contacted leads]]</f>
        <v>0</v>
      </c>
      <c r="AP405" s="17"/>
    </row>
    <row r="406" spans="1:42" x14ac:dyDescent="0.35">
      <c r="A406" s="11">
        <v>407</v>
      </c>
      <c r="B406" s="5" t="str">
        <f>IF(Table1[[#This Row],[Savings]]&gt;0,"N","Y")</f>
        <v>N</v>
      </c>
      <c r="C406" s="5" t="s">
        <v>188</v>
      </c>
      <c r="D406" s="5" t="s">
        <v>343</v>
      </c>
      <c r="E406" s="5" t="s">
        <v>716</v>
      </c>
      <c r="F406" s="6">
        <v>26277</v>
      </c>
      <c r="G406" s="7">
        <f t="shared" ca="1" si="80"/>
        <v>53</v>
      </c>
      <c r="H406" s="4">
        <v>7</v>
      </c>
      <c r="I406" s="5" t="str">
        <f>IF(Table1[[#This Row],[No of Employees]]&lt;5,"Below 5",IF(Table1[[#This Row],[No of Employees]]&lt;10,"5 to 10",IF(Table1[[#This Row],[No of Employees]]&lt;15,"10 to 15","Above 15")))</f>
        <v>5 to 10</v>
      </c>
      <c r="J406" s="57">
        <v>25.109594999999999</v>
      </c>
      <c r="K406" s="34">
        <v>1.0876889999999999</v>
      </c>
      <c r="L406" s="34">
        <f t="shared" si="81"/>
        <v>26.197284</v>
      </c>
      <c r="M406" s="67">
        <f t="shared" si="82"/>
        <v>9.6067774386050916E-4</v>
      </c>
      <c r="N406" s="34">
        <v>30.989652</v>
      </c>
      <c r="O406" s="68">
        <f t="shared" si="83"/>
        <v>5.8034986275614362E-4</v>
      </c>
      <c r="P406" s="71"/>
      <c r="Q406" s="10">
        <v>33</v>
      </c>
      <c r="R406" s="8">
        <v>119</v>
      </c>
      <c r="S406" s="8">
        <v>2</v>
      </c>
      <c r="T406" s="8">
        <v>8</v>
      </c>
      <c r="U406" s="8">
        <v>0</v>
      </c>
      <c r="V406" s="8">
        <v>0</v>
      </c>
      <c r="W406" s="22">
        <v>7</v>
      </c>
      <c r="X406" s="16">
        <v>169</v>
      </c>
      <c r="Y406" s="8">
        <v>168</v>
      </c>
      <c r="Z406" s="9">
        <f t="shared" si="84"/>
        <v>5.9171597633136397E-3</v>
      </c>
      <c r="AA406" s="8">
        <f t="shared" si="85"/>
        <v>1</v>
      </c>
      <c r="AB406" s="42" t="str">
        <f t="shared" si="86"/>
        <v>C. 100-250</v>
      </c>
      <c r="AC406" s="40">
        <v>0.9</v>
      </c>
      <c r="AD406" s="26">
        <f t="shared" si="87"/>
        <v>151</v>
      </c>
      <c r="AE406" s="31">
        <f t="shared" si="88"/>
        <v>1</v>
      </c>
      <c r="AF406" s="31">
        <f>Table1[[#This Row],[Contactable leads]]*Table1[[#This Row],[Average productive calls per lead]]</f>
        <v>151</v>
      </c>
      <c r="AG406" s="31">
        <f>Table1[[#This Row],[Total Calls]]*$AG$1</f>
        <v>135.9</v>
      </c>
      <c r="AH406" s="31">
        <f>IF(Table1[[#This Row],[MSRU]]="Metro",3,IF(Table1[[#This Row],[MSRU]]="URBAN",2,1))</f>
        <v>1</v>
      </c>
      <c r="AI406" s="23">
        <f t="shared" si="89"/>
        <v>24</v>
      </c>
      <c r="AJ406" s="4">
        <f t="shared" si="90"/>
        <v>8</v>
      </c>
      <c r="AK406" s="4">
        <f t="shared" si="91"/>
        <v>6</v>
      </c>
      <c r="AL406" s="4">
        <f t="shared" si="92"/>
        <v>15</v>
      </c>
      <c r="AM406" s="4">
        <f>(Table1[[#This Row],[Total Employees dedicated for sales pitch]]*Table1[[#This Row],[Working days]]*Table1[[#This Row],[Productive working hours]]*60)/Table1[[#This Row],[Minutes per connected call]]</f>
        <v>576</v>
      </c>
      <c r="AN40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151</v>
      </c>
      <c r="AO406" s="22">
        <f>Table1[[#This Row],[Contactable leads]]-Table1[[#This Row],[Contacted leads]]</f>
        <v>0</v>
      </c>
      <c r="AP406" s="17"/>
    </row>
    <row r="407" spans="1:42" hidden="1" x14ac:dyDescent="0.35">
      <c r="A407" s="11">
        <v>408</v>
      </c>
      <c r="B407" s="5" t="str">
        <f>IF(Table1[[#This Row],[Savings]]&gt;0,"N","Y")</f>
        <v>Y</v>
      </c>
      <c r="C407" s="5" t="s">
        <v>174</v>
      </c>
      <c r="D407" s="5" t="s">
        <v>175</v>
      </c>
      <c r="E407" s="5" t="s">
        <v>717</v>
      </c>
      <c r="F407" s="6">
        <v>26346</v>
      </c>
      <c r="G407" s="7">
        <f t="shared" ca="1" si="80"/>
        <v>53</v>
      </c>
      <c r="H407" s="4"/>
      <c r="I407" s="5" t="str">
        <f>IF(Table1[[#This Row],[No of Employees]]&lt;5,"Below 5",IF(Table1[[#This Row],[No of Employees]]&lt;10,"5 to 10",IF(Table1[[#This Row],[No of Employees]]&lt;15,"10 to 15","Above 15")))</f>
        <v>Below 5</v>
      </c>
      <c r="J407" s="57">
        <v>0</v>
      </c>
      <c r="K407" s="34">
        <v>0</v>
      </c>
      <c r="L407" s="34">
        <f t="shared" si="81"/>
        <v>0</v>
      </c>
      <c r="M407" s="35">
        <f t="shared" si="82"/>
        <v>0</v>
      </c>
      <c r="N407" s="34">
        <v>0</v>
      </c>
      <c r="O407" s="36">
        <f t="shared" si="83"/>
        <v>0</v>
      </c>
      <c r="P407" s="70"/>
      <c r="Q407" s="10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22">
        <v>0</v>
      </c>
      <c r="X407" s="16">
        <v>0</v>
      </c>
      <c r="Y407" s="8">
        <v>0</v>
      </c>
      <c r="Z407" s="9">
        <f t="shared" si="84"/>
        <v>0</v>
      </c>
      <c r="AA407" s="8">
        <f t="shared" si="85"/>
        <v>0</v>
      </c>
      <c r="AB407" s="42" t="str">
        <f t="shared" si="86"/>
        <v>A. Below 50</v>
      </c>
      <c r="AC407" s="40">
        <v>0.9</v>
      </c>
      <c r="AD407" s="26">
        <f t="shared" si="87"/>
        <v>0</v>
      </c>
      <c r="AE407" s="31">
        <f t="shared" si="88"/>
        <v>1</v>
      </c>
      <c r="AF407" s="31">
        <f>Table1[[#This Row],[Contactable leads]]*Table1[[#This Row],[Average productive calls per lead]]</f>
        <v>0</v>
      </c>
      <c r="AG407" s="31">
        <f>Table1[[#This Row],[Total Calls]]*$AG$1</f>
        <v>0</v>
      </c>
      <c r="AH407" s="31">
        <f>IF(Table1[[#This Row],[MSRU]]="Metro",3,IF(Table1[[#This Row],[MSRU]]="URBAN",2,1))</f>
        <v>1</v>
      </c>
      <c r="AI407" s="23">
        <f t="shared" si="89"/>
        <v>24</v>
      </c>
      <c r="AJ407" s="4">
        <f t="shared" si="90"/>
        <v>8</v>
      </c>
      <c r="AK407" s="4">
        <f t="shared" si="91"/>
        <v>6</v>
      </c>
      <c r="AL407" s="4">
        <f t="shared" si="92"/>
        <v>15</v>
      </c>
      <c r="AM407" s="4">
        <f>(Table1[[#This Row],[Total Employees dedicated for sales pitch]]*Table1[[#This Row],[Working days]]*Table1[[#This Row],[Productive working hours]]*60)/Table1[[#This Row],[Minutes per connected call]]</f>
        <v>576</v>
      </c>
      <c r="AN40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407" s="22">
        <f>Table1[[#This Row],[Contactable leads]]-Table1[[#This Row],[Contacted leads]]</f>
        <v>0</v>
      </c>
      <c r="AP407" s="17"/>
    </row>
    <row r="408" spans="1:42" x14ac:dyDescent="0.35">
      <c r="A408" s="11">
        <v>409</v>
      </c>
      <c r="B408" s="5" t="str">
        <f>IF(Table1[[#This Row],[Savings]]&gt;0,"N","Y")</f>
        <v>N</v>
      </c>
      <c r="C408" s="5" t="s">
        <v>184</v>
      </c>
      <c r="D408" s="5" t="s">
        <v>343</v>
      </c>
      <c r="E408" s="5" t="s">
        <v>718</v>
      </c>
      <c r="F408" s="6">
        <v>25365</v>
      </c>
      <c r="G408" s="7">
        <f t="shared" ca="1" si="80"/>
        <v>55</v>
      </c>
      <c r="H408" s="4">
        <v>6</v>
      </c>
      <c r="I408" s="5" t="str">
        <f>IF(Table1[[#This Row],[No of Employees]]&lt;5,"Below 5",IF(Table1[[#This Row],[No of Employees]]&lt;10,"5 to 10",IF(Table1[[#This Row],[No of Employees]]&lt;15,"10 to 15","Above 15")))</f>
        <v>5 to 10</v>
      </c>
      <c r="J408" s="57">
        <v>23.950317999999999</v>
      </c>
      <c r="K408" s="34">
        <v>0.96885200000000005</v>
      </c>
      <c r="L408" s="34">
        <f t="shared" si="81"/>
        <v>24.919170000000001</v>
      </c>
      <c r="M408" s="67">
        <f t="shared" si="82"/>
        <v>9.138081647882462E-4</v>
      </c>
      <c r="N408" s="34">
        <v>22.74896</v>
      </c>
      <c r="O408" s="68">
        <f t="shared" si="83"/>
        <v>4.2602465538641744E-4</v>
      </c>
      <c r="P408" s="71"/>
      <c r="Q408" s="10">
        <v>44</v>
      </c>
      <c r="R408" s="8">
        <v>110</v>
      </c>
      <c r="S408" s="8">
        <v>5</v>
      </c>
      <c r="T408" s="8">
        <v>12</v>
      </c>
      <c r="U408" s="8">
        <v>0</v>
      </c>
      <c r="V408" s="8">
        <v>5</v>
      </c>
      <c r="W408" s="22">
        <v>8</v>
      </c>
      <c r="X408" s="16">
        <v>184</v>
      </c>
      <c r="Y408" s="8">
        <v>180</v>
      </c>
      <c r="Z408" s="9">
        <f t="shared" si="84"/>
        <v>2.1739130434782594E-2</v>
      </c>
      <c r="AA408" s="8">
        <f t="shared" si="85"/>
        <v>4</v>
      </c>
      <c r="AB408" s="42" t="str">
        <f t="shared" si="86"/>
        <v>C. 100-250</v>
      </c>
      <c r="AC408" s="40">
        <v>0.9</v>
      </c>
      <c r="AD408" s="26">
        <f t="shared" si="87"/>
        <v>162</v>
      </c>
      <c r="AE408" s="31">
        <f t="shared" si="88"/>
        <v>1</v>
      </c>
      <c r="AF408" s="31">
        <f>Table1[[#This Row],[Contactable leads]]*Table1[[#This Row],[Average productive calls per lead]]</f>
        <v>162</v>
      </c>
      <c r="AG408" s="31">
        <f>Table1[[#This Row],[Total Calls]]*$AG$1</f>
        <v>145.80000000000001</v>
      </c>
      <c r="AH408" s="31">
        <f>IF(Table1[[#This Row],[MSRU]]="Metro",3,IF(Table1[[#This Row],[MSRU]]="URBAN",2,1))</f>
        <v>1</v>
      </c>
      <c r="AI408" s="23">
        <f t="shared" si="89"/>
        <v>24</v>
      </c>
      <c r="AJ408" s="4">
        <f t="shared" si="90"/>
        <v>8</v>
      </c>
      <c r="AK408" s="4">
        <f t="shared" si="91"/>
        <v>6</v>
      </c>
      <c r="AL408" s="4">
        <f t="shared" si="92"/>
        <v>15</v>
      </c>
      <c r="AM408" s="4">
        <f>(Table1[[#This Row],[Total Employees dedicated for sales pitch]]*Table1[[#This Row],[Working days]]*Table1[[#This Row],[Productive working hours]]*60)/Table1[[#This Row],[Minutes per connected call]]</f>
        <v>576</v>
      </c>
      <c r="AN40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162</v>
      </c>
      <c r="AO408" s="22">
        <f>Table1[[#This Row],[Contactable leads]]-Table1[[#This Row],[Contacted leads]]</f>
        <v>0</v>
      </c>
      <c r="AP408" s="17"/>
    </row>
    <row r="409" spans="1:42" x14ac:dyDescent="0.35">
      <c r="A409" s="11">
        <v>410</v>
      </c>
      <c r="B409" s="5" t="str">
        <f>IF(Table1[[#This Row],[Savings]]&gt;0,"N","Y")</f>
        <v>N</v>
      </c>
      <c r="C409" s="5" t="s">
        <v>188</v>
      </c>
      <c r="D409" s="5" t="s">
        <v>343</v>
      </c>
      <c r="E409" s="5" t="s">
        <v>719</v>
      </c>
      <c r="F409" s="6">
        <v>21161</v>
      </c>
      <c r="G409" s="7">
        <f t="shared" ca="1" si="80"/>
        <v>67</v>
      </c>
      <c r="H409" s="4">
        <v>11</v>
      </c>
      <c r="I409" s="5" t="str">
        <f>IF(Table1[[#This Row],[No of Employees]]&lt;5,"Below 5",IF(Table1[[#This Row],[No of Employees]]&lt;10,"5 to 10",IF(Table1[[#This Row],[No of Employees]]&lt;15,"10 to 15","Above 15")))</f>
        <v>10 to 15</v>
      </c>
      <c r="J409" s="57">
        <v>55.065581000000002</v>
      </c>
      <c r="K409" s="34">
        <v>3.1874560000000001</v>
      </c>
      <c r="L409" s="34">
        <f t="shared" si="81"/>
        <v>58.253036999999999</v>
      </c>
      <c r="M409" s="67">
        <f t="shared" si="82"/>
        <v>2.1361907653550177E-3</v>
      </c>
      <c r="N409" s="34">
        <v>111.793145</v>
      </c>
      <c r="O409" s="68">
        <f t="shared" si="83"/>
        <v>2.0935742149614223E-3</v>
      </c>
      <c r="P409" s="71"/>
      <c r="Q409" s="10">
        <v>45</v>
      </c>
      <c r="R409" s="8">
        <v>476</v>
      </c>
      <c r="S409" s="8">
        <v>6</v>
      </c>
      <c r="T409" s="8">
        <v>32</v>
      </c>
      <c r="U409" s="8">
        <v>2</v>
      </c>
      <c r="V409" s="8">
        <v>2</v>
      </c>
      <c r="W409" s="22">
        <v>20</v>
      </c>
      <c r="X409" s="16">
        <v>583</v>
      </c>
      <c r="Y409" s="8">
        <v>567</v>
      </c>
      <c r="Z409" s="9">
        <f t="shared" si="84"/>
        <v>2.7444253859348233E-2</v>
      </c>
      <c r="AA409" s="8">
        <f t="shared" si="85"/>
        <v>16</v>
      </c>
      <c r="AB409" s="42" t="str">
        <f t="shared" si="86"/>
        <v>E. 500-750</v>
      </c>
      <c r="AC409" s="40">
        <v>0.9</v>
      </c>
      <c r="AD409" s="26">
        <f t="shared" si="87"/>
        <v>510</v>
      </c>
      <c r="AE409" s="31">
        <f t="shared" si="88"/>
        <v>1</v>
      </c>
      <c r="AF409" s="31">
        <f>Table1[[#This Row],[Contactable leads]]*Table1[[#This Row],[Average productive calls per lead]]</f>
        <v>510</v>
      </c>
      <c r="AG409" s="31">
        <f>Table1[[#This Row],[Total Calls]]*$AG$1</f>
        <v>459</v>
      </c>
      <c r="AH409" s="31">
        <f>IF(Table1[[#This Row],[MSRU]]="Metro",3,IF(Table1[[#This Row],[MSRU]]="URBAN",2,1))</f>
        <v>1</v>
      </c>
      <c r="AI409" s="23">
        <f t="shared" si="89"/>
        <v>24</v>
      </c>
      <c r="AJ409" s="4">
        <f t="shared" si="90"/>
        <v>8</v>
      </c>
      <c r="AK409" s="4">
        <f t="shared" si="91"/>
        <v>6</v>
      </c>
      <c r="AL409" s="4">
        <f t="shared" si="92"/>
        <v>15</v>
      </c>
      <c r="AM409" s="4">
        <f>(Table1[[#This Row],[Total Employees dedicated for sales pitch]]*Table1[[#This Row],[Working days]]*Table1[[#This Row],[Productive working hours]]*60)/Table1[[#This Row],[Minutes per connected call]]</f>
        <v>576</v>
      </c>
      <c r="AN40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510</v>
      </c>
      <c r="AO409" s="22">
        <f>Table1[[#This Row],[Contactable leads]]-Table1[[#This Row],[Contacted leads]]</f>
        <v>0</v>
      </c>
      <c r="AP409" s="17"/>
    </row>
    <row r="410" spans="1:42" x14ac:dyDescent="0.35">
      <c r="A410" s="11">
        <v>411</v>
      </c>
      <c r="B410" s="5" t="str">
        <f>IF(Table1[[#This Row],[Savings]]&gt;0,"N","Y")</f>
        <v>N</v>
      </c>
      <c r="C410" s="5" t="s">
        <v>190</v>
      </c>
      <c r="D410" s="5" t="s">
        <v>175</v>
      </c>
      <c r="E410" s="5" t="s">
        <v>196</v>
      </c>
      <c r="F410" s="6">
        <v>25555</v>
      </c>
      <c r="G410" s="7">
        <f t="shared" ca="1" si="80"/>
        <v>55</v>
      </c>
      <c r="H410" s="4">
        <v>8</v>
      </c>
      <c r="I410" s="5" t="str">
        <f>IF(Table1[[#This Row],[No of Employees]]&lt;5,"Below 5",IF(Table1[[#This Row],[No of Employees]]&lt;10,"5 to 10",IF(Table1[[#This Row],[No of Employees]]&lt;15,"10 to 15","Above 15")))</f>
        <v>5 to 10</v>
      </c>
      <c r="J410" s="57">
        <v>39.760182</v>
      </c>
      <c r="K410" s="34">
        <v>1.9453940000000001</v>
      </c>
      <c r="L410" s="34">
        <f t="shared" si="81"/>
        <v>41.705576000000001</v>
      </c>
      <c r="M410" s="67">
        <f t="shared" si="82"/>
        <v>1.5293806280865987E-3</v>
      </c>
      <c r="N410" s="34">
        <v>45.239519000000001</v>
      </c>
      <c r="O410" s="68">
        <f t="shared" si="83"/>
        <v>8.4721017979820989E-4</v>
      </c>
      <c r="P410" s="71"/>
      <c r="Q410" s="10">
        <v>147</v>
      </c>
      <c r="R410" s="8">
        <v>233</v>
      </c>
      <c r="S410" s="8">
        <v>10</v>
      </c>
      <c r="T410" s="8">
        <v>19</v>
      </c>
      <c r="U410" s="8">
        <v>0</v>
      </c>
      <c r="V410" s="8">
        <v>1</v>
      </c>
      <c r="W410" s="22">
        <v>13</v>
      </c>
      <c r="X410" s="16">
        <v>423</v>
      </c>
      <c r="Y410" s="8">
        <v>414</v>
      </c>
      <c r="Z410" s="9">
        <f t="shared" si="84"/>
        <v>2.1276595744680882E-2</v>
      </c>
      <c r="AA410" s="8">
        <f t="shared" si="85"/>
        <v>9</v>
      </c>
      <c r="AB410" s="42" t="str">
        <f t="shared" si="86"/>
        <v>D. 240-500</v>
      </c>
      <c r="AC410" s="40">
        <v>0.9</v>
      </c>
      <c r="AD410" s="26">
        <f t="shared" si="87"/>
        <v>373</v>
      </c>
      <c r="AE410" s="31">
        <f t="shared" si="88"/>
        <v>1</v>
      </c>
      <c r="AF410" s="31">
        <f>Table1[[#This Row],[Contactable leads]]*Table1[[#This Row],[Average productive calls per lead]]</f>
        <v>373</v>
      </c>
      <c r="AG410" s="31">
        <f>Table1[[#This Row],[Total Calls]]*$AG$1</f>
        <v>335.7</v>
      </c>
      <c r="AH410" s="31">
        <f>IF(Table1[[#This Row],[MSRU]]="Metro",3,IF(Table1[[#This Row],[MSRU]]="URBAN",2,1))</f>
        <v>1</v>
      </c>
      <c r="AI410" s="23">
        <f t="shared" si="89"/>
        <v>24</v>
      </c>
      <c r="AJ410" s="4">
        <f t="shared" si="90"/>
        <v>8</v>
      </c>
      <c r="AK410" s="4">
        <f t="shared" si="91"/>
        <v>6</v>
      </c>
      <c r="AL410" s="4">
        <f t="shared" si="92"/>
        <v>15</v>
      </c>
      <c r="AM410" s="4">
        <f>(Table1[[#This Row],[Total Employees dedicated for sales pitch]]*Table1[[#This Row],[Working days]]*Table1[[#This Row],[Productive working hours]]*60)/Table1[[#This Row],[Minutes per connected call]]</f>
        <v>576</v>
      </c>
      <c r="AN41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373</v>
      </c>
      <c r="AO410" s="22">
        <f>Table1[[#This Row],[Contactable leads]]-Table1[[#This Row],[Contacted leads]]</f>
        <v>0</v>
      </c>
      <c r="AP410" s="17"/>
    </row>
    <row r="411" spans="1:42" x14ac:dyDescent="0.35">
      <c r="A411" s="11">
        <v>412</v>
      </c>
      <c r="B411" s="5" t="str">
        <f>IF(Table1[[#This Row],[Savings]]&gt;0,"N","Y")</f>
        <v>N</v>
      </c>
      <c r="C411" s="5" t="s">
        <v>174</v>
      </c>
      <c r="D411" s="5" t="s">
        <v>343</v>
      </c>
      <c r="E411" s="5" t="s">
        <v>720</v>
      </c>
      <c r="F411" s="6">
        <v>24467</v>
      </c>
      <c r="G411" s="7">
        <f t="shared" ca="1" si="80"/>
        <v>58</v>
      </c>
      <c r="H411" s="4">
        <v>9</v>
      </c>
      <c r="I411" s="5" t="str">
        <f>IF(Table1[[#This Row],[No of Employees]]&lt;5,"Below 5",IF(Table1[[#This Row],[No of Employees]]&lt;10,"5 to 10",IF(Table1[[#This Row],[No of Employees]]&lt;15,"10 to 15","Above 15")))</f>
        <v>5 to 10</v>
      </c>
      <c r="J411" s="57">
        <v>26.795679</v>
      </c>
      <c r="K411" s="34">
        <v>1.566154</v>
      </c>
      <c r="L411" s="34">
        <f t="shared" si="81"/>
        <v>28.361833000000001</v>
      </c>
      <c r="M411" s="67">
        <f t="shared" si="82"/>
        <v>1.0400536841219318E-3</v>
      </c>
      <c r="N411" s="34">
        <v>76.151109000000005</v>
      </c>
      <c r="O411" s="68">
        <f t="shared" si="83"/>
        <v>1.4260981587298283E-3</v>
      </c>
      <c r="P411" s="71"/>
      <c r="Q411" s="10">
        <v>49</v>
      </c>
      <c r="R411" s="8">
        <v>358</v>
      </c>
      <c r="S411" s="8">
        <v>7</v>
      </c>
      <c r="T411" s="8">
        <v>34</v>
      </c>
      <c r="U411" s="8">
        <v>2</v>
      </c>
      <c r="V411" s="8">
        <v>1</v>
      </c>
      <c r="W411" s="22">
        <v>12</v>
      </c>
      <c r="X411" s="16">
        <v>463</v>
      </c>
      <c r="Y411" s="8">
        <v>435</v>
      </c>
      <c r="Z411" s="9">
        <f t="shared" si="84"/>
        <v>6.0475161987041059E-2</v>
      </c>
      <c r="AA411" s="8">
        <f t="shared" si="85"/>
        <v>28</v>
      </c>
      <c r="AB411" s="42" t="str">
        <f t="shared" si="86"/>
        <v>D. 240-500</v>
      </c>
      <c r="AC411" s="40">
        <v>0.9</v>
      </c>
      <c r="AD411" s="26">
        <f t="shared" si="87"/>
        <v>392</v>
      </c>
      <c r="AE411" s="31">
        <f t="shared" si="88"/>
        <v>1</v>
      </c>
      <c r="AF411" s="31">
        <f>Table1[[#This Row],[Contactable leads]]*Table1[[#This Row],[Average productive calls per lead]]</f>
        <v>392</v>
      </c>
      <c r="AG411" s="31">
        <f>Table1[[#This Row],[Total Calls]]*$AG$1</f>
        <v>352.8</v>
      </c>
      <c r="AH411" s="31">
        <f>IF(Table1[[#This Row],[MSRU]]="Metro",3,IF(Table1[[#This Row],[MSRU]]="URBAN",2,1))</f>
        <v>1</v>
      </c>
      <c r="AI411" s="23">
        <f t="shared" si="89"/>
        <v>24</v>
      </c>
      <c r="AJ411" s="4">
        <f t="shared" si="90"/>
        <v>8</v>
      </c>
      <c r="AK411" s="4">
        <f t="shared" si="91"/>
        <v>6</v>
      </c>
      <c r="AL411" s="4">
        <f t="shared" si="92"/>
        <v>15</v>
      </c>
      <c r="AM411" s="4">
        <f>(Table1[[#This Row],[Total Employees dedicated for sales pitch]]*Table1[[#This Row],[Working days]]*Table1[[#This Row],[Productive working hours]]*60)/Table1[[#This Row],[Minutes per connected call]]</f>
        <v>576</v>
      </c>
      <c r="AN41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392</v>
      </c>
      <c r="AO411" s="22">
        <f>Table1[[#This Row],[Contactable leads]]-Table1[[#This Row],[Contacted leads]]</f>
        <v>0</v>
      </c>
      <c r="AP411" s="17"/>
    </row>
    <row r="412" spans="1:42" x14ac:dyDescent="0.35">
      <c r="A412" s="11">
        <v>413</v>
      </c>
      <c r="B412" s="5" t="str">
        <f>IF(Table1[[#This Row],[Savings]]&gt;0,"N","Y")</f>
        <v>N</v>
      </c>
      <c r="C412" s="5" t="s">
        <v>184</v>
      </c>
      <c r="D412" s="5" t="s">
        <v>175</v>
      </c>
      <c r="E412" s="5" t="s">
        <v>721</v>
      </c>
      <c r="F412" s="6">
        <v>26035</v>
      </c>
      <c r="G412" s="7">
        <f t="shared" ca="1" si="80"/>
        <v>54</v>
      </c>
      <c r="H412" s="4">
        <v>11</v>
      </c>
      <c r="I412" s="5" t="str">
        <f>IF(Table1[[#This Row],[No of Employees]]&lt;5,"Below 5",IF(Table1[[#This Row],[No of Employees]]&lt;10,"5 to 10",IF(Table1[[#This Row],[No of Employees]]&lt;15,"10 to 15","Above 15")))</f>
        <v>10 to 15</v>
      </c>
      <c r="J412" s="57">
        <v>39.111134999999997</v>
      </c>
      <c r="K412" s="34">
        <v>3.0265279999999999</v>
      </c>
      <c r="L412" s="34">
        <f t="shared" si="81"/>
        <v>42.137662999999996</v>
      </c>
      <c r="M412" s="67">
        <f t="shared" si="82"/>
        <v>1.5452256433298372E-3</v>
      </c>
      <c r="N412" s="34">
        <v>68.863968</v>
      </c>
      <c r="O412" s="68">
        <f t="shared" si="83"/>
        <v>1.2896303055498484E-3</v>
      </c>
      <c r="P412" s="71"/>
      <c r="Q412" s="10">
        <v>146</v>
      </c>
      <c r="R412" s="8">
        <v>277</v>
      </c>
      <c r="S412" s="8">
        <v>7</v>
      </c>
      <c r="T412" s="8">
        <v>20</v>
      </c>
      <c r="U412" s="8">
        <v>0</v>
      </c>
      <c r="V412" s="8">
        <v>5</v>
      </c>
      <c r="W412" s="22">
        <v>9</v>
      </c>
      <c r="X412" s="16">
        <v>464</v>
      </c>
      <c r="Y412" s="8">
        <v>454</v>
      </c>
      <c r="Z412" s="9">
        <f t="shared" si="84"/>
        <v>2.155172413793105E-2</v>
      </c>
      <c r="AA412" s="8">
        <f t="shared" si="85"/>
        <v>10</v>
      </c>
      <c r="AB412" s="42" t="str">
        <f t="shared" si="86"/>
        <v>D. 240-500</v>
      </c>
      <c r="AC412" s="40">
        <v>0.9</v>
      </c>
      <c r="AD412" s="26">
        <f t="shared" si="87"/>
        <v>409</v>
      </c>
      <c r="AE412" s="31">
        <f t="shared" si="88"/>
        <v>1</v>
      </c>
      <c r="AF412" s="31">
        <f>Table1[[#This Row],[Contactable leads]]*Table1[[#This Row],[Average productive calls per lead]]</f>
        <v>409</v>
      </c>
      <c r="AG412" s="31">
        <f>Table1[[#This Row],[Total Calls]]*$AG$1</f>
        <v>368.1</v>
      </c>
      <c r="AH412" s="31">
        <f>IF(Table1[[#This Row],[MSRU]]="Metro",3,IF(Table1[[#This Row],[MSRU]]="URBAN",2,1))</f>
        <v>1</v>
      </c>
      <c r="AI412" s="23">
        <f t="shared" si="89"/>
        <v>24</v>
      </c>
      <c r="AJ412" s="4">
        <f t="shared" si="90"/>
        <v>8</v>
      </c>
      <c r="AK412" s="4">
        <f t="shared" si="91"/>
        <v>6</v>
      </c>
      <c r="AL412" s="4">
        <f t="shared" si="92"/>
        <v>15</v>
      </c>
      <c r="AM412" s="4">
        <f>(Table1[[#This Row],[Total Employees dedicated for sales pitch]]*Table1[[#This Row],[Working days]]*Table1[[#This Row],[Productive working hours]]*60)/Table1[[#This Row],[Minutes per connected call]]</f>
        <v>576</v>
      </c>
      <c r="AN41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409</v>
      </c>
      <c r="AO412" s="22">
        <f>Table1[[#This Row],[Contactable leads]]-Table1[[#This Row],[Contacted leads]]</f>
        <v>0</v>
      </c>
      <c r="AP412" s="17"/>
    </row>
    <row r="413" spans="1:42" x14ac:dyDescent="0.35">
      <c r="A413" s="11">
        <v>414</v>
      </c>
      <c r="B413" s="5" t="str">
        <f>IF(Table1[[#This Row],[Savings]]&gt;0,"N","Y")</f>
        <v>N</v>
      </c>
      <c r="C413" s="5" t="s">
        <v>184</v>
      </c>
      <c r="D413" s="5" t="s">
        <v>343</v>
      </c>
      <c r="E413" s="5" t="s">
        <v>722</v>
      </c>
      <c r="F413" s="6">
        <v>25716</v>
      </c>
      <c r="G413" s="7">
        <f t="shared" ca="1" si="80"/>
        <v>55</v>
      </c>
      <c r="H413" s="4">
        <v>7</v>
      </c>
      <c r="I413" s="5" t="str">
        <f>IF(Table1[[#This Row],[No of Employees]]&lt;5,"Below 5",IF(Table1[[#This Row],[No of Employees]]&lt;10,"5 to 10",IF(Table1[[#This Row],[No of Employees]]&lt;15,"10 to 15","Above 15")))</f>
        <v>5 to 10</v>
      </c>
      <c r="J413" s="57">
        <v>16.225618999999998</v>
      </c>
      <c r="K413" s="34">
        <v>1.9495499999999999</v>
      </c>
      <c r="L413" s="34">
        <f t="shared" si="81"/>
        <v>18.175168999999997</v>
      </c>
      <c r="M413" s="67">
        <f t="shared" si="82"/>
        <v>6.6649963977958421E-4</v>
      </c>
      <c r="N413" s="34">
        <v>19.938824</v>
      </c>
      <c r="O413" s="68">
        <f t="shared" si="83"/>
        <v>3.7339863551610403E-4</v>
      </c>
      <c r="P413" s="71"/>
      <c r="Q413" s="10">
        <v>55</v>
      </c>
      <c r="R413" s="8">
        <v>90</v>
      </c>
      <c r="S413" s="8">
        <v>7</v>
      </c>
      <c r="T413" s="8">
        <v>10</v>
      </c>
      <c r="U413" s="8">
        <v>0</v>
      </c>
      <c r="V413" s="8">
        <v>4</v>
      </c>
      <c r="W413" s="22">
        <v>1</v>
      </c>
      <c r="X413" s="16">
        <v>167</v>
      </c>
      <c r="Y413" s="8">
        <v>161</v>
      </c>
      <c r="Z413" s="9">
        <f t="shared" si="84"/>
        <v>3.59281437125748E-2</v>
      </c>
      <c r="AA413" s="8">
        <f t="shared" si="85"/>
        <v>6</v>
      </c>
      <c r="AB413" s="42" t="str">
        <f t="shared" si="86"/>
        <v>C. 100-250</v>
      </c>
      <c r="AC413" s="40">
        <v>0.9</v>
      </c>
      <c r="AD413" s="26">
        <f t="shared" si="87"/>
        <v>145</v>
      </c>
      <c r="AE413" s="31">
        <f t="shared" si="88"/>
        <v>1</v>
      </c>
      <c r="AF413" s="31">
        <f>Table1[[#This Row],[Contactable leads]]*Table1[[#This Row],[Average productive calls per lead]]</f>
        <v>145</v>
      </c>
      <c r="AG413" s="31">
        <f>Table1[[#This Row],[Total Calls]]*$AG$1</f>
        <v>130.5</v>
      </c>
      <c r="AH413" s="31">
        <f>IF(Table1[[#This Row],[MSRU]]="Metro",3,IF(Table1[[#This Row],[MSRU]]="URBAN",2,1))</f>
        <v>1</v>
      </c>
      <c r="AI413" s="23">
        <f t="shared" si="89"/>
        <v>24</v>
      </c>
      <c r="AJ413" s="4">
        <f t="shared" si="90"/>
        <v>8</v>
      </c>
      <c r="AK413" s="4">
        <f t="shared" si="91"/>
        <v>6</v>
      </c>
      <c r="AL413" s="4">
        <f t="shared" si="92"/>
        <v>15</v>
      </c>
      <c r="AM413" s="4">
        <f>(Table1[[#This Row],[Total Employees dedicated for sales pitch]]*Table1[[#This Row],[Working days]]*Table1[[#This Row],[Productive working hours]]*60)/Table1[[#This Row],[Minutes per connected call]]</f>
        <v>576</v>
      </c>
      <c r="AN41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145</v>
      </c>
      <c r="AO413" s="22">
        <f>Table1[[#This Row],[Contactable leads]]-Table1[[#This Row],[Contacted leads]]</f>
        <v>0</v>
      </c>
      <c r="AP413" s="17"/>
    </row>
    <row r="414" spans="1:42" x14ac:dyDescent="0.35">
      <c r="A414" s="11">
        <v>415</v>
      </c>
      <c r="B414" s="5" t="str">
        <f>IF(Table1[[#This Row],[Savings]]&gt;0,"N","Y")</f>
        <v>N</v>
      </c>
      <c r="C414" s="5" t="s">
        <v>174</v>
      </c>
      <c r="D414" s="5" t="s">
        <v>343</v>
      </c>
      <c r="E414" s="5" t="s">
        <v>723</v>
      </c>
      <c r="F414" s="6">
        <v>26044</v>
      </c>
      <c r="G414" s="7">
        <f t="shared" ca="1" si="80"/>
        <v>54</v>
      </c>
      <c r="H414" s="4">
        <v>8</v>
      </c>
      <c r="I414" s="5" t="str">
        <f>IF(Table1[[#This Row],[No of Employees]]&lt;5,"Below 5",IF(Table1[[#This Row],[No of Employees]]&lt;10,"5 to 10",IF(Table1[[#This Row],[No of Employees]]&lt;15,"10 to 15","Above 15")))</f>
        <v>5 to 10</v>
      </c>
      <c r="J414" s="57">
        <v>22.563677999999999</v>
      </c>
      <c r="K414" s="34">
        <v>0.77598299999999998</v>
      </c>
      <c r="L414" s="34">
        <f t="shared" si="81"/>
        <v>23.339661</v>
      </c>
      <c r="M414" s="67">
        <f t="shared" si="82"/>
        <v>8.5588616254834342E-4</v>
      </c>
      <c r="N414" s="34">
        <v>72.613684000000006</v>
      </c>
      <c r="O414" s="68">
        <f t="shared" si="83"/>
        <v>1.3598520416950146E-3</v>
      </c>
      <c r="P414" s="71"/>
      <c r="Q414" s="10">
        <v>47</v>
      </c>
      <c r="R414" s="8">
        <v>353</v>
      </c>
      <c r="S414" s="8">
        <v>3</v>
      </c>
      <c r="T414" s="8">
        <v>24</v>
      </c>
      <c r="U414" s="8">
        <v>2</v>
      </c>
      <c r="V414" s="8">
        <v>1</v>
      </c>
      <c r="W414" s="22">
        <v>9</v>
      </c>
      <c r="X414" s="16">
        <v>439</v>
      </c>
      <c r="Y414" s="8">
        <v>416</v>
      </c>
      <c r="Z414" s="9">
        <f t="shared" si="84"/>
        <v>5.2391799544419082E-2</v>
      </c>
      <c r="AA414" s="8">
        <f t="shared" si="85"/>
        <v>23</v>
      </c>
      <c r="AB414" s="42" t="str">
        <f t="shared" si="86"/>
        <v>D. 240-500</v>
      </c>
      <c r="AC414" s="40">
        <v>0.9</v>
      </c>
      <c r="AD414" s="26">
        <f t="shared" si="87"/>
        <v>374</v>
      </c>
      <c r="AE414" s="31">
        <f t="shared" si="88"/>
        <v>1</v>
      </c>
      <c r="AF414" s="31">
        <f>Table1[[#This Row],[Contactable leads]]*Table1[[#This Row],[Average productive calls per lead]]</f>
        <v>374</v>
      </c>
      <c r="AG414" s="31">
        <f>Table1[[#This Row],[Total Calls]]*$AG$1</f>
        <v>336.6</v>
      </c>
      <c r="AH414" s="31">
        <f>IF(Table1[[#This Row],[MSRU]]="Metro",3,IF(Table1[[#This Row],[MSRU]]="URBAN",2,1))</f>
        <v>1</v>
      </c>
      <c r="AI414" s="23">
        <f t="shared" si="89"/>
        <v>24</v>
      </c>
      <c r="AJ414" s="4">
        <f t="shared" si="90"/>
        <v>8</v>
      </c>
      <c r="AK414" s="4">
        <f t="shared" si="91"/>
        <v>6</v>
      </c>
      <c r="AL414" s="4">
        <f t="shared" si="92"/>
        <v>15</v>
      </c>
      <c r="AM414" s="4">
        <f>(Table1[[#This Row],[Total Employees dedicated for sales pitch]]*Table1[[#This Row],[Working days]]*Table1[[#This Row],[Productive working hours]]*60)/Table1[[#This Row],[Minutes per connected call]]</f>
        <v>576</v>
      </c>
      <c r="AN41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374</v>
      </c>
      <c r="AO414" s="22">
        <f>Table1[[#This Row],[Contactable leads]]-Table1[[#This Row],[Contacted leads]]</f>
        <v>0</v>
      </c>
      <c r="AP414" s="17"/>
    </row>
    <row r="415" spans="1:42" x14ac:dyDescent="0.35">
      <c r="A415" s="11">
        <v>416</v>
      </c>
      <c r="B415" s="5" t="str">
        <f>IF(Table1[[#This Row],[Savings]]&gt;0,"N","Y")</f>
        <v>N</v>
      </c>
      <c r="C415" s="5" t="s">
        <v>174</v>
      </c>
      <c r="D415" s="5" t="s">
        <v>175</v>
      </c>
      <c r="E415" s="5" t="s">
        <v>724</v>
      </c>
      <c r="F415" s="6">
        <v>26039</v>
      </c>
      <c r="G415" s="7">
        <f t="shared" ca="1" si="80"/>
        <v>54</v>
      </c>
      <c r="H415" s="4">
        <v>8</v>
      </c>
      <c r="I415" s="5" t="str">
        <f>IF(Table1[[#This Row],[No of Employees]]&lt;5,"Below 5",IF(Table1[[#This Row],[No of Employees]]&lt;10,"5 to 10",IF(Table1[[#This Row],[No of Employees]]&lt;15,"10 to 15","Above 15")))</f>
        <v>5 to 10</v>
      </c>
      <c r="J415" s="57">
        <v>29.155581000000002</v>
      </c>
      <c r="K415" s="34">
        <v>2.3324880000000001</v>
      </c>
      <c r="L415" s="34">
        <f t="shared" si="81"/>
        <v>31.488069000000003</v>
      </c>
      <c r="M415" s="67">
        <f t="shared" si="82"/>
        <v>1.1546955434557278E-3</v>
      </c>
      <c r="N415" s="34">
        <v>122.87286899999999</v>
      </c>
      <c r="O415" s="68">
        <f t="shared" si="83"/>
        <v>2.3010665837939585E-3</v>
      </c>
      <c r="P415" s="71"/>
      <c r="Q415" s="10">
        <v>34</v>
      </c>
      <c r="R415" s="8">
        <v>490</v>
      </c>
      <c r="S415" s="8">
        <v>13</v>
      </c>
      <c r="T415" s="8">
        <v>29</v>
      </c>
      <c r="U415" s="8">
        <v>2</v>
      </c>
      <c r="V415" s="8">
        <v>3</v>
      </c>
      <c r="W415" s="22">
        <v>6</v>
      </c>
      <c r="X415" s="16">
        <v>577</v>
      </c>
      <c r="Y415" s="8">
        <v>562</v>
      </c>
      <c r="Z415" s="9">
        <f t="shared" si="84"/>
        <v>2.5996533795493937E-2</v>
      </c>
      <c r="AA415" s="8">
        <f t="shared" si="85"/>
        <v>15</v>
      </c>
      <c r="AB415" s="42" t="str">
        <f t="shared" si="86"/>
        <v>E. 500-750</v>
      </c>
      <c r="AC415" s="40">
        <v>0.9</v>
      </c>
      <c r="AD415" s="26">
        <f t="shared" si="87"/>
        <v>506</v>
      </c>
      <c r="AE415" s="31">
        <f t="shared" si="88"/>
        <v>1</v>
      </c>
      <c r="AF415" s="31">
        <f>Table1[[#This Row],[Contactable leads]]*Table1[[#This Row],[Average productive calls per lead]]</f>
        <v>506</v>
      </c>
      <c r="AG415" s="31">
        <f>Table1[[#This Row],[Total Calls]]*$AG$1</f>
        <v>455.40000000000003</v>
      </c>
      <c r="AH415" s="31">
        <f>IF(Table1[[#This Row],[MSRU]]="Metro",3,IF(Table1[[#This Row],[MSRU]]="URBAN",2,1))</f>
        <v>1</v>
      </c>
      <c r="AI415" s="23">
        <f t="shared" si="89"/>
        <v>24</v>
      </c>
      <c r="AJ415" s="4">
        <f t="shared" si="90"/>
        <v>8</v>
      </c>
      <c r="AK415" s="4">
        <f t="shared" si="91"/>
        <v>6</v>
      </c>
      <c r="AL415" s="4">
        <f t="shared" si="92"/>
        <v>15</v>
      </c>
      <c r="AM415" s="4">
        <f>(Table1[[#This Row],[Total Employees dedicated for sales pitch]]*Table1[[#This Row],[Working days]]*Table1[[#This Row],[Productive working hours]]*60)/Table1[[#This Row],[Minutes per connected call]]</f>
        <v>576</v>
      </c>
      <c r="AN41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506</v>
      </c>
      <c r="AO415" s="22">
        <f>Table1[[#This Row],[Contactable leads]]-Table1[[#This Row],[Contacted leads]]</f>
        <v>0</v>
      </c>
      <c r="AP415" s="17"/>
    </row>
    <row r="416" spans="1:42" x14ac:dyDescent="0.35">
      <c r="A416" s="11">
        <v>417</v>
      </c>
      <c r="B416" s="5" t="str">
        <f>IF(Table1[[#This Row],[Savings]]&gt;0,"N","Y")</f>
        <v>N</v>
      </c>
      <c r="C416" s="5" t="s">
        <v>181</v>
      </c>
      <c r="D416" s="5" t="s">
        <v>175</v>
      </c>
      <c r="E416" s="5" t="s">
        <v>725</v>
      </c>
      <c r="F416" s="6">
        <v>24471</v>
      </c>
      <c r="G416" s="7">
        <f t="shared" ca="1" si="80"/>
        <v>58</v>
      </c>
      <c r="H416" s="4">
        <v>7</v>
      </c>
      <c r="I416" s="5" t="str">
        <f>IF(Table1[[#This Row],[No of Employees]]&lt;5,"Below 5",IF(Table1[[#This Row],[No of Employees]]&lt;10,"5 to 10",IF(Table1[[#This Row],[No of Employees]]&lt;15,"10 to 15","Above 15")))</f>
        <v>5 to 10</v>
      </c>
      <c r="J416" s="57">
        <v>17.586857999999999</v>
      </c>
      <c r="K416" s="34">
        <v>1.473938</v>
      </c>
      <c r="L416" s="34">
        <f t="shared" si="81"/>
        <v>19.060796</v>
      </c>
      <c r="M416" s="67">
        <f t="shared" si="82"/>
        <v>6.9897637088888365E-4</v>
      </c>
      <c r="N416" s="34">
        <v>24.713677000000001</v>
      </c>
      <c r="O416" s="68">
        <f t="shared" si="83"/>
        <v>4.6281833223392325E-4</v>
      </c>
      <c r="P416" s="71"/>
      <c r="Q416" s="10">
        <v>42</v>
      </c>
      <c r="R416" s="8">
        <v>125</v>
      </c>
      <c r="S416" s="8">
        <v>8</v>
      </c>
      <c r="T416" s="8">
        <v>26</v>
      </c>
      <c r="U416" s="8">
        <v>0</v>
      </c>
      <c r="V416" s="8">
        <v>2</v>
      </c>
      <c r="W416" s="22">
        <v>10</v>
      </c>
      <c r="X416" s="16">
        <v>213</v>
      </c>
      <c r="Y416" s="8">
        <v>203</v>
      </c>
      <c r="Z416" s="9">
        <f t="shared" si="84"/>
        <v>4.6948356807511749E-2</v>
      </c>
      <c r="AA416" s="8">
        <f t="shared" si="85"/>
        <v>10</v>
      </c>
      <c r="AB416" s="42" t="str">
        <f t="shared" si="86"/>
        <v>C. 100-250</v>
      </c>
      <c r="AC416" s="40">
        <v>0.9</v>
      </c>
      <c r="AD416" s="26">
        <f t="shared" si="87"/>
        <v>183</v>
      </c>
      <c r="AE416" s="31">
        <f t="shared" si="88"/>
        <v>1</v>
      </c>
      <c r="AF416" s="31">
        <f>Table1[[#This Row],[Contactable leads]]*Table1[[#This Row],[Average productive calls per lead]]</f>
        <v>183</v>
      </c>
      <c r="AG416" s="31">
        <f>Table1[[#This Row],[Total Calls]]*$AG$1</f>
        <v>164.70000000000002</v>
      </c>
      <c r="AH416" s="31">
        <f>IF(Table1[[#This Row],[MSRU]]="Metro",3,IF(Table1[[#This Row],[MSRU]]="URBAN",2,1))</f>
        <v>1</v>
      </c>
      <c r="AI416" s="23">
        <f t="shared" si="89"/>
        <v>24</v>
      </c>
      <c r="AJ416" s="4">
        <f t="shared" si="90"/>
        <v>8</v>
      </c>
      <c r="AK416" s="4">
        <f t="shared" si="91"/>
        <v>6</v>
      </c>
      <c r="AL416" s="4">
        <f t="shared" si="92"/>
        <v>15</v>
      </c>
      <c r="AM416" s="4">
        <f>(Table1[[#This Row],[Total Employees dedicated for sales pitch]]*Table1[[#This Row],[Working days]]*Table1[[#This Row],[Productive working hours]]*60)/Table1[[#This Row],[Minutes per connected call]]</f>
        <v>576</v>
      </c>
      <c r="AN41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183</v>
      </c>
      <c r="AO416" s="22">
        <f>Table1[[#This Row],[Contactable leads]]-Table1[[#This Row],[Contacted leads]]</f>
        <v>0</v>
      </c>
      <c r="AP416" s="17"/>
    </row>
    <row r="417" spans="1:42" x14ac:dyDescent="0.35">
      <c r="A417" s="11">
        <v>418</v>
      </c>
      <c r="B417" s="5" t="str">
        <f>IF(Table1[[#This Row],[Savings]]&gt;0,"N","Y")</f>
        <v>N</v>
      </c>
      <c r="C417" s="5" t="s">
        <v>179</v>
      </c>
      <c r="D417" s="5" t="s">
        <v>343</v>
      </c>
      <c r="E417" s="5" t="s">
        <v>726</v>
      </c>
      <c r="F417" s="6">
        <v>25482</v>
      </c>
      <c r="G417" s="7">
        <f t="shared" ca="1" si="80"/>
        <v>55</v>
      </c>
      <c r="H417" s="4">
        <v>6</v>
      </c>
      <c r="I417" s="5" t="str">
        <f>IF(Table1[[#This Row],[No of Employees]]&lt;5,"Below 5",IF(Table1[[#This Row],[No of Employees]]&lt;10,"5 to 10",IF(Table1[[#This Row],[No of Employees]]&lt;15,"10 to 15","Above 15")))</f>
        <v>5 to 10</v>
      </c>
      <c r="J417" s="57">
        <v>21.216889999999999</v>
      </c>
      <c r="K417" s="34">
        <v>2.4410630000000002</v>
      </c>
      <c r="L417" s="34">
        <f t="shared" si="81"/>
        <v>23.657952999999999</v>
      </c>
      <c r="M417" s="67">
        <f t="shared" si="82"/>
        <v>8.6755821375979149E-4</v>
      </c>
      <c r="N417" s="34">
        <v>37.695757999999998</v>
      </c>
      <c r="O417" s="68">
        <f t="shared" si="83"/>
        <v>7.0593654881277159E-4</v>
      </c>
      <c r="P417" s="71"/>
      <c r="Q417" s="10">
        <v>58</v>
      </c>
      <c r="R417" s="8">
        <v>161</v>
      </c>
      <c r="S417" s="8">
        <v>5</v>
      </c>
      <c r="T417" s="8">
        <v>17</v>
      </c>
      <c r="U417" s="8">
        <v>0</v>
      </c>
      <c r="V417" s="8">
        <v>2</v>
      </c>
      <c r="W417" s="22">
        <v>6</v>
      </c>
      <c r="X417" s="16">
        <v>249</v>
      </c>
      <c r="Y417" s="8">
        <v>243</v>
      </c>
      <c r="Z417" s="9">
        <f t="shared" si="84"/>
        <v>2.4096385542168641E-2</v>
      </c>
      <c r="AA417" s="8">
        <f t="shared" si="85"/>
        <v>6</v>
      </c>
      <c r="AB417" s="42" t="str">
        <f t="shared" si="86"/>
        <v>C. 100-250</v>
      </c>
      <c r="AC417" s="40">
        <v>0.9</v>
      </c>
      <c r="AD417" s="26">
        <f t="shared" si="87"/>
        <v>219</v>
      </c>
      <c r="AE417" s="31">
        <f t="shared" si="88"/>
        <v>1</v>
      </c>
      <c r="AF417" s="31">
        <f>Table1[[#This Row],[Contactable leads]]*Table1[[#This Row],[Average productive calls per lead]]</f>
        <v>219</v>
      </c>
      <c r="AG417" s="31">
        <f>Table1[[#This Row],[Total Calls]]*$AG$1</f>
        <v>197.1</v>
      </c>
      <c r="AH417" s="31">
        <f>IF(Table1[[#This Row],[MSRU]]="Metro",3,IF(Table1[[#This Row],[MSRU]]="URBAN",2,1))</f>
        <v>1</v>
      </c>
      <c r="AI417" s="23">
        <f t="shared" si="89"/>
        <v>24</v>
      </c>
      <c r="AJ417" s="4">
        <f t="shared" si="90"/>
        <v>8</v>
      </c>
      <c r="AK417" s="4">
        <f t="shared" si="91"/>
        <v>6</v>
      </c>
      <c r="AL417" s="4">
        <f t="shared" si="92"/>
        <v>15</v>
      </c>
      <c r="AM417" s="4">
        <f>(Table1[[#This Row],[Total Employees dedicated for sales pitch]]*Table1[[#This Row],[Working days]]*Table1[[#This Row],[Productive working hours]]*60)/Table1[[#This Row],[Minutes per connected call]]</f>
        <v>576</v>
      </c>
      <c r="AN41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219</v>
      </c>
      <c r="AO417" s="22">
        <f>Table1[[#This Row],[Contactable leads]]-Table1[[#This Row],[Contacted leads]]</f>
        <v>0</v>
      </c>
      <c r="AP417" s="17"/>
    </row>
    <row r="418" spans="1:42" x14ac:dyDescent="0.35">
      <c r="A418" s="11">
        <v>419</v>
      </c>
      <c r="B418" s="5" t="str">
        <f>IF(Table1[[#This Row],[Savings]]&gt;0,"N","Y")</f>
        <v>N</v>
      </c>
      <c r="C418" s="5" t="s">
        <v>174</v>
      </c>
      <c r="D418" s="5" t="s">
        <v>175</v>
      </c>
      <c r="E418" s="5" t="s">
        <v>727</v>
      </c>
      <c r="F418" s="6">
        <v>28103</v>
      </c>
      <c r="G418" s="7">
        <f t="shared" ca="1" si="80"/>
        <v>48</v>
      </c>
      <c r="H418" s="4">
        <v>11</v>
      </c>
      <c r="I418" s="5" t="str">
        <f>IF(Table1[[#This Row],[No of Employees]]&lt;5,"Below 5",IF(Table1[[#This Row],[No of Employees]]&lt;10,"5 to 10",IF(Table1[[#This Row],[No of Employees]]&lt;15,"10 to 15","Above 15")))</f>
        <v>10 to 15</v>
      </c>
      <c r="J418" s="57">
        <v>54.711303999999998</v>
      </c>
      <c r="K418" s="34">
        <v>3.0937130000000002</v>
      </c>
      <c r="L418" s="34">
        <f t="shared" si="81"/>
        <v>57.805016999999999</v>
      </c>
      <c r="M418" s="67">
        <f t="shared" si="82"/>
        <v>2.1197614728068141E-3</v>
      </c>
      <c r="N418" s="34">
        <v>105.970896</v>
      </c>
      <c r="O418" s="68">
        <f t="shared" si="83"/>
        <v>1.9845397086016188E-3</v>
      </c>
      <c r="P418" s="71"/>
      <c r="Q418" s="10">
        <v>106</v>
      </c>
      <c r="R418" s="8">
        <v>315</v>
      </c>
      <c r="S418" s="8">
        <v>23</v>
      </c>
      <c r="T418" s="8">
        <v>38</v>
      </c>
      <c r="U418" s="8">
        <v>0</v>
      </c>
      <c r="V418" s="8">
        <v>5</v>
      </c>
      <c r="W418" s="22">
        <v>19</v>
      </c>
      <c r="X418" s="16">
        <v>506</v>
      </c>
      <c r="Y418" s="8">
        <v>485</v>
      </c>
      <c r="Z418" s="9">
        <f t="shared" si="84"/>
        <v>4.1501976284584963E-2</v>
      </c>
      <c r="AA418" s="8">
        <f t="shared" si="85"/>
        <v>21</v>
      </c>
      <c r="AB418" s="42" t="str">
        <f t="shared" si="86"/>
        <v>D. 240-500</v>
      </c>
      <c r="AC418" s="40">
        <v>0.9</v>
      </c>
      <c r="AD418" s="26">
        <f t="shared" si="87"/>
        <v>437</v>
      </c>
      <c r="AE418" s="31">
        <f t="shared" si="88"/>
        <v>1</v>
      </c>
      <c r="AF418" s="31">
        <f>Table1[[#This Row],[Contactable leads]]*Table1[[#This Row],[Average productive calls per lead]]</f>
        <v>437</v>
      </c>
      <c r="AG418" s="31">
        <f>Table1[[#This Row],[Total Calls]]*$AG$1</f>
        <v>393.3</v>
      </c>
      <c r="AH418" s="31">
        <f>IF(Table1[[#This Row],[MSRU]]="Metro",3,IF(Table1[[#This Row],[MSRU]]="URBAN",2,1))</f>
        <v>1</v>
      </c>
      <c r="AI418" s="23">
        <f t="shared" si="89"/>
        <v>24</v>
      </c>
      <c r="AJ418" s="4">
        <f t="shared" si="90"/>
        <v>8</v>
      </c>
      <c r="AK418" s="4">
        <f t="shared" si="91"/>
        <v>6</v>
      </c>
      <c r="AL418" s="4">
        <f t="shared" si="92"/>
        <v>15</v>
      </c>
      <c r="AM418" s="4">
        <f>(Table1[[#This Row],[Total Employees dedicated for sales pitch]]*Table1[[#This Row],[Working days]]*Table1[[#This Row],[Productive working hours]]*60)/Table1[[#This Row],[Minutes per connected call]]</f>
        <v>576</v>
      </c>
      <c r="AN41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437</v>
      </c>
      <c r="AO418" s="22">
        <f>Table1[[#This Row],[Contactable leads]]-Table1[[#This Row],[Contacted leads]]</f>
        <v>0</v>
      </c>
      <c r="AP418" s="17"/>
    </row>
    <row r="419" spans="1:42" x14ac:dyDescent="0.35">
      <c r="A419" s="11">
        <v>420</v>
      </c>
      <c r="B419" s="5" t="str">
        <f>IF(Table1[[#This Row],[Savings]]&gt;0,"N","Y")</f>
        <v>N</v>
      </c>
      <c r="C419" s="5" t="s">
        <v>188</v>
      </c>
      <c r="D419" s="5" t="s">
        <v>343</v>
      </c>
      <c r="E419" s="5" t="s">
        <v>728</v>
      </c>
      <c r="F419" s="6">
        <v>28089</v>
      </c>
      <c r="G419" s="7">
        <f t="shared" ca="1" si="80"/>
        <v>48</v>
      </c>
      <c r="H419" s="4">
        <v>7</v>
      </c>
      <c r="I419" s="5" t="str">
        <f>IF(Table1[[#This Row],[No of Employees]]&lt;5,"Below 5",IF(Table1[[#This Row],[No of Employees]]&lt;10,"5 to 10",IF(Table1[[#This Row],[No of Employees]]&lt;15,"10 to 15","Above 15")))</f>
        <v>5 to 10</v>
      </c>
      <c r="J419" s="57">
        <v>21.428863</v>
      </c>
      <c r="K419" s="34">
        <v>0.21777199999999999</v>
      </c>
      <c r="L419" s="34">
        <f t="shared" si="81"/>
        <v>21.646635</v>
      </c>
      <c r="M419" s="67">
        <f t="shared" si="82"/>
        <v>7.9380139078432462E-4</v>
      </c>
      <c r="N419" s="34">
        <v>22.442157999999999</v>
      </c>
      <c r="O419" s="68">
        <f t="shared" si="83"/>
        <v>4.2027910849891734E-4</v>
      </c>
      <c r="P419" s="71"/>
      <c r="Q419" s="10">
        <v>20</v>
      </c>
      <c r="R419" s="8">
        <v>109</v>
      </c>
      <c r="S419" s="8">
        <v>2</v>
      </c>
      <c r="T419" s="8">
        <v>9</v>
      </c>
      <c r="U419" s="8">
        <v>0</v>
      </c>
      <c r="V419" s="8">
        <v>2</v>
      </c>
      <c r="W419" s="22">
        <v>7</v>
      </c>
      <c r="X419" s="16">
        <v>149</v>
      </c>
      <c r="Y419" s="8">
        <v>146</v>
      </c>
      <c r="Z419" s="9">
        <f t="shared" si="84"/>
        <v>2.0134228187919434E-2</v>
      </c>
      <c r="AA419" s="8">
        <f t="shared" si="85"/>
        <v>3</v>
      </c>
      <c r="AB419" s="42" t="str">
        <f t="shared" si="86"/>
        <v>C. 100-250</v>
      </c>
      <c r="AC419" s="40">
        <v>0.9</v>
      </c>
      <c r="AD419" s="26">
        <f t="shared" si="87"/>
        <v>131</v>
      </c>
      <c r="AE419" s="31">
        <f t="shared" si="88"/>
        <v>1</v>
      </c>
      <c r="AF419" s="31">
        <f>Table1[[#This Row],[Contactable leads]]*Table1[[#This Row],[Average productive calls per lead]]</f>
        <v>131</v>
      </c>
      <c r="AG419" s="31">
        <f>Table1[[#This Row],[Total Calls]]*$AG$1</f>
        <v>117.9</v>
      </c>
      <c r="AH419" s="31">
        <f>IF(Table1[[#This Row],[MSRU]]="Metro",3,IF(Table1[[#This Row],[MSRU]]="URBAN",2,1))</f>
        <v>1</v>
      </c>
      <c r="AI419" s="23">
        <f t="shared" si="89"/>
        <v>24</v>
      </c>
      <c r="AJ419" s="4">
        <f t="shared" si="90"/>
        <v>8</v>
      </c>
      <c r="AK419" s="4">
        <f t="shared" si="91"/>
        <v>6</v>
      </c>
      <c r="AL419" s="4">
        <f t="shared" si="92"/>
        <v>15</v>
      </c>
      <c r="AM419" s="4">
        <f>(Table1[[#This Row],[Total Employees dedicated for sales pitch]]*Table1[[#This Row],[Working days]]*Table1[[#This Row],[Productive working hours]]*60)/Table1[[#This Row],[Minutes per connected call]]</f>
        <v>576</v>
      </c>
      <c r="AN41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131</v>
      </c>
      <c r="AO419" s="22">
        <f>Table1[[#This Row],[Contactable leads]]-Table1[[#This Row],[Contacted leads]]</f>
        <v>0</v>
      </c>
      <c r="AP419" s="17"/>
    </row>
    <row r="420" spans="1:42" x14ac:dyDescent="0.35">
      <c r="A420" s="11">
        <v>421</v>
      </c>
      <c r="B420" s="5" t="str">
        <f>IF(Table1[[#This Row],[Savings]]&gt;0,"N","Y")</f>
        <v>N</v>
      </c>
      <c r="C420" s="5" t="s">
        <v>174</v>
      </c>
      <c r="D420" s="5" t="s">
        <v>343</v>
      </c>
      <c r="E420" s="5" t="s">
        <v>729</v>
      </c>
      <c r="F420" s="6">
        <v>28412</v>
      </c>
      <c r="G420" s="7">
        <f t="shared" ca="1" si="80"/>
        <v>47</v>
      </c>
      <c r="H420" s="4">
        <v>8</v>
      </c>
      <c r="I420" s="5" t="str">
        <f>IF(Table1[[#This Row],[No of Employees]]&lt;5,"Below 5",IF(Table1[[#This Row],[No of Employees]]&lt;10,"5 to 10",IF(Table1[[#This Row],[No of Employees]]&lt;15,"10 to 15","Above 15")))</f>
        <v>5 to 10</v>
      </c>
      <c r="J420" s="57">
        <v>27.734449000000001</v>
      </c>
      <c r="K420" s="34">
        <v>0.60345400000000005</v>
      </c>
      <c r="L420" s="34">
        <f t="shared" si="81"/>
        <v>28.337903000000001</v>
      </c>
      <c r="M420" s="67">
        <f t="shared" si="82"/>
        <v>1.039176149702311E-3</v>
      </c>
      <c r="N420" s="34">
        <v>69.947817999999998</v>
      </c>
      <c r="O420" s="68">
        <f t="shared" si="83"/>
        <v>1.3099277970721232E-3</v>
      </c>
      <c r="P420" s="71"/>
      <c r="Q420" s="10">
        <v>20</v>
      </c>
      <c r="R420" s="8">
        <v>280</v>
      </c>
      <c r="S420" s="8">
        <v>3</v>
      </c>
      <c r="T420" s="8">
        <v>13</v>
      </c>
      <c r="U420" s="8">
        <v>0</v>
      </c>
      <c r="V420" s="8">
        <v>2</v>
      </c>
      <c r="W420" s="22">
        <v>14</v>
      </c>
      <c r="X420" s="16">
        <v>332</v>
      </c>
      <c r="Y420" s="8">
        <v>325</v>
      </c>
      <c r="Z420" s="9">
        <f t="shared" si="84"/>
        <v>2.108433734939763E-2</v>
      </c>
      <c r="AA420" s="8">
        <f t="shared" si="85"/>
        <v>7</v>
      </c>
      <c r="AB420" s="42" t="str">
        <f t="shared" si="86"/>
        <v>D. 240-500</v>
      </c>
      <c r="AC420" s="40">
        <v>0.9</v>
      </c>
      <c r="AD420" s="26">
        <f t="shared" si="87"/>
        <v>293</v>
      </c>
      <c r="AE420" s="31">
        <f t="shared" si="88"/>
        <v>1</v>
      </c>
      <c r="AF420" s="31">
        <f>Table1[[#This Row],[Contactable leads]]*Table1[[#This Row],[Average productive calls per lead]]</f>
        <v>293</v>
      </c>
      <c r="AG420" s="31">
        <f>Table1[[#This Row],[Total Calls]]*$AG$1</f>
        <v>263.7</v>
      </c>
      <c r="AH420" s="31">
        <f>IF(Table1[[#This Row],[MSRU]]="Metro",3,IF(Table1[[#This Row],[MSRU]]="URBAN",2,1))</f>
        <v>1</v>
      </c>
      <c r="AI420" s="23">
        <f t="shared" si="89"/>
        <v>24</v>
      </c>
      <c r="AJ420" s="4">
        <f t="shared" si="90"/>
        <v>8</v>
      </c>
      <c r="AK420" s="4">
        <f t="shared" si="91"/>
        <v>6</v>
      </c>
      <c r="AL420" s="4">
        <f t="shared" si="92"/>
        <v>15</v>
      </c>
      <c r="AM420" s="4">
        <f>(Table1[[#This Row],[Total Employees dedicated for sales pitch]]*Table1[[#This Row],[Working days]]*Table1[[#This Row],[Productive working hours]]*60)/Table1[[#This Row],[Minutes per connected call]]</f>
        <v>576</v>
      </c>
      <c r="AN42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293</v>
      </c>
      <c r="AO420" s="22">
        <f>Table1[[#This Row],[Contactable leads]]-Table1[[#This Row],[Contacted leads]]</f>
        <v>0</v>
      </c>
      <c r="AP420" s="17"/>
    </row>
    <row r="421" spans="1:42" x14ac:dyDescent="0.35">
      <c r="A421" s="11">
        <v>422</v>
      </c>
      <c r="B421" s="5" t="str">
        <f>IF(Table1[[#This Row],[Savings]]&gt;0,"N","Y")</f>
        <v>N</v>
      </c>
      <c r="C421" s="5" t="s">
        <v>174</v>
      </c>
      <c r="D421" s="5" t="s">
        <v>343</v>
      </c>
      <c r="E421" s="5" t="s">
        <v>730</v>
      </c>
      <c r="F421" s="6">
        <v>28583</v>
      </c>
      <c r="G421" s="7">
        <f t="shared" ca="1" si="80"/>
        <v>47</v>
      </c>
      <c r="H421" s="4">
        <v>8</v>
      </c>
      <c r="I421" s="5" t="str">
        <f>IF(Table1[[#This Row],[No of Employees]]&lt;5,"Below 5",IF(Table1[[#This Row],[No of Employees]]&lt;10,"5 to 10",IF(Table1[[#This Row],[No of Employees]]&lt;15,"10 to 15","Above 15")))</f>
        <v>5 to 10</v>
      </c>
      <c r="J421" s="57">
        <v>38.930740999999998</v>
      </c>
      <c r="K421" s="34">
        <v>2.691084</v>
      </c>
      <c r="L421" s="34">
        <f t="shared" si="81"/>
        <v>41.621825000000001</v>
      </c>
      <c r="M421" s="67">
        <f t="shared" si="82"/>
        <v>1.5263094043014894E-3</v>
      </c>
      <c r="N421" s="34">
        <v>44.385347000000003</v>
      </c>
      <c r="O421" s="68">
        <f t="shared" si="83"/>
        <v>8.3121391746618562E-4</v>
      </c>
      <c r="P421" s="71"/>
      <c r="Q421" s="10">
        <v>98</v>
      </c>
      <c r="R421" s="8">
        <v>317</v>
      </c>
      <c r="S421" s="8">
        <v>8</v>
      </c>
      <c r="T421" s="8">
        <v>20</v>
      </c>
      <c r="U421" s="8">
        <v>0</v>
      </c>
      <c r="V421" s="8">
        <v>3</v>
      </c>
      <c r="W421" s="22">
        <v>15</v>
      </c>
      <c r="X421" s="16">
        <v>461</v>
      </c>
      <c r="Y421" s="8">
        <v>448</v>
      </c>
      <c r="Z421" s="9">
        <f t="shared" si="84"/>
        <v>2.8199566160520662E-2</v>
      </c>
      <c r="AA421" s="8">
        <f t="shared" si="85"/>
        <v>13</v>
      </c>
      <c r="AB421" s="42" t="str">
        <f t="shared" si="86"/>
        <v>D. 240-500</v>
      </c>
      <c r="AC421" s="40">
        <v>0.9</v>
      </c>
      <c r="AD421" s="26">
        <f t="shared" si="87"/>
        <v>403</v>
      </c>
      <c r="AE421" s="31">
        <f t="shared" si="88"/>
        <v>1</v>
      </c>
      <c r="AF421" s="31">
        <f>Table1[[#This Row],[Contactable leads]]*Table1[[#This Row],[Average productive calls per lead]]</f>
        <v>403</v>
      </c>
      <c r="AG421" s="31">
        <f>Table1[[#This Row],[Total Calls]]*$AG$1</f>
        <v>362.7</v>
      </c>
      <c r="AH421" s="31">
        <f>IF(Table1[[#This Row],[MSRU]]="Metro",3,IF(Table1[[#This Row],[MSRU]]="URBAN",2,1))</f>
        <v>1</v>
      </c>
      <c r="AI421" s="23">
        <f t="shared" si="89"/>
        <v>24</v>
      </c>
      <c r="AJ421" s="4">
        <f t="shared" si="90"/>
        <v>8</v>
      </c>
      <c r="AK421" s="4">
        <f t="shared" si="91"/>
        <v>6</v>
      </c>
      <c r="AL421" s="4">
        <f t="shared" si="92"/>
        <v>15</v>
      </c>
      <c r="AM421" s="4">
        <f>(Table1[[#This Row],[Total Employees dedicated for sales pitch]]*Table1[[#This Row],[Working days]]*Table1[[#This Row],[Productive working hours]]*60)/Table1[[#This Row],[Minutes per connected call]]</f>
        <v>576</v>
      </c>
      <c r="AN42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403</v>
      </c>
      <c r="AO421" s="22">
        <f>Table1[[#This Row],[Contactable leads]]-Table1[[#This Row],[Contacted leads]]</f>
        <v>0</v>
      </c>
      <c r="AP421" s="17"/>
    </row>
    <row r="422" spans="1:42" x14ac:dyDescent="0.35">
      <c r="A422" s="11">
        <v>423</v>
      </c>
      <c r="B422" s="5" t="str">
        <f>IF(Table1[[#This Row],[Savings]]&gt;0,"N","Y")</f>
        <v>N</v>
      </c>
      <c r="C422" s="5" t="s">
        <v>316</v>
      </c>
      <c r="D422" s="5" t="s">
        <v>356</v>
      </c>
      <c r="E422" s="5" t="s">
        <v>731</v>
      </c>
      <c r="F422" s="6">
        <v>28636</v>
      </c>
      <c r="G422" s="7">
        <f t="shared" ca="1" si="80"/>
        <v>47</v>
      </c>
      <c r="H422" s="4">
        <v>11</v>
      </c>
      <c r="I422" s="5" t="str">
        <f>IF(Table1[[#This Row],[No of Employees]]&lt;5,"Below 5",IF(Table1[[#This Row],[No of Employees]]&lt;10,"5 to 10",IF(Table1[[#This Row],[No of Employees]]&lt;15,"10 to 15","Above 15")))</f>
        <v>10 to 15</v>
      </c>
      <c r="J422" s="57">
        <v>23.390833000000001</v>
      </c>
      <c r="K422" s="34">
        <v>4.7754570000000003</v>
      </c>
      <c r="L422" s="34">
        <f t="shared" si="81"/>
        <v>28.16629</v>
      </c>
      <c r="M422" s="67">
        <f t="shared" si="82"/>
        <v>1.0328829480995368E-3</v>
      </c>
      <c r="N422" s="34">
        <v>103.849566</v>
      </c>
      <c r="O422" s="68">
        <f t="shared" si="83"/>
        <v>1.9448131064971326E-3</v>
      </c>
      <c r="P422" s="71"/>
      <c r="Q422" s="10">
        <v>5</v>
      </c>
      <c r="R422" s="8">
        <v>123</v>
      </c>
      <c r="S422" s="8">
        <v>7</v>
      </c>
      <c r="T422" s="8">
        <v>11</v>
      </c>
      <c r="U422" s="8">
        <v>0</v>
      </c>
      <c r="V422" s="8">
        <v>6</v>
      </c>
      <c r="W422" s="22">
        <v>2</v>
      </c>
      <c r="X422" s="16">
        <v>154</v>
      </c>
      <c r="Y422" s="8">
        <v>148</v>
      </c>
      <c r="Z422" s="9">
        <f t="shared" si="84"/>
        <v>3.8961038961038974E-2</v>
      </c>
      <c r="AA422" s="8">
        <f t="shared" si="85"/>
        <v>6</v>
      </c>
      <c r="AB422" s="42" t="str">
        <f t="shared" si="86"/>
        <v>C. 100-250</v>
      </c>
      <c r="AC422" s="40">
        <v>0.9</v>
      </c>
      <c r="AD422" s="26">
        <f t="shared" si="87"/>
        <v>133</v>
      </c>
      <c r="AE422" s="31">
        <f t="shared" si="88"/>
        <v>1</v>
      </c>
      <c r="AF422" s="31">
        <f>Table1[[#This Row],[Contactable leads]]*Table1[[#This Row],[Average productive calls per lead]]</f>
        <v>133</v>
      </c>
      <c r="AG422" s="31">
        <f>Table1[[#This Row],[Total Calls]]*$AG$1</f>
        <v>119.7</v>
      </c>
      <c r="AH422" s="31">
        <f>IF(Table1[[#This Row],[MSRU]]="Metro",3,IF(Table1[[#This Row],[MSRU]]="URBAN",2,1))</f>
        <v>2</v>
      </c>
      <c r="AI422" s="23">
        <f t="shared" si="89"/>
        <v>24</v>
      </c>
      <c r="AJ422" s="4">
        <f t="shared" si="90"/>
        <v>8</v>
      </c>
      <c r="AK422" s="4">
        <f t="shared" si="91"/>
        <v>6</v>
      </c>
      <c r="AL422" s="4">
        <f t="shared" si="92"/>
        <v>15</v>
      </c>
      <c r="AM422" s="4">
        <f>(Table1[[#This Row],[Total Employees dedicated for sales pitch]]*Table1[[#This Row],[Working days]]*Table1[[#This Row],[Productive working hours]]*60)/Table1[[#This Row],[Minutes per connected call]]</f>
        <v>1152</v>
      </c>
      <c r="AN42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133</v>
      </c>
      <c r="AO422" s="22">
        <f>Table1[[#This Row],[Contactable leads]]-Table1[[#This Row],[Contacted leads]]</f>
        <v>0</v>
      </c>
      <c r="AP422" s="17"/>
    </row>
    <row r="423" spans="1:42" x14ac:dyDescent="0.35">
      <c r="A423" s="11">
        <v>424</v>
      </c>
      <c r="B423" s="5" t="str">
        <f>IF(Table1[[#This Row],[Savings]]&gt;0,"N","Y")</f>
        <v>N</v>
      </c>
      <c r="C423" s="5" t="s">
        <v>190</v>
      </c>
      <c r="D423" s="5" t="s">
        <v>356</v>
      </c>
      <c r="E423" s="5" t="s">
        <v>732</v>
      </c>
      <c r="F423" s="6">
        <v>28819</v>
      </c>
      <c r="G423" s="7">
        <f t="shared" ca="1" si="80"/>
        <v>46</v>
      </c>
      <c r="H423" s="4">
        <v>13</v>
      </c>
      <c r="I423" s="5" t="str">
        <f>IF(Table1[[#This Row],[No of Employees]]&lt;5,"Below 5",IF(Table1[[#This Row],[No of Employees]]&lt;10,"5 to 10",IF(Table1[[#This Row],[No of Employees]]&lt;15,"10 to 15","Above 15")))</f>
        <v>10 to 15</v>
      </c>
      <c r="J423" s="57">
        <v>69.479900999999998</v>
      </c>
      <c r="K423" s="34">
        <v>12.330724</v>
      </c>
      <c r="L423" s="34">
        <f t="shared" si="81"/>
        <v>81.810625000000002</v>
      </c>
      <c r="M423" s="67">
        <f t="shared" si="82"/>
        <v>3.0000685051480213E-3</v>
      </c>
      <c r="N423" s="34">
        <v>113.79252700000001</v>
      </c>
      <c r="O423" s="68">
        <f t="shared" si="83"/>
        <v>2.1310170707023357E-3</v>
      </c>
      <c r="P423" s="71"/>
      <c r="Q423" s="10">
        <v>265</v>
      </c>
      <c r="R423" s="8">
        <v>350</v>
      </c>
      <c r="S423" s="8">
        <v>103</v>
      </c>
      <c r="T423" s="8">
        <v>30</v>
      </c>
      <c r="U423" s="8">
        <v>2</v>
      </c>
      <c r="V423" s="8">
        <v>10</v>
      </c>
      <c r="W423" s="22">
        <v>26</v>
      </c>
      <c r="X423" s="16">
        <v>786</v>
      </c>
      <c r="Y423" s="8">
        <v>753</v>
      </c>
      <c r="Z423" s="9">
        <f t="shared" si="84"/>
        <v>4.1984732824427495E-2</v>
      </c>
      <c r="AA423" s="8">
        <f t="shared" si="85"/>
        <v>33</v>
      </c>
      <c r="AB423" s="42" t="str">
        <f t="shared" si="86"/>
        <v>F. 750-100</v>
      </c>
      <c r="AC423" s="40">
        <v>0.9</v>
      </c>
      <c r="AD423" s="26">
        <f t="shared" si="87"/>
        <v>678</v>
      </c>
      <c r="AE423" s="31">
        <f t="shared" si="88"/>
        <v>1</v>
      </c>
      <c r="AF423" s="31">
        <f>Table1[[#This Row],[Contactable leads]]*Table1[[#This Row],[Average productive calls per lead]]</f>
        <v>678</v>
      </c>
      <c r="AG423" s="31">
        <f>Table1[[#This Row],[Total Calls]]*$AG$1</f>
        <v>610.20000000000005</v>
      </c>
      <c r="AH423" s="31">
        <f>IF(Table1[[#This Row],[MSRU]]="Metro",3,IF(Table1[[#This Row],[MSRU]]="URBAN",2,1))</f>
        <v>2</v>
      </c>
      <c r="AI423" s="23">
        <f t="shared" si="89"/>
        <v>24</v>
      </c>
      <c r="AJ423" s="4">
        <f t="shared" si="90"/>
        <v>8</v>
      </c>
      <c r="AK423" s="4">
        <f t="shared" si="91"/>
        <v>6</v>
      </c>
      <c r="AL423" s="4">
        <f t="shared" si="92"/>
        <v>15</v>
      </c>
      <c r="AM423" s="4">
        <f>(Table1[[#This Row],[Total Employees dedicated for sales pitch]]*Table1[[#This Row],[Working days]]*Table1[[#This Row],[Productive working hours]]*60)/Table1[[#This Row],[Minutes per connected call]]</f>
        <v>1152</v>
      </c>
      <c r="AN42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678</v>
      </c>
      <c r="AO423" s="22">
        <f>Table1[[#This Row],[Contactable leads]]-Table1[[#This Row],[Contacted leads]]</f>
        <v>0</v>
      </c>
      <c r="AP423" s="17"/>
    </row>
    <row r="424" spans="1:42" x14ac:dyDescent="0.35">
      <c r="A424" s="11">
        <v>425</v>
      </c>
      <c r="B424" s="5" t="str">
        <f>IF(Table1[[#This Row],[Savings]]&gt;0,"N","Y")</f>
        <v>N</v>
      </c>
      <c r="C424" s="5" t="s">
        <v>184</v>
      </c>
      <c r="D424" s="5" t="s">
        <v>343</v>
      </c>
      <c r="E424" s="5" t="s">
        <v>733</v>
      </c>
      <c r="F424" s="6">
        <v>29576</v>
      </c>
      <c r="G424" s="7">
        <f t="shared" ca="1" si="80"/>
        <v>44</v>
      </c>
      <c r="H424" s="4">
        <v>8</v>
      </c>
      <c r="I424" s="5" t="str">
        <f>IF(Table1[[#This Row],[No of Employees]]&lt;5,"Below 5",IF(Table1[[#This Row],[No of Employees]]&lt;10,"5 to 10",IF(Table1[[#This Row],[No of Employees]]&lt;15,"10 to 15","Above 15")))</f>
        <v>5 to 10</v>
      </c>
      <c r="J424" s="57">
        <v>14.47833</v>
      </c>
      <c r="K424" s="34">
        <v>0.30546299999999998</v>
      </c>
      <c r="L424" s="34">
        <f t="shared" si="81"/>
        <v>14.783792999999999</v>
      </c>
      <c r="M424" s="67">
        <f t="shared" si="82"/>
        <v>5.4213486042830965E-4</v>
      </c>
      <c r="N424" s="34">
        <v>23.190339000000002</v>
      </c>
      <c r="O424" s="68">
        <f t="shared" si="83"/>
        <v>4.3429045463041815E-4</v>
      </c>
      <c r="P424" s="71"/>
      <c r="Q424" s="10">
        <v>58</v>
      </c>
      <c r="R424" s="8">
        <v>124</v>
      </c>
      <c r="S424" s="8">
        <v>3</v>
      </c>
      <c r="T424" s="8">
        <v>6</v>
      </c>
      <c r="U424" s="8">
        <v>0</v>
      </c>
      <c r="V424" s="8">
        <v>0</v>
      </c>
      <c r="W424" s="22">
        <v>5</v>
      </c>
      <c r="X424" s="16">
        <v>196</v>
      </c>
      <c r="Y424" s="8">
        <v>194</v>
      </c>
      <c r="Z424" s="9">
        <f t="shared" si="84"/>
        <v>1.0204081632653073E-2</v>
      </c>
      <c r="AA424" s="8">
        <f t="shared" si="85"/>
        <v>2</v>
      </c>
      <c r="AB424" s="42" t="str">
        <f t="shared" si="86"/>
        <v>C. 100-250</v>
      </c>
      <c r="AC424" s="40">
        <v>0.9</v>
      </c>
      <c r="AD424" s="26">
        <f t="shared" si="87"/>
        <v>175</v>
      </c>
      <c r="AE424" s="31">
        <f t="shared" si="88"/>
        <v>1</v>
      </c>
      <c r="AF424" s="31">
        <f>Table1[[#This Row],[Contactable leads]]*Table1[[#This Row],[Average productive calls per lead]]</f>
        <v>175</v>
      </c>
      <c r="AG424" s="31">
        <f>Table1[[#This Row],[Total Calls]]*$AG$1</f>
        <v>157.5</v>
      </c>
      <c r="AH424" s="31">
        <f>IF(Table1[[#This Row],[MSRU]]="Metro",3,IF(Table1[[#This Row],[MSRU]]="URBAN",2,1))</f>
        <v>1</v>
      </c>
      <c r="AI424" s="23">
        <f t="shared" si="89"/>
        <v>24</v>
      </c>
      <c r="AJ424" s="4">
        <f t="shared" si="90"/>
        <v>8</v>
      </c>
      <c r="AK424" s="4">
        <f t="shared" si="91"/>
        <v>6</v>
      </c>
      <c r="AL424" s="4">
        <f t="shared" si="92"/>
        <v>15</v>
      </c>
      <c r="AM424" s="4">
        <f>(Table1[[#This Row],[Total Employees dedicated for sales pitch]]*Table1[[#This Row],[Working days]]*Table1[[#This Row],[Productive working hours]]*60)/Table1[[#This Row],[Minutes per connected call]]</f>
        <v>576</v>
      </c>
      <c r="AN42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175</v>
      </c>
      <c r="AO424" s="22">
        <f>Table1[[#This Row],[Contactable leads]]-Table1[[#This Row],[Contacted leads]]</f>
        <v>0</v>
      </c>
      <c r="AP424" s="17"/>
    </row>
    <row r="425" spans="1:42" x14ac:dyDescent="0.35">
      <c r="A425" s="11">
        <v>426</v>
      </c>
      <c r="B425" s="5" t="str">
        <f>IF(Table1[[#This Row],[Savings]]&gt;0,"N","Y")</f>
        <v>N</v>
      </c>
      <c r="C425" s="5" t="s">
        <v>188</v>
      </c>
      <c r="D425" s="5" t="s">
        <v>343</v>
      </c>
      <c r="E425" s="5" t="s">
        <v>734</v>
      </c>
      <c r="F425" s="6">
        <v>29583</v>
      </c>
      <c r="G425" s="7">
        <f t="shared" ca="1" si="80"/>
        <v>44</v>
      </c>
      <c r="H425" s="4">
        <v>7</v>
      </c>
      <c r="I425" s="5" t="str">
        <f>IF(Table1[[#This Row],[No of Employees]]&lt;5,"Below 5",IF(Table1[[#This Row],[No of Employees]]&lt;10,"5 to 10",IF(Table1[[#This Row],[No of Employees]]&lt;15,"10 to 15","Above 15")))</f>
        <v>5 to 10</v>
      </c>
      <c r="J425" s="57">
        <v>13.578109</v>
      </c>
      <c r="K425" s="34">
        <v>0.91611900000000002</v>
      </c>
      <c r="L425" s="34">
        <f t="shared" si="81"/>
        <v>14.494228</v>
      </c>
      <c r="M425" s="67">
        <f t="shared" si="82"/>
        <v>5.3151625390020663E-4</v>
      </c>
      <c r="N425" s="34">
        <v>10.580945</v>
      </c>
      <c r="O425" s="68">
        <f t="shared" si="83"/>
        <v>1.9815162747165746E-4</v>
      </c>
      <c r="P425" s="71"/>
      <c r="Q425" s="10">
        <v>51</v>
      </c>
      <c r="R425" s="8">
        <v>53</v>
      </c>
      <c r="S425" s="8">
        <v>9</v>
      </c>
      <c r="T425" s="8">
        <v>2</v>
      </c>
      <c r="U425" s="8">
        <v>0</v>
      </c>
      <c r="V425" s="8">
        <v>1</v>
      </c>
      <c r="W425" s="22">
        <v>4</v>
      </c>
      <c r="X425" s="16">
        <v>120</v>
      </c>
      <c r="Y425" s="8">
        <v>115</v>
      </c>
      <c r="Z425" s="9">
        <f t="shared" si="84"/>
        <v>4.166666666666663E-2</v>
      </c>
      <c r="AA425" s="8">
        <f t="shared" si="85"/>
        <v>5</v>
      </c>
      <c r="AB425" s="42" t="str">
        <f t="shared" si="86"/>
        <v>C. 100-250</v>
      </c>
      <c r="AC425" s="40">
        <v>0.9</v>
      </c>
      <c r="AD425" s="26">
        <f t="shared" si="87"/>
        <v>104</v>
      </c>
      <c r="AE425" s="31">
        <f t="shared" si="88"/>
        <v>1</v>
      </c>
      <c r="AF425" s="31">
        <f>Table1[[#This Row],[Contactable leads]]*Table1[[#This Row],[Average productive calls per lead]]</f>
        <v>104</v>
      </c>
      <c r="AG425" s="31">
        <f>Table1[[#This Row],[Total Calls]]*$AG$1</f>
        <v>93.600000000000009</v>
      </c>
      <c r="AH425" s="31">
        <f>IF(Table1[[#This Row],[MSRU]]="Metro",3,IF(Table1[[#This Row],[MSRU]]="URBAN",2,1))</f>
        <v>1</v>
      </c>
      <c r="AI425" s="23">
        <f t="shared" si="89"/>
        <v>24</v>
      </c>
      <c r="AJ425" s="4">
        <f t="shared" si="90"/>
        <v>8</v>
      </c>
      <c r="AK425" s="4">
        <f t="shared" si="91"/>
        <v>6</v>
      </c>
      <c r="AL425" s="4">
        <f t="shared" si="92"/>
        <v>15</v>
      </c>
      <c r="AM425" s="4">
        <f>(Table1[[#This Row],[Total Employees dedicated for sales pitch]]*Table1[[#This Row],[Working days]]*Table1[[#This Row],[Productive working hours]]*60)/Table1[[#This Row],[Minutes per connected call]]</f>
        <v>576</v>
      </c>
      <c r="AN42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104</v>
      </c>
      <c r="AO425" s="22">
        <f>Table1[[#This Row],[Contactable leads]]-Table1[[#This Row],[Contacted leads]]</f>
        <v>0</v>
      </c>
      <c r="AP425" s="17"/>
    </row>
    <row r="426" spans="1:42" x14ac:dyDescent="0.35">
      <c r="A426" s="11">
        <v>427</v>
      </c>
      <c r="B426" s="5" t="str">
        <f>IF(Table1[[#This Row],[Savings]]&gt;0,"N","Y")</f>
        <v>N</v>
      </c>
      <c r="C426" s="5" t="s">
        <v>316</v>
      </c>
      <c r="D426" s="5" t="s">
        <v>340</v>
      </c>
      <c r="E426" s="5" t="s">
        <v>735</v>
      </c>
      <c r="F426" s="6">
        <v>34113</v>
      </c>
      <c r="G426" s="7">
        <f t="shared" ca="1" si="80"/>
        <v>32</v>
      </c>
      <c r="H426" s="4">
        <v>11</v>
      </c>
      <c r="I426" s="5" t="str">
        <f>IF(Table1[[#This Row],[No of Employees]]&lt;5,"Below 5",IF(Table1[[#This Row],[No of Employees]]&lt;10,"5 to 10",IF(Table1[[#This Row],[No of Employees]]&lt;15,"10 to 15","Above 15")))</f>
        <v>10 to 15</v>
      </c>
      <c r="J426" s="57">
        <v>38.014234000000002</v>
      </c>
      <c r="K426" s="34">
        <v>12.208133</v>
      </c>
      <c r="L426" s="34">
        <f t="shared" si="81"/>
        <v>50.222367000000006</v>
      </c>
      <c r="M426" s="67">
        <f t="shared" si="82"/>
        <v>1.8416989418023064E-3</v>
      </c>
      <c r="N426" s="34">
        <v>52.122332</v>
      </c>
      <c r="O426" s="68">
        <f t="shared" si="83"/>
        <v>9.761060957615838E-4</v>
      </c>
      <c r="P426" s="71"/>
      <c r="Q426" s="10">
        <v>37</v>
      </c>
      <c r="R426" s="8">
        <v>235</v>
      </c>
      <c r="S426" s="8">
        <v>28</v>
      </c>
      <c r="T426" s="8">
        <v>13</v>
      </c>
      <c r="U426" s="8">
        <v>0</v>
      </c>
      <c r="V426" s="8">
        <v>7</v>
      </c>
      <c r="W426" s="22">
        <v>18</v>
      </c>
      <c r="X426" s="16">
        <v>338</v>
      </c>
      <c r="Y426" s="8">
        <v>327</v>
      </c>
      <c r="Z426" s="9">
        <f t="shared" si="84"/>
        <v>3.2544378698224907E-2</v>
      </c>
      <c r="AA426" s="8">
        <f t="shared" si="85"/>
        <v>11</v>
      </c>
      <c r="AB426" s="42" t="str">
        <f t="shared" si="86"/>
        <v>D. 240-500</v>
      </c>
      <c r="AC426" s="40">
        <v>0.9</v>
      </c>
      <c r="AD426" s="26">
        <f t="shared" si="87"/>
        <v>294</v>
      </c>
      <c r="AE426" s="31">
        <f t="shared" si="88"/>
        <v>1</v>
      </c>
      <c r="AF426" s="31">
        <f>Table1[[#This Row],[Contactable leads]]*Table1[[#This Row],[Average productive calls per lead]]</f>
        <v>294</v>
      </c>
      <c r="AG426" s="31">
        <f>Table1[[#This Row],[Total Calls]]*$AG$1</f>
        <v>264.60000000000002</v>
      </c>
      <c r="AH426" s="31">
        <f>IF(Table1[[#This Row],[MSRU]]="Metro",3,IF(Table1[[#This Row],[MSRU]]="URBAN",2,1))</f>
        <v>3</v>
      </c>
      <c r="AI426" s="23">
        <f t="shared" si="89"/>
        <v>24</v>
      </c>
      <c r="AJ426" s="4">
        <f t="shared" si="90"/>
        <v>8</v>
      </c>
      <c r="AK426" s="4">
        <f t="shared" si="91"/>
        <v>6</v>
      </c>
      <c r="AL426" s="4">
        <f t="shared" si="92"/>
        <v>15</v>
      </c>
      <c r="AM426" s="4">
        <f>(Table1[[#This Row],[Total Employees dedicated for sales pitch]]*Table1[[#This Row],[Working days]]*Table1[[#This Row],[Productive working hours]]*60)/Table1[[#This Row],[Minutes per connected call]]</f>
        <v>1728</v>
      </c>
      <c r="AN42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294</v>
      </c>
      <c r="AO426" s="22">
        <f>Table1[[#This Row],[Contactable leads]]-Table1[[#This Row],[Contacted leads]]</f>
        <v>0</v>
      </c>
      <c r="AP426" s="17"/>
    </row>
    <row r="427" spans="1:42" x14ac:dyDescent="0.35">
      <c r="A427" s="11">
        <v>428</v>
      </c>
      <c r="B427" s="5" t="str">
        <f>IF(Table1[[#This Row],[Savings]]&gt;0,"N","Y")</f>
        <v>N</v>
      </c>
      <c r="C427" s="5" t="s">
        <v>314</v>
      </c>
      <c r="D427" s="5" t="s">
        <v>356</v>
      </c>
      <c r="E427" s="5" t="s">
        <v>736</v>
      </c>
      <c r="F427" s="6">
        <v>34775</v>
      </c>
      <c r="G427" s="7">
        <f t="shared" ca="1" si="80"/>
        <v>30</v>
      </c>
      <c r="H427" s="4">
        <v>13</v>
      </c>
      <c r="I427" s="5" t="str">
        <f>IF(Table1[[#This Row],[No of Employees]]&lt;5,"Below 5",IF(Table1[[#This Row],[No of Employees]]&lt;10,"5 to 10",IF(Table1[[#This Row],[No of Employees]]&lt;15,"10 to 15","Above 15")))</f>
        <v>10 to 15</v>
      </c>
      <c r="J427" s="57">
        <v>32.950865</v>
      </c>
      <c r="K427" s="34">
        <v>10.32</v>
      </c>
      <c r="L427" s="34">
        <f t="shared" si="81"/>
        <v>43.270865000000001</v>
      </c>
      <c r="M427" s="67">
        <f t="shared" si="82"/>
        <v>1.5867811702576754E-3</v>
      </c>
      <c r="N427" s="34">
        <v>91.474171999999996</v>
      </c>
      <c r="O427" s="68">
        <f t="shared" si="83"/>
        <v>1.7130564475500362E-3</v>
      </c>
      <c r="P427" s="71"/>
      <c r="Q427" s="10">
        <v>21</v>
      </c>
      <c r="R427" s="8">
        <v>152</v>
      </c>
      <c r="S427" s="8">
        <v>29</v>
      </c>
      <c r="T427" s="8">
        <v>17</v>
      </c>
      <c r="U427" s="8">
        <v>0</v>
      </c>
      <c r="V427" s="8">
        <v>1</v>
      </c>
      <c r="W427" s="22">
        <v>19</v>
      </c>
      <c r="X427" s="16">
        <v>239</v>
      </c>
      <c r="Y427" s="8">
        <v>234</v>
      </c>
      <c r="Z427" s="9">
        <f t="shared" si="84"/>
        <v>2.0920502092050208E-2</v>
      </c>
      <c r="AA427" s="8">
        <f t="shared" si="85"/>
        <v>5</v>
      </c>
      <c r="AB427" s="42" t="str">
        <f t="shared" si="86"/>
        <v>C. 100-250</v>
      </c>
      <c r="AC427" s="40">
        <v>0.9</v>
      </c>
      <c r="AD427" s="26">
        <f t="shared" si="87"/>
        <v>211</v>
      </c>
      <c r="AE427" s="31">
        <f t="shared" si="88"/>
        <v>1</v>
      </c>
      <c r="AF427" s="31">
        <f>Table1[[#This Row],[Contactable leads]]*Table1[[#This Row],[Average productive calls per lead]]</f>
        <v>211</v>
      </c>
      <c r="AG427" s="31">
        <f>Table1[[#This Row],[Total Calls]]*$AG$1</f>
        <v>189.9</v>
      </c>
      <c r="AH427" s="31">
        <f>IF(Table1[[#This Row],[MSRU]]="Metro",3,IF(Table1[[#This Row],[MSRU]]="URBAN",2,1))</f>
        <v>2</v>
      </c>
      <c r="AI427" s="23">
        <f t="shared" si="89"/>
        <v>24</v>
      </c>
      <c r="AJ427" s="4">
        <f t="shared" si="90"/>
        <v>8</v>
      </c>
      <c r="AK427" s="4">
        <f t="shared" si="91"/>
        <v>6</v>
      </c>
      <c r="AL427" s="4">
        <f t="shared" si="92"/>
        <v>15</v>
      </c>
      <c r="AM427" s="4">
        <f>(Table1[[#This Row],[Total Employees dedicated for sales pitch]]*Table1[[#This Row],[Working days]]*Table1[[#This Row],[Productive working hours]]*60)/Table1[[#This Row],[Minutes per connected call]]</f>
        <v>1152</v>
      </c>
      <c r="AN42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211</v>
      </c>
      <c r="AO427" s="22">
        <f>Table1[[#This Row],[Contactable leads]]-Table1[[#This Row],[Contacted leads]]</f>
        <v>0</v>
      </c>
      <c r="AP427" s="17"/>
    </row>
    <row r="428" spans="1:42" x14ac:dyDescent="0.35">
      <c r="A428" s="11">
        <v>429</v>
      </c>
      <c r="B428" s="5" t="str">
        <f>IF(Table1[[#This Row],[Savings]]&gt;0,"N","Y")</f>
        <v>N</v>
      </c>
      <c r="C428" s="5" t="s">
        <v>314</v>
      </c>
      <c r="D428" s="5" t="s">
        <v>356</v>
      </c>
      <c r="E428" s="5" t="s">
        <v>737</v>
      </c>
      <c r="F428" s="6">
        <v>35139</v>
      </c>
      <c r="G428" s="7">
        <f t="shared" ca="1" si="80"/>
        <v>29</v>
      </c>
      <c r="H428" s="4">
        <v>6</v>
      </c>
      <c r="I428" s="5" t="str">
        <f>IF(Table1[[#This Row],[No of Employees]]&lt;5,"Below 5",IF(Table1[[#This Row],[No of Employees]]&lt;10,"5 to 10",IF(Table1[[#This Row],[No of Employees]]&lt;15,"10 to 15","Above 15")))</f>
        <v>5 to 10</v>
      </c>
      <c r="J428" s="57">
        <v>8.9332639999999994</v>
      </c>
      <c r="K428" s="34">
        <v>2.767261</v>
      </c>
      <c r="L428" s="34">
        <f t="shared" si="81"/>
        <v>11.700524999999999</v>
      </c>
      <c r="M428" s="67">
        <f t="shared" si="82"/>
        <v>4.2906867593539403E-4</v>
      </c>
      <c r="N428" s="34">
        <v>15.896647</v>
      </c>
      <c r="O428" s="68">
        <f t="shared" si="83"/>
        <v>2.9769991946772631E-4</v>
      </c>
      <c r="P428" s="71"/>
      <c r="Q428" s="10">
        <v>13</v>
      </c>
      <c r="R428" s="8">
        <v>65</v>
      </c>
      <c r="S428" s="8">
        <v>5</v>
      </c>
      <c r="T428" s="8">
        <v>8</v>
      </c>
      <c r="U428" s="8">
        <v>0</v>
      </c>
      <c r="V428" s="8">
        <v>2</v>
      </c>
      <c r="W428" s="22">
        <v>6</v>
      </c>
      <c r="X428" s="16">
        <v>99</v>
      </c>
      <c r="Y428" s="8">
        <v>94</v>
      </c>
      <c r="Z428" s="9">
        <f t="shared" si="84"/>
        <v>5.0505050505050497E-2</v>
      </c>
      <c r="AA428" s="8">
        <f t="shared" si="85"/>
        <v>5</v>
      </c>
      <c r="AB428" s="42" t="str">
        <f t="shared" si="86"/>
        <v>B. 50-100</v>
      </c>
      <c r="AC428" s="40">
        <v>0.9</v>
      </c>
      <c r="AD428" s="26">
        <f t="shared" si="87"/>
        <v>85</v>
      </c>
      <c r="AE428" s="31">
        <f t="shared" si="88"/>
        <v>1</v>
      </c>
      <c r="AF428" s="31">
        <f>Table1[[#This Row],[Contactable leads]]*Table1[[#This Row],[Average productive calls per lead]]</f>
        <v>85</v>
      </c>
      <c r="AG428" s="31">
        <f>Table1[[#This Row],[Total Calls]]*$AG$1</f>
        <v>76.5</v>
      </c>
      <c r="AH428" s="31">
        <f>IF(Table1[[#This Row],[MSRU]]="Metro",3,IF(Table1[[#This Row],[MSRU]]="URBAN",2,1))</f>
        <v>2</v>
      </c>
      <c r="AI428" s="23">
        <f t="shared" si="89"/>
        <v>24</v>
      </c>
      <c r="AJ428" s="4">
        <f t="shared" si="90"/>
        <v>8</v>
      </c>
      <c r="AK428" s="4">
        <f t="shared" si="91"/>
        <v>6</v>
      </c>
      <c r="AL428" s="4">
        <f t="shared" si="92"/>
        <v>15</v>
      </c>
      <c r="AM428" s="4">
        <f>(Table1[[#This Row],[Total Employees dedicated for sales pitch]]*Table1[[#This Row],[Working days]]*Table1[[#This Row],[Productive working hours]]*60)/Table1[[#This Row],[Minutes per connected call]]</f>
        <v>1152</v>
      </c>
      <c r="AN42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85</v>
      </c>
      <c r="AO428" s="22">
        <f>Table1[[#This Row],[Contactable leads]]-Table1[[#This Row],[Contacted leads]]</f>
        <v>0</v>
      </c>
      <c r="AP428" s="17"/>
    </row>
    <row r="429" spans="1:42" x14ac:dyDescent="0.35">
      <c r="A429" s="11">
        <v>430</v>
      </c>
      <c r="B429" s="5" t="str">
        <f>IF(Table1[[#This Row],[Savings]]&gt;0,"N","Y")</f>
        <v>N</v>
      </c>
      <c r="C429" s="5" t="s">
        <v>213</v>
      </c>
      <c r="D429" s="5" t="s">
        <v>175</v>
      </c>
      <c r="E429" s="5" t="s">
        <v>738</v>
      </c>
      <c r="F429" s="6">
        <v>35333</v>
      </c>
      <c r="G429" s="7">
        <f t="shared" ca="1" si="80"/>
        <v>28</v>
      </c>
      <c r="H429" s="4">
        <v>9</v>
      </c>
      <c r="I429" s="5" t="str">
        <f>IF(Table1[[#This Row],[No of Employees]]&lt;5,"Below 5",IF(Table1[[#This Row],[No of Employees]]&lt;10,"5 to 10",IF(Table1[[#This Row],[No of Employees]]&lt;15,"10 to 15","Above 15")))</f>
        <v>5 to 10</v>
      </c>
      <c r="J429" s="57">
        <v>8.872992</v>
      </c>
      <c r="K429" s="34">
        <v>5.4120619999999997</v>
      </c>
      <c r="L429" s="34">
        <f t="shared" si="81"/>
        <v>14.285053999999999</v>
      </c>
      <c r="M429" s="67">
        <f t="shared" si="82"/>
        <v>5.2384565696373493E-4</v>
      </c>
      <c r="N429" s="34">
        <v>19.450016000000002</v>
      </c>
      <c r="O429" s="68">
        <f t="shared" si="83"/>
        <v>3.6424462321179982E-4</v>
      </c>
      <c r="P429" s="71"/>
      <c r="Q429" s="10">
        <v>10</v>
      </c>
      <c r="R429" s="8">
        <v>76</v>
      </c>
      <c r="S429" s="8">
        <v>13</v>
      </c>
      <c r="T429" s="8">
        <v>5</v>
      </c>
      <c r="U429" s="8">
        <v>0</v>
      </c>
      <c r="V429" s="8">
        <v>0</v>
      </c>
      <c r="W429" s="22">
        <v>4</v>
      </c>
      <c r="X429" s="16">
        <v>108</v>
      </c>
      <c r="Y429" s="8">
        <v>107</v>
      </c>
      <c r="Z429" s="9">
        <f t="shared" si="84"/>
        <v>9.2592592592593004E-3</v>
      </c>
      <c r="AA429" s="8">
        <f t="shared" si="85"/>
        <v>1</v>
      </c>
      <c r="AB429" s="42" t="str">
        <f t="shared" si="86"/>
        <v>C. 100-250</v>
      </c>
      <c r="AC429" s="40">
        <v>0.9</v>
      </c>
      <c r="AD429" s="26">
        <f t="shared" si="87"/>
        <v>96</v>
      </c>
      <c r="AE429" s="31">
        <f t="shared" si="88"/>
        <v>1</v>
      </c>
      <c r="AF429" s="31">
        <f>Table1[[#This Row],[Contactable leads]]*Table1[[#This Row],[Average productive calls per lead]]</f>
        <v>96</v>
      </c>
      <c r="AG429" s="31">
        <f>Table1[[#This Row],[Total Calls]]*$AG$1</f>
        <v>86.4</v>
      </c>
      <c r="AH429" s="31">
        <f>IF(Table1[[#This Row],[MSRU]]="Metro",3,IF(Table1[[#This Row],[MSRU]]="URBAN",2,1))</f>
        <v>1</v>
      </c>
      <c r="AI429" s="23">
        <f t="shared" si="89"/>
        <v>24</v>
      </c>
      <c r="AJ429" s="4">
        <f t="shared" si="90"/>
        <v>8</v>
      </c>
      <c r="AK429" s="4">
        <f t="shared" si="91"/>
        <v>6</v>
      </c>
      <c r="AL429" s="4">
        <f t="shared" si="92"/>
        <v>15</v>
      </c>
      <c r="AM429" s="4">
        <f>(Table1[[#This Row],[Total Employees dedicated for sales pitch]]*Table1[[#This Row],[Working days]]*Table1[[#This Row],[Productive working hours]]*60)/Table1[[#This Row],[Minutes per connected call]]</f>
        <v>576</v>
      </c>
      <c r="AN42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96</v>
      </c>
      <c r="AO429" s="22">
        <f>Table1[[#This Row],[Contactable leads]]-Table1[[#This Row],[Contacted leads]]</f>
        <v>0</v>
      </c>
      <c r="AP429" s="17"/>
    </row>
    <row r="430" spans="1:42" x14ac:dyDescent="0.35">
      <c r="A430" s="11">
        <v>431</v>
      </c>
      <c r="B430" s="5" t="str">
        <f>IF(Table1[[#This Row],[Savings]]&gt;0,"N","Y")</f>
        <v>N</v>
      </c>
      <c r="C430" s="5" t="s">
        <v>314</v>
      </c>
      <c r="D430" s="5" t="s">
        <v>356</v>
      </c>
      <c r="E430" s="5" t="s">
        <v>739</v>
      </c>
      <c r="F430" s="6">
        <v>35501</v>
      </c>
      <c r="G430" s="7">
        <f t="shared" ca="1" si="80"/>
        <v>28</v>
      </c>
      <c r="H430" s="4">
        <v>11</v>
      </c>
      <c r="I430" s="5" t="str">
        <f>IF(Table1[[#This Row],[No of Employees]]&lt;5,"Below 5",IF(Table1[[#This Row],[No of Employees]]&lt;10,"5 to 10",IF(Table1[[#This Row],[No of Employees]]&lt;15,"10 to 15","Above 15")))</f>
        <v>10 to 15</v>
      </c>
      <c r="J430" s="57">
        <v>15.161908</v>
      </c>
      <c r="K430" s="34">
        <v>14.319061</v>
      </c>
      <c r="L430" s="34">
        <f t="shared" si="81"/>
        <v>29.480969000000002</v>
      </c>
      <c r="M430" s="67">
        <f t="shared" si="82"/>
        <v>1.0810933982981447E-3</v>
      </c>
      <c r="N430" s="34">
        <v>24.777197999999999</v>
      </c>
      <c r="O430" s="68">
        <f t="shared" si="83"/>
        <v>4.6400790363124427E-4</v>
      </c>
      <c r="P430" s="71"/>
      <c r="Q430" s="10">
        <v>49</v>
      </c>
      <c r="R430" s="8">
        <v>56</v>
      </c>
      <c r="S430" s="8">
        <v>13</v>
      </c>
      <c r="T430" s="8">
        <v>5</v>
      </c>
      <c r="U430" s="8">
        <v>0</v>
      </c>
      <c r="V430" s="8">
        <v>3</v>
      </c>
      <c r="W430" s="22">
        <v>17</v>
      </c>
      <c r="X430" s="16">
        <v>143</v>
      </c>
      <c r="Y430" s="8">
        <v>139</v>
      </c>
      <c r="Z430" s="9">
        <f t="shared" si="84"/>
        <v>2.7972027972028024E-2</v>
      </c>
      <c r="AA430" s="8">
        <f t="shared" si="85"/>
        <v>4</v>
      </c>
      <c r="AB430" s="42" t="str">
        <f t="shared" si="86"/>
        <v>C. 100-250</v>
      </c>
      <c r="AC430" s="40">
        <v>0.9</v>
      </c>
      <c r="AD430" s="26">
        <f t="shared" si="87"/>
        <v>125</v>
      </c>
      <c r="AE430" s="31">
        <f t="shared" si="88"/>
        <v>1</v>
      </c>
      <c r="AF430" s="31">
        <f>Table1[[#This Row],[Contactable leads]]*Table1[[#This Row],[Average productive calls per lead]]</f>
        <v>125</v>
      </c>
      <c r="AG430" s="31">
        <f>Table1[[#This Row],[Total Calls]]*$AG$1</f>
        <v>112.5</v>
      </c>
      <c r="AH430" s="31">
        <f>IF(Table1[[#This Row],[MSRU]]="Metro",3,IF(Table1[[#This Row],[MSRU]]="URBAN",2,1))</f>
        <v>2</v>
      </c>
      <c r="AI430" s="23">
        <f t="shared" si="89"/>
        <v>24</v>
      </c>
      <c r="AJ430" s="4">
        <f t="shared" si="90"/>
        <v>8</v>
      </c>
      <c r="AK430" s="4">
        <f t="shared" si="91"/>
        <v>6</v>
      </c>
      <c r="AL430" s="4">
        <f t="shared" si="92"/>
        <v>15</v>
      </c>
      <c r="AM430" s="4">
        <f>(Table1[[#This Row],[Total Employees dedicated for sales pitch]]*Table1[[#This Row],[Working days]]*Table1[[#This Row],[Productive working hours]]*60)/Table1[[#This Row],[Minutes per connected call]]</f>
        <v>1152</v>
      </c>
      <c r="AN43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125</v>
      </c>
      <c r="AO430" s="22">
        <f>Table1[[#This Row],[Contactable leads]]-Table1[[#This Row],[Contacted leads]]</f>
        <v>0</v>
      </c>
      <c r="AP430" s="17"/>
    </row>
    <row r="431" spans="1:42" x14ac:dyDescent="0.35">
      <c r="A431" s="11">
        <v>432</v>
      </c>
      <c r="B431" s="5" t="str">
        <f>IF(Table1[[#This Row],[Savings]]&gt;0,"N","Y")</f>
        <v>N</v>
      </c>
      <c r="C431" s="5" t="s">
        <v>179</v>
      </c>
      <c r="D431" s="5" t="s">
        <v>356</v>
      </c>
      <c r="E431" s="5" t="s">
        <v>740</v>
      </c>
      <c r="F431" s="6">
        <v>36238</v>
      </c>
      <c r="G431" s="7">
        <f t="shared" ca="1" si="80"/>
        <v>26</v>
      </c>
      <c r="H431" s="4">
        <v>8</v>
      </c>
      <c r="I431" s="5" t="str">
        <f>IF(Table1[[#This Row],[No of Employees]]&lt;5,"Below 5",IF(Table1[[#This Row],[No of Employees]]&lt;10,"5 to 10",IF(Table1[[#This Row],[No of Employees]]&lt;15,"10 to 15","Above 15")))</f>
        <v>5 to 10</v>
      </c>
      <c r="J431" s="57">
        <v>16.842172000000001</v>
      </c>
      <c r="K431" s="34">
        <v>3.2570869999999998</v>
      </c>
      <c r="L431" s="34">
        <f t="shared" si="81"/>
        <v>20.099259</v>
      </c>
      <c r="M431" s="67">
        <f t="shared" si="82"/>
        <v>7.3705773428222687E-4</v>
      </c>
      <c r="N431" s="34">
        <v>23.319673000000002</v>
      </c>
      <c r="O431" s="68">
        <f t="shared" si="83"/>
        <v>4.3671252020087707E-4</v>
      </c>
      <c r="P431" s="71"/>
      <c r="Q431" s="10">
        <v>31</v>
      </c>
      <c r="R431" s="8">
        <v>135</v>
      </c>
      <c r="S431" s="8">
        <v>2</v>
      </c>
      <c r="T431" s="8">
        <v>10</v>
      </c>
      <c r="U431" s="8">
        <v>0</v>
      </c>
      <c r="V431" s="8">
        <v>4</v>
      </c>
      <c r="W431" s="22">
        <v>6</v>
      </c>
      <c r="X431" s="16">
        <v>188</v>
      </c>
      <c r="Y431" s="8">
        <v>180</v>
      </c>
      <c r="Z431" s="9">
        <f t="shared" si="84"/>
        <v>4.2553191489361653E-2</v>
      </c>
      <c r="AA431" s="8">
        <f t="shared" si="85"/>
        <v>8</v>
      </c>
      <c r="AB431" s="42" t="str">
        <f t="shared" si="86"/>
        <v>C. 100-250</v>
      </c>
      <c r="AC431" s="40">
        <v>0.9</v>
      </c>
      <c r="AD431" s="26">
        <f t="shared" si="87"/>
        <v>162</v>
      </c>
      <c r="AE431" s="31">
        <f t="shared" si="88"/>
        <v>1</v>
      </c>
      <c r="AF431" s="31">
        <f>Table1[[#This Row],[Contactable leads]]*Table1[[#This Row],[Average productive calls per lead]]</f>
        <v>162</v>
      </c>
      <c r="AG431" s="31">
        <f>Table1[[#This Row],[Total Calls]]*$AG$1</f>
        <v>145.80000000000001</v>
      </c>
      <c r="AH431" s="31">
        <f>IF(Table1[[#This Row],[MSRU]]="Metro",3,IF(Table1[[#This Row],[MSRU]]="URBAN",2,1))</f>
        <v>2</v>
      </c>
      <c r="AI431" s="23">
        <f t="shared" si="89"/>
        <v>24</v>
      </c>
      <c r="AJ431" s="4">
        <f t="shared" si="90"/>
        <v>8</v>
      </c>
      <c r="AK431" s="4">
        <f t="shared" si="91"/>
        <v>6</v>
      </c>
      <c r="AL431" s="4">
        <f t="shared" si="92"/>
        <v>15</v>
      </c>
      <c r="AM431" s="4">
        <f>(Table1[[#This Row],[Total Employees dedicated for sales pitch]]*Table1[[#This Row],[Working days]]*Table1[[#This Row],[Productive working hours]]*60)/Table1[[#This Row],[Minutes per connected call]]</f>
        <v>1152</v>
      </c>
      <c r="AN43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162</v>
      </c>
      <c r="AO431" s="22">
        <f>Table1[[#This Row],[Contactable leads]]-Table1[[#This Row],[Contacted leads]]</f>
        <v>0</v>
      </c>
      <c r="AP431" s="17"/>
    </row>
    <row r="432" spans="1:42" x14ac:dyDescent="0.35">
      <c r="A432" s="11">
        <v>433</v>
      </c>
      <c r="B432" s="5" t="str">
        <f>IF(Table1[[#This Row],[Savings]]&gt;0,"N","Y")</f>
        <v>N</v>
      </c>
      <c r="C432" s="5" t="s">
        <v>316</v>
      </c>
      <c r="D432" s="5" t="s">
        <v>356</v>
      </c>
      <c r="E432" s="5" t="s">
        <v>741</v>
      </c>
      <c r="F432" s="6">
        <v>39167</v>
      </c>
      <c r="G432" s="7">
        <f t="shared" ca="1" si="80"/>
        <v>18</v>
      </c>
      <c r="H432" s="4">
        <v>8</v>
      </c>
      <c r="I432" s="5" t="str">
        <f>IF(Table1[[#This Row],[No of Employees]]&lt;5,"Below 5",IF(Table1[[#This Row],[No of Employees]]&lt;10,"5 to 10",IF(Table1[[#This Row],[No of Employees]]&lt;15,"10 to 15","Above 15")))</f>
        <v>5 to 10</v>
      </c>
      <c r="J432" s="57">
        <v>11.291301000000001</v>
      </c>
      <c r="K432" s="34">
        <v>3.3815569999999999</v>
      </c>
      <c r="L432" s="34">
        <f t="shared" si="81"/>
        <v>14.672858000000002</v>
      </c>
      <c r="M432" s="67">
        <f t="shared" si="82"/>
        <v>5.3806677514453886E-4</v>
      </c>
      <c r="N432" s="34">
        <v>37.565733999999999</v>
      </c>
      <c r="O432" s="68">
        <f t="shared" si="83"/>
        <v>7.0350156146425263E-4</v>
      </c>
      <c r="P432" s="71"/>
      <c r="Q432" s="10">
        <v>13</v>
      </c>
      <c r="R432" s="8">
        <v>150</v>
      </c>
      <c r="S432" s="8">
        <v>15</v>
      </c>
      <c r="T432" s="8">
        <v>11</v>
      </c>
      <c r="U432" s="8">
        <v>0</v>
      </c>
      <c r="V432" s="8">
        <v>2</v>
      </c>
      <c r="W432" s="22">
        <v>1</v>
      </c>
      <c r="X432" s="16">
        <v>192</v>
      </c>
      <c r="Y432" s="8">
        <v>188</v>
      </c>
      <c r="Z432" s="9">
        <f t="shared" si="84"/>
        <v>2.083333333333337E-2</v>
      </c>
      <c r="AA432" s="8">
        <f t="shared" si="85"/>
        <v>4</v>
      </c>
      <c r="AB432" s="42" t="str">
        <f t="shared" si="86"/>
        <v>C. 100-250</v>
      </c>
      <c r="AC432" s="40">
        <v>0.9</v>
      </c>
      <c r="AD432" s="26">
        <f t="shared" si="87"/>
        <v>169</v>
      </c>
      <c r="AE432" s="31">
        <f t="shared" si="88"/>
        <v>1</v>
      </c>
      <c r="AF432" s="31">
        <f>Table1[[#This Row],[Contactable leads]]*Table1[[#This Row],[Average productive calls per lead]]</f>
        <v>169</v>
      </c>
      <c r="AG432" s="31">
        <f>Table1[[#This Row],[Total Calls]]*$AG$1</f>
        <v>152.1</v>
      </c>
      <c r="AH432" s="31">
        <f>IF(Table1[[#This Row],[MSRU]]="Metro",3,IF(Table1[[#This Row],[MSRU]]="URBAN",2,1))</f>
        <v>2</v>
      </c>
      <c r="AI432" s="23">
        <f t="shared" si="89"/>
        <v>24</v>
      </c>
      <c r="AJ432" s="4">
        <f t="shared" si="90"/>
        <v>8</v>
      </c>
      <c r="AK432" s="4">
        <f t="shared" si="91"/>
        <v>6</v>
      </c>
      <c r="AL432" s="4">
        <f t="shared" si="92"/>
        <v>15</v>
      </c>
      <c r="AM432" s="4">
        <f>(Table1[[#This Row],[Total Employees dedicated for sales pitch]]*Table1[[#This Row],[Working days]]*Table1[[#This Row],[Productive working hours]]*60)/Table1[[#This Row],[Minutes per connected call]]</f>
        <v>1152</v>
      </c>
      <c r="AN43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169</v>
      </c>
      <c r="AO432" s="22">
        <f>Table1[[#This Row],[Contactable leads]]-Table1[[#This Row],[Contacted leads]]</f>
        <v>0</v>
      </c>
      <c r="AP432" s="17"/>
    </row>
    <row r="433" spans="1:42" x14ac:dyDescent="0.35">
      <c r="A433" s="11">
        <v>434</v>
      </c>
      <c r="B433" s="5" t="str">
        <f>IF(Table1[[#This Row],[Savings]]&gt;0,"N","Y")</f>
        <v>N</v>
      </c>
      <c r="C433" s="5" t="s">
        <v>315</v>
      </c>
      <c r="D433" s="5" t="s">
        <v>340</v>
      </c>
      <c r="E433" s="5" t="s">
        <v>742</v>
      </c>
      <c r="F433" s="6">
        <v>36941</v>
      </c>
      <c r="G433" s="7">
        <f t="shared" ca="1" si="80"/>
        <v>24</v>
      </c>
      <c r="H433" s="4">
        <v>8</v>
      </c>
      <c r="I433" s="5" t="str">
        <f>IF(Table1[[#This Row],[No of Employees]]&lt;5,"Below 5",IF(Table1[[#This Row],[No of Employees]]&lt;10,"5 to 10",IF(Table1[[#This Row],[No of Employees]]&lt;15,"10 to 15","Above 15")))</f>
        <v>5 to 10</v>
      </c>
      <c r="J433" s="57">
        <v>25.278243</v>
      </c>
      <c r="K433" s="34">
        <v>11.500595000000001</v>
      </c>
      <c r="L433" s="34">
        <f t="shared" si="81"/>
        <v>36.778838</v>
      </c>
      <c r="M433" s="67">
        <f t="shared" si="82"/>
        <v>1.3487127563166915E-3</v>
      </c>
      <c r="N433" s="34">
        <v>127.27926600000001</v>
      </c>
      <c r="O433" s="68">
        <f t="shared" si="83"/>
        <v>2.3835861259365772E-3</v>
      </c>
      <c r="P433" s="71"/>
      <c r="Q433" s="10">
        <v>65</v>
      </c>
      <c r="R433" s="8">
        <v>256</v>
      </c>
      <c r="S433" s="8">
        <v>22</v>
      </c>
      <c r="T433" s="8">
        <v>20</v>
      </c>
      <c r="U433" s="8">
        <v>0</v>
      </c>
      <c r="V433" s="8">
        <v>14</v>
      </c>
      <c r="W433" s="22">
        <v>9</v>
      </c>
      <c r="X433" s="16">
        <v>386</v>
      </c>
      <c r="Y433" s="8">
        <v>366</v>
      </c>
      <c r="Z433" s="9">
        <f t="shared" si="84"/>
        <v>5.1813471502590636E-2</v>
      </c>
      <c r="AA433" s="8">
        <f t="shared" si="85"/>
        <v>20</v>
      </c>
      <c r="AB433" s="42" t="str">
        <f t="shared" si="86"/>
        <v>D. 240-500</v>
      </c>
      <c r="AC433" s="40">
        <v>0.9</v>
      </c>
      <c r="AD433" s="26">
        <f t="shared" si="87"/>
        <v>329</v>
      </c>
      <c r="AE433" s="31">
        <f t="shared" si="88"/>
        <v>1</v>
      </c>
      <c r="AF433" s="31">
        <f>Table1[[#This Row],[Contactable leads]]*Table1[[#This Row],[Average productive calls per lead]]</f>
        <v>329</v>
      </c>
      <c r="AG433" s="31">
        <f>Table1[[#This Row],[Total Calls]]*$AG$1</f>
        <v>296.10000000000002</v>
      </c>
      <c r="AH433" s="31">
        <f>IF(Table1[[#This Row],[MSRU]]="Metro",3,IF(Table1[[#This Row],[MSRU]]="URBAN",2,1))</f>
        <v>3</v>
      </c>
      <c r="AI433" s="23">
        <f t="shared" si="89"/>
        <v>24</v>
      </c>
      <c r="AJ433" s="4">
        <f t="shared" si="90"/>
        <v>8</v>
      </c>
      <c r="AK433" s="4">
        <f t="shared" si="91"/>
        <v>6</v>
      </c>
      <c r="AL433" s="4">
        <f t="shared" si="92"/>
        <v>15</v>
      </c>
      <c r="AM433" s="4">
        <f>(Table1[[#This Row],[Total Employees dedicated for sales pitch]]*Table1[[#This Row],[Working days]]*Table1[[#This Row],[Productive working hours]]*60)/Table1[[#This Row],[Minutes per connected call]]</f>
        <v>1728</v>
      </c>
      <c r="AN43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329</v>
      </c>
      <c r="AO433" s="22">
        <f>Table1[[#This Row],[Contactable leads]]-Table1[[#This Row],[Contacted leads]]</f>
        <v>0</v>
      </c>
      <c r="AP433" s="17"/>
    </row>
    <row r="434" spans="1:42" x14ac:dyDescent="0.35">
      <c r="A434" s="11">
        <v>435</v>
      </c>
      <c r="B434" s="5" t="str">
        <f>IF(Table1[[#This Row],[Savings]]&gt;0,"N","Y")</f>
        <v>N</v>
      </c>
      <c r="C434" s="5" t="s">
        <v>315</v>
      </c>
      <c r="D434" s="5" t="s">
        <v>356</v>
      </c>
      <c r="E434" s="5" t="s">
        <v>743</v>
      </c>
      <c r="F434" s="6">
        <v>38462</v>
      </c>
      <c r="G434" s="7">
        <f t="shared" ca="1" si="80"/>
        <v>20</v>
      </c>
      <c r="H434" s="4">
        <v>8</v>
      </c>
      <c r="I434" s="5" t="str">
        <f>IF(Table1[[#This Row],[No of Employees]]&lt;5,"Below 5",IF(Table1[[#This Row],[No of Employees]]&lt;10,"5 to 10",IF(Table1[[#This Row],[No of Employees]]&lt;15,"10 to 15","Above 15")))</f>
        <v>5 to 10</v>
      </c>
      <c r="J434" s="57">
        <v>21.805371999999998</v>
      </c>
      <c r="K434" s="34">
        <v>3.697476</v>
      </c>
      <c r="L434" s="34">
        <f t="shared" si="81"/>
        <v>25.502848</v>
      </c>
      <c r="M434" s="67">
        <f t="shared" si="82"/>
        <v>9.3521215705633836E-4</v>
      </c>
      <c r="N434" s="34">
        <v>73.998687000000004</v>
      </c>
      <c r="O434" s="68">
        <f t="shared" si="83"/>
        <v>1.3857892900696282E-3</v>
      </c>
      <c r="P434" s="71"/>
      <c r="Q434" s="10">
        <v>12</v>
      </c>
      <c r="R434" s="8">
        <v>188</v>
      </c>
      <c r="S434" s="8">
        <v>9</v>
      </c>
      <c r="T434" s="8">
        <v>17</v>
      </c>
      <c r="U434" s="8">
        <v>0</v>
      </c>
      <c r="V434" s="8">
        <v>10</v>
      </c>
      <c r="W434" s="22">
        <v>11</v>
      </c>
      <c r="X434" s="16">
        <v>247</v>
      </c>
      <c r="Y434" s="8">
        <v>230</v>
      </c>
      <c r="Z434" s="9">
        <f t="shared" si="84"/>
        <v>6.8825910931174072E-2</v>
      </c>
      <c r="AA434" s="8">
        <f t="shared" si="85"/>
        <v>17</v>
      </c>
      <c r="AB434" s="42" t="str">
        <f t="shared" si="86"/>
        <v>C. 100-250</v>
      </c>
      <c r="AC434" s="40">
        <v>0.9</v>
      </c>
      <c r="AD434" s="26">
        <f t="shared" si="87"/>
        <v>207</v>
      </c>
      <c r="AE434" s="31">
        <f t="shared" si="88"/>
        <v>1</v>
      </c>
      <c r="AF434" s="31">
        <f>Table1[[#This Row],[Contactable leads]]*Table1[[#This Row],[Average productive calls per lead]]</f>
        <v>207</v>
      </c>
      <c r="AG434" s="31">
        <f>Table1[[#This Row],[Total Calls]]*$AG$1</f>
        <v>186.3</v>
      </c>
      <c r="AH434" s="31">
        <f>IF(Table1[[#This Row],[MSRU]]="Metro",3,IF(Table1[[#This Row],[MSRU]]="URBAN",2,1))</f>
        <v>2</v>
      </c>
      <c r="AI434" s="23">
        <f t="shared" si="89"/>
        <v>24</v>
      </c>
      <c r="AJ434" s="4">
        <f t="shared" si="90"/>
        <v>8</v>
      </c>
      <c r="AK434" s="4">
        <f t="shared" si="91"/>
        <v>6</v>
      </c>
      <c r="AL434" s="4">
        <f t="shared" si="92"/>
        <v>15</v>
      </c>
      <c r="AM434" s="4">
        <f>(Table1[[#This Row],[Total Employees dedicated for sales pitch]]*Table1[[#This Row],[Working days]]*Table1[[#This Row],[Productive working hours]]*60)/Table1[[#This Row],[Minutes per connected call]]</f>
        <v>1152</v>
      </c>
      <c r="AN43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207</v>
      </c>
      <c r="AO434" s="22">
        <f>Table1[[#This Row],[Contactable leads]]-Table1[[#This Row],[Contacted leads]]</f>
        <v>0</v>
      </c>
      <c r="AP434" s="17"/>
    </row>
    <row r="435" spans="1:42" x14ac:dyDescent="0.35">
      <c r="A435" s="11">
        <v>436</v>
      </c>
      <c r="B435" s="5" t="str">
        <f>IF(Table1[[#This Row],[Savings]]&gt;0,"N","Y")</f>
        <v>N</v>
      </c>
      <c r="C435" s="5" t="s">
        <v>315</v>
      </c>
      <c r="D435" s="5" t="s">
        <v>340</v>
      </c>
      <c r="E435" s="5" t="s">
        <v>744</v>
      </c>
      <c r="F435" s="6">
        <v>38895</v>
      </c>
      <c r="G435" s="7">
        <f t="shared" ca="1" si="80"/>
        <v>18</v>
      </c>
      <c r="H435" s="4">
        <v>8</v>
      </c>
      <c r="I435" s="5" t="str">
        <f>IF(Table1[[#This Row],[No of Employees]]&lt;5,"Below 5",IF(Table1[[#This Row],[No of Employees]]&lt;10,"5 to 10",IF(Table1[[#This Row],[No of Employees]]&lt;15,"10 to 15","Above 15")))</f>
        <v>5 to 10</v>
      </c>
      <c r="J435" s="57">
        <v>17.907253999999998</v>
      </c>
      <c r="K435" s="34">
        <v>12.652932</v>
      </c>
      <c r="L435" s="34">
        <f t="shared" si="81"/>
        <v>30.560185999999998</v>
      </c>
      <c r="M435" s="67">
        <f t="shared" si="82"/>
        <v>1.12066924717988E-3</v>
      </c>
      <c r="N435" s="34">
        <v>93.299852000000001</v>
      </c>
      <c r="O435" s="68">
        <f t="shared" si="83"/>
        <v>1.7472463486640159E-3</v>
      </c>
      <c r="P435" s="71"/>
      <c r="Q435" s="10">
        <v>23</v>
      </c>
      <c r="R435" s="8">
        <v>241</v>
      </c>
      <c r="S435" s="8">
        <v>13</v>
      </c>
      <c r="T435" s="8">
        <v>18</v>
      </c>
      <c r="U435" s="8">
        <v>0</v>
      </c>
      <c r="V435" s="8">
        <v>9</v>
      </c>
      <c r="W435" s="22">
        <v>11</v>
      </c>
      <c r="X435" s="16">
        <v>315</v>
      </c>
      <c r="Y435" s="8">
        <v>294</v>
      </c>
      <c r="Z435" s="9">
        <f t="shared" si="84"/>
        <v>6.6666666666666652E-2</v>
      </c>
      <c r="AA435" s="8">
        <f t="shared" si="85"/>
        <v>21</v>
      </c>
      <c r="AB435" s="42" t="str">
        <f t="shared" si="86"/>
        <v>D. 240-500</v>
      </c>
      <c r="AC435" s="40">
        <v>0.9</v>
      </c>
      <c r="AD435" s="26">
        <f t="shared" si="87"/>
        <v>265</v>
      </c>
      <c r="AE435" s="31">
        <f t="shared" si="88"/>
        <v>1</v>
      </c>
      <c r="AF435" s="31">
        <f>Table1[[#This Row],[Contactable leads]]*Table1[[#This Row],[Average productive calls per lead]]</f>
        <v>265</v>
      </c>
      <c r="AG435" s="31">
        <f>Table1[[#This Row],[Total Calls]]*$AG$1</f>
        <v>238.5</v>
      </c>
      <c r="AH435" s="31">
        <f>IF(Table1[[#This Row],[MSRU]]="Metro",3,IF(Table1[[#This Row],[MSRU]]="URBAN",2,1))</f>
        <v>3</v>
      </c>
      <c r="AI435" s="23">
        <f t="shared" si="89"/>
        <v>24</v>
      </c>
      <c r="AJ435" s="4">
        <f t="shared" si="90"/>
        <v>8</v>
      </c>
      <c r="AK435" s="4">
        <f t="shared" si="91"/>
        <v>6</v>
      </c>
      <c r="AL435" s="4">
        <f t="shared" si="92"/>
        <v>15</v>
      </c>
      <c r="AM435" s="4">
        <f>(Table1[[#This Row],[Total Employees dedicated for sales pitch]]*Table1[[#This Row],[Working days]]*Table1[[#This Row],[Productive working hours]]*60)/Table1[[#This Row],[Minutes per connected call]]</f>
        <v>1728</v>
      </c>
      <c r="AN43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265</v>
      </c>
      <c r="AO435" s="22">
        <f>Table1[[#This Row],[Contactable leads]]-Table1[[#This Row],[Contacted leads]]</f>
        <v>0</v>
      </c>
      <c r="AP435" s="17"/>
    </row>
    <row r="436" spans="1:42" x14ac:dyDescent="0.35">
      <c r="A436" s="11">
        <v>437</v>
      </c>
      <c r="B436" s="5" t="str">
        <f>IF(Table1[[#This Row],[Savings]]&gt;0,"N","Y")</f>
        <v>N</v>
      </c>
      <c r="C436" s="5" t="s">
        <v>313</v>
      </c>
      <c r="D436" s="5" t="s">
        <v>340</v>
      </c>
      <c r="E436" s="5" t="s">
        <v>745</v>
      </c>
      <c r="F436" s="6">
        <v>39147</v>
      </c>
      <c r="G436" s="7">
        <f t="shared" ca="1" si="80"/>
        <v>18</v>
      </c>
      <c r="H436" s="4">
        <v>8</v>
      </c>
      <c r="I436" s="5" t="str">
        <f>IF(Table1[[#This Row],[No of Employees]]&lt;5,"Below 5",IF(Table1[[#This Row],[No of Employees]]&lt;10,"5 to 10",IF(Table1[[#This Row],[No of Employees]]&lt;15,"10 to 15","Above 15")))</f>
        <v>5 to 10</v>
      </c>
      <c r="J436" s="57">
        <v>19.686087000000001</v>
      </c>
      <c r="K436" s="34">
        <v>6.5585519999999997</v>
      </c>
      <c r="L436" s="34">
        <f t="shared" si="81"/>
        <v>26.244638999999999</v>
      </c>
      <c r="M436" s="67">
        <f t="shared" si="82"/>
        <v>9.6241429389983825E-4</v>
      </c>
      <c r="N436" s="34">
        <v>90.193629999999999</v>
      </c>
      <c r="O436" s="68">
        <f t="shared" si="83"/>
        <v>1.689075462737639E-3</v>
      </c>
      <c r="P436" s="71"/>
      <c r="Q436" s="10">
        <v>44</v>
      </c>
      <c r="R436" s="8">
        <v>169</v>
      </c>
      <c r="S436" s="8">
        <v>17</v>
      </c>
      <c r="T436" s="8">
        <v>5</v>
      </c>
      <c r="U436" s="8">
        <v>0</v>
      </c>
      <c r="V436" s="8">
        <v>3</v>
      </c>
      <c r="W436" s="22">
        <v>10</v>
      </c>
      <c r="X436" s="16">
        <v>248</v>
      </c>
      <c r="Y436" s="8">
        <v>245</v>
      </c>
      <c r="Z436" s="9">
        <f t="shared" si="84"/>
        <v>1.2096774193548376E-2</v>
      </c>
      <c r="AA436" s="8">
        <f t="shared" si="85"/>
        <v>3</v>
      </c>
      <c r="AB436" s="42" t="str">
        <f t="shared" si="86"/>
        <v>C. 100-250</v>
      </c>
      <c r="AC436" s="40">
        <v>0.9</v>
      </c>
      <c r="AD436" s="26">
        <f t="shared" si="87"/>
        <v>221</v>
      </c>
      <c r="AE436" s="31">
        <f t="shared" si="88"/>
        <v>1</v>
      </c>
      <c r="AF436" s="31">
        <f>Table1[[#This Row],[Contactable leads]]*Table1[[#This Row],[Average productive calls per lead]]</f>
        <v>221</v>
      </c>
      <c r="AG436" s="31">
        <f>Table1[[#This Row],[Total Calls]]*$AG$1</f>
        <v>198.9</v>
      </c>
      <c r="AH436" s="31">
        <f>IF(Table1[[#This Row],[MSRU]]="Metro",3,IF(Table1[[#This Row],[MSRU]]="URBAN",2,1))</f>
        <v>3</v>
      </c>
      <c r="AI436" s="23">
        <f t="shared" si="89"/>
        <v>24</v>
      </c>
      <c r="AJ436" s="4">
        <f t="shared" si="90"/>
        <v>8</v>
      </c>
      <c r="AK436" s="4">
        <f t="shared" si="91"/>
        <v>6</v>
      </c>
      <c r="AL436" s="4">
        <f t="shared" si="92"/>
        <v>15</v>
      </c>
      <c r="AM436" s="4">
        <f>(Table1[[#This Row],[Total Employees dedicated for sales pitch]]*Table1[[#This Row],[Working days]]*Table1[[#This Row],[Productive working hours]]*60)/Table1[[#This Row],[Minutes per connected call]]</f>
        <v>1728</v>
      </c>
      <c r="AN43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221</v>
      </c>
      <c r="AO436" s="22">
        <f>Table1[[#This Row],[Contactable leads]]-Table1[[#This Row],[Contacted leads]]</f>
        <v>0</v>
      </c>
      <c r="AP436" s="17"/>
    </row>
    <row r="437" spans="1:42" x14ac:dyDescent="0.35">
      <c r="A437" s="11">
        <v>438</v>
      </c>
      <c r="B437" s="5" t="str">
        <f>IF(Table1[[#This Row],[Savings]]&gt;0,"N","Y")</f>
        <v>N</v>
      </c>
      <c r="C437" s="5" t="s">
        <v>315</v>
      </c>
      <c r="D437" s="5" t="s">
        <v>340</v>
      </c>
      <c r="E437" s="5" t="s">
        <v>746</v>
      </c>
      <c r="F437" s="6">
        <v>39538</v>
      </c>
      <c r="G437" s="7">
        <f t="shared" ca="1" si="80"/>
        <v>17</v>
      </c>
      <c r="H437" s="4">
        <v>9</v>
      </c>
      <c r="I437" s="5" t="str">
        <f>IF(Table1[[#This Row],[No of Employees]]&lt;5,"Below 5",IF(Table1[[#This Row],[No of Employees]]&lt;10,"5 to 10",IF(Table1[[#This Row],[No of Employees]]&lt;15,"10 to 15","Above 15")))</f>
        <v>5 to 10</v>
      </c>
      <c r="J437" s="57">
        <v>34.479999999999997</v>
      </c>
      <c r="K437" s="34">
        <v>6.1859149999999996</v>
      </c>
      <c r="L437" s="34">
        <f t="shared" si="81"/>
        <v>40.665914999999998</v>
      </c>
      <c r="M437" s="67">
        <f t="shared" si="82"/>
        <v>1.4912553329659379E-3</v>
      </c>
      <c r="N437" s="34">
        <v>116.89840599999999</v>
      </c>
      <c r="O437" s="68">
        <f t="shared" si="83"/>
        <v>2.1891815331941114E-3</v>
      </c>
      <c r="P437" s="71"/>
      <c r="Q437" s="10">
        <v>67</v>
      </c>
      <c r="R437" s="8">
        <v>546</v>
      </c>
      <c r="S437" s="8">
        <v>9</v>
      </c>
      <c r="T437" s="8">
        <v>31</v>
      </c>
      <c r="U437" s="8">
        <v>2</v>
      </c>
      <c r="V437" s="8">
        <v>10</v>
      </c>
      <c r="W437" s="22">
        <v>20</v>
      </c>
      <c r="X437" s="16">
        <v>685</v>
      </c>
      <c r="Y437" s="8">
        <v>651</v>
      </c>
      <c r="Z437" s="9">
        <f t="shared" si="84"/>
        <v>4.9635036496350371E-2</v>
      </c>
      <c r="AA437" s="8">
        <f t="shared" si="85"/>
        <v>34</v>
      </c>
      <c r="AB437" s="42" t="str">
        <f t="shared" si="86"/>
        <v>E. 500-750</v>
      </c>
      <c r="AC437" s="40">
        <v>0.9</v>
      </c>
      <c r="AD437" s="26">
        <f t="shared" si="87"/>
        <v>586</v>
      </c>
      <c r="AE437" s="31">
        <f t="shared" si="88"/>
        <v>1</v>
      </c>
      <c r="AF437" s="31">
        <f>Table1[[#This Row],[Contactable leads]]*Table1[[#This Row],[Average productive calls per lead]]</f>
        <v>586</v>
      </c>
      <c r="AG437" s="31">
        <f>Table1[[#This Row],[Total Calls]]*$AG$1</f>
        <v>527.4</v>
      </c>
      <c r="AH437" s="31">
        <f>IF(Table1[[#This Row],[MSRU]]="Metro",3,IF(Table1[[#This Row],[MSRU]]="URBAN",2,1))</f>
        <v>3</v>
      </c>
      <c r="AI437" s="23">
        <f t="shared" si="89"/>
        <v>24</v>
      </c>
      <c r="AJ437" s="4">
        <f t="shared" si="90"/>
        <v>8</v>
      </c>
      <c r="AK437" s="4">
        <f t="shared" si="91"/>
        <v>6</v>
      </c>
      <c r="AL437" s="4">
        <f t="shared" si="92"/>
        <v>15</v>
      </c>
      <c r="AM437" s="4">
        <f>(Table1[[#This Row],[Total Employees dedicated for sales pitch]]*Table1[[#This Row],[Working days]]*Table1[[#This Row],[Productive working hours]]*60)/Table1[[#This Row],[Minutes per connected call]]</f>
        <v>1728</v>
      </c>
      <c r="AN43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586</v>
      </c>
      <c r="AO437" s="22">
        <f>Table1[[#This Row],[Contactable leads]]-Table1[[#This Row],[Contacted leads]]</f>
        <v>0</v>
      </c>
      <c r="AP437" s="17"/>
    </row>
    <row r="438" spans="1:42" x14ac:dyDescent="0.35">
      <c r="A438" s="11">
        <v>439</v>
      </c>
      <c r="B438" s="5" t="str">
        <f>IF(Table1[[#This Row],[Savings]]&gt;0,"N","Y")</f>
        <v>N</v>
      </c>
      <c r="C438" s="5" t="s">
        <v>315</v>
      </c>
      <c r="D438" s="5" t="s">
        <v>340</v>
      </c>
      <c r="E438" s="5" t="s">
        <v>747</v>
      </c>
      <c r="F438" s="6">
        <v>40052</v>
      </c>
      <c r="G438" s="7">
        <f t="shared" ca="1" si="80"/>
        <v>15</v>
      </c>
      <c r="H438" s="4">
        <v>9</v>
      </c>
      <c r="I438" s="5" t="str">
        <f>IF(Table1[[#This Row],[No of Employees]]&lt;5,"Below 5",IF(Table1[[#This Row],[No of Employees]]&lt;10,"5 to 10",IF(Table1[[#This Row],[No of Employees]]&lt;15,"10 to 15","Above 15")))</f>
        <v>5 to 10</v>
      </c>
      <c r="J438" s="57">
        <v>21.942810999999999</v>
      </c>
      <c r="K438" s="34">
        <v>6.7021059999999997</v>
      </c>
      <c r="L438" s="34">
        <f t="shared" si="81"/>
        <v>28.644917</v>
      </c>
      <c r="M438" s="67">
        <f t="shared" si="82"/>
        <v>1.050434626606008E-3</v>
      </c>
      <c r="N438" s="34">
        <v>48.263381000000003</v>
      </c>
      <c r="O438" s="68">
        <f t="shared" si="83"/>
        <v>9.0383869233179748E-4</v>
      </c>
      <c r="P438" s="71"/>
      <c r="Q438" s="10">
        <v>39</v>
      </c>
      <c r="R438" s="8">
        <v>236</v>
      </c>
      <c r="S438" s="8">
        <v>27</v>
      </c>
      <c r="T438" s="8">
        <v>23</v>
      </c>
      <c r="U438" s="8">
        <v>0</v>
      </c>
      <c r="V438" s="8">
        <v>6</v>
      </c>
      <c r="W438" s="22">
        <v>10</v>
      </c>
      <c r="X438" s="16">
        <v>341</v>
      </c>
      <c r="Y438" s="8">
        <v>326</v>
      </c>
      <c r="Z438" s="9">
        <f t="shared" si="84"/>
        <v>4.3988269794721369E-2</v>
      </c>
      <c r="AA438" s="8">
        <f t="shared" si="85"/>
        <v>15</v>
      </c>
      <c r="AB438" s="42" t="str">
        <f t="shared" si="86"/>
        <v>D. 240-500</v>
      </c>
      <c r="AC438" s="40">
        <v>0.9</v>
      </c>
      <c r="AD438" s="26">
        <f t="shared" si="87"/>
        <v>293</v>
      </c>
      <c r="AE438" s="31">
        <f t="shared" si="88"/>
        <v>1</v>
      </c>
      <c r="AF438" s="31">
        <f>Table1[[#This Row],[Contactable leads]]*Table1[[#This Row],[Average productive calls per lead]]</f>
        <v>293</v>
      </c>
      <c r="AG438" s="31">
        <f>Table1[[#This Row],[Total Calls]]*$AG$1</f>
        <v>263.7</v>
      </c>
      <c r="AH438" s="31">
        <f>IF(Table1[[#This Row],[MSRU]]="Metro",3,IF(Table1[[#This Row],[MSRU]]="URBAN",2,1))</f>
        <v>3</v>
      </c>
      <c r="AI438" s="23">
        <f t="shared" si="89"/>
        <v>24</v>
      </c>
      <c r="AJ438" s="4">
        <f t="shared" si="90"/>
        <v>8</v>
      </c>
      <c r="AK438" s="4">
        <f t="shared" si="91"/>
        <v>6</v>
      </c>
      <c r="AL438" s="4">
        <f t="shared" si="92"/>
        <v>15</v>
      </c>
      <c r="AM438" s="4">
        <f>(Table1[[#This Row],[Total Employees dedicated for sales pitch]]*Table1[[#This Row],[Working days]]*Table1[[#This Row],[Productive working hours]]*60)/Table1[[#This Row],[Minutes per connected call]]</f>
        <v>1728</v>
      </c>
      <c r="AN43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293</v>
      </c>
      <c r="AO438" s="22">
        <f>Table1[[#This Row],[Contactable leads]]-Table1[[#This Row],[Contacted leads]]</f>
        <v>0</v>
      </c>
      <c r="AP438" s="17"/>
    </row>
    <row r="439" spans="1:42" x14ac:dyDescent="0.35">
      <c r="A439" s="11">
        <v>440</v>
      </c>
      <c r="B439" s="5" t="str">
        <f>IF(Table1[[#This Row],[Savings]]&gt;0,"N","Y")</f>
        <v>N</v>
      </c>
      <c r="C439" s="5" t="s">
        <v>190</v>
      </c>
      <c r="D439" s="5" t="s">
        <v>175</v>
      </c>
      <c r="E439" s="5" t="s">
        <v>212</v>
      </c>
      <c r="F439" s="6">
        <v>40003</v>
      </c>
      <c r="G439" s="7">
        <f t="shared" ca="1" si="80"/>
        <v>15</v>
      </c>
      <c r="H439" s="4">
        <v>9</v>
      </c>
      <c r="I439" s="5" t="str">
        <f>IF(Table1[[#This Row],[No of Employees]]&lt;5,"Below 5",IF(Table1[[#This Row],[No of Employees]]&lt;10,"5 to 10",IF(Table1[[#This Row],[No of Employees]]&lt;15,"10 to 15","Above 15")))</f>
        <v>5 to 10</v>
      </c>
      <c r="J439" s="57">
        <v>34.519224999999999</v>
      </c>
      <c r="K439" s="34">
        <v>1.1766479999999999</v>
      </c>
      <c r="L439" s="34">
        <f t="shared" si="81"/>
        <v>35.695872999999999</v>
      </c>
      <c r="M439" s="67">
        <f t="shared" si="82"/>
        <v>1.3089994649358027E-3</v>
      </c>
      <c r="N439" s="34">
        <v>34.261417999999999</v>
      </c>
      <c r="O439" s="68">
        <f t="shared" si="83"/>
        <v>6.4162092669291248E-4</v>
      </c>
      <c r="P439" s="71"/>
      <c r="Q439" s="10">
        <v>261</v>
      </c>
      <c r="R439" s="8">
        <v>175</v>
      </c>
      <c r="S439" s="8">
        <v>14</v>
      </c>
      <c r="T439" s="8">
        <v>11</v>
      </c>
      <c r="U439" s="8">
        <v>0</v>
      </c>
      <c r="V439" s="8">
        <v>7</v>
      </c>
      <c r="W439" s="22">
        <v>9</v>
      </c>
      <c r="X439" s="16">
        <v>477</v>
      </c>
      <c r="Y439" s="8">
        <v>468</v>
      </c>
      <c r="Z439" s="9">
        <f t="shared" si="84"/>
        <v>1.8867924528301883E-2</v>
      </c>
      <c r="AA439" s="8">
        <f t="shared" si="85"/>
        <v>9</v>
      </c>
      <c r="AB439" s="42" t="str">
        <f t="shared" si="86"/>
        <v>D. 240-500</v>
      </c>
      <c r="AC439" s="40">
        <v>0.9</v>
      </c>
      <c r="AD439" s="26">
        <f t="shared" si="87"/>
        <v>421</v>
      </c>
      <c r="AE439" s="31">
        <f t="shared" si="88"/>
        <v>1</v>
      </c>
      <c r="AF439" s="31">
        <f>Table1[[#This Row],[Contactable leads]]*Table1[[#This Row],[Average productive calls per lead]]</f>
        <v>421</v>
      </c>
      <c r="AG439" s="31">
        <f>Table1[[#This Row],[Total Calls]]*$AG$1</f>
        <v>378.90000000000003</v>
      </c>
      <c r="AH439" s="31">
        <f>IF(Table1[[#This Row],[MSRU]]="Metro",3,IF(Table1[[#This Row],[MSRU]]="URBAN",2,1))</f>
        <v>1</v>
      </c>
      <c r="AI439" s="23">
        <f t="shared" si="89"/>
        <v>24</v>
      </c>
      <c r="AJ439" s="4">
        <f t="shared" si="90"/>
        <v>8</v>
      </c>
      <c r="AK439" s="4">
        <f t="shared" si="91"/>
        <v>6</v>
      </c>
      <c r="AL439" s="4">
        <f t="shared" si="92"/>
        <v>15</v>
      </c>
      <c r="AM439" s="4">
        <f>(Table1[[#This Row],[Total Employees dedicated for sales pitch]]*Table1[[#This Row],[Working days]]*Table1[[#This Row],[Productive working hours]]*60)/Table1[[#This Row],[Minutes per connected call]]</f>
        <v>576</v>
      </c>
      <c r="AN43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421</v>
      </c>
      <c r="AO439" s="22">
        <f>Table1[[#This Row],[Contactable leads]]-Table1[[#This Row],[Contacted leads]]</f>
        <v>0</v>
      </c>
      <c r="AP439" s="17"/>
    </row>
    <row r="440" spans="1:42" x14ac:dyDescent="0.35">
      <c r="A440" s="11">
        <v>441</v>
      </c>
      <c r="B440" s="5" t="str">
        <f>IF(Table1[[#This Row],[Savings]]&gt;0,"N","Y")</f>
        <v>N</v>
      </c>
      <c r="C440" s="5" t="s">
        <v>213</v>
      </c>
      <c r="D440" s="5" t="s">
        <v>356</v>
      </c>
      <c r="E440" s="5" t="s">
        <v>748</v>
      </c>
      <c r="F440" s="6">
        <v>40161</v>
      </c>
      <c r="G440" s="7">
        <f t="shared" ca="1" si="80"/>
        <v>15</v>
      </c>
      <c r="H440" s="4">
        <v>7</v>
      </c>
      <c r="I440" s="5" t="str">
        <f>IF(Table1[[#This Row],[No of Employees]]&lt;5,"Below 5",IF(Table1[[#This Row],[No of Employees]]&lt;10,"5 to 10",IF(Table1[[#This Row],[No of Employees]]&lt;15,"10 to 15","Above 15")))</f>
        <v>5 to 10</v>
      </c>
      <c r="J440" s="57">
        <v>8.6244409999999991</v>
      </c>
      <c r="K440" s="34">
        <v>3.2568299999999999</v>
      </c>
      <c r="L440" s="34">
        <f t="shared" si="81"/>
        <v>11.881270999999998</v>
      </c>
      <c r="M440" s="67">
        <f t="shared" si="82"/>
        <v>4.3569679278490452E-4</v>
      </c>
      <c r="N440" s="34">
        <v>15.398755</v>
      </c>
      <c r="O440" s="68">
        <f t="shared" si="83"/>
        <v>2.883757891461795E-4</v>
      </c>
      <c r="P440" s="71"/>
      <c r="Q440" s="10">
        <v>22</v>
      </c>
      <c r="R440" s="8">
        <v>70</v>
      </c>
      <c r="S440" s="8">
        <v>17</v>
      </c>
      <c r="T440" s="8">
        <v>4</v>
      </c>
      <c r="U440" s="8">
        <v>0</v>
      </c>
      <c r="V440" s="8">
        <v>1</v>
      </c>
      <c r="W440" s="22">
        <v>5</v>
      </c>
      <c r="X440" s="16">
        <v>119</v>
      </c>
      <c r="Y440" s="8">
        <v>114</v>
      </c>
      <c r="Z440" s="9">
        <f t="shared" si="84"/>
        <v>4.2016806722689037E-2</v>
      </c>
      <c r="AA440" s="8">
        <f t="shared" si="85"/>
        <v>5</v>
      </c>
      <c r="AB440" s="42" t="str">
        <f t="shared" si="86"/>
        <v>C. 100-250</v>
      </c>
      <c r="AC440" s="40">
        <v>0.9</v>
      </c>
      <c r="AD440" s="26">
        <f t="shared" si="87"/>
        <v>103</v>
      </c>
      <c r="AE440" s="31">
        <f t="shared" si="88"/>
        <v>1</v>
      </c>
      <c r="AF440" s="31">
        <f>Table1[[#This Row],[Contactable leads]]*Table1[[#This Row],[Average productive calls per lead]]</f>
        <v>103</v>
      </c>
      <c r="AG440" s="31">
        <f>Table1[[#This Row],[Total Calls]]*$AG$1</f>
        <v>92.7</v>
      </c>
      <c r="AH440" s="31">
        <f>IF(Table1[[#This Row],[MSRU]]="Metro",3,IF(Table1[[#This Row],[MSRU]]="URBAN",2,1))</f>
        <v>2</v>
      </c>
      <c r="AI440" s="23">
        <f t="shared" si="89"/>
        <v>24</v>
      </c>
      <c r="AJ440" s="4">
        <f t="shared" si="90"/>
        <v>8</v>
      </c>
      <c r="AK440" s="4">
        <f t="shared" si="91"/>
        <v>6</v>
      </c>
      <c r="AL440" s="4">
        <f t="shared" si="92"/>
        <v>15</v>
      </c>
      <c r="AM440" s="4">
        <f>(Table1[[#This Row],[Total Employees dedicated for sales pitch]]*Table1[[#This Row],[Working days]]*Table1[[#This Row],[Productive working hours]]*60)/Table1[[#This Row],[Minutes per connected call]]</f>
        <v>1152</v>
      </c>
      <c r="AN44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103</v>
      </c>
      <c r="AO440" s="22">
        <f>Table1[[#This Row],[Contactable leads]]-Table1[[#This Row],[Contacted leads]]</f>
        <v>0</v>
      </c>
      <c r="AP440" s="17"/>
    </row>
    <row r="441" spans="1:42" x14ac:dyDescent="0.35">
      <c r="A441" s="11">
        <v>442</v>
      </c>
      <c r="B441" s="5" t="str">
        <f>IF(Table1[[#This Row],[Savings]]&gt;0,"N","Y")</f>
        <v>N</v>
      </c>
      <c r="C441" s="5" t="s">
        <v>188</v>
      </c>
      <c r="D441" s="5" t="s">
        <v>175</v>
      </c>
      <c r="E441" s="5" t="s">
        <v>225</v>
      </c>
      <c r="F441" s="6">
        <v>40609</v>
      </c>
      <c r="G441" s="7">
        <f t="shared" ca="1" si="80"/>
        <v>14</v>
      </c>
      <c r="H441" s="4">
        <v>9</v>
      </c>
      <c r="I441" s="5" t="str">
        <f>IF(Table1[[#This Row],[No of Employees]]&lt;5,"Below 5",IF(Table1[[#This Row],[No of Employees]]&lt;10,"5 to 10",IF(Table1[[#This Row],[No of Employees]]&lt;15,"10 to 15","Above 15")))</f>
        <v>5 to 10</v>
      </c>
      <c r="J441" s="57">
        <v>28.472176000000001</v>
      </c>
      <c r="K441" s="34">
        <v>2.3366169999999999</v>
      </c>
      <c r="L441" s="34">
        <f t="shared" si="81"/>
        <v>30.808793000000001</v>
      </c>
      <c r="M441" s="67">
        <f t="shared" si="82"/>
        <v>1.129785887357844E-3</v>
      </c>
      <c r="N441" s="34">
        <v>33.077368</v>
      </c>
      <c r="O441" s="68">
        <f t="shared" si="83"/>
        <v>6.1944696826974558E-4</v>
      </c>
      <c r="P441" s="71"/>
      <c r="Q441" s="10">
        <v>138</v>
      </c>
      <c r="R441" s="8">
        <v>127</v>
      </c>
      <c r="S441" s="8">
        <v>10</v>
      </c>
      <c r="T441" s="8">
        <v>6</v>
      </c>
      <c r="U441" s="8">
        <v>0</v>
      </c>
      <c r="V441" s="8">
        <v>3</v>
      </c>
      <c r="W441" s="22">
        <v>9</v>
      </c>
      <c r="X441" s="16">
        <v>293</v>
      </c>
      <c r="Y441" s="8">
        <v>288</v>
      </c>
      <c r="Z441" s="9">
        <f t="shared" si="84"/>
        <v>1.7064846416382284E-2</v>
      </c>
      <c r="AA441" s="8">
        <f t="shared" si="85"/>
        <v>5</v>
      </c>
      <c r="AB441" s="42" t="str">
        <f t="shared" si="86"/>
        <v>D. 240-500</v>
      </c>
      <c r="AC441" s="40">
        <v>0.9</v>
      </c>
      <c r="AD441" s="26">
        <f t="shared" si="87"/>
        <v>259</v>
      </c>
      <c r="AE441" s="31">
        <f t="shared" si="88"/>
        <v>1</v>
      </c>
      <c r="AF441" s="31">
        <f>Table1[[#This Row],[Contactable leads]]*Table1[[#This Row],[Average productive calls per lead]]</f>
        <v>259</v>
      </c>
      <c r="AG441" s="31">
        <f>Table1[[#This Row],[Total Calls]]*$AG$1</f>
        <v>233.1</v>
      </c>
      <c r="AH441" s="31">
        <f>IF(Table1[[#This Row],[MSRU]]="Metro",3,IF(Table1[[#This Row],[MSRU]]="URBAN",2,1))</f>
        <v>1</v>
      </c>
      <c r="AI441" s="23">
        <f t="shared" si="89"/>
        <v>24</v>
      </c>
      <c r="AJ441" s="4">
        <f t="shared" si="90"/>
        <v>8</v>
      </c>
      <c r="AK441" s="4">
        <f t="shared" si="91"/>
        <v>6</v>
      </c>
      <c r="AL441" s="4">
        <f t="shared" si="92"/>
        <v>15</v>
      </c>
      <c r="AM441" s="4">
        <f>(Table1[[#This Row],[Total Employees dedicated for sales pitch]]*Table1[[#This Row],[Working days]]*Table1[[#This Row],[Productive working hours]]*60)/Table1[[#This Row],[Minutes per connected call]]</f>
        <v>576</v>
      </c>
      <c r="AN44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259</v>
      </c>
      <c r="AO441" s="22">
        <f>Table1[[#This Row],[Contactable leads]]-Table1[[#This Row],[Contacted leads]]</f>
        <v>0</v>
      </c>
      <c r="AP441" s="17"/>
    </row>
    <row r="442" spans="1:42" x14ac:dyDescent="0.35">
      <c r="A442" s="11">
        <v>443</v>
      </c>
      <c r="B442" s="5" t="str">
        <f>IF(Table1[[#This Row],[Savings]]&gt;0,"N","Y")</f>
        <v>N</v>
      </c>
      <c r="C442" s="5" t="s">
        <v>314</v>
      </c>
      <c r="D442" s="5" t="s">
        <v>356</v>
      </c>
      <c r="E442" s="5" t="s">
        <v>749</v>
      </c>
      <c r="F442" s="6">
        <v>40840</v>
      </c>
      <c r="G442" s="7">
        <f t="shared" ca="1" si="80"/>
        <v>13</v>
      </c>
      <c r="H442" s="4">
        <v>6</v>
      </c>
      <c r="I442" s="5" t="str">
        <f>IF(Table1[[#This Row],[No of Employees]]&lt;5,"Below 5",IF(Table1[[#This Row],[No of Employees]]&lt;10,"5 to 10",IF(Table1[[#This Row],[No of Employees]]&lt;15,"10 to 15","Above 15")))</f>
        <v>5 to 10</v>
      </c>
      <c r="J442" s="57">
        <v>7.8383469999999997</v>
      </c>
      <c r="K442" s="34">
        <v>3.0803259999999999</v>
      </c>
      <c r="L442" s="34">
        <f t="shared" si="81"/>
        <v>10.918673</v>
      </c>
      <c r="M442" s="67">
        <f t="shared" si="82"/>
        <v>4.0039746653090672E-4</v>
      </c>
      <c r="N442" s="34">
        <v>54.565241</v>
      </c>
      <c r="O442" s="68">
        <f t="shared" si="83"/>
        <v>1.0218549768034151E-3</v>
      </c>
      <c r="P442" s="71"/>
      <c r="Q442" s="10">
        <v>19</v>
      </c>
      <c r="R442" s="8">
        <v>31</v>
      </c>
      <c r="S442" s="8">
        <v>11</v>
      </c>
      <c r="T442" s="8">
        <v>1</v>
      </c>
      <c r="U442" s="8">
        <v>0</v>
      </c>
      <c r="V442" s="8">
        <v>1</v>
      </c>
      <c r="W442" s="22">
        <v>2</v>
      </c>
      <c r="X442" s="16">
        <v>65</v>
      </c>
      <c r="Y442" s="8">
        <v>63</v>
      </c>
      <c r="Z442" s="9">
        <f t="shared" si="84"/>
        <v>3.0769230769230771E-2</v>
      </c>
      <c r="AA442" s="8">
        <f t="shared" si="85"/>
        <v>2</v>
      </c>
      <c r="AB442" s="42" t="str">
        <f t="shared" si="86"/>
        <v>B. 50-100</v>
      </c>
      <c r="AC442" s="40">
        <v>0.9</v>
      </c>
      <c r="AD442" s="26">
        <f t="shared" si="87"/>
        <v>57</v>
      </c>
      <c r="AE442" s="31">
        <f t="shared" si="88"/>
        <v>1</v>
      </c>
      <c r="AF442" s="31">
        <f>Table1[[#This Row],[Contactable leads]]*Table1[[#This Row],[Average productive calls per lead]]</f>
        <v>57</v>
      </c>
      <c r="AG442" s="31">
        <f>Table1[[#This Row],[Total Calls]]*$AG$1</f>
        <v>51.300000000000004</v>
      </c>
      <c r="AH442" s="31">
        <f>IF(Table1[[#This Row],[MSRU]]="Metro",3,IF(Table1[[#This Row],[MSRU]]="URBAN",2,1))</f>
        <v>2</v>
      </c>
      <c r="AI442" s="23">
        <f t="shared" si="89"/>
        <v>24</v>
      </c>
      <c r="AJ442" s="4">
        <f t="shared" si="90"/>
        <v>8</v>
      </c>
      <c r="AK442" s="4">
        <f t="shared" si="91"/>
        <v>6</v>
      </c>
      <c r="AL442" s="4">
        <f t="shared" si="92"/>
        <v>15</v>
      </c>
      <c r="AM442" s="4">
        <f>(Table1[[#This Row],[Total Employees dedicated for sales pitch]]*Table1[[#This Row],[Working days]]*Table1[[#This Row],[Productive working hours]]*60)/Table1[[#This Row],[Minutes per connected call]]</f>
        <v>1152</v>
      </c>
      <c r="AN44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57</v>
      </c>
      <c r="AO442" s="22">
        <f>Table1[[#This Row],[Contactable leads]]-Table1[[#This Row],[Contacted leads]]</f>
        <v>0</v>
      </c>
      <c r="AP442" s="17"/>
    </row>
    <row r="443" spans="1:42" x14ac:dyDescent="0.35">
      <c r="A443" s="11">
        <v>444</v>
      </c>
      <c r="B443" s="5" t="str">
        <f>IF(Table1[[#This Row],[Savings]]&gt;0,"N","Y")</f>
        <v>N</v>
      </c>
      <c r="C443" s="5" t="s">
        <v>190</v>
      </c>
      <c r="D443" s="5" t="s">
        <v>175</v>
      </c>
      <c r="E443" s="5" t="s">
        <v>750</v>
      </c>
      <c r="F443" s="6">
        <v>40947</v>
      </c>
      <c r="G443" s="7">
        <f t="shared" ca="1" si="80"/>
        <v>13</v>
      </c>
      <c r="H443" s="4">
        <v>9</v>
      </c>
      <c r="I443" s="5" t="str">
        <f>IF(Table1[[#This Row],[No of Employees]]&lt;5,"Below 5",IF(Table1[[#This Row],[No of Employees]]&lt;10,"5 to 10",IF(Table1[[#This Row],[No of Employees]]&lt;15,"10 to 15","Above 15")))</f>
        <v>5 to 10</v>
      </c>
      <c r="J443" s="57">
        <v>25.196663000000001</v>
      </c>
      <c r="K443" s="34">
        <v>3.1945039999999998</v>
      </c>
      <c r="L443" s="34">
        <f t="shared" si="81"/>
        <v>28.391166999999999</v>
      </c>
      <c r="M443" s="67">
        <f t="shared" si="82"/>
        <v>1.0411293880360629E-3</v>
      </c>
      <c r="N443" s="34">
        <v>29.855139999999999</v>
      </c>
      <c r="O443" s="68">
        <f t="shared" si="83"/>
        <v>5.5910361308882898E-4</v>
      </c>
      <c r="P443" s="71"/>
      <c r="Q443" s="10">
        <v>32</v>
      </c>
      <c r="R443" s="8">
        <v>153</v>
      </c>
      <c r="S443" s="8">
        <v>25</v>
      </c>
      <c r="T443" s="8">
        <v>4</v>
      </c>
      <c r="U443" s="8">
        <v>0</v>
      </c>
      <c r="V443" s="8">
        <v>6</v>
      </c>
      <c r="W443" s="22">
        <v>19</v>
      </c>
      <c r="X443" s="16">
        <v>239</v>
      </c>
      <c r="Y443" s="8">
        <v>229</v>
      </c>
      <c r="Z443" s="9">
        <f t="shared" si="84"/>
        <v>4.1841004184100417E-2</v>
      </c>
      <c r="AA443" s="8">
        <f t="shared" si="85"/>
        <v>10</v>
      </c>
      <c r="AB443" s="42" t="str">
        <f t="shared" si="86"/>
        <v>C. 100-250</v>
      </c>
      <c r="AC443" s="40">
        <v>0.9</v>
      </c>
      <c r="AD443" s="26">
        <f t="shared" si="87"/>
        <v>206</v>
      </c>
      <c r="AE443" s="31">
        <f t="shared" si="88"/>
        <v>1</v>
      </c>
      <c r="AF443" s="31">
        <f>Table1[[#This Row],[Contactable leads]]*Table1[[#This Row],[Average productive calls per lead]]</f>
        <v>206</v>
      </c>
      <c r="AG443" s="31">
        <f>Table1[[#This Row],[Total Calls]]*$AG$1</f>
        <v>185.4</v>
      </c>
      <c r="AH443" s="31">
        <f>IF(Table1[[#This Row],[MSRU]]="Metro",3,IF(Table1[[#This Row],[MSRU]]="URBAN",2,1))</f>
        <v>1</v>
      </c>
      <c r="AI443" s="23">
        <f t="shared" si="89"/>
        <v>24</v>
      </c>
      <c r="AJ443" s="4">
        <f t="shared" si="90"/>
        <v>8</v>
      </c>
      <c r="AK443" s="4">
        <f t="shared" si="91"/>
        <v>6</v>
      </c>
      <c r="AL443" s="4">
        <f t="shared" si="92"/>
        <v>15</v>
      </c>
      <c r="AM443" s="4">
        <f>(Table1[[#This Row],[Total Employees dedicated for sales pitch]]*Table1[[#This Row],[Working days]]*Table1[[#This Row],[Productive working hours]]*60)/Table1[[#This Row],[Minutes per connected call]]</f>
        <v>576</v>
      </c>
      <c r="AN44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206</v>
      </c>
      <c r="AO443" s="22">
        <f>Table1[[#This Row],[Contactable leads]]-Table1[[#This Row],[Contacted leads]]</f>
        <v>0</v>
      </c>
      <c r="AP443" s="17"/>
    </row>
    <row r="444" spans="1:42" x14ac:dyDescent="0.35">
      <c r="A444" s="11">
        <v>445</v>
      </c>
      <c r="B444" s="5" t="str">
        <f>IF(Table1[[#This Row],[Savings]]&gt;0,"N","Y")</f>
        <v>N</v>
      </c>
      <c r="C444" s="5" t="s">
        <v>222</v>
      </c>
      <c r="D444" s="5" t="s">
        <v>175</v>
      </c>
      <c r="E444" s="5" t="s">
        <v>751</v>
      </c>
      <c r="F444" s="6">
        <v>40987</v>
      </c>
      <c r="G444" s="7">
        <f t="shared" ca="1" si="80"/>
        <v>13</v>
      </c>
      <c r="H444" s="4">
        <v>5</v>
      </c>
      <c r="I444" s="5" t="str">
        <f>IF(Table1[[#This Row],[No of Employees]]&lt;5,"Below 5",IF(Table1[[#This Row],[No of Employees]]&lt;10,"5 to 10",IF(Table1[[#This Row],[No of Employees]]&lt;15,"10 to 15","Above 15")))</f>
        <v>5 to 10</v>
      </c>
      <c r="J444" s="57">
        <v>15.49136</v>
      </c>
      <c r="K444" s="34">
        <v>1.217279</v>
      </c>
      <c r="L444" s="34">
        <f t="shared" si="81"/>
        <v>16.708639000000002</v>
      </c>
      <c r="M444" s="67">
        <f t="shared" si="82"/>
        <v>6.1272067812448482E-4</v>
      </c>
      <c r="N444" s="34">
        <v>8.5307759999999995</v>
      </c>
      <c r="O444" s="68">
        <f t="shared" si="83"/>
        <v>1.5975767268388183E-4</v>
      </c>
      <c r="P444" s="71"/>
      <c r="Q444" s="10">
        <v>58</v>
      </c>
      <c r="R444" s="8">
        <v>54</v>
      </c>
      <c r="S444" s="8">
        <v>9</v>
      </c>
      <c r="T444" s="8">
        <v>4</v>
      </c>
      <c r="U444" s="8">
        <v>0</v>
      </c>
      <c r="V444" s="8">
        <v>2</v>
      </c>
      <c r="W444" s="22">
        <v>3</v>
      </c>
      <c r="X444" s="16">
        <v>130</v>
      </c>
      <c r="Y444" s="8">
        <v>128</v>
      </c>
      <c r="Z444" s="9">
        <f t="shared" si="84"/>
        <v>1.538461538461533E-2</v>
      </c>
      <c r="AA444" s="8">
        <f t="shared" si="85"/>
        <v>2</v>
      </c>
      <c r="AB444" s="42" t="str">
        <f t="shared" si="86"/>
        <v>C. 100-250</v>
      </c>
      <c r="AC444" s="40">
        <v>0.9</v>
      </c>
      <c r="AD444" s="26">
        <f t="shared" si="87"/>
        <v>115</v>
      </c>
      <c r="AE444" s="31">
        <f t="shared" si="88"/>
        <v>1</v>
      </c>
      <c r="AF444" s="31">
        <f>Table1[[#This Row],[Contactable leads]]*Table1[[#This Row],[Average productive calls per lead]]</f>
        <v>115</v>
      </c>
      <c r="AG444" s="31">
        <f>Table1[[#This Row],[Total Calls]]*$AG$1</f>
        <v>103.5</v>
      </c>
      <c r="AH444" s="31">
        <f>IF(Table1[[#This Row],[MSRU]]="Metro",3,IF(Table1[[#This Row],[MSRU]]="URBAN",2,1))</f>
        <v>1</v>
      </c>
      <c r="AI444" s="23">
        <f t="shared" si="89"/>
        <v>24</v>
      </c>
      <c r="AJ444" s="4">
        <f t="shared" si="90"/>
        <v>8</v>
      </c>
      <c r="AK444" s="4">
        <f t="shared" si="91"/>
        <v>6</v>
      </c>
      <c r="AL444" s="4">
        <f t="shared" si="92"/>
        <v>15</v>
      </c>
      <c r="AM444" s="4">
        <f>(Table1[[#This Row],[Total Employees dedicated for sales pitch]]*Table1[[#This Row],[Working days]]*Table1[[#This Row],[Productive working hours]]*60)/Table1[[#This Row],[Minutes per connected call]]</f>
        <v>576</v>
      </c>
      <c r="AN44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115</v>
      </c>
      <c r="AO444" s="22">
        <f>Table1[[#This Row],[Contactable leads]]-Table1[[#This Row],[Contacted leads]]</f>
        <v>0</v>
      </c>
      <c r="AP444" s="17"/>
    </row>
    <row r="445" spans="1:42" x14ac:dyDescent="0.35">
      <c r="A445" s="11">
        <v>446</v>
      </c>
      <c r="B445" s="5" t="str">
        <f>IF(Table1[[#This Row],[Savings]]&gt;0,"N","Y")</f>
        <v>N</v>
      </c>
      <c r="C445" s="5" t="s">
        <v>179</v>
      </c>
      <c r="D445" s="5" t="s">
        <v>343</v>
      </c>
      <c r="E445" s="5" t="s">
        <v>752</v>
      </c>
      <c r="F445" s="6">
        <v>40975</v>
      </c>
      <c r="G445" s="7">
        <f t="shared" ca="1" si="80"/>
        <v>13</v>
      </c>
      <c r="H445" s="4">
        <v>4</v>
      </c>
      <c r="I445" s="5" t="str">
        <f>IF(Table1[[#This Row],[No of Employees]]&lt;5,"Below 5",IF(Table1[[#This Row],[No of Employees]]&lt;10,"5 to 10",IF(Table1[[#This Row],[No of Employees]]&lt;15,"10 to 15","Above 15")))</f>
        <v>Below 5</v>
      </c>
      <c r="J445" s="57">
        <v>5.2700990000000001</v>
      </c>
      <c r="K445" s="34">
        <v>4.5655000000000001E-2</v>
      </c>
      <c r="L445" s="34">
        <f t="shared" si="81"/>
        <v>5.3157540000000001</v>
      </c>
      <c r="M445" s="67">
        <f t="shared" si="82"/>
        <v>1.9493343507050111E-4</v>
      </c>
      <c r="N445" s="34">
        <v>5.1744950000000003</v>
      </c>
      <c r="O445" s="68">
        <f t="shared" si="83"/>
        <v>9.6903878206904418E-5</v>
      </c>
      <c r="P445" s="71"/>
      <c r="Q445" s="10">
        <v>2</v>
      </c>
      <c r="R445" s="8">
        <v>38</v>
      </c>
      <c r="S445" s="8">
        <v>0</v>
      </c>
      <c r="T445" s="8">
        <v>6</v>
      </c>
      <c r="U445" s="8">
        <v>0</v>
      </c>
      <c r="V445" s="8">
        <v>0</v>
      </c>
      <c r="W445" s="22">
        <v>1</v>
      </c>
      <c r="X445" s="16">
        <v>47</v>
      </c>
      <c r="Y445" s="8">
        <v>46</v>
      </c>
      <c r="Z445" s="9">
        <f t="shared" si="84"/>
        <v>2.1276595744680882E-2</v>
      </c>
      <c r="AA445" s="8">
        <f t="shared" si="85"/>
        <v>1</v>
      </c>
      <c r="AB445" s="42" t="str">
        <f t="shared" si="86"/>
        <v>A. Below 50</v>
      </c>
      <c r="AC445" s="40">
        <v>0.9</v>
      </c>
      <c r="AD445" s="26">
        <f t="shared" si="87"/>
        <v>41</v>
      </c>
      <c r="AE445" s="31">
        <f t="shared" si="88"/>
        <v>1</v>
      </c>
      <c r="AF445" s="31">
        <f>Table1[[#This Row],[Contactable leads]]*Table1[[#This Row],[Average productive calls per lead]]</f>
        <v>41</v>
      </c>
      <c r="AG445" s="31">
        <f>Table1[[#This Row],[Total Calls]]*$AG$1</f>
        <v>36.9</v>
      </c>
      <c r="AH445" s="31">
        <f>IF(Table1[[#This Row],[MSRU]]="Metro",3,IF(Table1[[#This Row],[MSRU]]="URBAN",2,1))</f>
        <v>1</v>
      </c>
      <c r="AI445" s="23">
        <f t="shared" si="89"/>
        <v>24</v>
      </c>
      <c r="AJ445" s="4">
        <f t="shared" si="90"/>
        <v>8</v>
      </c>
      <c r="AK445" s="4">
        <f t="shared" si="91"/>
        <v>6</v>
      </c>
      <c r="AL445" s="4">
        <f t="shared" si="92"/>
        <v>15</v>
      </c>
      <c r="AM445" s="4">
        <f>(Table1[[#This Row],[Total Employees dedicated for sales pitch]]*Table1[[#This Row],[Working days]]*Table1[[#This Row],[Productive working hours]]*60)/Table1[[#This Row],[Minutes per connected call]]</f>
        <v>576</v>
      </c>
      <c r="AN44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41</v>
      </c>
      <c r="AO445" s="22">
        <f>Table1[[#This Row],[Contactable leads]]-Table1[[#This Row],[Contacted leads]]</f>
        <v>0</v>
      </c>
      <c r="AP445" s="17"/>
    </row>
    <row r="446" spans="1:42" x14ac:dyDescent="0.35">
      <c r="A446" s="11">
        <v>447</v>
      </c>
      <c r="B446" s="5" t="str">
        <f>IF(Table1[[#This Row],[Savings]]&gt;0,"N","Y")</f>
        <v>N</v>
      </c>
      <c r="C446" s="5" t="s">
        <v>190</v>
      </c>
      <c r="D446" s="5" t="s">
        <v>175</v>
      </c>
      <c r="E446" s="5" t="s">
        <v>753</v>
      </c>
      <c r="F446" s="6">
        <v>41319</v>
      </c>
      <c r="G446" s="7">
        <f t="shared" ca="1" si="80"/>
        <v>12</v>
      </c>
      <c r="H446" s="4">
        <v>10</v>
      </c>
      <c r="I446" s="5" t="str">
        <f>IF(Table1[[#This Row],[No of Employees]]&lt;5,"Below 5",IF(Table1[[#This Row],[No of Employees]]&lt;10,"5 to 10",IF(Table1[[#This Row],[No of Employees]]&lt;15,"10 to 15","Above 15")))</f>
        <v>10 to 15</v>
      </c>
      <c r="J446" s="57">
        <v>22.786504000000001</v>
      </c>
      <c r="K446" s="34">
        <v>5.7559870000000002</v>
      </c>
      <c r="L446" s="34">
        <f t="shared" si="81"/>
        <v>28.542491000000002</v>
      </c>
      <c r="M446" s="67">
        <f t="shared" si="82"/>
        <v>1.0466785739330418E-3</v>
      </c>
      <c r="N446" s="34">
        <v>31.220109999999998</v>
      </c>
      <c r="O446" s="68">
        <f t="shared" si="83"/>
        <v>5.8466569917376636E-4</v>
      </c>
      <c r="P446" s="71"/>
      <c r="Q446" s="10">
        <v>195</v>
      </c>
      <c r="R446" s="8">
        <v>118</v>
      </c>
      <c r="S446" s="8">
        <v>23</v>
      </c>
      <c r="T446" s="8">
        <v>13</v>
      </c>
      <c r="U446" s="8">
        <v>0</v>
      </c>
      <c r="V446" s="8">
        <v>5</v>
      </c>
      <c r="W446" s="22">
        <v>9</v>
      </c>
      <c r="X446" s="16">
        <v>363</v>
      </c>
      <c r="Y446" s="8">
        <v>351</v>
      </c>
      <c r="Z446" s="9">
        <f t="shared" si="84"/>
        <v>3.3057851239669422E-2</v>
      </c>
      <c r="AA446" s="8">
        <f t="shared" si="85"/>
        <v>12</v>
      </c>
      <c r="AB446" s="42" t="str">
        <f t="shared" si="86"/>
        <v>D. 240-500</v>
      </c>
      <c r="AC446" s="40">
        <v>0.9</v>
      </c>
      <c r="AD446" s="26">
        <f t="shared" si="87"/>
        <v>316</v>
      </c>
      <c r="AE446" s="31">
        <f t="shared" si="88"/>
        <v>1</v>
      </c>
      <c r="AF446" s="31">
        <f>Table1[[#This Row],[Contactable leads]]*Table1[[#This Row],[Average productive calls per lead]]</f>
        <v>316</v>
      </c>
      <c r="AG446" s="31">
        <f>Table1[[#This Row],[Total Calls]]*$AG$1</f>
        <v>284.40000000000003</v>
      </c>
      <c r="AH446" s="31">
        <f>IF(Table1[[#This Row],[MSRU]]="Metro",3,IF(Table1[[#This Row],[MSRU]]="URBAN",2,1))</f>
        <v>1</v>
      </c>
      <c r="AI446" s="23">
        <f t="shared" si="89"/>
        <v>24</v>
      </c>
      <c r="AJ446" s="4">
        <f t="shared" si="90"/>
        <v>8</v>
      </c>
      <c r="AK446" s="4">
        <f t="shared" si="91"/>
        <v>6</v>
      </c>
      <c r="AL446" s="4">
        <f t="shared" si="92"/>
        <v>15</v>
      </c>
      <c r="AM446" s="4">
        <f>(Table1[[#This Row],[Total Employees dedicated for sales pitch]]*Table1[[#This Row],[Working days]]*Table1[[#This Row],[Productive working hours]]*60)/Table1[[#This Row],[Minutes per connected call]]</f>
        <v>576</v>
      </c>
      <c r="AN44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316</v>
      </c>
      <c r="AO446" s="22">
        <f>Table1[[#This Row],[Contactable leads]]-Table1[[#This Row],[Contacted leads]]</f>
        <v>0</v>
      </c>
      <c r="AP446" s="17"/>
    </row>
    <row r="447" spans="1:42" x14ac:dyDescent="0.35">
      <c r="A447" s="11">
        <v>448</v>
      </c>
      <c r="B447" s="5" t="str">
        <f>IF(Table1[[#This Row],[Savings]]&gt;0,"N","Y")</f>
        <v>N</v>
      </c>
      <c r="C447" s="5" t="s">
        <v>222</v>
      </c>
      <c r="D447" s="5" t="s">
        <v>175</v>
      </c>
      <c r="E447" s="5" t="s">
        <v>754</v>
      </c>
      <c r="F447" s="6">
        <v>41363</v>
      </c>
      <c r="G447" s="7">
        <f t="shared" ca="1" si="80"/>
        <v>12</v>
      </c>
      <c r="H447" s="4">
        <v>5</v>
      </c>
      <c r="I447" s="5" t="str">
        <f>IF(Table1[[#This Row],[No of Employees]]&lt;5,"Below 5",IF(Table1[[#This Row],[No of Employees]]&lt;10,"5 to 10",IF(Table1[[#This Row],[No of Employees]]&lt;15,"10 to 15","Above 15")))</f>
        <v>5 to 10</v>
      </c>
      <c r="J447" s="57">
        <v>12.310382000000001</v>
      </c>
      <c r="K447" s="34">
        <v>1.305385</v>
      </c>
      <c r="L447" s="34">
        <f t="shared" si="81"/>
        <v>13.615767</v>
      </c>
      <c r="M447" s="67">
        <f t="shared" si="82"/>
        <v>4.9930230639521158E-4</v>
      </c>
      <c r="N447" s="34">
        <v>17.367664000000001</v>
      </c>
      <c r="O447" s="68">
        <f t="shared" si="83"/>
        <v>3.2524797047720372E-4</v>
      </c>
      <c r="P447" s="71"/>
      <c r="Q447" s="10">
        <v>77</v>
      </c>
      <c r="R447" s="8">
        <v>67</v>
      </c>
      <c r="S447" s="8">
        <v>4</v>
      </c>
      <c r="T447" s="8">
        <v>3</v>
      </c>
      <c r="U447" s="8">
        <v>0</v>
      </c>
      <c r="V447" s="8">
        <v>1</v>
      </c>
      <c r="W447" s="22">
        <v>6</v>
      </c>
      <c r="X447" s="16">
        <v>158</v>
      </c>
      <c r="Y447" s="8">
        <v>156</v>
      </c>
      <c r="Z447" s="9">
        <f t="shared" si="84"/>
        <v>1.2658227848101222E-2</v>
      </c>
      <c r="AA447" s="8">
        <f t="shared" si="85"/>
        <v>2</v>
      </c>
      <c r="AB447" s="42" t="str">
        <f t="shared" si="86"/>
        <v>C. 100-250</v>
      </c>
      <c r="AC447" s="40">
        <v>0.9</v>
      </c>
      <c r="AD447" s="26">
        <f t="shared" si="87"/>
        <v>140</v>
      </c>
      <c r="AE447" s="31">
        <f t="shared" si="88"/>
        <v>1</v>
      </c>
      <c r="AF447" s="31">
        <f>Table1[[#This Row],[Contactable leads]]*Table1[[#This Row],[Average productive calls per lead]]</f>
        <v>140</v>
      </c>
      <c r="AG447" s="31">
        <f>Table1[[#This Row],[Total Calls]]*$AG$1</f>
        <v>126</v>
      </c>
      <c r="AH447" s="31">
        <f>IF(Table1[[#This Row],[MSRU]]="Metro",3,IF(Table1[[#This Row],[MSRU]]="URBAN",2,1))</f>
        <v>1</v>
      </c>
      <c r="AI447" s="23">
        <f t="shared" si="89"/>
        <v>24</v>
      </c>
      <c r="AJ447" s="4">
        <f t="shared" si="90"/>
        <v>8</v>
      </c>
      <c r="AK447" s="4">
        <f t="shared" si="91"/>
        <v>6</v>
      </c>
      <c r="AL447" s="4">
        <f t="shared" si="92"/>
        <v>15</v>
      </c>
      <c r="AM447" s="4">
        <f>(Table1[[#This Row],[Total Employees dedicated for sales pitch]]*Table1[[#This Row],[Working days]]*Table1[[#This Row],[Productive working hours]]*60)/Table1[[#This Row],[Minutes per connected call]]</f>
        <v>576</v>
      </c>
      <c r="AN44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140</v>
      </c>
      <c r="AO447" s="22">
        <f>Table1[[#This Row],[Contactable leads]]-Table1[[#This Row],[Contacted leads]]</f>
        <v>0</v>
      </c>
      <c r="AP447" s="17"/>
    </row>
    <row r="448" spans="1:42" x14ac:dyDescent="0.35">
      <c r="A448" s="11">
        <v>449</v>
      </c>
      <c r="B448" s="5" t="str">
        <f>IF(Table1[[#This Row],[Savings]]&gt;0,"N","Y")</f>
        <v>N</v>
      </c>
      <c r="C448" s="5" t="s">
        <v>222</v>
      </c>
      <c r="D448" s="5" t="s">
        <v>343</v>
      </c>
      <c r="E448" s="5" t="s">
        <v>755</v>
      </c>
      <c r="F448" s="6">
        <v>41726</v>
      </c>
      <c r="G448" s="7">
        <f t="shared" ca="1" si="80"/>
        <v>11</v>
      </c>
      <c r="H448" s="4">
        <v>4</v>
      </c>
      <c r="I448" s="5" t="str">
        <f>IF(Table1[[#This Row],[No of Employees]]&lt;5,"Below 5",IF(Table1[[#This Row],[No of Employees]]&lt;10,"5 to 10",IF(Table1[[#This Row],[No of Employees]]&lt;15,"10 to 15","Above 15")))</f>
        <v>Below 5</v>
      </c>
      <c r="J448" s="57">
        <v>11.156359999999999</v>
      </c>
      <c r="K448" s="34">
        <v>0.8</v>
      </c>
      <c r="L448" s="34">
        <f t="shared" si="81"/>
        <v>11.95636</v>
      </c>
      <c r="M448" s="67">
        <f t="shared" si="82"/>
        <v>4.384503733128991E-4</v>
      </c>
      <c r="N448" s="34">
        <v>5.3472730000000004</v>
      </c>
      <c r="O448" s="68">
        <f t="shared" si="83"/>
        <v>1.001395288875665E-4</v>
      </c>
      <c r="P448" s="71"/>
      <c r="Q448" s="10">
        <v>68</v>
      </c>
      <c r="R448" s="8">
        <v>46</v>
      </c>
      <c r="S448" s="8">
        <v>7</v>
      </c>
      <c r="T448" s="8">
        <v>1</v>
      </c>
      <c r="U448" s="8">
        <v>0</v>
      </c>
      <c r="V448" s="8">
        <v>3</v>
      </c>
      <c r="W448" s="22">
        <v>3</v>
      </c>
      <c r="X448" s="16">
        <v>128</v>
      </c>
      <c r="Y448" s="8">
        <v>120</v>
      </c>
      <c r="Z448" s="9">
        <f t="shared" si="84"/>
        <v>6.25E-2</v>
      </c>
      <c r="AA448" s="8">
        <f t="shared" si="85"/>
        <v>8</v>
      </c>
      <c r="AB448" s="42" t="str">
        <f t="shared" si="86"/>
        <v>C. 100-250</v>
      </c>
      <c r="AC448" s="40">
        <v>0.9</v>
      </c>
      <c r="AD448" s="26">
        <f t="shared" si="87"/>
        <v>108</v>
      </c>
      <c r="AE448" s="31">
        <f t="shared" si="88"/>
        <v>1</v>
      </c>
      <c r="AF448" s="31">
        <f>Table1[[#This Row],[Contactable leads]]*Table1[[#This Row],[Average productive calls per lead]]</f>
        <v>108</v>
      </c>
      <c r="AG448" s="31">
        <f>Table1[[#This Row],[Total Calls]]*$AG$1</f>
        <v>97.2</v>
      </c>
      <c r="AH448" s="31">
        <f>IF(Table1[[#This Row],[MSRU]]="Metro",3,IF(Table1[[#This Row],[MSRU]]="URBAN",2,1))</f>
        <v>1</v>
      </c>
      <c r="AI448" s="23">
        <f t="shared" si="89"/>
        <v>24</v>
      </c>
      <c r="AJ448" s="4">
        <f t="shared" si="90"/>
        <v>8</v>
      </c>
      <c r="AK448" s="4">
        <f t="shared" si="91"/>
        <v>6</v>
      </c>
      <c r="AL448" s="4">
        <f t="shared" si="92"/>
        <v>15</v>
      </c>
      <c r="AM448" s="4">
        <f>(Table1[[#This Row],[Total Employees dedicated for sales pitch]]*Table1[[#This Row],[Working days]]*Table1[[#This Row],[Productive working hours]]*60)/Table1[[#This Row],[Minutes per connected call]]</f>
        <v>576</v>
      </c>
      <c r="AN44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108</v>
      </c>
      <c r="AO448" s="22">
        <f>Table1[[#This Row],[Contactable leads]]-Table1[[#This Row],[Contacted leads]]</f>
        <v>0</v>
      </c>
      <c r="AP448" s="17"/>
    </row>
    <row r="449" spans="1:42" hidden="1" x14ac:dyDescent="0.35">
      <c r="A449" s="11">
        <v>450</v>
      </c>
      <c r="B449" s="5" t="str">
        <f>IF(Table1[[#This Row],[Savings]]&gt;0,"N","Y")</f>
        <v>Y</v>
      </c>
      <c r="C449" s="5" t="s">
        <v>315</v>
      </c>
      <c r="D449" s="5" t="s">
        <v>340</v>
      </c>
      <c r="E449" s="5" t="s">
        <v>756</v>
      </c>
      <c r="F449" s="6">
        <v>40707</v>
      </c>
      <c r="G449" s="7">
        <f t="shared" ca="1" si="80"/>
        <v>13</v>
      </c>
      <c r="H449" s="4">
        <v>31</v>
      </c>
      <c r="I449" s="5" t="str">
        <f>IF(Table1[[#This Row],[No of Employees]]&lt;5,"Below 5",IF(Table1[[#This Row],[No of Employees]]&lt;10,"5 to 10",IF(Table1[[#This Row],[No of Employees]]&lt;15,"10 to 15","Above 15")))</f>
        <v>Above 15</v>
      </c>
      <c r="J449" s="57">
        <v>0</v>
      </c>
      <c r="K449" s="34">
        <v>0</v>
      </c>
      <c r="L449" s="34">
        <f t="shared" si="81"/>
        <v>0</v>
      </c>
      <c r="M449" s="35">
        <f t="shared" si="82"/>
        <v>0</v>
      </c>
      <c r="N449" s="34">
        <v>0</v>
      </c>
      <c r="O449" s="36">
        <f t="shared" si="83"/>
        <v>0</v>
      </c>
      <c r="P449" s="70"/>
      <c r="Q449" s="10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22">
        <v>0</v>
      </c>
      <c r="X449" s="16">
        <v>0</v>
      </c>
      <c r="Y449" s="8">
        <v>0</v>
      </c>
      <c r="Z449" s="9">
        <f t="shared" si="84"/>
        <v>0</v>
      </c>
      <c r="AA449" s="8">
        <f t="shared" si="85"/>
        <v>0</v>
      </c>
      <c r="AB449" s="42" t="str">
        <f t="shared" si="86"/>
        <v>A. Below 50</v>
      </c>
      <c r="AC449" s="40">
        <v>0.9</v>
      </c>
      <c r="AD449" s="26">
        <f t="shared" si="87"/>
        <v>0</v>
      </c>
      <c r="AE449" s="31">
        <f t="shared" si="88"/>
        <v>1</v>
      </c>
      <c r="AF449" s="31">
        <f>Table1[[#This Row],[Contactable leads]]*Table1[[#This Row],[Average productive calls per lead]]</f>
        <v>0</v>
      </c>
      <c r="AG449" s="31">
        <f>Table1[[#This Row],[Total Calls]]*$AG$1</f>
        <v>0</v>
      </c>
      <c r="AH449" s="31">
        <f>IF(Table1[[#This Row],[MSRU]]="Metro",3,IF(Table1[[#This Row],[MSRU]]="URBAN",2,1))</f>
        <v>3</v>
      </c>
      <c r="AI449" s="23">
        <f t="shared" si="89"/>
        <v>24</v>
      </c>
      <c r="AJ449" s="4">
        <f t="shared" si="90"/>
        <v>8</v>
      </c>
      <c r="AK449" s="4">
        <f t="shared" si="91"/>
        <v>6</v>
      </c>
      <c r="AL449" s="4">
        <f t="shared" si="92"/>
        <v>15</v>
      </c>
      <c r="AM449" s="4">
        <f>(Table1[[#This Row],[Total Employees dedicated for sales pitch]]*Table1[[#This Row],[Working days]]*Table1[[#This Row],[Productive working hours]]*60)/Table1[[#This Row],[Minutes per connected call]]</f>
        <v>1728</v>
      </c>
      <c r="AN44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449" s="22">
        <f>Table1[[#This Row],[Contactable leads]]-Table1[[#This Row],[Contacted leads]]</f>
        <v>0</v>
      </c>
      <c r="AP449" s="17"/>
    </row>
    <row r="450" spans="1:42" x14ac:dyDescent="0.35">
      <c r="A450" s="11">
        <v>451</v>
      </c>
      <c r="B450" s="5" t="str">
        <f>IF(Table1[[#This Row],[Savings]]&gt;0,"N","Y")</f>
        <v>N</v>
      </c>
      <c r="C450" s="5" t="s">
        <v>179</v>
      </c>
      <c r="D450" s="5" t="s">
        <v>175</v>
      </c>
      <c r="E450" s="5" t="s">
        <v>757</v>
      </c>
      <c r="F450" s="6">
        <v>28769</v>
      </c>
      <c r="G450" s="7">
        <f t="shared" ca="1" si="80"/>
        <v>46</v>
      </c>
      <c r="H450" s="4">
        <v>9</v>
      </c>
      <c r="I450" s="5" t="str">
        <f>IF(Table1[[#This Row],[No of Employees]]&lt;5,"Below 5",IF(Table1[[#This Row],[No of Employees]]&lt;10,"5 to 10",IF(Table1[[#This Row],[No of Employees]]&lt;15,"10 to 15","Above 15")))</f>
        <v>5 to 10</v>
      </c>
      <c r="J450" s="57">
        <v>26.717095</v>
      </c>
      <c r="K450" s="34">
        <v>2.1856840000000002</v>
      </c>
      <c r="L450" s="34">
        <f t="shared" si="81"/>
        <v>28.902779000000002</v>
      </c>
      <c r="M450" s="67">
        <f t="shared" si="82"/>
        <v>1.0598906558793998E-3</v>
      </c>
      <c r="N450" s="34">
        <v>79.768000999999998</v>
      </c>
      <c r="O450" s="68">
        <f t="shared" si="83"/>
        <v>1.493832471325652E-3</v>
      </c>
      <c r="P450" s="71"/>
      <c r="Q450" s="10">
        <v>31</v>
      </c>
      <c r="R450" s="8">
        <v>161</v>
      </c>
      <c r="S450" s="8">
        <v>1</v>
      </c>
      <c r="T450" s="8">
        <v>25</v>
      </c>
      <c r="U450" s="8">
        <v>0</v>
      </c>
      <c r="V450" s="8">
        <v>0</v>
      </c>
      <c r="W450" s="22">
        <v>10</v>
      </c>
      <c r="X450" s="16">
        <v>228</v>
      </c>
      <c r="Y450" s="8">
        <v>215</v>
      </c>
      <c r="Z450" s="9">
        <f t="shared" si="84"/>
        <v>5.7017543859649078E-2</v>
      </c>
      <c r="AA450" s="8">
        <f t="shared" si="85"/>
        <v>13</v>
      </c>
      <c r="AB450" s="42" t="str">
        <f t="shared" si="86"/>
        <v>C. 100-250</v>
      </c>
      <c r="AC450" s="40">
        <v>0.9</v>
      </c>
      <c r="AD450" s="26">
        <f t="shared" si="87"/>
        <v>194</v>
      </c>
      <c r="AE450" s="31">
        <f t="shared" si="88"/>
        <v>1</v>
      </c>
      <c r="AF450" s="31">
        <f>Table1[[#This Row],[Contactable leads]]*Table1[[#This Row],[Average productive calls per lead]]</f>
        <v>194</v>
      </c>
      <c r="AG450" s="31">
        <f>Table1[[#This Row],[Total Calls]]*$AG$1</f>
        <v>174.6</v>
      </c>
      <c r="AH450" s="31">
        <f>IF(Table1[[#This Row],[MSRU]]="Metro",3,IF(Table1[[#This Row],[MSRU]]="URBAN",2,1))</f>
        <v>1</v>
      </c>
      <c r="AI450" s="23">
        <f t="shared" si="89"/>
        <v>24</v>
      </c>
      <c r="AJ450" s="4">
        <f t="shared" si="90"/>
        <v>8</v>
      </c>
      <c r="AK450" s="4">
        <f t="shared" si="91"/>
        <v>6</v>
      </c>
      <c r="AL450" s="4">
        <f t="shared" si="92"/>
        <v>15</v>
      </c>
      <c r="AM450" s="4">
        <f>(Table1[[#This Row],[Total Employees dedicated for sales pitch]]*Table1[[#This Row],[Working days]]*Table1[[#This Row],[Productive working hours]]*60)/Table1[[#This Row],[Minutes per connected call]]</f>
        <v>576</v>
      </c>
      <c r="AN45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194</v>
      </c>
      <c r="AO450" s="22">
        <f>Table1[[#This Row],[Contactable leads]]-Table1[[#This Row],[Contacted leads]]</f>
        <v>0</v>
      </c>
      <c r="AP450" s="17"/>
    </row>
    <row r="451" spans="1:42" x14ac:dyDescent="0.35">
      <c r="A451" s="11">
        <v>452</v>
      </c>
      <c r="B451" s="5" t="str">
        <f>IF(Table1[[#This Row],[Savings]]&gt;0,"N","Y")</f>
        <v>N</v>
      </c>
      <c r="C451" s="5" t="s">
        <v>313</v>
      </c>
      <c r="D451" s="5" t="s">
        <v>340</v>
      </c>
      <c r="E451" s="5" t="s">
        <v>758</v>
      </c>
      <c r="F451" s="6">
        <v>35741</v>
      </c>
      <c r="G451" s="7">
        <f t="shared" ca="1" si="80"/>
        <v>27</v>
      </c>
      <c r="H451" s="4">
        <v>15</v>
      </c>
      <c r="I451" s="5" t="str">
        <f>IF(Table1[[#This Row],[No of Employees]]&lt;5,"Below 5",IF(Table1[[#This Row],[No of Employees]]&lt;10,"5 to 10",IF(Table1[[#This Row],[No of Employees]]&lt;15,"10 to 15","Above 15")))</f>
        <v>Above 15</v>
      </c>
      <c r="J451" s="57">
        <v>27.014123999999999</v>
      </c>
      <c r="K451" s="34">
        <v>9.2091700000000003</v>
      </c>
      <c r="L451" s="34">
        <f t="shared" si="81"/>
        <v>36.223293999999996</v>
      </c>
      <c r="M451" s="67">
        <f t="shared" si="82"/>
        <v>1.3283404628936311E-3</v>
      </c>
      <c r="N451" s="34">
        <v>88.931961999999999</v>
      </c>
      <c r="O451" s="68">
        <f t="shared" si="83"/>
        <v>1.6654479353732201E-3</v>
      </c>
      <c r="P451" s="71"/>
      <c r="Q451" s="10">
        <v>68</v>
      </c>
      <c r="R451" s="8">
        <v>151</v>
      </c>
      <c r="S451" s="8">
        <v>17</v>
      </c>
      <c r="T451" s="8">
        <v>8</v>
      </c>
      <c r="U451" s="8">
        <v>0</v>
      </c>
      <c r="V451" s="8">
        <v>6</v>
      </c>
      <c r="W451" s="22">
        <v>16</v>
      </c>
      <c r="X451" s="16">
        <v>266</v>
      </c>
      <c r="Y451" s="8">
        <v>258</v>
      </c>
      <c r="Z451" s="9">
        <f t="shared" si="84"/>
        <v>3.007518796992481E-2</v>
      </c>
      <c r="AA451" s="8">
        <f t="shared" si="85"/>
        <v>8</v>
      </c>
      <c r="AB451" s="42" t="str">
        <f t="shared" si="86"/>
        <v>D. 240-500</v>
      </c>
      <c r="AC451" s="40">
        <v>0.9</v>
      </c>
      <c r="AD451" s="26">
        <f t="shared" si="87"/>
        <v>232</v>
      </c>
      <c r="AE451" s="31">
        <f t="shared" si="88"/>
        <v>1</v>
      </c>
      <c r="AF451" s="31">
        <f>Table1[[#This Row],[Contactable leads]]*Table1[[#This Row],[Average productive calls per lead]]</f>
        <v>232</v>
      </c>
      <c r="AG451" s="31">
        <f>Table1[[#This Row],[Total Calls]]*$AG$1</f>
        <v>208.8</v>
      </c>
      <c r="AH451" s="31">
        <f>IF(Table1[[#This Row],[MSRU]]="Metro",3,IF(Table1[[#This Row],[MSRU]]="URBAN",2,1))</f>
        <v>3</v>
      </c>
      <c r="AI451" s="23">
        <f t="shared" si="89"/>
        <v>24</v>
      </c>
      <c r="AJ451" s="4">
        <f t="shared" si="90"/>
        <v>8</v>
      </c>
      <c r="AK451" s="4">
        <f t="shared" si="91"/>
        <v>6</v>
      </c>
      <c r="AL451" s="4">
        <f t="shared" si="92"/>
        <v>15</v>
      </c>
      <c r="AM451" s="4">
        <f>(Table1[[#This Row],[Total Employees dedicated for sales pitch]]*Table1[[#This Row],[Working days]]*Table1[[#This Row],[Productive working hours]]*60)/Table1[[#This Row],[Minutes per connected call]]</f>
        <v>1728</v>
      </c>
      <c r="AN45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232</v>
      </c>
      <c r="AO451" s="22">
        <f>Table1[[#This Row],[Contactable leads]]-Table1[[#This Row],[Contacted leads]]</f>
        <v>0</v>
      </c>
      <c r="AP451" s="17"/>
    </row>
    <row r="452" spans="1:42" x14ac:dyDescent="0.35">
      <c r="A452" s="11">
        <v>453</v>
      </c>
      <c r="B452" s="5" t="str">
        <f>IF(Table1[[#This Row],[Savings]]&gt;0,"N","Y")</f>
        <v>N</v>
      </c>
      <c r="C452" s="5" t="s">
        <v>313</v>
      </c>
      <c r="D452" s="5" t="s">
        <v>340</v>
      </c>
      <c r="E452" s="5" t="s">
        <v>759</v>
      </c>
      <c r="F452" s="6">
        <v>37707</v>
      </c>
      <c r="G452" s="7">
        <f t="shared" ref="G452:G515" ca="1" si="93">_xlfn.FLOOR.MATH((TODAY()-F452)/365)</f>
        <v>22</v>
      </c>
      <c r="H452" s="4">
        <v>7</v>
      </c>
      <c r="I452" s="5" t="str">
        <f>IF(Table1[[#This Row],[No of Employees]]&lt;5,"Below 5",IF(Table1[[#This Row],[No of Employees]]&lt;10,"5 to 10",IF(Table1[[#This Row],[No of Employees]]&lt;15,"10 to 15","Above 15")))</f>
        <v>5 to 10</v>
      </c>
      <c r="J452" s="57">
        <v>18.565873</v>
      </c>
      <c r="K452" s="34">
        <v>5.4238090000000003</v>
      </c>
      <c r="L452" s="34">
        <f t="shared" ref="L452:L515" si="94">J452+K452</f>
        <v>23.989682000000002</v>
      </c>
      <c r="M452" s="67">
        <f t="shared" ref="M452:M515" si="95">L452/$L$1</f>
        <v>8.7972301173247849E-4</v>
      </c>
      <c r="N452" s="34">
        <v>43.778827999999997</v>
      </c>
      <c r="O452" s="68">
        <f t="shared" ref="O452:O515" si="96">N452/$N$1</f>
        <v>8.19855506006483E-4</v>
      </c>
      <c r="P452" s="71"/>
      <c r="Q452" s="10">
        <v>63</v>
      </c>
      <c r="R452" s="8">
        <v>113</v>
      </c>
      <c r="S452" s="8">
        <v>10</v>
      </c>
      <c r="T452" s="8">
        <v>7</v>
      </c>
      <c r="U452" s="8">
        <v>0</v>
      </c>
      <c r="V452" s="8">
        <v>5</v>
      </c>
      <c r="W452" s="22">
        <v>6</v>
      </c>
      <c r="X452" s="16">
        <v>204</v>
      </c>
      <c r="Y452" s="8">
        <v>196</v>
      </c>
      <c r="Z452" s="9">
        <f t="shared" ref="Z452:Z515" si="97">IFERROR(1-Y452/X452,0)</f>
        <v>3.9215686274509776E-2</v>
      </c>
      <c r="AA452" s="8">
        <f t="shared" ref="AA452:AA515" si="98">IFERROR(X452-Y452,0)</f>
        <v>8</v>
      </c>
      <c r="AB452" s="42" t="str">
        <f t="shared" ref="AB452:AB515" si="99">IF(Y452&lt;50,"A. Below 50",IF(Y452&lt;100,"B. 50-100",IF(Y452&lt;250,"C. 100-250",IF(Y452&lt;500,"D. 240-500",IF(Y452&lt;750,"E. 500-750",IF(Y452&lt;1000,"F. 750-100","G. Above 1000"))))))</f>
        <v>C. 100-250</v>
      </c>
      <c r="AC452" s="40">
        <v>0.9</v>
      </c>
      <c r="AD452" s="26">
        <f t="shared" ref="AD452:AD515" si="100">ROUND(Y452*AC452,0)</f>
        <v>176</v>
      </c>
      <c r="AE452" s="31">
        <f t="shared" ref="AE452:AE515" si="101">$AE$1</f>
        <v>1</v>
      </c>
      <c r="AF452" s="31">
        <f>Table1[[#This Row],[Contactable leads]]*Table1[[#This Row],[Average productive calls per lead]]</f>
        <v>176</v>
      </c>
      <c r="AG452" s="31">
        <f>Table1[[#This Row],[Total Calls]]*$AG$1</f>
        <v>158.4</v>
      </c>
      <c r="AH452" s="31">
        <f>IF(Table1[[#This Row],[MSRU]]="Metro",3,IF(Table1[[#This Row],[MSRU]]="URBAN",2,1))</f>
        <v>3</v>
      </c>
      <c r="AI452" s="23">
        <f t="shared" ref="AI452:AI515" si="102">$AI$1</f>
        <v>24</v>
      </c>
      <c r="AJ452" s="4">
        <f t="shared" ref="AJ452:AJ515" si="103">$AJ$1</f>
        <v>8</v>
      </c>
      <c r="AK452" s="4">
        <f t="shared" ref="AK452:AK515" si="104">$AK$1</f>
        <v>6</v>
      </c>
      <c r="AL452" s="4">
        <f t="shared" ref="AL452:AL515" si="105">$AL$1</f>
        <v>15</v>
      </c>
      <c r="AM452" s="4">
        <f>(Table1[[#This Row],[Total Employees dedicated for sales pitch]]*Table1[[#This Row],[Working days]]*Table1[[#This Row],[Productive working hours]]*60)/Table1[[#This Row],[Minutes per connected call]]</f>
        <v>1728</v>
      </c>
      <c r="AN45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176</v>
      </c>
      <c r="AO452" s="22">
        <f>Table1[[#This Row],[Contactable leads]]-Table1[[#This Row],[Contacted leads]]</f>
        <v>0</v>
      </c>
      <c r="AP452" s="17"/>
    </row>
    <row r="453" spans="1:42" x14ac:dyDescent="0.35">
      <c r="A453" s="11">
        <v>454</v>
      </c>
      <c r="B453" s="5" t="str">
        <f>IF(Table1[[#This Row],[Savings]]&gt;0,"N","Y")</f>
        <v>N</v>
      </c>
      <c r="C453" s="5" t="s">
        <v>314</v>
      </c>
      <c r="D453" s="5" t="s">
        <v>340</v>
      </c>
      <c r="E453" s="5" t="s">
        <v>760</v>
      </c>
      <c r="F453" s="6">
        <v>40805</v>
      </c>
      <c r="G453" s="7">
        <f t="shared" ca="1" si="93"/>
        <v>13</v>
      </c>
      <c r="H453" s="4">
        <v>9</v>
      </c>
      <c r="I453" s="5" t="str">
        <f>IF(Table1[[#This Row],[No of Employees]]&lt;5,"Below 5",IF(Table1[[#This Row],[No of Employees]]&lt;10,"5 to 10",IF(Table1[[#This Row],[No of Employees]]&lt;15,"10 to 15","Above 15")))</f>
        <v>5 to 10</v>
      </c>
      <c r="J453" s="57">
        <v>10.701371999999999</v>
      </c>
      <c r="K453" s="34">
        <v>4.0739460000000003</v>
      </c>
      <c r="L453" s="34">
        <f t="shared" si="94"/>
        <v>14.775317999999999</v>
      </c>
      <c r="M453" s="67">
        <f t="shared" si="95"/>
        <v>5.4182407462779613E-4</v>
      </c>
      <c r="N453" s="34">
        <v>11.62214</v>
      </c>
      <c r="O453" s="68">
        <f t="shared" si="96"/>
        <v>2.1765030965603251E-4</v>
      </c>
      <c r="P453" s="71"/>
      <c r="Q453" s="10">
        <v>7</v>
      </c>
      <c r="R453" s="8">
        <v>62</v>
      </c>
      <c r="S453" s="8">
        <v>17</v>
      </c>
      <c r="T453" s="8">
        <v>1</v>
      </c>
      <c r="U453" s="8">
        <v>0</v>
      </c>
      <c r="V453" s="8">
        <v>2</v>
      </c>
      <c r="W453" s="22">
        <v>6</v>
      </c>
      <c r="X453" s="16">
        <v>95</v>
      </c>
      <c r="Y453" s="8">
        <v>93</v>
      </c>
      <c r="Z453" s="9">
        <f t="shared" si="97"/>
        <v>2.1052631578947323E-2</v>
      </c>
      <c r="AA453" s="8">
        <f t="shared" si="98"/>
        <v>2</v>
      </c>
      <c r="AB453" s="42" t="str">
        <f t="shared" si="99"/>
        <v>B. 50-100</v>
      </c>
      <c r="AC453" s="40">
        <v>0.9</v>
      </c>
      <c r="AD453" s="26">
        <f t="shared" si="100"/>
        <v>84</v>
      </c>
      <c r="AE453" s="31">
        <f t="shared" si="101"/>
        <v>1</v>
      </c>
      <c r="AF453" s="31">
        <f>Table1[[#This Row],[Contactable leads]]*Table1[[#This Row],[Average productive calls per lead]]</f>
        <v>84</v>
      </c>
      <c r="AG453" s="31">
        <f>Table1[[#This Row],[Total Calls]]*$AG$1</f>
        <v>75.600000000000009</v>
      </c>
      <c r="AH453" s="31">
        <f>IF(Table1[[#This Row],[MSRU]]="Metro",3,IF(Table1[[#This Row],[MSRU]]="URBAN",2,1))</f>
        <v>3</v>
      </c>
      <c r="AI453" s="23">
        <f t="shared" si="102"/>
        <v>24</v>
      </c>
      <c r="AJ453" s="4">
        <f t="shared" si="103"/>
        <v>8</v>
      </c>
      <c r="AK453" s="4">
        <f t="shared" si="104"/>
        <v>6</v>
      </c>
      <c r="AL453" s="4">
        <f t="shared" si="105"/>
        <v>15</v>
      </c>
      <c r="AM453" s="4">
        <f>(Table1[[#This Row],[Total Employees dedicated for sales pitch]]*Table1[[#This Row],[Working days]]*Table1[[#This Row],[Productive working hours]]*60)/Table1[[#This Row],[Minutes per connected call]]</f>
        <v>1728</v>
      </c>
      <c r="AN45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84</v>
      </c>
      <c r="AO453" s="22">
        <f>Table1[[#This Row],[Contactable leads]]-Table1[[#This Row],[Contacted leads]]</f>
        <v>0</v>
      </c>
      <c r="AP453" s="17"/>
    </row>
    <row r="454" spans="1:42" x14ac:dyDescent="0.35">
      <c r="A454" s="11">
        <v>455</v>
      </c>
      <c r="B454" s="5" t="str">
        <f>IF(Table1[[#This Row],[Savings]]&gt;0,"N","Y")</f>
        <v>N</v>
      </c>
      <c r="C454" s="5" t="s">
        <v>222</v>
      </c>
      <c r="D454" s="5" t="s">
        <v>175</v>
      </c>
      <c r="E454" s="5" t="s">
        <v>236</v>
      </c>
      <c r="F454" s="6">
        <v>41383</v>
      </c>
      <c r="G454" s="7">
        <f t="shared" ca="1" si="93"/>
        <v>12</v>
      </c>
      <c r="H454" s="4">
        <v>8</v>
      </c>
      <c r="I454" s="5" t="str">
        <f>IF(Table1[[#This Row],[No of Employees]]&lt;5,"Below 5",IF(Table1[[#This Row],[No of Employees]]&lt;10,"5 to 10",IF(Table1[[#This Row],[No of Employees]]&lt;15,"10 to 15","Above 15")))</f>
        <v>5 to 10</v>
      </c>
      <c r="J454" s="57">
        <v>20.386564</v>
      </c>
      <c r="K454" s="34">
        <v>3.1681360000000001</v>
      </c>
      <c r="L454" s="34">
        <f t="shared" si="94"/>
        <v>23.5547</v>
      </c>
      <c r="M454" s="67">
        <f t="shared" si="95"/>
        <v>8.6377183426003762E-4</v>
      </c>
      <c r="N454" s="34">
        <v>35.162534000000001</v>
      </c>
      <c r="O454" s="68">
        <f t="shared" si="96"/>
        <v>6.5849631938616916E-4</v>
      </c>
      <c r="P454" s="71"/>
      <c r="Q454" s="10">
        <v>167</v>
      </c>
      <c r="R454" s="8">
        <v>56</v>
      </c>
      <c r="S454" s="8">
        <v>36</v>
      </c>
      <c r="T454" s="8">
        <v>7</v>
      </c>
      <c r="U454" s="8">
        <v>0</v>
      </c>
      <c r="V454" s="8">
        <v>4</v>
      </c>
      <c r="W454" s="22">
        <v>5</v>
      </c>
      <c r="X454" s="16">
        <v>275</v>
      </c>
      <c r="Y454" s="8">
        <v>271</v>
      </c>
      <c r="Z454" s="9">
        <f t="shared" si="97"/>
        <v>1.4545454545454528E-2</v>
      </c>
      <c r="AA454" s="8">
        <f t="shared" si="98"/>
        <v>4</v>
      </c>
      <c r="AB454" s="42" t="str">
        <f t="shared" si="99"/>
        <v>D. 240-500</v>
      </c>
      <c r="AC454" s="40">
        <v>0.9</v>
      </c>
      <c r="AD454" s="26">
        <f t="shared" si="100"/>
        <v>244</v>
      </c>
      <c r="AE454" s="31">
        <f t="shared" si="101"/>
        <v>1</v>
      </c>
      <c r="AF454" s="31">
        <f>Table1[[#This Row],[Contactable leads]]*Table1[[#This Row],[Average productive calls per lead]]</f>
        <v>244</v>
      </c>
      <c r="AG454" s="31">
        <f>Table1[[#This Row],[Total Calls]]*$AG$1</f>
        <v>219.6</v>
      </c>
      <c r="AH454" s="31">
        <f>IF(Table1[[#This Row],[MSRU]]="Metro",3,IF(Table1[[#This Row],[MSRU]]="URBAN",2,1))</f>
        <v>1</v>
      </c>
      <c r="AI454" s="23">
        <f t="shared" si="102"/>
        <v>24</v>
      </c>
      <c r="AJ454" s="4">
        <f t="shared" si="103"/>
        <v>8</v>
      </c>
      <c r="AK454" s="4">
        <f t="shared" si="104"/>
        <v>6</v>
      </c>
      <c r="AL454" s="4">
        <f t="shared" si="105"/>
        <v>15</v>
      </c>
      <c r="AM454" s="4">
        <f>(Table1[[#This Row],[Total Employees dedicated for sales pitch]]*Table1[[#This Row],[Working days]]*Table1[[#This Row],[Productive working hours]]*60)/Table1[[#This Row],[Minutes per connected call]]</f>
        <v>576</v>
      </c>
      <c r="AN45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244</v>
      </c>
      <c r="AO454" s="22">
        <f>Table1[[#This Row],[Contactable leads]]-Table1[[#This Row],[Contacted leads]]</f>
        <v>0</v>
      </c>
      <c r="AP454" s="17"/>
    </row>
    <row r="455" spans="1:42" x14ac:dyDescent="0.35">
      <c r="A455" s="11">
        <v>456</v>
      </c>
      <c r="B455" s="5" t="str">
        <f>IF(Table1[[#This Row],[Savings]]&gt;0,"N","Y")</f>
        <v>N</v>
      </c>
      <c r="C455" s="5" t="s">
        <v>190</v>
      </c>
      <c r="D455" s="5" t="s">
        <v>343</v>
      </c>
      <c r="E455" s="5" t="s">
        <v>761</v>
      </c>
      <c r="F455" s="6">
        <v>41359</v>
      </c>
      <c r="G455" s="7">
        <f t="shared" ca="1" si="93"/>
        <v>12</v>
      </c>
      <c r="H455" s="4">
        <v>5</v>
      </c>
      <c r="I455" s="5" t="str">
        <f>IF(Table1[[#This Row],[No of Employees]]&lt;5,"Below 5",IF(Table1[[#This Row],[No of Employees]]&lt;10,"5 to 10",IF(Table1[[#This Row],[No of Employees]]&lt;15,"10 to 15","Above 15")))</f>
        <v>5 to 10</v>
      </c>
      <c r="J455" s="57">
        <v>28.923994</v>
      </c>
      <c r="K455" s="34">
        <v>1.027207</v>
      </c>
      <c r="L455" s="34">
        <f t="shared" si="94"/>
        <v>29.951201000000001</v>
      </c>
      <c r="M455" s="67">
        <f t="shared" si="95"/>
        <v>1.0983372246753758E-3</v>
      </c>
      <c r="N455" s="34">
        <v>18.016732000000001</v>
      </c>
      <c r="O455" s="68">
        <f t="shared" si="96"/>
        <v>3.3740320619006053E-4</v>
      </c>
      <c r="P455" s="71"/>
      <c r="Q455" s="10">
        <v>32</v>
      </c>
      <c r="R455" s="8">
        <v>65</v>
      </c>
      <c r="S455" s="8">
        <v>1</v>
      </c>
      <c r="T455" s="8">
        <v>2</v>
      </c>
      <c r="U455" s="8">
        <v>0</v>
      </c>
      <c r="V455" s="8">
        <v>3</v>
      </c>
      <c r="W455" s="22">
        <v>4</v>
      </c>
      <c r="X455" s="16">
        <v>107</v>
      </c>
      <c r="Y455" s="8">
        <v>105</v>
      </c>
      <c r="Z455" s="9">
        <f t="shared" si="97"/>
        <v>1.8691588785046731E-2</v>
      </c>
      <c r="AA455" s="8">
        <f t="shared" si="98"/>
        <v>2</v>
      </c>
      <c r="AB455" s="42" t="str">
        <f t="shared" si="99"/>
        <v>C. 100-250</v>
      </c>
      <c r="AC455" s="40">
        <v>0.9</v>
      </c>
      <c r="AD455" s="26">
        <f t="shared" si="100"/>
        <v>95</v>
      </c>
      <c r="AE455" s="31">
        <f t="shared" si="101"/>
        <v>1</v>
      </c>
      <c r="AF455" s="31">
        <f>Table1[[#This Row],[Contactable leads]]*Table1[[#This Row],[Average productive calls per lead]]</f>
        <v>95</v>
      </c>
      <c r="AG455" s="31">
        <f>Table1[[#This Row],[Total Calls]]*$AG$1</f>
        <v>85.5</v>
      </c>
      <c r="AH455" s="31">
        <f>IF(Table1[[#This Row],[MSRU]]="Metro",3,IF(Table1[[#This Row],[MSRU]]="URBAN",2,1))</f>
        <v>1</v>
      </c>
      <c r="AI455" s="23">
        <f t="shared" si="102"/>
        <v>24</v>
      </c>
      <c r="AJ455" s="4">
        <f t="shared" si="103"/>
        <v>8</v>
      </c>
      <c r="AK455" s="4">
        <f t="shared" si="104"/>
        <v>6</v>
      </c>
      <c r="AL455" s="4">
        <f t="shared" si="105"/>
        <v>15</v>
      </c>
      <c r="AM455" s="4">
        <f>(Table1[[#This Row],[Total Employees dedicated for sales pitch]]*Table1[[#This Row],[Working days]]*Table1[[#This Row],[Productive working hours]]*60)/Table1[[#This Row],[Minutes per connected call]]</f>
        <v>576</v>
      </c>
      <c r="AN45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95</v>
      </c>
      <c r="AO455" s="22">
        <f>Table1[[#This Row],[Contactable leads]]-Table1[[#This Row],[Contacted leads]]</f>
        <v>0</v>
      </c>
      <c r="AP455" s="17"/>
    </row>
    <row r="456" spans="1:42" x14ac:dyDescent="0.35">
      <c r="A456" s="11">
        <v>457</v>
      </c>
      <c r="B456" s="5" t="str">
        <f>IF(Table1[[#This Row],[Savings]]&gt;0,"N","Y")</f>
        <v>N</v>
      </c>
      <c r="C456" s="5" t="s">
        <v>174</v>
      </c>
      <c r="D456" s="5" t="s">
        <v>356</v>
      </c>
      <c r="E456" s="5" t="s">
        <v>762</v>
      </c>
      <c r="F456" s="6">
        <v>41718</v>
      </c>
      <c r="G456" s="7">
        <f t="shared" ca="1" si="93"/>
        <v>11</v>
      </c>
      <c r="H456" s="4">
        <v>8</v>
      </c>
      <c r="I456" s="5" t="str">
        <f>IF(Table1[[#This Row],[No of Employees]]&lt;5,"Below 5",IF(Table1[[#This Row],[No of Employees]]&lt;10,"5 to 10",IF(Table1[[#This Row],[No of Employees]]&lt;15,"10 to 15","Above 15")))</f>
        <v>5 to 10</v>
      </c>
      <c r="J456" s="57">
        <v>14.368952999999999</v>
      </c>
      <c r="K456" s="34">
        <v>2.5382060000000002</v>
      </c>
      <c r="L456" s="34">
        <f t="shared" si="94"/>
        <v>16.907159</v>
      </c>
      <c r="M456" s="67">
        <f t="shared" si="95"/>
        <v>6.2000058338913691E-4</v>
      </c>
      <c r="N456" s="34">
        <v>56.423076000000002</v>
      </c>
      <c r="O456" s="68">
        <f t="shared" si="96"/>
        <v>1.0566470515022068E-3</v>
      </c>
      <c r="P456" s="71"/>
      <c r="Q456" s="10">
        <v>11</v>
      </c>
      <c r="R456" s="8">
        <v>226</v>
      </c>
      <c r="S456" s="8">
        <v>4</v>
      </c>
      <c r="T456" s="8">
        <v>15</v>
      </c>
      <c r="U456" s="8">
        <v>0</v>
      </c>
      <c r="V456" s="8">
        <v>2</v>
      </c>
      <c r="W456" s="22">
        <v>4</v>
      </c>
      <c r="X456" s="16">
        <v>262</v>
      </c>
      <c r="Y456" s="8">
        <v>248</v>
      </c>
      <c r="Z456" s="9">
        <f t="shared" si="97"/>
        <v>5.3435114503816772E-2</v>
      </c>
      <c r="AA456" s="8">
        <f t="shared" si="98"/>
        <v>14</v>
      </c>
      <c r="AB456" s="42" t="str">
        <f t="shared" si="99"/>
        <v>C. 100-250</v>
      </c>
      <c r="AC456" s="40">
        <v>0.9</v>
      </c>
      <c r="AD456" s="26">
        <f t="shared" si="100"/>
        <v>223</v>
      </c>
      <c r="AE456" s="31">
        <f t="shared" si="101"/>
        <v>1</v>
      </c>
      <c r="AF456" s="31">
        <f>Table1[[#This Row],[Contactable leads]]*Table1[[#This Row],[Average productive calls per lead]]</f>
        <v>223</v>
      </c>
      <c r="AG456" s="31">
        <f>Table1[[#This Row],[Total Calls]]*$AG$1</f>
        <v>200.70000000000002</v>
      </c>
      <c r="AH456" s="31">
        <f>IF(Table1[[#This Row],[MSRU]]="Metro",3,IF(Table1[[#This Row],[MSRU]]="URBAN",2,1))</f>
        <v>2</v>
      </c>
      <c r="AI456" s="23">
        <f t="shared" si="102"/>
        <v>24</v>
      </c>
      <c r="AJ456" s="4">
        <f t="shared" si="103"/>
        <v>8</v>
      </c>
      <c r="AK456" s="4">
        <f t="shared" si="104"/>
        <v>6</v>
      </c>
      <c r="AL456" s="4">
        <f t="shared" si="105"/>
        <v>15</v>
      </c>
      <c r="AM456" s="4">
        <f>(Table1[[#This Row],[Total Employees dedicated for sales pitch]]*Table1[[#This Row],[Working days]]*Table1[[#This Row],[Productive working hours]]*60)/Table1[[#This Row],[Minutes per connected call]]</f>
        <v>1152</v>
      </c>
      <c r="AN45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223</v>
      </c>
      <c r="AO456" s="22">
        <f>Table1[[#This Row],[Contactable leads]]-Table1[[#This Row],[Contacted leads]]</f>
        <v>0</v>
      </c>
      <c r="AP456" s="17"/>
    </row>
    <row r="457" spans="1:42" x14ac:dyDescent="0.35">
      <c r="A457" s="11">
        <v>458</v>
      </c>
      <c r="B457" s="5" t="str">
        <f>IF(Table1[[#This Row],[Savings]]&gt;0,"N","Y")</f>
        <v>N</v>
      </c>
      <c r="C457" s="5" t="s">
        <v>188</v>
      </c>
      <c r="D457" s="5" t="s">
        <v>343</v>
      </c>
      <c r="E457" s="5" t="s">
        <v>763</v>
      </c>
      <c r="F457" s="6">
        <v>41709</v>
      </c>
      <c r="G457" s="7">
        <f t="shared" ca="1" si="93"/>
        <v>11</v>
      </c>
      <c r="H457" s="4">
        <v>4</v>
      </c>
      <c r="I457" s="5" t="str">
        <f>IF(Table1[[#This Row],[No of Employees]]&lt;5,"Below 5",IF(Table1[[#This Row],[No of Employees]]&lt;10,"5 to 10",IF(Table1[[#This Row],[No of Employees]]&lt;15,"10 to 15","Above 15")))</f>
        <v>Below 5</v>
      </c>
      <c r="J457" s="57">
        <v>4.5810820000000003</v>
      </c>
      <c r="K457" s="34">
        <v>0.10437299999999999</v>
      </c>
      <c r="L457" s="34">
        <f t="shared" si="94"/>
        <v>4.6854550000000001</v>
      </c>
      <c r="M457" s="67">
        <f t="shared" si="95"/>
        <v>1.7181980919701227E-4</v>
      </c>
      <c r="N457" s="34">
        <v>2.3667229999999999</v>
      </c>
      <c r="O457" s="68">
        <f t="shared" si="96"/>
        <v>4.4322129471857525E-5</v>
      </c>
      <c r="P457" s="71"/>
      <c r="Q457" s="10">
        <v>10</v>
      </c>
      <c r="R457" s="8">
        <v>15</v>
      </c>
      <c r="S457" s="8">
        <v>1</v>
      </c>
      <c r="T457" s="8">
        <v>2</v>
      </c>
      <c r="U457" s="8">
        <v>0</v>
      </c>
      <c r="V457" s="8">
        <v>1</v>
      </c>
      <c r="W457" s="22">
        <v>1</v>
      </c>
      <c r="X457" s="16">
        <v>30</v>
      </c>
      <c r="Y457" s="8">
        <v>29</v>
      </c>
      <c r="Z457" s="9">
        <f t="shared" si="97"/>
        <v>3.3333333333333326E-2</v>
      </c>
      <c r="AA457" s="8">
        <f t="shared" si="98"/>
        <v>1</v>
      </c>
      <c r="AB457" s="42" t="str">
        <f t="shared" si="99"/>
        <v>A. Below 50</v>
      </c>
      <c r="AC457" s="40">
        <v>0.9</v>
      </c>
      <c r="AD457" s="26">
        <f t="shared" si="100"/>
        <v>26</v>
      </c>
      <c r="AE457" s="31">
        <f t="shared" si="101"/>
        <v>1</v>
      </c>
      <c r="AF457" s="31">
        <f>Table1[[#This Row],[Contactable leads]]*Table1[[#This Row],[Average productive calls per lead]]</f>
        <v>26</v>
      </c>
      <c r="AG457" s="31">
        <f>Table1[[#This Row],[Total Calls]]*$AG$1</f>
        <v>23.400000000000002</v>
      </c>
      <c r="AH457" s="31">
        <f>IF(Table1[[#This Row],[MSRU]]="Metro",3,IF(Table1[[#This Row],[MSRU]]="URBAN",2,1))</f>
        <v>1</v>
      </c>
      <c r="AI457" s="23">
        <f t="shared" si="102"/>
        <v>24</v>
      </c>
      <c r="AJ457" s="4">
        <f t="shared" si="103"/>
        <v>8</v>
      </c>
      <c r="AK457" s="4">
        <f t="shared" si="104"/>
        <v>6</v>
      </c>
      <c r="AL457" s="4">
        <f t="shared" si="105"/>
        <v>15</v>
      </c>
      <c r="AM457" s="4">
        <f>(Table1[[#This Row],[Total Employees dedicated for sales pitch]]*Table1[[#This Row],[Working days]]*Table1[[#This Row],[Productive working hours]]*60)/Table1[[#This Row],[Minutes per connected call]]</f>
        <v>576</v>
      </c>
      <c r="AN45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26</v>
      </c>
      <c r="AO457" s="22">
        <f>Table1[[#This Row],[Contactable leads]]-Table1[[#This Row],[Contacted leads]]</f>
        <v>0</v>
      </c>
      <c r="AP457" s="17"/>
    </row>
    <row r="458" spans="1:42" x14ac:dyDescent="0.35">
      <c r="A458" s="11">
        <v>459</v>
      </c>
      <c r="B458" s="5" t="str">
        <f>IF(Table1[[#This Row],[Savings]]&gt;0,"N","Y")</f>
        <v>N</v>
      </c>
      <c r="C458" s="5" t="s">
        <v>311</v>
      </c>
      <c r="D458" s="5" t="s">
        <v>340</v>
      </c>
      <c r="E458" s="5" t="s">
        <v>764</v>
      </c>
      <c r="F458" s="6">
        <v>41727</v>
      </c>
      <c r="G458" s="7">
        <f t="shared" ca="1" si="93"/>
        <v>11</v>
      </c>
      <c r="H458" s="4">
        <v>5</v>
      </c>
      <c r="I458" s="5" t="str">
        <f>IF(Table1[[#This Row],[No of Employees]]&lt;5,"Below 5",IF(Table1[[#This Row],[No of Employees]]&lt;10,"5 to 10",IF(Table1[[#This Row],[No of Employees]]&lt;15,"10 to 15","Above 15")))</f>
        <v>5 to 10</v>
      </c>
      <c r="J458" s="57">
        <v>6.96</v>
      </c>
      <c r="K458" s="34">
        <v>1.3292489999999999</v>
      </c>
      <c r="L458" s="34">
        <f t="shared" si="94"/>
        <v>8.2892489999999999</v>
      </c>
      <c r="M458" s="67">
        <f t="shared" si="95"/>
        <v>3.0397414585489022E-4</v>
      </c>
      <c r="N458" s="34">
        <v>9.5240570000000009</v>
      </c>
      <c r="O458" s="68">
        <f t="shared" si="96"/>
        <v>1.7835905910888221E-4</v>
      </c>
      <c r="P458" s="71"/>
      <c r="Q458" s="10">
        <v>31</v>
      </c>
      <c r="R458" s="8">
        <v>78</v>
      </c>
      <c r="S458" s="8">
        <v>10</v>
      </c>
      <c r="T458" s="8">
        <v>10</v>
      </c>
      <c r="U458" s="8">
        <v>0</v>
      </c>
      <c r="V458" s="8">
        <v>3</v>
      </c>
      <c r="W458" s="22">
        <v>6</v>
      </c>
      <c r="X458" s="16">
        <v>138</v>
      </c>
      <c r="Y458" s="8">
        <v>135</v>
      </c>
      <c r="Z458" s="9">
        <f t="shared" si="97"/>
        <v>2.1739130434782594E-2</v>
      </c>
      <c r="AA458" s="8">
        <f t="shared" si="98"/>
        <v>3</v>
      </c>
      <c r="AB458" s="42" t="str">
        <f t="shared" si="99"/>
        <v>C. 100-250</v>
      </c>
      <c r="AC458" s="40">
        <v>0.9</v>
      </c>
      <c r="AD458" s="26">
        <f t="shared" si="100"/>
        <v>122</v>
      </c>
      <c r="AE458" s="31">
        <f t="shared" si="101"/>
        <v>1</v>
      </c>
      <c r="AF458" s="31">
        <f>Table1[[#This Row],[Contactable leads]]*Table1[[#This Row],[Average productive calls per lead]]</f>
        <v>122</v>
      </c>
      <c r="AG458" s="31">
        <f>Table1[[#This Row],[Total Calls]]*$AG$1</f>
        <v>109.8</v>
      </c>
      <c r="AH458" s="31">
        <f>IF(Table1[[#This Row],[MSRU]]="Metro",3,IF(Table1[[#This Row],[MSRU]]="URBAN",2,1))</f>
        <v>3</v>
      </c>
      <c r="AI458" s="23">
        <f t="shared" si="102"/>
        <v>24</v>
      </c>
      <c r="AJ458" s="4">
        <f t="shared" si="103"/>
        <v>8</v>
      </c>
      <c r="AK458" s="4">
        <f t="shared" si="104"/>
        <v>6</v>
      </c>
      <c r="AL458" s="4">
        <f t="shared" si="105"/>
        <v>15</v>
      </c>
      <c r="AM458" s="4">
        <f>(Table1[[#This Row],[Total Employees dedicated for sales pitch]]*Table1[[#This Row],[Working days]]*Table1[[#This Row],[Productive working hours]]*60)/Table1[[#This Row],[Minutes per connected call]]</f>
        <v>1728</v>
      </c>
      <c r="AN45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122</v>
      </c>
      <c r="AO458" s="22">
        <f>Table1[[#This Row],[Contactable leads]]-Table1[[#This Row],[Contacted leads]]</f>
        <v>0</v>
      </c>
      <c r="AP458" s="17"/>
    </row>
    <row r="459" spans="1:42" x14ac:dyDescent="0.35">
      <c r="A459" s="11">
        <v>460</v>
      </c>
      <c r="B459" s="5" t="str">
        <f>IF(Table1[[#This Row],[Savings]]&gt;0,"N","Y")</f>
        <v>N</v>
      </c>
      <c r="C459" s="5" t="s">
        <v>315</v>
      </c>
      <c r="D459" s="5" t="s">
        <v>356</v>
      </c>
      <c r="E459" s="5" t="s">
        <v>765</v>
      </c>
      <c r="F459" s="6">
        <v>41727</v>
      </c>
      <c r="G459" s="7">
        <f t="shared" ca="1" si="93"/>
        <v>11</v>
      </c>
      <c r="H459" s="4">
        <v>6</v>
      </c>
      <c r="I459" s="5" t="str">
        <f>IF(Table1[[#This Row],[No of Employees]]&lt;5,"Below 5",IF(Table1[[#This Row],[No of Employees]]&lt;10,"5 to 10",IF(Table1[[#This Row],[No of Employees]]&lt;15,"10 to 15","Above 15")))</f>
        <v>5 to 10</v>
      </c>
      <c r="J459" s="57">
        <v>6.9483740000000003</v>
      </c>
      <c r="K459" s="34">
        <v>4.2354839999999996</v>
      </c>
      <c r="L459" s="34">
        <f t="shared" si="94"/>
        <v>11.183858000000001</v>
      </c>
      <c r="M459" s="67">
        <f t="shared" si="95"/>
        <v>4.101220367384767E-4</v>
      </c>
      <c r="N459" s="34">
        <v>13.067691</v>
      </c>
      <c r="O459" s="68">
        <f t="shared" si="96"/>
        <v>2.4472145341902172E-4</v>
      </c>
      <c r="P459" s="71"/>
      <c r="Q459" s="10">
        <v>33</v>
      </c>
      <c r="R459" s="8">
        <v>64</v>
      </c>
      <c r="S459" s="8">
        <v>13</v>
      </c>
      <c r="T459" s="8">
        <v>8</v>
      </c>
      <c r="U459" s="8">
        <v>0</v>
      </c>
      <c r="V459" s="8">
        <v>0</v>
      </c>
      <c r="W459" s="22">
        <v>3</v>
      </c>
      <c r="X459" s="16">
        <v>121</v>
      </c>
      <c r="Y459" s="8">
        <v>113</v>
      </c>
      <c r="Z459" s="9">
        <f t="shared" si="97"/>
        <v>6.6115702479338845E-2</v>
      </c>
      <c r="AA459" s="8">
        <f t="shared" si="98"/>
        <v>8</v>
      </c>
      <c r="AB459" s="42" t="str">
        <f t="shared" si="99"/>
        <v>C. 100-250</v>
      </c>
      <c r="AC459" s="40">
        <v>0.9</v>
      </c>
      <c r="AD459" s="26">
        <f t="shared" si="100"/>
        <v>102</v>
      </c>
      <c r="AE459" s="31">
        <f t="shared" si="101"/>
        <v>1</v>
      </c>
      <c r="AF459" s="31">
        <f>Table1[[#This Row],[Contactable leads]]*Table1[[#This Row],[Average productive calls per lead]]</f>
        <v>102</v>
      </c>
      <c r="AG459" s="31">
        <f>Table1[[#This Row],[Total Calls]]*$AG$1</f>
        <v>91.8</v>
      </c>
      <c r="AH459" s="31">
        <f>IF(Table1[[#This Row],[MSRU]]="Metro",3,IF(Table1[[#This Row],[MSRU]]="URBAN",2,1))</f>
        <v>2</v>
      </c>
      <c r="AI459" s="23">
        <f t="shared" si="102"/>
        <v>24</v>
      </c>
      <c r="AJ459" s="4">
        <f t="shared" si="103"/>
        <v>8</v>
      </c>
      <c r="AK459" s="4">
        <f t="shared" si="104"/>
        <v>6</v>
      </c>
      <c r="AL459" s="4">
        <f t="shared" si="105"/>
        <v>15</v>
      </c>
      <c r="AM459" s="4">
        <f>(Table1[[#This Row],[Total Employees dedicated for sales pitch]]*Table1[[#This Row],[Working days]]*Table1[[#This Row],[Productive working hours]]*60)/Table1[[#This Row],[Minutes per connected call]]</f>
        <v>1152</v>
      </c>
      <c r="AN45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102</v>
      </c>
      <c r="AO459" s="22">
        <f>Table1[[#This Row],[Contactable leads]]-Table1[[#This Row],[Contacted leads]]</f>
        <v>0</v>
      </c>
      <c r="AP459" s="17"/>
    </row>
    <row r="460" spans="1:42" x14ac:dyDescent="0.35">
      <c r="A460" s="11">
        <v>461</v>
      </c>
      <c r="B460" s="5" t="str">
        <f>IF(Table1[[#This Row],[Savings]]&gt;0,"N","Y")</f>
        <v>N</v>
      </c>
      <c r="C460" s="5" t="s">
        <v>190</v>
      </c>
      <c r="D460" s="5" t="s">
        <v>175</v>
      </c>
      <c r="E460" s="5" t="s">
        <v>766</v>
      </c>
      <c r="F460" s="6">
        <v>25667</v>
      </c>
      <c r="G460" s="7">
        <f t="shared" ca="1" si="93"/>
        <v>55</v>
      </c>
      <c r="H460" s="4">
        <v>8</v>
      </c>
      <c r="I460" s="5" t="str">
        <f>IF(Table1[[#This Row],[No of Employees]]&lt;5,"Below 5",IF(Table1[[#This Row],[No of Employees]]&lt;10,"5 to 10",IF(Table1[[#This Row],[No of Employees]]&lt;15,"10 to 15","Above 15")))</f>
        <v>5 to 10</v>
      </c>
      <c r="J460" s="57">
        <v>49.186447000000001</v>
      </c>
      <c r="K460" s="34">
        <v>2.9492699999999998</v>
      </c>
      <c r="L460" s="34">
        <f t="shared" si="94"/>
        <v>52.135717</v>
      </c>
      <c r="M460" s="67">
        <f t="shared" si="95"/>
        <v>1.9118631909365107E-3</v>
      </c>
      <c r="N460" s="34">
        <v>51.540714999999999</v>
      </c>
      <c r="O460" s="68">
        <f t="shared" si="96"/>
        <v>9.6521402939934639E-4</v>
      </c>
      <c r="P460" s="71"/>
      <c r="Q460" s="10">
        <v>217</v>
      </c>
      <c r="R460" s="8">
        <v>272</v>
      </c>
      <c r="S460" s="8">
        <v>9</v>
      </c>
      <c r="T460" s="8">
        <v>29</v>
      </c>
      <c r="U460" s="8">
        <v>0</v>
      </c>
      <c r="V460" s="8">
        <v>2</v>
      </c>
      <c r="W460" s="22">
        <v>24</v>
      </c>
      <c r="X460" s="16">
        <v>553</v>
      </c>
      <c r="Y460" s="8">
        <v>543</v>
      </c>
      <c r="Z460" s="9">
        <f t="shared" si="97"/>
        <v>1.8083182640144635E-2</v>
      </c>
      <c r="AA460" s="8">
        <f t="shared" si="98"/>
        <v>10</v>
      </c>
      <c r="AB460" s="42" t="str">
        <f t="shared" si="99"/>
        <v>E. 500-750</v>
      </c>
      <c r="AC460" s="40">
        <v>0.9</v>
      </c>
      <c r="AD460" s="26">
        <f t="shared" si="100"/>
        <v>489</v>
      </c>
      <c r="AE460" s="31">
        <f t="shared" si="101"/>
        <v>1</v>
      </c>
      <c r="AF460" s="31">
        <f>Table1[[#This Row],[Contactable leads]]*Table1[[#This Row],[Average productive calls per lead]]</f>
        <v>489</v>
      </c>
      <c r="AG460" s="31">
        <f>Table1[[#This Row],[Total Calls]]*$AG$1</f>
        <v>440.1</v>
      </c>
      <c r="AH460" s="31">
        <f>IF(Table1[[#This Row],[MSRU]]="Metro",3,IF(Table1[[#This Row],[MSRU]]="URBAN",2,1))</f>
        <v>1</v>
      </c>
      <c r="AI460" s="23">
        <f t="shared" si="102"/>
        <v>24</v>
      </c>
      <c r="AJ460" s="4">
        <f t="shared" si="103"/>
        <v>8</v>
      </c>
      <c r="AK460" s="4">
        <f t="shared" si="104"/>
        <v>6</v>
      </c>
      <c r="AL460" s="4">
        <f t="shared" si="105"/>
        <v>15</v>
      </c>
      <c r="AM460" s="4">
        <f>(Table1[[#This Row],[Total Employees dedicated for sales pitch]]*Table1[[#This Row],[Working days]]*Table1[[#This Row],[Productive working hours]]*60)/Table1[[#This Row],[Minutes per connected call]]</f>
        <v>576</v>
      </c>
      <c r="AN46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489</v>
      </c>
      <c r="AO460" s="22">
        <f>Table1[[#This Row],[Contactable leads]]-Table1[[#This Row],[Contacted leads]]</f>
        <v>0</v>
      </c>
      <c r="AP460" s="17"/>
    </row>
    <row r="461" spans="1:42" x14ac:dyDescent="0.35">
      <c r="A461" s="11">
        <v>462</v>
      </c>
      <c r="B461" s="5" t="str">
        <f>IF(Table1[[#This Row],[Savings]]&gt;0,"N","Y")</f>
        <v>N</v>
      </c>
      <c r="C461" s="5" t="s">
        <v>213</v>
      </c>
      <c r="D461" s="5" t="s">
        <v>340</v>
      </c>
      <c r="E461" s="5" t="s">
        <v>767</v>
      </c>
      <c r="F461" s="6">
        <v>11041</v>
      </c>
      <c r="G461" s="7">
        <f t="shared" ca="1" si="93"/>
        <v>95</v>
      </c>
      <c r="H461" s="4">
        <v>13</v>
      </c>
      <c r="I461" s="5" t="str">
        <f>IF(Table1[[#This Row],[No of Employees]]&lt;5,"Below 5",IF(Table1[[#This Row],[No of Employees]]&lt;10,"5 to 10",IF(Table1[[#This Row],[No of Employees]]&lt;15,"10 to 15","Above 15")))</f>
        <v>10 to 15</v>
      </c>
      <c r="J461" s="57">
        <v>26.69191</v>
      </c>
      <c r="K461" s="34">
        <v>8.2772170000000003</v>
      </c>
      <c r="L461" s="34">
        <f t="shared" si="94"/>
        <v>34.969127</v>
      </c>
      <c r="M461" s="67">
        <f t="shared" si="95"/>
        <v>1.2823490416461346E-3</v>
      </c>
      <c r="N461" s="34">
        <v>101.211862</v>
      </c>
      <c r="O461" s="68">
        <f t="shared" si="96"/>
        <v>1.8954162576912366E-3</v>
      </c>
      <c r="P461" s="71"/>
      <c r="Q461" s="10">
        <v>46</v>
      </c>
      <c r="R461" s="8">
        <v>133</v>
      </c>
      <c r="S461" s="8">
        <v>10</v>
      </c>
      <c r="T461" s="8">
        <v>7</v>
      </c>
      <c r="U461" s="8">
        <v>0</v>
      </c>
      <c r="V461" s="8">
        <v>4</v>
      </c>
      <c r="W461" s="22">
        <v>8</v>
      </c>
      <c r="X461" s="16">
        <v>208</v>
      </c>
      <c r="Y461" s="8">
        <v>199</v>
      </c>
      <c r="Z461" s="9">
        <f t="shared" si="97"/>
        <v>4.3269230769230727E-2</v>
      </c>
      <c r="AA461" s="8">
        <f t="shared" si="98"/>
        <v>9</v>
      </c>
      <c r="AB461" s="42" t="str">
        <f t="shared" si="99"/>
        <v>C. 100-250</v>
      </c>
      <c r="AC461" s="40">
        <v>0.9</v>
      </c>
      <c r="AD461" s="26">
        <f t="shared" si="100"/>
        <v>179</v>
      </c>
      <c r="AE461" s="31">
        <f t="shared" si="101"/>
        <v>1</v>
      </c>
      <c r="AF461" s="31">
        <f>Table1[[#This Row],[Contactable leads]]*Table1[[#This Row],[Average productive calls per lead]]</f>
        <v>179</v>
      </c>
      <c r="AG461" s="31">
        <f>Table1[[#This Row],[Total Calls]]*$AG$1</f>
        <v>161.1</v>
      </c>
      <c r="AH461" s="31">
        <f>IF(Table1[[#This Row],[MSRU]]="Metro",3,IF(Table1[[#This Row],[MSRU]]="URBAN",2,1))</f>
        <v>3</v>
      </c>
      <c r="AI461" s="23">
        <f t="shared" si="102"/>
        <v>24</v>
      </c>
      <c r="AJ461" s="4">
        <f t="shared" si="103"/>
        <v>8</v>
      </c>
      <c r="AK461" s="4">
        <f t="shared" si="104"/>
        <v>6</v>
      </c>
      <c r="AL461" s="4">
        <f t="shared" si="105"/>
        <v>15</v>
      </c>
      <c r="AM461" s="4">
        <f>(Table1[[#This Row],[Total Employees dedicated for sales pitch]]*Table1[[#This Row],[Working days]]*Table1[[#This Row],[Productive working hours]]*60)/Table1[[#This Row],[Minutes per connected call]]</f>
        <v>1728</v>
      </c>
      <c r="AN46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179</v>
      </c>
      <c r="AO461" s="22">
        <f>Table1[[#This Row],[Contactable leads]]-Table1[[#This Row],[Contacted leads]]</f>
        <v>0</v>
      </c>
      <c r="AP461" s="17"/>
    </row>
    <row r="462" spans="1:42" x14ac:dyDescent="0.35">
      <c r="A462" s="11">
        <v>463</v>
      </c>
      <c r="B462" s="5" t="str">
        <f>IF(Table1[[#This Row],[Savings]]&gt;0,"N","Y")</f>
        <v>N</v>
      </c>
      <c r="C462" s="5" t="s">
        <v>213</v>
      </c>
      <c r="D462" s="5" t="s">
        <v>340</v>
      </c>
      <c r="E462" s="5" t="s">
        <v>768</v>
      </c>
      <c r="F462" s="6">
        <v>26662</v>
      </c>
      <c r="G462" s="7">
        <f t="shared" ca="1" si="93"/>
        <v>52</v>
      </c>
      <c r="H462" s="4">
        <v>8</v>
      </c>
      <c r="I462" s="5" t="str">
        <f>IF(Table1[[#This Row],[No of Employees]]&lt;5,"Below 5",IF(Table1[[#This Row],[No of Employees]]&lt;10,"5 to 10",IF(Table1[[#This Row],[No of Employees]]&lt;15,"10 to 15","Above 15")))</f>
        <v>5 to 10</v>
      </c>
      <c r="J462" s="57">
        <v>19.537946999999999</v>
      </c>
      <c r="K462" s="34">
        <v>5.5337329999999998</v>
      </c>
      <c r="L462" s="34">
        <f t="shared" si="94"/>
        <v>25.071680000000001</v>
      </c>
      <c r="M462" s="67">
        <f t="shared" si="95"/>
        <v>9.194008423618514E-4</v>
      </c>
      <c r="N462" s="34">
        <v>57.196449999999999</v>
      </c>
      <c r="O462" s="68">
        <f t="shared" si="96"/>
        <v>1.0711301923506155E-3</v>
      </c>
      <c r="P462" s="71"/>
      <c r="Q462" s="10">
        <v>19</v>
      </c>
      <c r="R462" s="8">
        <v>96</v>
      </c>
      <c r="S462" s="8">
        <v>19</v>
      </c>
      <c r="T462" s="8">
        <v>5</v>
      </c>
      <c r="U462" s="8">
        <v>0</v>
      </c>
      <c r="V462" s="8">
        <v>5</v>
      </c>
      <c r="W462" s="22">
        <v>13</v>
      </c>
      <c r="X462" s="16">
        <v>157</v>
      </c>
      <c r="Y462" s="8">
        <v>151</v>
      </c>
      <c r="Z462" s="9">
        <f t="shared" si="97"/>
        <v>3.8216560509554132E-2</v>
      </c>
      <c r="AA462" s="8">
        <f t="shared" si="98"/>
        <v>6</v>
      </c>
      <c r="AB462" s="42" t="str">
        <f t="shared" si="99"/>
        <v>C. 100-250</v>
      </c>
      <c r="AC462" s="40">
        <v>0.9</v>
      </c>
      <c r="AD462" s="26">
        <f t="shared" si="100"/>
        <v>136</v>
      </c>
      <c r="AE462" s="31">
        <f t="shared" si="101"/>
        <v>1</v>
      </c>
      <c r="AF462" s="31">
        <f>Table1[[#This Row],[Contactable leads]]*Table1[[#This Row],[Average productive calls per lead]]</f>
        <v>136</v>
      </c>
      <c r="AG462" s="31">
        <f>Table1[[#This Row],[Total Calls]]*$AG$1</f>
        <v>122.4</v>
      </c>
      <c r="AH462" s="31">
        <f>IF(Table1[[#This Row],[MSRU]]="Metro",3,IF(Table1[[#This Row],[MSRU]]="URBAN",2,1))</f>
        <v>3</v>
      </c>
      <c r="AI462" s="23">
        <f t="shared" si="102"/>
        <v>24</v>
      </c>
      <c r="AJ462" s="4">
        <f t="shared" si="103"/>
        <v>8</v>
      </c>
      <c r="AK462" s="4">
        <f t="shared" si="104"/>
        <v>6</v>
      </c>
      <c r="AL462" s="4">
        <f t="shared" si="105"/>
        <v>15</v>
      </c>
      <c r="AM462" s="4">
        <f>(Table1[[#This Row],[Total Employees dedicated for sales pitch]]*Table1[[#This Row],[Working days]]*Table1[[#This Row],[Productive working hours]]*60)/Table1[[#This Row],[Minutes per connected call]]</f>
        <v>1728</v>
      </c>
      <c r="AN46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136</v>
      </c>
      <c r="AO462" s="22">
        <f>Table1[[#This Row],[Contactable leads]]-Table1[[#This Row],[Contacted leads]]</f>
        <v>0</v>
      </c>
      <c r="AP462" s="17"/>
    </row>
    <row r="463" spans="1:42" x14ac:dyDescent="0.35">
      <c r="A463" s="11">
        <v>464</v>
      </c>
      <c r="B463" s="5" t="str">
        <f>IF(Table1[[#This Row],[Savings]]&gt;0,"N","Y")</f>
        <v>N</v>
      </c>
      <c r="C463" s="5" t="s">
        <v>213</v>
      </c>
      <c r="D463" s="5" t="s">
        <v>340</v>
      </c>
      <c r="E463" s="5" t="s">
        <v>769</v>
      </c>
      <c r="F463" s="6">
        <v>26661</v>
      </c>
      <c r="G463" s="7">
        <f t="shared" ca="1" si="93"/>
        <v>52</v>
      </c>
      <c r="H463" s="4">
        <v>9</v>
      </c>
      <c r="I463" s="5" t="str">
        <f>IF(Table1[[#This Row],[No of Employees]]&lt;5,"Below 5",IF(Table1[[#This Row],[No of Employees]]&lt;10,"5 to 10",IF(Table1[[#This Row],[No of Employees]]&lt;15,"10 to 15","Above 15")))</f>
        <v>5 to 10</v>
      </c>
      <c r="J463" s="57">
        <v>40.945497000000003</v>
      </c>
      <c r="K463" s="34">
        <v>5.5800010000000002</v>
      </c>
      <c r="L463" s="34">
        <f t="shared" si="94"/>
        <v>46.525498000000006</v>
      </c>
      <c r="M463" s="67">
        <f t="shared" si="95"/>
        <v>1.7061314619724183E-3</v>
      </c>
      <c r="N463" s="34">
        <v>177.35731100000001</v>
      </c>
      <c r="O463" s="68">
        <f t="shared" si="96"/>
        <v>3.3214084203865438E-3</v>
      </c>
      <c r="P463" s="71"/>
      <c r="Q463" s="10">
        <v>44</v>
      </c>
      <c r="R463" s="8">
        <v>234</v>
      </c>
      <c r="S463" s="8">
        <v>20</v>
      </c>
      <c r="T463" s="8">
        <v>10</v>
      </c>
      <c r="U463" s="8">
        <v>0</v>
      </c>
      <c r="V463" s="8">
        <v>7</v>
      </c>
      <c r="W463" s="22">
        <v>12</v>
      </c>
      <c r="X463" s="16">
        <v>327</v>
      </c>
      <c r="Y463" s="8">
        <v>316</v>
      </c>
      <c r="Z463" s="9">
        <f t="shared" si="97"/>
        <v>3.3639143730886834E-2</v>
      </c>
      <c r="AA463" s="8">
        <f t="shared" si="98"/>
        <v>11</v>
      </c>
      <c r="AB463" s="42" t="str">
        <f t="shared" si="99"/>
        <v>D. 240-500</v>
      </c>
      <c r="AC463" s="40">
        <v>0.9</v>
      </c>
      <c r="AD463" s="26">
        <f t="shared" si="100"/>
        <v>284</v>
      </c>
      <c r="AE463" s="31">
        <f t="shared" si="101"/>
        <v>1</v>
      </c>
      <c r="AF463" s="31">
        <f>Table1[[#This Row],[Contactable leads]]*Table1[[#This Row],[Average productive calls per lead]]</f>
        <v>284</v>
      </c>
      <c r="AG463" s="31">
        <f>Table1[[#This Row],[Total Calls]]*$AG$1</f>
        <v>255.6</v>
      </c>
      <c r="AH463" s="31">
        <f>IF(Table1[[#This Row],[MSRU]]="Metro",3,IF(Table1[[#This Row],[MSRU]]="URBAN",2,1))</f>
        <v>3</v>
      </c>
      <c r="AI463" s="23">
        <f t="shared" si="102"/>
        <v>24</v>
      </c>
      <c r="AJ463" s="4">
        <f t="shared" si="103"/>
        <v>8</v>
      </c>
      <c r="AK463" s="4">
        <f t="shared" si="104"/>
        <v>6</v>
      </c>
      <c r="AL463" s="4">
        <f t="shared" si="105"/>
        <v>15</v>
      </c>
      <c r="AM463" s="4">
        <f>(Table1[[#This Row],[Total Employees dedicated for sales pitch]]*Table1[[#This Row],[Working days]]*Table1[[#This Row],[Productive working hours]]*60)/Table1[[#This Row],[Minutes per connected call]]</f>
        <v>1728</v>
      </c>
      <c r="AN46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284</v>
      </c>
      <c r="AO463" s="22">
        <f>Table1[[#This Row],[Contactable leads]]-Table1[[#This Row],[Contacted leads]]</f>
        <v>0</v>
      </c>
      <c r="AP463" s="17"/>
    </row>
    <row r="464" spans="1:42" x14ac:dyDescent="0.35">
      <c r="A464" s="11">
        <v>465</v>
      </c>
      <c r="B464" s="5" t="str">
        <f>IF(Table1[[#This Row],[Savings]]&gt;0,"N","Y")</f>
        <v>N</v>
      </c>
      <c r="C464" s="5" t="s">
        <v>179</v>
      </c>
      <c r="D464" s="5" t="s">
        <v>343</v>
      </c>
      <c r="E464" s="5" t="s">
        <v>770</v>
      </c>
      <c r="F464" s="6">
        <v>25567</v>
      </c>
      <c r="G464" s="7">
        <f t="shared" ca="1" si="93"/>
        <v>55</v>
      </c>
      <c r="H464" s="4">
        <v>7</v>
      </c>
      <c r="I464" s="5" t="str">
        <f>IF(Table1[[#This Row],[No of Employees]]&lt;5,"Below 5",IF(Table1[[#This Row],[No of Employees]]&lt;10,"5 to 10",IF(Table1[[#This Row],[No of Employees]]&lt;15,"10 to 15","Above 15")))</f>
        <v>5 to 10</v>
      </c>
      <c r="J464" s="57">
        <v>24.028058000000001</v>
      </c>
      <c r="K464" s="34">
        <v>1.8269359999999999</v>
      </c>
      <c r="L464" s="34">
        <f t="shared" si="94"/>
        <v>25.854994000000001</v>
      </c>
      <c r="M464" s="67">
        <f t="shared" si="95"/>
        <v>9.4812566460885804E-4</v>
      </c>
      <c r="N464" s="34">
        <v>32.693685000000002</v>
      </c>
      <c r="O464" s="68">
        <f t="shared" si="96"/>
        <v>6.1226165439813888E-4</v>
      </c>
      <c r="P464" s="71"/>
      <c r="Q464" s="10">
        <v>55</v>
      </c>
      <c r="R464" s="8">
        <v>127</v>
      </c>
      <c r="S464" s="8">
        <v>10</v>
      </c>
      <c r="T464" s="8">
        <v>12</v>
      </c>
      <c r="U464" s="8">
        <v>0</v>
      </c>
      <c r="V464" s="8">
        <v>2</v>
      </c>
      <c r="W464" s="22">
        <v>6</v>
      </c>
      <c r="X464" s="16">
        <v>212</v>
      </c>
      <c r="Y464" s="8">
        <v>208</v>
      </c>
      <c r="Z464" s="9">
        <f t="shared" si="97"/>
        <v>1.8867924528301883E-2</v>
      </c>
      <c r="AA464" s="8">
        <f t="shared" si="98"/>
        <v>4</v>
      </c>
      <c r="AB464" s="42" t="str">
        <f t="shared" si="99"/>
        <v>C. 100-250</v>
      </c>
      <c r="AC464" s="40">
        <v>0.9</v>
      </c>
      <c r="AD464" s="26">
        <f t="shared" si="100"/>
        <v>187</v>
      </c>
      <c r="AE464" s="31">
        <f t="shared" si="101"/>
        <v>1</v>
      </c>
      <c r="AF464" s="31">
        <f>Table1[[#This Row],[Contactable leads]]*Table1[[#This Row],[Average productive calls per lead]]</f>
        <v>187</v>
      </c>
      <c r="AG464" s="31">
        <f>Table1[[#This Row],[Total Calls]]*$AG$1</f>
        <v>168.3</v>
      </c>
      <c r="AH464" s="31">
        <f>IF(Table1[[#This Row],[MSRU]]="Metro",3,IF(Table1[[#This Row],[MSRU]]="URBAN",2,1))</f>
        <v>1</v>
      </c>
      <c r="AI464" s="23">
        <f t="shared" si="102"/>
        <v>24</v>
      </c>
      <c r="AJ464" s="4">
        <f t="shared" si="103"/>
        <v>8</v>
      </c>
      <c r="AK464" s="4">
        <f t="shared" si="104"/>
        <v>6</v>
      </c>
      <c r="AL464" s="4">
        <f t="shared" si="105"/>
        <v>15</v>
      </c>
      <c r="AM464" s="4">
        <f>(Table1[[#This Row],[Total Employees dedicated for sales pitch]]*Table1[[#This Row],[Working days]]*Table1[[#This Row],[Productive working hours]]*60)/Table1[[#This Row],[Minutes per connected call]]</f>
        <v>576</v>
      </c>
      <c r="AN46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187</v>
      </c>
      <c r="AO464" s="22">
        <f>Table1[[#This Row],[Contactable leads]]-Table1[[#This Row],[Contacted leads]]</f>
        <v>0</v>
      </c>
      <c r="AP464" s="17"/>
    </row>
    <row r="465" spans="1:42" x14ac:dyDescent="0.35">
      <c r="A465" s="11">
        <v>466</v>
      </c>
      <c r="B465" s="5" t="str">
        <f>IF(Table1[[#This Row],[Savings]]&gt;0,"N","Y")</f>
        <v>N</v>
      </c>
      <c r="C465" s="5" t="s">
        <v>190</v>
      </c>
      <c r="D465" s="5" t="s">
        <v>356</v>
      </c>
      <c r="E465" s="5" t="s">
        <v>771</v>
      </c>
      <c r="F465" s="6">
        <v>26287</v>
      </c>
      <c r="G465" s="7">
        <f t="shared" ca="1" si="93"/>
        <v>53</v>
      </c>
      <c r="H465" s="4">
        <v>10</v>
      </c>
      <c r="I465" s="5" t="str">
        <f>IF(Table1[[#This Row],[No of Employees]]&lt;5,"Below 5",IF(Table1[[#This Row],[No of Employees]]&lt;10,"5 to 10",IF(Table1[[#This Row],[No of Employees]]&lt;15,"10 to 15","Above 15")))</f>
        <v>10 to 15</v>
      </c>
      <c r="J465" s="57">
        <v>31.398954</v>
      </c>
      <c r="K465" s="34">
        <v>3.614404</v>
      </c>
      <c r="L465" s="34">
        <f t="shared" si="94"/>
        <v>35.013357999999997</v>
      </c>
      <c r="M465" s="67">
        <f t="shared" si="95"/>
        <v>1.283971031822242E-3</v>
      </c>
      <c r="N465" s="34">
        <v>75.962756999999996</v>
      </c>
      <c r="O465" s="68">
        <f t="shared" si="96"/>
        <v>1.4225708504093009E-3</v>
      </c>
      <c r="P465" s="71"/>
      <c r="Q465" s="10">
        <v>89</v>
      </c>
      <c r="R465" s="8">
        <v>292</v>
      </c>
      <c r="S465" s="8">
        <v>27</v>
      </c>
      <c r="T465" s="8">
        <v>19</v>
      </c>
      <c r="U465" s="8">
        <v>0</v>
      </c>
      <c r="V465" s="8">
        <v>7</v>
      </c>
      <c r="W465" s="22">
        <v>28</v>
      </c>
      <c r="X465" s="16">
        <v>462</v>
      </c>
      <c r="Y465" s="8">
        <v>445</v>
      </c>
      <c r="Z465" s="9">
        <f t="shared" si="97"/>
        <v>3.6796536796536827E-2</v>
      </c>
      <c r="AA465" s="8">
        <f t="shared" si="98"/>
        <v>17</v>
      </c>
      <c r="AB465" s="42" t="str">
        <f t="shared" si="99"/>
        <v>D. 240-500</v>
      </c>
      <c r="AC465" s="40">
        <v>0.9</v>
      </c>
      <c r="AD465" s="26">
        <f t="shared" si="100"/>
        <v>401</v>
      </c>
      <c r="AE465" s="31">
        <f t="shared" si="101"/>
        <v>1</v>
      </c>
      <c r="AF465" s="31">
        <f>Table1[[#This Row],[Contactable leads]]*Table1[[#This Row],[Average productive calls per lead]]</f>
        <v>401</v>
      </c>
      <c r="AG465" s="31">
        <f>Table1[[#This Row],[Total Calls]]*$AG$1</f>
        <v>360.90000000000003</v>
      </c>
      <c r="AH465" s="31">
        <f>IF(Table1[[#This Row],[MSRU]]="Metro",3,IF(Table1[[#This Row],[MSRU]]="URBAN",2,1))</f>
        <v>2</v>
      </c>
      <c r="AI465" s="23">
        <f t="shared" si="102"/>
        <v>24</v>
      </c>
      <c r="AJ465" s="4">
        <f t="shared" si="103"/>
        <v>8</v>
      </c>
      <c r="AK465" s="4">
        <f t="shared" si="104"/>
        <v>6</v>
      </c>
      <c r="AL465" s="4">
        <f t="shared" si="105"/>
        <v>15</v>
      </c>
      <c r="AM465" s="4">
        <f>(Table1[[#This Row],[Total Employees dedicated for sales pitch]]*Table1[[#This Row],[Working days]]*Table1[[#This Row],[Productive working hours]]*60)/Table1[[#This Row],[Minutes per connected call]]</f>
        <v>1152</v>
      </c>
      <c r="AN46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401</v>
      </c>
      <c r="AO465" s="22">
        <f>Table1[[#This Row],[Contactable leads]]-Table1[[#This Row],[Contacted leads]]</f>
        <v>0</v>
      </c>
      <c r="AP465" s="17"/>
    </row>
    <row r="466" spans="1:42" x14ac:dyDescent="0.35">
      <c r="A466" s="11">
        <v>467</v>
      </c>
      <c r="B466" s="5" t="str">
        <f>IF(Table1[[#This Row],[Savings]]&gt;0,"N","Y")</f>
        <v>N</v>
      </c>
      <c r="C466" s="5" t="s">
        <v>179</v>
      </c>
      <c r="D466" s="5" t="s">
        <v>175</v>
      </c>
      <c r="E466" s="5" t="s">
        <v>772</v>
      </c>
      <c r="F466" s="6">
        <v>26294</v>
      </c>
      <c r="G466" s="7">
        <f t="shared" ca="1" si="93"/>
        <v>53</v>
      </c>
      <c r="H466" s="4">
        <v>7</v>
      </c>
      <c r="I466" s="5" t="str">
        <f>IF(Table1[[#This Row],[No of Employees]]&lt;5,"Below 5",IF(Table1[[#This Row],[No of Employees]]&lt;10,"5 to 10",IF(Table1[[#This Row],[No of Employees]]&lt;15,"10 to 15","Above 15")))</f>
        <v>5 to 10</v>
      </c>
      <c r="J466" s="57">
        <v>27.243435999999999</v>
      </c>
      <c r="K466" s="34">
        <v>0.88067600000000001</v>
      </c>
      <c r="L466" s="34">
        <f t="shared" si="94"/>
        <v>28.124112</v>
      </c>
      <c r="M466" s="67">
        <f t="shared" si="95"/>
        <v>1.0313362432624799E-3</v>
      </c>
      <c r="N466" s="34">
        <v>19.224308000000001</v>
      </c>
      <c r="O466" s="68">
        <f t="shared" si="96"/>
        <v>3.6001774106343096E-4</v>
      </c>
      <c r="P466" s="71"/>
      <c r="Q466" s="10">
        <v>41</v>
      </c>
      <c r="R466" s="8">
        <v>128</v>
      </c>
      <c r="S466" s="8">
        <v>5</v>
      </c>
      <c r="T466" s="8">
        <v>8</v>
      </c>
      <c r="U466" s="8">
        <v>0</v>
      </c>
      <c r="V466" s="8">
        <v>5</v>
      </c>
      <c r="W466" s="22">
        <v>7</v>
      </c>
      <c r="X466" s="16">
        <v>194</v>
      </c>
      <c r="Y466" s="8">
        <v>191</v>
      </c>
      <c r="Z466" s="9">
        <f t="shared" si="97"/>
        <v>1.5463917525773141E-2</v>
      </c>
      <c r="AA466" s="8">
        <f t="shared" si="98"/>
        <v>3</v>
      </c>
      <c r="AB466" s="42" t="str">
        <f t="shared" si="99"/>
        <v>C. 100-250</v>
      </c>
      <c r="AC466" s="40">
        <v>0.9</v>
      </c>
      <c r="AD466" s="26">
        <f t="shared" si="100"/>
        <v>172</v>
      </c>
      <c r="AE466" s="31">
        <f t="shared" si="101"/>
        <v>1</v>
      </c>
      <c r="AF466" s="31">
        <f>Table1[[#This Row],[Contactable leads]]*Table1[[#This Row],[Average productive calls per lead]]</f>
        <v>172</v>
      </c>
      <c r="AG466" s="31">
        <f>Table1[[#This Row],[Total Calls]]*$AG$1</f>
        <v>154.80000000000001</v>
      </c>
      <c r="AH466" s="31">
        <f>IF(Table1[[#This Row],[MSRU]]="Metro",3,IF(Table1[[#This Row],[MSRU]]="URBAN",2,1))</f>
        <v>1</v>
      </c>
      <c r="AI466" s="23">
        <f t="shared" si="102"/>
        <v>24</v>
      </c>
      <c r="AJ466" s="4">
        <f t="shared" si="103"/>
        <v>8</v>
      </c>
      <c r="AK466" s="4">
        <f t="shared" si="104"/>
        <v>6</v>
      </c>
      <c r="AL466" s="4">
        <f t="shared" si="105"/>
        <v>15</v>
      </c>
      <c r="AM466" s="4">
        <f>(Table1[[#This Row],[Total Employees dedicated for sales pitch]]*Table1[[#This Row],[Working days]]*Table1[[#This Row],[Productive working hours]]*60)/Table1[[#This Row],[Minutes per connected call]]</f>
        <v>576</v>
      </c>
      <c r="AN46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172</v>
      </c>
      <c r="AO466" s="22">
        <f>Table1[[#This Row],[Contactable leads]]-Table1[[#This Row],[Contacted leads]]</f>
        <v>0</v>
      </c>
      <c r="AP466" s="17"/>
    </row>
    <row r="467" spans="1:42" x14ac:dyDescent="0.35">
      <c r="A467" s="11">
        <v>468</v>
      </c>
      <c r="B467" s="5" t="str">
        <f>IF(Table1[[#This Row],[Savings]]&gt;0,"N","Y")</f>
        <v>N</v>
      </c>
      <c r="C467" s="5" t="s">
        <v>184</v>
      </c>
      <c r="D467" s="5" t="s">
        <v>343</v>
      </c>
      <c r="E467" s="5" t="s">
        <v>773</v>
      </c>
      <c r="F467" s="6">
        <v>25566</v>
      </c>
      <c r="G467" s="7">
        <f t="shared" ca="1" si="93"/>
        <v>55</v>
      </c>
      <c r="H467" s="4">
        <v>6</v>
      </c>
      <c r="I467" s="5" t="str">
        <f>IF(Table1[[#This Row],[No of Employees]]&lt;5,"Below 5",IF(Table1[[#This Row],[No of Employees]]&lt;10,"5 to 10",IF(Table1[[#This Row],[No of Employees]]&lt;15,"10 to 15","Above 15")))</f>
        <v>5 to 10</v>
      </c>
      <c r="J467" s="57">
        <v>31.531815000000002</v>
      </c>
      <c r="K467" s="34">
        <v>0.95302500000000001</v>
      </c>
      <c r="L467" s="34">
        <f t="shared" si="94"/>
        <v>32.484839999999998</v>
      </c>
      <c r="M467" s="67">
        <f t="shared" si="95"/>
        <v>1.1912480240649993E-3</v>
      </c>
      <c r="N467" s="34">
        <v>28.811525</v>
      </c>
      <c r="O467" s="68">
        <f t="shared" si="96"/>
        <v>5.3955961104517084E-4</v>
      </c>
      <c r="P467" s="71"/>
      <c r="Q467" s="10">
        <v>85</v>
      </c>
      <c r="R467" s="8">
        <v>164</v>
      </c>
      <c r="S467" s="8">
        <v>4</v>
      </c>
      <c r="T467" s="8">
        <v>9</v>
      </c>
      <c r="U467" s="8">
        <v>0</v>
      </c>
      <c r="V467" s="8">
        <v>3</v>
      </c>
      <c r="W467" s="22">
        <v>6</v>
      </c>
      <c r="X467" s="16">
        <v>271</v>
      </c>
      <c r="Y467" s="8">
        <v>270</v>
      </c>
      <c r="Z467" s="9">
        <f t="shared" si="97"/>
        <v>3.6900369003689537E-3</v>
      </c>
      <c r="AA467" s="8">
        <f t="shared" si="98"/>
        <v>1</v>
      </c>
      <c r="AB467" s="42" t="str">
        <f t="shared" si="99"/>
        <v>D. 240-500</v>
      </c>
      <c r="AC467" s="40">
        <v>0.9</v>
      </c>
      <c r="AD467" s="26">
        <f t="shared" si="100"/>
        <v>243</v>
      </c>
      <c r="AE467" s="31">
        <f t="shared" si="101"/>
        <v>1</v>
      </c>
      <c r="AF467" s="31">
        <f>Table1[[#This Row],[Contactable leads]]*Table1[[#This Row],[Average productive calls per lead]]</f>
        <v>243</v>
      </c>
      <c r="AG467" s="31">
        <f>Table1[[#This Row],[Total Calls]]*$AG$1</f>
        <v>218.70000000000002</v>
      </c>
      <c r="AH467" s="31">
        <f>IF(Table1[[#This Row],[MSRU]]="Metro",3,IF(Table1[[#This Row],[MSRU]]="URBAN",2,1))</f>
        <v>1</v>
      </c>
      <c r="AI467" s="23">
        <f t="shared" si="102"/>
        <v>24</v>
      </c>
      <c r="AJ467" s="4">
        <f t="shared" si="103"/>
        <v>8</v>
      </c>
      <c r="AK467" s="4">
        <f t="shared" si="104"/>
        <v>6</v>
      </c>
      <c r="AL467" s="4">
        <f t="shared" si="105"/>
        <v>15</v>
      </c>
      <c r="AM467" s="4">
        <f>(Table1[[#This Row],[Total Employees dedicated for sales pitch]]*Table1[[#This Row],[Working days]]*Table1[[#This Row],[Productive working hours]]*60)/Table1[[#This Row],[Minutes per connected call]]</f>
        <v>576</v>
      </c>
      <c r="AN46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243</v>
      </c>
      <c r="AO467" s="22">
        <f>Table1[[#This Row],[Contactable leads]]-Table1[[#This Row],[Contacted leads]]</f>
        <v>0</v>
      </c>
      <c r="AP467" s="17"/>
    </row>
    <row r="468" spans="1:42" x14ac:dyDescent="0.35">
      <c r="A468" s="11">
        <v>469</v>
      </c>
      <c r="B468" s="5" t="str">
        <f>IF(Table1[[#This Row],[Savings]]&gt;0,"N","Y")</f>
        <v>N</v>
      </c>
      <c r="C468" s="5" t="s">
        <v>222</v>
      </c>
      <c r="D468" s="5" t="s">
        <v>175</v>
      </c>
      <c r="E468" s="5" t="s">
        <v>774</v>
      </c>
      <c r="F468" s="6">
        <v>24471</v>
      </c>
      <c r="G468" s="7">
        <f t="shared" ca="1" si="93"/>
        <v>58</v>
      </c>
      <c r="H468" s="4">
        <v>12</v>
      </c>
      <c r="I468" s="5" t="str">
        <f>IF(Table1[[#This Row],[No of Employees]]&lt;5,"Below 5",IF(Table1[[#This Row],[No of Employees]]&lt;10,"5 to 10",IF(Table1[[#This Row],[No of Employees]]&lt;15,"10 to 15","Above 15")))</f>
        <v>10 to 15</v>
      </c>
      <c r="J468" s="57">
        <v>38.370001000000002</v>
      </c>
      <c r="K468" s="34">
        <v>6.6014850000000003</v>
      </c>
      <c r="L468" s="34">
        <f t="shared" si="94"/>
        <v>44.971485999999999</v>
      </c>
      <c r="M468" s="67">
        <f t="shared" si="95"/>
        <v>1.6491444574382014E-3</v>
      </c>
      <c r="N468" s="34">
        <v>41.405009999999997</v>
      </c>
      <c r="O468" s="68">
        <f t="shared" si="96"/>
        <v>7.7540050694718202E-4</v>
      </c>
      <c r="P468" s="71"/>
      <c r="Q468" s="10">
        <v>115</v>
      </c>
      <c r="R468" s="8">
        <v>176</v>
      </c>
      <c r="S468" s="8">
        <v>14</v>
      </c>
      <c r="T468" s="8">
        <v>17</v>
      </c>
      <c r="U468" s="8">
        <v>0</v>
      </c>
      <c r="V468" s="8">
        <v>0</v>
      </c>
      <c r="W468" s="22">
        <v>114</v>
      </c>
      <c r="X468" s="16">
        <v>436</v>
      </c>
      <c r="Y468" s="8">
        <v>423</v>
      </c>
      <c r="Z468" s="9">
        <f t="shared" si="97"/>
        <v>2.9816513761467878E-2</v>
      </c>
      <c r="AA468" s="8">
        <f t="shared" si="98"/>
        <v>13</v>
      </c>
      <c r="AB468" s="42" t="str">
        <f t="shared" si="99"/>
        <v>D. 240-500</v>
      </c>
      <c r="AC468" s="40">
        <v>0.9</v>
      </c>
      <c r="AD468" s="26">
        <f t="shared" si="100"/>
        <v>381</v>
      </c>
      <c r="AE468" s="31">
        <f t="shared" si="101"/>
        <v>1</v>
      </c>
      <c r="AF468" s="31">
        <f>Table1[[#This Row],[Contactable leads]]*Table1[[#This Row],[Average productive calls per lead]]</f>
        <v>381</v>
      </c>
      <c r="AG468" s="31">
        <f>Table1[[#This Row],[Total Calls]]*$AG$1</f>
        <v>342.90000000000003</v>
      </c>
      <c r="AH468" s="31">
        <f>IF(Table1[[#This Row],[MSRU]]="Metro",3,IF(Table1[[#This Row],[MSRU]]="URBAN",2,1))</f>
        <v>1</v>
      </c>
      <c r="AI468" s="23">
        <f t="shared" si="102"/>
        <v>24</v>
      </c>
      <c r="AJ468" s="4">
        <f t="shared" si="103"/>
        <v>8</v>
      </c>
      <c r="AK468" s="4">
        <f t="shared" si="104"/>
        <v>6</v>
      </c>
      <c r="AL468" s="4">
        <f t="shared" si="105"/>
        <v>15</v>
      </c>
      <c r="AM468" s="4">
        <f>(Table1[[#This Row],[Total Employees dedicated for sales pitch]]*Table1[[#This Row],[Working days]]*Table1[[#This Row],[Productive working hours]]*60)/Table1[[#This Row],[Minutes per connected call]]</f>
        <v>576</v>
      </c>
      <c r="AN46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381</v>
      </c>
      <c r="AO468" s="22">
        <f>Table1[[#This Row],[Contactable leads]]-Table1[[#This Row],[Contacted leads]]</f>
        <v>0</v>
      </c>
      <c r="AP468" s="17"/>
    </row>
    <row r="469" spans="1:42" x14ac:dyDescent="0.35">
      <c r="A469" s="11">
        <v>470</v>
      </c>
      <c r="B469" s="5" t="str">
        <f>IF(Table1[[#This Row],[Savings]]&gt;0,"N","Y")</f>
        <v>N</v>
      </c>
      <c r="C469" s="5" t="s">
        <v>188</v>
      </c>
      <c r="D469" s="5" t="s">
        <v>175</v>
      </c>
      <c r="E469" s="5" t="s">
        <v>775</v>
      </c>
      <c r="F469" s="6">
        <v>26033</v>
      </c>
      <c r="G469" s="7">
        <f t="shared" ca="1" si="93"/>
        <v>54</v>
      </c>
      <c r="H469" s="4">
        <v>9</v>
      </c>
      <c r="I469" s="5" t="str">
        <f>IF(Table1[[#This Row],[No of Employees]]&lt;5,"Below 5",IF(Table1[[#This Row],[No of Employees]]&lt;10,"5 to 10",IF(Table1[[#This Row],[No of Employees]]&lt;15,"10 to 15","Above 15")))</f>
        <v>5 to 10</v>
      </c>
      <c r="J469" s="57">
        <v>18.173642000000001</v>
      </c>
      <c r="K469" s="34">
        <v>1.702034</v>
      </c>
      <c r="L469" s="34">
        <f t="shared" si="94"/>
        <v>19.875676000000002</v>
      </c>
      <c r="M469" s="67">
        <f t="shared" si="95"/>
        <v>7.2885874647854606E-4</v>
      </c>
      <c r="N469" s="34">
        <v>23.244177000000001</v>
      </c>
      <c r="O469" s="68">
        <f t="shared" si="96"/>
        <v>4.3529869040896332E-4</v>
      </c>
      <c r="P469" s="71"/>
      <c r="Q469" s="10">
        <v>58</v>
      </c>
      <c r="R469" s="8">
        <v>167</v>
      </c>
      <c r="S469" s="8">
        <v>11</v>
      </c>
      <c r="T469" s="8">
        <v>3</v>
      </c>
      <c r="U469" s="8">
        <v>0</v>
      </c>
      <c r="V469" s="8">
        <v>1</v>
      </c>
      <c r="W469" s="22">
        <v>9</v>
      </c>
      <c r="X469" s="16">
        <v>249</v>
      </c>
      <c r="Y469" s="8">
        <v>245</v>
      </c>
      <c r="Z469" s="9">
        <f t="shared" si="97"/>
        <v>1.6064257028112428E-2</v>
      </c>
      <c r="AA469" s="8">
        <f t="shared" si="98"/>
        <v>4</v>
      </c>
      <c r="AB469" s="42" t="str">
        <f t="shared" si="99"/>
        <v>C. 100-250</v>
      </c>
      <c r="AC469" s="40">
        <v>0.9</v>
      </c>
      <c r="AD469" s="26">
        <f t="shared" si="100"/>
        <v>221</v>
      </c>
      <c r="AE469" s="31">
        <f t="shared" si="101"/>
        <v>1</v>
      </c>
      <c r="AF469" s="31">
        <f>Table1[[#This Row],[Contactable leads]]*Table1[[#This Row],[Average productive calls per lead]]</f>
        <v>221</v>
      </c>
      <c r="AG469" s="31">
        <f>Table1[[#This Row],[Total Calls]]*$AG$1</f>
        <v>198.9</v>
      </c>
      <c r="AH469" s="31">
        <f>IF(Table1[[#This Row],[MSRU]]="Metro",3,IF(Table1[[#This Row],[MSRU]]="URBAN",2,1))</f>
        <v>1</v>
      </c>
      <c r="AI469" s="23">
        <f t="shared" si="102"/>
        <v>24</v>
      </c>
      <c r="AJ469" s="4">
        <f t="shared" si="103"/>
        <v>8</v>
      </c>
      <c r="AK469" s="4">
        <f t="shared" si="104"/>
        <v>6</v>
      </c>
      <c r="AL469" s="4">
        <f t="shared" si="105"/>
        <v>15</v>
      </c>
      <c r="AM469" s="4">
        <f>(Table1[[#This Row],[Total Employees dedicated for sales pitch]]*Table1[[#This Row],[Working days]]*Table1[[#This Row],[Productive working hours]]*60)/Table1[[#This Row],[Minutes per connected call]]</f>
        <v>576</v>
      </c>
      <c r="AN46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221</v>
      </c>
      <c r="AO469" s="22">
        <f>Table1[[#This Row],[Contactable leads]]-Table1[[#This Row],[Contacted leads]]</f>
        <v>0</v>
      </c>
      <c r="AP469" s="17"/>
    </row>
    <row r="470" spans="1:42" x14ac:dyDescent="0.35">
      <c r="A470" s="11">
        <v>471</v>
      </c>
      <c r="B470" s="5" t="str">
        <f>IF(Table1[[#This Row],[Savings]]&gt;0,"N","Y")</f>
        <v>N</v>
      </c>
      <c r="C470" s="5" t="s">
        <v>179</v>
      </c>
      <c r="D470" s="5" t="s">
        <v>356</v>
      </c>
      <c r="E470" s="5" t="s">
        <v>776</v>
      </c>
      <c r="F470" s="6">
        <v>17016</v>
      </c>
      <c r="G470" s="7">
        <f t="shared" ca="1" si="93"/>
        <v>78</v>
      </c>
      <c r="H470" s="4">
        <v>11</v>
      </c>
      <c r="I470" s="5" t="str">
        <f>IF(Table1[[#This Row],[No of Employees]]&lt;5,"Below 5",IF(Table1[[#This Row],[No of Employees]]&lt;10,"5 to 10",IF(Table1[[#This Row],[No of Employees]]&lt;15,"10 to 15","Above 15")))</f>
        <v>10 to 15</v>
      </c>
      <c r="J470" s="57">
        <v>32.783428000000001</v>
      </c>
      <c r="K470" s="34">
        <v>5.7961919999999996</v>
      </c>
      <c r="L470" s="34">
        <f t="shared" si="94"/>
        <v>38.579619999999998</v>
      </c>
      <c r="M470" s="67">
        <f t="shared" si="95"/>
        <v>1.4147490366022591E-3</v>
      </c>
      <c r="N470" s="34">
        <v>86.840633999999994</v>
      </c>
      <c r="O470" s="68">
        <f t="shared" si="96"/>
        <v>1.626283187160556E-3</v>
      </c>
      <c r="P470" s="71"/>
      <c r="Q470" s="10">
        <v>76</v>
      </c>
      <c r="R470" s="8">
        <v>238</v>
      </c>
      <c r="S470" s="8">
        <v>22</v>
      </c>
      <c r="T470" s="8">
        <v>21</v>
      </c>
      <c r="U470" s="8">
        <v>0</v>
      </c>
      <c r="V470" s="8">
        <v>11</v>
      </c>
      <c r="W470" s="22">
        <v>11</v>
      </c>
      <c r="X470" s="16">
        <v>379</v>
      </c>
      <c r="Y470" s="8">
        <v>360</v>
      </c>
      <c r="Z470" s="9">
        <f t="shared" si="97"/>
        <v>5.0131926121372072E-2</v>
      </c>
      <c r="AA470" s="8">
        <f t="shared" si="98"/>
        <v>19</v>
      </c>
      <c r="AB470" s="42" t="str">
        <f t="shared" si="99"/>
        <v>D. 240-500</v>
      </c>
      <c r="AC470" s="40">
        <v>0.9</v>
      </c>
      <c r="AD470" s="26">
        <f t="shared" si="100"/>
        <v>324</v>
      </c>
      <c r="AE470" s="31">
        <f t="shared" si="101"/>
        <v>1</v>
      </c>
      <c r="AF470" s="31">
        <f>Table1[[#This Row],[Contactable leads]]*Table1[[#This Row],[Average productive calls per lead]]</f>
        <v>324</v>
      </c>
      <c r="AG470" s="31">
        <f>Table1[[#This Row],[Total Calls]]*$AG$1</f>
        <v>291.60000000000002</v>
      </c>
      <c r="AH470" s="31">
        <f>IF(Table1[[#This Row],[MSRU]]="Metro",3,IF(Table1[[#This Row],[MSRU]]="URBAN",2,1))</f>
        <v>2</v>
      </c>
      <c r="AI470" s="23">
        <f t="shared" si="102"/>
        <v>24</v>
      </c>
      <c r="AJ470" s="4">
        <f t="shared" si="103"/>
        <v>8</v>
      </c>
      <c r="AK470" s="4">
        <f t="shared" si="104"/>
        <v>6</v>
      </c>
      <c r="AL470" s="4">
        <f t="shared" si="105"/>
        <v>15</v>
      </c>
      <c r="AM470" s="4">
        <f>(Table1[[#This Row],[Total Employees dedicated for sales pitch]]*Table1[[#This Row],[Working days]]*Table1[[#This Row],[Productive working hours]]*60)/Table1[[#This Row],[Minutes per connected call]]</f>
        <v>1152</v>
      </c>
      <c r="AN47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324</v>
      </c>
      <c r="AO470" s="22">
        <f>Table1[[#This Row],[Contactable leads]]-Table1[[#This Row],[Contacted leads]]</f>
        <v>0</v>
      </c>
      <c r="AP470" s="17"/>
    </row>
    <row r="471" spans="1:42" x14ac:dyDescent="0.35">
      <c r="A471" s="11">
        <v>472</v>
      </c>
      <c r="B471" s="5" t="str">
        <f>IF(Table1[[#This Row],[Savings]]&gt;0,"N","Y")</f>
        <v>N</v>
      </c>
      <c r="C471" s="5" t="s">
        <v>179</v>
      </c>
      <c r="D471" s="5" t="s">
        <v>356</v>
      </c>
      <c r="E471" s="5" t="s">
        <v>777</v>
      </c>
      <c r="F471" s="6">
        <v>27393</v>
      </c>
      <c r="G471" s="7">
        <f t="shared" ca="1" si="93"/>
        <v>50</v>
      </c>
      <c r="H471" s="4">
        <v>9</v>
      </c>
      <c r="I471" s="5" t="str">
        <f>IF(Table1[[#This Row],[No of Employees]]&lt;5,"Below 5",IF(Table1[[#This Row],[No of Employees]]&lt;10,"5 to 10",IF(Table1[[#This Row],[No of Employees]]&lt;15,"10 to 15","Above 15")))</f>
        <v>5 to 10</v>
      </c>
      <c r="J471" s="57">
        <v>15.734377</v>
      </c>
      <c r="K471" s="34">
        <v>6.731865</v>
      </c>
      <c r="L471" s="34">
        <f t="shared" si="94"/>
        <v>22.466242000000001</v>
      </c>
      <c r="M471" s="67">
        <f t="shared" si="95"/>
        <v>8.2385710967534703E-4</v>
      </c>
      <c r="N471" s="34">
        <v>39.240927999999997</v>
      </c>
      <c r="O471" s="68">
        <f t="shared" si="96"/>
        <v>7.3487327896498201E-4</v>
      </c>
      <c r="P471" s="71"/>
      <c r="Q471" s="10">
        <v>38</v>
      </c>
      <c r="R471" s="8">
        <v>102</v>
      </c>
      <c r="S471" s="8">
        <v>12</v>
      </c>
      <c r="T471" s="8">
        <v>2</v>
      </c>
      <c r="U471" s="8">
        <v>0</v>
      </c>
      <c r="V471" s="8">
        <v>0</v>
      </c>
      <c r="W471" s="22">
        <v>6</v>
      </c>
      <c r="X471" s="16">
        <v>160</v>
      </c>
      <c r="Y471" s="8">
        <v>156</v>
      </c>
      <c r="Z471" s="9">
        <f t="shared" si="97"/>
        <v>2.5000000000000022E-2</v>
      </c>
      <c r="AA471" s="8">
        <f t="shared" si="98"/>
        <v>4</v>
      </c>
      <c r="AB471" s="42" t="str">
        <f t="shared" si="99"/>
        <v>C. 100-250</v>
      </c>
      <c r="AC471" s="40">
        <v>0.9</v>
      </c>
      <c r="AD471" s="26">
        <f t="shared" si="100"/>
        <v>140</v>
      </c>
      <c r="AE471" s="31">
        <f t="shared" si="101"/>
        <v>1</v>
      </c>
      <c r="AF471" s="31">
        <f>Table1[[#This Row],[Contactable leads]]*Table1[[#This Row],[Average productive calls per lead]]</f>
        <v>140</v>
      </c>
      <c r="AG471" s="31">
        <f>Table1[[#This Row],[Total Calls]]*$AG$1</f>
        <v>126</v>
      </c>
      <c r="AH471" s="31">
        <f>IF(Table1[[#This Row],[MSRU]]="Metro",3,IF(Table1[[#This Row],[MSRU]]="URBAN",2,1))</f>
        <v>2</v>
      </c>
      <c r="AI471" s="23">
        <f t="shared" si="102"/>
        <v>24</v>
      </c>
      <c r="AJ471" s="4">
        <f t="shared" si="103"/>
        <v>8</v>
      </c>
      <c r="AK471" s="4">
        <f t="shared" si="104"/>
        <v>6</v>
      </c>
      <c r="AL471" s="4">
        <f t="shared" si="105"/>
        <v>15</v>
      </c>
      <c r="AM471" s="4">
        <f>(Table1[[#This Row],[Total Employees dedicated for sales pitch]]*Table1[[#This Row],[Working days]]*Table1[[#This Row],[Productive working hours]]*60)/Table1[[#This Row],[Minutes per connected call]]</f>
        <v>1152</v>
      </c>
      <c r="AN47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140</v>
      </c>
      <c r="AO471" s="22">
        <f>Table1[[#This Row],[Contactable leads]]-Table1[[#This Row],[Contacted leads]]</f>
        <v>0</v>
      </c>
      <c r="AP471" s="17"/>
    </row>
    <row r="472" spans="1:42" x14ac:dyDescent="0.35">
      <c r="A472" s="11">
        <v>473</v>
      </c>
      <c r="B472" s="5" t="str">
        <f>IF(Table1[[#This Row],[Savings]]&gt;0,"N","Y")</f>
        <v>N</v>
      </c>
      <c r="C472" s="5" t="s">
        <v>179</v>
      </c>
      <c r="D472" s="5" t="s">
        <v>356</v>
      </c>
      <c r="E472" s="5" t="s">
        <v>778</v>
      </c>
      <c r="F472" s="6">
        <v>25738</v>
      </c>
      <c r="G472" s="7">
        <f t="shared" ca="1" si="93"/>
        <v>54</v>
      </c>
      <c r="H472" s="4">
        <v>10</v>
      </c>
      <c r="I472" s="5" t="str">
        <f>IF(Table1[[#This Row],[No of Employees]]&lt;5,"Below 5",IF(Table1[[#This Row],[No of Employees]]&lt;10,"5 to 10",IF(Table1[[#This Row],[No of Employees]]&lt;15,"10 to 15","Above 15")))</f>
        <v>10 to 15</v>
      </c>
      <c r="J472" s="57">
        <v>40.727719999999998</v>
      </c>
      <c r="K472" s="34">
        <v>4.252669</v>
      </c>
      <c r="L472" s="34">
        <f t="shared" si="94"/>
        <v>44.980388999999995</v>
      </c>
      <c r="M472" s="67">
        <f t="shared" si="95"/>
        <v>1.6494709383800268E-3</v>
      </c>
      <c r="N472" s="34">
        <v>90.421422000000007</v>
      </c>
      <c r="O472" s="68">
        <f t="shared" si="96"/>
        <v>1.6933413724011922E-3</v>
      </c>
      <c r="P472" s="71"/>
      <c r="Q472" s="10">
        <v>99</v>
      </c>
      <c r="R472" s="8">
        <v>394</v>
      </c>
      <c r="S472" s="8">
        <v>12</v>
      </c>
      <c r="T472" s="8">
        <v>40</v>
      </c>
      <c r="U472" s="8">
        <v>2</v>
      </c>
      <c r="V472" s="8">
        <v>5</v>
      </c>
      <c r="W472" s="22">
        <v>12</v>
      </c>
      <c r="X472" s="16">
        <v>564</v>
      </c>
      <c r="Y472" s="8">
        <v>540</v>
      </c>
      <c r="Z472" s="9">
        <f t="shared" si="97"/>
        <v>4.2553191489361653E-2</v>
      </c>
      <c r="AA472" s="8">
        <f t="shared" si="98"/>
        <v>24</v>
      </c>
      <c r="AB472" s="42" t="str">
        <f t="shared" si="99"/>
        <v>E. 500-750</v>
      </c>
      <c r="AC472" s="40">
        <v>0.9</v>
      </c>
      <c r="AD472" s="26">
        <f t="shared" si="100"/>
        <v>486</v>
      </c>
      <c r="AE472" s="31">
        <f t="shared" si="101"/>
        <v>1</v>
      </c>
      <c r="AF472" s="31">
        <f>Table1[[#This Row],[Contactable leads]]*Table1[[#This Row],[Average productive calls per lead]]</f>
        <v>486</v>
      </c>
      <c r="AG472" s="31">
        <f>Table1[[#This Row],[Total Calls]]*$AG$1</f>
        <v>437.40000000000003</v>
      </c>
      <c r="AH472" s="31">
        <f>IF(Table1[[#This Row],[MSRU]]="Metro",3,IF(Table1[[#This Row],[MSRU]]="URBAN",2,1))</f>
        <v>2</v>
      </c>
      <c r="AI472" s="23">
        <f t="shared" si="102"/>
        <v>24</v>
      </c>
      <c r="AJ472" s="4">
        <f t="shared" si="103"/>
        <v>8</v>
      </c>
      <c r="AK472" s="4">
        <f t="shared" si="104"/>
        <v>6</v>
      </c>
      <c r="AL472" s="4">
        <f t="shared" si="105"/>
        <v>15</v>
      </c>
      <c r="AM472" s="4">
        <f>(Table1[[#This Row],[Total Employees dedicated for sales pitch]]*Table1[[#This Row],[Working days]]*Table1[[#This Row],[Productive working hours]]*60)/Table1[[#This Row],[Minutes per connected call]]</f>
        <v>1152</v>
      </c>
      <c r="AN47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486</v>
      </c>
      <c r="AO472" s="22">
        <f>Table1[[#This Row],[Contactable leads]]-Table1[[#This Row],[Contacted leads]]</f>
        <v>0</v>
      </c>
      <c r="AP472" s="17"/>
    </row>
    <row r="473" spans="1:42" x14ac:dyDescent="0.35">
      <c r="A473" s="11">
        <v>474</v>
      </c>
      <c r="B473" s="5" t="str">
        <f>IF(Table1[[#This Row],[Savings]]&gt;0,"N","Y")</f>
        <v>N</v>
      </c>
      <c r="C473" s="5" t="s">
        <v>179</v>
      </c>
      <c r="D473" s="5" t="s">
        <v>356</v>
      </c>
      <c r="E473" s="5" t="s">
        <v>779</v>
      </c>
      <c r="F473" s="6">
        <v>26360</v>
      </c>
      <c r="G473" s="7">
        <f t="shared" ca="1" si="93"/>
        <v>53</v>
      </c>
      <c r="H473" s="4">
        <v>9</v>
      </c>
      <c r="I473" s="5" t="str">
        <f>IF(Table1[[#This Row],[No of Employees]]&lt;5,"Below 5",IF(Table1[[#This Row],[No of Employees]]&lt;10,"5 to 10",IF(Table1[[#This Row],[No of Employees]]&lt;15,"10 to 15","Above 15")))</f>
        <v>5 to 10</v>
      </c>
      <c r="J473" s="57">
        <v>38.862146000000003</v>
      </c>
      <c r="K473" s="34">
        <v>3.8448440000000002</v>
      </c>
      <c r="L473" s="34">
        <f t="shared" si="94"/>
        <v>42.706990000000005</v>
      </c>
      <c r="M473" s="67">
        <f t="shared" si="95"/>
        <v>1.5661033716423936E-3</v>
      </c>
      <c r="N473" s="34">
        <v>76.205629000000002</v>
      </c>
      <c r="O473" s="68">
        <f t="shared" si="96"/>
        <v>1.4271191664687168E-3</v>
      </c>
      <c r="P473" s="71"/>
      <c r="Q473" s="10">
        <v>40</v>
      </c>
      <c r="R473" s="8">
        <v>430</v>
      </c>
      <c r="S473" s="8">
        <v>8</v>
      </c>
      <c r="T473" s="8">
        <v>26</v>
      </c>
      <c r="U473" s="8">
        <v>2</v>
      </c>
      <c r="V473" s="8">
        <v>7</v>
      </c>
      <c r="W473" s="22">
        <v>16</v>
      </c>
      <c r="X473" s="16">
        <v>529</v>
      </c>
      <c r="Y473" s="8">
        <v>507</v>
      </c>
      <c r="Z473" s="9">
        <f t="shared" si="97"/>
        <v>4.1587901701323204E-2</v>
      </c>
      <c r="AA473" s="8">
        <f t="shared" si="98"/>
        <v>22</v>
      </c>
      <c r="AB473" s="42" t="str">
        <f t="shared" si="99"/>
        <v>E. 500-750</v>
      </c>
      <c r="AC473" s="40">
        <v>0.9</v>
      </c>
      <c r="AD473" s="26">
        <f t="shared" si="100"/>
        <v>456</v>
      </c>
      <c r="AE473" s="31">
        <f t="shared" si="101"/>
        <v>1</v>
      </c>
      <c r="AF473" s="31">
        <f>Table1[[#This Row],[Contactable leads]]*Table1[[#This Row],[Average productive calls per lead]]</f>
        <v>456</v>
      </c>
      <c r="AG473" s="31">
        <f>Table1[[#This Row],[Total Calls]]*$AG$1</f>
        <v>410.40000000000003</v>
      </c>
      <c r="AH473" s="31">
        <f>IF(Table1[[#This Row],[MSRU]]="Metro",3,IF(Table1[[#This Row],[MSRU]]="URBAN",2,1))</f>
        <v>2</v>
      </c>
      <c r="AI473" s="23">
        <f t="shared" si="102"/>
        <v>24</v>
      </c>
      <c r="AJ473" s="4">
        <f t="shared" si="103"/>
        <v>8</v>
      </c>
      <c r="AK473" s="4">
        <f t="shared" si="104"/>
        <v>6</v>
      </c>
      <c r="AL473" s="4">
        <f t="shared" si="105"/>
        <v>15</v>
      </c>
      <c r="AM473" s="4">
        <f>(Table1[[#This Row],[Total Employees dedicated for sales pitch]]*Table1[[#This Row],[Working days]]*Table1[[#This Row],[Productive working hours]]*60)/Table1[[#This Row],[Minutes per connected call]]</f>
        <v>1152</v>
      </c>
      <c r="AN47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456</v>
      </c>
      <c r="AO473" s="22">
        <f>Table1[[#This Row],[Contactable leads]]-Table1[[#This Row],[Contacted leads]]</f>
        <v>0</v>
      </c>
      <c r="AP473" s="17"/>
    </row>
    <row r="474" spans="1:42" x14ac:dyDescent="0.35">
      <c r="A474" s="11">
        <v>475</v>
      </c>
      <c r="B474" s="5" t="str">
        <f>IF(Table1[[#This Row],[Savings]]&gt;0,"N","Y")</f>
        <v>N</v>
      </c>
      <c r="C474" s="5" t="s">
        <v>179</v>
      </c>
      <c r="D474" s="5" t="s">
        <v>356</v>
      </c>
      <c r="E474" s="5" t="s">
        <v>780</v>
      </c>
      <c r="F474" s="6">
        <v>8910</v>
      </c>
      <c r="G474" s="7">
        <f t="shared" ca="1" si="93"/>
        <v>101</v>
      </c>
      <c r="H474" s="4">
        <v>11</v>
      </c>
      <c r="I474" s="5" t="str">
        <f>IF(Table1[[#This Row],[No of Employees]]&lt;5,"Below 5",IF(Table1[[#This Row],[No of Employees]]&lt;10,"5 to 10",IF(Table1[[#This Row],[No of Employees]]&lt;15,"10 to 15","Above 15")))</f>
        <v>10 to 15</v>
      </c>
      <c r="J474" s="57">
        <v>37.430177</v>
      </c>
      <c r="K474" s="34">
        <v>33.478729000000001</v>
      </c>
      <c r="L474" s="34">
        <f t="shared" si="94"/>
        <v>70.908906000000002</v>
      </c>
      <c r="M474" s="67">
        <f t="shared" si="95"/>
        <v>2.6002927569017051E-3</v>
      </c>
      <c r="N474" s="34">
        <v>157.67995400000001</v>
      </c>
      <c r="O474" s="68">
        <f t="shared" si="96"/>
        <v>2.9529063334849661E-3</v>
      </c>
      <c r="P474" s="71"/>
      <c r="Q474" s="10">
        <v>62</v>
      </c>
      <c r="R474" s="8">
        <v>345</v>
      </c>
      <c r="S474" s="8">
        <v>10</v>
      </c>
      <c r="T474" s="8">
        <v>26</v>
      </c>
      <c r="U474" s="8">
        <v>2</v>
      </c>
      <c r="V474" s="8">
        <v>4</v>
      </c>
      <c r="W474" s="22">
        <v>7</v>
      </c>
      <c r="X474" s="16">
        <v>456</v>
      </c>
      <c r="Y474" s="8">
        <v>430</v>
      </c>
      <c r="Z474" s="9">
        <f t="shared" si="97"/>
        <v>5.7017543859649078E-2</v>
      </c>
      <c r="AA474" s="8">
        <f t="shared" si="98"/>
        <v>26</v>
      </c>
      <c r="AB474" s="42" t="str">
        <f t="shared" si="99"/>
        <v>D. 240-500</v>
      </c>
      <c r="AC474" s="40">
        <v>0.9</v>
      </c>
      <c r="AD474" s="26">
        <f t="shared" si="100"/>
        <v>387</v>
      </c>
      <c r="AE474" s="31">
        <f t="shared" si="101"/>
        <v>1</v>
      </c>
      <c r="AF474" s="31">
        <f>Table1[[#This Row],[Contactable leads]]*Table1[[#This Row],[Average productive calls per lead]]</f>
        <v>387</v>
      </c>
      <c r="AG474" s="31">
        <f>Table1[[#This Row],[Total Calls]]*$AG$1</f>
        <v>348.3</v>
      </c>
      <c r="AH474" s="31">
        <f>IF(Table1[[#This Row],[MSRU]]="Metro",3,IF(Table1[[#This Row],[MSRU]]="URBAN",2,1))</f>
        <v>2</v>
      </c>
      <c r="AI474" s="23">
        <f t="shared" si="102"/>
        <v>24</v>
      </c>
      <c r="AJ474" s="4">
        <f t="shared" si="103"/>
        <v>8</v>
      </c>
      <c r="AK474" s="4">
        <f t="shared" si="104"/>
        <v>6</v>
      </c>
      <c r="AL474" s="4">
        <f t="shared" si="105"/>
        <v>15</v>
      </c>
      <c r="AM474" s="4">
        <f>(Table1[[#This Row],[Total Employees dedicated for sales pitch]]*Table1[[#This Row],[Working days]]*Table1[[#This Row],[Productive working hours]]*60)/Table1[[#This Row],[Minutes per connected call]]</f>
        <v>1152</v>
      </c>
      <c r="AN47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387</v>
      </c>
      <c r="AO474" s="22">
        <f>Table1[[#This Row],[Contactable leads]]-Table1[[#This Row],[Contacted leads]]</f>
        <v>0</v>
      </c>
      <c r="AP474" s="17"/>
    </row>
    <row r="475" spans="1:42" x14ac:dyDescent="0.35">
      <c r="A475" s="11">
        <v>476</v>
      </c>
      <c r="B475" s="5" t="str">
        <f>IF(Table1[[#This Row],[Savings]]&gt;0,"N","Y")</f>
        <v>N</v>
      </c>
      <c r="C475" s="5" t="s">
        <v>179</v>
      </c>
      <c r="D475" s="5" t="s">
        <v>356</v>
      </c>
      <c r="E475" s="5" t="s">
        <v>781</v>
      </c>
      <c r="F475" s="6">
        <v>26347</v>
      </c>
      <c r="G475" s="7">
        <f t="shared" ca="1" si="93"/>
        <v>53</v>
      </c>
      <c r="H475" s="4">
        <v>17</v>
      </c>
      <c r="I475" s="5" t="str">
        <f>IF(Table1[[#This Row],[No of Employees]]&lt;5,"Below 5",IF(Table1[[#This Row],[No of Employees]]&lt;10,"5 to 10",IF(Table1[[#This Row],[No of Employees]]&lt;15,"10 to 15","Above 15")))</f>
        <v>Above 15</v>
      </c>
      <c r="J475" s="57">
        <v>91.720982000000006</v>
      </c>
      <c r="K475" s="34">
        <v>12.579402999999999</v>
      </c>
      <c r="L475" s="34">
        <f t="shared" si="94"/>
        <v>104.30038500000001</v>
      </c>
      <c r="M475" s="67">
        <f t="shared" si="95"/>
        <v>3.8247880408359318E-3</v>
      </c>
      <c r="N475" s="34">
        <v>279.468614</v>
      </c>
      <c r="O475" s="68">
        <f t="shared" si="96"/>
        <v>5.2336687026866158E-3</v>
      </c>
      <c r="P475" s="71"/>
      <c r="Q475" s="10">
        <v>105</v>
      </c>
      <c r="R475" s="8">
        <v>618</v>
      </c>
      <c r="S475" s="8">
        <v>12</v>
      </c>
      <c r="T475" s="8">
        <v>42</v>
      </c>
      <c r="U475" s="8">
        <v>2</v>
      </c>
      <c r="V475" s="8">
        <v>17</v>
      </c>
      <c r="W475" s="22">
        <v>21</v>
      </c>
      <c r="X475" s="16">
        <v>817</v>
      </c>
      <c r="Y475" s="8">
        <v>776</v>
      </c>
      <c r="Z475" s="9">
        <f t="shared" si="97"/>
        <v>5.0183598531211793E-2</v>
      </c>
      <c r="AA475" s="8">
        <f t="shared" si="98"/>
        <v>41</v>
      </c>
      <c r="AB475" s="42" t="str">
        <f t="shared" si="99"/>
        <v>F. 750-100</v>
      </c>
      <c r="AC475" s="40">
        <v>0.9</v>
      </c>
      <c r="AD475" s="26">
        <f t="shared" si="100"/>
        <v>698</v>
      </c>
      <c r="AE475" s="31">
        <f t="shared" si="101"/>
        <v>1</v>
      </c>
      <c r="AF475" s="31">
        <f>Table1[[#This Row],[Contactable leads]]*Table1[[#This Row],[Average productive calls per lead]]</f>
        <v>698</v>
      </c>
      <c r="AG475" s="31">
        <f>Table1[[#This Row],[Total Calls]]*$AG$1</f>
        <v>628.20000000000005</v>
      </c>
      <c r="AH475" s="31">
        <f>IF(Table1[[#This Row],[MSRU]]="Metro",3,IF(Table1[[#This Row],[MSRU]]="URBAN",2,1))</f>
        <v>2</v>
      </c>
      <c r="AI475" s="23">
        <f t="shared" si="102"/>
        <v>24</v>
      </c>
      <c r="AJ475" s="4">
        <f t="shared" si="103"/>
        <v>8</v>
      </c>
      <c r="AK475" s="4">
        <f t="shared" si="104"/>
        <v>6</v>
      </c>
      <c r="AL475" s="4">
        <f t="shared" si="105"/>
        <v>15</v>
      </c>
      <c r="AM475" s="4">
        <f>(Table1[[#This Row],[Total Employees dedicated for sales pitch]]*Table1[[#This Row],[Working days]]*Table1[[#This Row],[Productive working hours]]*60)/Table1[[#This Row],[Minutes per connected call]]</f>
        <v>1152</v>
      </c>
      <c r="AN47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698</v>
      </c>
      <c r="AO475" s="22">
        <f>Table1[[#This Row],[Contactable leads]]-Table1[[#This Row],[Contacted leads]]</f>
        <v>0</v>
      </c>
      <c r="AP475" s="17"/>
    </row>
    <row r="476" spans="1:42" hidden="1" x14ac:dyDescent="0.35">
      <c r="A476" s="11">
        <v>477</v>
      </c>
      <c r="B476" s="5" t="str">
        <f>IF(Table1[[#This Row],[Savings]]&gt;0,"N","Y")</f>
        <v>Y</v>
      </c>
      <c r="C476" s="5" t="s">
        <v>179</v>
      </c>
      <c r="D476" s="5" t="s">
        <v>356</v>
      </c>
      <c r="E476" s="5" t="s">
        <v>782</v>
      </c>
      <c r="F476" s="6">
        <v>26899</v>
      </c>
      <c r="G476" s="7">
        <f t="shared" ca="1" si="93"/>
        <v>51</v>
      </c>
      <c r="H476" s="4"/>
      <c r="I476" s="5" t="str">
        <f>IF(Table1[[#This Row],[No of Employees]]&lt;5,"Below 5",IF(Table1[[#This Row],[No of Employees]]&lt;10,"5 to 10",IF(Table1[[#This Row],[No of Employees]]&lt;15,"10 to 15","Above 15")))</f>
        <v>Below 5</v>
      </c>
      <c r="J476" s="57">
        <v>0</v>
      </c>
      <c r="K476" s="34">
        <v>0</v>
      </c>
      <c r="L476" s="34">
        <f t="shared" si="94"/>
        <v>0</v>
      </c>
      <c r="M476" s="35">
        <f t="shared" si="95"/>
        <v>0</v>
      </c>
      <c r="N476" s="34">
        <v>0</v>
      </c>
      <c r="O476" s="36">
        <f t="shared" si="96"/>
        <v>0</v>
      </c>
      <c r="P476" s="70"/>
      <c r="Q476" s="10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22">
        <v>0</v>
      </c>
      <c r="X476" s="16">
        <v>0</v>
      </c>
      <c r="Y476" s="8">
        <v>0</v>
      </c>
      <c r="Z476" s="9">
        <f t="shared" si="97"/>
        <v>0</v>
      </c>
      <c r="AA476" s="8">
        <f t="shared" si="98"/>
        <v>0</v>
      </c>
      <c r="AB476" s="42" t="str">
        <f t="shared" si="99"/>
        <v>A. Below 50</v>
      </c>
      <c r="AC476" s="40">
        <v>0.9</v>
      </c>
      <c r="AD476" s="26">
        <f t="shared" si="100"/>
        <v>0</v>
      </c>
      <c r="AE476" s="31">
        <f t="shared" si="101"/>
        <v>1</v>
      </c>
      <c r="AF476" s="31">
        <f>Table1[[#This Row],[Contactable leads]]*Table1[[#This Row],[Average productive calls per lead]]</f>
        <v>0</v>
      </c>
      <c r="AG476" s="31">
        <f>Table1[[#This Row],[Total Calls]]*$AG$1</f>
        <v>0</v>
      </c>
      <c r="AH476" s="31">
        <f>IF(Table1[[#This Row],[MSRU]]="Metro",3,IF(Table1[[#This Row],[MSRU]]="URBAN",2,1))</f>
        <v>2</v>
      </c>
      <c r="AI476" s="23">
        <f t="shared" si="102"/>
        <v>24</v>
      </c>
      <c r="AJ476" s="4">
        <f t="shared" si="103"/>
        <v>8</v>
      </c>
      <c r="AK476" s="4">
        <f t="shared" si="104"/>
        <v>6</v>
      </c>
      <c r="AL476" s="4">
        <f t="shared" si="105"/>
        <v>15</v>
      </c>
      <c r="AM476" s="4">
        <f>(Table1[[#This Row],[Total Employees dedicated for sales pitch]]*Table1[[#This Row],[Working days]]*Table1[[#This Row],[Productive working hours]]*60)/Table1[[#This Row],[Minutes per connected call]]</f>
        <v>1152</v>
      </c>
      <c r="AN47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476" s="22">
        <f>Table1[[#This Row],[Contactable leads]]-Table1[[#This Row],[Contacted leads]]</f>
        <v>0</v>
      </c>
      <c r="AP476" s="17"/>
    </row>
    <row r="477" spans="1:42" x14ac:dyDescent="0.35">
      <c r="A477" s="11">
        <v>478</v>
      </c>
      <c r="B477" s="5" t="str">
        <f>IF(Table1[[#This Row],[Savings]]&gt;0,"N","Y")</f>
        <v>N</v>
      </c>
      <c r="C477" s="5" t="s">
        <v>179</v>
      </c>
      <c r="D477" s="5" t="s">
        <v>356</v>
      </c>
      <c r="E477" s="5" t="s">
        <v>783</v>
      </c>
      <c r="F477" s="6">
        <v>25737</v>
      </c>
      <c r="G477" s="7">
        <f t="shared" ca="1" si="93"/>
        <v>54</v>
      </c>
      <c r="H477" s="4">
        <v>13</v>
      </c>
      <c r="I477" s="5" t="str">
        <f>IF(Table1[[#This Row],[No of Employees]]&lt;5,"Below 5",IF(Table1[[#This Row],[No of Employees]]&lt;10,"5 to 10",IF(Table1[[#This Row],[No of Employees]]&lt;15,"10 to 15","Above 15")))</f>
        <v>10 to 15</v>
      </c>
      <c r="J477" s="57">
        <v>71.219772000000006</v>
      </c>
      <c r="K477" s="34">
        <v>6.6690860000000001</v>
      </c>
      <c r="L477" s="34">
        <f t="shared" si="94"/>
        <v>77.888857999999999</v>
      </c>
      <c r="M477" s="67">
        <f t="shared" si="95"/>
        <v>2.8562538152928974E-3</v>
      </c>
      <c r="N477" s="34">
        <v>270.90601199999998</v>
      </c>
      <c r="O477" s="68">
        <f t="shared" si="96"/>
        <v>5.073315017671518E-3</v>
      </c>
      <c r="P477" s="71"/>
      <c r="Q477" s="10">
        <v>58</v>
      </c>
      <c r="R477" s="8">
        <v>800</v>
      </c>
      <c r="S477" s="8">
        <v>13</v>
      </c>
      <c r="T477" s="8">
        <v>62</v>
      </c>
      <c r="U477" s="8">
        <v>4</v>
      </c>
      <c r="V477" s="8">
        <v>16</v>
      </c>
      <c r="W477" s="22">
        <v>34</v>
      </c>
      <c r="X477" s="16">
        <v>987</v>
      </c>
      <c r="Y477" s="8">
        <v>940</v>
      </c>
      <c r="Z477" s="9">
        <f t="shared" si="97"/>
        <v>4.7619047619047672E-2</v>
      </c>
      <c r="AA477" s="8">
        <f t="shared" si="98"/>
        <v>47</v>
      </c>
      <c r="AB477" s="42" t="str">
        <f t="shared" si="99"/>
        <v>F. 750-100</v>
      </c>
      <c r="AC477" s="40">
        <v>0.9</v>
      </c>
      <c r="AD477" s="26">
        <f t="shared" si="100"/>
        <v>846</v>
      </c>
      <c r="AE477" s="31">
        <f t="shared" si="101"/>
        <v>1</v>
      </c>
      <c r="AF477" s="31">
        <f>Table1[[#This Row],[Contactable leads]]*Table1[[#This Row],[Average productive calls per lead]]</f>
        <v>846</v>
      </c>
      <c r="AG477" s="31">
        <f>Table1[[#This Row],[Total Calls]]*$AG$1</f>
        <v>761.4</v>
      </c>
      <c r="AH477" s="31">
        <f>IF(Table1[[#This Row],[MSRU]]="Metro",3,IF(Table1[[#This Row],[MSRU]]="URBAN",2,1))</f>
        <v>2</v>
      </c>
      <c r="AI477" s="23">
        <f t="shared" si="102"/>
        <v>24</v>
      </c>
      <c r="AJ477" s="4">
        <f t="shared" si="103"/>
        <v>8</v>
      </c>
      <c r="AK477" s="4">
        <f t="shared" si="104"/>
        <v>6</v>
      </c>
      <c r="AL477" s="4">
        <f t="shared" si="105"/>
        <v>15</v>
      </c>
      <c r="AM477" s="4">
        <f>(Table1[[#This Row],[Total Employees dedicated for sales pitch]]*Table1[[#This Row],[Working days]]*Table1[[#This Row],[Productive working hours]]*60)/Table1[[#This Row],[Minutes per connected call]]</f>
        <v>1152</v>
      </c>
      <c r="AN47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846</v>
      </c>
      <c r="AO477" s="22">
        <f>Table1[[#This Row],[Contactable leads]]-Table1[[#This Row],[Contacted leads]]</f>
        <v>0</v>
      </c>
      <c r="AP477" s="17"/>
    </row>
    <row r="478" spans="1:42" x14ac:dyDescent="0.35">
      <c r="A478" s="11">
        <v>479</v>
      </c>
      <c r="B478" s="5" t="str">
        <f>IF(Table1[[#This Row],[Savings]]&gt;0,"N","Y")</f>
        <v>N</v>
      </c>
      <c r="C478" s="5" t="s">
        <v>179</v>
      </c>
      <c r="D478" s="5" t="s">
        <v>356</v>
      </c>
      <c r="E478" s="5" t="s">
        <v>784</v>
      </c>
      <c r="F478" s="6">
        <v>27303</v>
      </c>
      <c r="G478" s="7">
        <f t="shared" ca="1" si="93"/>
        <v>50</v>
      </c>
      <c r="H478" s="4">
        <v>12</v>
      </c>
      <c r="I478" s="5" t="str">
        <f>IF(Table1[[#This Row],[No of Employees]]&lt;5,"Below 5",IF(Table1[[#This Row],[No of Employees]]&lt;10,"5 to 10",IF(Table1[[#This Row],[No of Employees]]&lt;15,"10 to 15","Above 15")))</f>
        <v>10 to 15</v>
      </c>
      <c r="J478" s="57">
        <v>67.497388999999998</v>
      </c>
      <c r="K478" s="34">
        <v>6.9532350000000003</v>
      </c>
      <c r="L478" s="34">
        <f t="shared" si="94"/>
        <v>74.450624000000005</v>
      </c>
      <c r="M478" s="67">
        <f t="shared" si="95"/>
        <v>2.730170711335079E-3</v>
      </c>
      <c r="N478" s="34">
        <v>212.459476</v>
      </c>
      <c r="O478" s="68">
        <f t="shared" si="96"/>
        <v>3.9787741965557465E-3</v>
      </c>
      <c r="P478" s="71"/>
      <c r="Q478" s="10">
        <v>125</v>
      </c>
      <c r="R478" s="8">
        <v>669</v>
      </c>
      <c r="S478" s="8">
        <v>18</v>
      </c>
      <c r="T478" s="8">
        <v>36</v>
      </c>
      <c r="U478" s="8">
        <v>4</v>
      </c>
      <c r="V478" s="8">
        <v>10</v>
      </c>
      <c r="W478" s="22">
        <v>22</v>
      </c>
      <c r="X478" s="16">
        <v>884</v>
      </c>
      <c r="Y478" s="8">
        <v>849</v>
      </c>
      <c r="Z478" s="9">
        <f t="shared" si="97"/>
        <v>3.9592760180995445E-2</v>
      </c>
      <c r="AA478" s="8">
        <f t="shared" si="98"/>
        <v>35</v>
      </c>
      <c r="AB478" s="42" t="str">
        <f t="shared" si="99"/>
        <v>F. 750-100</v>
      </c>
      <c r="AC478" s="40">
        <v>0.9</v>
      </c>
      <c r="AD478" s="26">
        <f t="shared" si="100"/>
        <v>764</v>
      </c>
      <c r="AE478" s="31">
        <f t="shared" si="101"/>
        <v>1</v>
      </c>
      <c r="AF478" s="31">
        <f>Table1[[#This Row],[Contactable leads]]*Table1[[#This Row],[Average productive calls per lead]]</f>
        <v>764</v>
      </c>
      <c r="AG478" s="31">
        <f>Table1[[#This Row],[Total Calls]]*$AG$1</f>
        <v>687.6</v>
      </c>
      <c r="AH478" s="31">
        <f>IF(Table1[[#This Row],[MSRU]]="Metro",3,IF(Table1[[#This Row],[MSRU]]="URBAN",2,1))</f>
        <v>2</v>
      </c>
      <c r="AI478" s="23">
        <f t="shared" si="102"/>
        <v>24</v>
      </c>
      <c r="AJ478" s="4">
        <f t="shared" si="103"/>
        <v>8</v>
      </c>
      <c r="AK478" s="4">
        <f t="shared" si="104"/>
        <v>6</v>
      </c>
      <c r="AL478" s="4">
        <f t="shared" si="105"/>
        <v>15</v>
      </c>
      <c r="AM478" s="4">
        <f>(Table1[[#This Row],[Total Employees dedicated for sales pitch]]*Table1[[#This Row],[Working days]]*Table1[[#This Row],[Productive working hours]]*60)/Table1[[#This Row],[Minutes per connected call]]</f>
        <v>1152</v>
      </c>
      <c r="AN47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764</v>
      </c>
      <c r="AO478" s="22">
        <f>Table1[[#This Row],[Contactable leads]]-Table1[[#This Row],[Contacted leads]]</f>
        <v>0</v>
      </c>
      <c r="AP478" s="17"/>
    </row>
    <row r="479" spans="1:42" x14ac:dyDescent="0.35">
      <c r="A479" s="11">
        <v>480</v>
      </c>
      <c r="B479" s="5" t="str">
        <f>IF(Table1[[#This Row],[Savings]]&gt;0,"N","Y")</f>
        <v>N</v>
      </c>
      <c r="C479" s="5" t="s">
        <v>188</v>
      </c>
      <c r="D479" s="5" t="s">
        <v>343</v>
      </c>
      <c r="E479" s="5" t="s">
        <v>785</v>
      </c>
      <c r="F479" s="6">
        <v>26273</v>
      </c>
      <c r="G479" s="7">
        <f t="shared" ca="1" si="93"/>
        <v>53</v>
      </c>
      <c r="H479" s="4">
        <v>5</v>
      </c>
      <c r="I479" s="5" t="str">
        <f>IF(Table1[[#This Row],[No of Employees]]&lt;5,"Below 5",IF(Table1[[#This Row],[No of Employees]]&lt;10,"5 to 10",IF(Table1[[#This Row],[No of Employees]]&lt;15,"10 to 15","Above 15")))</f>
        <v>5 to 10</v>
      </c>
      <c r="J479" s="57">
        <v>7.7004929999999998</v>
      </c>
      <c r="K479" s="34">
        <v>5.5627000000000003E-2</v>
      </c>
      <c r="L479" s="34">
        <f t="shared" si="94"/>
        <v>7.7561200000000001</v>
      </c>
      <c r="M479" s="67">
        <f t="shared" si="95"/>
        <v>2.8442383045171294E-4</v>
      </c>
      <c r="N479" s="34">
        <v>9.7568269999999995</v>
      </c>
      <c r="O479" s="68">
        <f t="shared" si="96"/>
        <v>1.8271819284661333E-4</v>
      </c>
      <c r="P479" s="71"/>
      <c r="Q479" s="10">
        <v>17</v>
      </c>
      <c r="R479" s="8">
        <v>58</v>
      </c>
      <c r="S479" s="8">
        <v>1</v>
      </c>
      <c r="T479" s="8">
        <v>6</v>
      </c>
      <c r="U479" s="8">
        <v>0</v>
      </c>
      <c r="V479" s="8">
        <v>1</v>
      </c>
      <c r="W479" s="22">
        <v>2</v>
      </c>
      <c r="X479" s="16">
        <v>85</v>
      </c>
      <c r="Y479" s="8">
        <v>81</v>
      </c>
      <c r="Z479" s="9">
        <f t="shared" si="97"/>
        <v>4.705882352941182E-2</v>
      </c>
      <c r="AA479" s="8">
        <f t="shared" si="98"/>
        <v>4</v>
      </c>
      <c r="AB479" s="42" t="str">
        <f t="shared" si="99"/>
        <v>B. 50-100</v>
      </c>
      <c r="AC479" s="40">
        <v>0.9</v>
      </c>
      <c r="AD479" s="26">
        <f t="shared" si="100"/>
        <v>73</v>
      </c>
      <c r="AE479" s="31">
        <f t="shared" si="101"/>
        <v>1</v>
      </c>
      <c r="AF479" s="31">
        <f>Table1[[#This Row],[Contactable leads]]*Table1[[#This Row],[Average productive calls per lead]]</f>
        <v>73</v>
      </c>
      <c r="AG479" s="31">
        <f>Table1[[#This Row],[Total Calls]]*$AG$1</f>
        <v>65.7</v>
      </c>
      <c r="AH479" s="31">
        <f>IF(Table1[[#This Row],[MSRU]]="Metro",3,IF(Table1[[#This Row],[MSRU]]="URBAN",2,1))</f>
        <v>1</v>
      </c>
      <c r="AI479" s="23">
        <f t="shared" si="102"/>
        <v>24</v>
      </c>
      <c r="AJ479" s="4">
        <f t="shared" si="103"/>
        <v>8</v>
      </c>
      <c r="AK479" s="4">
        <f t="shared" si="104"/>
        <v>6</v>
      </c>
      <c r="AL479" s="4">
        <f t="shared" si="105"/>
        <v>15</v>
      </c>
      <c r="AM479" s="4">
        <f>(Table1[[#This Row],[Total Employees dedicated for sales pitch]]*Table1[[#This Row],[Working days]]*Table1[[#This Row],[Productive working hours]]*60)/Table1[[#This Row],[Minutes per connected call]]</f>
        <v>576</v>
      </c>
      <c r="AN47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73</v>
      </c>
      <c r="AO479" s="22">
        <f>Table1[[#This Row],[Contactable leads]]-Table1[[#This Row],[Contacted leads]]</f>
        <v>0</v>
      </c>
      <c r="AP479" s="17"/>
    </row>
    <row r="480" spans="1:42" x14ac:dyDescent="0.35">
      <c r="A480" s="11">
        <v>481</v>
      </c>
      <c r="B480" s="5" t="str">
        <f>IF(Table1[[#This Row],[Savings]]&gt;0,"N","Y")</f>
        <v>N</v>
      </c>
      <c r="C480" s="5" t="s">
        <v>184</v>
      </c>
      <c r="D480" s="5" t="s">
        <v>175</v>
      </c>
      <c r="E480" s="5" t="s">
        <v>185</v>
      </c>
      <c r="F480" s="6">
        <v>25717</v>
      </c>
      <c r="G480" s="7">
        <f t="shared" ca="1" si="93"/>
        <v>55</v>
      </c>
      <c r="H480" s="4">
        <v>9</v>
      </c>
      <c r="I480" s="5" t="str">
        <f>IF(Table1[[#This Row],[No of Employees]]&lt;5,"Below 5",IF(Table1[[#This Row],[No of Employees]]&lt;10,"5 to 10",IF(Table1[[#This Row],[No of Employees]]&lt;15,"10 to 15","Above 15")))</f>
        <v>5 to 10</v>
      </c>
      <c r="J480" s="57">
        <v>41.151575999999999</v>
      </c>
      <c r="K480" s="34">
        <v>4.2007180000000002</v>
      </c>
      <c r="L480" s="34">
        <f t="shared" si="94"/>
        <v>45.352294000000001</v>
      </c>
      <c r="M480" s="67">
        <f t="shared" si="95"/>
        <v>1.6631090260661567E-3</v>
      </c>
      <c r="N480" s="34">
        <v>94.506756999999993</v>
      </c>
      <c r="O480" s="68">
        <f t="shared" si="96"/>
        <v>1.7698483175764032E-3</v>
      </c>
      <c r="P480" s="71"/>
      <c r="Q480" s="10">
        <v>90</v>
      </c>
      <c r="R480" s="8">
        <v>288</v>
      </c>
      <c r="S480" s="8">
        <v>12</v>
      </c>
      <c r="T480" s="8">
        <v>25</v>
      </c>
      <c r="U480" s="8">
        <v>0</v>
      </c>
      <c r="V480" s="8">
        <v>4</v>
      </c>
      <c r="W480" s="22">
        <v>10</v>
      </c>
      <c r="X480" s="16">
        <v>429</v>
      </c>
      <c r="Y480" s="8">
        <v>414</v>
      </c>
      <c r="Z480" s="9">
        <f t="shared" si="97"/>
        <v>3.4965034965035002E-2</v>
      </c>
      <c r="AA480" s="8">
        <f t="shared" si="98"/>
        <v>15</v>
      </c>
      <c r="AB480" s="42" t="str">
        <f t="shared" si="99"/>
        <v>D. 240-500</v>
      </c>
      <c r="AC480" s="40">
        <v>0.9</v>
      </c>
      <c r="AD480" s="26">
        <f t="shared" si="100"/>
        <v>373</v>
      </c>
      <c r="AE480" s="31">
        <f t="shared" si="101"/>
        <v>1</v>
      </c>
      <c r="AF480" s="31">
        <f>Table1[[#This Row],[Contactable leads]]*Table1[[#This Row],[Average productive calls per lead]]</f>
        <v>373</v>
      </c>
      <c r="AG480" s="31">
        <f>Table1[[#This Row],[Total Calls]]*$AG$1</f>
        <v>335.7</v>
      </c>
      <c r="AH480" s="31">
        <f>IF(Table1[[#This Row],[MSRU]]="Metro",3,IF(Table1[[#This Row],[MSRU]]="URBAN",2,1))</f>
        <v>1</v>
      </c>
      <c r="AI480" s="23">
        <f t="shared" si="102"/>
        <v>24</v>
      </c>
      <c r="AJ480" s="4">
        <f t="shared" si="103"/>
        <v>8</v>
      </c>
      <c r="AK480" s="4">
        <f t="shared" si="104"/>
        <v>6</v>
      </c>
      <c r="AL480" s="4">
        <f t="shared" si="105"/>
        <v>15</v>
      </c>
      <c r="AM480" s="4">
        <f>(Table1[[#This Row],[Total Employees dedicated for sales pitch]]*Table1[[#This Row],[Working days]]*Table1[[#This Row],[Productive working hours]]*60)/Table1[[#This Row],[Minutes per connected call]]</f>
        <v>576</v>
      </c>
      <c r="AN48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373</v>
      </c>
      <c r="AO480" s="22">
        <f>Table1[[#This Row],[Contactable leads]]-Table1[[#This Row],[Contacted leads]]</f>
        <v>0</v>
      </c>
      <c r="AP480" s="17"/>
    </row>
    <row r="481" spans="1:42" x14ac:dyDescent="0.35">
      <c r="A481" s="11">
        <v>482</v>
      </c>
      <c r="B481" s="5" t="str">
        <f>IF(Table1[[#This Row],[Savings]]&gt;0,"N","Y")</f>
        <v>N</v>
      </c>
      <c r="C481" s="5" t="s">
        <v>179</v>
      </c>
      <c r="D481" s="5" t="s">
        <v>175</v>
      </c>
      <c r="E481" s="5" t="s">
        <v>186</v>
      </c>
      <c r="F481" s="6">
        <v>27652</v>
      </c>
      <c r="G481" s="7">
        <f t="shared" ca="1" si="93"/>
        <v>49</v>
      </c>
      <c r="H481" s="4">
        <v>8</v>
      </c>
      <c r="I481" s="5" t="str">
        <f>IF(Table1[[#This Row],[No of Employees]]&lt;5,"Below 5",IF(Table1[[#This Row],[No of Employees]]&lt;10,"5 to 10",IF(Table1[[#This Row],[No of Employees]]&lt;15,"10 to 15","Above 15")))</f>
        <v>5 to 10</v>
      </c>
      <c r="J481" s="57">
        <v>34.265199000000003</v>
      </c>
      <c r="K481" s="34">
        <v>1.0656559999999999</v>
      </c>
      <c r="L481" s="34">
        <f t="shared" si="94"/>
        <v>35.330855</v>
      </c>
      <c r="M481" s="67">
        <f t="shared" si="95"/>
        <v>1.2956139296754119E-3</v>
      </c>
      <c r="N481" s="34">
        <v>60.249012999999998</v>
      </c>
      <c r="O481" s="68">
        <f t="shared" si="96"/>
        <v>1.1282961946698566E-3</v>
      </c>
      <c r="P481" s="71"/>
      <c r="Q481" s="10">
        <v>64</v>
      </c>
      <c r="R481" s="8">
        <v>276</v>
      </c>
      <c r="S481" s="8">
        <v>5</v>
      </c>
      <c r="T481" s="8">
        <v>25</v>
      </c>
      <c r="U481" s="8">
        <v>0</v>
      </c>
      <c r="V481" s="8">
        <v>7</v>
      </c>
      <c r="W481" s="22">
        <v>14</v>
      </c>
      <c r="X481" s="16">
        <v>391</v>
      </c>
      <c r="Y481" s="8">
        <v>376</v>
      </c>
      <c r="Z481" s="9">
        <f t="shared" si="97"/>
        <v>3.8363171355498715E-2</v>
      </c>
      <c r="AA481" s="8">
        <f t="shared" si="98"/>
        <v>15</v>
      </c>
      <c r="AB481" s="42" t="str">
        <f t="shared" si="99"/>
        <v>D. 240-500</v>
      </c>
      <c r="AC481" s="40">
        <v>0.9</v>
      </c>
      <c r="AD481" s="26">
        <f t="shared" si="100"/>
        <v>338</v>
      </c>
      <c r="AE481" s="31">
        <f t="shared" si="101"/>
        <v>1</v>
      </c>
      <c r="AF481" s="31">
        <f>Table1[[#This Row],[Contactable leads]]*Table1[[#This Row],[Average productive calls per lead]]</f>
        <v>338</v>
      </c>
      <c r="AG481" s="31">
        <f>Table1[[#This Row],[Total Calls]]*$AG$1</f>
        <v>304.2</v>
      </c>
      <c r="AH481" s="31">
        <f>IF(Table1[[#This Row],[MSRU]]="Metro",3,IF(Table1[[#This Row],[MSRU]]="URBAN",2,1))</f>
        <v>1</v>
      </c>
      <c r="AI481" s="23">
        <f t="shared" si="102"/>
        <v>24</v>
      </c>
      <c r="AJ481" s="4">
        <f t="shared" si="103"/>
        <v>8</v>
      </c>
      <c r="AK481" s="4">
        <f t="shared" si="104"/>
        <v>6</v>
      </c>
      <c r="AL481" s="4">
        <f t="shared" si="105"/>
        <v>15</v>
      </c>
      <c r="AM481" s="4">
        <f>(Table1[[#This Row],[Total Employees dedicated for sales pitch]]*Table1[[#This Row],[Working days]]*Table1[[#This Row],[Productive working hours]]*60)/Table1[[#This Row],[Minutes per connected call]]</f>
        <v>576</v>
      </c>
      <c r="AN48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338</v>
      </c>
      <c r="AO481" s="22">
        <f>Table1[[#This Row],[Contactable leads]]-Table1[[#This Row],[Contacted leads]]</f>
        <v>0</v>
      </c>
      <c r="AP481" s="17"/>
    </row>
    <row r="482" spans="1:42" x14ac:dyDescent="0.35">
      <c r="A482" s="11">
        <v>483</v>
      </c>
      <c r="B482" s="5" t="str">
        <f>IF(Table1[[#This Row],[Savings]]&gt;0,"N","Y")</f>
        <v>N</v>
      </c>
      <c r="C482" s="5" t="s">
        <v>181</v>
      </c>
      <c r="D482" s="5" t="s">
        <v>175</v>
      </c>
      <c r="E482" s="5" t="s">
        <v>786</v>
      </c>
      <c r="F482" s="6">
        <v>25196</v>
      </c>
      <c r="G482" s="7">
        <f t="shared" ca="1" si="93"/>
        <v>56</v>
      </c>
      <c r="H482" s="4">
        <v>7</v>
      </c>
      <c r="I482" s="5" t="str">
        <f>IF(Table1[[#This Row],[No of Employees]]&lt;5,"Below 5",IF(Table1[[#This Row],[No of Employees]]&lt;10,"5 to 10",IF(Table1[[#This Row],[No of Employees]]&lt;15,"10 to 15","Above 15")))</f>
        <v>5 to 10</v>
      </c>
      <c r="J482" s="57">
        <v>20.797134</v>
      </c>
      <c r="K482" s="34">
        <v>3.7817759999999998</v>
      </c>
      <c r="L482" s="34">
        <f t="shared" si="94"/>
        <v>24.57891</v>
      </c>
      <c r="M482" s="67">
        <f t="shared" si="95"/>
        <v>9.013305274451546E-4</v>
      </c>
      <c r="N482" s="34">
        <v>25.895683999999999</v>
      </c>
      <c r="O482" s="68">
        <f t="shared" si="96"/>
        <v>4.8495403095770375E-4</v>
      </c>
      <c r="P482" s="71"/>
      <c r="Q482" s="10">
        <v>73</v>
      </c>
      <c r="R482" s="8">
        <v>129</v>
      </c>
      <c r="S482" s="8">
        <v>8</v>
      </c>
      <c r="T482" s="8">
        <v>12</v>
      </c>
      <c r="U482" s="8">
        <v>0</v>
      </c>
      <c r="V482" s="8">
        <v>0</v>
      </c>
      <c r="W482" s="22">
        <v>2</v>
      </c>
      <c r="X482" s="16">
        <v>224</v>
      </c>
      <c r="Y482" s="8">
        <v>217</v>
      </c>
      <c r="Z482" s="9">
        <f t="shared" si="97"/>
        <v>3.125E-2</v>
      </c>
      <c r="AA482" s="8">
        <f t="shared" si="98"/>
        <v>7</v>
      </c>
      <c r="AB482" s="42" t="str">
        <f t="shared" si="99"/>
        <v>C. 100-250</v>
      </c>
      <c r="AC482" s="40">
        <v>0.9</v>
      </c>
      <c r="AD482" s="26">
        <f t="shared" si="100"/>
        <v>195</v>
      </c>
      <c r="AE482" s="31">
        <f t="shared" si="101"/>
        <v>1</v>
      </c>
      <c r="AF482" s="31">
        <f>Table1[[#This Row],[Contactable leads]]*Table1[[#This Row],[Average productive calls per lead]]</f>
        <v>195</v>
      </c>
      <c r="AG482" s="31">
        <f>Table1[[#This Row],[Total Calls]]*$AG$1</f>
        <v>175.5</v>
      </c>
      <c r="AH482" s="31">
        <f>IF(Table1[[#This Row],[MSRU]]="Metro",3,IF(Table1[[#This Row],[MSRU]]="URBAN",2,1))</f>
        <v>1</v>
      </c>
      <c r="AI482" s="23">
        <f t="shared" si="102"/>
        <v>24</v>
      </c>
      <c r="AJ482" s="4">
        <f t="shared" si="103"/>
        <v>8</v>
      </c>
      <c r="AK482" s="4">
        <f t="shared" si="104"/>
        <v>6</v>
      </c>
      <c r="AL482" s="4">
        <f t="shared" si="105"/>
        <v>15</v>
      </c>
      <c r="AM482" s="4">
        <f>(Table1[[#This Row],[Total Employees dedicated for sales pitch]]*Table1[[#This Row],[Working days]]*Table1[[#This Row],[Productive working hours]]*60)/Table1[[#This Row],[Minutes per connected call]]</f>
        <v>576</v>
      </c>
      <c r="AN48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195</v>
      </c>
      <c r="AO482" s="22">
        <f>Table1[[#This Row],[Contactable leads]]-Table1[[#This Row],[Contacted leads]]</f>
        <v>0</v>
      </c>
      <c r="AP482" s="17"/>
    </row>
    <row r="483" spans="1:42" x14ac:dyDescent="0.35">
      <c r="A483" s="11">
        <v>484</v>
      </c>
      <c r="B483" s="5" t="str">
        <f>IF(Table1[[#This Row],[Savings]]&gt;0,"N","Y")</f>
        <v>N</v>
      </c>
      <c r="C483" s="5" t="s">
        <v>184</v>
      </c>
      <c r="D483" s="5" t="s">
        <v>356</v>
      </c>
      <c r="E483" s="5" t="s">
        <v>787</v>
      </c>
      <c r="F483" s="6">
        <v>24358</v>
      </c>
      <c r="G483" s="7">
        <f t="shared" ca="1" si="93"/>
        <v>58</v>
      </c>
      <c r="H483" s="4">
        <v>10</v>
      </c>
      <c r="I483" s="5" t="str">
        <f>IF(Table1[[#This Row],[No of Employees]]&lt;5,"Below 5",IF(Table1[[#This Row],[No of Employees]]&lt;10,"5 to 10",IF(Table1[[#This Row],[No of Employees]]&lt;15,"10 to 15","Above 15")))</f>
        <v>10 to 15</v>
      </c>
      <c r="J483" s="57">
        <v>46.308343000000001</v>
      </c>
      <c r="K483" s="34">
        <v>7.0378759999999998</v>
      </c>
      <c r="L483" s="34">
        <f t="shared" si="94"/>
        <v>53.346218999999998</v>
      </c>
      <c r="M483" s="67">
        <f t="shared" si="95"/>
        <v>1.9562533777321583E-3</v>
      </c>
      <c r="N483" s="34">
        <v>111.964611</v>
      </c>
      <c r="O483" s="68">
        <f t="shared" si="96"/>
        <v>2.0967852955365556E-3</v>
      </c>
      <c r="P483" s="71"/>
      <c r="Q483" s="10">
        <v>196</v>
      </c>
      <c r="R483" s="8">
        <v>290</v>
      </c>
      <c r="S483" s="8">
        <v>8</v>
      </c>
      <c r="T483" s="8">
        <v>25</v>
      </c>
      <c r="U483" s="8">
        <v>0</v>
      </c>
      <c r="V483" s="8">
        <v>6</v>
      </c>
      <c r="W483" s="22">
        <v>12</v>
      </c>
      <c r="X483" s="16">
        <v>537</v>
      </c>
      <c r="Y483" s="8">
        <v>519</v>
      </c>
      <c r="Z483" s="9">
        <f t="shared" si="97"/>
        <v>3.3519553072625663E-2</v>
      </c>
      <c r="AA483" s="8">
        <f t="shared" si="98"/>
        <v>18</v>
      </c>
      <c r="AB483" s="42" t="str">
        <f t="shared" si="99"/>
        <v>E. 500-750</v>
      </c>
      <c r="AC483" s="40">
        <v>0.9</v>
      </c>
      <c r="AD483" s="26">
        <f t="shared" si="100"/>
        <v>467</v>
      </c>
      <c r="AE483" s="31">
        <f t="shared" si="101"/>
        <v>1</v>
      </c>
      <c r="AF483" s="31">
        <f>Table1[[#This Row],[Contactable leads]]*Table1[[#This Row],[Average productive calls per lead]]</f>
        <v>467</v>
      </c>
      <c r="AG483" s="31">
        <f>Table1[[#This Row],[Total Calls]]*$AG$1</f>
        <v>420.3</v>
      </c>
      <c r="AH483" s="31">
        <f>IF(Table1[[#This Row],[MSRU]]="Metro",3,IF(Table1[[#This Row],[MSRU]]="URBAN",2,1))</f>
        <v>2</v>
      </c>
      <c r="AI483" s="23">
        <f t="shared" si="102"/>
        <v>24</v>
      </c>
      <c r="AJ483" s="4">
        <f t="shared" si="103"/>
        <v>8</v>
      </c>
      <c r="AK483" s="4">
        <f t="shared" si="104"/>
        <v>6</v>
      </c>
      <c r="AL483" s="4">
        <f t="shared" si="105"/>
        <v>15</v>
      </c>
      <c r="AM483" s="4">
        <f>(Table1[[#This Row],[Total Employees dedicated for sales pitch]]*Table1[[#This Row],[Working days]]*Table1[[#This Row],[Productive working hours]]*60)/Table1[[#This Row],[Minutes per connected call]]</f>
        <v>1152</v>
      </c>
      <c r="AN48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467</v>
      </c>
      <c r="AO483" s="22">
        <f>Table1[[#This Row],[Contactable leads]]-Table1[[#This Row],[Contacted leads]]</f>
        <v>0</v>
      </c>
      <c r="AP483" s="17"/>
    </row>
    <row r="484" spans="1:42" x14ac:dyDescent="0.35">
      <c r="A484" s="11">
        <v>485</v>
      </c>
      <c r="B484" s="5" t="str">
        <f>IF(Table1[[#This Row],[Savings]]&gt;0,"N","Y")</f>
        <v>N</v>
      </c>
      <c r="C484" s="5" t="s">
        <v>184</v>
      </c>
      <c r="D484" s="5" t="s">
        <v>356</v>
      </c>
      <c r="E484" s="5" t="s">
        <v>788</v>
      </c>
      <c r="F484" s="6">
        <v>25981</v>
      </c>
      <c r="G484" s="7">
        <f t="shared" ca="1" si="93"/>
        <v>54</v>
      </c>
      <c r="H484" s="4">
        <v>10</v>
      </c>
      <c r="I484" s="5" t="str">
        <f>IF(Table1[[#This Row],[No of Employees]]&lt;5,"Below 5",IF(Table1[[#This Row],[No of Employees]]&lt;10,"5 to 10",IF(Table1[[#This Row],[No of Employees]]&lt;15,"10 to 15","Above 15")))</f>
        <v>10 to 15</v>
      </c>
      <c r="J484" s="57">
        <v>78.291233000000005</v>
      </c>
      <c r="K484" s="34">
        <v>4.9567610000000002</v>
      </c>
      <c r="L484" s="34">
        <f t="shared" si="94"/>
        <v>83.247994000000006</v>
      </c>
      <c r="M484" s="67">
        <f t="shared" si="95"/>
        <v>3.0527781069531182E-3</v>
      </c>
      <c r="N484" s="34">
        <v>200.24478999999999</v>
      </c>
      <c r="O484" s="68">
        <f t="shared" si="96"/>
        <v>3.750027150809335E-3</v>
      </c>
      <c r="P484" s="71"/>
      <c r="Q484" s="10">
        <v>212</v>
      </c>
      <c r="R484" s="8">
        <v>863</v>
      </c>
      <c r="S484" s="8">
        <v>13</v>
      </c>
      <c r="T484" s="8">
        <v>62</v>
      </c>
      <c r="U484" s="8">
        <v>4</v>
      </c>
      <c r="V484" s="8">
        <v>14</v>
      </c>
      <c r="W484" s="22">
        <v>47</v>
      </c>
      <c r="X484" s="16">
        <v>1215</v>
      </c>
      <c r="Y484" s="8">
        <v>1169</v>
      </c>
      <c r="Z484" s="9">
        <f t="shared" si="97"/>
        <v>3.7860082304526754E-2</v>
      </c>
      <c r="AA484" s="8">
        <f t="shared" si="98"/>
        <v>46</v>
      </c>
      <c r="AB484" s="42" t="str">
        <f t="shared" si="99"/>
        <v>G. Above 1000</v>
      </c>
      <c r="AC484" s="40">
        <v>0.9</v>
      </c>
      <c r="AD484" s="26">
        <f t="shared" si="100"/>
        <v>1052</v>
      </c>
      <c r="AE484" s="31">
        <f t="shared" si="101"/>
        <v>1</v>
      </c>
      <c r="AF484" s="31">
        <f>Table1[[#This Row],[Contactable leads]]*Table1[[#This Row],[Average productive calls per lead]]</f>
        <v>1052</v>
      </c>
      <c r="AG484" s="31">
        <f>Table1[[#This Row],[Total Calls]]*$AG$1</f>
        <v>946.80000000000007</v>
      </c>
      <c r="AH484" s="31">
        <f>IF(Table1[[#This Row],[MSRU]]="Metro",3,IF(Table1[[#This Row],[MSRU]]="URBAN",2,1))</f>
        <v>2</v>
      </c>
      <c r="AI484" s="23">
        <f t="shared" si="102"/>
        <v>24</v>
      </c>
      <c r="AJ484" s="4">
        <f t="shared" si="103"/>
        <v>8</v>
      </c>
      <c r="AK484" s="4">
        <f t="shared" si="104"/>
        <v>6</v>
      </c>
      <c r="AL484" s="4">
        <f t="shared" si="105"/>
        <v>15</v>
      </c>
      <c r="AM484" s="4">
        <f>(Table1[[#This Row],[Total Employees dedicated for sales pitch]]*Table1[[#This Row],[Working days]]*Table1[[#This Row],[Productive working hours]]*60)/Table1[[#This Row],[Minutes per connected call]]</f>
        <v>1152</v>
      </c>
      <c r="AN48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1052</v>
      </c>
      <c r="AO484" s="22">
        <f>Table1[[#This Row],[Contactable leads]]-Table1[[#This Row],[Contacted leads]]</f>
        <v>0</v>
      </c>
      <c r="AP484" s="17"/>
    </row>
    <row r="485" spans="1:42" x14ac:dyDescent="0.35">
      <c r="A485" s="11">
        <v>486</v>
      </c>
      <c r="B485" s="5" t="str">
        <f>IF(Table1[[#This Row],[Savings]]&gt;0,"N","Y")</f>
        <v>N</v>
      </c>
      <c r="C485" s="5" t="s">
        <v>213</v>
      </c>
      <c r="D485" s="5" t="s">
        <v>340</v>
      </c>
      <c r="E485" s="5" t="s">
        <v>789</v>
      </c>
      <c r="F485" s="6">
        <v>27740</v>
      </c>
      <c r="G485" s="7">
        <f t="shared" ca="1" si="93"/>
        <v>49</v>
      </c>
      <c r="H485" s="4">
        <v>6</v>
      </c>
      <c r="I485" s="5" t="str">
        <f>IF(Table1[[#This Row],[No of Employees]]&lt;5,"Below 5",IF(Table1[[#This Row],[No of Employees]]&lt;10,"5 to 10",IF(Table1[[#This Row],[No of Employees]]&lt;15,"10 to 15","Above 15")))</f>
        <v>5 to 10</v>
      </c>
      <c r="J485" s="57">
        <v>14.297299000000001</v>
      </c>
      <c r="K485" s="34">
        <v>1.8357220000000001</v>
      </c>
      <c r="L485" s="34">
        <f t="shared" si="94"/>
        <v>16.133020999999999</v>
      </c>
      <c r="M485" s="67">
        <f t="shared" si="95"/>
        <v>5.9161225323717584E-4</v>
      </c>
      <c r="N485" s="34">
        <v>39.059550999999999</v>
      </c>
      <c r="O485" s="68">
        <f t="shared" si="96"/>
        <v>7.3147659296614862E-4</v>
      </c>
      <c r="P485" s="71"/>
      <c r="Q485" s="10">
        <v>17</v>
      </c>
      <c r="R485" s="8">
        <v>132</v>
      </c>
      <c r="S485" s="8">
        <v>5</v>
      </c>
      <c r="T485" s="8">
        <v>10</v>
      </c>
      <c r="U485" s="8">
        <v>0</v>
      </c>
      <c r="V485" s="8">
        <v>0</v>
      </c>
      <c r="W485" s="22">
        <v>7</v>
      </c>
      <c r="X485" s="16">
        <v>171</v>
      </c>
      <c r="Y485" s="8">
        <v>167</v>
      </c>
      <c r="Z485" s="9">
        <f t="shared" si="97"/>
        <v>2.3391812865497075E-2</v>
      </c>
      <c r="AA485" s="8">
        <f t="shared" si="98"/>
        <v>4</v>
      </c>
      <c r="AB485" s="42" t="str">
        <f t="shared" si="99"/>
        <v>C. 100-250</v>
      </c>
      <c r="AC485" s="40">
        <v>0.9</v>
      </c>
      <c r="AD485" s="26">
        <f t="shared" si="100"/>
        <v>150</v>
      </c>
      <c r="AE485" s="31">
        <f t="shared" si="101"/>
        <v>1</v>
      </c>
      <c r="AF485" s="31">
        <f>Table1[[#This Row],[Contactable leads]]*Table1[[#This Row],[Average productive calls per lead]]</f>
        <v>150</v>
      </c>
      <c r="AG485" s="31">
        <f>Table1[[#This Row],[Total Calls]]*$AG$1</f>
        <v>135</v>
      </c>
      <c r="AH485" s="31">
        <f>IF(Table1[[#This Row],[MSRU]]="Metro",3,IF(Table1[[#This Row],[MSRU]]="URBAN",2,1))</f>
        <v>3</v>
      </c>
      <c r="AI485" s="23">
        <f t="shared" si="102"/>
        <v>24</v>
      </c>
      <c r="AJ485" s="4">
        <f t="shared" si="103"/>
        <v>8</v>
      </c>
      <c r="AK485" s="4">
        <f t="shared" si="104"/>
        <v>6</v>
      </c>
      <c r="AL485" s="4">
        <f t="shared" si="105"/>
        <v>15</v>
      </c>
      <c r="AM485" s="4">
        <f>(Table1[[#This Row],[Total Employees dedicated for sales pitch]]*Table1[[#This Row],[Working days]]*Table1[[#This Row],[Productive working hours]]*60)/Table1[[#This Row],[Minutes per connected call]]</f>
        <v>1728</v>
      </c>
      <c r="AN48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150</v>
      </c>
      <c r="AO485" s="22">
        <f>Table1[[#This Row],[Contactable leads]]-Table1[[#This Row],[Contacted leads]]</f>
        <v>0</v>
      </c>
      <c r="AP485" s="17"/>
    </row>
    <row r="486" spans="1:42" x14ac:dyDescent="0.35">
      <c r="A486" s="11">
        <v>487</v>
      </c>
      <c r="B486" s="5" t="str">
        <f>IF(Table1[[#This Row],[Savings]]&gt;0,"N","Y")</f>
        <v>N</v>
      </c>
      <c r="C486" s="5" t="s">
        <v>179</v>
      </c>
      <c r="D486" s="5" t="s">
        <v>356</v>
      </c>
      <c r="E486" s="5" t="s">
        <v>790</v>
      </c>
      <c r="F486" s="6">
        <v>27890</v>
      </c>
      <c r="G486" s="7">
        <f t="shared" ca="1" si="93"/>
        <v>49</v>
      </c>
      <c r="H486" s="4">
        <v>10</v>
      </c>
      <c r="I486" s="5" t="str">
        <f>IF(Table1[[#This Row],[No of Employees]]&lt;5,"Below 5",IF(Table1[[#This Row],[No of Employees]]&lt;10,"5 to 10",IF(Table1[[#This Row],[No of Employees]]&lt;15,"10 to 15","Above 15")))</f>
        <v>10 to 15</v>
      </c>
      <c r="J486" s="57">
        <v>34.512011000000001</v>
      </c>
      <c r="K486" s="34">
        <v>3.943136</v>
      </c>
      <c r="L486" s="34">
        <f t="shared" si="94"/>
        <v>38.455147000000004</v>
      </c>
      <c r="M486" s="67">
        <f t="shared" si="95"/>
        <v>1.410184500797267E-3</v>
      </c>
      <c r="N486" s="34">
        <v>123.470968</v>
      </c>
      <c r="O486" s="68">
        <f t="shared" si="96"/>
        <v>2.3122673121068996E-3</v>
      </c>
      <c r="P486" s="71"/>
      <c r="Q486" s="10">
        <v>52</v>
      </c>
      <c r="R486" s="8">
        <v>528</v>
      </c>
      <c r="S486" s="8">
        <v>9</v>
      </c>
      <c r="T486" s="8">
        <v>26</v>
      </c>
      <c r="U486" s="8">
        <v>2</v>
      </c>
      <c r="V486" s="8">
        <v>3</v>
      </c>
      <c r="W486" s="22">
        <v>10</v>
      </c>
      <c r="X486" s="16">
        <v>630</v>
      </c>
      <c r="Y486" s="8">
        <v>600</v>
      </c>
      <c r="Z486" s="9">
        <f t="shared" si="97"/>
        <v>4.7619047619047672E-2</v>
      </c>
      <c r="AA486" s="8">
        <f t="shared" si="98"/>
        <v>30</v>
      </c>
      <c r="AB486" s="42" t="str">
        <f t="shared" si="99"/>
        <v>E. 500-750</v>
      </c>
      <c r="AC486" s="40">
        <v>0.9</v>
      </c>
      <c r="AD486" s="26">
        <f t="shared" si="100"/>
        <v>540</v>
      </c>
      <c r="AE486" s="31">
        <f t="shared" si="101"/>
        <v>1</v>
      </c>
      <c r="AF486" s="31">
        <f>Table1[[#This Row],[Contactable leads]]*Table1[[#This Row],[Average productive calls per lead]]</f>
        <v>540</v>
      </c>
      <c r="AG486" s="31">
        <f>Table1[[#This Row],[Total Calls]]*$AG$1</f>
        <v>486</v>
      </c>
      <c r="AH486" s="31">
        <f>IF(Table1[[#This Row],[MSRU]]="Metro",3,IF(Table1[[#This Row],[MSRU]]="URBAN",2,1))</f>
        <v>2</v>
      </c>
      <c r="AI486" s="23">
        <f t="shared" si="102"/>
        <v>24</v>
      </c>
      <c r="AJ486" s="4">
        <f t="shared" si="103"/>
        <v>8</v>
      </c>
      <c r="AK486" s="4">
        <f t="shared" si="104"/>
        <v>6</v>
      </c>
      <c r="AL486" s="4">
        <f t="shared" si="105"/>
        <v>15</v>
      </c>
      <c r="AM486" s="4">
        <f>(Table1[[#This Row],[Total Employees dedicated for sales pitch]]*Table1[[#This Row],[Working days]]*Table1[[#This Row],[Productive working hours]]*60)/Table1[[#This Row],[Minutes per connected call]]</f>
        <v>1152</v>
      </c>
      <c r="AN48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540</v>
      </c>
      <c r="AO486" s="22">
        <f>Table1[[#This Row],[Contactable leads]]-Table1[[#This Row],[Contacted leads]]</f>
        <v>0</v>
      </c>
      <c r="AP486" s="17"/>
    </row>
    <row r="487" spans="1:42" x14ac:dyDescent="0.35">
      <c r="A487" s="11">
        <v>488</v>
      </c>
      <c r="B487" s="5" t="str">
        <f>IF(Table1[[#This Row],[Savings]]&gt;0,"N","Y")</f>
        <v>N</v>
      </c>
      <c r="C487" s="5" t="s">
        <v>213</v>
      </c>
      <c r="D487" s="5" t="s">
        <v>340</v>
      </c>
      <c r="E487" s="5" t="s">
        <v>791</v>
      </c>
      <c r="F487" s="6">
        <v>27918</v>
      </c>
      <c r="G487" s="7">
        <f t="shared" ca="1" si="93"/>
        <v>48</v>
      </c>
      <c r="H487" s="4">
        <v>10</v>
      </c>
      <c r="I487" s="5" t="str">
        <f>IF(Table1[[#This Row],[No of Employees]]&lt;5,"Below 5",IF(Table1[[#This Row],[No of Employees]]&lt;10,"5 to 10",IF(Table1[[#This Row],[No of Employees]]&lt;15,"10 to 15","Above 15")))</f>
        <v>10 to 15</v>
      </c>
      <c r="J487" s="57">
        <v>26.580252000000002</v>
      </c>
      <c r="K487" s="34">
        <v>5.7823279999999997</v>
      </c>
      <c r="L487" s="34">
        <f t="shared" si="94"/>
        <v>32.362580000000001</v>
      </c>
      <c r="M487" s="67">
        <f t="shared" si="95"/>
        <v>1.1867646409416044E-3</v>
      </c>
      <c r="N487" s="34">
        <v>65.237369999999999</v>
      </c>
      <c r="O487" s="68">
        <f t="shared" si="96"/>
        <v>1.2217142266093134E-3</v>
      </c>
      <c r="P487" s="71"/>
      <c r="Q487" s="10">
        <v>56</v>
      </c>
      <c r="R487" s="8">
        <v>201</v>
      </c>
      <c r="S487" s="8">
        <v>17</v>
      </c>
      <c r="T487" s="8">
        <v>16</v>
      </c>
      <c r="U487" s="8">
        <v>0</v>
      </c>
      <c r="V487" s="8">
        <v>2</v>
      </c>
      <c r="W487" s="22">
        <v>18</v>
      </c>
      <c r="X487" s="16">
        <v>310</v>
      </c>
      <c r="Y487" s="8">
        <v>302</v>
      </c>
      <c r="Z487" s="9">
        <f t="shared" si="97"/>
        <v>2.5806451612903181E-2</v>
      </c>
      <c r="AA487" s="8">
        <f t="shared" si="98"/>
        <v>8</v>
      </c>
      <c r="AB487" s="42" t="str">
        <f t="shared" si="99"/>
        <v>D. 240-500</v>
      </c>
      <c r="AC487" s="40">
        <v>0.9</v>
      </c>
      <c r="AD487" s="26">
        <f t="shared" si="100"/>
        <v>272</v>
      </c>
      <c r="AE487" s="31">
        <f t="shared" si="101"/>
        <v>1</v>
      </c>
      <c r="AF487" s="31">
        <f>Table1[[#This Row],[Contactable leads]]*Table1[[#This Row],[Average productive calls per lead]]</f>
        <v>272</v>
      </c>
      <c r="AG487" s="31">
        <f>Table1[[#This Row],[Total Calls]]*$AG$1</f>
        <v>244.8</v>
      </c>
      <c r="AH487" s="31">
        <f>IF(Table1[[#This Row],[MSRU]]="Metro",3,IF(Table1[[#This Row],[MSRU]]="URBAN",2,1))</f>
        <v>3</v>
      </c>
      <c r="AI487" s="23">
        <f t="shared" si="102"/>
        <v>24</v>
      </c>
      <c r="AJ487" s="4">
        <f t="shared" si="103"/>
        <v>8</v>
      </c>
      <c r="AK487" s="4">
        <f t="shared" si="104"/>
        <v>6</v>
      </c>
      <c r="AL487" s="4">
        <f t="shared" si="105"/>
        <v>15</v>
      </c>
      <c r="AM487" s="4">
        <f>(Table1[[#This Row],[Total Employees dedicated for sales pitch]]*Table1[[#This Row],[Working days]]*Table1[[#This Row],[Productive working hours]]*60)/Table1[[#This Row],[Minutes per connected call]]</f>
        <v>1728</v>
      </c>
      <c r="AN48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272</v>
      </c>
      <c r="AO487" s="22">
        <f>Table1[[#This Row],[Contactable leads]]-Table1[[#This Row],[Contacted leads]]</f>
        <v>0</v>
      </c>
      <c r="AP487" s="17"/>
    </row>
    <row r="488" spans="1:42" x14ac:dyDescent="0.35">
      <c r="A488" s="11">
        <v>489</v>
      </c>
      <c r="B488" s="5" t="str">
        <f>IF(Table1[[#This Row],[Savings]]&gt;0,"N","Y")</f>
        <v>N</v>
      </c>
      <c r="C488" s="5" t="s">
        <v>314</v>
      </c>
      <c r="D488" s="5" t="s">
        <v>175</v>
      </c>
      <c r="E488" s="5" t="s">
        <v>792</v>
      </c>
      <c r="F488" s="6">
        <v>28099</v>
      </c>
      <c r="G488" s="7">
        <f t="shared" ca="1" si="93"/>
        <v>48</v>
      </c>
      <c r="H488" s="4">
        <v>11</v>
      </c>
      <c r="I488" s="5" t="str">
        <f>IF(Table1[[#This Row],[No of Employees]]&lt;5,"Below 5",IF(Table1[[#This Row],[No of Employees]]&lt;10,"5 to 10",IF(Table1[[#This Row],[No of Employees]]&lt;15,"10 to 15","Above 15")))</f>
        <v>10 to 15</v>
      </c>
      <c r="J488" s="57">
        <v>32.329416999999999</v>
      </c>
      <c r="K488" s="34">
        <v>3.9759519999999999</v>
      </c>
      <c r="L488" s="34">
        <f t="shared" si="94"/>
        <v>36.305368999999999</v>
      </c>
      <c r="M488" s="67">
        <f t="shared" si="95"/>
        <v>1.3313502262655651E-3</v>
      </c>
      <c r="N488" s="34">
        <v>45.888910000000003</v>
      </c>
      <c r="O488" s="68">
        <f t="shared" si="96"/>
        <v>8.5937146440137602E-4</v>
      </c>
      <c r="P488" s="71"/>
      <c r="Q488" s="10">
        <v>113</v>
      </c>
      <c r="R488" s="8">
        <v>238</v>
      </c>
      <c r="S488" s="8">
        <v>19</v>
      </c>
      <c r="T488" s="8">
        <v>21</v>
      </c>
      <c r="U488" s="8">
        <v>0</v>
      </c>
      <c r="V488" s="8">
        <v>2</v>
      </c>
      <c r="W488" s="22">
        <v>10</v>
      </c>
      <c r="X488" s="16">
        <v>403</v>
      </c>
      <c r="Y488" s="8">
        <v>396</v>
      </c>
      <c r="Z488" s="9">
        <f t="shared" si="97"/>
        <v>1.7369727047146455E-2</v>
      </c>
      <c r="AA488" s="8">
        <f t="shared" si="98"/>
        <v>7</v>
      </c>
      <c r="AB488" s="42" t="str">
        <f t="shared" si="99"/>
        <v>D. 240-500</v>
      </c>
      <c r="AC488" s="40">
        <v>0.9</v>
      </c>
      <c r="AD488" s="26">
        <f t="shared" si="100"/>
        <v>356</v>
      </c>
      <c r="AE488" s="31">
        <f t="shared" si="101"/>
        <v>1</v>
      </c>
      <c r="AF488" s="31">
        <f>Table1[[#This Row],[Contactable leads]]*Table1[[#This Row],[Average productive calls per lead]]</f>
        <v>356</v>
      </c>
      <c r="AG488" s="31">
        <f>Table1[[#This Row],[Total Calls]]*$AG$1</f>
        <v>320.40000000000003</v>
      </c>
      <c r="AH488" s="31">
        <f>IF(Table1[[#This Row],[MSRU]]="Metro",3,IF(Table1[[#This Row],[MSRU]]="URBAN",2,1))</f>
        <v>1</v>
      </c>
      <c r="AI488" s="23">
        <f t="shared" si="102"/>
        <v>24</v>
      </c>
      <c r="AJ488" s="4">
        <f t="shared" si="103"/>
        <v>8</v>
      </c>
      <c r="AK488" s="4">
        <f t="shared" si="104"/>
        <v>6</v>
      </c>
      <c r="AL488" s="4">
        <f t="shared" si="105"/>
        <v>15</v>
      </c>
      <c r="AM488" s="4">
        <f>(Table1[[#This Row],[Total Employees dedicated for sales pitch]]*Table1[[#This Row],[Working days]]*Table1[[#This Row],[Productive working hours]]*60)/Table1[[#This Row],[Minutes per connected call]]</f>
        <v>576</v>
      </c>
      <c r="AN48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356</v>
      </c>
      <c r="AO488" s="22">
        <f>Table1[[#This Row],[Contactable leads]]-Table1[[#This Row],[Contacted leads]]</f>
        <v>0</v>
      </c>
      <c r="AP488" s="17"/>
    </row>
    <row r="489" spans="1:42" x14ac:dyDescent="0.35">
      <c r="A489" s="11">
        <v>490</v>
      </c>
      <c r="B489" s="5" t="str">
        <f>IF(Table1[[#This Row],[Savings]]&gt;0,"N","Y")</f>
        <v>N</v>
      </c>
      <c r="C489" s="5" t="s">
        <v>181</v>
      </c>
      <c r="D489" s="5" t="s">
        <v>175</v>
      </c>
      <c r="E489" s="5" t="s">
        <v>793</v>
      </c>
      <c r="F489" s="6">
        <v>28124</v>
      </c>
      <c r="G489" s="7">
        <f t="shared" ca="1" si="93"/>
        <v>48</v>
      </c>
      <c r="H489" s="4">
        <v>10</v>
      </c>
      <c r="I489" s="5" t="str">
        <f>IF(Table1[[#This Row],[No of Employees]]&lt;5,"Below 5",IF(Table1[[#This Row],[No of Employees]]&lt;10,"5 to 10",IF(Table1[[#This Row],[No of Employees]]&lt;15,"10 to 15","Above 15")))</f>
        <v>10 to 15</v>
      </c>
      <c r="J489" s="57">
        <v>59.399845999999997</v>
      </c>
      <c r="K489" s="34">
        <v>5.3324699999999998</v>
      </c>
      <c r="L489" s="34">
        <f t="shared" si="94"/>
        <v>64.732315999999997</v>
      </c>
      <c r="M489" s="67">
        <f t="shared" si="95"/>
        <v>2.3737916987786041E-3</v>
      </c>
      <c r="N489" s="34">
        <v>163.19714300000001</v>
      </c>
      <c r="O489" s="68">
        <f t="shared" si="96"/>
        <v>3.0562279157650674E-3</v>
      </c>
      <c r="P489" s="71"/>
      <c r="Q489" s="10">
        <v>59</v>
      </c>
      <c r="R489" s="8">
        <v>334</v>
      </c>
      <c r="S489" s="8">
        <v>12</v>
      </c>
      <c r="T489" s="8">
        <v>56</v>
      </c>
      <c r="U489" s="8">
        <v>2</v>
      </c>
      <c r="V489" s="8">
        <v>12</v>
      </c>
      <c r="W489" s="22">
        <v>20</v>
      </c>
      <c r="X489" s="16">
        <v>495</v>
      </c>
      <c r="Y489" s="8">
        <v>468</v>
      </c>
      <c r="Z489" s="9">
        <f t="shared" si="97"/>
        <v>5.4545454545454564E-2</v>
      </c>
      <c r="AA489" s="8">
        <f t="shared" si="98"/>
        <v>27</v>
      </c>
      <c r="AB489" s="42" t="str">
        <f t="shared" si="99"/>
        <v>D. 240-500</v>
      </c>
      <c r="AC489" s="40">
        <v>0.9</v>
      </c>
      <c r="AD489" s="26">
        <f t="shared" si="100"/>
        <v>421</v>
      </c>
      <c r="AE489" s="31">
        <f t="shared" si="101"/>
        <v>1</v>
      </c>
      <c r="AF489" s="31">
        <f>Table1[[#This Row],[Contactable leads]]*Table1[[#This Row],[Average productive calls per lead]]</f>
        <v>421</v>
      </c>
      <c r="AG489" s="31">
        <f>Table1[[#This Row],[Total Calls]]*$AG$1</f>
        <v>378.90000000000003</v>
      </c>
      <c r="AH489" s="31">
        <f>IF(Table1[[#This Row],[MSRU]]="Metro",3,IF(Table1[[#This Row],[MSRU]]="URBAN",2,1))</f>
        <v>1</v>
      </c>
      <c r="AI489" s="23">
        <f t="shared" si="102"/>
        <v>24</v>
      </c>
      <c r="AJ489" s="4">
        <f t="shared" si="103"/>
        <v>8</v>
      </c>
      <c r="AK489" s="4">
        <f t="shared" si="104"/>
        <v>6</v>
      </c>
      <c r="AL489" s="4">
        <f t="shared" si="105"/>
        <v>15</v>
      </c>
      <c r="AM489" s="4">
        <f>(Table1[[#This Row],[Total Employees dedicated for sales pitch]]*Table1[[#This Row],[Working days]]*Table1[[#This Row],[Productive working hours]]*60)/Table1[[#This Row],[Minutes per connected call]]</f>
        <v>576</v>
      </c>
      <c r="AN48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421</v>
      </c>
      <c r="AO489" s="22">
        <f>Table1[[#This Row],[Contactable leads]]-Table1[[#This Row],[Contacted leads]]</f>
        <v>0</v>
      </c>
      <c r="AP489" s="17"/>
    </row>
    <row r="490" spans="1:42" x14ac:dyDescent="0.35">
      <c r="A490" s="11">
        <v>491</v>
      </c>
      <c r="B490" s="5" t="str">
        <f>IF(Table1[[#This Row],[Savings]]&gt;0,"N","Y")</f>
        <v>N</v>
      </c>
      <c r="C490" s="5" t="s">
        <v>213</v>
      </c>
      <c r="D490" s="5" t="s">
        <v>340</v>
      </c>
      <c r="E490" s="5" t="s">
        <v>794</v>
      </c>
      <c r="F490" s="6">
        <v>28121</v>
      </c>
      <c r="G490" s="7">
        <f t="shared" ca="1" si="93"/>
        <v>48</v>
      </c>
      <c r="H490" s="4">
        <v>10</v>
      </c>
      <c r="I490" s="5" t="str">
        <f>IF(Table1[[#This Row],[No of Employees]]&lt;5,"Below 5",IF(Table1[[#This Row],[No of Employees]]&lt;10,"5 to 10",IF(Table1[[#This Row],[No of Employees]]&lt;15,"10 to 15","Above 15")))</f>
        <v>10 to 15</v>
      </c>
      <c r="J490" s="57">
        <v>47.633417000000001</v>
      </c>
      <c r="K490" s="34">
        <v>17.027615000000001</v>
      </c>
      <c r="L490" s="34">
        <f t="shared" si="94"/>
        <v>64.661032000000006</v>
      </c>
      <c r="M490" s="67">
        <f t="shared" si="95"/>
        <v>2.3711776509905452E-3</v>
      </c>
      <c r="N490" s="34">
        <v>134.241051</v>
      </c>
      <c r="O490" s="68">
        <f t="shared" si="96"/>
        <v>2.5139609674897441E-3</v>
      </c>
      <c r="P490" s="71"/>
      <c r="Q490" s="10">
        <v>52</v>
      </c>
      <c r="R490" s="8">
        <v>233</v>
      </c>
      <c r="S490" s="8">
        <v>20</v>
      </c>
      <c r="T490" s="8">
        <v>10</v>
      </c>
      <c r="U490" s="8">
        <v>0</v>
      </c>
      <c r="V490" s="8">
        <v>9</v>
      </c>
      <c r="W490" s="22">
        <v>18</v>
      </c>
      <c r="X490" s="16">
        <v>342</v>
      </c>
      <c r="Y490" s="8">
        <v>332</v>
      </c>
      <c r="Z490" s="9">
        <f t="shared" si="97"/>
        <v>2.9239766081871399E-2</v>
      </c>
      <c r="AA490" s="8">
        <f t="shared" si="98"/>
        <v>10</v>
      </c>
      <c r="AB490" s="42" t="str">
        <f t="shared" si="99"/>
        <v>D. 240-500</v>
      </c>
      <c r="AC490" s="40">
        <v>0.9</v>
      </c>
      <c r="AD490" s="26">
        <f t="shared" si="100"/>
        <v>299</v>
      </c>
      <c r="AE490" s="31">
        <f t="shared" si="101"/>
        <v>1</v>
      </c>
      <c r="AF490" s="31">
        <f>Table1[[#This Row],[Contactable leads]]*Table1[[#This Row],[Average productive calls per lead]]</f>
        <v>299</v>
      </c>
      <c r="AG490" s="31">
        <f>Table1[[#This Row],[Total Calls]]*$AG$1</f>
        <v>269.10000000000002</v>
      </c>
      <c r="AH490" s="31">
        <f>IF(Table1[[#This Row],[MSRU]]="Metro",3,IF(Table1[[#This Row],[MSRU]]="URBAN",2,1))</f>
        <v>3</v>
      </c>
      <c r="AI490" s="23">
        <f t="shared" si="102"/>
        <v>24</v>
      </c>
      <c r="AJ490" s="4">
        <f t="shared" si="103"/>
        <v>8</v>
      </c>
      <c r="AK490" s="4">
        <f t="shared" si="104"/>
        <v>6</v>
      </c>
      <c r="AL490" s="4">
        <f t="shared" si="105"/>
        <v>15</v>
      </c>
      <c r="AM490" s="4">
        <f>(Table1[[#This Row],[Total Employees dedicated for sales pitch]]*Table1[[#This Row],[Working days]]*Table1[[#This Row],[Productive working hours]]*60)/Table1[[#This Row],[Minutes per connected call]]</f>
        <v>1728</v>
      </c>
      <c r="AN49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299</v>
      </c>
      <c r="AO490" s="22">
        <f>Table1[[#This Row],[Contactable leads]]-Table1[[#This Row],[Contacted leads]]</f>
        <v>0</v>
      </c>
      <c r="AP490" s="17"/>
    </row>
    <row r="491" spans="1:42" x14ac:dyDescent="0.35">
      <c r="A491" s="11">
        <v>492</v>
      </c>
      <c r="B491" s="5" t="str">
        <f>IF(Table1[[#This Row],[Savings]]&gt;0,"N","Y")</f>
        <v>N</v>
      </c>
      <c r="C491" s="5" t="s">
        <v>179</v>
      </c>
      <c r="D491" s="5" t="s">
        <v>356</v>
      </c>
      <c r="E491" s="5" t="s">
        <v>795</v>
      </c>
      <c r="F491" s="6">
        <v>28303</v>
      </c>
      <c r="G491" s="7">
        <f t="shared" ca="1" si="93"/>
        <v>47</v>
      </c>
      <c r="H491" s="4">
        <v>8</v>
      </c>
      <c r="I491" s="5" t="str">
        <f>IF(Table1[[#This Row],[No of Employees]]&lt;5,"Below 5",IF(Table1[[#This Row],[No of Employees]]&lt;10,"5 to 10",IF(Table1[[#This Row],[No of Employees]]&lt;15,"10 to 15","Above 15")))</f>
        <v>5 to 10</v>
      </c>
      <c r="J491" s="57">
        <v>42.727635999999997</v>
      </c>
      <c r="K491" s="34">
        <v>4.0232489999999999</v>
      </c>
      <c r="L491" s="34">
        <f t="shared" si="94"/>
        <v>46.750884999999997</v>
      </c>
      <c r="M491" s="67">
        <f t="shared" si="95"/>
        <v>1.7143966040633113E-3</v>
      </c>
      <c r="N491" s="34">
        <v>112.44846099999999</v>
      </c>
      <c r="O491" s="68">
        <f t="shared" si="96"/>
        <v>2.1058464583109731E-3</v>
      </c>
      <c r="P491" s="71"/>
      <c r="Q491" s="10">
        <v>20</v>
      </c>
      <c r="R491" s="8">
        <v>307</v>
      </c>
      <c r="S491" s="8">
        <v>7</v>
      </c>
      <c r="T491" s="8">
        <v>16</v>
      </c>
      <c r="U491" s="8">
        <v>0</v>
      </c>
      <c r="V491" s="8">
        <v>12</v>
      </c>
      <c r="W491" s="22">
        <v>17</v>
      </c>
      <c r="X491" s="16">
        <v>379</v>
      </c>
      <c r="Y491" s="8">
        <v>365</v>
      </c>
      <c r="Z491" s="9">
        <f t="shared" si="97"/>
        <v>3.6939313984168831E-2</v>
      </c>
      <c r="AA491" s="8">
        <f t="shared" si="98"/>
        <v>14</v>
      </c>
      <c r="AB491" s="42" t="str">
        <f t="shared" si="99"/>
        <v>D. 240-500</v>
      </c>
      <c r="AC491" s="40">
        <v>0.9</v>
      </c>
      <c r="AD491" s="26">
        <f t="shared" si="100"/>
        <v>329</v>
      </c>
      <c r="AE491" s="31">
        <f t="shared" si="101"/>
        <v>1</v>
      </c>
      <c r="AF491" s="31">
        <f>Table1[[#This Row],[Contactable leads]]*Table1[[#This Row],[Average productive calls per lead]]</f>
        <v>329</v>
      </c>
      <c r="AG491" s="31">
        <f>Table1[[#This Row],[Total Calls]]*$AG$1</f>
        <v>296.10000000000002</v>
      </c>
      <c r="AH491" s="31">
        <f>IF(Table1[[#This Row],[MSRU]]="Metro",3,IF(Table1[[#This Row],[MSRU]]="URBAN",2,1))</f>
        <v>2</v>
      </c>
      <c r="AI491" s="23">
        <f t="shared" si="102"/>
        <v>24</v>
      </c>
      <c r="AJ491" s="4">
        <f t="shared" si="103"/>
        <v>8</v>
      </c>
      <c r="AK491" s="4">
        <f t="shared" si="104"/>
        <v>6</v>
      </c>
      <c r="AL491" s="4">
        <f t="shared" si="105"/>
        <v>15</v>
      </c>
      <c r="AM491" s="4">
        <f>(Table1[[#This Row],[Total Employees dedicated for sales pitch]]*Table1[[#This Row],[Working days]]*Table1[[#This Row],[Productive working hours]]*60)/Table1[[#This Row],[Minutes per connected call]]</f>
        <v>1152</v>
      </c>
      <c r="AN49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329</v>
      </c>
      <c r="AO491" s="22">
        <f>Table1[[#This Row],[Contactable leads]]-Table1[[#This Row],[Contacted leads]]</f>
        <v>0</v>
      </c>
      <c r="AP491" s="17"/>
    </row>
    <row r="492" spans="1:42" x14ac:dyDescent="0.35">
      <c r="A492" s="11">
        <v>493</v>
      </c>
      <c r="B492" s="5" t="str">
        <f>IF(Table1[[#This Row],[Savings]]&gt;0,"N","Y")</f>
        <v>N</v>
      </c>
      <c r="C492" s="5" t="s">
        <v>174</v>
      </c>
      <c r="D492" s="5" t="s">
        <v>343</v>
      </c>
      <c r="E492" s="5" t="s">
        <v>796</v>
      </c>
      <c r="F492" s="6">
        <v>28401</v>
      </c>
      <c r="G492" s="7">
        <f t="shared" ca="1" si="93"/>
        <v>47</v>
      </c>
      <c r="H492" s="4">
        <v>6</v>
      </c>
      <c r="I492" s="5" t="str">
        <f>IF(Table1[[#This Row],[No of Employees]]&lt;5,"Below 5",IF(Table1[[#This Row],[No of Employees]]&lt;10,"5 to 10",IF(Table1[[#This Row],[No of Employees]]&lt;15,"10 to 15","Above 15")))</f>
        <v>5 to 10</v>
      </c>
      <c r="J492" s="57">
        <v>21.849259</v>
      </c>
      <c r="K492" s="34">
        <v>0.69694100000000003</v>
      </c>
      <c r="L492" s="34">
        <f t="shared" si="94"/>
        <v>22.546199999999999</v>
      </c>
      <c r="M492" s="67">
        <f t="shared" si="95"/>
        <v>8.2678924077121164E-4</v>
      </c>
      <c r="N492" s="34">
        <v>40.330052000000002</v>
      </c>
      <c r="O492" s="68">
        <f t="shared" si="96"/>
        <v>7.5526953781695062E-4</v>
      </c>
      <c r="P492" s="71"/>
      <c r="Q492" s="10">
        <v>20</v>
      </c>
      <c r="R492" s="8">
        <v>182</v>
      </c>
      <c r="S492" s="8">
        <v>3</v>
      </c>
      <c r="T492" s="8">
        <v>38</v>
      </c>
      <c r="U492" s="8">
        <v>0</v>
      </c>
      <c r="V492" s="8">
        <v>2</v>
      </c>
      <c r="W492" s="22">
        <v>2</v>
      </c>
      <c r="X492" s="16">
        <v>247</v>
      </c>
      <c r="Y492" s="8">
        <v>232</v>
      </c>
      <c r="Z492" s="9">
        <f t="shared" si="97"/>
        <v>6.0728744939271273E-2</v>
      </c>
      <c r="AA492" s="8">
        <f t="shared" si="98"/>
        <v>15</v>
      </c>
      <c r="AB492" s="42" t="str">
        <f t="shared" si="99"/>
        <v>C. 100-250</v>
      </c>
      <c r="AC492" s="40">
        <v>0.9</v>
      </c>
      <c r="AD492" s="26">
        <f t="shared" si="100"/>
        <v>209</v>
      </c>
      <c r="AE492" s="31">
        <f t="shared" si="101"/>
        <v>1</v>
      </c>
      <c r="AF492" s="31">
        <f>Table1[[#This Row],[Contactable leads]]*Table1[[#This Row],[Average productive calls per lead]]</f>
        <v>209</v>
      </c>
      <c r="AG492" s="31">
        <f>Table1[[#This Row],[Total Calls]]*$AG$1</f>
        <v>188.1</v>
      </c>
      <c r="AH492" s="31">
        <f>IF(Table1[[#This Row],[MSRU]]="Metro",3,IF(Table1[[#This Row],[MSRU]]="URBAN",2,1))</f>
        <v>1</v>
      </c>
      <c r="AI492" s="23">
        <f t="shared" si="102"/>
        <v>24</v>
      </c>
      <c r="AJ492" s="4">
        <f t="shared" si="103"/>
        <v>8</v>
      </c>
      <c r="AK492" s="4">
        <f t="shared" si="104"/>
        <v>6</v>
      </c>
      <c r="AL492" s="4">
        <f t="shared" si="105"/>
        <v>15</v>
      </c>
      <c r="AM492" s="4">
        <f>(Table1[[#This Row],[Total Employees dedicated for sales pitch]]*Table1[[#This Row],[Working days]]*Table1[[#This Row],[Productive working hours]]*60)/Table1[[#This Row],[Minutes per connected call]]</f>
        <v>576</v>
      </c>
      <c r="AN49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209</v>
      </c>
      <c r="AO492" s="22">
        <f>Table1[[#This Row],[Contactable leads]]-Table1[[#This Row],[Contacted leads]]</f>
        <v>0</v>
      </c>
      <c r="AP492" s="17"/>
    </row>
    <row r="493" spans="1:42" x14ac:dyDescent="0.35">
      <c r="A493" s="11">
        <v>494</v>
      </c>
      <c r="B493" s="5" t="str">
        <f>IF(Table1[[#This Row],[Savings]]&gt;0,"N","Y")</f>
        <v>N</v>
      </c>
      <c r="C493" s="5" t="s">
        <v>213</v>
      </c>
      <c r="D493" s="5" t="s">
        <v>340</v>
      </c>
      <c r="E493" s="5" t="s">
        <v>797</v>
      </c>
      <c r="F493" s="6">
        <v>28469</v>
      </c>
      <c r="G493" s="7">
        <f t="shared" ca="1" si="93"/>
        <v>47</v>
      </c>
      <c r="H493" s="4">
        <v>6</v>
      </c>
      <c r="I493" s="5" t="str">
        <f>IF(Table1[[#This Row],[No of Employees]]&lt;5,"Below 5",IF(Table1[[#This Row],[No of Employees]]&lt;10,"5 to 10",IF(Table1[[#This Row],[No of Employees]]&lt;15,"10 to 15","Above 15")))</f>
        <v>5 to 10</v>
      </c>
      <c r="J493" s="57">
        <v>31.639168999999999</v>
      </c>
      <c r="K493" s="34">
        <v>9.3034429999999997</v>
      </c>
      <c r="L493" s="34">
        <f t="shared" si="94"/>
        <v>40.942611999999997</v>
      </c>
      <c r="M493" s="67">
        <f t="shared" si="95"/>
        <v>1.5014020584697332E-3</v>
      </c>
      <c r="N493" s="34">
        <v>42.185121000000002</v>
      </c>
      <c r="O493" s="68">
        <f t="shared" si="96"/>
        <v>7.9000981304021473E-4</v>
      </c>
      <c r="P493" s="71"/>
      <c r="Q493" s="10">
        <v>34</v>
      </c>
      <c r="R493" s="8">
        <v>129</v>
      </c>
      <c r="S493" s="8">
        <v>25</v>
      </c>
      <c r="T493" s="8">
        <v>7</v>
      </c>
      <c r="U493" s="8">
        <v>0</v>
      </c>
      <c r="V493" s="8">
        <v>4</v>
      </c>
      <c r="W493" s="22">
        <v>20</v>
      </c>
      <c r="X493" s="16">
        <v>219</v>
      </c>
      <c r="Y493" s="8">
        <v>212</v>
      </c>
      <c r="Z493" s="9">
        <f t="shared" si="97"/>
        <v>3.1963470319634757E-2</v>
      </c>
      <c r="AA493" s="8">
        <f t="shared" si="98"/>
        <v>7</v>
      </c>
      <c r="AB493" s="42" t="str">
        <f t="shared" si="99"/>
        <v>C. 100-250</v>
      </c>
      <c r="AC493" s="40">
        <v>0.9</v>
      </c>
      <c r="AD493" s="26">
        <f t="shared" si="100"/>
        <v>191</v>
      </c>
      <c r="AE493" s="31">
        <f t="shared" si="101"/>
        <v>1</v>
      </c>
      <c r="AF493" s="31">
        <f>Table1[[#This Row],[Contactable leads]]*Table1[[#This Row],[Average productive calls per lead]]</f>
        <v>191</v>
      </c>
      <c r="AG493" s="31">
        <f>Table1[[#This Row],[Total Calls]]*$AG$1</f>
        <v>171.9</v>
      </c>
      <c r="AH493" s="31">
        <f>IF(Table1[[#This Row],[MSRU]]="Metro",3,IF(Table1[[#This Row],[MSRU]]="URBAN",2,1))</f>
        <v>3</v>
      </c>
      <c r="AI493" s="23">
        <f t="shared" si="102"/>
        <v>24</v>
      </c>
      <c r="AJ493" s="4">
        <f t="shared" si="103"/>
        <v>8</v>
      </c>
      <c r="AK493" s="4">
        <f t="shared" si="104"/>
        <v>6</v>
      </c>
      <c r="AL493" s="4">
        <f t="shared" si="105"/>
        <v>15</v>
      </c>
      <c r="AM493" s="4">
        <f>(Table1[[#This Row],[Total Employees dedicated for sales pitch]]*Table1[[#This Row],[Working days]]*Table1[[#This Row],[Productive working hours]]*60)/Table1[[#This Row],[Minutes per connected call]]</f>
        <v>1728</v>
      </c>
      <c r="AN49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191</v>
      </c>
      <c r="AO493" s="22">
        <f>Table1[[#This Row],[Contactable leads]]-Table1[[#This Row],[Contacted leads]]</f>
        <v>0</v>
      </c>
      <c r="AP493" s="17"/>
    </row>
    <row r="494" spans="1:42" x14ac:dyDescent="0.35">
      <c r="A494" s="11">
        <v>495</v>
      </c>
      <c r="B494" s="5" t="str">
        <f>IF(Table1[[#This Row],[Savings]]&gt;0,"N","Y")</f>
        <v>N</v>
      </c>
      <c r="C494" s="5" t="s">
        <v>179</v>
      </c>
      <c r="D494" s="5" t="s">
        <v>356</v>
      </c>
      <c r="E494" s="5" t="s">
        <v>798</v>
      </c>
      <c r="F494" s="6">
        <v>28844</v>
      </c>
      <c r="G494" s="7">
        <f t="shared" ca="1" si="93"/>
        <v>46</v>
      </c>
      <c r="H494" s="4">
        <v>11</v>
      </c>
      <c r="I494" s="5" t="str">
        <f>IF(Table1[[#This Row],[No of Employees]]&lt;5,"Below 5",IF(Table1[[#This Row],[No of Employees]]&lt;10,"5 to 10",IF(Table1[[#This Row],[No of Employees]]&lt;15,"10 to 15","Above 15")))</f>
        <v>10 to 15</v>
      </c>
      <c r="J494" s="57">
        <v>21.500259</v>
      </c>
      <c r="K494" s="34">
        <v>2.5381149999999999</v>
      </c>
      <c r="L494" s="34">
        <f t="shared" si="94"/>
        <v>24.038374000000001</v>
      </c>
      <c r="M494" s="67">
        <f t="shared" si="95"/>
        <v>8.815085907529622E-4</v>
      </c>
      <c r="N494" s="34">
        <v>67.307570999999996</v>
      </c>
      <c r="O494" s="68">
        <f t="shared" si="96"/>
        <v>1.2604833249595508E-3</v>
      </c>
      <c r="P494" s="71"/>
      <c r="Q494" s="10">
        <v>36</v>
      </c>
      <c r="R494" s="8">
        <v>205</v>
      </c>
      <c r="S494" s="8">
        <v>10</v>
      </c>
      <c r="T494" s="8">
        <v>19</v>
      </c>
      <c r="U494" s="8">
        <v>0</v>
      </c>
      <c r="V494" s="8">
        <v>10</v>
      </c>
      <c r="W494" s="22">
        <v>8</v>
      </c>
      <c r="X494" s="16">
        <v>288</v>
      </c>
      <c r="Y494" s="8">
        <v>276</v>
      </c>
      <c r="Z494" s="9">
        <f t="shared" si="97"/>
        <v>4.166666666666663E-2</v>
      </c>
      <c r="AA494" s="8">
        <f t="shared" si="98"/>
        <v>12</v>
      </c>
      <c r="AB494" s="42" t="str">
        <f t="shared" si="99"/>
        <v>D. 240-500</v>
      </c>
      <c r="AC494" s="40">
        <v>0.9</v>
      </c>
      <c r="AD494" s="26">
        <f t="shared" si="100"/>
        <v>248</v>
      </c>
      <c r="AE494" s="31">
        <f t="shared" si="101"/>
        <v>1</v>
      </c>
      <c r="AF494" s="31">
        <f>Table1[[#This Row],[Contactable leads]]*Table1[[#This Row],[Average productive calls per lead]]</f>
        <v>248</v>
      </c>
      <c r="AG494" s="31">
        <f>Table1[[#This Row],[Total Calls]]*$AG$1</f>
        <v>223.20000000000002</v>
      </c>
      <c r="AH494" s="31">
        <f>IF(Table1[[#This Row],[MSRU]]="Metro",3,IF(Table1[[#This Row],[MSRU]]="URBAN",2,1))</f>
        <v>2</v>
      </c>
      <c r="AI494" s="23">
        <f t="shared" si="102"/>
        <v>24</v>
      </c>
      <c r="AJ494" s="4">
        <f t="shared" si="103"/>
        <v>8</v>
      </c>
      <c r="AK494" s="4">
        <f t="shared" si="104"/>
        <v>6</v>
      </c>
      <c r="AL494" s="4">
        <f t="shared" si="105"/>
        <v>15</v>
      </c>
      <c r="AM494" s="4">
        <f>(Table1[[#This Row],[Total Employees dedicated for sales pitch]]*Table1[[#This Row],[Working days]]*Table1[[#This Row],[Productive working hours]]*60)/Table1[[#This Row],[Minutes per connected call]]</f>
        <v>1152</v>
      </c>
      <c r="AN49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248</v>
      </c>
      <c r="AO494" s="22">
        <f>Table1[[#This Row],[Contactable leads]]-Table1[[#This Row],[Contacted leads]]</f>
        <v>0</v>
      </c>
      <c r="AP494" s="17"/>
    </row>
    <row r="495" spans="1:42" x14ac:dyDescent="0.35">
      <c r="A495" s="11">
        <v>496</v>
      </c>
      <c r="B495" s="5" t="str">
        <f>IF(Table1[[#This Row],[Savings]]&gt;0,"N","Y")</f>
        <v>N</v>
      </c>
      <c r="C495" s="5" t="s">
        <v>213</v>
      </c>
      <c r="D495" s="5" t="s">
        <v>340</v>
      </c>
      <c r="E495" s="5" t="s">
        <v>799</v>
      </c>
      <c r="F495" s="6">
        <v>28955</v>
      </c>
      <c r="G495" s="7">
        <f t="shared" ca="1" si="93"/>
        <v>46</v>
      </c>
      <c r="H495" s="4">
        <v>14</v>
      </c>
      <c r="I495" s="5" t="str">
        <f>IF(Table1[[#This Row],[No of Employees]]&lt;5,"Below 5",IF(Table1[[#This Row],[No of Employees]]&lt;10,"5 to 10",IF(Table1[[#This Row],[No of Employees]]&lt;15,"10 to 15","Above 15")))</f>
        <v>10 to 15</v>
      </c>
      <c r="J495" s="57">
        <v>48.570335999999998</v>
      </c>
      <c r="K495" s="34">
        <v>12.168143000000001</v>
      </c>
      <c r="L495" s="34">
        <f t="shared" si="94"/>
        <v>60.738478999999998</v>
      </c>
      <c r="M495" s="67">
        <f t="shared" si="95"/>
        <v>2.2273341378151613E-3</v>
      </c>
      <c r="N495" s="34">
        <v>392.89913100000001</v>
      </c>
      <c r="O495" s="68">
        <f t="shared" si="96"/>
        <v>7.3579063344389323E-3</v>
      </c>
      <c r="P495" s="71"/>
      <c r="Q495" s="10">
        <v>47</v>
      </c>
      <c r="R495" s="8">
        <v>344</v>
      </c>
      <c r="S495" s="8">
        <v>16</v>
      </c>
      <c r="T495" s="8">
        <v>26</v>
      </c>
      <c r="U495" s="8">
        <v>2</v>
      </c>
      <c r="V495" s="8">
        <v>4</v>
      </c>
      <c r="W495" s="22">
        <v>17</v>
      </c>
      <c r="X495" s="16">
        <v>456</v>
      </c>
      <c r="Y495" s="8">
        <v>432</v>
      </c>
      <c r="Z495" s="9">
        <f t="shared" si="97"/>
        <v>5.2631578947368474E-2</v>
      </c>
      <c r="AA495" s="8">
        <f t="shared" si="98"/>
        <v>24</v>
      </c>
      <c r="AB495" s="42" t="str">
        <f t="shared" si="99"/>
        <v>D. 240-500</v>
      </c>
      <c r="AC495" s="40">
        <v>0.9</v>
      </c>
      <c r="AD495" s="26">
        <f t="shared" si="100"/>
        <v>389</v>
      </c>
      <c r="AE495" s="31">
        <f t="shared" si="101"/>
        <v>1</v>
      </c>
      <c r="AF495" s="31">
        <f>Table1[[#This Row],[Contactable leads]]*Table1[[#This Row],[Average productive calls per lead]]</f>
        <v>389</v>
      </c>
      <c r="AG495" s="31">
        <f>Table1[[#This Row],[Total Calls]]*$AG$1</f>
        <v>350.1</v>
      </c>
      <c r="AH495" s="31">
        <f>IF(Table1[[#This Row],[MSRU]]="Metro",3,IF(Table1[[#This Row],[MSRU]]="URBAN",2,1))</f>
        <v>3</v>
      </c>
      <c r="AI495" s="23">
        <f t="shared" si="102"/>
        <v>24</v>
      </c>
      <c r="AJ495" s="4">
        <f t="shared" si="103"/>
        <v>8</v>
      </c>
      <c r="AK495" s="4">
        <f t="shared" si="104"/>
        <v>6</v>
      </c>
      <c r="AL495" s="4">
        <f t="shared" si="105"/>
        <v>15</v>
      </c>
      <c r="AM495" s="4">
        <f>(Table1[[#This Row],[Total Employees dedicated for sales pitch]]*Table1[[#This Row],[Working days]]*Table1[[#This Row],[Productive working hours]]*60)/Table1[[#This Row],[Minutes per connected call]]</f>
        <v>1728</v>
      </c>
      <c r="AN49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389</v>
      </c>
      <c r="AO495" s="22">
        <f>Table1[[#This Row],[Contactable leads]]-Table1[[#This Row],[Contacted leads]]</f>
        <v>0</v>
      </c>
      <c r="AP495" s="17"/>
    </row>
    <row r="496" spans="1:42" x14ac:dyDescent="0.35">
      <c r="A496" s="11">
        <v>497</v>
      </c>
      <c r="B496" s="5" t="str">
        <f>IF(Table1[[#This Row],[Savings]]&gt;0,"N","Y")</f>
        <v>N</v>
      </c>
      <c r="C496" s="5" t="s">
        <v>190</v>
      </c>
      <c r="D496" s="5" t="s">
        <v>343</v>
      </c>
      <c r="E496" s="5" t="s">
        <v>800</v>
      </c>
      <c r="F496" s="6">
        <v>29202</v>
      </c>
      <c r="G496" s="7">
        <f t="shared" ca="1" si="93"/>
        <v>45</v>
      </c>
      <c r="H496" s="4">
        <v>6</v>
      </c>
      <c r="I496" s="5" t="str">
        <f>IF(Table1[[#This Row],[No of Employees]]&lt;5,"Below 5",IF(Table1[[#This Row],[No of Employees]]&lt;10,"5 to 10",IF(Table1[[#This Row],[No of Employees]]&lt;15,"10 to 15","Above 15")))</f>
        <v>5 to 10</v>
      </c>
      <c r="J496" s="57">
        <v>21.527493</v>
      </c>
      <c r="K496" s="34">
        <v>0.78424199999999999</v>
      </c>
      <c r="L496" s="34">
        <f t="shared" si="94"/>
        <v>22.311734999999999</v>
      </c>
      <c r="M496" s="67">
        <f t="shared" si="95"/>
        <v>8.1819120033258246E-4</v>
      </c>
      <c r="N496" s="34">
        <v>20.969356999999999</v>
      </c>
      <c r="O496" s="68">
        <f t="shared" si="96"/>
        <v>3.9269764813862964E-4</v>
      </c>
      <c r="P496" s="71"/>
      <c r="Q496" s="10">
        <v>85</v>
      </c>
      <c r="R496" s="8">
        <v>139</v>
      </c>
      <c r="S496" s="8">
        <v>3</v>
      </c>
      <c r="T496" s="8">
        <v>12</v>
      </c>
      <c r="U496" s="8">
        <v>0</v>
      </c>
      <c r="V496" s="8">
        <v>2</v>
      </c>
      <c r="W496" s="22">
        <v>1</v>
      </c>
      <c r="X496" s="16">
        <v>242</v>
      </c>
      <c r="Y496" s="8">
        <v>234</v>
      </c>
      <c r="Z496" s="9">
        <f t="shared" si="97"/>
        <v>3.3057851239669422E-2</v>
      </c>
      <c r="AA496" s="8">
        <f t="shared" si="98"/>
        <v>8</v>
      </c>
      <c r="AB496" s="42" t="str">
        <f t="shared" si="99"/>
        <v>C. 100-250</v>
      </c>
      <c r="AC496" s="40">
        <v>0.9</v>
      </c>
      <c r="AD496" s="26">
        <f t="shared" si="100"/>
        <v>211</v>
      </c>
      <c r="AE496" s="31">
        <f t="shared" si="101"/>
        <v>1</v>
      </c>
      <c r="AF496" s="31">
        <f>Table1[[#This Row],[Contactable leads]]*Table1[[#This Row],[Average productive calls per lead]]</f>
        <v>211</v>
      </c>
      <c r="AG496" s="31">
        <f>Table1[[#This Row],[Total Calls]]*$AG$1</f>
        <v>189.9</v>
      </c>
      <c r="AH496" s="31">
        <f>IF(Table1[[#This Row],[MSRU]]="Metro",3,IF(Table1[[#This Row],[MSRU]]="URBAN",2,1))</f>
        <v>1</v>
      </c>
      <c r="AI496" s="23">
        <f t="shared" si="102"/>
        <v>24</v>
      </c>
      <c r="AJ496" s="4">
        <f t="shared" si="103"/>
        <v>8</v>
      </c>
      <c r="AK496" s="4">
        <f t="shared" si="104"/>
        <v>6</v>
      </c>
      <c r="AL496" s="4">
        <f t="shared" si="105"/>
        <v>15</v>
      </c>
      <c r="AM496" s="4">
        <f>(Table1[[#This Row],[Total Employees dedicated for sales pitch]]*Table1[[#This Row],[Working days]]*Table1[[#This Row],[Productive working hours]]*60)/Table1[[#This Row],[Minutes per connected call]]</f>
        <v>576</v>
      </c>
      <c r="AN49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211</v>
      </c>
      <c r="AO496" s="22">
        <f>Table1[[#This Row],[Contactable leads]]-Table1[[#This Row],[Contacted leads]]</f>
        <v>0</v>
      </c>
      <c r="AP496" s="17"/>
    </row>
    <row r="497" spans="1:42" x14ac:dyDescent="0.35">
      <c r="A497" s="11">
        <v>498</v>
      </c>
      <c r="B497" s="5" t="str">
        <f>IF(Table1[[#This Row],[Savings]]&gt;0,"N","Y")</f>
        <v>N</v>
      </c>
      <c r="C497" s="5" t="s">
        <v>222</v>
      </c>
      <c r="D497" s="5" t="s">
        <v>175</v>
      </c>
      <c r="E497" s="5" t="s">
        <v>801</v>
      </c>
      <c r="F497" s="6">
        <v>29206</v>
      </c>
      <c r="G497" s="7">
        <f t="shared" ca="1" si="93"/>
        <v>45</v>
      </c>
      <c r="H497" s="4">
        <v>6</v>
      </c>
      <c r="I497" s="5" t="str">
        <f>IF(Table1[[#This Row],[No of Employees]]&lt;5,"Below 5",IF(Table1[[#This Row],[No of Employees]]&lt;10,"5 to 10",IF(Table1[[#This Row],[No of Employees]]&lt;15,"10 to 15","Above 15")))</f>
        <v>5 to 10</v>
      </c>
      <c r="J497" s="57">
        <v>11.682001</v>
      </c>
      <c r="K497" s="34">
        <v>0.65849599999999997</v>
      </c>
      <c r="L497" s="34">
        <f t="shared" si="94"/>
        <v>12.340496999999999</v>
      </c>
      <c r="M497" s="67">
        <f t="shared" si="95"/>
        <v>4.5253701933671374E-4</v>
      </c>
      <c r="N497" s="34">
        <v>7.7967420000000001</v>
      </c>
      <c r="O497" s="68">
        <f t="shared" si="96"/>
        <v>1.4601126045704098E-4</v>
      </c>
      <c r="P497" s="71"/>
      <c r="Q497" s="10">
        <v>70</v>
      </c>
      <c r="R497" s="8">
        <v>39</v>
      </c>
      <c r="S497" s="8">
        <v>6</v>
      </c>
      <c r="T497" s="8">
        <v>3</v>
      </c>
      <c r="U497" s="8">
        <v>0</v>
      </c>
      <c r="V497" s="8">
        <v>0</v>
      </c>
      <c r="W497" s="22">
        <v>0</v>
      </c>
      <c r="X497" s="16">
        <v>118</v>
      </c>
      <c r="Y497" s="8">
        <v>113</v>
      </c>
      <c r="Z497" s="9">
        <f t="shared" si="97"/>
        <v>4.2372881355932202E-2</v>
      </c>
      <c r="AA497" s="8">
        <f t="shared" si="98"/>
        <v>5</v>
      </c>
      <c r="AB497" s="42" t="str">
        <f t="shared" si="99"/>
        <v>C. 100-250</v>
      </c>
      <c r="AC497" s="40">
        <v>0.9</v>
      </c>
      <c r="AD497" s="26">
        <f t="shared" si="100"/>
        <v>102</v>
      </c>
      <c r="AE497" s="31">
        <f t="shared" si="101"/>
        <v>1</v>
      </c>
      <c r="AF497" s="31">
        <f>Table1[[#This Row],[Contactable leads]]*Table1[[#This Row],[Average productive calls per lead]]</f>
        <v>102</v>
      </c>
      <c r="AG497" s="31">
        <f>Table1[[#This Row],[Total Calls]]*$AG$1</f>
        <v>91.8</v>
      </c>
      <c r="AH497" s="31">
        <f>IF(Table1[[#This Row],[MSRU]]="Metro",3,IF(Table1[[#This Row],[MSRU]]="URBAN",2,1))</f>
        <v>1</v>
      </c>
      <c r="AI497" s="23">
        <f t="shared" si="102"/>
        <v>24</v>
      </c>
      <c r="AJ497" s="4">
        <f t="shared" si="103"/>
        <v>8</v>
      </c>
      <c r="AK497" s="4">
        <f t="shared" si="104"/>
        <v>6</v>
      </c>
      <c r="AL497" s="4">
        <f t="shared" si="105"/>
        <v>15</v>
      </c>
      <c r="AM497" s="4">
        <f>(Table1[[#This Row],[Total Employees dedicated for sales pitch]]*Table1[[#This Row],[Working days]]*Table1[[#This Row],[Productive working hours]]*60)/Table1[[#This Row],[Minutes per connected call]]</f>
        <v>576</v>
      </c>
      <c r="AN49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102</v>
      </c>
      <c r="AO497" s="22">
        <f>Table1[[#This Row],[Contactable leads]]-Table1[[#This Row],[Contacted leads]]</f>
        <v>0</v>
      </c>
      <c r="AP497" s="17"/>
    </row>
    <row r="498" spans="1:42" x14ac:dyDescent="0.35">
      <c r="A498" s="11">
        <v>499</v>
      </c>
      <c r="B498" s="5" t="str">
        <f>IF(Table1[[#This Row],[Savings]]&gt;0,"N","Y")</f>
        <v>N</v>
      </c>
      <c r="C498" s="5" t="s">
        <v>184</v>
      </c>
      <c r="D498" s="5" t="s">
        <v>356</v>
      </c>
      <c r="E498" s="5" t="s">
        <v>802</v>
      </c>
      <c r="F498" s="6">
        <v>29201</v>
      </c>
      <c r="G498" s="7">
        <f t="shared" ca="1" si="93"/>
        <v>45</v>
      </c>
      <c r="H498" s="4">
        <v>11</v>
      </c>
      <c r="I498" s="5" t="str">
        <f>IF(Table1[[#This Row],[No of Employees]]&lt;5,"Below 5",IF(Table1[[#This Row],[No of Employees]]&lt;10,"5 to 10",IF(Table1[[#This Row],[No of Employees]]&lt;15,"10 to 15","Above 15")))</f>
        <v>10 to 15</v>
      </c>
      <c r="J498" s="57">
        <v>84.896208000000001</v>
      </c>
      <c r="K498" s="34">
        <v>8.1365999999999996</v>
      </c>
      <c r="L498" s="34">
        <f t="shared" si="94"/>
        <v>93.032808000000003</v>
      </c>
      <c r="M498" s="67">
        <f t="shared" si="95"/>
        <v>3.411595953780855E-3</v>
      </c>
      <c r="N498" s="34">
        <v>253.564888</v>
      </c>
      <c r="O498" s="68">
        <f t="shared" si="96"/>
        <v>4.7485640674692613E-3</v>
      </c>
      <c r="P498" s="71"/>
      <c r="Q498" s="10">
        <v>198</v>
      </c>
      <c r="R498" s="8">
        <v>853</v>
      </c>
      <c r="S498" s="8">
        <v>25</v>
      </c>
      <c r="T498" s="8">
        <v>54</v>
      </c>
      <c r="U498" s="8">
        <v>4</v>
      </c>
      <c r="V498" s="8">
        <v>20</v>
      </c>
      <c r="W498" s="22">
        <v>43</v>
      </c>
      <c r="X498" s="16">
        <v>1197</v>
      </c>
      <c r="Y498" s="8">
        <v>1153</v>
      </c>
      <c r="Z498" s="9">
        <f t="shared" si="97"/>
        <v>3.6758563074352546E-2</v>
      </c>
      <c r="AA498" s="8">
        <f t="shared" si="98"/>
        <v>44</v>
      </c>
      <c r="AB498" s="42" t="str">
        <f t="shared" si="99"/>
        <v>G. Above 1000</v>
      </c>
      <c r="AC498" s="40">
        <v>0.9</v>
      </c>
      <c r="AD498" s="26">
        <f t="shared" si="100"/>
        <v>1038</v>
      </c>
      <c r="AE498" s="31">
        <f t="shared" si="101"/>
        <v>1</v>
      </c>
      <c r="AF498" s="31">
        <f>Table1[[#This Row],[Contactable leads]]*Table1[[#This Row],[Average productive calls per lead]]</f>
        <v>1038</v>
      </c>
      <c r="AG498" s="31">
        <f>Table1[[#This Row],[Total Calls]]*$AG$1</f>
        <v>934.2</v>
      </c>
      <c r="AH498" s="31">
        <f>IF(Table1[[#This Row],[MSRU]]="Metro",3,IF(Table1[[#This Row],[MSRU]]="URBAN",2,1))</f>
        <v>2</v>
      </c>
      <c r="AI498" s="23">
        <f t="shared" si="102"/>
        <v>24</v>
      </c>
      <c r="AJ498" s="4">
        <f t="shared" si="103"/>
        <v>8</v>
      </c>
      <c r="AK498" s="4">
        <f t="shared" si="104"/>
        <v>6</v>
      </c>
      <c r="AL498" s="4">
        <f t="shared" si="105"/>
        <v>15</v>
      </c>
      <c r="AM498" s="4">
        <f>(Table1[[#This Row],[Total Employees dedicated for sales pitch]]*Table1[[#This Row],[Working days]]*Table1[[#This Row],[Productive working hours]]*60)/Table1[[#This Row],[Minutes per connected call]]</f>
        <v>1152</v>
      </c>
      <c r="AN49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1038</v>
      </c>
      <c r="AO498" s="22">
        <f>Table1[[#This Row],[Contactable leads]]-Table1[[#This Row],[Contacted leads]]</f>
        <v>0</v>
      </c>
      <c r="AP498" s="17"/>
    </row>
    <row r="499" spans="1:42" hidden="1" x14ac:dyDescent="0.35">
      <c r="A499" s="11">
        <v>500</v>
      </c>
      <c r="B499" s="5" t="str">
        <f>IF(Table1[[#This Row],[Savings]]&gt;0,"N","Y")</f>
        <v>Y</v>
      </c>
      <c r="C499" s="5" t="s">
        <v>213</v>
      </c>
      <c r="D499" s="5" t="s">
        <v>340</v>
      </c>
      <c r="E499" s="5" t="s">
        <v>803</v>
      </c>
      <c r="F499" s="6">
        <v>29448</v>
      </c>
      <c r="G499" s="7">
        <f t="shared" ca="1" si="93"/>
        <v>44</v>
      </c>
      <c r="H499" s="4">
        <v>36</v>
      </c>
      <c r="I499" s="5" t="str">
        <f>IF(Table1[[#This Row],[No of Employees]]&lt;5,"Below 5",IF(Table1[[#This Row],[No of Employees]]&lt;10,"5 to 10",IF(Table1[[#This Row],[No of Employees]]&lt;15,"10 to 15","Above 15")))</f>
        <v>Above 15</v>
      </c>
      <c r="J499" s="57">
        <v>0</v>
      </c>
      <c r="K499" s="34">
        <v>0</v>
      </c>
      <c r="L499" s="34">
        <f t="shared" si="94"/>
        <v>0</v>
      </c>
      <c r="M499" s="35">
        <f t="shared" si="95"/>
        <v>0</v>
      </c>
      <c r="N499" s="34">
        <v>0</v>
      </c>
      <c r="O499" s="36">
        <f t="shared" si="96"/>
        <v>0</v>
      </c>
      <c r="P499" s="70"/>
      <c r="Q499" s="10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22">
        <v>0</v>
      </c>
      <c r="X499" s="16">
        <v>0</v>
      </c>
      <c r="Y499" s="8">
        <v>0</v>
      </c>
      <c r="Z499" s="9">
        <f t="shared" si="97"/>
        <v>0</v>
      </c>
      <c r="AA499" s="8">
        <f t="shared" si="98"/>
        <v>0</v>
      </c>
      <c r="AB499" s="42" t="str">
        <f t="shared" si="99"/>
        <v>A. Below 50</v>
      </c>
      <c r="AC499" s="40">
        <v>0.9</v>
      </c>
      <c r="AD499" s="26">
        <f t="shared" si="100"/>
        <v>0</v>
      </c>
      <c r="AE499" s="31">
        <f t="shared" si="101"/>
        <v>1</v>
      </c>
      <c r="AF499" s="31">
        <f>Table1[[#This Row],[Contactable leads]]*Table1[[#This Row],[Average productive calls per lead]]</f>
        <v>0</v>
      </c>
      <c r="AG499" s="31">
        <f>Table1[[#This Row],[Total Calls]]*$AG$1</f>
        <v>0</v>
      </c>
      <c r="AH499" s="31">
        <f>IF(Table1[[#This Row],[MSRU]]="Metro",3,IF(Table1[[#This Row],[MSRU]]="URBAN",2,1))</f>
        <v>3</v>
      </c>
      <c r="AI499" s="23">
        <f t="shared" si="102"/>
        <v>24</v>
      </c>
      <c r="AJ499" s="4">
        <f t="shared" si="103"/>
        <v>8</v>
      </c>
      <c r="AK499" s="4">
        <f t="shared" si="104"/>
        <v>6</v>
      </c>
      <c r="AL499" s="4">
        <f t="shared" si="105"/>
        <v>15</v>
      </c>
      <c r="AM499" s="4">
        <f>(Table1[[#This Row],[Total Employees dedicated for sales pitch]]*Table1[[#This Row],[Working days]]*Table1[[#This Row],[Productive working hours]]*60)/Table1[[#This Row],[Minutes per connected call]]</f>
        <v>1728</v>
      </c>
      <c r="AN49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499" s="22">
        <f>Table1[[#This Row],[Contactable leads]]-Table1[[#This Row],[Contacted leads]]</f>
        <v>0</v>
      </c>
      <c r="AP499" s="17"/>
    </row>
    <row r="500" spans="1:42" x14ac:dyDescent="0.35">
      <c r="A500" s="11">
        <v>501</v>
      </c>
      <c r="B500" s="5" t="str">
        <f>IF(Table1[[#This Row],[Savings]]&gt;0,"N","Y")</f>
        <v>N</v>
      </c>
      <c r="C500" s="5" t="s">
        <v>181</v>
      </c>
      <c r="D500" s="5" t="s">
        <v>356</v>
      </c>
      <c r="E500" s="5" t="s">
        <v>804</v>
      </c>
      <c r="F500" s="6">
        <v>30904</v>
      </c>
      <c r="G500" s="7">
        <f t="shared" ca="1" si="93"/>
        <v>40</v>
      </c>
      <c r="H500" s="4">
        <v>9</v>
      </c>
      <c r="I500" s="5" t="str">
        <f>IF(Table1[[#This Row],[No of Employees]]&lt;5,"Below 5",IF(Table1[[#This Row],[No of Employees]]&lt;10,"5 to 10",IF(Table1[[#This Row],[No of Employees]]&lt;15,"10 to 15","Above 15")))</f>
        <v>5 to 10</v>
      </c>
      <c r="J500" s="57">
        <v>85.951666000000003</v>
      </c>
      <c r="K500" s="34">
        <v>3.2654160000000001</v>
      </c>
      <c r="L500" s="34">
        <f t="shared" si="94"/>
        <v>89.217082000000005</v>
      </c>
      <c r="M500" s="67">
        <f t="shared" si="95"/>
        <v>3.2716698818693593E-3</v>
      </c>
      <c r="N500" s="34">
        <v>87.893371999999999</v>
      </c>
      <c r="O500" s="68">
        <f t="shared" si="96"/>
        <v>1.6459980375828254E-3</v>
      </c>
      <c r="P500" s="71"/>
      <c r="Q500" s="10">
        <v>96</v>
      </c>
      <c r="R500" s="8">
        <v>364</v>
      </c>
      <c r="S500" s="8">
        <v>18</v>
      </c>
      <c r="T500" s="8">
        <v>20</v>
      </c>
      <c r="U500" s="8">
        <v>2</v>
      </c>
      <c r="V500" s="8">
        <v>1</v>
      </c>
      <c r="W500" s="22">
        <v>20</v>
      </c>
      <c r="X500" s="16">
        <v>521</v>
      </c>
      <c r="Y500" s="8">
        <v>497</v>
      </c>
      <c r="Z500" s="9">
        <f t="shared" si="97"/>
        <v>4.606525911708248E-2</v>
      </c>
      <c r="AA500" s="8">
        <f t="shared" si="98"/>
        <v>24</v>
      </c>
      <c r="AB500" s="42" t="str">
        <f t="shared" si="99"/>
        <v>D. 240-500</v>
      </c>
      <c r="AC500" s="40">
        <v>0.9</v>
      </c>
      <c r="AD500" s="26">
        <f t="shared" si="100"/>
        <v>447</v>
      </c>
      <c r="AE500" s="31">
        <f t="shared" si="101"/>
        <v>1</v>
      </c>
      <c r="AF500" s="31">
        <f>Table1[[#This Row],[Contactable leads]]*Table1[[#This Row],[Average productive calls per lead]]</f>
        <v>447</v>
      </c>
      <c r="AG500" s="31">
        <f>Table1[[#This Row],[Total Calls]]*$AG$1</f>
        <v>402.3</v>
      </c>
      <c r="AH500" s="31">
        <f>IF(Table1[[#This Row],[MSRU]]="Metro",3,IF(Table1[[#This Row],[MSRU]]="URBAN",2,1))</f>
        <v>2</v>
      </c>
      <c r="AI500" s="23">
        <f t="shared" si="102"/>
        <v>24</v>
      </c>
      <c r="AJ500" s="4">
        <f t="shared" si="103"/>
        <v>8</v>
      </c>
      <c r="AK500" s="4">
        <f t="shared" si="104"/>
        <v>6</v>
      </c>
      <c r="AL500" s="4">
        <f t="shared" si="105"/>
        <v>15</v>
      </c>
      <c r="AM500" s="4">
        <f>(Table1[[#This Row],[Total Employees dedicated for sales pitch]]*Table1[[#This Row],[Working days]]*Table1[[#This Row],[Productive working hours]]*60)/Table1[[#This Row],[Minutes per connected call]]</f>
        <v>1152</v>
      </c>
      <c r="AN50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447</v>
      </c>
      <c r="AO500" s="22">
        <f>Table1[[#This Row],[Contactable leads]]-Table1[[#This Row],[Contacted leads]]</f>
        <v>0</v>
      </c>
      <c r="AP500" s="17"/>
    </row>
    <row r="501" spans="1:42" x14ac:dyDescent="0.35">
      <c r="A501" s="11">
        <v>502</v>
      </c>
      <c r="B501" s="5" t="str">
        <f>IF(Table1[[#This Row],[Savings]]&gt;0,"N","Y")</f>
        <v>N</v>
      </c>
      <c r="C501" s="5" t="s">
        <v>179</v>
      </c>
      <c r="D501" s="5" t="s">
        <v>343</v>
      </c>
      <c r="E501" s="5" t="s">
        <v>805</v>
      </c>
      <c r="F501" s="6">
        <v>30935</v>
      </c>
      <c r="G501" s="7">
        <f t="shared" ca="1" si="93"/>
        <v>40</v>
      </c>
      <c r="H501" s="4">
        <v>4</v>
      </c>
      <c r="I501" s="5" t="str">
        <f>IF(Table1[[#This Row],[No of Employees]]&lt;5,"Below 5",IF(Table1[[#This Row],[No of Employees]]&lt;10,"5 to 10",IF(Table1[[#This Row],[No of Employees]]&lt;15,"10 to 15","Above 15")))</f>
        <v>Below 5</v>
      </c>
      <c r="J501" s="57">
        <v>8.7320489999999999</v>
      </c>
      <c r="K501" s="34">
        <v>0.19045999999999999</v>
      </c>
      <c r="L501" s="34">
        <f t="shared" si="94"/>
        <v>8.9225089999999998</v>
      </c>
      <c r="M501" s="67">
        <f t="shared" si="95"/>
        <v>3.2719635423638147E-4</v>
      </c>
      <c r="N501" s="34">
        <v>12.679259</v>
      </c>
      <c r="O501" s="68">
        <f t="shared" si="96"/>
        <v>2.3744720400537572E-4</v>
      </c>
      <c r="P501" s="71"/>
      <c r="Q501" s="10">
        <v>10</v>
      </c>
      <c r="R501" s="8">
        <v>52</v>
      </c>
      <c r="S501" s="8">
        <v>2</v>
      </c>
      <c r="T501" s="8">
        <v>12</v>
      </c>
      <c r="U501" s="8">
        <v>0</v>
      </c>
      <c r="V501" s="8">
        <v>0</v>
      </c>
      <c r="W501" s="22">
        <v>1</v>
      </c>
      <c r="X501" s="16">
        <v>77</v>
      </c>
      <c r="Y501" s="8">
        <v>73</v>
      </c>
      <c r="Z501" s="9">
        <f t="shared" si="97"/>
        <v>5.1948051948051965E-2</v>
      </c>
      <c r="AA501" s="8">
        <f t="shared" si="98"/>
        <v>4</v>
      </c>
      <c r="AB501" s="42" t="str">
        <f t="shared" si="99"/>
        <v>B. 50-100</v>
      </c>
      <c r="AC501" s="40">
        <v>0.9</v>
      </c>
      <c r="AD501" s="26">
        <f t="shared" si="100"/>
        <v>66</v>
      </c>
      <c r="AE501" s="31">
        <f t="shared" si="101"/>
        <v>1</v>
      </c>
      <c r="AF501" s="31">
        <f>Table1[[#This Row],[Contactable leads]]*Table1[[#This Row],[Average productive calls per lead]]</f>
        <v>66</v>
      </c>
      <c r="AG501" s="31">
        <f>Table1[[#This Row],[Total Calls]]*$AG$1</f>
        <v>59.4</v>
      </c>
      <c r="AH501" s="31">
        <f>IF(Table1[[#This Row],[MSRU]]="Metro",3,IF(Table1[[#This Row],[MSRU]]="URBAN",2,1))</f>
        <v>1</v>
      </c>
      <c r="AI501" s="23">
        <f t="shared" si="102"/>
        <v>24</v>
      </c>
      <c r="AJ501" s="4">
        <f t="shared" si="103"/>
        <v>8</v>
      </c>
      <c r="AK501" s="4">
        <f t="shared" si="104"/>
        <v>6</v>
      </c>
      <c r="AL501" s="4">
        <f t="shared" si="105"/>
        <v>15</v>
      </c>
      <c r="AM501" s="4">
        <f>(Table1[[#This Row],[Total Employees dedicated for sales pitch]]*Table1[[#This Row],[Working days]]*Table1[[#This Row],[Productive working hours]]*60)/Table1[[#This Row],[Minutes per connected call]]</f>
        <v>576</v>
      </c>
      <c r="AN50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66</v>
      </c>
      <c r="AO501" s="22">
        <f>Table1[[#This Row],[Contactable leads]]-Table1[[#This Row],[Contacted leads]]</f>
        <v>0</v>
      </c>
      <c r="AP501" s="17"/>
    </row>
    <row r="502" spans="1:42" x14ac:dyDescent="0.35">
      <c r="A502" s="11">
        <v>503</v>
      </c>
      <c r="B502" s="5" t="str">
        <f>IF(Table1[[#This Row],[Savings]]&gt;0,"N","Y")</f>
        <v>N</v>
      </c>
      <c r="C502" s="5" t="s">
        <v>313</v>
      </c>
      <c r="D502" s="5" t="s">
        <v>356</v>
      </c>
      <c r="E502" s="5" t="s">
        <v>806</v>
      </c>
      <c r="F502" s="6">
        <v>35884</v>
      </c>
      <c r="G502" s="7">
        <f t="shared" ca="1" si="93"/>
        <v>27</v>
      </c>
      <c r="H502" s="4">
        <v>9</v>
      </c>
      <c r="I502" s="5" t="str">
        <f>IF(Table1[[#This Row],[No of Employees]]&lt;5,"Below 5",IF(Table1[[#This Row],[No of Employees]]&lt;10,"5 to 10",IF(Table1[[#This Row],[No of Employees]]&lt;15,"10 to 15","Above 15")))</f>
        <v>5 to 10</v>
      </c>
      <c r="J502" s="57">
        <v>35.514335000000003</v>
      </c>
      <c r="K502" s="34">
        <v>2.9747569999999999</v>
      </c>
      <c r="L502" s="34">
        <f t="shared" si="94"/>
        <v>38.489091999999999</v>
      </c>
      <c r="M502" s="67">
        <f t="shared" si="95"/>
        <v>1.4114292941894118E-3</v>
      </c>
      <c r="N502" s="34">
        <v>74.124791999999999</v>
      </c>
      <c r="O502" s="68">
        <f t="shared" si="96"/>
        <v>1.388150885464209E-3</v>
      </c>
      <c r="P502" s="71"/>
      <c r="Q502" s="10">
        <v>42</v>
      </c>
      <c r="R502" s="8">
        <v>190</v>
      </c>
      <c r="S502" s="8">
        <v>13</v>
      </c>
      <c r="T502" s="8">
        <v>10</v>
      </c>
      <c r="U502" s="8">
        <v>0</v>
      </c>
      <c r="V502" s="8">
        <v>10</v>
      </c>
      <c r="W502" s="22">
        <v>16</v>
      </c>
      <c r="X502" s="16">
        <v>281</v>
      </c>
      <c r="Y502" s="8">
        <v>267</v>
      </c>
      <c r="Z502" s="9">
        <f t="shared" si="97"/>
        <v>4.9822064056939452E-2</v>
      </c>
      <c r="AA502" s="8">
        <f t="shared" si="98"/>
        <v>14</v>
      </c>
      <c r="AB502" s="42" t="str">
        <f t="shared" si="99"/>
        <v>D. 240-500</v>
      </c>
      <c r="AC502" s="40">
        <v>0.9</v>
      </c>
      <c r="AD502" s="26">
        <f t="shared" si="100"/>
        <v>240</v>
      </c>
      <c r="AE502" s="31">
        <f t="shared" si="101"/>
        <v>1</v>
      </c>
      <c r="AF502" s="31">
        <f>Table1[[#This Row],[Contactable leads]]*Table1[[#This Row],[Average productive calls per lead]]</f>
        <v>240</v>
      </c>
      <c r="AG502" s="31">
        <f>Table1[[#This Row],[Total Calls]]*$AG$1</f>
        <v>216</v>
      </c>
      <c r="AH502" s="31">
        <f>IF(Table1[[#This Row],[MSRU]]="Metro",3,IF(Table1[[#This Row],[MSRU]]="URBAN",2,1))</f>
        <v>2</v>
      </c>
      <c r="AI502" s="23">
        <f t="shared" si="102"/>
        <v>24</v>
      </c>
      <c r="AJ502" s="4">
        <f t="shared" si="103"/>
        <v>8</v>
      </c>
      <c r="AK502" s="4">
        <f t="shared" si="104"/>
        <v>6</v>
      </c>
      <c r="AL502" s="4">
        <f t="shared" si="105"/>
        <v>15</v>
      </c>
      <c r="AM502" s="4">
        <f>(Table1[[#This Row],[Total Employees dedicated for sales pitch]]*Table1[[#This Row],[Working days]]*Table1[[#This Row],[Productive working hours]]*60)/Table1[[#This Row],[Minutes per connected call]]</f>
        <v>1152</v>
      </c>
      <c r="AN50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240</v>
      </c>
      <c r="AO502" s="22">
        <f>Table1[[#This Row],[Contactable leads]]-Table1[[#This Row],[Contacted leads]]</f>
        <v>0</v>
      </c>
      <c r="AP502" s="17"/>
    </row>
    <row r="503" spans="1:42" x14ac:dyDescent="0.35">
      <c r="A503" s="11">
        <v>504</v>
      </c>
      <c r="B503" s="5" t="str">
        <f>IF(Table1[[#This Row],[Savings]]&gt;0,"N","Y")</f>
        <v>N</v>
      </c>
      <c r="C503" s="5" t="s">
        <v>184</v>
      </c>
      <c r="D503" s="5" t="s">
        <v>356</v>
      </c>
      <c r="E503" s="5" t="s">
        <v>807</v>
      </c>
      <c r="F503" s="6">
        <v>36061</v>
      </c>
      <c r="G503" s="7">
        <f t="shared" ca="1" si="93"/>
        <v>26</v>
      </c>
      <c r="H503" s="4">
        <v>12</v>
      </c>
      <c r="I503" s="5" t="str">
        <f>IF(Table1[[#This Row],[No of Employees]]&lt;5,"Below 5",IF(Table1[[#This Row],[No of Employees]]&lt;10,"5 to 10",IF(Table1[[#This Row],[No of Employees]]&lt;15,"10 to 15","Above 15")))</f>
        <v>10 to 15</v>
      </c>
      <c r="J503" s="57">
        <v>77.048462000000001</v>
      </c>
      <c r="K503" s="34">
        <v>6.0726760000000004</v>
      </c>
      <c r="L503" s="34">
        <f t="shared" si="94"/>
        <v>83.121138000000002</v>
      </c>
      <c r="M503" s="67">
        <f t="shared" si="95"/>
        <v>3.048126184415073E-3</v>
      </c>
      <c r="N503" s="34">
        <v>290.61950000000002</v>
      </c>
      <c r="O503" s="68">
        <f t="shared" si="96"/>
        <v>5.442493737563078E-3</v>
      </c>
      <c r="P503" s="71"/>
      <c r="Q503" s="10">
        <v>113</v>
      </c>
      <c r="R503" s="8">
        <v>933</v>
      </c>
      <c r="S503" s="8">
        <v>13</v>
      </c>
      <c r="T503" s="8">
        <v>65</v>
      </c>
      <c r="U503" s="8">
        <v>4</v>
      </c>
      <c r="V503" s="8">
        <v>21</v>
      </c>
      <c r="W503" s="22">
        <v>56</v>
      </c>
      <c r="X503" s="16">
        <v>1205</v>
      </c>
      <c r="Y503" s="8">
        <v>1145</v>
      </c>
      <c r="Z503" s="9">
        <f t="shared" si="97"/>
        <v>4.9792531120331995E-2</v>
      </c>
      <c r="AA503" s="8">
        <f t="shared" si="98"/>
        <v>60</v>
      </c>
      <c r="AB503" s="42" t="str">
        <f t="shared" si="99"/>
        <v>G. Above 1000</v>
      </c>
      <c r="AC503" s="40">
        <v>0.9</v>
      </c>
      <c r="AD503" s="26">
        <f t="shared" si="100"/>
        <v>1031</v>
      </c>
      <c r="AE503" s="31">
        <f t="shared" si="101"/>
        <v>1</v>
      </c>
      <c r="AF503" s="31">
        <f>Table1[[#This Row],[Contactable leads]]*Table1[[#This Row],[Average productive calls per lead]]</f>
        <v>1031</v>
      </c>
      <c r="AG503" s="31">
        <f>Table1[[#This Row],[Total Calls]]*$AG$1</f>
        <v>927.9</v>
      </c>
      <c r="AH503" s="31">
        <f>IF(Table1[[#This Row],[MSRU]]="Metro",3,IF(Table1[[#This Row],[MSRU]]="URBAN",2,1))</f>
        <v>2</v>
      </c>
      <c r="AI503" s="23">
        <f t="shared" si="102"/>
        <v>24</v>
      </c>
      <c r="AJ503" s="4">
        <f t="shared" si="103"/>
        <v>8</v>
      </c>
      <c r="AK503" s="4">
        <f t="shared" si="104"/>
        <v>6</v>
      </c>
      <c r="AL503" s="4">
        <f t="shared" si="105"/>
        <v>15</v>
      </c>
      <c r="AM503" s="4">
        <f>(Table1[[#This Row],[Total Employees dedicated for sales pitch]]*Table1[[#This Row],[Working days]]*Table1[[#This Row],[Productive working hours]]*60)/Table1[[#This Row],[Minutes per connected call]]</f>
        <v>1152</v>
      </c>
      <c r="AN50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1031</v>
      </c>
      <c r="AO503" s="22">
        <f>Table1[[#This Row],[Contactable leads]]-Table1[[#This Row],[Contacted leads]]</f>
        <v>0</v>
      </c>
      <c r="AP503" s="17"/>
    </row>
    <row r="504" spans="1:42" x14ac:dyDescent="0.35">
      <c r="A504" s="11">
        <v>505</v>
      </c>
      <c r="B504" s="5" t="str">
        <f>IF(Table1[[#This Row],[Savings]]&gt;0,"N","Y")</f>
        <v>N</v>
      </c>
      <c r="C504" s="5" t="s">
        <v>184</v>
      </c>
      <c r="D504" s="5" t="s">
        <v>356</v>
      </c>
      <c r="E504" s="5" t="s">
        <v>808</v>
      </c>
      <c r="F504" s="6">
        <v>36138</v>
      </c>
      <c r="G504" s="7">
        <f t="shared" ca="1" si="93"/>
        <v>26</v>
      </c>
      <c r="H504" s="4">
        <v>11</v>
      </c>
      <c r="I504" s="5" t="str">
        <f>IF(Table1[[#This Row],[No of Employees]]&lt;5,"Below 5",IF(Table1[[#This Row],[No of Employees]]&lt;10,"5 to 10",IF(Table1[[#This Row],[No of Employees]]&lt;15,"10 to 15","Above 15")))</f>
        <v>10 to 15</v>
      </c>
      <c r="J504" s="57">
        <v>46.336917</v>
      </c>
      <c r="K504" s="34">
        <v>5.1005000000000003</v>
      </c>
      <c r="L504" s="34">
        <f t="shared" si="94"/>
        <v>51.437416999999996</v>
      </c>
      <c r="M504" s="67">
        <f t="shared" si="95"/>
        <v>1.88625590780984E-3</v>
      </c>
      <c r="N504" s="34">
        <v>213.51437899999999</v>
      </c>
      <c r="O504" s="68">
        <f t="shared" si="96"/>
        <v>3.9985295913975809E-3</v>
      </c>
      <c r="P504" s="71"/>
      <c r="Q504" s="10">
        <v>105</v>
      </c>
      <c r="R504" s="8">
        <v>560</v>
      </c>
      <c r="S504" s="8">
        <v>16</v>
      </c>
      <c r="T504" s="8">
        <v>22</v>
      </c>
      <c r="U504" s="8">
        <v>2</v>
      </c>
      <c r="V504" s="8">
        <v>9</v>
      </c>
      <c r="W504" s="22">
        <v>31</v>
      </c>
      <c r="X504" s="16">
        <v>745</v>
      </c>
      <c r="Y504" s="8">
        <v>720</v>
      </c>
      <c r="Z504" s="9">
        <f t="shared" si="97"/>
        <v>3.3557046979865723E-2</v>
      </c>
      <c r="AA504" s="8">
        <f t="shared" si="98"/>
        <v>25</v>
      </c>
      <c r="AB504" s="42" t="str">
        <f t="shared" si="99"/>
        <v>E. 500-750</v>
      </c>
      <c r="AC504" s="40">
        <v>0.9</v>
      </c>
      <c r="AD504" s="26">
        <f t="shared" si="100"/>
        <v>648</v>
      </c>
      <c r="AE504" s="31">
        <f t="shared" si="101"/>
        <v>1</v>
      </c>
      <c r="AF504" s="31">
        <f>Table1[[#This Row],[Contactable leads]]*Table1[[#This Row],[Average productive calls per lead]]</f>
        <v>648</v>
      </c>
      <c r="AG504" s="31">
        <f>Table1[[#This Row],[Total Calls]]*$AG$1</f>
        <v>583.20000000000005</v>
      </c>
      <c r="AH504" s="31">
        <f>IF(Table1[[#This Row],[MSRU]]="Metro",3,IF(Table1[[#This Row],[MSRU]]="URBAN",2,1))</f>
        <v>2</v>
      </c>
      <c r="AI504" s="23">
        <f t="shared" si="102"/>
        <v>24</v>
      </c>
      <c r="AJ504" s="4">
        <f t="shared" si="103"/>
        <v>8</v>
      </c>
      <c r="AK504" s="4">
        <f t="shared" si="104"/>
        <v>6</v>
      </c>
      <c r="AL504" s="4">
        <f t="shared" si="105"/>
        <v>15</v>
      </c>
      <c r="AM504" s="4">
        <f>(Table1[[#This Row],[Total Employees dedicated for sales pitch]]*Table1[[#This Row],[Working days]]*Table1[[#This Row],[Productive working hours]]*60)/Table1[[#This Row],[Minutes per connected call]]</f>
        <v>1152</v>
      </c>
      <c r="AN50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648</v>
      </c>
      <c r="AO504" s="22">
        <f>Table1[[#This Row],[Contactable leads]]-Table1[[#This Row],[Contacted leads]]</f>
        <v>0</v>
      </c>
      <c r="AP504" s="17"/>
    </row>
    <row r="505" spans="1:42" x14ac:dyDescent="0.35">
      <c r="A505" s="11">
        <v>506</v>
      </c>
      <c r="B505" s="5" t="str">
        <f>IF(Table1[[#This Row],[Savings]]&gt;0,"N","Y")</f>
        <v>N</v>
      </c>
      <c r="C505" s="5" t="s">
        <v>179</v>
      </c>
      <c r="D505" s="5" t="s">
        <v>356</v>
      </c>
      <c r="E505" s="5" t="s">
        <v>809</v>
      </c>
      <c r="F505" s="6">
        <v>36132</v>
      </c>
      <c r="G505" s="7">
        <f t="shared" ca="1" si="93"/>
        <v>26</v>
      </c>
      <c r="H505" s="4">
        <v>11</v>
      </c>
      <c r="I505" s="5" t="str">
        <f>IF(Table1[[#This Row],[No of Employees]]&lt;5,"Below 5",IF(Table1[[#This Row],[No of Employees]]&lt;10,"5 to 10",IF(Table1[[#This Row],[No of Employees]]&lt;15,"10 to 15","Above 15")))</f>
        <v>10 to 15</v>
      </c>
      <c r="J505" s="57">
        <v>37.559168</v>
      </c>
      <c r="K505" s="34">
        <v>4.289669</v>
      </c>
      <c r="L505" s="34">
        <f t="shared" si="94"/>
        <v>41.848837000000003</v>
      </c>
      <c r="M505" s="67">
        <f t="shared" si="95"/>
        <v>1.5346341365901214E-3</v>
      </c>
      <c r="N505" s="34">
        <v>151.79288600000001</v>
      </c>
      <c r="O505" s="68">
        <f t="shared" si="96"/>
        <v>2.8426579478033173E-3</v>
      </c>
      <c r="P505" s="71"/>
      <c r="Q505" s="10">
        <v>62</v>
      </c>
      <c r="R505" s="8">
        <v>441</v>
      </c>
      <c r="S505" s="8">
        <v>12</v>
      </c>
      <c r="T505" s="8">
        <v>29</v>
      </c>
      <c r="U505" s="8">
        <v>2</v>
      </c>
      <c r="V505" s="8">
        <v>6</v>
      </c>
      <c r="W505" s="22">
        <v>20</v>
      </c>
      <c r="X505" s="16">
        <v>572</v>
      </c>
      <c r="Y505" s="8">
        <v>543</v>
      </c>
      <c r="Z505" s="9">
        <f t="shared" si="97"/>
        <v>5.0699300699300731E-2</v>
      </c>
      <c r="AA505" s="8">
        <f t="shared" si="98"/>
        <v>29</v>
      </c>
      <c r="AB505" s="42" t="str">
        <f t="shared" si="99"/>
        <v>E. 500-750</v>
      </c>
      <c r="AC505" s="40">
        <v>0.9</v>
      </c>
      <c r="AD505" s="26">
        <f t="shared" si="100"/>
        <v>489</v>
      </c>
      <c r="AE505" s="31">
        <f t="shared" si="101"/>
        <v>1</v>
      </c>
      <c r="AF505" s="31">
        <f>Table1[[#This Row],[Contactable leads]]*Table1[[#This Row],[Average productive calls per lead]]</f>
        <v>489</v>
      </c>
      <c r="AG505" s="31">
        <f>Table1[[#This Row],[Total Calls]]*$AG$1</f>
        <v>440.1</v>
      </c>
      <c r="AH505" s="31">
        <f>IF(Table1[[#This Row],[MSRU]]="Metro",3,IF(Table1[[#This Row],[MSRU]]="URBAN",2,1))</f>
        <v>2</v>
      </c>
      <c r="AI505" s="23">
        <f t="shared" si="102"/>
        <v>24</v>
      </c>
      <c r="AJ505" s="4">
        <f t="shared" si="103"/>
        <v>8</v>
      </c>
      <c r="AK505" s="4">
        <f t="shared" si="104"/>
        <v>6</v>
      </c>
      <c r="AL505" s="4">
        <f t="shared" si="105"/>
        <v>15</v>
      </c>
      <c r="AM505" s="4">
        <f>(Table1[[#This Row],[Total Employees dedicated for sales pitch]]*Table1[[#This Row],[Working days]]*Table1[[#This Row],[Productive working hours]]*60)/Table1[[#This Row],[Minutes per connected call]]</f>
        <v>1152</v>
      </c>
      <c r="AN50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489</v>
      </c>
      <c r="AO505" s="22">
        <f>Table1[[#This Row],[Contactable leads]]-Table1[[#This Row],[Contacted leads]]</f>
        <v>0</v>
      </c>
      <c r="AP505" s="17"/>
    </row>
    <row r="506" spans="1:42" x14ac:dyDescent="0.35">
      <c r="A506" s="11">
        <v>507</v>
      </c>
      <c r="B506" s="5" t="str">
        <f>IF(Table1[[#This Row],[Savings]]&gt;0,"N","Y")</f>
        <v>N</v>
      </c>
      <c r="C506" s="5" t="s">
        <v>184</v>
      </c>
      <c r="D506" s="5" t="s">
        <v>356</v>
      </c>
      <c r="E506" s="5" t="s">
        <v>810</v>
      </c>
      <c r="F506" s="6">
        <v>36231</v>
      </c>
      <c r="G506" s="7">
        <f t="shared" ca="1" si="93"/>
        <v>26</v>
      </c>
      <c r="H506" s="4">
        <v>10</v>
      </c>
      <c r="I506" s="5" t="str">
        <f>IF(Table1[[#This Row],[No of Employees]]&lt;5,"Below 5",IF(Table1[[#This Row],[No of Employees]]&lt;10,"5 to 10",IF(Table1[[#This Row],[No of Employees]]&lt;15,"10 to 15","Above 15")))</f>
        <v>10 to 15</v>
      </c>
      <c r="J506" s="57">
        <v>56.459839000000002</v>
      </c>
      <c r="K506" s="34">
        <v>6.6090720000000003</v>
      </c>
      <c r="L506" s="34">
        <f t="shared" si="94"/>
        <v>63.068911</v>
      </c>
      <c r="M506" s="67">
        <f t="shared" si="95"/>
        <v>2.312793155474409E-3</v>
      </c>
      <c r="N506" s="34">
        <v>116.077684</v>
      </c>
      <c r="O506" s="68">
        <f t="shared" si="96"/>
        <v>2.1738116961897802E-3</v>
      </c>
      <c r="P506" s="71"/>
      <c r="Q506" s="10">
        <v>247</v>
      </c>
      <c r="R506" s="8">
        <v>448</v>
      </c>
      <c r="S506" s="8">
        <v>17</v>
      </c>
      <c r="T506" s="8">
        <v>29</v>
      </c>
      <c r="U506" s="8">
        <v>2</v>
      </c>
      <c r="V506" s="8">
        <v>10</v>
      </c>
      <c r="W506" s="22">
        <v>37</v>
      </c>
      <c r="X506" s="16">
        <v>790</v>
      </c>
      <c r="Y506" s="8">
        <v>755</v>
      </c>
      <c r="Z506" s="9">
        <f t="shared" si="97"/>
        <v>4.4303797468354444E-2</v>
      </c>
      <c r="AA506" s="8">
        <f t="shared" si="98"/>
        <v>35</v>
      </c>
      <c r="AB506" s="42" t="str">
        <f t="shared" si="99"/>
        <v>F. 750-100</v>
      </c>
      <c r="AC506" s="40">
        <v>0.9</v>
      </c>
      <c r="AD506" s="26">
        <f t="shared" si="100"/>
        <v>680</v>
      </c>
      <c r="AE506" s="31">
        <f t="shared" si="101"/>
        <v>1</v>
      </c>
      <c r="AF506" s="31">
        <f>Table1[[#This Row],[Contactable leads]]*Table1[[#This Row],[Average productive calls per lead]]</f>
        <v>680</v>
      </c>
      <c r="AG506" s="31">
        <f>Table1[[#This Row],[Total Calls]]*$AG$1</f>
        <v>612</v>
      </c>
      <c r="AH506" s="31">
        <f>IF(Table1[[#This Row],[MSRU]]="Metro",3,IF(Table1[[#This Row],[MSRU]]="URBAN",2,1))</f>
        <v>2</v>
      </c>
      <c r="AI506" s="23">
        <f t="shared" si="102"/>
        <v>24</v>
      </c>
      <c r="AJ506" s="4">
        <f t="shared" si="103"/>
        <v>8</v>
      </c>
      <c r="AK506" s="4">
        <f t="shared" si="104"/>
        <v>6</v>
      </c>
      <c r="AL506" s="4">
        <f t="shared" si="105"/>
        <v>15</v>
      </c>
      <c r="AM506" s="4">
        <f>(Table1[[#This Row],[Total Employees dedicated for sales pitch]]*Table1[[#This Row],[Working days]]*Table1[[#This Row],[Productive working hours]]*60)/Table1[[#This Row],[Minutes per connected call]]</f>
        <v>1152</v>
      </c>
      <c r="AN50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680</v>
      </c>
      <c r="AO506" s="22">
        <f>Table1[[#This Row],[Contactable leads]]-Table1[[#This Row],[Contacted leads]]</f>
        <v>0</v>
      </c>
      <c r="AP506" s="17"/>
    </row>
    <row r="507" spans="1:42" x14ac:dyDescent="0.35">
      <c r="A507" s="11">
        <v>508</v>
      </c>
      <c r="B507" s="5" t="str">
        <f>IF(Table1[[#This Row],[Savings]]&gt;0,"N","Y")</f>
        <v>N</v>
      </c>
      <c r="C507" s="5" t="s">
        <v>184</v>
      </c>
      <c r="D507" s="5" t="s">
        <v>356</v>
      </c>
      <c r="E507" s="5" t="s">
        <v>811</v>
      </c>
      <c r="F507" s="6">
        <v>36777</v>
      </c>
      <c r="G507" s="7">
        <f t="shared" ca="1" si="93"/>
        <v>24</v>
      </c>
      <c r="H507" s="4">
        <v>10</v>
      </c>
      <c r="I507" s="5" t="str">
        <f>IF(Table1[[#This Row],[No of Employees]]&lt;5,"Below 5",IF(Table1[[#This Row],[No of Employees]]&lt;10,"5 to 10",IF(Table1[[#This Row],[No of Employees]]&lt;15,"10 to 15","Above 15")))</f>
        <v>10 to 15</v>
      </c>
      <c r="J507" s="57">
        <v>54.159680000000002</v>
      </c>
      <c r="K507" s="34">
        <v>1.193948</v>
      </c>
      <c r="L507" s="34">
        <f t="shared" si="94"/>
        <v>55.353628</v>
      </c>
      <c r="M507" s="67">
        <f t="shared" si="95"/>
        <v>2.0298668541950345E-3</v>
      </c>
      <c r="N507" s="34">
        <v>159.878758</v>
      </c>
      <c r="O507" s="68">
        <f t="shared" si="96"/>
        <v>2.9940838078118047E-3</v>
      </c>
      <c r="P507" s="71"/>
      <c r="Q507" s="10">
        <v>157</v>
      </c>
      <c r="R507" s="8">
        <v>764</v>
      </c>
      <c r="S507" s="8">
        <v>11</v>
      </c>
      <c r="T507" s="8">
        <v>25</v>
      </c>
      <c r="U507" s="8">
        <v>4</v>
      </c>
      <c r="V507" s="8">
        <v>6</v>
      </c>
      <c r="W507" s="22">
        <v>34</v>
      </c>
      <c r="X507" s="16">
        <v>1001</v>
      </c>
      <c r="Y507" s="8">
        <v>971</v>
      </c>
      <c r="Z507" s="9">
        <f t="shared" si="97"/>
        <v>2.9970029970029954E-2</v>
      </c>
      <c r="AA507" s="8">
        <f t="shared" si="98"/>
        <v>30</v>
      </c>
      <c r="AB507" s="42" t="str">
        <f t="shared" si="99"/>
        <v>F. 750-100</v>
      </c>
      <c r="AC507" s="40">
        <v>0.9</v>
      </c>
      <c r="AD507" s="26">
        <f t="shared" si="100"/>
        <v>874</v>
      </c>
      <c r="AE507" s="31">
        <f t="shared" si="101"/>
        <v>1</v>
      </c>
      <c r="AF507" s="31">
        <f>Table1[[#This Row],[Contactable leads]]*Table1[[#This Row],[Average productive calls per lead]]</f>
        <v>874</v>
      </c>
      <c r="AG507" s="31">
        <f>Table1[[#This Row],[Total Calls]]*$AG$1</f>
        <v>786.6</v>
      </c>
      <c r="AH507" s="31">
        <f>IF(Table1[[#This Row],[MSRU]]="Metro",3,IF(Table1[[#This Row],[MSRU]]="URBAN",2,1))</f>
        <v>2</v>
      </c>
      <c r="AI507" s="23">
        <f t="shared" si="102"/>
        <v>24</v>
      </c>
      <c r="AJ507" s="4">
        <f t="shared" si="103"/>
        <v>8</v>
      </c>
      <c r="AK507" s="4">
        <f t="shared" si="104"/>
        <v>6</v>
      </c>
      <c r="AL507" s="4">
        <f t="shared" si="105"/>
        <v>15</v>
      </c>
      <c r="AM507" s="4">
        <f>(Table1[[#This Row],[Total Employees dedicated for sales pitch]]*Table1[[#This Row],[Working days]]*Table1[[#This Row],[Productive working hours]]*60)/Table1[[#This Row],[Minutes per connected call]]</f>
        <v>1152</v>
      </c>
      <c r="AN50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874</v>
      </c>
      <c r="AO507" s="22">
        <f>Table1[[#This Row],[Contactable leads]]-Table1[[#This Row],[Contacted leads]]</f>
        <v>0</v>
      </c>
      <c r="AP507" s="17"/>
    </row>
    <row r="508" spans="1:42" x14ac:dyDescent="0.35">
      <c r="A508" s="11">
        <v>509</v>
      </c>
      <c r="B508" s="5" t="str">
        <f>IF(Table1[[#This Row],[Savings]]&gt;0,"N","Y")</f>
        <v>N</v>
      </c>
      <c r="C508" s="5" t="s">
        <v>316</v>
      </c>
      <c r="D508" s="5" t="s">
        <v>340</v>
      </c>
      <c r="E508" s="5" t="s">
        <v>812</v>
      </c>
      <c r="F508" s="6">
        <v>38877</v>
      </c>
      <c r="G508" s="7">
        <f t="shared" ca="1" si="93"/>
        <v>18</v>
      </c>
      <c r="H508" s="4">
        <v>9</v>
      </c>
      <c r="I508" s="5" t="str">
        <f>IF(Table1[[#This Row],[No of Employees]]&lt;5,"Below 5",IF(Table1[[#This Row],[No of Employees]]&lt;10,"5 to 10",IF(Table1[[#This Row],[No of Employees]]&lt;15,"10 to 15","Above 15")))</f>
        <v>5 to 10</v>
      </c>
      <c r="J508" s="57">
        <v>44.481945000000003</v>
      </c>
      <c r="K508" s="34">
        <v>7.1115130000000004</v>
      </c>
      <c r="L508" s="34">
        <f t="shared" si="94"/>
        <v>51.593458000000005</v>
      </c>
      <c r="M508" s="67">
        <f t="shared" si="95"/>
        <v>1.8919780702992702E-3</v>
      </c>
      <c r="N508" s="34">
        <v>114.225447</v>
      </c>
      <c r="O508" s="68">
        <f t="shared" si="96"/>
        <v>2.1391244564382059E-3</v>
      </c>
      <c r="P508" s="71"/>
      <c r="Q508" s="10">
        <v>62</v>
      </c>
      <c r="R508" s="8">
        <v>454</v>
      </c>
      <c r="S508" s="8">
        <v>8</v>
      </c>
      <c r="T508" s="8">
        <v>40</v>
      </c>
      <c r="U508" s="8">
        <v>2</v>
      </c>
      <c r="V508" s="8">
        <v>13</v>
      </c>
      <c r="W508" s="22">
        <v>13</v>
      </c>
      <c r="X508" s="16">
        <v>592</v>
      </c>
      <c r="Y508" s="8">
        <v>559</v>
      </c>
      <c r="Z508" s="9">
        <f t="shared" si="97"/>
        <v>5.5743243243243201E-2</v>
      </c>
      <c r="AA508" s="8">
        <f t="shared" si="98"/>
        <v>33</v>
      </c>
      <c r="AB508" s="42" t="str">
        <f t="shared" si="99"/>
        <v>E. 500-750</v>
      </c>
      <c r="AC508" s="40">
        <v>0.9</v>
      </c>
      <c r="AD508" s="26">
        <f t="shared" si="100"/>
        <v>503</v>
      </c>
      <c r="AE508" s="31">
        <f t="shared" si="101"/>
        <v>1</v>
      </c>
      <c r="AF508" s="31">
        <f>Table1[[#This Row],[Contactable leads]]*Table1[[#This Row],[Average productive calls per lead]]</f>
        <v>503</v>
      </c>
      <c r="AG508" s="31">
        <f>Table1[[#This Row],[Total Calls]]*$AG$1</f>
        <v>452.7</v>
      </c>
      <c r="AH508" s="31">
        <f>IF(Table1[[#This Row],[MSRU]]="Metro",3,IF(Table1[[#This Row],[MSRU]]="URBAN",2,1))</f>
        <v>3</v>
      </c>
      <c r="AI508" s="23">
        <f t="shared" si="102"/>
        <v>24</v>
      </c>
      <c r="AJ508" s="4">
        <f t="shared" si="103"/>
        <v>8</v>
      </c>
      <c r="AK508" s="4">
        <f t="shared" si="104"/>
        <v>6</v>
      </c>
      <c r="AL508" s="4">
        <f t="shared" si="105"/>
        <v>15</v>
      </c>
      <c r="AM508" s="4">
        <f>(Table1[[#This Row],[Total Employees dedicated for sales pitch]]*Table1[[#This Row],[Working days]]*Table1[[#This Row],[Productive working hours]]*60)/Table1[[#This Row],[Minutes per connected call]]</f>
        <v>1728</v>
      </c>
      <c r="AN50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503</v>
      </c>
      <c r="AO508" s="22">
        <f>Table1[[#This Row],[Contactable leads]]-Table1[[#This Row],[Contacted leads]]</f>
        <v>0</v>
      </c>
      <c r="AP508" s="17"/>
    </row>
    <row r="509" spans="1:42" x14ac:dyDescent="0.35">
      <c r="A509" s="11">
        <v>510</v>
      </c>
      <c r="B509" s="5" t="str">
        <f>IF(Table1[[#This Row],[Savings]]&gt;0,"N","Y")</f>
        <v>N</v>
      </c>
      <c r="C509" s="5" t="s">
        <v>316</v>
      </c>
      <c r="D509" s="5" t="s">
        <v>340</v>
      </c>
      <c r="E509" s="5" t="s">
        <v>813</v>
      </c>
      <c r="F509" s="6">
        <v>36905</v>
      </c>
      <c r="G509" s="7">
        <f t="shared" ca="1" si="93"/>
        <v>24</v>
      </c>
      <c r="H509" s="4">
        <v>9</v>
      </c>
      <c r="I509" s="5" t="str">
        <f>IF(Table1[[#This Row],[No of Employees]]&lt;5,"Below 5",IF(Table1[[#This Row],[No of Employees]]&lt;10,"5 to 10",IF(Table1[[#This Row],[No of Employees]]&lt;15,"10 to 15","Above 15")))</f>
        <v>5 to 10</v>
      </c>
      <c r="J509" s="57">
        <v>57.721592000000001</v>
      </c>
      <c r="K509" s="34">
        <v>11.890725</v>
      </c>
      <c r="L509" s="34">
        <f t="shared" si="94"/>
        <v>69.612317000000004</v>
      </c>
      <c r="M509" s="67">
        <f t="shared" si="95"/>
        <v>2.5527456831197681E-3</v>
      </c>
      <c r="N509" s="34">
        <v>126.71949499999999</v>
      </c>
      <c r="O509" s="68">
        <f t="shared" si="96"/>
        <v>2.3731031743040492E-3</v>
      </c>
      <c r="P509" s="71"/>
      <c r="Q509" s="10">
        <v>173</v>
      </c>
      <c r="R509" s="8">
        <v>572</v>
      </c>
      <c r="S509" s="8">
        <v>18</v>
      </c>
      <c r="T509" s="8">
        <v>35</v>
      </c>
      <c r="U509" s="8">
        <v>2</v>
      </c>
      <c r="V509" s="8">
        <v>12</v>
      </c>
      <c r="W509" s="22">
        <v>19</v>
      </c>
      <c r="X509" s="16">
        <v>831</v>
      </c>
      <c r="Y509" s="8">
        <v>798</v>
      </c>
      <c r="Z509" s="9">
        <f t="shared" si="97"/>
        <v>3.9711191335740081E-2</v>
      </c>
      <c r="AA509" s="8">
        <f t="shared" si="98"/>
        <v>33</v>
      </c>
      <c r="AB509" s="42" t="str">
        <f t="shared" si="99"/>
        <v>F. 750-100</v>
      </c>
      <c r="AC509" s="40">
        <v>0.9</v>
      </c>
      <c r="AD509" s="26">
        <f t="shared" si="100"/>
        <v>718</v>
      </c>
      <c r="AE509" s="31">
        <f t="shared" si="101"/>
        <v>1</v>
      </c>
      <c r="AF509" s="31">
        <f>Table1[[#This Row],[Contactable leads]]*Table1[[#This Row],[Average productive calls per lead]]</f>
        <v>718</v>
      </c>
      <c r="AG509" s="31">
        <f>Table1[[#This Row],[Total Calls]]*$AG$1</f>
        <v>646.20000000000005</v>
      </c>
      <c r="AH509" s="31">
        <f>IF(Table1[[#This Row],[MSRU]]="Metro",3,IF(Table1[[#This Row],[MSRU]]="URBAN",2,1))</f>
        <v>3</v>
      </c>
      <c r="AI509" s="23">
        <f t="shared" si="102"/>
        <v>24</v>
      </c>
      <c r="AJ509" s="4">
        <f t="shared" si="103"/>
        <v>8</v>
      </c>
      <c r="AK509" s="4">
        <f t="shared" si="104"/>
        <v>6</v>
      </c>
      <c r="AL509" s="4">
        <f t="shared" si="105"/>
        <v>15</v>
      </c>
      <c r="AM509" s="4">
        <f>(Table1[[#This Row],[Total Employees dedicated for sales pitch]]*Table1[[#This Row],[Working days]]*Table1[[#This Row],[Productive working hours]]*60)/Table1[[#This Row],[Minutes per connected call]]</f>
        <v>1728</v>
      </c>
      <c r="AN50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718</v>
      </c>
      <c r="AO509" s="22">
        <f>Table1[[#This Row],[Contactable leads]]-Table1[[#This Row],[Contacted leads]]</f>
        <v>0</v>
      </c>
      <c r="AP509" s="17"/>
    </row>
    <row r="510" spans="1:42" x14ac:dyDescent="0.35">
      <c r="A510" s="11">
        <v>511</v>
      </c>
      <c r="B510" s="5" t="str">
        <f>IF(Table1[[#This Row],[Savings]]&gt;0,"N","Y")</f>
        <v>N</v>
      </c>
      <c r="C510" s="5" t="s">
        <v>184</v>
      </c>
      <c r="D510" s="5" t="s">
        <v>356</v>
      </c>
      <c r="E510" s="5" t="s">
        <v>814</v>
      </c>
      <c r="F510" s="6">
        <v>37302</v>
      </c>
      <c r="G510" s="7">
        <f t="shared" ca="1" si="93"/>
        <v>23</v>
      </c>
      <c r="H510" s="4">
        <v>10</v>
      </c>
      <c r="I510" s="5" t="str">
        <f>IF(Table1[[#This Row],[No of Employees]]&lt;5,"Below 5",IF(Table1[[#This Row],[No of Employees]]&lt;10,"5 to 10",IF(Table1[[#This Row],[No of Employees]]&lt;15,"10 to 15","Above 15")))</f>
        <v>10 to 15</v>
      </c>
      <c r="J510" s="57">
        <v>40.118639000000002</v>
      </c>
      <c r="K510" s="34">
        <v>3.0872549999999999</v>
      </c>
      <c r="L510" s="34">
        <f t="shared" si="94"/>
        <v>43.205894000000001</v>
      </c>
      <c r="M510" s="67">
        <f t="shared" si="95"/>
        <v>1.5843986258039693E-3</v>
      </c>
      <c r="N510" s="34">
        <v>143.44338300000001</v>
      </c>
      <c r="O510" s="68">
        <f t="shared" si="96"/>
        <v>2.6862950134879525E-3</v>
      </c>
      <c r="P510" s="71"/>
      <c r="Q510" s="10">
        <v>110</v>
      </c>
      <c r="R510" s="8">
        <v>447</v>
      </c>
      <c r="S510" s="8">
        <v>20</v>
      </c>
      <c r="T510" s="8">
        <v>34</v>
      </c>
      <c r="U510" s="8">
        <v>2</v>
      </c>
      <c r="V510" s="8">
        <v>6</v>
      </c>
      <c r="W510" s="22">
        <v>39</v>
      </c>
      <c r="X510" s="16">
        <v>658</v>
      </c>
      <c r="Y510" s="8">
        <v>632</v>
      </c>
      <c r="Z510" s="9">
        <f t="shared" si="97"/>
        <v>3.951367781155013E-2</v>
      </c>
      <c r="AA510" s="8">
        <f t="shared" si="98"/>
        <v>26</v>
      </c>
      <c r="AB510" s="42" t="str">
        <f t="shared" si="99"/>
        <v>E. 500-750</v>
      </c>
      <c r="AC510" s="40">
        <v>0.9</v>
      </c>
      <c r="AD510" s="26">
        <f t="shared" si="100"/>
        <v>569</v>
      </c>
      <c r="AE510" s="31">
        <f t="shared" si="101"/>
        <v>1</v>
      </c>
      <c r="AF510" s="31">
        <f>Table1[[#This Row],[Contactable leads]]*Table1[[#This Row],[Average productive calls per lead]]</f>
        <v>569</v>
      </c>
      <c r="AG510" s="31">
        <f>Table1[[#This Row],[Total Calls]]*$AG$1</f>
        <v>512.1</v>
      </c>
      <c r="AH510" s="31">
        <f>IF(Table1[[#This Row],[MSRU]]="Metro",3,IF(Table1[[#This Row],[MSRU]]="URBAN",2,1))</f>
        <v>2</v>
      </c>
      <c r="AI510" s="23">
        <f t="shared" si="102"/>
        <v>24</v>
      </c>
      <c r="AJ510" s="4">
        <f t="shared" si="103"/>
        <v>8</v>
      </c>
      <c r="AK510" s="4">
        <f t="shared" si="104"/>
        <v>6</v>
      </c>
      <c r="AL510" s="4">
        <f t="shared" si="105"/>
        <v>15</v>
      </c>
      <c r="AM510" s="4">
        <f>(Table1[[#This Row],[Total Employees dedicated for sales pitch]]*Table1[[#This Row],[Working days]]*Table1[[#This Row],[Productive working hours]]*60)/Table1[[#This Row],[Minutes per connected call]]</f>
        <v>1152</v>
      </c>
      <c r="AN51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569</v>
      </c>
      <c r="AO510" s="22">
        <f>Table1[[#This Row],[Contactable leads]]-Table1[[#This Row],[Contacted leads]]</f>
        <v>0</v>
      </c>
      <c r="AP510" s="17"/>
    </row>
    <row r="511" spans="1:42" x14ac:dyDescent="0.35">
      <c r="A511" s="11">
        <v>512</v>
      </c>
      <c r="B511" s="5" t="str">
        <f>IF(Table1[[#This Row],[Savings]]&gt;0,"N","Y")</f>
        <v>N</v>
      </c>
      <c r="C511" s="5" t="s">
        <v>316</v>
      </c>
      <c r="D511" s="5" t="s">
        <v>340</v>
      </c>
      <c r="E511" s="5" t="s">
        <v>815</v>
      </c>
      <c r="F511" s="6">
        <v>37507</v>
      </c>
      <c r="G511" s="7">
        <f t="shared" ca="1" si="93"/>
        <v>22</v>
      </c>
      <c r="H511" s="4">
        <v>9</v>
      </c>
      <c r="I511" s="5" t="str">
        <f>IF(Table1[[#This Row],[No of Employees]]&lt;5,"Below 5",IF(Table1[[#This Row],[No of Employees]]&lt;10,"5 to 10",IF(Table1[[#This Row],[No of Employees]]&lt;15,"10 to 15","Above 15")))</f>
        <v>5 to 10</v>
      </c>
      <c r="J511" s="57">
        <v>36.043250999999998</v>
      </c>
      <c r="K511" s="34">
        <v>10.817342999999999</v>
      </c>
      <c r="L511" s="34">
        <f t="shared" si="94"/>
        <v>46.860593999999999</v>
      </c>
      <c r="M511" s="67">
        <f t="shared" si="95"/>
        <v>1.7184197308348192E-3</v>
      </c>
      <c r="N511" s="34">
        <v>64.651195999999999</v>
      </c>
      <c r="O511" s="68">
        <f t="shared" si="96"/>
        <v>1.2107368203302363E-3</v>
      </c>
      <c r="P511" s="71"/>
      <c r="Q511" s="10">
        <v>62</v>
      </c>
      <c r="R511" s="8">
        <v>191</v>
      </c>
      <c r="S511" s="8">
        <v>18</v>
      </c>
      <c r="T511" s="8">
        <v>16</v>
      </c>
      <c r="U511" s="8">
        <v>0</v>
      </c>
      <c r="V511" s="8">
        <v>7</v>
      </c>
      <c r="W511" s="22">
        <v>17</v>
      </c>
      <c r="X511" s="16">
        <v>311</v>
      </c>
      <c r="Y511" s="8">
        <v>298</v>
      </c>
      <c r="Z511" s="9">
        <f t="shared" si="97"/>
        <v>4.1800643086816747E-2</v>
      </c>
      <c r="AA511" s="8">
        <f t="shared" si="98"/>
        <v>13</v>
      </c>
      <c r="AB511" s="42" t="str">
        <f t="shared" si="99"/>
        <v>D. 240-500</v>
      </c>
      <c r="AC511" s="40">
        <v>0.9</v>
      </c>
      <c r="AD511" s="26">
        <f t="shared" si="100"/>
        <v>268</v>
      </c>
      <c r="AE511" s="31">
        <f t="shared" si="101"/>
        <v>1</v>
      </c>
      <c r="AF511" s="31">
        <f>Table1[[#This Row],[Contactable leads]]*Table1[[#This Row],[Average productive calls per lead]]</f>
        <v>268</v>
      </c>
      <c r="AG511" s="31">
        <f>Table1[[#This Row],[Total Calls]]*$AG$1</f>
        <v>241.20000000000002</v>
      </c>
      <c r="AH511" s="31">
        <f>IF(Table1[[#This Row],[MSRU]]="Metro",3,IF(Table1[[#This Row],[MSRU]]="URBAN",2,1))</f>
        <v>3</v>
      </c>
      <c r="AI511" s="23">
        <f t="shared" si="102"/>
        <v>24</v>
      </c>
      <c r="AJ511" s="4">
        <f t="shared" si="103"/>
        <v>8</v>
      </c>
      <c r="AK511" s="4">
        <f t="shared" si="104"/>
        <v>6</v>
      </c>
      <c r="AL511" s="4">
        <f t="shared" si="105"/>
        <v>15</v>
      </c>
      <c r="AM511" s="4">
        <f>(Table1[[#This Row],[Total Employees dedicated for sales pitch]]*Table1[[#This Row],[Working days]]*Table1[[#This Row],[Productive working hours]]*60)/Table1[[#This Row],[Minutes per connected call]]</f>
        <v>1728</v>
      </c>
      <c r="AN51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268</v>
      </c>
      <c r="AO511" s="22">
        <f>Table1[[#This Row],[Contactable leads]]-Table1[[#This Row],[Contacted leads]]</f>
        <v>0</v>
      </c>
      <c r="AP511" s="17"/>
    </row>
    <row r="512" spans="1:42" x14ac:dyDescent="0.35">
      <c r="A512" s="11">
        <v>513</v>
      </c>
      <c r="B512" s="5" t="str">
        <f>IF(Table1[[#This Row],[Savings]]&gt;0,"N","Y")</f>
        <v>N</v>
      </c>
      <c r="C512" s="5" t="s">
        <v>179</v>
      </c>
      <c r="D512" s="5" t="s">
        <v>356</v>
      </c>
      <c r="E512" s="5" t="s">
        <v>816</v>
      </c>
      <c r="F512" s="6">
        <v>37814</v>
      </c>
      <c r="G512" s="7">
        <f t="shared" ca="1" si="93"/>
        <v>21</v>
      </c>
      <c r="H512" s="4">
        <v>13</v>
      </c>
      <c r="I512" s="5" t="str">
        <f>IF(Table1[[#This Row],[No of Employees]]&lt;5,"Below 5",IF(Table1[[#This Row],[No of Employees]]&lt;10,"5 to 10",IF(Table1[[#This Row],[No of Employees]]&lt;15,"10 to 15","Above 15")))</f>
        <v>10 to 15</v>
      </c>
      <c r="J512" s="57">
        <v>54.678570000000001</v>
      </c>
      <c r="K512" s="34">
        <v>18.050955999999999</v>
      </c>
      <c r="L512" s="34">
        <f t="shared" si="94"/>
        <v>72.729525999999993</v>
      </c>
      <c r="M512" s="67">
        <f t="shared" si="95"/>
        <v>2.6670565143212645E-3</v>
      </c>
      <c r="N512" s="34">
        <v>113.17066</v>
      </c>
      <c r="O512" s="68">
        <f t="shared" si="96"/>
        <v>2.1193712339532627E-3</v>
      </c>
      <c r="P512" s="71"/>
      <c r="Q512" s="10">
        <v>46</v>
      </c>
      <c r="R512" s="8">
        <v>389</v>
      </c>
      <c r="S512" s="8">
        <v>9</v>
      </c>
      <c r="T512" s="8">
        <v>21</v>
      </c>
      <c r="U512" s="8">
        <v>2</v>
      </c>
      <c r="V512" s="8">
        <v>9</v>
      </c>
      <c r="W512" s="22">
        <v>18</v>
      </c>
      <c r="X512" s="16">
        <v>494</v>
      </c>
      <c r="Y512" s="8">
        <v>482</v>
      </c>
      <c r="Z512" s="9">
        <f t="shared" si="97"/>
        <v>2.4291497975708509E-2</v>
      </c>
      <c r="AA512" s="8">
        <f t="shared" si="98"/>
        <v>12</v>
      </c>
      <c r="AB512" s="42" t="str">
        <f t="shared" si="99"/>
        <v>D. 240-500</v>
      </c>
      <c r="AC512" s="40">
        <v>0.9</v>
      </c>
      <c r="AD512" s="26">
        <f t="shared" si="100"/>
        <v>434</v>
      </c>
      <c r="AE512" s="31">
        <f t="shared" si="101"/>
        <v>1</v>
      </c>
      <c r="AF512" s="31">
        <f>Table1[[#This Row],[Contactable leads]]*Table1[[#This Row],[Average productive calls per lead]]</f>
        <v>434</v>
      </c>
      <c r="AG512" s="31">
        <f>Table1[[#This Row],[Total Calls]]*$AG$1</f>
        <v>390.6</v>
      </c>
      <c r="AH512" s="31">
        <f>IF(Table1[[#This Row],[MSRU]]="Metro",3,IF(Table1[[#This Row],[MSRU]]="URBAN",2,1))</f>
        <v>2</v>
      </c>
      <c r="AI512" s="23">
        <f t="shared" si="102"/>
        <v>24</v>
      </c>
      <c r="AJ512" s="4">
        <f t="shared" si="103"/>
        <v>8</v>
      </c>
      <c r="AK512" s="4">
        <f t="shared" si="104"/>
        <v>6</v>
      </c>
      <c r="AL512" s="4">
        <f t="shared" si="105"/>
        <v>15</v>
      </c>
      <c r="AM512" s="4">
        <f>(Table1[[#This Row],[Total Employees dedicated for sales pitch]]*Table1[[#This Row],[Working days]]*Table1[[#This Row],[Productive working hours]]*60)/Table1[[#This Row],[Minutes per connected call]]</f>
        <v>1152</v>
      </c>
      <c r="AN51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434</v>
      </c>
      <c r="AO512" s="22">
        <f>Table1[[#This Row],[Contactable leads]]-Table1[[#This Row],[Contacted leads]]</f>
        <v>0</v>
      </c>
      <c r="AP512" s="17"/>
    </row>
    <row r="513" spans="1:42" x14ac:dyDescent="0.35">
      <c r="A513" s="11">
        <v>514</v>
      </c>
      <c r="B513" s="5" t="str">
        <f>IF(Table1[[#This Row],[Savings]]&gt;0,"N","Y")</f>
        <v>N</v>
      </c>
      <c r="C513" s="5" t="s">
        <v>316</v>
      </c>
      <c r="D513" s="5" t="s">
        <v>340</v>
      </c>
      <c r="E513" s="5" t="s">
        <v>817</v>
      </c>
      <c r="F513" s="6">
        <v>37938</v>
      </c>
      <c r="G513" s="7">
        <f t="shared" ca="1" si="93"/>
        <v>21</v>
      </c>
      <c r="H513" s="4">
        <v>8</v>
      </c>
      <c r="I513" s="5" t="str">
        <f>IF(Table1[[#This Row],[No of Employees]]&lt;5,"Below 5",IF(Table1[[#This Row],[No of Employees]]&lt;10,"5 to 10",IF(Table1[[#This Row],[No of Employees]]&lt;15,"10 to 15","Above 15")))</f>
        <v>5 to 10</v>
      </c>
      <c r="J513" s="57">
        <v>42.483744000000002</v>
      </c>
      <c r="K513" s="34">
        <v>7.0192059999999996</v>
      </c>
      <c r="L513" s="34">
        <f t="shared" si="94"/>
        <v>49.502949999999998</v>
      </c>
      <c r="M513" s="67">
        <f t="shared" si="95"/>
        <v>1.8153172794721619E-3</v>
      </c>
      <c r="N513" s="34">
        <v>85.471872000000005</v>
      </c>
      <c r="O513" s="68">
        <f t="shared" si="96"/>
        <v>1.6006500874779324E-3</v>
      </c>
      <c r="P513" s="71"/>
      <c r="Q513" s="10">
        <v>45</v>
      </c>
      <c r="R513" s="8">
        <v>201</v>
      </c>
      <c r="S513" s="8">
        <v>6</v>
      </c>
      <c r="T513" s="8">
        <v>8</v>
      </c>
      <c r="U513" s="8">
        <v>0</v>
      </c>
      <c r="V513" s="8">
        <v>8</v>
      </c>
      <c r="W513" s="22">
        <v>15</v>
      </c>
      <c r="X513" s="16">
        <v>283</v>
      </c>
      <c r="Y513" s="8">
        <v>275</v>
      </c>
      <c r="Z513" s="9">
        <f t="shared" si="97"/>
        <v>2.8268551236749095E-2</v>
      </c>
      <c r="AA513" s="8">
        <f t="shared" si="98"/>
        <v>8</v>
      </c>
      <c r="AB513" s="42" t="str">
        <f t="shared" si="99"/>
        <v>D. 240-500</v>
      </c>
      <c r="AC513" s="40">
        <v>0.9</v>
      </c>
      <c r="AD513" s="26">
        <f t="shared" si="100"/>
        <v>248</v>
      </c>
      <c r="AE513" s="31">
        <f t="shared" si="101"/>
        <v>1</v>
      </c>
      <c r="AF513" s="31">
        <f>Table1[[#This Row],[Contactable leads]]*Table1[[#This Row],[Average productive calls per lead]]</f>
        <v>248</v>
      </c>
      <c r="AG513" s="31">
        <f>Table1[[#This Row],[Total Calls]]*$AG$1</f>
        <v>223.20000000000002</v>
      </c>
      <c r="AH513" s="31">
        <f>IF(Table1[[#This Row],[MSRU]]="Metro",3,IF(Table1[[#This Row],[MSRU]]="URBAN",2,1))</f>
        <v>3</v>
      </c>
      <c r="AI513" s="23">
        <f t="shared" si="102"/>
        <v>24</v>
      </c>
      <c r="AJ513" s="4">
        <f t="shared" si="103"/>
        <v>8</v>
      </c>
      <c r="AK513" s="4">
        <f t="shared" si="104"/>
        <v>6</v>
      </c>
      <c r="AL513" s="4">
        <f t="shared" si="105"/>
        <v>15</v>
      </c>
      <c r="AM513" s="4">
        <f>(Table1[[#This Row],[Total Employees dedicated for sales pitch]]*Table1[[#This Row],[Working days]]*Table1[[#This Row],[Productive working hours]]*60)/Table1[[#This Row],[Minutes per connected call]]</f>
        <v>1728</v>
      </c>
      <c r="AN51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248</v>
      </c>
      <c r="AO513" s="22">
        <f>Table1[[#This Row],[Contactable leads]]-Table1[[#This Row],[Contacted leads]]</f>
        <v>0</v>
      </c>
      <c r="AP513" s="17"/>
    </row>
    <row r="514" spans="1:42" x14ac:dyDescent="0.35">
      <c r="A514" s="11">
        <v>515</v>
      </c>
      <c r="B514" s="5" t="str">
        <f>IF(Table1[[#This Row],[Savings]]&gt;0,"N","Y")</f>
        <v>N</v>
      </c>
      <c r="C514" s="5" t="s">
        <v>316</v>
      </c>
      <c r="D514" s="5" t="s">
        <v>340</v>
      </c>
      <c r="E514" s="5" t="s">
        <v>818</v>
      </c>
      <c r="F514" s="6">
        <v>38245</v>
      </c>
      <c r="G514" s="7">
        <f t="shared" ca="1" si="93"/>
        <v>20</v>
      </c>
      <c r="H514" s="4">
        <v>9</v>
      </c>
      <c r="I514" s="5" t="str">
        <f>IF(Table1[[#This Row],[No of Employees]]&lt;5,"Below 5",IF(Table1[[#This Row],[No of Employees]]&lt;10,"5 to 10",IF(Table1[[#This Row],[No of Employees]]&lt;15,"10 to 15","Above 15")))</f>
        <v>5 to 10</v>
      </c>
      <c r="J514" s="57">
        <v>33.646588000000001</v>
      </c>
      <c r="K514" s="34">
        <v>10.253412000000001</v>
      </c>
      <c r="L514" s="34">
        <f t="shared" si="94"/>
        <v>43.900000000000006</v>
      </c>
      <c r="M514" s="67">
        <f t="shared" si="95"/>
        <v>1.6098521112141381E-3</v>
      </c>
      <c r="N514" s="34">
        <v>70.615041000000005</v>
      </c>
      <c r="O514" s="68">
        <f t="shared" si="96"/>
        <v>1.3224230253656756E-3</v>
      </c>
      <c r="P514" s="71"/>
      <c r="Q514" s="10">
        <v>60</v>
      </c>
      <c r="R514" s="8">
        <v>226</v>
      </c>
      <c r="S514" s="8">
        <v>26</v>
      </c>
      <c r="T514" s="8">
        <v>11</v>
      </c>
      <c r="U514" s="8">
        <v>0</v>
      </c>
      <c r="V514" s="8">
        <v>4</v>
      </c>
      <c r="W514" s="22">
        <v>12</v>
      </c>
      <c r="X514" s="16">
        <v>339</v>
      </c>
      <c r="Y514" s="8">
        <v>330</v>
      </c>
      <c r="Z514" s="9">
        <f t="shared" si="97"/>
        <v>2.6548672566371723E-2</v>
      </c>
      <c r="AA514" s="8">
        <f t="shared" si="98"/>
        <v>9</v>
      </c>
      <c r="AB514" s="42" t="str">
        <f t="shared" si="99"/>
        <v>D. 240-500</v>
      </c>
      <c r="AC514" s="40">
        <v>0.9</v>
      </c>
      <c r="AD514" s="26">
        <f t="shared" si="100"/>
        <v>297</v>
      </c>
      <c r="AE514" s="31">
        <f t="shared" si="101"/>
        <v>1</v>
      </c>
      <c r="AF514" s="31">
        <f>Table1[[#This Row],[Contactable leads]]*Table1[[#This Row],[Average productive calls per lead]]</f>
        <v>297</v>
      </c>
      <c r="AG514" s="31">
        <f>Table1[[#This Row],[Total Calls]]*$AG$1</f>
        <v>267.3</v>
      </c>
      <c r="AH514" s="31">
        <f>IF(Table1[[#This Row],[MSRU]]="Metro",3,IF(Table1[[#This Row],[MSRU]]="URBAN",2,1))</f>
        <v>3</v>
      </c>
      <c r="AI514" s="23">
        <f t="shared" si="102"/>
        <v>24</v>
      </c>
      <c r="AJ514" s="4">
        <f t="shared" si="103"/>
        <v>8</v>
      </c>
      <c r="AK514" s="4">
        <f t="shared" si="104"/>
        <v>6</v>
      </c>
      <c r="AL514" s="4">
        <f t="shared" si="105"/>
        <v>15</v>
      </c>
      <c r="AM514" s="4">
        <f>(Table1[[#This Row],[Total Employees dedicated for sales pitch]]*Table1[[#This Row],[Working days]]*Table1[[#This Row],[Productive working hours]]*60)/Table1[[#This Row],[Minutes per connected call]]</f>
        <v>1728</v>
      </c>
      <c r="AN51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297</v>
      </c>
      <c r="AO514" s="22">
        <f>Table1[[#This Row],[Contactable leads]]-Table1[[#This Row],[Contacted leads]]</f>
        <v>0</v>
      </c>
      <c r="AP514" s="17"/>
    </row>
    <row r="515" spans="1:42" x14ac:dyDescent="0.35">
      <c r="A515" s="11">
        <v>516</v>
      </c>
      <c r="B515" s="5" t="str">
        <f>IF(Table1[[#This Row],[Savings]]&gt;0,"N","Y")</f>
        <v>N</v>
      </c>
      <c r="C515" s="5" t="s">
        <v>316</v>
      </c>
      <c r="D515" s="5" t="s">
        <v>340</v>
      </c>
      <c r="E515" s="5" t="s">
        <v>819</v>
      </c>
      <c r="F515" s="6">
        <v>38331</v>
      </c>
      <c r="G515" s="7">
        <f t="shared" ca="1" si="93"/>
        <v>20</v>
      </c>
      <c r="H515" s="4">
        <v>11</v>
      </c>
      <c r="I515" s="5" t="str">
        <f>IF(Table1[[#This Row],[No of Employees]]&lt;5,"Below 5",IF(Table1[[#This Row],[No of Employees]]&lt;10,"5 to 10",IF(Table1[[#This Row],[No of Employees]]&lt;15,"10 to 15","Above 15")))</f>
        <v>10 to 15</v>
      </c>
      <c r="J515" s="57">
        <v>42.931296000000003</v>
      </c>
      <c r="K515" s="34">
        <v>5.5895000000000001</v>
      </c>
      <c r="L515" s="34">
        <f t="shared" si="94"/>
        <v>48.520796000000004</v>
      </c>
      <c r="M515" s="67">
        <f t="shared" si="95"/>
        <v>1.77930081727541E-3</v>
      </c>
      <c r="N515" s="34">
        <v>113.462743</v>
      </c>
      <c r="O515" s="68">
        <f t="shared" si="96"/>
        <v>2.1248411349693635E-3</v>
      </c>
      <c r="P515" s="71"/>
      <c r="Q515" s="10">
        <v>106</v>
      </c>
      <c r="R515" s="8">
        <v>385</v>
      </c>
      <c r="S515" s="8">
        <v>14</v>
      </c>
      <c r="T515" s="8">
        <v>15</v>
      </c>
      <c r="U515" s="8">
        <v>2</v>
      </c>
      <c r="V515" s="8">
        <v>8</v>
      </c>
      <c r="W515" s="22">
        <v>19</v>
      </c>
      <c r="X515" s="16">
        <v>549</v>
      </c>
      <c r="Y515" s="8">
        <v>532</v>
      </c>
      <c r="Z515" s="9">
        <f t="shared" si="97"/>
        <v>3.0965391621129323E-2</v>
      </c>
      <c r="AA515" s="8">
        <f t="shared" si="98"/>
        <v>17</v>
      </c>
      <c r="AB515" s="42" t="str">
        <f t="shared" si="99"/>
        <v>E. 500-750</v>
      </c>
      <c r="AC515" s="40">
        <v>0.9</v>
      </c>
      <c r="AD515" s="26">
        <f t="shared" si="100"/>
        <v>479</v>
      </c>
      <c r="AE515" s="31">
        <f t="shared" si="101"/>
        <v>1</v>
      </c>
      <c r="AF515" s="31">
        <f>Table1[[#This Row],[Contactable leads]]*Table1[[#This Row],[Average productive calls per lead]]</f>
        <v>479</v>
      </c>
      <c r="AG515" s="31">
        <f>Table1[[#This Row],[Total Calls]]*$AG$1</f>
        <v>431.1</v>
      </c>
      <c r="AH515" s="31">
        <f>IF(Table1[[#This Row],[MSRU]]="Metro",3,IF(Table1[[#This Row],[MSRU]]="URBAN",2,1))</f>
        <v>3</v>
      </c>
      <c r="AI515" s="23">
        <f t="shared" si="102"/>
        <v>24</v>
      </c>
      <c r="AJ515" s="4">
        <f t="shared" si="103"/>
        <v>8</v>
      </c>
      <c r="AK515" s="4">
        <f t="shared" si="104"/>
        <v>6</v>
      </c>
      <c r="AL515" s="4">
        <f t="shared" si="105"/>
        <v>15</v>
      </c>
      <c r="AM515" s="4">
        <f>(Table1[[#This Row],[Total Employees dedicated for sales pitch]]*Table1[[#This Row],[Working days]]*Table1[[#This Row],[Productive working hours]]*60)/Table1[[#This Row],[Minutes per connected call]]</f>
        <v>1728</v>
      </c>
      <c r="AN51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479</v>
      </c>
      <c r="AO515" s="22">
        <f>Table1[[#This Row],[Contactable leads]]-Table1[[#This Row],[Contacted leads]]</f>
        <v>0</v>
      </c>
      <c r="AP515" s="17"/>
    </row>
    <row r="516" spans="1:42" x14ac:dyDescent="0.35">
      <c r="A516" s="11">
        <v>517</v>
      </c>
      <c r="B516" s="5" t="str">
        <f>IF(Table1[[#This Row],[Savings]]&gt;0,"N","Y")</f>
        <v>N</v>
      </c>
      <c r="C516" s="5" t="s">
        <v>316</v>
      </c>
      <c r="D516" s="5" t="s">
        <v>340</v>
      </c>
      <c r="E516" s="5" t="s">
        <v>820</v>
      </c>
      <c r="F516" s="6">
        <v>38384</v>
      </c>
      <c r="G516" s="7">
        <f t="shared" ref="G516:G579" ca="1" si="106">_xlfn.FLOOR.MATH((TODAY()-F516)/365)</f>
        <v>20</v>
      </c>
      <c r="H516" s="4">
        <v>9</v>
      </c>
      <c r="I516" s="5" t="str">
        <f>IF(Table1[[#This Row],[No of Employees]]&lt;5,"Below 5",IF(Table1[[#This Row],[No of Employees]]&lt;10,"5 to 10",IF(Table1[[#This Row],[No of Employees]]&lt;15,"10 to 15","Above 15")))</f>
        <v>5 to 10</v>
      </c>
      <c r="J516" s="57">
        <v>41.184637000000002</v>
      </c>
      <c r="K516" s="34">
        <v>6.8321699999999996</v>
      </c>
      <c r="L516" s="34">
        <f t="shared" ref="L516:L579" si="107">J516+K516</f>
        <v>48.016807</v>
      </c>
      <c r="M516" s="67">
        <f t="shared" ref="M516:M579" si="108">L516/$L$1</f>
        <v>1.7608190916335261E-3</v>
      </c>
      <c r="N516" s="34">
        <v>95.577748</v>
      </c>
      <c r="O516" s="68">
        <f t="shared" ref="O516:O579" si="109">N516/$N$1</f>
        <v>1.7899049958463968E-3</v>
      </c>
      <c r="P516" s="71"/>
      <c r="Q516" s="10">
        <v>73</v>
      </c>
      <c r="R516" s="8">
        <v>251</v>
      </c>
      <c r="S516" s="8">
        <v>8</v>
      </c>
      <c r="T516" s="8">
        <v>19</v>
      </c>
      <c r="U516" s="8">
        <v>0</v>
      </c>
      <c r="V516" s="8">
        <v>5</v>
      </c>
      <c r="W516" s="22">
        <v>13</v>
      </c>
      <c r="X516" s="16">
        <v>369</v>
      </c>
      <c r="Y516" s="8">
        <v>359</v>
      </c>
      <c r="Z516" s="9">
        <f t="shared" ref="Z516:Z579" si="110">IFERROR(1-Y516/X516,0)</f>
        <v>2.7100271002710064E-2</v>
      </c>
      <c r="AA516" s="8">
        <f t="shared" ref="AA516:AA579" si="111">IFERROR(X516-Y516,0)</f>
        <v>10</v>
      </c>
      <c r="AB516" s="42" t="str">
        <f t="shared" ref="AB516:AB579" si="112">IF(Y516&lt;50,"A. Below 50",IF(Y516&lt;100,"B. 50-100",IF(Y516&lt;250,"C. 100-250",IF(Y516&lt;500,"D. 240-500",IF(Y516&lt;750,"E. 500-750",IF(Y516&lt;1000,"F. 750-100","G. Above 1000"))))))</f>
        <v>D. 240-500</v>
      </c>
      <c r="AC516" s="40">
        <v>0.9</v>
      </c>
      <c r="AD516" s="26">
        <f t="shared" ref="AD516:AD579" si="113">ROUND(Y516*AC516,0)</f>
        <v>323</v>
      </c>
      <c r="AE516" s="31">
        <f t="shared" ref="AE516:AE579" si="114">$AE$1</f>
        <v>1</v>
      </c>
      <c r="AF516" s="31">
        <f>Table1[[#This Row],[Contactable leads]]*Table1[[#This Row],[Average productive calls per lead]]</f>
        <v>323</v>
      </c>
      <c r="AG516" s="31">
        <f>Table1[[#This Row],[Total Calls]]*$AG$1</f>
        <v>290.7</v>
      </c>
      <c r="AH516" s="31">
        <f>IF(Table1[[#This Row],[MSRU]]="Metro",3,IF(Table1[[#This Row],[MSRU]]="URBAN",2,1))</f>
        <v>3</v>
      </c>
      <c r="AI516" s="23">
        <f t="shared" ref="AI516:AI579" si="115">$AI$1</f>
        <v>24</v>
      </c>
      <c r="AJ516" s="4">
        <f t="shared" ref="AJ516:AJ579" si="116">$AJ$1</f>
        <v>8</v>
      </c>
      <c r="AK516" s="4">
        <f t="shared" ref="AK516:AK579" si="117">$AK$1</f>
        <v>6</v>
      </c>
      <c r="AL516" s="4">
        <f t="shared" ref="AL516:AL579" si="118">$AL$1</f>
        <v>15</v>
      </c>
      <c r="AM516" s="4">
        <f>(Table1[[#This Row],[Total Employees dedicated for sales pitch]]*Table1[[#This Row],[Working days]]*Table1[[#This Row],[Productive working hours]]*60)/Table1[[#This Row],[Minutes per connected call]]</f>
        <v>1728</v>
      </c>
      <c r="AN51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323</v>
      </c>
      <c r="AO516" s="22">
        <f>Table1[[#This Row],[Contactable leads]]-Table1[[#This Row],[Contacted leads]]</f>
        <v>0</v>
      </c>
      <c r="AP516" s="17"/>
    </row>
    <row r="517" spans="1:42" x14ac:dyDescent="0.35">
      <c r="A517" s="11">
        <v>518</v>
      </c>
      <c r="B517" s="5" t="str">
        <f>IF(Table1[[#This Row],[Savings]]&gt;0,"N","Y")</f>
        <v>N</v>
      </c>
      <c r="C517" s="5" t="s">
        <v>316</v>
      </c>
      <c r="D517" s="5" t="s">
        <v>340</v>
      </c>
      <c r="E517" s="5" t="s">
        <v>821</v>
      </c>
      <c r="F517" s="6">
        <v>38415</v>
      </c>
      <c r="G517" s="7">
        <f t="shared" ca="1" si="106"/>
        <v>20</v>
      </c>
      <c r="H517" s="4">
        <v>9</v>
      </c>
      <c r="I517" s="5" t="str">
        <f>IF(Table1[[#This Row],[No of Employees]]&lt;5,"Below 5",IF(Table1[[#This Row],[No of Employees]]&lt;10,"5 to 10",IF(Table1[[#This Row],[No of Employees]]&lt;15,"10 to 15","Above 15")))</f>
        <v>5 to 10</v>
      </c>
      <c r="J517" s="57">
        <v>24.701129000000002</v>
      </c>
      <c r="K517" s="34">
        <v>11.715325</v>
      </c>
      <c r="L517" s="34">
        <f t="shared" si="107"/>
        <v>36.416454000000002</v>
      </c>
      <c r="M517" s="67">
        <f t="shared" si="108"/>
        <v>1.3354238121829735E-3</v>
      </c>
      <c r="N517" s="34">
        <v>88.911043000000006</v>
      </c>
      <c r="O517" s="68">
        <f t="shared" si="109"/>
        <v>1.6650561807714263E-3</v>
      </c>
      <c r="P517" s="71"/>
      <c r="Q517" s="10">
        <v>72</v>
      </c>
      <c r="R517" s="8">
        <v>141</v>
      </c>
      <c r="S517" s="8">
        <v>19</v>
      </c>
      <c r="T517" s="8">
        <v>7</v>
      </c>
      <c r="U517" s="8">
        <v>0</v>
      </c>
      <c r="V517" s="8">
        <v>5</v>
      </c>
      <c r="W517" s="22">
        <v>7</v>
      </c>
      <c r="X517" s="16">
        <v>251</v>
      </c>
      <c r="Y517" s="8">
        <v>240</v>
      </c>
      <c r="Z517" s="9">
        <f t="shared" si="110"/>
        <v>4.3824701195219085E-2</v>
      </c>
      <c r="AA517" s="8">
        <f t="shared" si="111"/>
        <v>11</v>
      </c>
      <c r="AB517" s="42" t="str">
        <f t="shared" si="112"/>
        <v>C. 100-250</v>
      </c>
      <c r="AC517" s="40">
        <v>0.9</v>
      </c>
      <c r="AD517" s="26">
        <f t="shared" si="113"/>
        <v>216</v>
      </c>
      <c r="AE517" s="31">
        <f t="shared" si="114"/>
        <v>1</v>
      </c>
      <c r="AF517" s="31">
        <f>Table1[[#This Row],[Contactable leads]]*Table1[[#This Row],[Average productive calls per lead]]</f>
        <v>216</v>
      </c>
      <c r="AG517" s="31">
        <f>Table1[[#This Row],[Total Calls]]*$AG$1</f>
        <v>194.4</v>
      </c>
      <c r="AH517" s="31">
        <f>IF(Table1[[#This Row],[MSRU]]="Metro",3,IF(Table1[[#This Row],[MSRU]]="URBAN",2,1))</f>
        <v>3</v>
      </c>
      <c r="AI517" s="23">
        <f t="shared" si="115"/>
        <v>24</v>
      </c>
      <c r="AJ517" s="4">
        <f t="shared" si="116"/>
        <v>8</v>
      </c>
      <c r="AK517" s="4">
        <f t="shared" si="117"/>
        <v>6</v>
      </c>
      <c r="AL517" s="4">
        <f t="shared" si="118"/>
        <v>15</v>
      </c>
      <c r="AM517" s="4">
        <f>(Table1[[#This Row],[Total Employees dedicated for sales pitch]]*Table1[[#This Row],[Working days]]*Table1[[#This Row],[Productive working hours]]*60)/Table1[[#This Row],[Minutes per connected call]]</f>
        <v>1728</v>
      </c>
      <c r="AN51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216</v>
      </c>
      <c r="AO517" s="22">
        <f>Table1[[#This Row],[Contactable leads]]-Table1[[#This Row],[Contacted leads]]</f>
        <v>0</v>
      </c>
      <c r="AP517" s="17"/>
    </row>
    <row r="518" spans="1:42" x14ac:dyDescent="0.35">
      <c r="A518" s="11">
        <v>519</v>
      </c>
      <c r="B518" s="5" t="str">
        <f>IF(Table1[[#This Row],[Savings]]&gt;0,"N","Y")</f>
        <v>N</v>
      </c>
      <c r="C518" s="5" t="s">
        <v>184</v>
      </c>
      <c r="D518" s="5" t="s">
        <v>356</v>
      </c>
      <c r="E518" s="5" t="s">
        <v>822</v>
      </c>
      <c r="F518" s="6">
        <v>38442</v>
      </c>
      <c r="G518" s="7">
        <f t="shared" ca="1" si="106"/>
        <v>20</v>
      </c>
      <c r="H518" s="4">
        <v>10</v>
      </c>
      <c r="I518" s="5" t="str">
        <f>IF(Table1[[#This Row],[No of Employees]]&lt;5,"Below 5",IF(Table1[[#This Row],[No of Employees]]&lt;10,"5 to 10",IF(Table1[[#This Row],[No of Employees]]&lt;15,"10 to 15","Above 15")))</f>
        <v>10 to 15</v>
      </c>
      <c r="J518" s="57">
        <v>52.335031000000001</v>
      </c>
      <c r="K518" s="34">
        <v>3.1572209999999998</v>
      </c>
      <c r="L518" s="34">
        <f t="shared" si="107"/>
        <v>55.492252000000001</v>
      </c>
      <c r="M518" s="67">
        <f t="shared" si="108"/>
        <v>2.0349503197773797E-3</v>
      </c>
      <c r="N518" s="34">
        <v>94.876447999999996</v>
      </c>
      <c r="O518" s="68">
        <f t="shared" si="109"/>
        <v>1.7767716002616099E-3</v>
      </c>
      <c r="P518" s="71"/>
      <c r="Q518" s="10">
        <v>251</v>
      </c>
      <c r="R518" s="8">
        <v>467</v>
      </c>
      <c r="S518" s="8">
        <v>12</v>
      </c>
      <c r="T518" s="8">
        <v>24</v>
      </c>
      <c r="U518" s="8">
        <v>2</v>
      </c>
      <c r="V518" s="8">
        <v>14</v>
      </c>
      <c r="W518" s="22">
        <v>38</v>
      </c>
      <c r="X518" s="16">
        <v>808</v>
      </c>
      <c r="Y518" s="8">
        <v>776</v>
      </c>
      <c r="Z518" s="9">
        <f t="shared" si="110"/>
        <v>3.9603960396039639E-2</v>
      </c>
      <c r="AA518" s="8">
        <f t="shared" si="111"/>
        <v>32</v>
      </c>
      <c r="AB518" s="42" t="str">
        <f t="shared" si="112"/>
        <v>F. 750-100</v>
      </c>
      <c r="AC518" s="40">
        <v>0.9</v>
      </c>
      <c r="AD518" s="26">
        <f t="shared" si="113"/>
        <v>698</v>
      </c>
      <c r="AE518" s="31">
        <f t="shared" si="114"/>
        <v>1</v>
      </c>
      <c r="AF518" s="31">
        <f>Table1[[#This Row],[Contactable leads]]*Table1[[#This Row],[Average productive calls per lead]]</f>
        <v>698</v>
      </c>
      <c r="AG518" s="31">
        <f>Table1[[#This Row],[Total Calls]]*$AG$1</f>
        <v>628.20000000000005</v>
      </c>
      <c r="AH518" s="31">
        <f>IF(Table1[[#This Row],[MSRU]]="Metro",3,IF(Table1[[#This Row],[MSRU]]="URBAN",2,1))</f>
        <v>2</v>
      </c>
      <c r="AI518" s="23">
        <f t="shared" si="115"/>
        <v>24</v>
      </c>
      <c r="AJ518" s="4">
        <f t="shared" si="116"/>
        <v>8</v>
      </c>
      <c r="AK518" s="4">
        <f t="shared" si="117"/>
        <v>6</v>
      </c>
      <c r="AL518" s="4">
        <f t="shared" si="118"/>
        <v>15</v>
      </c>
      <c r="AM518" s="4">
        <f>(Table1[[#This Row],[Total Employees dedicated for sales pitch]]*Table1[[#This Row],[Working days]]*Table1[[#This Row],[Productive working hours]]*60)/Table1[[#This Row],[Minutes per connected call]]</f>
        <v>1152</v>
      </c>
      <c r="AN51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698</v>
      </c>
      <c r="AO518" s="22">
        <f>Table1[[#This Row],[Contactable leads]]-Table1[[#This Row],[Contacted leads]]</f>
        <v>0</v>
      </c>
      <c r="AP518" s="17"/>
    </row>
    <row r="519" spans="1:42" x14ac:dyDescent="0.35">
      <c r="A519" s="11">
        <v>520</v>
      </c>
      <c r="B519" s="5" t="str">
        <f>IF(Table1[[#This Row],[Savings]]&gt;0,"N","Y")</f>
        <v>N</v>
      </c>
      <c r="C519" s="5" t="s">
        <v>316</v>
      </c>
      <c r="D519" s="5" t="s">
        <v>340</v>
      </c>
      <c r="E519" s="5" t="s">
        <v>823</v>
      </c>
      <c r="F519" s="6">
        <v>38792</v>
      </c>
      <c r="G519" s="7">
        <f t="shared" ca="1" si="106"/>
        <v>19</v>
      </c>
      <c r="H519" s="4">
        <v>11</v>
      </c>
      <c r="I519" s="5" t="str">
        <f>IF(Table1[[#This Row],[No of Employees]]&lt;5,"Below 5",IF(Table1[[#This Row],[No of Employees]]&lt;10,"5 to 10",IF(Table1[[#This Row],[No of Employees]]&lt;15,"10 to 15","Above 15")))</f>
        <v>10 to 15</v>
      </c>
      <c r="J519" s="57">
        <v>40.829957</v>
      </c>
      <c r="K519" s="34">
        <v>7.5393559999999997</v>
      </c>
      <c r="L519" s="34">
        <f t="shared" si="107"/>
        <v>48.369312999999998</v>
      </c>
      <c r="M519" s="67">
        <f t="shared" si="108"/>
        <v>1.7737458007067754E-3</v>
      </c>
      <c r="N519" s="34">
        <v>83.650150999999994</v>
      </c>
      <c r="O519" s="68">
        <f t="shared" si="109"/>
        <v>1.566534327406474E-3</v>
      </c>
      <c r="P519" s="71"/>
      <c r="Q519" s="10">
        <v>28</v>
      </c>
      <c r="R519" s="8">
        <v>332</v>
      </c>
      <c r="S519" s="8">
        <v>17</v>
      </c>
      <c r="T519" s="8">
        <v>21</v>
      </c>
      <c r="U519" s="8">
        <v>0</v>
      </c>
      <c r="V519" s="8">
        <v>6</v>
      </c>
      <c r="W519" s="22">
        <v>20</v>
      </c>
      <c r="X519" s="16">
        <v>424</v>
      </c>
      <c r="Y519" s="8">
        <v>413</v>
      </c>
      <c r="Z519" s="9">
        <f t="shared" si="110"/>
        <v>2.5943396226415061E-2</v>
      </c>
      <c r="AA519" s="8">
        <f t="shared" si="111"/>
        <v>11</v>
      </c>
      <c r="AB519" s="42" t="str">
        <f t="shared" si="112"/>
        <v>D. 240-500</v>
      </c>
      <c r="AC519" s="40">
        <v>0.9</v>
      </c>
      <c r="AD519" s="26">
        <f t="shared" si="113"/>
        <v>372</v>
      </c>
      <c r="AE519" s="31">
        <f t="shared" si="114"/>
        <v>1</v>
      </c>
      <c r="AF519" s="31">
        <f>Table1[[#This Row],[Contactable leads]]*Table1[[#This Row],[Average productive calls per lead]]</f>
        <v>372</v>
      </c>
      <c r="AG519" s="31">
        <f>Table1[[#This Row],[Total Calls]]*$AG$1</f>
        <v>334.8</v>
      </c>
      <c r="AH519" s="31">
        <f>IF(Table1[[#This Row],[MSRU]]="Metro",3,IF(Table1[[#This Row],[MSRU]]="URBAN",2,1))</f>
        <v>3</v>
      </c>
      <c r="AI519" s="23">
        <f t="shared" si="115"/>
        <v>24</v>
      </c>
      <c r="AJ519" s="4">
        <f t="shared" si="116"/>
        <v>8</v>
      </c>
      <c r="AK519" s="4">
        <f t="shared" si="117"/>
        <v>6</v>
      </c>
      <c r="AL519" s="4">
        <f t="shared" si="118"/>
        <v>15</v>
      </c>
      <c r="AM519" s="4">
        <f>(Table1[[#This Row],[Total Employees dedicated for sales pitch]]*Table1[[#This Row],[Working days]]*Table1[[#This Row],[Productive working hours]]*60)/Table1[[#This Row],[Minutes per connected call]]</f>
        <v>1728</v>
      </c>
      <c r="AN51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372</v>
      </c>
      <c r="AO519" s="22">
        <f>Table1[[#This Row],[Contactable leads]]-Table1[[#This Row],[Contacted leads]]</f>
        <v>0</v>
      </c>
      <c r="AP519" s="17"/>
    </row>
    <row r="520" spans="1:42" hidden="1" x14ac:dyDescent="0.35">
      <c r="A520" s="11">
        <v>521</v>
      </c>
      <c r="B520" s="5" t="str">
        <f>IF(Table1[[#This Row],[Savings]]&gt;0,"N","Y")</f>
        <v>Y</v>
      </c>
      <c r="C520" s="5" t="s">
        <v>179</v>
      </c>
      <c r="D520" s="5" t="s">
        <v>356</v>
      </c>
      <c r="E520" s="5" t="s">
        <v>824</v>
      </c>
      <c r="F520" s="6">
        <v>39216</v>
      </c>
      <c r="G520" s="7">
        <f t="shared" ca="1" si="106"/>
        <v>18</v>
      </c>
      <c r="H520" s="4"/>
      <c r="I520" s="5" t="str">
        <f>IF(Table1[[#This Row],[No of Employees]]&lt;5,"Below 5",IF(Table1[[#This Row],[No of Employees]]&lt;10,"5 to 10",IF(Table1[[#This Row],[No of Employees]]&lt;15,"10 to 15","Above 15")))</f>
        <v>Below 5</v>
      </c>
      <c r="J520" s="57">
        <v>0</v>
      </c>
      <c r="K520" s="34">
        <v>0</v>
      </c>
      <c r="L520" s="34">
        <f t="shared" si="107"/>
        <v>0</v>
      </c>
      <c r="M520" s="35">
        <f t="shared" si="108"/>
        <v>0</v>
      </c>
      <c r="N520" s="34">
        <v>0</v>
      </c>
      <c r="O520" s="36">
        <f t="shared" si="109"/>
        <v>0</v>
      </c>
      <c r="P520" s="70"/>
      <c r="Q520" s="10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22">
        <v>0</v>
      </c>
      <c r="X520" s="16">
        <v>0</v>
      </c>
      <c r="Y520" s="8">
        <v>0</v>
      </c>
      <c r="Z520" s="9">
        <f t="shared" si="110"/>
        <v>0</v>
      </c>
      <c r="AA520" s="8">
        <f t="shared" si="111"/>
        <v>0</v>
      </c>
      <c r="AB520" s="42" t="str">
        <f t="shared" si="112"/>
        <v>A. Below 50</v>
      </c>
      <c r="AC520" s="40">
        <v>0.9</v>
      </c>
      <c r="AD520" s="26">
        <f t="shared" si="113"/>
        <v>0</v>
      </c>
      <c r="AE520" s="31">
        <f t="shared" si="114"/>
        <v>1</v>
      </c>
      <c r="AF520" s="31">
        <f>Table1[[#This Row],[Contactable leads]]*Table1[[#This Row],[Average productive calls per lead]]</f>
        <v>0</v>
      </c>
      <c r="AG520" s="31">
        <f>Table1[[#This Row],[Total Calls]]*$AG$1</f>
        <v>0</v>
      </c>
      <c r="AH520" s="31">
        <f>IF(Table1[[#This Row],[MSRU]]="Metro",3,IF(Table1[[#This Row],[MSRU]]="URBAN",2,1))</f>
        <v>2</v>
      </c>
      <c r="AI520" s="23">
        <f t="shared" si="115"/>
        <v>24</v>
      </c>
      <c r="AJ520" s="4">
        <f t="shared" si="116"/>
        <v>8</v>
      </c>
      <c r="AK520" s="4">
        <f t="shared" si="117"/>
        <v>6</v>
      </c>
      <c r="AL520" s="4">
        <f t="shared" si="118"/>
        <v>15</v>
      </c>
      <c r="AM520" s="4">
        <f>(Table1[[#This Row],[Total Employees dedicated for sales pitch]]*Table1[[#This Row],[Working days]]*Table1[[#This Row],[Productive working hours]]*60)/Table1[[#This Row],[Minutes per connected call]]</f>
        <v>1152</v>
      </c>
      <c r="AN52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520" s="22">
        <f>Table1[[#This Row],[Contactable leads]]-Table1[[#This Row],[Contacted leads]]</f>
        <v>0</v>
      </c>
      <c r="AP520" s="17"/>
    </row>
    <row r="521" spans="1:42" x14ac:dyDescent="0.35">
      <c r="A521" s="11">
        <v>522</v>
      </c>
      <c r="B521" s="5" t="str">
        <f>IF(Table1[[#This Row],[Savings]]&gt;0,"N","Y")</f>
        <v>N</v>
      </c>
      <c r="C521" s="5" t="s">
        <v>316</v>
      </c>
      <c r="D521" s="5" t="s">
        <v>340</v>
      </c>
      <c r="E521" s="5" t="s">
        <v>825</v>
      </c>
      <c r="F521" s="6">
        <v>39535</v>
      </c>
      <c r="G521" s="7">
        <f t="shared" ca="1" si="106"/>
        <v>17</v>
      </c>
      <c r="H521" s="4">
        <v>7</v>
      </c>
      <c r="I521" s="5" t="str">
        <f>IF(Table1[[#This Row],[No of Employees]]&lt;5,"Below 5",IF(Table1[[#This Row],[No of Employees]]&lt;10,"5 to 10",IF(Table1[[#This Row],[No of Employees]]&lt;15,"10 to 15","Above 15")))</f>
        <v>5 to 10</v>
      </c>
      <c r="J521" s="57">
        <v>16.458106000000001</v>
      </c>
      <c r="K521" s="34">
        <v>19.362895000000002</v>
      </c>
      <c r="L521" s="34">
        <f t="shared" si="107"/>
        <v>35.821001000000003</v>
      </c>
      <c r="M521" s="67">
        <f t="shared" si="108"/>
        <v>1.3135880201743451E-3</v>
      </c>
      <c r="N521" s="34">
        <v>33.387788</v>
      </c>
      <c r="O521" s="68">
        <f t="shared" si="109"/>
        <v>6.2526027021959528E-4</v>
      </c>
      <c r="P521" s="71"/>
      <c r="Q521" s="10">
        <v>61</v>
      </c>
      <c r="R521" s="8">
        <v>121</v>
      </c>
      <c r="S521" s="8">
        <v>21</v>
      </c>
      <c r="T521" s="8">
        <v>4</v>
      </c>
      <c r="U521" s="8">
        <v>0</v>
      </c>
      <c r="V521" s="8">
        <v>3</v>
      </c>
      <c r="W521" s="22">
        <v>5</v>
      </c>
      <c r="X521" s="16">
        <v>215</v>
      </c>
      <c r="Y521" s="8">
        <v>207</v>
      </c>
      <c r="Z521" s="9">
        <f t="shared" si="110"/>
        <v>3.7209302325581395E-2</v>
      </c>
      <c r="AA521" s="8">
        <f t="shared" si="111"/>
        <v>8</v>
      </c>
      <c r="AB521" s="42" t="str">
        <f t="shared" si="112"/>
        <v>C. 100-250</v>
      </c>
      <c r="AC521" s="40">
        <v>0.9</v>
      </c>
      <c r="AD521" s="26">
        <f t="shared" si="113"/>
        <v>186</v>
      </c>
      <c r="AE521" s="31">
        <f t="shared" si="114"/>
        <v>1</v>
      </c>
      <c r="AF521" s="31">
        <f>Table1[[#This Row],[Contactable leads]]*Table1[[#This Row],[Average productive calls per lead]]</f>
        <v>186</v>
      </c>
      <c r="AG521" s="31">
        <f>Table1[[#This Row],[Total Calls]]*$AG$1</f>
        <v>167.4</v>
      </c>
      <c r="AH521" s="31">
        <f>IF(Table1[[#This Row],[MSRU]]="Metro",3,IF(Table1[[#This Row],[MSRU]]="URBAN",2,1))</f>
        <v>3</v>
      </c>
      <c r="AI521" s="23">
        <f t="shared" si="115"/>
        <v>24</v>
      </c>
      <c r="AJ521" s="4">
        <f t="shared" si="116"/>
        <v>8</v>
      </c>
      <c r="AK521" s="4">
        <f t="shared" si="117"/>
        <v>6</v>
      </c>
      <c r="AL521" s="4">
        <f t="shared" si="118"/>
        <v>15</v>
      </c>
      <c r="AM521" s="4">
        <f>(Table1[[#This Row],[Total Employees dedicated for sales pitch]]*Table1[[#This Row],[Working days]]*Table1[[#This Row],[Productive working hours]]*60)/Table1[[#This Row],[Minutes per connected call]]</f>
        <v>1728</v>
      </c>
      <c r="AN52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186</v>
      </c>
      <c r="AO521" s="22">
        <f>Table1[[#This Row],[Contactable leads]]-Table1[[#This Row],[Contacted leads]]</f>
        <v>0</v>
      </c>
      <c r="AP521" s="17"/>
    </row>
    <row r="522" spans="1:42" x14ac:dyDescent="0.35">
      <c r="A522" s="11">
        <v>523</v>
      </c>
      <c r="B522" s="5" t="str">
        <f>IF(Table1[[#This Row],[Savings]]&gt;0,"N","Y")</f>
        <v>N</v>
      </c>
      <c r="C522" s="5" t="s">
        <v>316</v>
      </c>
      <c r="D522" s="5" t="s">
        <v>356</v>
      </c>
      <c r="E522" s="5" t="s">
        <v>826</v>
      </c>
      <c r="F522" s="6">
        <v>39537</v>
      </c>
      <c r="G522" s="7">
        <f t="shared" ca="1" si="106"/>
        <v>17</v>
      </c>
      <c r="H522" s="4">
        <v>9</v>
      </c>
      <c r="I522" s="5" t="str">
        <f>IF(Table1[[#This Row],[No of Employees]]&lt;5,"Below 5",IF(Table1[[#This Row],[No of Employees]]&lt;10,"5 to 10",IF(Table1[[#This Row],[No of Employees]]&lt;15,"10 to 15","Above 15")))</f>
        <v>5 to 10</v>
      </c>
      <c r="J522" s="57">
        <v>30.478529999999999</v>
      </c>
      <c r="K522" s="34">
        <v>4.7396919999999998</v>
      </c>
      <c r="L522" s="34">
        <f t="shared" si="107"/>
        <v>35.218221999999997</v>
      </c>
      <c r="M522" s="67">
        <f t="shared" si="108"/>
        <v>1.2914835772188653E-3</v>
      </c>
      <c r="N522" s="34">
        <v>48.380591000000003</v>
      </c>
      <c r="O522" s="68">
        <f t="shared" si="109"/>
        <v>9.0603370915269142E-4</v>
      </c>
      <c r="P522" s="71"/>
      <c r="Q522" s="10">
        <v>137</v>
      </c>
      <c r="R522" s="8">
        <v>352</v>
      </c>
      <c r="S522" s="8">
        <v>8</v>
      </c>
      <c r="T522" s="8">
        <v>20</v>
      </c>
      <c r="U522" s="8">
        <v>2</v>
      </c>
      <c r="V522" s="8">
        <v>3</v>
      </c>
      <c r="W522" s="22">
        <v>8</v>
      </c>
      <c r="X522" s="16">
        <v>530</v>
      </c>
      <c r="Y522" s="8">
        <v>516</v>
      </c>
      <c r="Z522" s="9">
        <f t="shared" si="110"/>
        <v>2.6415094339622636E-2</v>
      </c>
      <c r="AA522" s="8">
        <f t="shared" si="111"/>
        <v>14</v>
      </c>
      <c r="AB522" s="42" t="str">
        <f t="shared" si="112"/>
        <v>E. 500-750</v>
      </c>
      <c r="AC522" s="40">
        <v>0.9</v>
      </c>
      <c r="AD522" s="26">
        <f t="shared" si="113"/>
        <v>464</v>
      </c>
      <c r="AE522" s="31">
        <f t="shared" si="114"/>
        <v>1</v>
      </c>
      <c r="AF522" s="31">
        <f>Table1[[#This Row],[Contactable leads]]*Table1[[#This Row],[Average productive calls per lead]]</f>
        <v>464</v>
      </c>
      <c r="AG522" s="31">
        <f>Table1[[#This Row],[Total Calls]]*$AG$1</f>
        <v>417.6</v>
      </c>
      <c r="AH522" s="31">
        <f>IF(Table1[[#This Row],[MSRU]]="Metro",3,IF(Table1[[#This Row],[MSRU]]="URBAN",2,1))</f>
        <v>2</v>
      </c>
      <c r="AI522" s="23">
        <f t="shared" si="115"/>
        <v>24</v>
      </c>
      <c r="AJ522" s="4">
        <f t="shared" si="116"/>
        <v>8</v>
      </c>
      <c r="AK522" s="4">
        <f t="shared" si="117"/>
        <v>6</v>
      </c>
      <c r="AL522" s="4">
        <f t="shared" si="118"/>
        <v>15</v>
      </c>
      <c r="AM522" s="4">
        <f>(Table1[[#This Row],[Total Employees dedicated for sales pitch]]*Table1[[#This Row],[Working days]]*Table1[[#This Row],[Productive working hours]]*60)/Table1[[#This Row],[Minutes per connected call]]</f>
        <v>1152</v>
      </c>
      <c r="AN52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464</v>
      </c>
      <c r="AO522" s="22">
        <f>Table1[[#This Row],[Contactable leads]]-Table1[[#This Row],[Contacted leads]]</f>
        <v>0</v>
      </c>
      <c r="AP522" s="17"/>
    </row>
    <row r="523" spans="1:42" x14ac:dyDescent="0.35">
      <c r="A523" s="11">
        <v>524</v>
      </c>
      <c r="B523" s="5" t="str">
        <f>IF(Table1[[#This Row],[Savings]]&gt;0,"N","Y")</f>
        <v>N</v>
      </c>
      <c r="C523" s="5" t="s">
        <v>313</v>
      </c>
      <c r="D523" s="5" t="s">
        <v>356</v>
      </c>
      <c r="E523" s="5" t="s">
        <v>827</v>
      </c>
      <c r="F523" s="6">
        <v>39604</v>
      </c>
      <c r="G523" s="7">
        <f t="shared" ca="1" si="106"/>
        <v>16</v>
      </c>
      <c r="H523" s="4">
        <v>7</v>
      </c>
      <c r="I523" s="5" t="str">
        <f>IF(Table1[[#This Row],[No of Employees]]&lt;5,"Below 5",IF(Table1[[#This Row],[No of Employees]]&lt;10,"5 to 10",IF(Table1[[#This Row],[No of Employees]]&lt;15,"10 to 15","Above 15")))</f>
        <v>5 to 10</v>
      </c>
      <c r="J523" s="57">
        <v>18.843527000000002</v>
      </c>
      <c r="K523" s="34">
        <v>1.2389479999999999</v>
      </c>
      <c r="L523" s="34">
        <f t="shared" si="107"/>
        <v>20.082475000000002</v>
      </c>
      <c r="M523" s="67">
        <f t="shared" si="108"/>
        <v>7.3644225004909213E-4</v>
      </c>
      <c r="N523" s="34">
        <v>22.924113999999999</v>
      </c>
      <c r="O523" s="68">
        <f t="shared" si="109"/>
        <v>4.2930480192892104E-4</v>
      </c>
      <c r="P523" s="71"/>
      <c r="Q523" s="10">
        <v>59</v>
      </c>
      <c r="R523" s="8">
        <v>130</v>
      </c>
      <c r="S523" s="8">
        <v>9</v>
      </c>
      <c r="T523" s="8">
        <v>13</v>
      </c>
      <c r="U523" s="8">
        <v>0</v>
      </c>
      <c r="V523" s="8">
        <v>2</v>
      </c>
      <c r="W523" s="22">
        <v>6</v>
      </c>
      <c r="X523" s="16">
        <v>219</v>
      </c>
      <c r="Y523" s="8">
        <v>208</v>
      </c>
      <c r="Z523" s="9">
        <f t="shared" si="110"/>
        <v>5.0228310502283158E-2</v>
      </c>
      <c r="AA523" s="8">
        <f t="shared" si="111"/>
        <v>11</v>
      </c>
      <c r="AB523" s="42" t="str">
        <f t="shared" si="112"/>
        <v>C. 100-250</v>
      </c>
      <c r="AC523" s="40">
        <v>0.9</v>
      </c>
      <c r="AD523" s="26">
        <f t="shared" si="113"/>
        <v>187</v>
      </c>
      <c r="AE523" s="31">
        <f t="shared" si="114"/>
        <v>1</v>
      </c>
      <c r="AF523" s="31">
        <f>Table1[[#This Row],[Contactable leads]]*Table1[[#This Row],[Average productive calls per lead]]</f>
        <v>187</v>
      </c>
      <c r="AG523" s="31">
        <f>Table1[[#This Row],[Total Calls]]*$AG$1</f>
        <v>168.3</v>
      </c>
      <c r="AH523" s="31">
        <f>IF(Table1[[#This Row],[MSRU]]="Metro",3,IF(Table1[[#This Row],[MSRU]]="URBAN",2,1))</f>
        <v>2</v>
      </c>
      <c r="AI523" s="23">
        <f t="shared" si="115"/>
        <v>24</v>
      </c>
      <c r="AJ523" s="4">
        <f t="shared" si="116"/>
        <v>8</v>
      </c>
      <c r="AK523" s="4">
        <f t="shared" si="117"/>
        <v>6</v>
      </c>
      <c r="AL523" s="4">
        <f t="shared" si="118"/>
        <v>15</v>
      </c>
      <c r="AM523" s="4">
        <f>(Table1[[#This Row],[Total Employees dedicated for sales pitch]]*Table1[[#This Row],[Working days]]*Table1[[#This Row],[Productive working hours]]*60)/Table1[[#This Row],[Minutes per connected call]]</f>
        <v>1152</v>
      </c>
      <c r="AN52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187</v>
      </c>
      <c r="AO523" s="22">
        <f>Table1[[#This Row],[Contactable leads]]-Table1[[#This Row],[Contacted leads]]</f>
        <v>0</v>
      </c>
      <c r="AP523" s="17"/>
    </row>
    <row r="524" spans="1:42" x14ac:dyDescent="0.35">
      <c r="A524" s="11">
        <v>525</v>
      </c>
      <c r="B524" s="5" t="str">
        <f>IF(Table1[[#This Row],[Savings]]&gt;0,"N","Y")</f>
        <v>N</v>
      </c>
      <c r="C524" s="5" t="s">
        <v>316</v>
      </c>
      <c r="D524" s="5" t="s">
        <v>340</v>
      </c>
      <c r="E524" s="5" t="s">
        <v>828</v>
      </c>
      <c r="F524" s="6">
        <v>39741</v>
      </c>
      <c r="G524" s="7">
        <f t="shared" ca="1" si="106"/>
        <v>16</v>
      </c>
      <c r="H524" s="4">
        <v>7</v>
      </c>
      <c r="I524" s="5" t="str">
        <f>IF(Table1[[#This Row],[No of Employees]]&lt;5,"Below 5",IF(Table1[[#This Row],[No of Employees]]&lt;10,"5 to 10",IF(Table1[[#This Row],[No of Employees]]&lt;15,"10 to 15","Above 15")))</f>
        <v>5 to 10</v>
      </c>
      <c r="J524" s="57">
        <v>20.327226</v>
      </c>
      <c r="K524" s="34">
        <v>6.9936619999999996</v>
      </c>
      <c r="L524" s="34">
        <f t="shared" si="107"/>
        <v>27.320888</v>
      </c>
      <c r="M524" s="67">
        <f t="shared" si="108"/>
        <v>1.001881303577335E-3</v>
      </c>
      <c r="N524" s="34">
        <v>46.485722000000003</v>
      </c>
      <c r="O524" s="68">
        <f t="shared" si="109"/>
        <v>8.7054809078915274E-4</v>
      </c>
      <c r="P524" s="71"/>
      <c r="Q524" s="10">
        <v>22</v>
      </c>
      <c r="R524" s="8">
        <v>146</v>
      </c>
      <c r="S524" s="8">
        <v>12</v>
      </c>
      <c r="T524" s="8">
        <v>11</v>
      </c>
      <c r="U524" s="8">
        <v>0</v>
      </c>
      <c r="V524" s="8">
        <v>2</v>
      </c>
      <c r="W524" s="22">
        <v>6</v>
      </c>
      <c r="X524" s="16">
        <v>199</v>
      </c>
      <c r="Y524" s="8">
        <v>190</v>
      </c>
      <c r="Z524" s="9">
        <f t="shared" si="110"/>
        <v>4.5226130653266305E-2</v>
      </c>
      <c r="AA524" s="8">
        <f t="shared" si="111"/>
        <v>9</v>
      </c>
      <c r="AB524" s="42" t="str">
        <f t="shared" si="112"/>
        <v>C. 100-250</v>
      </c>
      <c r="AC524" s="40">
        <v>0.9</v>
      </c>
      <c r="AD524" s="26">
        <f t="shared" si="113"/>
        <v>171</v>
      </c>
      <c r="AE524" s="31">
        <f t="shared" si="114"/>
        <v>1</v>
      </c>
      <c r="AF524" s="31">
        <f>Table1[[#This Row],[Contactable leads]]*Table1[[#This Row],[Average productive calls per lead]]</f>
        <v>171</v>
      </c>
      <c r="AG524" s="31">
        <f>Table1[[#This Row],[Total Calls]]*$AG$1</f>
        <v>153.9</v>
      </c>
      <c r="AH524" s="31">
        <f>IF(Table1[[#This Row],[MSRU]]="Metro",3,IF(Table1[[#This Row],[MSRU]]="URBAN",2,1))</f>
        <v>3</v>
      </c>
      <c r="AI524" s="23">
        <f t="shared" si="115"/>
        <v>24</v>
      </c>
      <c r="AJ524" s="4">
        <f t="shared" si="116"/>
        <v>8</v>
      </c>
      <c r="AK524" s="4">
        <f t="shared" si="117"/>
        <v>6</v>
      </c>
      <c r="AL524" s="4">
        <f t="shared" si="118"/>
        <v>15</v>
      </c>
      <c r="AM524" s="4">
        <f>(Table1[[#This Row],[Total Employees dedicated for sales pitch]]*Table1[[#This Row],[Working days]]*Table1[[#This Row],[Productive working hours]]*60)/Table1[[#This Row],[Minutes per connected call]]</f>
        <v>1728</v>
      </c>
      <c r="AN52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171</v>
      </c>
      <c r="AO524" s="22">
        <f>Table1[[#This Row],[Contactable leads]]-Table1[[#This Row],[Contacted leads]]</f>
        <v>0</v>
      </c>
      <c r="AP524" s="17"/>
    </row>
    <row r="525" spans="1:42" x14ac:dyDescent="0.35">
      <c r="A525" s="11">
        <v>526</v>
      </c>
      <c r="B525" s="5" t="str">
        <f>IF(Table1[[#This Row],[Savings]]&gt;0,"N","Y")</f>
        <v>N</v>
      </c>
      <c r="C525" s="5" t="s">
        <v>184</v>
      </c>
      <c r="D525" s="5" t="s">
        <v>356</v>
      </c>
      <c r="E525" s="5" t="s">
        <v>829</v>
      </c>
      <c r="F525" s="6">
        <v>39897</v>
      </c>
      <c r="G525" s="7">
        <f t="shared" ca="1" si="106"/>
        <v>16</v>
      </c>
      <c r="H525" s="4">
        <v>8</v>
      </c>
      <c r="I525" s="5" t="str">
        <f>IF(Table1[[#This Row],[No of Employees]]&lt;5,"Below 5",IF(Table1[[#This Row],[No of Employees]]&lt;10,"5 to 10",IF(Table1[[#This Row],[No of Employees]]&lt;15,"10 to 15","Above 15")))</f>
        <v>5 to 10</v>
      </c>
      <c r="J525" s="57">
        <v>50.968183000000003</v>
      </c>
      <c r="K525" s="34">
        <v>2.9019819999999998</v>
      </c>
      <c r="L525" s="34">
        <f t="shared" si="107"/>
        <v>53.870165</v>
      </c>
      <c r="M525" s="67">
        <f t="shared" si="108"/>
        <v>1.9754669443440539E-3</v>
      </c>
      <c r="N525" s="34">
        <v>124.62714099999999</v>
      </c>
      <c r="O525" s="68">
        <f t="shared" si="109"/>
        <v>2.3339192119692263E-3</v>
      </c>
      <c r="P525" s="71"/>
      <c r="Q525" s="10">
        <v>145</v>
      </c>
      <c r="R525" s="8">
        <v>582</v>
      </c>
      <c r="S525" s="8">
        <v>13</v>
      </c>
      <c r="T525" s="8">
        <v>26</v>
      </c>
      <c r="U525" s="8">
        <v>2</v>
      </c>
      <c r="V525" s="8">
        <v>10</v>
      </c>
      <c r="W525" s="22">
        <v>33</v>
      </c>
      <c r="X525" s="16">
        <v>811</v>
      </c>
      <c r="Y525" s="8">
        <v>782</v>
      </c>
      <c r="Z525" s="9">
        <f t="shared" si="110"/>
        <v>3.5758323057953123E-2</v>
      </c>
      <c r="AA525" s="8">
        <f t="shared" si="111"/>
        <v>29</v>
      </c>
      <c r="AB525" s="42" t="str">
        <f t="shared" si="112"/>
        <v>F. 750-100</v>
      </c>
      <c r="AC525" s="40">
        <v>0.9</v>
      </c>
      <c r="AD525" s="26">
        <f t="shared" si="113"/>
        <v>704</v>
      </c>
      <c r="AE525" s="31">
        <f t="shared" si="114"/>
        <v>1</v>
      </c>
      <c r="AF525" s="31">
        <f>Table1[[#This Row],[Contactable leads]]*Table1[[#This Row],[Average productive calls per lead]]</f>
        <v>704</v>
      </c>
      <c r="AG525" s="31">
        <f>Table1[[#This Row],[Total Calls]]*$AG$1</f>
        <v>633.6</v>
      </c>
      <c r="AH525" s="31">
        <f>IF(Table1[[#This Row],[MSRU]]="Metro",3,IF(Table1[[#This Row],[MSRU]]="URBAN",2,1))</f>
        <v>2</v>
      </c>
      <c r="AI525" s="23">
        <f t="shared" si="115"/>
        <v>24</v>
      </c>
      <c r="AJ525" s="4">
        <f t="shared" si="116"/>
        <v>8</v>
      </c>
      <c r="AK525" s="4">
        <f t="shared" si="117"/>
        <v>6</v>
      </c>
      <c r="AL525" s="4">
        <f t="shared" si="118"/>
        <v>15</v>
      </c>
      <c r="AM525" s="4">
        <f>(Table1[[#This Row],[Total Employees dedicated for sales pitch]]*Table1[[#This Row],[Working days]]*Table1[[#This Row],[Productive working hours]]*60)/Table1[[#This Row],[Minutes per connected call]]</f>
        <v>1152</v>
      </c>
      <c r="AN52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704</v>
      </c>
      <c r="AO525" s="22">
        <f>Table1[[#This Row],[Contactable leads]]-Table1[[#This Row],[Contacted leads]]</f>
        <v>0</v>
      </c>
      <c r="AP525" s="17"/>
    </row>
    <row r="526" spans="1:42" hidden="1" x14ac:dyDescent="0.35">
      <c r="A526" s="11">
        <v>527</v>
      </c>
      <c r="B526" s="5" t="str">
        <f>IF(Table1[[#This Row],[Savings]]&gt;0,"N","Y")</f>
        <v>Y</v>
      </c>
      <c r="C526" s="5" t="s">
        <v>316</v>
      </c>
      <c r="D526" s="5" t="s">
        <v>340</v>
      </c>
      <c r="E526" s="5" t="s">
        <v>830</v>
      </c>
      <c r="F526" s="6">
        <v>40438</v>
      </c>
      <c r="G526" s="7">
        <f t="shared" ca="1" si="106"/>
        <v>14</v>
      </c>
      <c r="H526" s="4"/>
      <c r="I526" s="5" t="str">
        <f>IF(Table1[[#This Row],[No of Employees]]&lt;5,"Below 5",IF(Table1[[#This Row],[No of Employees]]&lt;10,"5 to 10",IF(Table1[[#This Row],[No of Employees]]&lt;15,"10 to 15","Above 15")))</f>
        <v>Below 5</v>
      </c>
      <c r="J526" s="57">
        <v>0</v>
      </c>
      <c r="K526" s="34">
        <v>0</v>
      </c>
      <c r="L526" s="34">
        <f t="shared" si="107"/>
        <v>0</v>
      </c>
      <c r="M526" s="35">
        <f t="shared" si="108"/>
        <v>0</v>
      </c>
      <c r="N526" s="34">
        <v>0</v>
      </c>
      <c r="O526" s="36">
        <f t="shared" si="109"/>
        <v>0</v>
      </c>
      <c r="P526" s="70"/>
      <c r="Q526" s="10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22">
        <v>0</v>
      </c>
      <c r="X526" s="16">
        <v>0</v>
      </c>
      <c r="Y526" s="8">
        <v>0</v>
      </c>
      <c r="Z526" s="9">
        <f t="shared" si="110"/>
        <v>0</v>
      </c>
      <c r="AA526" s="8">
        <f t="shared" si="111"/>
        <v>0</v>
      </c>
      <c r="AB526" s="42" t="str">
        <f t="shared" si="112"/>
        <v>A. Below 50</v>
      </c>
      <c r="AC526" s="40">
        <v>0.9</v>
      </c>
      <c r="AD526" s="26">
        <f t="shared" si="113"/>
        <v>0</v>
      </c>
      <c r="AE526" s="31">
        <f t="shared" si="114"/>
        <v>1</v>
      </c>
      <c r="AF526" s="31">
        <f>Table1[[#This Row],[Contactable leads]]*Table1[[#This Row],[Average productive calls per lead]]</f>
        <v>0</v>
      </c>
      <c r="AG526" s="31">
        <f>Table1[[#This Row],[Total Calls]]*$AG$1</f>
        <v>0</v>
      </c>
      <c r="AH526" s="31">
        <f>IF(Table1[[#This Row],[MSRU]]="Metro",3,IF(Table1[[#This Row],[MSRU]]="URBAN",2,1))</f>
        <v>3</v>
      </c>
      <c r="AI526" s="23">
        <f t="shared" si="115"/>
        <v>24</v>
      </c>
      <c r="AJ526" s="4">
        <f t="shared" si="116"/>
        <v>8</v>
      </c>
      <c r="AK526" s="4">
        <f t="shared" si="117"/>
        <v>6</v>
      </c>
      <c r="AL526" s="4">
        <f t="shared" si="118"/>
        <v>15</v>
      </c>
      <c r="AM526" s="4">
        <f>(Table1[[#This Row],[Total Employees dedicated for sales pitch]]*Table1[[#This Row],[Working days]]*Table1[[#This Row],[Productive working hours]]*60)/Table1[[#This Row],[Minutes per connected call]]</f>
        <v>1728</v>
      </c>
      <c r="AN52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526" s="22">
        <f>Table1[[#This Row],[Contactable leads]]-Table1[[#This Row],[Contacted leads]]</f>
        <v>0</v>
      </c>
      <c r="AP526" s="17"/>
    </row>
    <row r="527" spans="1:42" x14ac:dyDescent="0.35">
      <c r="A527" s="11">
        <v>528</v>
      </c>
      <c r="B527" s="5" t="str">
        <f>IF(Table1[[#This Row],[Savings]]&gt;0,"N","Y")</f>
        <v>N</v>
      </c>
      <c r="C527" s="5" t="s">
        <v>222</v>
      </c>
      <c r="D527" s="5" t="s">
        <v>175</v>
      </c>
      <c r="E527" s="5" t="s">
        <v>831</v>
      </c>
      <c r="F527" s="6">
        <v>40627</v>
      </c>
      <c r="G527" s="7">
        <f t="shared" ca="1" si="106"/>
        <v>14</v>
      </c>
      <c r="H527" s="4">
        <v>9</v>
      </c>
      <c r="I527" s="5" t="str">
        <f>IF(Table1[[#This Row],[No of Employees]]&lt;5,"Below 5",IF(Table1[[#This Row],[No of Employees]]&lt;10,"5 to 10",IF(Table1[[#This Row],[No of Employees]]&lt;15,"10 to 15","Above 15")))</f>
        <v>5 to 10</v>
      </c>
      <c r="J527" s="57">
        <v>22.050986999999999</v>
      </c>
      <c r="K527" s="34">
        <v>3.0863800000000001</v>
      </c>
      <c r="L527" s="34">
        <f t="shared" si="107"/>
        <v>25.137366999999998</v>
      </c>
      <c r="M527" s="67">
        <f t="shared" si="108"/>
        <v>9.2180964317345319E-4</v>
      </c>
      <c r="N527" s="34">
        <v>31.486920999999999</v>
      </c>
      <c r="O527" s="68">
        <f t="shared" si="109"/>
        <v>5.8966232602300722E-4</v>
      </c>
      <c r="P527" s="71"/>
      <c r="Q527" s="10">
        <v>88</v>
      </c>
      <c r="R527" s="8">
        <v>98</v>
      </c>
      <c r="S527" s="8">
        <v>26</v>
      </c>
      <c r="T527" s="8">
        <v>12</v>
      </c>
      <c r="U527" s="8">
        <v>0</v>
      </c>
      <c r="V527" s="8">
        <v>2</v>
      </c>
      <c r="W527" s="22">
        <v>10</v>
      </c>
      <c r="X527" s="16">
        <v>236</v>
      </c>
      <c r="Y527" s="8">
        <v>228</v>
      </c>
      <c r="Z527" s="9">
        <f t="shared" si="110"/>
        <v>3.3898305084745783E-2</v>
      </c>
      <c r="AA527" s="8">
        <f t="shared" si="111"/>
        <v>8</v>
      </c>
      <c r="AB527" s="42" t="str">
        <f t="shared" si="112"/>
        <v>C. 100-250</v>
      </c>
      <c r="AC527" s="40">
        <v>0.9</v>
      </c>
      <c r="AD527" s="26">
        <f t="shared" si="113"/>
        <v>205</v>
      </c>
      <c r="AE527" s="31">
        <f t="shared" si="114"/>
        <v>1</v>
      </c>
      <c r="AF527" s="31">
        <f>Table1[[#This Row],[Contactable leads]]*Table1[[#This Row],[Average productive calls per lead]]</f>
        <v>205</v>
      </c>
      <c r="AG527" s="31">
        <f>Table1[[#This Row],[Total Calls]]*$AG$1</f>
        <v>184.5</v>
      </c>
      <c r="AH527" s="31">
        <f>IF(Table1[[#This Row],[MSRU]]="Metro",3,IF(Table1[[#This Row],[MSRU]]="URBAN",2,1))</f>
        <v>1</v>
      </c>
      <c r="AI527" s="23">
        <f t="shared" si="115"/>
        <v>24</v>
      </c>
      <c r="AJ527" s="4">
        <f t="shared" si="116"/>
        <v>8</v>
      </c>
      <c r="AK527" s="4">
        <f t="shared" si="117"/>
        <v>6</v>
      </c>
      <c r="AL527" s="4">
        <f t="shared" si="118"/>
        <v>15</v>
      </c>
      <c r="AM527" s="4">
        <f>(Table1[[#This Row],[Total Employees dedicated for sales pitch]]*Table1[[#This Row],[Working days]]*Table1[[#This Row],[Productive working hours]]*60)/Table1[[#This Row],[Minutes per connected call]]</f>
        <v>576</v>
      </c>
      <c r="AN52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205</v>
      </c>
      <c r="AO527" s="22">
        <f>Table1[[#This Row],[Contactable leads]]-Table1[[#This Row],[Contacted leads]]</f>
        <v>0</v>
      </c>
      <c r="AP527" s="17"/>
    </row>
    <row r="528" spans="1:42" x14ac:dyDescent="0.35">
      <c r="A528" s="11">
        <v>529</v>
      </c>
      <c r="B528" s="5" t="str">
        <f>IF(Table1[[#This Row],[Savings]]&gt;0,"N","Y")</f>
        <v>N</v>
      </c>
      <c r="C528" s="5" t="s">
        <v>184</v>
      </c>
      <c r="D528" s="5" t="s">
        <v>343</v>
      </c>
      <c r="E528" s="5" t="s">
        <v>832</v>
      </c>
      <c r="F528" s="6">
        <v>40700</v>
      </c>
      <c r="G528" s="7">
        <f t="shared" ca="1" si="106"/>
        <v>13</v>
      </c>
      <c r="H528" s="4">
        <v>7</v>
      </c>
      <c r="I528" s="5" t="str">
        <f>IF(Table1[[#This Row],[No of Employees]]&lt;5,"Below 5",IF(Table1[[#This Row],[No of Employees]]&lt;10,"5 to 10",IF(Table1[[#This Row],[No of Employees]]&lt;15,"10 to 15","Above 15")))</f>
        <v>5 to 10</v>
      </c>
      <c r="J528" s="57">
        <v>12.064068000000001</v>
      </c>
      <c r="K528" s="34">
        <v>0.57915899999999998</v>
      </c>
      <c r="L528" s="34">
        <f t="shared" si="107"/>
        <v>12.643227000000001</v>
      </c>
      <c r="M528" s="67">
        <f t="shared" si="108"/>
        <v>4.6363839814372648E-4</v>
      </c>
      <c r="N528" s="34">
        <v>16.782367000000001</v>
      </c>
      <c r="O528" s="68">
        <f t="shared" si="109"/>
        <v>3.142869879653129E-4</v>
      </c>
      <c r="P528" s="71"/>
      <c r="Q528" s="10">
        <v>42</v>
      </c>
      <c r="R528" s="8">
        <v>67</v>
      </c>
      <c r="S528" s="8">
        <v>1</v>
      </c>
      <c r="T528" s="8">
        <v>3</v>
      </c>
      <c r="U528" s="8">
        <v>0</v>
      </c>
      <c r="V528" s="8">
        <v>1</v>
      </c>
      <c r="W528" s="22">
        <v>5</v>
      </c>
      <c r="X528" s="16">
        <v>119</v>
      </c>
      <c r="Y528" s="8">
        <v>116</v>
      </c>
      <c r="Z528" s="9">
        <f t="shared" si="110"/>
        <v>2.5210084033613467E-2</v>
      </c>
      <c r="AA528" s="8">
        <f t="shared" si="111"/>
        <v>3</v>
      </c>
      <c r="AB528" s="42" t="str">
        <f t="shared" si="112"/>
        <v>C. 100-250</v>
      </c>
      <c r="AC528" s="40">
        <v>0.9</v>
      </c>
      <c r="AD528" s="26">
        <f t="shared" si="113"/>
        <v>104</v>
      </c>
      <c r="AE528" s="31">
        <f t="shared" si="114"/>
        <v>1</v>
      </c>
      <c r="AF528" s="31">
        <f>Table1[[#This Row],[Contactable leads]]*Table1[[#This Row],[Average productive calls per lead]]</f>
        <v>104</v>
      </c>
      <c r="AG528" s="31">
        <f>Table1[[#This Row],[Total Calls]]*$AG$1</f>
        <v>93.600000000000009</v>
      </c>
      <c r="AH528" s="31">
        <f>IF(Table1[[#This Row],[MSRU]]="Metro",3,IF(Table1[[#This Row],[MSRU]]="URBAN",2,1))</f>
        <v>1</v>
      </c>
      <c r="AI528" s="23">
        <f t="shared" si="115"/>
        <v>24</v>
      </c>
      <c r="AJ528" s="4">
        <f t="shared" si="116"/>
        <v>8</v>
      </c>
      <c r="AK528" s="4">
        <f t="shared" si="117"/>
        <v>6</v>
      </c>
      <c r="AL528" s="4">
        <f t="shared" si="118"/>
        <v>15</v>
      </c>
      <c r="AM528" s="4">
        <f>(Table1[[#This Row],[Total Employees dedicated for sales pitch]]*Table1[[#This Row],[Working days]]*Table1[[#This Row],[Productive working hours]]*60)/Table1[[#This Row],[Minutes per connected call]]</f>
        <v>576</v>
      </c>
      <c r="AN52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104</v>
      </c>
      <c r="AO528" s="22">
        <f>Table1[[#This Row],[Contactable leads]]-Table1[[#This Row],[Contacted leads]]</f>
        <v>0</v>
      </c>
      <c r="AP528" s="17"/>
    </row>
    <row r="529" spans="1:42" x14ac:dyDescent="0.35">
      <c r="A529" s="11">
        <v>530</v>
      </c>
      <c r="B529" s="5" t="str">
        <f>IF(Table1[[#This Row],[Savings]]&gt;0,"N","Y")</f>
        <v>N</v>
      </c>
      <c r="C529" s="5" t="s">
        <v>315</v>
      </c>
      <c r="D529" s="5" t="s">
        <v>175</v>
      </c>
      <c r="E529" s="5" t="s">
        <v>833</v>
      </c>
      <c r="F529" s="6">
        <v>40996</v>
      </c>
      <c r="G529" s="7">
        <f t="shared" ca="1" si="106"/>
        <v>13</v>
      </c>
      <c r="H529" s="4">
        <v>7</v>
      </c>
      <c r="I529" s="5" t="str">
        <f>IF(Table1[[#This Row],[No of Employees]]&lt;5,"Below 5",IF(Table1[[#This Row],[No of Employees]]&lt;10,"5 to 10",IF(Table1[[#This Row],[No of Employees]]&lt;15,"10 to 15","Above 15")))</f>
        <v>5 to 10</v>
      </c>
      <c r="J529" s="57">
        <v>7.928776</v>
      </c>
      <c r="K529" s="34">
        <v>0.43887900000000002</v>
      </c>
      <c r="L529" s="34">
        <f t="shared" si="107"/>
        <v>8.3676549999999992</v>
      </c>
      <c r="M529" s="67">
        <f t="shared" si="108"/>
        <v>3.068493637280532E-4</v>
      </c>
      <c r="N529" s="34">
        <v>12.28037</v>
      </c>
      <c r="O529" s="68">
        <f t="shared" si="109"/>
        <v>2.2997712410886912E-4</v>
      </c>
      <c r="P529" s="71"/>
      <c r="Q529" s="10">
        <v>40</v>
      </c>
      <c r="R529" s="8">
        <v>77</v>
      </c>
      <c r="S529" s="8">
        <v>2</v>
      </c>
      <c r="T529" s="8">
        <v>3</v>
      </c>
      <c r="U529" s="8">
        <v>0</v>
      </c>
      <c r="V529" s="8">
        <v>0</v>
      </c>
      <c r="W529" s="22">
        <v>1</v>
      </c>
      <c r="X529" s="16">
        <v>123</v>
      </c>
      <c r="Y529" s="8">
        <v>121</v>
      </c>
      <c r="Z529" s="9">
        <f t="shared" si="110"/>
        <v>1.6260162601625994E-2</v>
      </c>
      <c r="AA529" s="8">
        <f t="shared" si="111"/>
        <v>2</v>
      </c>
      <c r="AB529" s="42" t="str">
        <f t="shared" si="112"/>
        <v>C. 100-250</v>
      </c>
      <c r="AC529" s="40">
        <v>0.9</v>
      </c>
      <c r="AD529" s="26">
        <f t="shared" si="113"/>
        <v>109</v>
      </c>
      <c r="AE529" s="31">
        <f t="shared" si="114"/>
        <v>1</v>
      </c>
      <c r="AF529" s="31">
        <f>Table1[[#This Row],[Contactable leads]]*Table1[[#This Row],[Average productive calls per lead]]</f>
        <v>109</v>
      </c>
      <c r="AG529" s="31">
        <f>Table1[[#This Row],[Total Calls]]*$AG$1</f>
        <v>98.100000000000009</v>
      </c>
      <c r="AH529" s="31">
        <f>IF(Table1[[#This Row],[MSRU]]="Metro",3,IF(Table1[[#This Row],[MSRU]]="URBAN",2,1))</f>
        <v>1</v>
      </c>
      <c r="AI529" s="23">
        <f t="shared" si="115"/>
        <v>24</v>
      </c>
      <c r="AJ529" s="4">
        <f t="shared" si="116"/>
        <v>8</v>
      </c>
      <c r="AK529" s="4">
        <f t="shared" si="117"/>
        <v>6</v>
      </c>
      <c r="AL529" s="4">
        <f t="shared" si="118"/>
        <v>15</v>
      </c>
      <c r="AM529" s="4">
        <f>(Table1[[#This Row],[Total Employees dedicated for sales pitch]]*Table1[[#This Row],[Working days]]*Table1[[#This Row],[Productive working hours]]*60)/Table1[[#This Row],[Minutes per connected call]]</f>
        <v>576</v>
      </c>
      <c r="AN52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109</v>
      </c>
      <c r="AO529" s="22">
        <f>Table1[[#This Row],[Contactable leads]]-Table1[[#This Row],[Contacted leads]]</f>
        <v>0</v>
      </c>
      <c r="AP529" s="17"/>
    </row>
    <row r="530" spans="1:42" x14ac:dyDescent="0.35">
      <c r="A530" s="11">
        <v>531</v>
      </c>
      <c r="B530" s="5" t="str">
        <f>IF(Table1[[#This Row],[Savings]]&gt;0,"N","Y")</f>
        <v>N</v>
      </c>
      <c r="C530" s="5" t="s">
        <v>181</v>
      </c>
      <c r="D530" s="5" t="s">
        <v>175</v>
      </c>
      <c r="E530" s="5" t="s">
        <v>834</v>
      </c>
      <c r="F530" s="6">
        <v>24471</v>
      </c>
      <c r="G530" s="7">
        <f t="shared" ca="1" si="106"/>
        <v>58</v>
      </c>
      <c r="H530" s="4">
        <v>7</v>
      </c>
      <c r="I530" s="5" t="str">
        <f>IF(Table1[[#This Row],[No of Employees]]&lt;5,"Below 5",IF(Table1[[#This Row],[No of Employees]]&lt;10,"5 to 10",IF(Table1[[#This Row],[No of Employees]]&lt;15,"10 to 15","Above 15")))</f>
        <v>5 to 10</v>
      </c>
      <c r="J530" s="57">
        <v>21.572372999999999</v>
      </c>
      <c r="K530" s="34">
        <v>1.0058959999999999</v>
      </c>
      <c r="L530" s="34">
        <f t="shared" si="107"/>
        <v>22.578268999999999</v>
      </c>
      <c r="M530" s="67">
        <f t="shared" si="108"/>
        <v>8.2796523957199815E-4</v>
      </c>
      <c r="N530" s="34">
        <v>23.827611000000001</v>
      </c>
      <c r="O530" s="68">
        <f t="shared" si="109"/>
        <v>4.462247841200921E-4</v>
      </c>
      <c r="P530" s="71"/>
      <c r="Q530" s="10">
        <v>64</v>
      </c>
      <c r="R530" s="8">
        <v>128</v>
      </c>
      <c r="S530" s="8">
        <v>3</v>
      </c>
      <c r="T530" s="8">
        <v>11</v>
      </c>
      <c r="U530" s="8">
        <v>0</v>
      </c>
      <c r="V530" s="8">
        <v>0</v>
      </c>
      <c r="W530" s="22">
        <v>4</v>
      </c>
      <c r="X530" s="16">
        <v>210</v>
      </c>
      <c r="Y530" s="8">
        <v>201</v>
      </c>
      <c r="Z530" s="9">
        <f t="shared" si="110"/>
        <v>4.2857142857142816E-2</v>
      </c>
      <c r="AA530" s="8">
        <f t="shared" si="111"/>
        <v>9</v>
      </c>
      <c r="AB530" s="42" t="str">
        <f t="shared" si="112"/>
        <v>C. 100-250</v>
      </c>
      <c r="AC530" s="40">
        <v>0.9</v>
      </c>
      <c r="AD530" s="26">
        <f t="shared" si="113"/>
        <v>181</v>
      </c>
      <c r="AE530" s="31">
        <f t="shared" si="114"/>
        <v>1</v>
      </c>
      <c r="AF530" s="31">
        <f>Table1[[#This Row],[Contactable leads]]*Table1[[#This Row],[Average productive calls per lead]]</f>
        <v>181</v>
      </c>
      <c r="AG530" s="31">
        <f>Table1[[#This Row],[Total Calls]]*$AG$1</f>
        <v>162.9</v>
      </c>
      <c r="AH530" s="31">
        <f>IF(Table1[[#This Row],[MSRU]]="Metro",3,IF(Table1[[#This Row],[MSRU]]="URBAN",2,1))</f>
        <v>1</v>
      </c>
      <c r="AI530" s="23">
        <f t="shared" si="115"/>
        <v>24</v>
      </c>
      <c r="AJ530" s="4">
        <f t="shared" si="116"/>
        <v>8</v>
      </c>
      <c r="AK530" s="4">
        <f t="shared" si="117"/>
        <v>6</v>
      </c>
      <c r="AL530" s="4">
        <f t="shared" si="118"/>
        <v>15</v>
      </c>
      <c r="AM530" s="4">
        <f>(Table1[[#This Row],[Total Employees dedicated for sales pitch]]*Table1[[#This Row],[Working days]]*Table1[[#This Row],[Productive working hours]]*60)/Table1[[#This Row],[Minutes per connected call]]</f>
        <v>576</v>
      </c>
      <c r="AN53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181</v>
      </c>
      <c r="AO530" s="22">
        <f>Table1[[#This Row],[Contactable leads]]-Table1[[#This Row],[Contacted leads]]</f>
        <v>0</v>
      </c>
      <c r="AP530" s="17"/>
    </row>
    <row r="531" spans="1:42" x14ac:dyDescent="0.35">
      <c r="A531" s="11">
        <v>532</v>
      </c>
      <c r="B531" s="5" t="str">
        <f>IF(Table1[[#This Row],[Savings]]&gt;0,"N","Y")</f>
        <v>N</v>
      </c>
      <c r="C531" s="5" t="s">
        <v>179</v>
      </c>
      <c r="D531" s="5" t="s">
        <v>175</v>
      </c>
      <c r="E531" s="5" t="s">
        <v>194</v>
      </c>
      <c r="F531" s="6">
        <v>26026</v>
      </c>
      <c r="G531" s="7">
        <f t="shared" ca="1" si="106"/>
        <v>54</v>
      </c>
      <c r="H531" s="4">
        <v>8</v>
      </c>
      <c r="I531" s="5" t="str">
        <f>IF(Table1[[#This Row],[No of Employees]]&lt;5,"Below 5",IF(Table1[[#This Row],[No of Employees]]&lt;10,"5 to 10",IF(Table1[[#This Row],[No of Employees]]&lt;15,"10 to 15","Above 15")))</f>
        <v>5 to 10</v>
      </c>
      <c r="J531" s="57">
        <v>34.203018999999998</v>
      </c>
      <c r="K531" s="34">
        <v>1.745088</v>
      </c>
      <c r="L531" s="34">
        <f t="shared" si="107"/>
        <v>35.948107</v>
      </c>
      <c r="M531" s="67">
        <f t="shared" si="108"/>
        <v>1.318249110435119E-3</v>
      </c>
      <c r="N531" s="34">
        <v>46.367660999999998</v>
      </c>
      <c r="O531" s="68">
        <f t="shared" si="109"/>
        <v>8.6833713710865142E-4</v>
      </c>
      <c r="P531" s="71"/>
      <c r="Q531" s="10">
        <v>36</v>
      </c>
      <c r="R531" s="8">
        <v>237</v>
      </c>
      <c r="S531" s="8">
        <v>5</v>
      </c>
      <c r="T531" s="8">
        <v>41</v>
      </c>
      <c r="U531" s="8">
        <v>0</v>
      </c>
      <c r="V531" s="8">
        <v>2</v>
      </c>
      <c r="W531" s="22">
        <v>8</v>
      </c>
      <c r="X531" s="16">
        <v>329</v>
      </c>
      <c r="Y531" s="8">
        <v>303</v>
      </c>
      <c r="Z531" s="9">
        <f t="shared" si="110"/>
        <v>7.9027355623100259E-2</v>
      </c>
      <c r="AA531" s="8">
        <f t="shared" si="111"/>
        <v>26</v>
      </c>
      <c r="AB531" s="42" t="str">
        <f t="shared" si="112"/>
        <v>D. 240-500</v>
      </c>
      <c r="AC531" s="40">
        <v>0.9</v>
      </c>
      <c r="AD531" s="26">
        <f t="shared" si="113"/>
        <v>273</v>
      </c>
      <c r="AE531" s="31">
        <f t="shared" si="114"/>
        <v>1</v>
      </c>
      <c r="AF531" s="31">
        <f>Table1[[#This Row],[Contactable leads]]*Table1[[#This Row],[Average productive calls per lead]]</f>
        <v>273</v>
      </c>
      <c r="AG531" s="31">
        <f>Table1[[#This Row],[Total Calls]]*$AG$1</f>
        <v>245.70000000000002</v>
      </c>
      <c r="AH531" s="31">
        <f>IF(Table1[[#This Row],[MSRU]]="Metro",3,IF(Table1[[#This Row],[MSRU]]="URBAN",2,1))</f>
        <v>1</v>
      </c>
      <c r="AI531" s="23">
        <f t="shared" si="115"/>
        <v>24</v>
      </c>
      <c r="AJ531" s="4">
        <f t="shared" si="116"/>
        <v>8</v>
      </c>
      <c r="AK531" s="4">
        <f t="shared" si="117"/>
        <v>6</v>
      </c>
      <c r="AL531" s="4">
        <f t="shared" si="118"/>
        <v>15</v>
      </c>
      <c r="AM531" s="4">
        <f>(Table1[[#This Row],[Total Employees dedicated for sales pitch]]*Table1[[#This Row],[Working days]]*Table1[[#This Row],[Productive working hours]]*60)/Table1[[#This Row],[Minutes per connected call]]</f>
        <v>576</v>
      </c>
      <c r="AN53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273</v>
      </c>
      <c r="AO531" s="22">
        <f>Table1[[#This Row],[Contactable leads]]-Table1[[#This Row],[Contacted leads]]</f>
        <v>0</v>
      </c>
      <c r="AP531" s="17"/>
    </row>
    <row r="532" spans="1:42" x14ac:dyDescent="0.35">
      <c r="A532" s="11">
        <v>533</v>
      </c>
      <c r="B532" s="5" t="str">
        <f>IF(Table1[[#This Row],[Savings]]&gt;0,"N","Y")</f>
        <v>N</v>
      </c>
      <c r="C532" s="5" t="s">
        <v>190</v>
      </c>
      <c r="D532" s="5" t="s">
        <v>343</v>
      </c>
      <c r="E532" s="5" t="s">
        <v>835</v>
      </c>
      <c r="F532" s="6">
        <v>26639</v>
      </c>
      <c r="G532" s="7">
        <f t="shared" ca="1" si="106"/>
        <v>52</v>
      </c>
      <c r="H532" s="4">
        <v>9</v>
      </c>
      <c r="I532" s="5" t="str">
        <f>IF(Table1[[#This Row],[No of Employees]]&lt;5,"Below 5",IF(Table1[[#This Row],[No of Employees]]&lt;10,"5 to 10",IF(Table1[[#This Row],[No of Employees]]&lt;15,"10 to 15","Above 15")))</f>
        <v>5 to 10</v>
      </c>
      <c r="J532" s="57">
        <v>27.570550000000001</v>
      </c>
      <c r="K532" s="34">
        <v>1.4405060000000001</v>
      </c>
      <c r="L532" s="34">
        <f t="shared" si="107"/>
        <v>29.011056</v>
      </c>
      <c r="M532" s="67">
        <f t="shared" si="108"/>
        <v>1.0638612699351156E-3</v>
      </c>
      <c r="N532" s="34">
        <v>25.591238000000001</v>
      </c>
      <c r="O532" s="68">
        <f t="shared" si="109"/>
        <v>4.792526053877536E-4</v>
      </c>
      <c r="P532" s="71"/>
      <c r="Q532" s="10">
        <v>137</v>
      </c>
      <c r="R532" s="8">
        <v>119</v>
      </c>
      <c r="S532" s="8">
        <v>9</v>
      </c>
      <c r="T532" s="8">
        <v>12</v>
      </c>
      <c r="U532" s="8">
        <v>0</v>
      </c>
      <c r="V532" s="8">
        <v>1</v>
      </c>
      <c r="W532" s="22">
        <v>3</v>
      </c>
      <c r="X532" s="16">
        <v>281</v>
      </c>
      <c r="Y532" s="8">
        <v>274</v>
      </c>
      <c r="Z532" s="9">
        <f t="shared" si="110"/>
        <v>2.4911032028469782E-2</v>
      </c>
      <c r="AA532" s="8">
        <f t="shared" si="111"/>
        <v>7</v>
      </c>
      <c r="AB532" s="42" t="str">
        <f t="shared" si="112"/>
        <v>D. 240-500</v>
      </c>
      <c r="AC532" s="40">
        <v>0.9</v>
      </c>
      <c r="AD532" s="26">
        <f t="shared" si="113"/>
        <v>247</v>
      </c>
      <c r="AE532" s="31">
        <f t="shared" si="114"/>
        <v>1</v>
      </c>
      <c r="AF532" s="31">
        <f>Table1[[#This Row],[Contactable leads]]*Table1[[#This Row],[Average productive calls per lead]]</f>
        <v>247</v>
      </c>
      <c r="AG532" s="31">
        <f>Table1[[#This Row],[Total Calls]]*$AG$1</f>
        <v>222.3</v>
      </c>
      <c r="AH532" s="31">
        <f>IF(Table1[[#This Row],[MSRU]]="Metro",3,IF(Table1[[#This Row],[MSRU]]="URBAN",2,1))</f>
        <v>1</v>
      </c>
      <c r="AI532" s="23">
        <f t="shared" si="115"/>
        <v>24</v>
      </c>
      <c r="AJ532" s="4">
        <f t="shared" si="116"/>
        <v>8</v>
      </c>
      <c r="AK532" s="4">
        <f t="shared" si="117"/>
        <v>6</v>
      </c>
      <c r="AL532" s="4">
        <f t="shared" si="118"/>
        <v>15</v>
      </c>
      <c r="AM532" s="4">
        <f>(Table1[[#This Row],[Total Employees dedicated for sales pitch]]*Table1[[#This Row],[Working days]]*Table1[[#This Row],[Productive working hours]]*60)/Table1[[#This Row],[Minutes per connected call]]</f>
        <v>576</v>
      </c>
      <c r="AN53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247</v>
      </c>
      <c r="AO532" s="22">
        <f>Table1[[#This Row],[Contactable leads]]-Table1[[#This Row],[Contacted leads]]</f>
        <v>0</v>
      </c>
      <c r="AP532" s="17"/>
    </row>
    <row r="533" spans="1:42" x14ac:dyDescent="0.35">
      <c r="A533" s="11">
        <v>534</v>
      </c>
      <c r="B533" s="5" t="str">
        <f>IF(Table1[[#This Row],[Savings]]&gt;0,"N","Y")</f>
        <v>N</v>
      </c>
      <c r="C533" s="5" t="s">
        <v>188</v>
      </c>
      <c r="D533" s="5" t="s">
        <v>343</v>
      </c>
      <c r="E533" s="5" t="s">
        <v>836</v>
      </c>
      <c r="F533" s="6">
        <v>24932</v>
      </c>
      <c r="G533" s="7">
        <f t="shared" ca="1" si="106"/>
        <v>57</v>
      </c>
      <c r="H533" s="4">
        <v>8</v>
      </c>
      <c r="I533" s="5" t="str">
        <f>IF(Table1[[#This Row],[No of Employees]]&lt;5,"Below 5",IF(Table1[[#This Row],[No of Employees]]&lt;10,"5 to 10",IF(Table1[[#This Row],[No of Employees]]&lt;15,"10 to 15","Above 15")))</f>
        <v>5 to 10</v>
      </c>
      <c r="J533" s="57">
        <v>24.79</v>
      </c>
      <c r="K533" s="34">
        <v>0.74689300000000003</v>
      </c>
      <c r="L533" s="34">
        <f t="shared" si="107"/>
        <v>25.536892999999999</v>
      </c>
      <c r="M533" s="67">
        <f t="shared" si="108"/>
        <v>9.3646061753757486E-4</v>
      </c>
      <c r="N533" s="34">
        <v>27.504218000000002</v>
      </c>
      <c r="O533" s="68">
        <f t="shared" si="109"/>
        <v>5.1507739233454632E-4</v>
      </c>
      <c r="P533" s="71"/>
      <c r="Q533" s="10">
        <v>77</v>
      </c>
      <c r="R533" s="8">
        <v>137</v>
      </c>
      <c r="S533" s="8">
        <v>3</v>
      </c>
      <c r="T533" s="8">
        <v>17</v>
      </c>
      <c r="U533" s="8">
        <v>0</v>
      </c>
      <c r="V533" s="8">
        <v>0</v>
      </c>
      <c r="W533" s="22">
        <v>6</v>
      </c>
      <c r="X533" s="16">
        <v>240</v>
      </c>
      <c r="Y533" s="8">
        <v>233</v>
      </c>
      <c r="Z533" s="9">
        <f t="shared" si="110"/>
        <v>2.9166666666666674E-2</v>
      </c>
      <c r="AA533" s="8">
        <f t="shared" si="111"/>
        <v>7</v>
      </c>
      <c r="AB533" s="42" t="str">
        <f t="shared" si="112"/>
        <v>C. 100-250</v>
      </c>
      <c r="AC533" s="40">
        <v>0.9</v>
      </c>
      <c r="AD533" s="26">
        <f t="shared" si="113"/>
        <v>210</v>
      </c>
      <c r="AE533" s="31">
        <f t="shared" si="114"/>
        <v>1</v>
      </c>
      <c r="AF533" s="31">
        <f>Table1[[#This Row],[Contactable leads]]*Table1[[#This Row],[Average productive calls per lead]]</f>
        <v>210</v>
      </c>
      <c r="AG533" s="31">
        <f>Table1[[#This Row],[Total Calls]]*$AG$1</f>
        <v>189</v>
      </c>
      <c r="AH533" s="31">
        <f>IF(Table1[[#This Row],[MSRU]]="Metro",3,IF(Table1[[#This Row],[MSRU]]="URBAN",2,1))</f>
        <v>1</v>
      </c>
      <c r="AI533" s="23">
        <f t="shared" si="115"/>
        <v>24</v>
      </c>
      <c r="AJ533" s="4">
        <f t="shared" si="116"/>
        <v>8</v>
      </c>
      <c r="AK533" s="4">
        <f t="shared" si="117"/>
        <v>6</v>
      </c>
      <c r="AL533" s="4">
        <f t="shared" si="118"/>
        <v>15</v>
      </c>
      <c r="AM533" s="4">
        <f>(Table1[[#This Row],[Total Employees dedicated for sales pitch]]*Table1[[#This Row],[Working days]]*Table1[[#This Row],[Productive working hours]]*60)/Table1[[#This Row],[Minutes per connected call]]</f>
        <v>576</v>
      </c>
      <c r="AN53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210</v>
      </c>
      <c r="AO533" s="22">
        <f>Table1[[#This Row],[Contactable leads]]-Table1[[#This Row],[Contacted leads]]</f>
        <v>0</v>
      </c>
      <c r="AP533" s="17"/>
    </row>
    <row r="534" spans="1:42" x14ac:dyDescent="0.35">
      <c r="A534" s="11">
        <v>535</v>
      </c>
      <c r="B534" s="5" t="str">
        <f>IF(Table1[[#This Row],[Savings]]&gt;0,"N","Y")</f>
        <v>N</v>
      </c>
      <c r="C534" s="5" t="s">
        <v>314</v>
      </c>
      <c r="D534" s="5" t="s">
        <v>356</v>
      </c>
      <c r="E534" s="5" t="s">
        <v>837</v>
      </c>
      <c r="F534" s="6">
        <v>28120</v>
      </c>
      <c r="G534" s="7">
        <f t="shared" ca="1" si="106"/>
        <v>48</v>
      </c>
      <c r="H534" s="4">
        <v>11</v>
      </c>
      <c r="I534" s="5" t="str">
        <f>IF(Table1[[#This Row],[No of Employees]]&lt;5,"Below 5",IF(Table1[[#This Row],[No of Employees]]&lt;10,"5 to 10",IF(Table1[[#This Row],[No of Employees]]&lt;15,"10 to 15","Above 15")))</f>
        <v>10 to 15</v>
      </c>
      <c r="J534" s="57">
        <v>23.767016999999999</v>
      </c>
      <c r="K534" s="34">
        <v>10.060508</v>
      </c>
      <c r="L534" s="34">
        <f t="shared" si="107"/>
        <v>33.827525000000001</v>
      </c>
      <c r="M534" s="67">
        <f t="shared" si="108"/>
        <v>1.240485479234602E-3</v>
      </c>
      <c r="N534" s="34">
        <v>207.455499</v>
      </c>
      <c r="O534" s="68">
        <f t="shared" si="109"/>
        <v>3.8850636455245546E-3</v>
      </c>
      <c r="P534" s="71"/>
      <c r="Q534" s="10">
        <v>19</v>
      </c>
      <c r="R534" s="8">
        <v>166</v>
      </c>
      <c r="S534" s="8">
        <v>37</v>
      </c>
      <c r="T534" s="8">
        <v>11</v>
      </c>
      <c r="U534" s="8">
        <v>0</v>
      </c>
      <c r="V534" s="8">
        <v>4</v>
      </c>
      <c r="W534" s="22">
        <v>13</v>
      </c>
      <c r="X534" s="16">
        <v>250</v>
      </c>
      <c r="Y534" s="8">
        <v>239</v>
      </c>
      <c r="Z534" s="9">
        <f t="shared" si="110"/>
        <v>4.4000000000000039E-2</v>
      </c>
      <c r="AA534" s="8">
        <f t="shared" si="111"/>
        <v>11</v>
      </c>
      <c r="AB534" s="42" t="str">
        <f t="shared" si="112"/>
        <v>C. 100-250</v>
      </c>
      <c r="AC534" s="40">
        <v>0.9</v>
      </c>
      <c r="AD534" s="26">
        <f t="shared" si="113"/>
        <v>215</v>
      </c>
      <c r="AE534" s="31">
        <f t="shared" si="114"/>
        <v>1</v>
      </c>
      <c r="AF534" s="31">
        <f>Table1[[#This Row],[Contactable leads]]*Table1[[#This Row],[Average productive calls per lead]]</f>
        <v>215</v>
      </c>
      <c r="AG534" s="31">
        <f>Table1[[#This Row],[Total Calls]]*$AG$1</f>
        <v>193.5</v>
      </c>
      <c r="AH534" s="31">
        <f>IF(Table1[[#This Row],[MSRU]]="Metro",3,IF(Table1[[#This Row],[MSRU]]="URBAN",2,1))</f>
        <v>2</v>
      </c>
      <c r="AI534" s="23">
        <f t="shared" si="115"/>
        <v>24</v>
      </c>
      <c r="AJ534" s="4">
        <f t="shared" si="116"/>
        <v>8</v>
      </c>
      <c r="AK534" s="4">
        <f t="shared" si="117"/>
        <v>6</v>
      </c>
      <c r="AL534" s="4">
        <f t="shared" si="118"/>
        <v>15</v>
      </c>
      <c r="AM534" s="4">
        <f>(Table1[[#This Row],[Total Employees dedicated for sales pitch]]*Table1[[#This Row],[Working days]]*Table1[[#This Row],[Productive working hours]]*60)/Table1[[#This Row],[Minutes per connected call]]</f>
        <v>1152</v>
      </c>
      <c r="AN53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215</v>
      </c>
      <c r="AO534" s="22">
        <f>Table1[[#This Row],[Contactable leads]]-Table1[[#This Row],[Contacted leads]]</f>
        <v>0</v>
      </c>
      <c r="AP534" s="17"/>
    </row>
    <row r="535" spans="1:42" x14ac:dyDescent="0.35">
      <c r="A535" s="11">
        <v>536</v>
      </c>
      <c r="B535" s="5" t="str">
        <f>IF(Table1[[#This Row],[Savings]]&gt;0,"N","Y")</f>
        <v>N</v>
      </c>
      <c r="C535" s="5" t="s">
        <v>188</v>
      </c>
      <c r="D535" s="5" t="s">
        <v>343</v>
      </c>
      <c r="E535" s="5" t="s">
        <v>838</v>
      </c>
      <c r="F535" s="6">
        <v>28422</v>
      </c>
      <c r="G535" s="7">
        <f t="shared" ca="1" si="106"/>
        <v>47</v>
      </c>
      <c r="H535" s="4">
        <v>6</v>
      </c>
      <c r="I535" s="5" t="str">
        <f>IF(Table1[[#This Row],[No of Employees]]&lt;5,"Below 5",IF(Table1[[#This Row],[No of Employees]]&lt;10,"5 to 10",IF(Table1[[#This Row],[No of Employees]]&lt;15,"10 to 15","Above 15")))</f>
        <v>5 to 10</v>
      </c>
      <c r="J535" s="57">
        <v>9.8432309999999994</v>
      </c>
      <c r="K535" s="34">
        <v>0.108627</v>
      </c>
      <c r="L535" s="34">
        <f t="shared" si="107"/>
        <v>9.9518579999999996</v>
      </c>
      <c r="M535" s="67">
        <f t="shared" si="108"/>
        <v>3.649434991299159E-4</v>
      </c>
      <c r="N535" s="34">
        <v>17.721522</v>
      </c>
      <c r="O535" s="68">
        <f t="shared" si="109"/>
        <v>3.3187474517396904E-4</v>
      </c>
      <c r="P535" s="71"/>
      <c r="Q535" s="10">
        <v>8</v>
      </c>
      <c r="R535" s="8">
        <v>101</v>
      </c>
      <c r="S535" s="8">
        <v>1</v>
      </c>
      <c r="T535" s="8">
        <v>7</v>
      </c>
      <c r="U535" s="8">
        <v>0</v>
      </c>
      <c r="V535" s="8">
        <v>0</v>
      </c>
      <c r="W535" s="22">
        <v>6</v>
      </c>
      <c r="X535" s="16">
        <v>123</v>
      </c>
      <c r="Y535" s="8">
        <v>119</v>
      </c>
      <c r="Z535" s="9">
        <f t="shared" si="110"/>
        <v>3.2520325203251987E-2</v>
      </c>
      <c r="AA535" s="8">
        <f t="shared" si="111"/>
        <v>4</v>
      </c>
      <c r="AB535" s="42" t="str">
        <f t="shared" si="112"/>
        <v>C. 100-250</v>
      </c>
      <c r="AC535" s="40">
        <v>0.9</v>
      </c>
      <c r="AD535" s="26">
        <f t="shared" si="113"/>
        <v>107</v>
      </c>
      <c r="AE535" s="31">
        <f t="shared" si="114"/>
        <v>1</v>
      </c>
      <c r="AF535" s="31">
        <f>Table1[[#This Row],[Contactable leads]]*Table1[[#This Row],[Average productive calls per lead]]</f>
        <v>107</v>
      </c>
      <c r="AG535" s="31">
        <f>Table1[[#This Row],[Total Calls]]*$AG$1</f>
        <v>96.3</v>
      </c>
      <c r="AH535" s="31">
        <f>IF(Table1[[#This Row],[MSRU]]="Metro",3,IF(Table1[[#This Row],[MSRU]]="URBAN",2,1))</f>
        <v>1</v>
      </c>
      <c r="AI535" s="23">
        <f t="shared" si="115"/>
        <v>24</v>
      </c>
      <c r="AJ535" s="4">
        <f t="shared" si="116"/>
        <v>8</v>
      </c>
      <c r="AK535" s="4">
        <f t="shared" si="117"/>
        <v>6</v>
      </c>
      <c r="AL535" s="4">
        <f t="shared" si="118"/>
        <v>15</v>
      </c>
      <c r="AM535" s="4">
        <f>(Table1[[#This Row],[Total Employees dedicated for sales pitch]]*Table1[[#This Row],[Working days]]*Table1[[#This Row],[Productive working hours]]*60)/Table1[[#This Row],[Minutes per connected call]]</f>
        <v>576</v>
      </c>
      <c r="AN53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107</v>
      </c>
      <c r="AO535" s="22">
        <f>Table1[[#This Row],[Contactable leads]]-Table1[[#This Row],[Contacted leads]]</f>
        <v>0</v>
      </c>
      <c r="AP535" s="17"/>
    </row>
    <row r="536" spans="1:42" x14ac:dyDescent="0.35">
      <c r="A536" s="11">
        <v>537</v>
      </c>
      <c r="B536" s="5" t="str">
        <f>IF(Table1[[#This Row],[Savings]]&gt;0,"N","Y")</f>
        <v>N</v>
      </c>
      <c r="C536" s="5" t="s">
        <v>313</v>
      </c>
      <c r="D536" s="5" t="s">
        <v>340</v>
      </c>
      <c r="E536" s="5" t="s">
        <v>839</v>
      </c>
      <c r="F536" s="6">
        <v>28639</v>
      </c>
      <c r="G536" s="7">
        <f t="shared" ca="1" si="106"/>
        <v>47</v>
      </c>
      <c r="H536" s="4">
        <v>14</v>
      </c>
      <c r="I536" s="5" t="str">
        <f>IF(Table1[[#This Row],[No of Employees]]&lt;5,"Below 5",IF(Table1[[#This Row],[No of Employees]]&lt;10,"5 to 10",IF(Table1[[#This Row],[No of Employees]]&lt;15,"10 to 15","Above 15")))</f>
        <v>10 to 15</v>
      </c>
      <c r="J536" s="57">
        <v>26.997864</v>
      </c>
      <c r="K536" s="34">
        <v>14.144463</v>
      </c>
      <c r="L536" s="34">
        <f t="shared" si="107"/>
        <v>41.142327000000002</v>
      </c>
      <c r="M536" s="67">
        <f t="shared" si="108"/>
        <v>1.5087257854490303E-3</v>
      </c>
      <c r="N536" s="34">
        <v>148.01296099999999</v>
      </c>
      <c r="O536" s="68">
        <f t="shared" si="109"/>
        <v>2.7718704812329108E-3</v>
      </c>
      <c r="P536" s="71"/>
      <c r="Q536" s="10">
        <v>39</v>
      </c>
      <c r="R536" s="8">
        <v>122</v>
      </c>
      <c r="S536" s="8">
        <v>12</v>
      </c>
      <c r="T536" s="8">
        <v>10</v>
      </c>
      <c r="U536" s="8">
        <v>0</v>
      </c>
      <c r="V536" s="8">
        <v>7</v>
      </c>
      <c r="W536" s="22">
        <v>8</v>
      </c>
      <c r="X536" s="16">
        <v>198</v>
      </c>
      <c r="Y536" s="8">
        <v>188</v>
      </c>
      <c r="Z536" s="9">
        <f t="shared" si="110"/>
        <v>5.0505050505050497E-2</v>
      </c>
      <c r="AA536" s="8">
        <f t="shared" si="111"/>
        <v>10</v>
      </c>
      <c r="AB536" s="42" t="str">
        <f t="shared" si="112"/>
        <v>C. 100-250</v>
      </c>
      <c r="AC536" s="40">
        <v>0.9</v>
      </c>
      <c r="AD536" s="26">
        <f t="shared" si="113"/>
        <v>169</v>
      </c>
      <c r="AE536" s="31">
        <f t="shared" si="114"/>
        <v>1</v>
      </c>
      <c r="AF536" s="31">
        <f>Table1[[#This Row],[Contactable leads]]*Table1[[#This Row],[Average productive calls per lead]]</f>
        <v>169</v>
      </c>
      <c r="AG536" s="31">
        <f>Table1[[#This Row],[Total Calls]]*$AG$1</f>
        <v>152.1</v>
      </c>
      <c r="AH536" s="31">
        <f>IF(Table1[[#This Row],[MSRU]]="Metro",3,IF(Table1[[#This Row],[MSRU]]="URBAN",2,1))</f>
        <v>3</v>
      </c>
      <c r="AI536" s="23">
        <f t="shared" si="115"/>
        <v>24</v>
      </c>
      <c r="AJ536" s="4">
        <f t="shared" si="116"/>
        <v>8</v>
      </c>
      <c r="AK536" s="4">
        <f t="shared" si="117"/>
        <v>6</v>
      </c>
      <c r="AL536" s="4">
        <f t="shared" si="118"/>
        <v>15</v>
      </c>
      <c r="AM536" s="4">
        <f>(Table1[[#This Row],[Total Employees dedicated for sales pitch]]*Table1[[#This Row],[Working days]]*Table1[[#This Row],[Productive working hours]]*60)/Table1[[#This Row],[Minutes per connected call]]</f>
        <v>1728</v>
      </c>
      <c r="AN53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169</v>
      </c>
      <c r="AO536" s="22">
        <f>Table1[[#This Row],[Contactable leads]]-Table1[[#This Row],[Contacted leads]]</f>
        <v>0</v>
      </c>
      <c r="AP536" s="17"/>
    </row>
    <row r="537" spans="1:42" x14ac:dyDescent="0.35">
      <c r="A537" s="11">
        <v>538</v>
      </c>
      <c r="B537" s="5" t="str">
        <f>IF(Table1[[#This Row],[Savings]]&gt;0,"N","Y")</f>
        <v>N</v>
      </c>
      <c r="C537" s="5" t="s">
        <v>188</v>
      </c>
      <c r="D537" s="5" t="s">
        <v>343</v>
      </c>
      <c r="E537" s="5" t="s">
        <v>840</v>
      </c>
      <c r="F537" s="6">
        <v>28802</v>
      </c>
      <c r="G537" s="7">
        <f t="shared" ca="1" si="106"/>
        <v>46</v>
      </c>
      <c r="H537" s="4">
        <v>5</v>
      </c>
      <c r="I537" s="5" t="str">
        <f>IF(Table1[[#This Row],[No of Employees]]&lt;5,"Below 5",IF(Table1[[#This Row],[No of Employees]]&lt;10,"5 to 10",IF(Table1[[#This Row],[No of Employees]]&lt;15,"10 to 15","Above 15")))</f>
        <v>5 to 10</v>
      </c>
      <c r="J537" s="57">
        <v>21.325399000000001</v>
      </c>
      <c r="K537" s="34">
        <v>0.49799900000000002</v>
      </c>
      <c r="L537" s="34">
        <f t="shared" si="107"/>
        <v>21.823398000000001</v>
      </c>
      <c r="M537" s="67">
        <f t="shared" si="108"/>
        <v>8.0028344747531651E-4</v>
      </c>
      <c r="N537" s="34">
        <v>23.519537</v>
      </c>
      <c r="O537" s="68">
        <f t="shared" si="109"/>
        <v>4.404554162156465E-4</v>
      </c>
      <c r="P537" s="71"/>
      <c r="Q537" s="10">
        <v>12</v>
      </c>
      <c r="R537" s="8">
        <v>87</v>
      </c>
      <c r="S537" s="8">
        <v>7</v>
      </c>
      <c r="T537" s="8">
        <v>8</v>
      </c>
      <c r="U537" s="8">
        <v>0</v>
      </c>
      <c r="V537" s="8">
        <v>2</v>
      </c>
      <c r="W537" s="22">
        <v>8</v>
      </c>
      <c r="X537" s="16">
        <v>124</v>
      </c>
      <c r="Y537" s="8">
        <v>115</v>
      </c>
      <c r="Z537" s="9">
        <f t="shared" si="110"/>
        <v>7.2580645161290369E-2</v>
      </c>
      <c r="AA537" s="8">
        <f t="shared" si="111"/>
        <v>9</v>
      </c>
      <c r="AB537" s="42" t="str">
        <f t="shared" si="112"/>
        <v>C. 100-250</v>
      </c>
      <c r="AC537" s="40">
        <v>0.9</v>
      </c>
      <c r="AD537" s="26">
        <f t="shared" si="113"/>
        <v>104</v>
      </c>
      <c r="AE537" s="31">
        <f t="shared" si="114"/>
        <v>1</v>
      </c>
      <c r="AF537" s="31">
        <f>Table1[[#This Row],[Contactable leads]]*Table1[[#This Row],[Average productive calls per lead]]</f>
        <v>104</v>
      </c>
      <c r="AG537" s="31">
        <f>Table1[[#This Row],[Total Calls]]*$AG$1</f>
        <v>93.600000000000009</v>
      </c>
      <c r="AH537" s="31">
        <f>IF(Table1[[#This Row],[MSRU]]="Metro",3,IF(Table1[[#This Row],[MSRU]]="URBAN",2,1))</f>
        <v>1</v>
      </c>
      <c r="AI537" s="23">
        <f t="shared" si="115"/>
        <v>24</v>
      </c>
      <c r="AJ537" s="4">
        <f t="shared" si="116"/>
        <v>8</v>
      </c>
      <c r="AK537" s="4">
        <f t="shared" si="117"/>
        <v>6</v>
      </c>
      <c r="AL537" s="4">
        <f t="shared" si="118"/>
        <v>15</v>
      </c>
      <c r="AM537" s="4">
        <f>(Table1[[#This Row],[Total Employees dedicated for sales pitch]]*Table1[[#This Row],[Working days]]*Table1[[#This Row],[Productive working hours]]*60)/Table1[[#This Row],[Minutes per connected call]]</f>
        <v>576</v>
      </c>
      <c r="AN53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104</v>
      </c>
      <c r="AO537" s="22">
        <f>Table1[[#This Row],[Contactable leads]]-Table1[[#This Row],[Contacted leads]]</f>
        <v>0</v>
      </c>
      <c r="AP537" s="17"/>
    </row>
    <row r="538" spans="1:42" x14ac:dyDescent="0.35">
      <c r="A538" s="11">
        <v>539</v>
      </c>
      <c r="B538" s="5" t="str">
        <f>IF(Table1[[#This Row],[Savings]]&gt;0,"N","Y")</f>
        <v>N</v>
      </c>
      <c r="C538" s="5" t="s">
        <v>174</v>
      </c>
      <c r="D538" s="5" t="s">
        <v>343</v>
      </c>
      <c r="E538" s="5" t="s">
        <v>841</v>
      </c>
      <c r="F538" s="6">
        <v>31137</v>
      </c>
      <c r="G538" s="7">
        <f t="shared" ca="1" si="106"/>
        <v>40</v>
      </c>
      <c r="H538" s="4">
        <v>6</v>
      </c>
      <c r="I538" s="5" t="str">
        <f>IF(Table1[[#This Row],[No of Employees]]&lt;5,"Below 5",IF(Table1[[#This Row],[No of Employees]]&lt;10,"5 to 10",IF(Table1[[#This Row],[No of Employees]]&lt;15,"10 to 15","Above 15")))</f>
        <v>5 to 10</v>
      </c>
      <c r="J538" s="57">
        <v>9.4538010000000003</v>
      </c>
      <c r="K538" s="34">
        <v>0.34116999999999997</v>
      </c>
      <c r="L538" s="34">
        <f t="shared" si="107"/>
        <v>9.7949710000000003</v>
      </c>
      <c r="M538" s="67">
        <f t="shared" si="108"/>
        <v>3.5919031306677119E-4</v>
      </c>
      <c r="N538" s="34">
        <v>22.421431999999999</v>
      </c>
      <c r="O538" s="68">
        <f t="shared" si="109"/>
        <v>4.1989096824953721E-4</v>
      </c>
      <c r="P538" s="71"/>
      <c r="Q538" s="10">
        <v>12</v>
      </c>
      <c r="R538" s="8">
        <v>85</v>
      </c>
      <c r="S538" s="8">
        <v>0</v>
      </c>
      <c r="T538" s="8">
        <v>8</v>
      </c>
      <c r="U538" s="8">
        <v>0</v>
      </c>
      <c r="V538" s="8">
        <v>1</v>
      </c>
      <c r="W538" s="22">
        <v>2</v>
      </c>
      <c r="X538" s="16">
        <v>108</v>
      </c>
      <c r="Y538" s="8">
        <v>106</v>
      </c>
      <c r="Z538" s="9">
        <f t="shared" si="110"/>
        <v>1.851851851851849E-2</v>
      </c>
      <c r="AA538" s="8">
        <f t="shared" si="111"/>
        <v>2</v>
      </c>
      <c r="AB538" s="42" t="str">
        <f t="shared" si="112"/>
        <v>C. 100-250</v>
      </c>
      <c r="AC538" s="40">
        <v>0.9</v>
      </c>
      <c r="AD538" s="26">
        <f t="shared" si="113"/>
        <v>95</v>
      </c>
      <c r="AE538" s="31">
        <f t="shared" si="114"/>
        <v>1</v>
      </c>
      <c r="AF538" s="31">
        <f>Table1[[#This Row],[Contactable leads]]*Table1[[#This Row],[Average productive calls per lead]]</f>
        <v>95</v>
      </c>
      <c r="AG538" s="31">
        <f>Table1[[#This Row],[Total Calls]]*$AG$1</f>
        <v>85.5</v>
      </c>
      <c r="AH538" s="31">
        <f>IF(Table1[[#This Row],[MSRU]]="Metro",3,IF(Table1[[#This Row],[MSRU]]="URBAN",2,1))</f>
        <v>1</v>
      </c>
      <c r="AI538" s="23">
        <f t="shared" si="115"/>
        <v>24</v>
      </c>
      <c r="AJ538" s="4">
        <f t="shared" si="116"/>
        <v>8</v>
      </c>
      <c r="AK538" s="4">
        <f t="shared" si="117"/>
        <v>6</v>
      </c>
      <c r="AL538" s="4">
        <f t="shared" si="118"/>
        <v>15</v>
      </c>
      <c r="AM538" s="4">
        <f>(Table1[[#This Row],[Total Employees dedicated for sales pitch]]*Table1[[#This Row],[Working days]]*Table1[[#This Row],[Productive working hours]]*60)/Table1[[#This Row],[Minutes per connected call]]</f>
        <v>576</v>
      </c>
      <c r="AN53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95</v>
      </c>
      <c r="AO538" s="22">
        <f>Table1[[#This Row],[Contactable leads]]-Table1[[#This Row],[Contacted leads]]</f>
        <v>0</v>
      </c>
      <c r="AP538" s="17"/>
    </row>
    <row r="539" spans="1:42" x14ac:dyDescent="0.35">
      <c r="A539" s="11">
        <v>540</v>
      </c>
      <c r="B539" s="5" t="str">
        <f>IF(Table1[[#This Row],[Savings]]&gt;0,"N","Y")</f>
        <v>N</v>
      </c>
      <c r="C539" s="5" t="s">
        <v>190</v>
      </c>
      <c r="D539" s="5" t="s">
        <v>343</v>
      </c>
      <c r="E539" s="5" t="s">
        <v>842</v>
      </c>
      <c r="F539" s="6">
        <v>32680</v>
      </c>
      <c r="G539" s="7">
        <f t="shared" ca="1" si="106"/>
        <v>35</v>
      </c>
      <c r="H539" s="4">
        <v>7</v>
      </c>
      <c r="I539" s="5" t="str">
        <f>IF(Table1[[#This Row],[No of Employees]]&lt;5,"Below 5",IF(Table1[[#This Row],[No of Employees]]&lt;10,"5 to 10",IF(Table1[[#This Row],[No of Employees]]&lt;15,"10 to 15","Above 15")))</f>
        <v>5 to 10</v>
      </c>
      <c r="J539" s="57">
        <v>20.873902999999999</v>
      </c>
      <c r="K539" s="34">
        <v>1.245301</v>
      </c>
      <c r="L539" s="34">
        <f t="shared" si="107"/>
        <v>22.119204</v>
      </c>
      <c r="M539" s="67">
        <f t="shared" si="108"/>
        <v>8.1113091703362652E-4</v>
      </c>
      <c r="N539" s="34">
        <v>20.69144</v>
      </c>
      <c r="O539" s="68">
        <f t="shared" si="109"/>
        <v>3.8749303684426601E-4</v>
      </c>
      <c r="P539" s="71"/>
      <c r="Q539" s="10">
        <v>55</v>
      </c>
      <c r="R539" s="8">
        <v>75</v>
      </c>
      <c r="S539" s="8">
        <v>5</v>
      </c>
      <c r="T539" s="8">
        <v>3</v>
      </c>
      <c r="U539" s="8">
        <v>0</v>
      </c>
      <c r="V539" s="8">
        <v>3</v>
      </c>
      <c r="W539" s="22">
        <v>7</v>
      </c>
      <c r="X539" s="16">
        <v>148</v>
      </c>
      <c r="Y539" s="8">
        <v>146</v>
      </c>
      <c r="Z539" s="9">
        <f t="shared" si="110"/>
        <v>1.3513513513513487E-2</v>
      </c>
      <c r="AA539" s="8">
        <f t="shared" si="111"/>
        <v>2</v>
      </c>
      <c r="AB539" s="42" t="str">
        <f t="shared" si="112"/>
        <v>C. 100-250</v>
      </c>
      <c r="AC539" s="40">
        <v>0.9</v>
      </c>
      <c r="AD539" s="26">
        <f t="shared" si="113"/>
        <v>131</v>
      </c>
      <c r="AE539" s="31">
        <f t="shared" si="114"/>
        <v>1</v>
      </c>
      <c r="AF539" s="31">
        <f>Table1[[#This Row],[Contactable leads]]*Table1[[#This Row],[Average productive calls per lead]]</f>
        <v>131</v>
      </c>
      <c r="AG539" s="31">
        <f>Table1[[#This Row],[Total Calls]]*$AG$1</f>
        <v>117.9</v>
      </c>
      <c r="AH539" s="31">
        <f>IF(Table1[[#This Row],[MSRU]]="Metro",3,IF(Table1[[#This Row],[MSRU]]="URBAN",2,1))</f>
        <v>1</v>
      </c>
      <c r="AI539" s="23">
        <f t="shared" si="115"/>
        <v>24</v>
      </c>
      <c r="AJ539" s="4">
        <f t="shared" si="116"/>
        <v>8</v>
      </c>
      <c r="AK539" s="4">
        <f t="shared" si="117"/>
        <v>6</v>
      </c>
      <c r="AL539" s="4">
        <f t="shared" si="118"/>
        <v>15</v>
      </c>
      <c r="AM539" s="4">
        <f>(Table1[[#This Row],[Total Employees dedicated for sales pitch]]*Table1[[#This Row],[Working days]]*Table1[[#This Row],[Productive working hours]]*60)/Table1[[#This Row],[Minutes per connected call]]</f>
        <v>576</v>
      </c>
      <c r="AN53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131</v>
      </c>
      <c r="AO539" s="22">
        <f>Table1[[#This Row],[Contactable leads]]-Table1[[#This Row],[Contacted leads]]</f>
        <v>0</v>
      </c>
      <c r="AP539" s="17"/>
    </row>
    <row r="540" spans="1:42" x14ac:dyDescent="0.35">
      <c r="A540" s="11">
        <v>541</v>
      </c>
      <c r="B540" s="5" t="str">
        <f>IF(Table1[[#This Row],[Savings]]&gt;0,"N","Y")</f>
        <v>N</v>
      </c>
      <c r="C540" s="5" t="s">
        <v>316</v>
      </c>
      <c r="D540" s="5" t="s">
        <v>340</v>
      </c>
      <c r="E540" s="5" t="s">
        <v>843</v>
      </c>
      <c r="F540" s="6">
        <v>32941</v>
      </c>
      <c r="G540" s="7">
        <f t="shared" ca="1" si="106"/>
        <v>35</v>
      </c>
      <c r="H540" s="4">
        <v>9</v>
      </c>
      <c r="I540" s="5" t="str">
        <f>IF(Table1[[#This Row],[No of Employees]]&lt;5,"Below 5",IF(Table1[[#This Row],[No of Employees]]&lt;10,"5 to 10",IF(Table1[[#This Row],[No of Employees]]&lt;15,"10 to 15","Above 15")))</f>
        <v>5 to 10</v>
      </c>
      <c r="J540" s="57">
        <v>19.602497</v>
      </c>
      <c r="K540" s="34">
        <v>18.155282</v>
      </c>
      <c r="L540" s="34">
        <f t="shared" si="107"/>
        <v>37.757778999999999</v>
      </c>
      <c r="M540" s="67">
        <f t="shared" si="108"/>
        <v>1.3846113949409302E-3</v>
      </c>
      <c r="N540" s="34">
        <v>105.474429</v>
      </c>
      <c r="O540" s="68">
        <f t="shared" si="109"/>
        <v>1.9752422645608484E-3</v>
      </c>
      <c r="P540" s="71"/>
      <c r="Q540" s="10">
        <v>9</v>
      </c>
      <c r="R540" s="8">
        <v>191</v>
      </c>
      <c r="S540" s="8">
        <v>23</v>
      </c>
      <c r="T540" s="8">
        <v>17</v>
      </c>
      <c r="U540" s="8">
        <v>0</v>
      </c>
      <c r="V540" s="8">
        <v>1</v>
      </c>
      <c r="W540" s="22">
        <v>7</v>
      </c>
      <c r="X540" s="16">
        <v>248</v>
      </c>
      <c r="Y540" s="8">
        <v>241</v>
      </c>
      <c r="Z540" s="9">
        <f t="shared" si="110"/>
        <v>2.8225806451612878E-2</v>
      </c>
      <c r="AA540" s="8">
        <f t="shared" si="111"/>
        <v>7</v>
      </c>
      <c r="AB540" s="42" t="str">
        <f t="shared" si="112"/>
        <v>C. 100-250</v>
      </c>
      <c r="AC540" s="40">
        <v>0.9</v>
      </c>
      <c r="AD540" s="26">
        <f t="shared" si="113"/>
        <v>217</v>
      </c>
      <c r="AE540" s="31">
        <f t="shared" si="114"/>
        <v>1</v>
      </c>
      <c r="AF540" s="31">
        <f>Table1[[#This Row],[Contactable leads]]*Table1[[#This Row],[Average productive calls per lead]]</f>
        <v>217</v>
      </c>
      <c r="AG540" s="31">
        <f>Table1[[#This Row],[Total Calls]]*$AG$1</f>
        <v>195.3</v>
      </c>
      <c r="AH540" s="31">
        <f>IF(Table1[[#This Row],[MSRU]]="Metro",3,IF(Table1[[#This Row],[MSRU]]="URBAN",2,1))</f>
        <v>3</v>
      </c>
      <c r="AI540" s="23">
        <f t="shared" si="115"/>
        <v>24</v>
      </c>
      <c r="AJ540" s="4">
        <f t="shared" si="116"/>
        <v>8</v>
      </c>
      <c r="AK540" s="4">
        <f t="shared" si="117"/>
        <v>6</v>
      </c>
      <c r="AL540" s="4">
        <f t="shared" si="118"/>
        <v>15</v>
      </c>
      <c r="AM540" s="4">
        <f>(Table1[[#This Row],[Total Employees dedicated for sales pitch]]*Table1[[#This Row],[Working days]]*Table1[[#This Row],[Productive working hours]]*60)/Table1[[#This Row],[Minutes per connected call]]</f>
        <v>1728</v>
      </c>
      <c r="AN54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217</v>
      </c>
      <c r="AO540" s="22">
        <f>Table1[[#This Row],[Contactable leads]]-Table1[[#This Row],[Contacted leads]]</f>
        <v>0</v>
      </c>
      <c r="AP540" s="17"/>
    </row>
    <row r="541" spans="1:42" x14ac:dyDescent="0.35">
      <c r="A541" s="11">
        <v>542</v>
      </c>
      <c r="B541" s="5" t="str">
        <f>IF(Table1[[#This Row],[Savings]]&gt;0,"N","Y")</f>
        <v>N</v>
      </c>
      <c r="C541" s="5" t="s">
        <v>313</v>
      </c>
      <c r="D541" s="5" t="s">
        <v>340</v>
      </c>
      <c r="E541" s="5" t="s">
        <v>844</v>
      </c>
      <c r="F541" s="6">
        <v>35354</v>
      </c>
      <c r="G541" s="7">
        <f t="shared" ca="1" si="106"/>
        <v>28</v>
      </c>
      <c r="H541" s="4">
        <v>20</v>
      </c>
      <c r="I541" s="5" t="str">
        <f>IF(Table1[[#This Row],[No of Employees]]&lt;5,"Below 5",IF(Table1[[#This Row],[No of Employees]]&lt;10,"5 to 10",IF(Table1[[#This Row],[No of Employees]]&lt;15,"10 to 15","Above 15")))</f>
        <v>Above 15</v>
      </c>
      <c r="J541" s="57">
        <v>18.974720000000001</v>
      </c>
      <c r="K541" s="34">
        <v>28.5</v>
      </c>
      <c r="L541" s="34">
        <f t="shared" si="107"/>
        <v>47.474720000000005</v>
      </c>
      <c r="M541" s="67">
        <f t="shared" si="108"/>
        <v>1.7409402783895231E-3</v>
      </c>
      <c r="N541" s="34">
        <v>167.159841</v>
      </c>
      <c r="O541" s="68">
        <f t="shared" si="109"/>
        <v>3.1304382115258603E-3</v>
      </c>
      <c r="P541" s="71"/>
      <c r="Q541" s="10">
        <v>33</v>
      </c>
      <c r="R541" s="8">
        <v>79</v>
      </c>
      <c r="S541" s="8">
        <v>9</v>
      </c>
      <c r="T541" s="8">
        <v>4</v>
      </c>
      <c r="U541" s="8">
        <v>0</v>
      </c>
      <c r="V541" s="8">
        <v>8</v>
      </c>
      <c r="W541" s="22">
        <v>4</v>
      </c>
      <c r="X541" s="16">
        <v>137</v>
      </c>
      <c r="Y541" s="8">
        <v>127</v>
      </c>
      <c r="Z541" s="9">
        <f t="shared" si="110"/>
        <v>7.2992700729927029E-2</v>
      </c>
      <c r="AA541" s="8">
        <f t="shared" si="111"/>
        <v>10</v>
      </c>
      <c r="AB541" s="42" t="str">
        <f t="shared" si="112"/>
        <v>C. 100-250</v>
      </c>
      <c r="AC541" s="40">
        <v>0.9</v>
      </c>
      <c r="AD541" s="26">
        <f t="shared" si="113"/>
        <v>114</v>
      </c>
      <c r="AE541" s="31">
        <f t="shared" si="114"/>
        <v>1</v>
      </c>
      <c r="AF541" s="31">
        <f>Table1[[#This Row],[Contactable leads]]*Table1[[#This Row],[Average productive calls per lead]]</f>
        <v>114</v>
      </c>
      <c r="AG541" s="31">
        <f>Table1[[#This Row],[Total Calls]]*$AG$1</f>
        <v>102.60000000000001</v>
      </c>
      <c r="AH541" s="31">
        <f>IF(Table1[[#This Row],[MSRU]]="Metro",3,IF(Table1[[#This Row],[MSRU]]="URBAN",2,1))</f>
        <v>3</v>
      </c>
      <c r="AI541" s="23">
        <f t="shared" si="115"/>
        <v>24</v>
      </c>
      <c r="AJ541" s="4">
        <f t="shared" si="116"/>
        <v>8</v>
      </c>
      <c r="AK541" s="4">
        <f t="shared" si="117"/>
        <v>6</v>
      </c>
      <c r="AL541" s="4">
        <f t="shared" si="118"/>
        <v>15</v>
      </c>
      <c r="AM541" s="4">
        <f>(Table1[[#This Row],[Total Employees dedicated for sales pitch]]*Table1[[#This Row],[Working days]]*Table1[[#This Row],[Productive working hours]]*60)/Table1[[#This Row],[Minutes per connected call]]</f>
        <v>1728</v>
      </c>
      <c r="AN54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114</v>
      </c>
      <c r="AO541" s="22">
        <f>Table1[[#This Row],[Contactable leads]]-Table1[[#This Row],[Contacted leads]]</f>
        <v>0</v>
      </c>
      <c r="AP541" s="17"/>
    </row>
    <row r="542" spans="1:42" x14ac:dyDescent="0.35">
      <c r="A542" s="11">
        <v>543</v>
      </c>
      <c r="B542" s="5" t="str">
        <f>IF(Table1[[#This Row],[Savings]]&gt;0,"N","Y")</f>
        <v>N</v>
      </c>
      <c r="C542" s="5" t="s">
        <v>314</v>
      </c>
      <c r="D542" s="5" t="s">
        <v>356</v>
      </c>
      <c r="E542" s="5" t="s">
        <v>845</v>
      </c>
      <c r="F542" s="6">
        <v>35863</v>
      </c>
      <c r="G542" s="7">
        <f t="shared" ca="1" si="106"/>
        <v>27</v>
      </c>
      <c r="H542" s="4">
        <v>10</v>
      </c>
      <c r="I542" s="5" t="str">
        <f>IF(Table1[[#This Row],[No of Employees]]&lt;5,"Below 5",IF(Table1[[#This Row],[No of Employees]]&lt;10,"5 to 10",IF(Table1[[#This Row],[No of Employees]]&lt;15,"10 to 15","Above 15")))</f>
        <v>10 to 15</v>
      </c>
      <c r="J542" s="57">
        <v>15.081770000000001</v>
      </c>
      <c r="K542" s="34">
        <v>1.2349330000000001</v>
      </c>
      <c r="L542" s="34">
        <f t="shared" si="107"/>
        <v>16.316703</v>
      </c>
      <c r="M542" s="67">
        <f t="shared" si="108"/>
        <v>5.9834803582241585E-4</v>
      </c>
      <c r="N542" s="34">
        <v>46.938724000000001</v>
      </c>
      <c r="O542" s="68">
        <f t="shared" si="109"/>
        <v>8.7903155644821396E-4</v>
      </c>
      <c r="P542" s="71"/>
      <c r="Q542" s="10">
        <v>10</v>
      </c>
      <c r="R542" s="8">
        <v>102</v>
      </c>
      <c r="S542" s="8">
        <v>11</v>
      </c>
      <c r="T542" s="8">
        <v>6</v>
      </c>
      <c r="U542" s="8">
        <v>0</v>
      </c>
      <c r="V542" s="8">
        <v>3</v>
      </c>
      <c r="W542" s="22">
        <v>5</v>
      </c>
      <c r="X542" s="16">
        <v>137</v>
      </c>
      <c r="Y542" s="8">
        <v>136</v>
      </c>
      <c r="Z542" s="9">
        <f t="shared" si="110"/>
        <v>7.2992700729926918E-3</v>
      </c>
      <c r="AA542" s="8">
        <f t="shared" si="111"/>
        <v>1</v>
      </c>
      <c r="AB542" s="42" t="str">
        <f t="shared" si="112"/>
        <v>C. 100-250</v>
      </c>
      <c r="AC542" s="40">
        <v>0.9</v>
      </c>
      <c r="AD542" s="26">
        <f t="shared" si="113"/>
        <v>122</v>
      </c>
      <c r="AE542" s="31">
        <f t="shared" si="114"/>
        <v>1</v>
      </c>
      <c r="AF542" s="31">
        <f>Table1[[#This Row],[Contactable leads]]*Table1[[#This Row],[Average productive calls per lead]]</f>
        <v>122</v>
      </c>
      <c r="AG542" s="31">
        <f>Table1[[#This Row],[Total Calls]]*$AG$1</f>
        <v>109.8</v>
      </c>
      <c r="AH542" s="31">
        <f>IF(Table1[[#This Row],[MSRU]]="Metro",3,IF(Table1[[#This Row],[MSRU]]="URBAN",2,1))</f>
        <v>2</v>
      </c>
      <c r="AI542" s="23">
        <f t="shared" si="115"/>
        <v>24</v>
      </c>
      <c r="AJ542" s="4">
        <f t="shared" si="116"/>
        <v>8</v>
      </c>
      <c r="AK542" s="4">
        <f t="shared" si="117"/>
        <v>6</v>
      </c>
      <c r="AL542" s="4">
        <f t="shared" si="118"/>
        <v>15</v>
      </c>
      <c r="AM542" s="4">
        <f>(Table1[[#This Row],[Total Employees dedicated for sales pitch]]*Table1[[#This Row],[Working days]]*Table1[[#This Row],[Productive working hours]]*60)/Table1[[#This Row],[Minutes per connected call]]</f>
        <v>1152</v>
      </c>
      <c r="AN54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122</v>
      </c>
      <c r="AO542" s="22">
        <f>Table1[[#This Row],[Contactable leads]]-Table1[[#This Row],[Contacted leads]]</f>
        <v>0</v>
      </c>
      <c r="AP542" s="17"/>
    </row>
    <row r="543" spans="1:42" x14ac:dyDescent="0.35">
      <c r="A543" s="11">
        <v>544</v>
      </c>
      <c r="B543" s="5" t="str">
        <f>IF(Table1[[#This Row],[Savings]]&gt;0,"N","Y")</f>
        <v>N</v>
      </c>
      <c r="C543" s="5" t="s">
        <v>313</v>
      </c>
      <c r="D543" s="5" t="s">
        <v>340</v>
      </c>
      <c r="E543" s="5" t="s">
        <v>846</v>
      </c>
      <c r="F543" s="6">
        <v>36082</v>
      </c>
      <c r="G543" s="7">
        <f t="shared" ca="1" si="106"/>
        <v>26</v>
      </c>
      <c r="H543" s="4">
        <v>9</v>
      </c>
      <c r="I543" s="5" t="str">
        <f>IF(Table1[[#This Row],[No of Employees]]&lt;5,"Below 5",IF(Table1[[#This Row],[No of Employees]]&lt;10,"5 to 10",IF(Table1[[#This Row],[No of Employees]]&lt;15,"10 to 15","Above 15")))</f>
        <v>5 to 10</v>
      </c>
      <c r="J543" s="57">
        <v>38.050927000000001</v>
      </c>
      <c r="K543" s="34">
        <v>5.6940049999999998</v>
      </c>
      <c r="L543" s="34">
        <f t="shared" si="107"/>
        <v>43.744931999999999</v>
      </c>
      <c r="M543" s="67">
        <f t="shared" si="108"/>
        <v>1.6041656295015694E-3</v>
      </c>
      <c r="N543" s="34">
        <v>134.61053799999999</v>
      </c>
      <c r="O543" s="68">
        <f t="shared" si="109"/>
        <v>2.5208804298231763E-3</v>
      </c>
      <c r="P543" s="71"/>
      <c r="Q543" s="10">
        <v>60</v>
      </c>
      <c r="R543" s="8">
        <v>341</v>
      </c>
      <c r="S543" s="8">
        <v>13</v>
      </c>
      <c r="T543" s="8">
        <v>19</v>
      </c>
      <c r="U543" s="8">
        <v>2</v>
      </c>
      <c r="V543" s="8">
        <v>10</v>
      </c>
      <c r="W543" s="22">
        <v>20</v>
      </c>
      <c r="X543" s="16">
        <v>465</v>
      </c>
      <c r="Y543" s="8">
        <v>436</v>
      </c>
      <c r="Z543" s="9">
        <f t="shared" si="110"/>
        <v>6.2365591397849474E-2</v>
      </c>
      <c r="AA543" s="8">
        <f t="shared" si="111"/>
        <v>29</v>
      </c>
      <c r="AB543" s="42" t="str">
        <f t="shared" si="112"/>
        <v>D. 240-500</v>
      </c>
      <c r="AC543" s="40">
        <v>0.9</v>
      </c>
      <c r="AD543" s="26">
        <f t="shared" si="113"/>
        <v>392</v>
      </c>
      <c r="AE543" s="31">
        <f t="shared" si="114"/>
        <v>1</v>
      </c>
      <c r="AF543" s="31">
        <f>Table1[[#This Row],[Contactable leads]]*Table1[[#This Row],[Average productive calls per lead]]</f>
        <v>392</v>
      </c>
      <c r="AG543" s="31">
        <f>Table1[[#This Row],[Total Calls]]*$AG$1</f>
        <v>352.8</v>
      </c>
      <c r="AH543" s="31">
        <f>IF(Table1[[#This Row],[MSRU]]="Metro",3,IF(Table1[[#This Row],[MSRU]]="URBAN",2,1))</f>
        <v>3</v>
      </c>
      <c r="AI543" s="23">
        <f t="shared" si="115"/>
        <v>24</v>
      </c>
      <c r="AJ543" s="4">
        <f t="shared" si="116"/>
        <v>8</v>
      </c>
      <c r="AK543" s="4">
        <f t="shared" si="117"/>
        <v>6</v>
      </c>
      <c r="AL543" s="4">
        <f t="shared" si="118"/>
        <v>15</v>
      </c>
      <c r="AM543" s="4">
        <f>(Table1[[#This Row],[Total Employees dedicated for sales pitch]]*Table1[[#This Row],[Working days]]*Table1[[#This Row],[Productive working hours]]*60)/Table1[[#This Row],[Minutes per connected call]]</f>
        <v>1728</v>
      </c>
      <c r="AN54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392</v>
      </c>
      <c r="AO543" s="22">
        <f>Table1[[#This Row],[Contactable leads]]-Table1[[#This Row],[Contacted leads]]</f>
        <v>0</v>
      </c>
      <c r="AP543" s="17"/>
    </row>
    <row r="544" spans="1:42" x14ac:dyDescent="0.35">
      <c r="A544" s="11">
        <v>545</v>
      </c>
      <c r="B544" s="5" t="str">
        <f>IF(Table1[[#This Row],[Savings]]&gt;0,"N","Y")</f>
        <v>N</v>
      </c>
      <c r="C544" s="5" t="s">
        <v>313</v>
      </c>
      <c r="D544" s="5" t="s">
        <v>356</v>
      </c>
      <c r="E544" s="5" t="s">
        <v>847</v>
      </c>
      <c r="F544" s="6">
        <v>36157</v>
      </c>
      <c r="G544" s="7">
        <f t="shared" ca="1" si="106"/>
        <v>26</v>
      </c>
      <c r="H544" s="4">
        <v>14</v>
      </c>
      <c r="I544" s="5" t="str">
        <f>IF(Table1[[#This Row],[No of Employees]]&lt;5,"Below 5",IF(Table1[[#This Row],[No of Employees]]&lt;10,"5 to 10",IF(Table1[[#This Row],[No of Employees]]&lt;15,"10 to 15","Above 15")))</f>
        <v>10 to 15</v>
      </c>
      <c r="J544" s="57">
        <v>37.070332000000001</v>
      </c>
      <c r="K544" s="34">
        <v>13.088884</v>
      </c>
      <c r="L544" s="34">
        <f t="shared" si="107"/>
        <v>50.159216000000001</v>
      </c>
      <c r="M544" s="67">
        <f t="shared" si="108"/>
        <v>1.8393831383700676E-3</v>
      </c>
      <c r="N544" s="34">
        <v>201.685112</v>
      </c>
      <c r="O544" s="68">
        <f t="shared" si="109"/>
        <v>3.7770003699672868E-3</v>
      </c>
      <c r="P544" s="71"/>
      <c r="Q544" s="10">
        <v>128</v>
      </c>
      <c r="R544" s="8">
        <v>191</v>
      </c>
      <c r="S544" s="8">
        <v>13</v>
      </c>
      <c r="T544" s="8">
        <v>9</v>
      </c>
      <c r="U544" s="8">
        <v>0</v>
      </c>
      <c r="V544" s="8">
        <v>14</v>
      </c>
      <c r="W544" s="22">
        <v>10</v>
      </c>
      <c r="X544" s="16">
        <v>365</v>
      </c>
      <c r="Y544" s="8">
        <v>350</v>
      </c>
      <c r="Z544" s="9">
        <f t="shared" si="110"/>
        <v>4.1095890410958957E-2</v>
      </c>
      <c r="AA544" s="8">
        <f t="shared" si="111"/>
        <v>15</v>
      </c>
      <c r="AB544" s="42" t="str">
        <f t="shared" si="112"/>
        <v>D. 240-500</v>
      </c>
      <c r="AC544" s="40">
        <v>0.9</v>
      </c>
      <c r="AD544" s="26">
        <f t="shared" si="113"/>
        <v>315</v>
      </c>
      <c r="AE544" s="31">
        <f t="shared" si="114"/>
        <v>1</v>
      </c>
      <c r="AF544" s="31">
        <f>Table1[[#This Row],[Contactable leads]]*Table1[[#This Row],[Average productive calls per lead]]</f>
        <v>315</v>
      </c>
      <c r="AG544" s="31">
        <f>Table1[[#This Row],[Total Calls]]*$AG$1</f>
        <v>283.5</v>
      </c>
      <c r="AH544" s="31">
        <f>IF(Table1[[#This Row],[MSRU]]="Metro",3,IF(Table1[[#This Row],[MSRU]]="URBAN",2,1))</f>
        <v>2</v>
      </c>
      <c r="AI544" s="23">
        <f t="shared" si="115"/>
        <v>24</v>
      </c>
      <c r="AJ544" s="4">
        <f t="shared" si="116"/>
        <v>8</v>
      </c>
      <c r="AK544" s="4">
        <f t="shared" si="117"/>
        <v>6</v>
      </c>
      <c r="AL544" s="4">
        <f t="shared" si="118"/>
        <v>15</v>
      </c>
      <c r="AM544" s="4">
        <f>(Table1[[#This Row],[Total Employees dedicated for sales pitch]]*Table1[[#This Row],[Working days]]*Table1[[#This Row],[Productive working hours]]*60)/Table1[[#This Row],[Minutes per connected call]]</f>
        <v>1152</v>
      </c>
      <c r="AN54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315</v>
      </c>
      <c r="AO544" s="22">
        <f>Table1[[#This Row],[Contactable leads]]-Table1[[#This Row],[Contacted leads]]</f>
        <v>0</v>
      </c>
      <c r="AP544" s="17"/>
    </row>
    <row r="545" spans="1:42" x14ac:dyDescent="0.35">
      <c r="A545" s="11">
        <v>546</v>
      </c>
      <c r="B545" s="5" t="str">
        <f>IF(Table1[[#This Row],[Savings]]&gt;0,"N","Y")</f>
        <v>N</v>
      </c>
      <c r="C545" s="5" t="s">
        <v>313</v>
      </c>
      <c r="D545" s="5" t="s">
        <v>340</v>
      </c>
      <c r="E545" s="5" t="s">
        <v>848</v>
      </c>
      <c r="F545" s="6">
        <v>36672</v>
      </c>
      <c r="G545" s="7">
        <f t="shared" ca="1" si="106"/>
        <v>25</v>
      </c>
      <c r="H545" s="4">
        <v>9</v>
      </c>
      <c r="I545" s="5" t="str">
        <f>IF(Table1[[#This Row],[No of Employees]]&lt;5,"Below 5",IF(Table1[[#This Row],[No of Employees]]&lt;10,"5 to 10",IF(Table1[[#This Row],[No of Employees]]&lt;15,"10 to 15","Above 15")))</f>
        <v>5 to 10</v>
      </c>
      <c r="J545" s="57">
        <v>55.859346000000002</v>
      </c>
      <c r="K545" s="34">
        <v>12.741486999999999</v>
      </c>
      <c r="L545" s="34">
        <f t="shared" si="107"/>
        <v>68.600832999999994</v>
      </c>
      <c r="M545" s="67">
        <f t="shared" si="108"/>
        <v>2.5156536636924483E-3</v>
      </c>
      <c r="N545" s="34">
        <v>160.44826599999999</v>
      </c>
      <c r="O545" s="68">
        <f t="shared" si="109"/>
        <v>3.0047491063326954E-3</v>
      </c>
      <c r="P545" s="71"/>
      <c r="Q545" s="10">
        <v>195</v>
      </c>
      <c r="R545" s="8">
        <v>403</v>
      </c>
      <c r="S545" s="8">
        <v>31</v>
      </c>
      <c r="T545" s="8">
        <v>26</v>
      </c>
      <c r="U545" s="8">
        <v>2</v>
      </c>
      <c r="V545" s="8">
        <v>13</v>
      </c>
      <c r="W545" s="22">
        <v>33</v>
      </c>
      <c r="X545" s="16">
        <v>703</v>
      </c>
      <c r="Y545" s="8">
        <v>662</v>
      </c>
      <c r="Z545" s="9">
        <f t="shared" si="110"/>
        <v>5.8321479374110918E-2</v>
      </c>
      <c r="AA545" s="8">
        <f t="shared" si="111"/>
        <v>41</v>
      </c>
      <c r="AB545" s="42" t="str">
        <f t="shared" si="112"/>
        <v>E. 500-750</v>
      </c>
      <c r="AC545" s="40">
        <v>0.9</v>
      </c>
      <c r="AD545" s="26">
        <f t="shared" si="113"/>
        <v>596</v>
      </c>
      <c r="AE545" s="31">
        <f t="shared" si="114"/>
        <v>1</v>
      </c>
      <c r="AF545" s="31">
        <f>Table1[[#This Row],[Contactable leads]]*Table1[[#This Row],[Average productive calls per lead]]</f>
        <v>596</v>
      </c>
      <c r="AG545" s="31">
        <f>Table1[[#This Row],[Total Calls]]*$AG$1</f>
        <v>536.4</v>
      </c>
      <c r="AH545" s="31">
        <f>IF(Table1[[#This Row],[MSRU]]="Metro",3,IF(Table1[[#This Row],[MSRU]]="URBAN",2,1))</f>
        <v>3</v>
      </c>
      <c r="AI545" s="23">
        <f t="shared" si="115"/>
        <v>24</v>
      </c>
      <c r="AJ545" s="4">
        <f t="shared" si="116"/>
        <v>8</v>
      </c>
      <c r="AK545" s="4">
        <f t="shared" si="117"/>
        <v>6</v>
      </c>
      <c r="AL545" s="4">
        <f t="shared" si="118"/>
        <v>15</v>
      </c>
      <c r="AM545" s="4">
        <f>(Table1[[#This Row],[Total Employees dedicated for sales pitch]]*Table1[[#This Row],[Working days]]*Table1[[#This Row],[Productive working hours]]*60)/Table1[[#This Row],[Minutes per connected call]]</f>
        <v>1728</v>
      </c>
      <c r="AN54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596</v>
      </c>
      <c r="AO545" s="22">
        <f>Table1[[#This Row],[Contactable leads]]-Table1[[#This Row],[Contacted leads]]</f>
        <v>0</v>
      </c>
      <c r="AP545" s="17"/>
    </row>
    <row r="546" spans="1:42" x14ac:dyDescent="0.35">
      <c r="A546" s="11">
        <v>547</v>
      </c>
      <c r="B546" s="5" t="str">
        <f>IF(Table1[[#This Row],[Savings]]&gt;0,"N","Y")</f>
        <v>N</v>
      </c>
      <c r="C546" s="5" t="s">
        <v>313</v>
      </c>
      <c r="D546" s="5" t="s">
        <v>340</v>
      </c>
      <c r="E546" s="5" t="s">
        <v>849</v>
      </c>
      <c r="F546" s="6">
        <v>37043</v>
      </c>
      <c r="G546" s="7">
        <f t="shared" ca="1" si="106"/>
        <v>23</v>
      </c>
      <c r="H546" s="4">
        <v>10</v>
      </c>
      <c r="I546" s="5" t="str">
        <f>IF(Table1[[#This Row],[No of Employees]]&lt;5,"Below 5",IF(Table1[[#This Row],[No of Employees]]&lt;10,"5 to 10",IF(Table1[[#This Row],[No of Employees]]&lt;15,"10 to 15","Above 15")))</f>
        <v>10 to 15</v>
      </c>
      <c r="J546" s="57">
        <v>66.859577999999999</v>
      </c>
      <c r="K546" s="34">
        <v>9.3422940000000008</v>
      </c>
      <c r="L546" s="34">
        <f t="shared" si="107"/>
        <v>76.201871999999995</v>
      </c>
      <c r="M546" s="67">
        <f t="shared" si="108"/>
        <v>2.794390535710011E-3</v>
      </c>
      <c r="N546" s="34">
        <v>143.928743</v>
      </c>
      <c r="O546" s="68">
        <f t="shared" si="109"/>
        <v>2.6953844543563857E-3</v>
      </c>
      <c r="P546" s="71"/>
      <c r="Q546" s="10">
        <v>187</v>
      </c>
      <c r="R546" s="8">
        <v>505</v>
      </c>
      <c r="S546" s="8">
        <v>17</v>
      </c>
      <c r="T546" s="8">
        <v>30</v>
      </c>
      <c r="U546" s="8">
        <v>2</v>
      </c>
      <c r="V546" s="8">
        <v>12</v>
      </c>
      <c r="W546" s="22">
        <v>37</v>
      </c>
      <c r="X546" s="16">
        <v>790</v>
      </c>
      <c r="Y546" s="8">
        <v>746</v>
      </c>
      <c r="Z546" s="9">
        <f t="shared" si="110"/>
        <v>5.5696202531645533E-2</v>
      </c>
      <c r="AA546" s="8">
        <f t="shared" si="111"/>
        <v>44</v>
      </c>
      <c r="AB546" s="42" t="str">
        <f t="shared" si="112"/>
        <v>E. 500-750</v>
      </c>
      <c r="AC546" s="40">
        <v>0.9</v>
      </c>
      <c r="AD546" s="26">
        <f t="shared" si="113"/>
        <v>671</v>
      </c>
      <c r="AE546" s="31">
        <f t="shared" si="114"/>
        <v>1</v>
      </c>
      <c r="AF546" s="31">
        <f>Table1[[#This Row],[Contactable leads]]*Table1[[#This Row],[Average productive calls per lead]]</f>
        <v>671</v>
      </c>
      <c r="AG546" s="31">
        <f>Table1[[#This Row],[Total Calls]]*$AG$1</f>
        <v>603.9</v>
      </c>
      <c r="AH546" s="31">
        <f>IF(Table1[[#This Row],[MSRU]]="Metro",3,IF(Table1[[#This Row],[MSRU]]="URBAN",2,1))</f>
        <v>3</v>
      </c>
      <c r="AI546" s="23">
        <f t="shared" si="115"/>
        <v>24</v>
      </c>
      <c r="AJ546" s="4">
        <f t="shared" si="116"/>
        <v>8</v>
      </c>
      <c r="AK546" s="4">
        <f t="shared" si="117"/>
        <v>6</v>
      </c>
      <c r="AL546" s="4">
        <f t="shared" si="118"/>
        <v>15</v>
      </c>
      <c r="AM546" s="4">
        <f>(Table1[[#This Row],[Total Employees dedicated for sales pitch]]*Table1[[#This Row],[Working days]]*Table1[[#This Row],[Productive working hours]]*60)/Table1[[#This Row],[Minutes per connected call]]</f>
        <v>1728</v>
      </c>
      <c r="AN54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671</v>
      </c>
      <c r="AO546" s="22">
        <f>Table1[[#This Row],[Contactable leads]]-Table1[[#This Row],[Contacted leads]]</f>
        <v>0</v>
      </c>
      <c r="AP546" s="17"/>
    </row>
    <row r="547" spans="1:42" x14ac:dyDescent="0.35">
      <c r="A547" s="11">
        <v>548</v>
      </c>
      <c r="B547" s="5" t="str">
        <f>IF(Table1[[#This Row],[Savings]]&gt;0,"N","Y")</f>
        <v>N</v>
      </c>
      <c r="C547" s="5" t="s">
        <v>313</v>
      </c>
      <c r="D547" s="5" t="s">
        <v>340</v>
      </c>
      <c r="E547" s="5" t="s">
        <v>850</v>
      </c>
      <c r="F547" s="6">
        <v>37372</v>
      </c>
      <c r="G547" s="7">
        <f t="shared" ca="1" si="106"/>
        <v>23</v>
      </c>
      <c r="H547" s="4">
        <v>9</v>
      </c>
      <c r="I547" s="5" t="str">
        <f>IF(Table1[[#This Row],[No of Employees]]&lt;5,"Below 5",IF(Table1[[#This Row],[No of Employees]]&lt;10,"5 to 10",IF(Table1[[#This Row],[No of Employees]]&lt;15,"10 to 15","Above 15")))</f>
        <v>5 to 10</v>
      </c>
      <c r="J547" s="57">
        <v>36.766764999999999</v>
      </c>
      <c r="K547" s="34">
        <v>4.0853739999999998</v>
      </c>
      <c r="L547" s="34">
        <f t="shared" si="107"/>
        <v>40.852139000000001</v>
      </c>
      <c r="M547" s="67">
        <f t="shared" si="108"/>
        <v>1.4980843329558866E-3</v>
      </c>
      <c r="N547" s="34">
        <v>104.447423</v>
      </c>
      <c r="O547" s="68">
        <f t="shared" si="109"/>
        <v>1.9560093028241454E-3</v>
      </c>
      <c r="P547" s="71"/>
      <c r="Q547" s="10">
        <v>87</v>
      </c>
      <c r="R547" s="8">
        <v>321</v>
      </c>
      <c r="S547" s="8">
        <v>20</v>
      </c>
      <c r="T547" s="8">
        <v>23</v>
      </c>
      <c r="U547" s="8">
        <v>0</v>
      </c>
      <c r="V547" s="8">
        <v>7</v>
      </c>
      <c r="W547" s="22">
        <v>30</v>
      </c>
      <c r="X547" s="16">
        <v>488</v>
      </c>
      <c r="Y547" s="8">
        <v>465</v>
      </c>
      <c r="Z547" s="9">
        <f t="shared" si="110"/>
        <v>4.7131147540983576E-2</v>
      </c>
      <c r="AA547" s="8">
        <f t="shared" si="111"/>
        <v>23</v>
      </c>
      <c r="AB547" s="42" t="str">
        <f t="shared" si="112"/>
        <v>D. 240-500</v>
      </c>
      <c r="AC547" s="40">
        <v>0.9</v>
      </c>
      <c r="AD547" s="26">
        <f t="shared" si="113"/>
        <v>419</v>
      </c>
      <c r="AE547" s="31">
        <f t="shared" si="114"/>
        <v>1</v>
      </c>
      <c r="AF547" s="31">
        <f>Table1[[#This Row],[Contactable leads]]*Table1[[#This Row],[Average productive calls per lead]]</f>
        <v>419</v>
      </c>
      <c r="AG547" s="31">
        <f>Table1[[#This Row],[Total Calls]]*$AG$1</f>
        <v>377.1</v>
      </c>
      <c r="AH547" s="31">
        <f>IF(Table1[[#This Row],[MSRU]]="Metro",3,IF(Table1[[#This Row],[MSRU]]="URBAN",2,1))</f>
        <v>3</v>
      </c>
      <c r="AI547" s="23">
        <f t="shared" si="115"/>
        <v>24</v>
      </c>
      <c r="AJ547" s="4">
        <f t="shared" si="116"/>
        <v>8</v>
      </c>
      <c r="AK547" s="4">
        <f t="shared" si="117"/>
        <v>6</v>
      </c>
      <c r="AL547" s="4">
        <f t="shared" si="118"/>
        <v>15</v>
      </c>
      <c r="AM547" s="4">
        <f>(Table1[[#This Row],[Total Employees dedicated for sales pitch]]*Table1[[#This Row],[Working days]]*Table1[[#This Row],[Productive working hours]]*60)/Table1[[#This Row],[Minutes per connected call]]</f>
        <v>1728</v>
      </c>
      <c r="AN54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419</v>
      </c>
      <c r="AO547" s="22">
        <f>Table1[[#This Row],[Contactable leads]]-Table1[[#This Row],[Contacted leads]]</f>
        <v>0</v>
      </c>
      <c r="AP547" s="17"/>
    </row>
    <row r="548" spans="1:42" x14ac:dyDescent="0.35">
      <c r="A548" s="11">
        <v>549</v>
      </c>
      <c r="B548" s="5" t="str">
        <f>IF(Table1[[#This Row],[Savings]]&gt;0,"N","Y")</f>
        <v>N</v>
      </c>
      <c r="C548" s="5" t="s">
        <v>313</v>
      </c>
      <c r="D548" s="5" t="s">
        <v>340</v>
      </c>
      <c r="E548" s="5" t="s">
        <v>851</v>
      </c>
      <c r="F548" s="6">
        <v>38063</v>
      </c>
      <c r="G548" s="7">
        <f t="shared" ca="1" si="106"/>
        <v>21</v>
      </c>
      <c r="H548" s="4">
        <v>9</v>
      </c>
      <c r="I548" s="5" t="str">
        <f>IF(Table1[[#This Row],[No of Employees]]&lt;5,"Below 5",IF(Table1[[#This Row],[No of Employees]]&lt;10,"5 to 10",IF(Table1[[#This Row],[No of Employees]]&lt;15,"10 to 15","Above 15")))</f>
        <v>5 to 10</v>
      </c>
      <c r="J548" s="57">
        <v>40.43882</v>
      </c>
      <c r="K548" s="34">
        <v>9.4274799999999992</v>
      </c>
      <c r="L548" s="34">
        <f t="shared" si="107"/>
        <v>49.866299999999995</v>
      </c>
      <c r="M548" s="67">
        <f t="shared" si="108"/>
        <v>1.8286416476865047E-3</v>
      </c>
      <c r="N548" s="34">
        <v>136.84931</v>
      </c>
      <c r="O548" s="68">
        <f t="shared" si="109"/>
        <v>2.562806393462339E-3</v>
      </c>
      <c r="P548" s="71"/>
      <c r="Q548" s="10">
        <v>74</v>
      </c>
      <c r="R548" s="8">
        <v>402</v>
      </c>
      <c r="S548" s="8">
        <v>19</v>
      </c>
      <c r="T548" s="8">
        <v>24</v>
      </c>
      <c r="U548" s="8">
        <v>2</v>
      </c>
      <c r="V548" s="8">
        <v>20</v>
      </c>
      <c r="W548" s="22">
        <v>30</v>
      </c>
      <c r="X548" s="16">
        <v>571</v>
      </c>
      <c r="Y548" s="8">
        <v>538</v>
      </c>
      <c r="Z548" s="9">
        <f t="shared" si="110"/>
        <v>5.7793345008756547E-2</v>
      </c>
      <c r="AA548" s="8">
        <f t="shared" si="111"/>
        <v>33</v>
      </c>
      <c r="AB548" s="42" t="str">
        <f t="shared" si="112"/>
        <v>E. 500-750</v>
      </c>
      <c r="AC548" s="40">
        <v>0.9</v>
      </c>
      <c r="AD548" s="26">
        <f t="shared" si="113"/>
        <v>484</v>
      </c>
      <c r="AE548" s="31">
        <f t="shared" si="114"/>
        <v>1</v>
      </c>
      <c r="AF548" s="31">
        <f>Table1[[#This Row],[Contactable leads]]*Table1[[#This Row],[Average productive calls per lead]]</f>
        <v>484</v>
      </c>
      <c r="AG548" s="31">
        <f>Table1[[#This Row],[Total Calls]]*$AG$1</f>
        <v>435.6</v>
      </c>
      <c r="AH548" s="31">
        <f>IF(Table1[[#This Row],[MSRU]]="Metro",3,IF(Table1[[#This Row],[MSRU]]="URBAN",2,1))</f>
        <v>3</v>
      </c>
      <c r="AI548" s="23">
        <f t="shared" si="115"/>
        <v>24</v>
      </c>
      <c r="AJ548" s="4">
        <f t="shared" si="116"/>
        <v>8</v>
      </c>
      <c r="AK548" s="4">
        <f t="shared" si="117"/>
        <v>6</v>
      </c>
      <c r="AL548" s="4">
        <f t="shared" si="118"/>
        <v>15</v>
      </c>
      <c r="AM548" s="4">
        <f>(Table1[[#This Row],[Total Employees dedicated for sales pitch]]*Table1[[#This Row],[Working days]]*Table1[[#This Row],[Productive working hours]]*60)/Table1[[#This Row],[Minutes per connected call]]</f>
        <v>1728</v>
      </c>
      <c r="AN54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484</v>
      </c>
      <c r="AO548" s="22">
        <f>Table1[[#This Row],[Contactable leads]]-Table1[[#This Row],[Contacted leads]]</f>
        <v>0</v>
      </c>
      <c r="AP548" s="17"/>
    </row>
    <row r="549" spans="1:42" x14ac:dyDescent="0.35">
      <c r="A549" s="11">
        <v>550</v>
      </c>
      <c r="B549" s="5" t="str">
        <f>IF(Table1[[#This Row],[Savings]]&gt;0,"N","Y")</f>
        <v>N</v>
      </c>
      <c r="C549" s="5" t="s">
        <v>313</v>
      </c>
      <c r="D549" s="5" t="s">
        <v>340</v>
      </c>
      <c r="E549" s="5" t="s">
        <v>852</v>
      </c>
      <c r="F549" s="6">
        <v>38414</v>
      </c>
      <c r="G549" s="7">
        <f t="shared" ca="1" si="106"/>
        <v>20</v>
      </c>
      <c r="H549" s="4">
        <v>10</v>
      </c>
      <c r="I549" s="5" t="str">
        <f>IF(Table1[[#This Row],[No of Employees]]&lt;5,"Below 5",IF(Table1[[#This Row],[No of Employees]]&lt;10,"5 to 10",IF(Table1[[#This Row],[No of Employees]]&lt;15,"10 to 15","Above 15")))</f>
        <v>10 to 15</v>
      </c>
      <c r="J549" s="57">
        <v>40.67</v>
      </c>
      <c r="K549" s="34">
        <v>7.2711269999999999</v>
      </c>
      <c r="L549" s="34">
        <f t="shared" si="107"/>
        <v>47.941127000000002</v>
      </c>
      <c r="M549" s="67">
        <f t="shared" si="108"/>
        <v>1.7580438386090003E-3</v>
      </c>
      <c r="N549" s="34">
        <v>122.83328899999999</v>
      </c>
      <c r="O549" s="68">
        <f t="shared" si="109"/>
        <v>2.3003253606408915E-3</v>
      </c>
      <c r="P549" s="71"/>
      <c r="Q549" s="10">
        <v>83</v>
      </c>
      <c r="R549" s="8">
        <v>186</v>
      </c>
      <c r="S549" s="8">
        <v>20</v>
      </c>
      <c r="T549" s="8">
        <v>15</v>
      </c>
      <c r="U549" s="8">
        <v>0</v>
      </c>
      <c r="V549" s="8">
        <v>10</v>
      </c>
      <c r="W549" s="22">
        <v>11</v>
      </c>
      <c r="X549" s="16">
        <v>325</v>
      </c>
      <c r="Y549" s="8">
        <v>310</v>
      </c>
      <c r="Z549" s="9">
        <f t="shared" si="110"/>
        <v>4.6153846153846101E-2</v>
      </c>
      <c r="AA549" s="8">
        <f t="shared" si="111"/>
        <v>15</v>
      </c>
      <c r="AB549" s="42" t="str">
        <f t="shared" si="112"/>
        <v>D. 240-500</v>
      </c>
      <c r="AC549" s="40">
        <v>0.9</v>
      </c>
      <c r="AD549" s="26">
        <f t="shared" si="113"/>
        <v>279</v>
      </c>
      <c r="AE549" s="31">
        <f t="shared" si="114"/>
        <v>1</v>
      </c>
      <c r="AF549" s="31">
        <f>Table1[[#This Row],[Contactable leads]]*Table1[[#This Row],[Average productive calls per lead]]</f>
        <v>279</v>
      </c>
      <c r="AG549" s="31">
        <f>Table1[[#This Row],[Total Calls]]*$AG$1</f>
        <v>251.1</v>
      </c>
      <c r="AH549" s="31">
        <f>IF(Table1[[#This Row],[MSRU]]="Metro",3,IF(Table1[[#This Row],[MSRU]]="URBAN",2,1))</f>
        <v>3</v>
      </c>
      <c r="AI549" s="23">
        <f t="shared" si="115"/>
        <v>24</v>
      </c>
      <c r="AJ549" s="4">
        <f t="shared" si="116"/>
        <v>8</v>
      </c>
      <c r="AK549" s="4">
        <f t="shared" si="117"/>
        <v>6</v>
      </c>
      <c r="AL549" s="4">
        <f t="shared" si="118"/>
        <v>15</v>
      </c>
      <c r="AM549" s="4">
        <f>(Table1[[#This Row],[Total Employees dedicated for sales pitch]]*Table1[[#This Row],[Working days]]*Table1[[#This Row],[Productive working hours]]*60)/Table1[[#This Row],[Minutes per connected call]]</f>
        <v>1728</v>
      </c>
      <c r="AN54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279</v>
      </c>
      <c r="AO549" s="22">
        <f>Table1[[#This Row],[Contactable leads]]-Table1[[#This Row],[Contacted leads]]</f>
        <v>0</v>
      </c>
      <c r="AP549" s="17"/>
    </row>
    <row r="550" spans="1:42" x14ac:dyDescent="0.35">
      <c r="A550" s="11">
        <v>551</v>
      </c>
      <c r="B550" s="5" t="str">
        <f>IF(Table1[[#This Row],[Savings]]&gt;0,"N","Y")</f>
        <v>N</v>
      </c>
      <c r="C550" s="5" t="s">
        <v>313</v>
      </c>
      <c r="D550" s="5" t="s">
        <v>340</v>
      </c>
      <c r="E550" s="5" t="s">
        <v>853</v>
      </c>
      <c r="F550" s="6">
        <v>38414</v>
      </c>
      <c r="G550" s="7">
        <f t="shared" ca="1" si="106"/>
        <v>20</v>
      </c>
      <c r="H550" s="4">
        <v>8</v>
      </c>
      <c r="I550" s="5" t="str">
        <f>IF(Table1[[#This Row],[No of Employees]]&lt;5,"Below 5",IF(Table1[[#This Row],[No of Employees]]&lt;10,"5 to 10",IF(Table1[[#This Row],[No of Employees]]&lt;15,"10 to 15","Above 15")))</f>
        <v>5 to 10</v>
      </c>
      <c r="J550" s="57">
        <v>26.010593</v>
      </c>
      <c r="K550" s="34">
        <v>3.446501</v>
      </c>
      <c r="L550" s="34">
        <f t="shared" si="107"/>
        <v>29.457094000000001</v>
      </c>
      <c r="M550" s="67">
        <f t="shared" si="108"/>
        <v>1.0802178807775243E-3</v>
      </c>
      <c r="N550" s="34">
        <v>59.280906999999999</v>
      </c>
      <c r="O550" s="68">
        <f t="shared" si="109"/>
        <v>1.1101662658719019E-3</v>
      </c>
      <c r="P550" s="71"/>
      <c r="Q550" s="10">
        <v>89</v>
      </c>
      <c r="R550" s="8">
        <v>193</v>
      </c>
      <c r="S550" s="8">
        <v>14</v>
      </c>
      <c r="T550" s="8">
        <v>18</v>
      </c>
      <c r="U550" s="8">
        <v>0</v>
      </c>
      <c r="V550" s="8">
        <v>7</v>
      </c>
      <c r="W550" s="22">
        <v>17</v>
      </c>
      <c r="X550" s="16">
        <v>338</v>
      </c>
      <c r="Y550" s="8">
        <v>319</v>
      </c>
      <c r="Z550" s="9">
        <f t="shared" si="110"/>
        <v>5.6213017751479244E-2</v>
      </c>
      <c r="AA550" s="8">
        <f t="shared" si="111"/>
        <v>19</v>
      </c>
      <c r="AB550" s="42" t="str">
        <f t="shared" si="112"/>
        <v>D. 240-500</v>
      </c>
      <c r="AC550" s="40">
        <v>0.9</v>
      </c>
      <c r="AD550" s="26">
        <f t="shared" si="113"/>
        <v>287</v>
      </c>
      <c r="AE550" s="31">
        <f t="shared" si="114"/>
        <v>1</v>
      </c>
      <c r="AF550" s="31">
        <f>Table1[[#This Row],[Contactable leads]]*Table1[[#This Row],[Average productive calls per lead]]</f>
        <v>287</v>
      </c>
      <c r="AG550" s="31">
        <f>Table1[[#This Row],[Total Calls]]*$AG$1</f>
        <v>258.3</v>
      </c>
      <c r="AH550" s="31">
        <f>IF(Table1[[#This Row],[MSRU]]="Metro",3,IF(Table1[[#This Row],[MSRU]]="URBAN",2,1))</f>
        <v>3</v>
      </c>
      <c r="AI550" s="23">
        <f t="shared" si="115"/>
        <v>24</v>
      </c>
      <c r="AJ550" s="4">
        <f t="shared" si="116"/>
        <v>8</v>
      </c>
      <c r="AK550" s="4">
        <f t="shared" si="117"/>
        <v>6</v>
      </c>
      <c r="AL550" s="4">
        <f t="shared" si="118"/>
        <v>15</v>
      </c>
      <c r="AM550" s="4">
        <f>(Table1[[#This Row],[Total Employees dedicated for sales pitch]]*Table1[[#This Row],[Working days]]*Table1[[#This Row],[Productive working hours]]*60)/Table1[[#This Row],[Minutes per connected call]]</f>
        <v>1728</v>
      </c>
      <c r="AN55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287</v>
      </c>
      <c r="AO550" s="22">
        <f>Table1[[#This Row],[Contactable leads]]-Table1[[#This Row],[Contacted leads]]</f>
        <v>0</v>
      </c>
      <c r="AP550" s="17"/>
    </row>
    <row r="551" spans="1:42" x14ac:dyDescent="0.35">
      <c r="A551" s="11">
        <v>552</v>
      </c>
      <c r="B551" s="5" t="str">
        <f>IF(Table1[[#This Row],[Savings]]&gt;0,"N","Y")</f>
        <v>N</v>
      </c>
      <c r="C551" s="5" t="s">
        <v>316</v>
      </c>
      <c r="D551" s="5" t="s">
        <v>340</v>
      </c>
      <c r="E551" s="5" t="s">
        <v>854</v>
      </c>
      <c r="F551" s="6">
        <v>38383</v>
      </c>
      <c r="G551" s="7">
        <f t="shared" ca="1" si="106"/>
        <v>20</v>
      </c>
      <c r="H551" s="4">
        <v>10</v>
      </c>
      <c r="I551" s="5" t="str">
        <f>IF(Table1[[#This Row],[No of Employees]]&lt;5,"Below 5",IF(Table1[[#This Row],[No of Employees]]&lt;10,"5 to 10",IF(Table1[[#This Row],[No of Employees]]&lt;15,"10 to 15","Above 15")))</f>
        <v>10 to 15</v>
      </c>
      <c r="J551" s="57">
        <v>17.353345999999998</v>
      </c>
      <c r="K551" s="34">
        <v>12.292918</v>
      </c>
      <c r="L551" s="34">
        <f t="shared" si="107"/>
        <v>29.646263999999999</v>
      </c>
      <c r="M551" s="67">
        <f t="shared" si="108"/>
        <v>1.0871549132121113E-3</v>
      </c>
      <c r="N551" s="34">
        <v>73.040948</v>
      </c>
      <c r="O551" s="68">
        <f t="shared" si="109"/>
        <v>1.3678535063052217E-3</v>
      </c>
      <c r="P551" s="71"/>
      <c r="Q551" s="10">
        <v>31</v>
      </c>
      <c r="R551" s="8">
        <v>113</v>
      </c>
      <c r="S551" s="8">
        <v>27</v>
      </c>
      <c r="T551" s="8">
        <v>9</v>
      </c>
      <c r="U551" s="8">
        <v>0</v>
      </c>
      <c r="V551" s="8">
        <v>4</v>
      </c>
      <c r="W551" s="22">
        <v>5</v>
      </c>
      <c r="X551" s="16">
        <v>189</v>
      </c>
      <c r="Y551" s="8">
        <v>182</v>
      </c>
      <c r="Z551" s="9">
        <f t="shared" si="110"/>
        <v>3.703703703703709E-2</v>
      </c>
      <c r="AA551" s="8">
        <f t="shared" si="111"/>
        <v>7</v>
      </c>
      <c r="AB551" s="42" t="str">
        <f t="shared" si="112"/>
        <v>C. 100-250</v>
      </c>
      <c r="AC551" s="40">
        <v>0.9</v>
      </c>
      <c r="AD551" s="26">
        <f t="shared" si="113"/>
        <v>164</v>
      </c>
      <c r="AE551" s="31">
        <f t="shared" si="114"/>
        <v>1</v>
      </c>
      <c r="AF551" s="31">
        <f>Table1[[#This Row],[Contactable leads]]*Table1[[#This Row],[Average productive calls per lead]]</f>
        <v>164</v>
      </c>
      <c r="AG551" s="31">
        <f>Table1[[#This Row],[Total Calls]]*$AG$1</f>
        <v>147.6</v>
      </c>
      <c r="AH551" s="31">
        <f>IF(Table1[[#This Row],[MSRU]]="Metro",3,IF(Table1[[#This Row],[MSRU]]="URBAN",2,1))</f>
        <v>3</v>
      </c>
      <c r="AI551" s="23">
        <f t="shared" si="115"/>
        <v>24</v>
      </c>
      <c r="AJ551" s="4">
        <f t="shared" si="116"/>
        <v>8</v>
      </c>
      <c r="AK551" s="4">
        <f t="shared" si="117"/>
        <v>6</v>
      </c>
      <c r="AL551" s="4">
        <f t="shared" si="118"/>
        <v>15</v>
      </c>
      <c r="AM551" s="4">
        <f>(Table1[[#This Row],[Total Employees dedicated for sales pitch]]*Table1[[#This Row],[Working days]]*Table1[[#This Row],[Productive working hours]]*60)/Table1[[#This Row],[Minutes per connected call]]</f>
        <v>1728</v>
      </c>
      <c r="AN55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164</v>
      </c>
      <c r="AO551" s="22">
        <f>Table1[[#This Row],[Contactable leads]]-Table1[[#This Row],[Contacted leads]]</f>
        <v>0</v>
      </c>
      <c r="AP551" s="17"/>
    </row>
    <row r="552" spans="1:42" x14ac:dyDescent="0.35">
      <c r="A552" s="11">
        <v>553</v>
      </c>
      <c r="B552" s="5" t="str">
        <f>IF(Table1[[#This Row],[Savings]]&gt;0,"N","Y")</f>
        <v>N</v>
      </c>
      <c r="C552" s="5" t="s">
        <v>313</v>
      </c>
      <c r="D552" s="5" t="s">
        <v>340</v>
      </c>
      <c r="E552" s="5" t="s">
        <v>855</v>
      </c>
      <c r="F552" s="6">
        <v>38804</v>
      </c>
      <c r="G552" s="7">
        <f t="shared" ca="1" si="106"/>
        <v>19</v>
      </c>
      <c r="H552" s="4">
        <v>7</v>
      </c>
      <c r="I552" s="5" t="str">
        <f>IF(Table1[[#This Row],[No of Employees]]&lt;5,"Below 5",IF(Table1[[#This Row],[No of Employees]]&lt;10,"5 to 10",IF(Table1[[#This Row],[No of Employees]]&lt;15,"10 to 15","Above 15")))</f>
        <v>5 to 10</v>
      </c>
      <c r="J552" s="57">
        <v>27.411999000000002</v>
      </c>
      <c r="K552" s="34">
        <v>3.6494390000000001</v>
      </c>
      <c r="L552" s="34">
        <f t="shared" si="107"/>
        <v>31.061438000000003</v>
      </c>
      <c r="M552" s="67">
        <f t="shared" si="108"/>
        <v>1.139050604593327E-3</v>
      </c>
      <c r="N552" s="34">
        <v>77.109626000000006</v>
      </c>
      <c r="O552" s="68">
        <f t="shared" si="109"/>
        <v>1.4440485122671778E-3</v>
      </c>
      <c r="P552" s="71"/>
      <c r="Q552" s="10">
        <v>53</v>
      </c>
      <c r="R552" s="8">
        <v>311</v>
      </c>
      <c r="S552" s="8">
        <v>16</v>
      </c>
      <c r="T552" s="8">
        <v>23</v>
      </c>
      <c r="U552" s="8">
        <v>0</v>
      </c>
      <c r="V552" s="8">
        <v>12</v>
      </c>
      <c r="W552" s="22">
        <v>19</v>
      </c>
      <c r="X552" s="16">
        <v>434</v>
      </c>
      <c r="Y552" s="8">
        <v>414</v>
      </c>
      <c r="Z552" s="9">
        <f t="shared" si="110"/>
        <v>4.6082949308755783E-2</v>
      </c>
      <c r="AA552" s="8">
        <f t="shared" si="111"/>
        <v>20</v>
      </c>
      <c r="AB552" s="42" t="str">
        <f t="shared" si="112"/>
        <v>D. 240-500</v>
      </c>
      <c r="AC552" s="40">
        <v>0.9</v>
      </c>
      <c r="AD552" s="26">
        <f t="shared" si="113"/>
        <v>373</v>
      </c>
      <c r="AE552" s="31">
        <f t="shared" si="114"/>
        <v>1</v>
      </c>
      <c r="AF552" s="31">
        <f>Table1[[#This Row],[Contactable leads]]*Table1[[#This Row],[Average productive calls per lead]]</f>
        <v>373</v>
      </c>
      <c r="AG552" s="31">
        <f>Table1[[#This Row],[Total Calls]]*$AG$1</f>
        <v>335.7</v>
      </c>
      <c r="AH552" s="31">
        <f>IF(Table1[[#This Row],[MSRU]]="Metro",3,IF(Table1[[#This Row],[MSRU]]="URBAN",2,1))</f>
        <v>3</v>
      </c>
      <c r="AI552" s="23">
        <f t="shared" si="115"/>
        <v>24</v>
      </c>
      <c r="AJ552" s="4">
        <f t="shared" si="116"/>
        <v>8</v>
      </c>
      <c r="AK552" s="4">
        <f t="shared" si="117"/>
        <v>6</v>
      </c>
      <c r="AL552" s="4">
        <f t="shared" si="118"/>
        <v>15</v>
      </c>
      <c r="AM552" s="4">
        <f>(Table1[[#This Row],[Total Employees dedicated for sales pitch]]*Table1[[#This Row],[Working days]]*Table1[[#This Row],[Productive working hours]]*60)/Table1[[#This Row],[Minutes per connected call]]</f>
        <v>1728</v>
      </c>
      <c r="AN55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373</v>
      </c>
      <c r="AO552" s="22">
        <f>Table1[[#This Row],[Contactable leads]]-Table1[[#This Row],[Contacted leads]]</f>
        <v>0</v>
      </c>
      <c r="AP552" s="17"/>
    </row>
    <row r="553" spans="1:42" x14ac:dyDescent="0.35">
      <c r="A553" s="11">
        <v>554</v>
      </c>
      <c r="B553" s="5" t="str">
        <f>IF(Table1[[#This Row],[Savings]]&gt;0,"N","Y")</f>
        <v>N</v>
      </c>
      <c r="C553" s="5" t="s">
        <v>313</v>
      </c>
      <c r="D553" s="5" t="s">
        <v>340</v>
      </c>
      <c r="E553" s="5" t="s">
        <v>856</v>
      </c>
      <c r="F553" s="6">
        <v>38804</v>
      </c>
      <c r="G553" s="7">
        <f t="shared" ca="1" si="106"/>
        <v>19</v>
      </c>
      <c r="H553" s="4">
        <v>8</v>
      </c>
      <c r="I553" s="5" t="str">
        <f>IF(Table1[[#This Row],[No of Employees]]&lt;5,"Below 5",IF(Table1[[#This Row],[No of Employees]]&lt;10,"5 to 10",IF(Table1[[#This Row],[No of Employees]]&lt;15,"10 to 15","Above 15")))</f>
        <v>5 to 10</v>
      </c>
      <c r="J553" s="57">
        <v>31.893234</v>
      </c>
      <c r="K553" s="34">
        <v>5.3319739999999998</v>
      </c>
      <c r="L553" s="34">
        <f t="shared" si="107"/>
        <v>37.225208000000002</v>
      </c>
      <c r="M553" s="67">
        <f t="shared" si="108"/>
        <v>1.3650815418948842E-3</v>
      </c>
      <c r="N553" s="34">
        <v>96.491314000000003</v>
      </c>
      <c r="O553" s="68">
        <f t="shared" si="109"/>
        <v>1.8070135423611715E-3</v>
      </c>
      <c r="P553" s="71"/>
      <c r="Q553" s="10">
        <v>74</v>
      </c>
      <c r="R553" s="8">
        <v>304</v>
      </c>
      <c r="S553" s="8">
        <v>13</v>
      </c>
      <c r="T553" s="8">
        <v>25</v>
      </c>
      <c r="U553" s="8">
        <v>0</v>
      </c>
      <c r="V553" s="8">
        <v>11</v>
      </c>
      <c r="W553" s="22">
        <v>18</v>
      </c>
      <c r="X553" s="16">
        <v>445</v>
      </c>
      <c r="Y553" s="8">
        <v>416</v>
      </c>
      <c r="Z553" s="9">
        <f t="shared" si="110"/>
        <v>6.5168539325842656E-2</v>
      </c>
      <c r="AA553" s="8">
        <f t="shared" si="111"/>
        <v>29</v>
      </c>
      <c r="AB553" s="42" t="str">
        <f t="shared" si="112"/>
        <v>D. 240-500</v>
      </c>
      <c r="AC553" s="40">
        <v>0.9</v>
      </c>
      <c r="AD553" s="26">
        <f t="shared" si="113"/>
        <v>374</v>
      </c>
      <c r="AE553" s="31">
        <f t="shared" si="114"/>
        <v>1</v>
      </c>
      <c r="AF553" s="31">
        <f>Table1[[#This Row],[Contactable leads]]*Table1[[#This Row],[Average productive calls per lead]]</f>
        <v>374</v>
      </c>
      <c r="AG553" s="31">
        <f>Table1[[#This Row],[Total Calls]]*$AG$1</f>
        <v>336.6</v>
      </c>
      <c r="AH553" s="31">
        <f>IF(Table1[[#This Row],[MSRU]]="Metro",3,IF(Table1[[#This Row],[MSRU]]="URBAN",2,1))</f>
        <v>3</v>
      </c>
      <c r="AI553" s="23">
        <f t="shared" si="115"/>
        <v>24</v>
      </c>
      <c r="AJ553" s="4">
        <f t="shared" si="116"/>
        <v>8</v>
      </c>
      <c r="AK553" s="4">
        <f t="shared" si="117"/>
        <v>6</v>
      </c>
      <c r="AL553" s="4">
        <f t="shared" si="118"/>
        <v>15</v>
      </c>
      <c r="AM553" s="4">
        <f>(Table1[[#This Row],[Total Employees dedicated for sales pitch]]*Table1[[#This Row],[Working days]]*Table1[[#This Row],[Productive working hours]]*60)/Table1[[#This Row],[Minutes per connected call]]</f>
        <v>1728</v>
      </c>
      <c r="AN55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374</v>
      </c>
      <c r="AO553" s="22">
        <f>Table1[[#This Row],[Contactable leads]]-Table1[[#This Row],[Contacted leads]]</f>
        <v>0</v>
      </c>
      <c r="AP553" s="17"/>
    </row>
    <row r="554" spans="1:42" hidden="1" x14ac:dyDescent="0.35">
      <c r="A554" s="11">
        <v>555</v>
      </c>
      <c r="B554" s="5" t="str">
        <f>IF(Table1[[#This Row],[Savings]]&gt;0,"N","Y")</f>
        <v>Y</v>
      </c>
      <c r="C554" s="5" t="s">
        <v>313</v>
      </c>
      <c r="D554" s="5" t="s">
        <v>340</v>
      </c>
      <c r="E554" s="5" t="s">
        <v>857</v>
      </c>
      <c r="F554" s="6">
        <v>39058</v>
      </c>
      <c r="G554" s="7">
        <f t="shared" ca="1" si="106"/>
        <v>18</v>
      </c>
      <c r="H554" s="4">
        <v>20</v>
      </c>
      <c r="I554" s="5" t="str">
        <f>IF(Table1[[#This Row],[No of Employees]]&lt;5,"Below 5",IF(Table1[[#This Row],[No of Employees]]&lt;10,"5 to 10",IF(Table1[[#This Row],[No of Employees]]&lt;15,"10 to 15","Above 15")))</f>
        <v>Above 15</v>
      </c>
      <c r="J554" s="57">
        <v>0</v>
      </c>
      <c r="K554" s="34">
        <v>0</v>
      </c>
      <c r="L554" s="34">
        <f t="shared" si="107"/>
        <v>0</v>
      </c>
      <c r="M554" s="35">
        <f t="shared" si="108"/>
        <v>0</v>
      </c>
      <c r="N554" s="34">
        <v>0</v>
      </c>
      <c r="O554" s="36">
        <f t="shared" si="109"/>
        <v>0</v>
      </c>
      <c r="P554" s="70"/>
      <c r="Q554" s="10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22">
        <v>0</v>
      </c>
      <c r="X554" s="16">
        <v>0</v>
      </c>
      <c r="Y554" s="8">
        <v>0</v>
      </c>
      <c r="Z554" s="9">
        <f t="shared" si="110"/>
        <v>0</v>
      </c>
      <c r="AA554" s="8">
        <f t="shared" si="111"/>
        <v>0</v>
      </c>
      <c r="AB554" s="42" t="str">
        <f t="shared" si="112"/>
        <v>A. Below 50</v>
      </c>
      <c r="AC554" s="40">
        <v>0.9</v>
      </c>
      <c r="AD554" s="26">
        <f t="shared" si="113"/>
        <v>0</v>
      </c>
      <c r="AE554" s="31">
        <f t="shared" si="114"/>
        <v>1</v>
      </c>
      <c r="AF554" s="31">
        <f>Table1[[#This Row],[Contactable leads]]*Table1[[#This Row],[Average productive calls per lead]]</f>
        <v>0</v>
      </c>
      <c r="AG554" s="31">
        <f>Table1[[#This Row],[Total Calls]]*$AG$1</f>
        <v>0</v>
      </c>
      <c r="AH554" s="31">
        <f>IF(Table1[[#This Row],[MSRU]]="Metro",3,IF(Table1[[#This Row],[MSRU]]="URBAN",2,1))</f>
        <v>3</v>
      </c>
      <c r="AI554" s="23">
        <f t="shared" si="115"/>
        <v>24</v>
      </c>
      <c r="AJ554" s="4">
        <f t="shared" si="116"/>
        <v>8</v>
      </c>
      <c r="AK554" s="4">
        <f t="shared" si="117"/>
        <v>6</v>
      </c>
      <c r="AL554" s="4">
        <f t="shared" si="118"/>
        <v>15</v>
      </c>
      <c r="AM554" s="4">
        <f>(Table1[[#This Row],[Total Employees dedicated for sales pitch]]*Table1[[#This Row],[Working days]]*Table1[[#This Row],[Productive working hours]]*60)/Table1[[#This Row],[Minutes per connected call]]</f>
        <v>1728</v>
      </c>
      <c r="AN55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554" s="22">
        <f>Table1[[#This Row],[Contactable leads]]-Table1[[#This Row],[Contacted leads]]</f>
        <v>0</v>
      </c>
      <c r="AP554" s="17"/>
    </row>
    <row r="555" spans="1:42" x14ac:dyDescent="0.35">
      <c r="A555" s="11">
        <v>556</v>
      </c>
      <c r="B555" s="5" t="str">
        <f>IF(Table1[[#This Row],[Savings]]&gt;0,"N","Y")</f>
        <v>N</v>
      </c>
      <c r="C555" s="5" t="s">
        <v>313</v>
      </c>
      <c r="D555" s="5" t="s">
        <v>340</v>
      </c>
      <c r="E555" s="5" t="s">
        <v>858</v>
      </c>
      <c r="F555" s="6">
        <v>39462</v>
      </c>
      <c r="G555" s="7">
        <f t="shared" ca="1" si="106"/>
        <v>17</v>
      </c>
      <c r="H555" s="4">
        <v>7</v>
      </c>
      <c r="I555" s="5" t="str">
        <f>IF(Table1[[#This Row],[No of Employees]]&lt;5,"Below 5",IF(Table1[[#This Row],[No of Employees]]&lt;10,"5 to 10",IF(Table1[[#This Row],[No of Employees]]&lt;15,"10 to 15","Above 15")))</f>
        <v>5 to 10</v>
      </c>
      <c r="J555" s="57">
        <v>50.956460999999997</v>
      </c>
      <c r="K555" s="34">
        <v>6.0622619999999996</v>
      </c>
      <c r="L555" s="34">
        <f t="shared" si="107"/>
        <v>57.018722999999994</v>
      </c>
      <c r="M555" s="67">
        <f t="shared" si="108"/>
        <v>2.0909273713048773E-3</v>
      </c>
      <c r="N555" s="34">
        <v>111.90677100000001</v>
      </c>
      <c r="O555" s="68">
        <f t="shared" si="109"/>
        <v>2.0957021134452624E-3</v>
      </c>
      <c r="P555" s="71"/>
      <c r="Q555" s="10">
        <v>149</v>
      </c>
      <c r="R555" s="8">
        <v>433</v>
      </c>
      <c r="S555" s="8">
        <v>28</v>
      </c>
      <c r="T555" s="8">
        <v>24</v>
      </c>
      <c r="U555" s="8">
        <v>2</v>
      </c>
      <c r="V555" s="8">
        <v>8</v>
      </c>
      <c r="W555" s="22">
        <v>24</v>
      </c>
      <c r="X555" s="16">
        <v>668</v>
      </c>
      <c r="Y555" s="8">
        <v>633</v>
      </c>
      <c r="Z555" s="9">
        <f t="shared" si="110"/>
        <v>5.239520958083832E-2</v>
      </c>
      <c r="AA555" s="8">
        <f t="shared" si="111"/>
        <v>35</v>
      </c>
      <c r="AB555" s="42" t="str">
        <f t="shared" si="112"/>
        <v>E. 500-750</v>
      </c>
      <c r="AC555" s="40">
        <v>0.9</v>
      </c>
      <c r="AD555" s="26">
        <f t="shared" si="113"/>
        <v>570</v>
      </c>
      <c r="AE555" s="31">
        <f t="shared" si="114"/>
        <v>1</v>
      </c>
      <c r="AF555" s="31">
        <f>Table1[[#This Row],[Contactable leads]]*Table1[[#This Row],[Average productive calls per lead]]</f>
        <v>570</v>
      </c>
      <c r="AG555" s="31">
        <f>Table1[[#This Row],[Total Calls]]*$AG$1</f>
        <v>513</v>
      </c>
      <c r="AH555" s="31">
        <f>IF(Table1[[#This Row],[MSRU]]="Metro",3,IF(Table1[[#This Row],[MSRU]]="URBAN",2,1))</f>
        <v>3</v>
      </c>
      <c r="AI555" s="23">
        <f t="shared" si="115"/>
        <v>24</v>
      </c>
      <c r="AJ555" s="4">
        <f t="shared" si="116"/>
        <v>8</v>
      </c>
      <c r="AK555" s="4">
        <f t="shared" si="117"/>
        <v>6</v>
      </c>
      <c r="AL555" s="4">
        <f t="shared" si="118"/>
        <v>15</v>
      </c>
      <c r="AM555" s="4">
        <f>(Table1[[#This Row],[Total Employees dedicated for sales pitch]]*Table1[[#This Row],[Working days]]*Table1[[#This Row],[Productive working hours]]*60)/Table1[[#This Row],[Minutes per connected call]]</f>
        <v>1728</v>
      </c>
      <c r="AN55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570</v>
      </c>
      <c r="AO555" s="22">
        <f>Table1[[#This Row],[Contactable leads]]-Table1[[#This Row],[Contacted leads]]</f>
        <v>0</v>
      </c>
      <c r="AP555" s="17"/>
    </row>
    <row r="556" spans="1:42" x14ac:dyDescent="0.35">
      <c r="A556" s="11">
        <v>557</v>
      </c>
      <c r="B556" s="5" t="str">
        <f>IF(Table1[[#This Row],[Savings]]&gt;0,"N","Y")</f>
        <v>N</v>
      </c>
      <c r="C556" s="5" t="s">
        <v>190</v>
      </c>
      <c r="D556" s="5" t="s">
        <v>175</v>
      </c>
      <c r="E556" s="5" t="s">
        <v>859</v>
      </c>
      <c r="F556" s="6">
        <v>39471</v>
      </c>
      <c r="G556" s="7">
        <f t="shared" ca="1" si="106"/>
        <v>17</v>
      </c>
      <c r="H556" s="4">
        <v>10</v>
      </c>
      <c r="I556" s="5" t="str">
        <f>IF(Table1[[#This Row],[No of Employees]]&lt;5,"Below 5",IF(Table1[[#This Row],[No of Employees]]&lt;10,"5 to 10",IF(Table1[[#This Row],[No of Employees]]&lt;15,"10 to 15","Above 15")))</f>
        <v>10 to 15</v>
      </c>
      <c r="J556" s="57">
        <v>46.81</v>
      </c>
      <c r="K556" s="34">
        <v>10.873238000000001</v>
      </c>
      <c r="L556" s="34">
        <f t="shared" si="107"/>
        <v>57.683238000000003</v>
      </c>
      <c r="M556" s="67">
        <f t="shared" si="108"/>
        <v>2.1152957283819495E-3</v>
      </c>
      <c r="N556" s="34">
        <v>56.591956000000003</v>
      </c>
      <c r="O556" s="68">
        <f t="shared" si="109"/>
        <v>1.059809703500437E-3</v>
      </c>
      <c r="P556" s="71"/>
      <c r="Q556" s="10">
        <v>233</v>
      </c>
      <c r="R556" s="8">
        <v>242</v>
      </c>
      <c r="S556" s="8">
        <v>15</v>
      </c>
      <c r="T556" s="8">
        <v>14</v>
      </c>
      <c r="U556" s="8">
        <v>0</v>
      </c>
      <c r="V556" s="8">
        <v>9</v>
      </c>
      <c r="W556" s="22">
        <v>19</v>
      </c>
      <c r="X556" s="16">
        <v>532</v>
      </c>
      <c r="Y556" s="8">
        <v>516</v>
      </c>
      <c r="Z556" s="9">
        <f t="shared" si="110"/>
        <v>3.007518796992481E-2</v>
      </c>
      <c r="AA556" s="8">
        <f t="shared" si="111"/>
        <v>16</v>
      </c>
      <c r="AB556" s="42" t="str">
        <f t="shared" si="112"/>
        <v>E. 500-750</v>
      </c>
      <c r="AC556" s="40">
        <v>0.9</v>
      </c>
      <c r="AD556" s="26">
        <f t="shared" si="113"/>
        <v>464</v>
      </c>
      <c r="AE556" s="31">
        <f t="shared" si="114"/>
        <v>1</v>
      </c>
      <c r="AF556" s="31">
        <f>Table1[[#This Row],[Contactable leads]]*Table1[[#This Row],[Average productive calls per lead]]</f>
        <v>464</v>
      </c>
      <c r="AG556" s="31">
        <f>Table1[[#This Row],[Total Calls]]*$AG$1</f>
        <v>417.6</v>
      </c>
      <c r="AH556" s="31">
        <f>IF(Table1[[#This Row],[MSRU]]="Metro",3,IF(Table1[[#This Row],[MSRU]]="URBAN",2,1))</f>
        <v>1</v>
      </c>
      <c r="AI556" s="23">
        <f t="shared" si="115"/>
        <v>24</v>
      </c>
      <c r="AJ556" s="4">
        <f t="shared" si="116"/>
        <v>8</v>
      </c>
      <c r="AK556" s="4">
        <f t="shared" si="117"/>
        <v>6</v>
      </c>
      <c r="AL556" s="4">
        <f t="shared" si="118"/>
        <v>15</v>
      </c>
      <c r="AM556" s="4">
        <f>(Table1[[#This Row],[Total Employees dedicated for sales pitch]]*Table1[[#This Row],[Working days]]*Table1[[#This Row],[Productive working hours]]*60)/Table1[[#This Row],[Minutes per connected call]]</f>
        <v>576</v>
      </c>
      <c r="AN55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464</v>
      </c>
      <c r="AO556" s="22">
        <f>Table1[[#This Row],[Contactable leads]]-Table1[[#This Row],[Contacted leads]]</f>
        <v>0</v>
      </c>
      <c r="AP556" s="17"/>
    </row>
    <row r="557" spans="1:42" x14ac:dyDescent="0.35">
      <c r="A557" s="11">
        <v>558</v>
      </c>
      <c r="B557" s="5" t="str">
        <f>IF(Table1[[#This Row],[Savings]]&gt;0,"N","Y")</f>
        <v>N</v>
      </c>
      <c r="C557" s="5" t="s">
        <v>313</v>
      </c>
      <c r="D557" s="5" t="s">
        <v>340</v>
      </c>
      <c r="E557" s="5" t="s">
        <v>860</v>
      </c>
      <c r="F557" s="6">
        <v>39604</v>
      </c>
      <c r="G557" s="7">
        <f t="shared" ca="1" si="106"/>
        <v>16</v>
      </c>
      <c r="H557" s="4">
        <v>10</v>
      </c>
      <c r="I557" s="5" t="str">
        <f>IF(Table1[[#This Row],[No of Employees]]&lt;5,"Below 5",IF(Table1[[#This Row],[No of Employees]]&lt;10,"5 to 10",IF(Table1[[#This Row],[No of Employees]]&lt;15,"10 to 15","Above 15")))</f>
        <v>10 to 15</v>
      </c>
      <c r="J557" s="57">
        <v>33.861916000000001</v>
      </c>
      <c r="K557" s="34">
        <v>4.3783779999999997</v>
      </c>
      <c r="L557" s="34">
        <f t="shared" si="107"/>
        <v>38.240293999999999</v>
      </c>
      <c r="M557" s="67">
        <f t="shared" si="108"/>
        <v>1.402305649871283E-3</v>
      </c>
      <c r="N557" s="34">
        <v>50.584246</v>
      </c>
      <c r="O557" s="68">
        <f t="shared" si="109"/>
        <v>9.4730202919745632E-4</v>
      </c>
      <c r="P557" s="71"/>
      <c r="Q557" s="10">
        <v>116</v>
      </c>
      <c r="R557" s="8">
        <v>189</v>
      </c>
      <c r="S557" s="8">
        <v>16</v>
      </c>
      <c r="T557" s="8">
        <v>14</v>
      </c>
      <c r="U557" s="8">
        <v>0</v>
      </c>
      <c r="V557" s="8">
        <v>1</v>
      </c>
      <c r="W557" s="22">
        <v>11</v>
      </c>
      <c r="X557" s="16">
        <v>347</v>
      </c>
      <c r="Y557" s="8">
        <v>336</v>
      </c>
      <c r="Z557" s="9">
        <f t="shared" si="110"/>
        <v>3.1700288184438041E-2</v>
      </c>
      <c r="AA557" s="8">
        <f t="shared" si="111"/>
        <v>11</v>
      </c>
      <c r="AB557" s="42" t="str">
        <f t="shared" si="112"/>
        <v>D. 240-500</v>
      </c>
      <c r="AC557" s="40">
        <v>0.9</v>
      </c>
      <c r="AD557" s="26">
        <f t="shared" si="113"/>
        <v>302</v>
      </c>
      <c r="AE557" s="31">
        <f t="shared" si="114"/>
        <v>1</v>
      </c>
      <c r="AF557" s="31">
        <f>Table1[[#This Row],[Contactable leads]]*Table1[[#This Row],[Average productive calls per lead]]</f>
        <v>302</v>
      </c>
      <c r="AG557" s="31">
        <f>Table1[[#This Row],[Total Calls]]*$AG$1</f>
        <v>271.8</v>
      </c>
      <c r="AH557" s="31">
        <f>IF(Table1[[#This Row],[MSRU]]="Metro",3,IF(Table1[[#This Row],[MSRU]]="URBAN",2,1))</f>
        <v>3</v>
      </c>
      <c r="AI557" s="23">
        <f t="shared" si="115"/>
        <v>24</v>
      </c>
      <c r="AJ557" s="4">
        <f t="shared" si="116"/>
        <v>8</v>
      </c>
      <c r="AK557" s="4">
        <f t="shared" si="117"/>
        <v>6</v>
      </c>
      <c r="AL557" s="4">
        <f t="shared" si="118"/>
        <v>15</v>
      </c>
      <c r="AM557" s="4">
        <f>(Table1[[#This Row],[Total Employees dedicated for sales pitch]]*Table1[[#This Row],[Working days]]*Table1[[#This Row],[Productive working hours]]*60)/Table1[[#This Row],[Minutes per connected call]]</f>
        <v>1728</v>
      </c>
      <c r="AN55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302</v>
      </c>
      <c r="AO557" s="22">
        <f>Table1[[#This Row],[Contactable leads]]-Table1[[#This Row],[Contacted leads]]</f>
        <v>0</v>
      </c>
      <c r="AP557" s="17"/>
    </row>
    <row r="558" spans="1:42" x14ac:dyDescent="0.35">
      <c r="A558" s="11">
        <v>559</v>
      </c>
      <c r="B558" s="5" t="str">
        <f>IF(Table1[[#This Row],[Savings]]&gt;0,"N","Y")</f>
        <v>N</v>
      </c>
      <c r="C558" s="5" t="s">
        <v>312</v>
      </c>
      <c r="D558" s="5" t="s">
        <v>340</v>
      </c>
      <c r="E558" s="5" t="s">
        <v>861</v>
      </c>
      <c r="F558" s="6">
        <v>40059</v>
      </c>
      <c r="G558" s="7">
        <f t="shared" ca="1" si="106"/>
        <v>15</v>
      </c>
      <c r="H558" s="4">
        <v>8</v>
      </c>
      <c r="I558" s="5" t="str">
        <f>IF(Table1[[#This Row],[No of Employees]]&lt;5,"Below 5",IF(Table1[[#This Row],[No of Employees]]&lt;10,"5 to 10",IF(Table1[[#This Row],[No of Employees]]&lt;15,"10 to 15","Above 15")))</f>
        <v>5 to 10</v>
      </c>
      <c r="J558" s="57">
        <v>83.661393000000004</v>
      </c>
      <c r="K558" s="34">
        <v>8.8818000000000001</v>
      </c>
      <c r="L558" s="34">
        <f t="shared" si="107"/>
        <v>92.543193000000002</v>
      </c>
      <c r="M558" s="67">
        <f t="shared" si="108"/>
        <v>3.3936413355249982E-3</v>
      </c>
      <c r="N558" s="34">
        <v>58.231110000000001</v>
      </c>
      <c r="O558" s="68">
        <f t="shared" si="109"/>
        <v>1.0905064921877118E-3</v>
      </c>
      <c r="P558" s="71"/>
      <c r="Q558" s="10">
        <v>421</v>
      </c>
      <c r="R558" s="8">
        <v>349</v>
      </c>
      <c r="S558" s="8">
        <v>13</v>
      </c>
      <c r="T558" s="8">
        <v>13</v>
      </c>
      <c r="U558" s="8">
        <v>2</v>
      </c>
      <c r="V558" s="8">
        <v>16</v>
      </c>
      <c r="W558" s="22">
        <v>31</v>
      </c>
      <c r="X558" s="16">
        <v>845</v>
      </c>
      <c r="Y558" s="8">
        <v>822</v>
      </c>
      <c r="Z558" s="9">
        <f t="shared" si="110"/>
        <v>2.7218934911242609E-2</v>
      </c>
      <c r="AA558" s="8">
        <f t="shared" si="111"/>
        <v>23</v>
      </c>
      <c r="AB558" s="42" t="str">
        <f t="shared" si="112"/>
        <v>F. 750-100</v>
      </c>
      <c r="AC558" s="40">
        <v>0.9</v>
      </c>
      <c r="AD558" s="26">
        <f t="shared" si="113"/>
        <v>740</v>
      </c>
      <c r="AE558" s="31">
        <f t="shared" si="114"/>
        <v>1</v>
      </c>
      <c r="AF558" s="31">
        <f>Table1[[#This Row],[Contactable leads]]*Table1[[#This Row],[Average productive calls per lead]]</f>
        <v>740</v>
      </c>
      <c r="AG558" s="31">
        <f>Table1[[#This Row],[Total Calls]]*$AG$1</f>
        <v>666</v>
      </c>
      <c r="AH558" s="31">
        <f>IF(Table1[[#This Row],[MSRU]]="Metro",3,IF(Table1[[#This Row],[MSRU]]="URBAN",2,1))</f>
        <v>3</v>
      </c>
      <c r="AI558" s="23">
        <f t="shared" si="115"/>
        <v>24</v>
      </c>
      <c r="AJ558" s="4">
        <f t="shared" si="116"/>
        <v>8</v>
      </c>
      <c r="AK558" s="4">
        <f t="shared" si="117"/>
        <v>6</v>
      </c>
      <c r="AL558" s="4">
        <f t="shared" si="118"/>
        <v>15</v>
      </c>
      <c r="AM558" s="4">
        <f>(Table1[[#This Row],[Total Employees dedicated for sales pitch]]*Table1[[#This Row],[Working days]]*Table1[[#This Row],[Productive working hours]]*60)/Table1[[#This Row],[Minutes per connected call]]</f>
        <v>1728</v>
      </c>
      <c r="AN55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740</v>
      </c>
      <c r="AO558" s="22">
        <f>Table1[[#This Row],[Contactable leads]]-Table1[[#This Row],[Contacted leads]]</f>
        <v>0</v>
      </c>
      <c r="AP558" s="17"/>
    </row>
    <row r="559" spans="1:42" x14ac:dyDescent="0.35">
      <c r="A559" s="11">
        <v>560</v>
      </c>
      <c r="B559" s="5" t="str">
        <f>IF(Table1[[#This Row],[Savings]]&gt;0,"N","Y")</f>
        <v>N</v>
      </c>
      <c r="C559" s="5" t="s">
        <v>313</v>
      </c>
      <c r="D559" s="5" t="s">
        <v>340</v>
      </c>
      <c r="E559" s="5" t="s">
        <v>862</v>
      </c>
      <c r="F559" s="6">
        <v>39899</v>
      </c>
      <c r="G559" s="7">
        <f t="shared" ca="1" si="106"/>
        <v>16</v>
      </c>
      <c r="H559" s="4">
        <v>10</v>
      </c>
      <c r="I559" s="5" t="str">
        <f>IF(Table1[[#This Row],[No of Employees]]&lt;5,"Below 5",IF(Table1[[#This Row],[No of Employees]]&lt;10,"5 to 10",IF(Table1[[#This Row],[No of Employees]]&lt;15,"10 to 15","Above 15")))</f>
        <v>10 to 15</v>
      </c>
      <c r="J559" s="57">
        <v>36.132848000000003</v>
      </c>
      <c r="K559" s="34">
        <v>4.4734160000000003</v>
      </c>
      <c r="L559" s="34">
        <f t="shared" si="107"/>
        <v>40.606264000000003</v>
      </c>
      <c r="M559" s="67">
        <f t="shared" si="108"/>
        <v>1.4890678776519053E-3</v>
      </c>
      <c r="N559" s="34">
        <v>65.167011000000002</v>
      </c>
      <c r="O559" s="68">
        <f t="shared" si="109"/>
        <v>1.2203965985186961E-3</v>
      </c>
      <c r="P559" s="71"/>
      <c r="Q559" s="10">
        <v>97</v>
      </c>
      <c r="R559" s="8">
        <v>220</v>
      </c>
      <c r="S559" s="8">
        <v>13</v>
      </c>
      <c r="T559" s="8">
        <v>14</v>
      </c>
      <c r="U559" s="8">
        <v>0</v>
      </c>
      <c r="V559" s="8">
        <v>3</v>
      </c>
      <c r="W559" s="22">
        <v>14</v>
      </c>
      <c r="X559" s="16">
        <v>361</v>
      </c>
      <c r="Y559" s="8">
        <v>344</v>
      </c>
      <c r="Z559" s="9">
        <f t="shared" si="110"/>
        <v>4.7091412742382266E-2</v>
      </c>
      <c r="AA559" s="8">
        <f t="shared" si="111"/>
        <v>17</v>
      </c>
      <c r="AB559" s="42" t="str">
        <f t="shared" si="112"/>
        <v>D. 240-500</v>
      </c>
      <c r="AC559" s="40">
        <v>0.9</v>
      </c>
      <c r="AD559" s="26">
        <f t="shared" si="113"/>
        <v>310</v>
      </c>
      <c r="AE559" s="31">
        <f t="shared" si="114"/>
        <v>1</v>
      </c>
      <c r="AF559" s="31">
        <f>Table1[[#This Row],[Contactable leads]]*Table1[[#This Row],[Average productive calls per lead]]</f>
        <v>310</v>
      </c>
      <c r="AG559" s="31">
        <f>Table1[[#This Row],[Total Calls]]*$AG$1</f>
        <v>279</v>
      </c>
      <c r="AH559" s="31">
        <f>IF(Table1[[#This Row],[MSRU]]="Metro",3,IF(Table1[[#This Row],[MSRU]]="URBAN",2,1))</f>
        <v>3</v>
      </c>
      <c r="AI559" s="23">
        <f t="shared" si="115"/>
        <v>24</v>
      </c>
      <c r="AJ559" s="4">
        <f t="shared" si="116"/>
        <v>8</v>
      </c>
      <c r="AK559" s="4">
        <f t="shared" si="117"/>
        <v>6</v>
      </c>
      <c r="AL559" s="4">
        <f t="shared" si="118"/>
        <v>15</v>
      </c>
      <c r="AM559" s="4">
        <f>(Table1[[#This Row],[Total Employees dedicated for sales pitch]]*Table1[[#This Row],[Working days]]*Table1[[#This Row],[Productive working hours]]*60)/Table1[[#This Row],[Minutes per connected call]]</f>
        <v>1728</v>
      </c>
      <c r="AN55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310</v>
      </c>
      <c r="AO559" s="22">
        <f>Table1[[#This Row],[Contactable leads]]-Table1[[#This Row],[Contacted leads]]</f>
        <v>0</v>
      </c>
      <c r="AP559" s="17"/>
    </row>
    <row r="560" spans="1:42" x14ac:dyDescent="0.35">
      <c r="A560" s="11">
        <v>561</v>
      </c>
      <c r="B560" s="5" t="str">
        <f>IF(Table1[[#This Row],[Savings]]&gt;0,"N","Y")</f>
        <v>N</v>
      </c>
      <c r="C560" s="5" t="s">
        <v>313</v>
      </c>
      <c r="D560" s="5" t="s">
        <v>340</v>
      </c>
      <c r="E560" s="5" t="s">
        <v>863</v>
      </c>
      <c r="F560" s="6">
        <v>40098</v>
      </c>
      <c r="G560" s="7">
        <f t="shared" ca="1" si="106"/>
        <v>15</v>
      </c>
      <c r="H560" s="4">
        <v>7</v>
      </c>
      <c r="I560" s="5" t="str">
        <f>IF(Table1[[#This Row],[No of Employees]]&lt;5,"Below 5",IF(Table1[[#This Row],[No of Employees]]&lt;10,"5 to 10",IF(Table1[[#This Row],[No of Employees]]&lt;15,"10 to 15","Above 15")))</f>
        <v>5 to 10</v>
      </c>
      <c r="J560" s="57">
        <v>23.486360999999999</v>
      </c>
      <c r="K560" s="34">
        <v>2.2297699999999998</v>
      </c>
      <c r="L560" s="34">
        <f t="shared" si="107"/>
        <v>25.716130999999997</v>
      </c>
      <c r="M560" s="67">
        <f t="shared" si="108"/>
        <v>9.4303343468358385E-4</v>
      </c>
      <c r="N560" s="34">
        <v>41.227254000000002</v>
      </c>
      <c r="O560" s="68">
        <f t="shared" si="109"/>
        <v>7.7207163219234203E-4</v>
      </c>
      <c r="P560" s="71"/>
      <c r="Q560" s="10">
        <v>75</v>
      </c>
      <c r="R560" s="8">
        <v>128</v>
      </c>
      <c r="S560" s="8">
        <v>11</v>
      </c>
      <c r="T560" s="8">
        <v>16</v>
      </c>
      <c r="U560" s="8">
        <v>0</v>
      </c>
      <c r="V560" s="8">
        <v>6</v>
      </c>
      <c r="W560" s="22">
        <v>8</v>
      </c>
      <c r="X560" s="16">
        <v>244</v>
      </c>
      <c r="Y560" s="8">
        <v>232</v>
      </c>
      <c r="Z560" s="9">
        <f t="shared" si="110"/>
        <v>4.9180327868852514E-2</v>
      </c>
      <c r="AA560" s="8">
        <f t="shared" si="111"/>
        <v>12</v>
      </c>
      <c r="AB560" s="42" t="str">
        <f t="shared" si="112"/>
        <v>C. 100-250</v>
      </c>
      <c r="AC560" s="40">
        <v>0.9</v>
      </c>
      <c r="AD560" s="26">
        <f t="shared" si="113"/>
        <v>209</v>
      </c>
      <c r="AE560" s="31">
        <f t="shared" si="114"/>
        <v>1</v>
      </c>
      <c r="AF560" s="31">
        <f>Table1[[#This Row],[Contactable leads]]*Table1[[#This Row],[Average productive calls per lead]]</f>
        <v>209</v>
      </c>
      <c r="AG560" s="31">
        <f>Table1[[#This Row],[Total Calls]]*$AG$1</f>
        <v>188.1</v>
      </c>
      <c r="AH560" s="31">
        <f>IF(Table1[[#This Row],[MSRU]]="Metro",3,IF(Table1[[#This Row],[MSRU]]="URBAN",2,1))</f>
        <v>3</v>
      </c>
      <c r="AI560" s="23">
        <f t="shared" si="115"/>
        <v>24</v>
      </c>
      <c r="AJ560" s="4">
        <f t="shared" si="116"/>
        <v>8</v>
      </c>
      <c r="AK560" s="4">
        <f t="shared" si="117"/>
        <v>6</v>
      </c>
      <c r="AL560" s="4">
        <f t="shared" si="118"/>
        <v>15</v>
      </c>
      <c r="AM560" s="4">
        <f>(Table1[[#This Row],[Total Employees dedicated for sales pitch]]*Table1[[#This Row],[Working days]]*Table1[[#This Row],[Productive working hours]]*60)/Table1[[#This Row],[Minutes per connected call]]</f>
        <v>1728</v>
      </c>
      <c r="AN56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209</v>
      </c>
      <c r="AO560" s="22">
        <f>Table1[[#This Row],[Contactable leads]]-Table1[[#This Row],[Contacted leads]]</f>
        <v>0</v>
      </c>
      <c r="AP560" s="17"/>
    </row>
    <row r="561" spans="1:42" x14ac:dyDescent="0.35">
      <c r="A561" s="11">
        <v>562</v>
      </c>
      <c r="B561" s="5" t="str">
        <f>IF(Table1[[#This Row],[Savings]]&gt;0,"N","Y")</f>
        <v>N</v>
      </c>
      <c r="C561" s="5" t="s">
        <v>313</v>
      </c>
      <c r="D561" s="5" t="s">
        <v>340</v>
      </c>
      <c r="E561" s="5" t="s">
        <v>864</v>
      </c>
      <c r="F561" s="6">
        <v>40626</v>
      </c>
      <c r="G561" s="7">
        <f t="shared" ca="1" si="106"/>
        <v>14</v>
      </c>
      <c r="H561" s="4">
        <v>8</v>
      </c>
      <c r="I561" s="5" t="str">
        <f>IF(Table1[[#This Row],[No of Employees]]&lt;5,"Below 5",IF(Table1[[#This Row],[No of Employees]]&lt;10,"5 to 10",IF(Table1[[#This Row],[No of Employees]]&lt;15,"10 to 15","Above 15")))</f>
        <v>5 to 10</v>
      </c>
      <c r="J561" s="57">
        <v>36.078574000000003</v>
      </c>
      <c r="K561" s="34">
        <v>3.7484199999999999</v>
      </c>
      <c r="L561" s="34">
        <f t="shared" si="107"/>
        <v>39.826994000000006</v>
      </c>
      <c r="M561" s="67">
        <f t="shared" si="108"/>
        <v>1.4604913524877633E-3</v>
      </c>
      <c r="N561" s="34">
        <v>62.410662000000002</v>
      </c>
      <c r="O561" s="68">
        <f t="shared" si="109"/>
        <v>1.1687778593389843E-3</v>
      </c>
      <c r="P561" s="71"/>
      <c r="Q561" s="10">
        <v>123</v>
      </c>
      <c r="R561" s="8">
        <v>236</v>
      </c>
      <c r="S561" s="8">
        <v>7</v>
      </c>
      <c r="T561" s="8">
        <v>13</v>
      </c>
      <c r="U561" s="8">
        <v>0</v>
      </c>
      <c r="V561" s="8">
        <v>8</v>
      </c>
      <c r="W561" s="22">
        <v>13</v>
      </c>
      <c r="X561" s="16">
        <v>400</v>
      </c>
      <c r="Y561" s="8">
        <v>382</v>
      </c>
      <c r="Z561" s="9">
        <f t="shared" si="110"/>
        <v>4.500000000000004E-2</v>
      </c>
      <c r="AA561" s="8">
        <f t="shared" si="111"/>
        <v>18</v>
      </c>
      <c r="AB561" s="42" t="str">
        <f t="shared" si="112"/>
        <v>D. 240-500</v>
      </c>
      <c r="AC561" s="40">
        <v>0.9</v>
      </c>
      <c r="AD561" s="26">
        <f t="shared" si="113"/>
        <v>344</v>
      </c>
      <c r="AE561" s="31">
        <f t="shared" si="114"/>
        <v>1</v>
      </c>
      <c r="AF561" s="31">
        <f>Table1[[#This Row],[Contactable leads]]*Table1[[#This Row],[Average productive calls per lead]]</f>
        <v>344</v>
      </c>
      <c r="AG561" s="31">
        <f>Table1[[#This Row],[Total Calls]]*$AG$1</f>
        <v>309.60000000000002</v>
      </c>
      <c r="AH561" s="31">
        <f>IF(Table1[[#This Row],[MSRU]]="Metro",3,IF(Table1[[#This Row],[MSRU]]="URBAN",2,1))</f>
        <v>3</v>
      </c>
      <c r="AI561" s="23">
        <f t="shared" si="115"/>
        <v>24</v>
      </c>
      <c r="AJ561" s="4">
        <f t="shared" si="116"/>
        <v>8</v>
      </c>
      <c r="AK561" s="4">
        <f t="shared" si="117"/>
        <v>6</v>
      </c>
      <c r="AL561" s="4">
        <f t="shared" si="118"/>
        <v>15</v>
      </c>
      <c r="AM561" s="4">
        <f>(Table1[[#This Row],[Total Employees dedicated for sales pitch]]*Table1[[#This Row],[Working days]]*Table1[[#This Row],[Productive working hours]]*60)/Table1[[#This Row],[Minutes per connected call]]</f>
        <v>1728</v>
      </c>
      <c r="AN56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344</v>
      </c>
      <c r="AO561" s="22">
        <f>Table1[[#This Row],[Contactable leads]]-Table1[[#This Row],[Contacted leads]]</f>
        <v>0</v>
      </c>
      <c r="AP561" s="17"/>
    </row>
    <row r="562" spans="1:42" x14ac:dyDescent="0.35">
      <c r="A562" s="11">
        <v>563</v>
      </c>
      <c r="B562" s="5" t="str">
        <f>IF(Table1[[#This Row],[Savings]]&gt;0,"N","Y")</f>
        <v>N</v>
      </c>
      <c r="C562" s="5" t="s">
        <v>181</v>
      </c>
      <c r="D562" s="5" t="s">
        <v>175</v>
      </c>
      <c r="E562" s="5" t="s">
        <v>865</v>
      </c>
      <c r="F562" s="6">
        <v>40998</v>
      </c>
      <c r="G562" s="7">
        <f t="shared" ca="1" si="106"/>
        <v>13</v>
      </c>
      <c r="H562" s="4">
        <v>7</v>
      </c>
      <c r="I562" s="5" t="str">
        <f>IF(Table1[[#This Row],[No of Employees]]&lt;5,"Below 5",IF(Table1[[#This Row],[No of Employees]]&lt;10,"5 to 10",IF(Table1[[#This Row],[No of Employees]]&lt;15,"10 to 15","Above 15")))</f>
        <v>5 to 10</v>
      </c>
      <c r="J562" s="57">
        <v>7.9739129999999996</v>
      </c>
      <c r="K562" s="34">
        <v>1.5169859999999999</v>
      </c>
      <c r="L562" s="34">
        <f t="shared" si="107"/>
        <v>9.4908989999999989</v>
      </c>
      <c r="M562" s="67">
        <f t="shared" si="108"/>
        <v>3.4803972192414917E-4</v>
      </c>
      <c r="N562" s="34">
        <v>12.939916999999999</v>
      </c>
      <c r="O562" s="68">
        <f t="shared" si="109"/>
        <v>2.4232860230330723E-4</v>
      </c>
      <c r="P562" s="71"/>
      <c r="Q562" s="10">
        <v>45</v>
      </c>
      <c r="R562" s="8">
        <v>94</v>
      </c>
      <c r="S562" s="8">
        <v>7</v>
      </c>
      <c r="T562" s="8">
        <v>9</v>
      </c>
      <c r="U562" s="8">
        <v>0</v>
      </c>
      <c r="V562" s="8">
        <v>1</v>
      </c>
      <c r="W562" s="22">
        <v>6</v>
      </c>
      <c r="X562" s="16">
        <v>162</v>
      </c>
      <c r="Y562" s="8">
        <v>157</v>
      </c>
      <c r="Z562" s="9">
        <f t="shared" si="110"/>
        <v>3.0864197530864224E-2</v>
      </c>
      <c r="AA562" s="8">
        <f t="shared" si="111"/>
        <v>5</v>
      </c>
      <c r="AB562" s="42" t="str">
        <f t="shared" si="112"/>
        <v>C. 100-250</v>
      </c>
      <c r="AC562" s="40">
        <v>0.9</v>
      </c>
      <c r="AD562" s="26">
        <f t="shared" si="113"/>
        <v>141</v>
      </c>
      <c r="AE562" s="31">
        <f t="shared" si="114"/>
        <v>1</v>
      </c>
      <c r="AF562" s="31">
        <f>Table1[[#This Row],[Contactable leads]]*Table1[[#This Row],[Average productive calls per lead]]</f>
        <v>141</v>
      </c>
      <c r="AG562" s="31">
        <f>Table1[[#This Row],[Total Calls]]*$AG$1</f>
        <v>126.9</v>
      </c>
      <c r="AH562" s="31">
        <f>IF(Table1[[#This Row],[MSRU]]="Metro",3,IF(Table1[[#This Row],[MSRU]]="URBAN",2,1))</f>
        <v>1</v>
      </c>
      <c r="AI562" s="23">
        <f t="shared" si="115"/>
        <v>24</v>
      </c>
      <c r="AJ562" s="4">
        <f t="shared" si="116"/>
        <v>8</v>
      </c>
      <c r="AK562" s="4">
        <f t="shared" si="117"/>
        <v>6</v>
      </c>
      <c r="AL562" s="4">
        <f t="shared" si="118"/>
        <v>15</v>
      </c>
      <c r="AM562" s="4">
        <f>(Table1[[#This Row],[Total Employees dedicated for sales pitch]]*Table1[[#This Row],[Working days]]*Table1[[#This Row],[Productive working hours]]*60)/Table1[[#This Row],[Minutes per connected call]]</f>
        <v>576</v>
      </c>
      <c r="AN56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141</v>
      </c>
      <c r="AO562" s="22">
        <f>Table1[[#This Row],[Contactable leads]]-Table1[[#This Row],[Contacted leads]]</f>
        <v>0</v>
      </c>
      <c r="AP562" s="17"/>
    </row>
    <row r="563" spans="1:42" x14ac:dyDescent="0.35">
      <c r="A563" s="11">
        <v>564</v>
      </c>
      <c r="B563" s="5" t="str">
        <f>IF(Table1[[#This Row],[Savings]]&gt;0,"N","Y")</f>
        <v>N</v>
      </c>
      <c r="C563" s="5" t="s">
        <v>314</v>
      </c>
      <c r="D563" s="5" t="s">
        <v>356</v>
      </c>
      <c r="E563" s="5" t="s">
        <v>866</v>
      </c>
      <c r="F563" s="6">
        <v>40998</v>
      </c>
      <c r="G563" s="7">
        <f t="shared" ca="1" si="106"/>
        <v>13</v>
      </c>
      <c r="H563" s="4">
        <v>8</v>
      </c>
      <c r="I563" s="5" t="str">
        <f>IF(Table1[[#This Row],[No of Employees]]&lt;5,"Below 5",IF(Table1[[#This Row],[No of Employees]]&lt;10,"5 to 10",IF(Table1[[#This Row],[No of Employees]]&lt;15,"10 to 15","Above 15")))</f>
        <v>5 to 10</v>
      </c>
      <c r="J563" s="57">
        <v>8.3545529999999992</v>
      </c>
      <c r="K563" s="34">
        <v>1.5596179999999999</v>
      </c>
      <c r="L563" s="34">
        <f t="shared" si="107"/>
        <v>9.9141709999999996</v>
      </c>
      <c r="M563" s="67">
        <f t="shared" si="108"/>
        <v>3.6356148326396306E-4</v>
      </c>
      <c r="N563" s="34">
        <v>4.6129389999999999</v>
      </c>
      <c r="O563" s="68">
        <f t="shared" si="109"/>
        <v>8.6387498496351699E-5</v>
      </c>
      <c r="P563" s="71"/>
      <c r="Q563" s="10">
        <v>63</v>
      </c>
      <c r="R563" s="8">
        <v>24</v>
      </c>
      <c r="S563" s="8">
        <v>4</v>
      </c>
      <c r="T563" s="8">
        <v>3</v>
      </c>
      <c r="U563" s="8">
        <v>0</v>
      </c>
      <c r="V563" s="8">
        <v>1</v>
      </c>
      <c r="W563" s="22">
        <v>5</v>
      </c>
      <c r="X563" s="16">
        <v>100</v>
      </c>
      <c r="Y563" s="8">
        <v>99</v>
      </c>
      <c r="Z563" s="9">
        <f t="shared" si="110"/>
        <v>1.0000000000000009E-2</v>
      </c>
      <c r="AA563" s="8">
        <f t="shared" si="111"/>
        <v>1</v>
      </c>
      <c r="AB563" s="42" t="str">
        <f t="shared" si="112"/>
        <v>B. 50-100</v>
      </c>
      <c r="AC563" s="40">
        <v>0.9</v>
      </c>
      <c r="AD563" s="26">
        <f t="shared" si="113"/>
        <v>89</v>
      </c>
      <c r="AE563" s="31">
        <f t="shared" si="114"/>
        <v>1</v>
      </c>
      <c r="AF563" s="31">
        <f>Table1[[#This Row],[Contactable leads]]*Table1[[#This Row],[Average productive calls per lead]]</f>
        <v>89</v>
      </c>
      <c r="AG563" s="31">
        <f>Table1[[#This Row],[Total Calls]]*$AG$1</f>
        <v>80.100000000000009</v>
      </c>
      <c r="AH563" s="31">
        <f>IF(Table1[[#This Row],[MSRU]]="Metro",3,IF(Table1[[#This Row],[MSRU]]="URBAN",2,1))</f>
        <v>2</v>
      </c>
      <c r="AI563" s="23">
        <f t="shared" si="115"/>
        <v>24</v>
      </c>
      <c r="AJ563" s="4">
        <f t="shared" si="116"/>
        <v>8</v>
      </c>
      <c r="AK563" s="4">
        <f t="shared" si="117"/>
        <v>6</v>
      </c>
      <c r="AL563" s="4">
        <f t="shared" si="118"/>
        <v>15</v>
      </c>
      <c r="AM563" s="4">
        <f>(Table1[[#This Row],[Total Employees dedicated for sales pitch]]*Table1[[#This Row],[Working days]]*Table1[[#This Row],[Productive working hours]]*60)/Table1[[#This Row],[Minutes per connected call]]</f>
        <v>1152</v>
      </c>
      <c r="AN56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89</v>
      </c>
      <c r="AO563" s="22">
        <f>Table1[[#This Row],[Contactable leads]]-Table1[[#This Row],[Contacted leads]]</f>
        <v>0</v>
      </c>
      <c r="AP563" s="17"/>
    </row>
    <row r="564" spans="1:42" x14ac:dyDescent="0.35">
      <c r="A564" s="11">
        <v>565</v>
      </c>
      <c r="B564" s="5" t="str">
        <f>IF(Table1[[#This Row],[Savings]]&gt;0,"N","Y")</f>
        <v>N</v>
      </c>
      <c r="C564" s="5" t="s">
        <v>174</v>
      </c>
      <c r="D564" s="5" t="s">
        <v>356</v>
      </c>
      <c r="E564" s="5" t="s">
        <v>867</v>
      </c>
      <c r="F564" s="6">
        <v>41253</v>
      </c>
      <c r="G564" s="7">
        <f t="shared" ca="1" si="106"/>
        <v>12</v>
      </c>
      <c r="H564" s="4">
        <v>7</v>
      </c>
      <c r="I564" s="5" t="str">
        <f>IF(Table1[[#This Row],[No of Employees]]&lt;5,"Below 5",IF(Table1[[#This Row],[No of Employees]]&lt;10,"5 to 10",IF(Table1[[#This Row],[No of Employees]]&lt;15,"10 to 15","Above 15")))</f>
        <v>5 to 10</v>
      </c>
      <c r="J564" s="57">
        <v>20.124009999999998</v>
      </c>
      <c r="K564" s="34">
        <v>2.6718090000000001</v>
      </c>
      <c r="L564" s="34">
        <f t="shared" si="107"/>
        <v>22.795818999999998</v>
      </c>
      <c r="M564" s="67">
        <f t="shared" si="108"/>
        <v>8.3594299189078251E-4</v>
      </c>
      <c r="N564" s="34">
        <v>79.976163</v>
      </c>
      <c r="O564" s="68">
        <f t="shared" si="109"/>
        <v>1.4977307657670043E-3</v>
      </c>
      <c r="P564" s="71"/>
      <c r="Q564" s="10">
        <v>45</v>
      </c>
      <c r="R564" s="8">
        <v>243</v>
      </c>
      <c r="S564" s="8">
        <v>11</v>
      </c>
      <c r="T564" s="8">
        <v>18</v>
      </c>
      <c r="U564" s="8">
        <v>0</v>
      </c>
      <c r="V564" s="8">
        <v>2</v>
      </c>
      <c r="W564" s="22">
        <v>7</v>
      </c>
      <c r="X564" s="16">
        <v>326</v>
      </c>
      <c r="Y564" s="8">
        <v>312</v>
      </c>
      <c r="Z564" s="9">
        <f t="shared" si="110"/>
        <v>4.2944785276073594E-2</v>
      </c>
      <c r="AA564" s="8">
        <f t="shared" si="111"/>
        <v>14</v>
      </c>
      <c r="AB564" s="42" t="str">
        <f t="shared" si="112"/>
        <v>D. 240-500</v>
      </c>
      <c r="AC564" s="40">
        <v>0.9</v>
      </c>
      <c r="AD564" s="26">
        <f t="shared" si="113"/>
        <v>281</v>
      </c>
      <c r="AE564" s="31">
        <f t="shared" si="114"/>
        <v>1</v>
      </c>
      <c r="AF564" s="31">
        <f>Table1[[#This Row],[Contactable leads]]*Table1[[#This Row],[Average productive calls per lead]]</f>
        <v>281</v>
      </c>
      <c r="AG564" s="31">
        <f>Table1[[#This Row],[Total Calls]]*$AG$1</f>
        <v>252.9</v>
      </c>
      <c r="AH564" s="31">
        <f>IF(Table1[[#This Row],[MSRU]]="Metro",3,IF(Table1[[#This Row],[MSRU]]="URBAN",2,1))</f>
        <v>2</v>
      </c>
      <c r="AI564" s="23">
        <f t="shared" si="115"/>
        <v>24</v>
      </c>
      <c r="AJ564" s="4">
        <f t="shared" si="116"/>
        <v>8</v>
      </c>
      <c r="AK564" s="4">
        <f t="shared" si="117"/>
        <v>6</v>
      </c>
      <c r="AL564" s="4">
        <f t="shared" si="118"/>
        <v>15</v>
      </c>
      <c r="AM564" s="4">
        <f>(Table1[[#This Row],[Total Employees dedicated for sales pitch]]*Table1[[#This Row],[Working days]]*Table1[[#This Row],[Productive working hours]]*60)/Table1[[#This Row],[Minutes per connected call]]</f>
        <v>1152</v>
      </c>
      <c r="AN56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281</v>
      </c>
      <c r="AO564" s="22">
        <f>Table1[[#This Row],[Contactable leads]]-Table1[[#This Row],[Contacted leads]]</f>
        <v>0</v>
      </c>
      <c r="AP564" s="17"/>
    </row>
    <row r="565" spans="1:42" x14ac:dyDescent="0.35">
      <c r="A565" s="11">
        <v>566</v>
      </c>
      <c r="B565" s="5" t="str">
        <f>IF(Table1[[#This Row],[Savings]]&gt;0,"N","Y")</f>
        <v>N</v>
      </c>
      <c r="C565" s="5" t="s">
        <v>179</v>
      </c>
      <c r="D565" s="5" t="s">
        <v>356</v>
      </c>
      <c r="E565" s="5" t="s">
        <v>868</v>
      </c>
      <c r="F565" s="6">
        <v>41218</v>
      </c>
      <c r="G565" s="7">
        <f t="shared" ca="1" si="106"/>
        <v>12</v>
      </c>
      <c r="H565" s="4">
        <v>8</v>
      </c>
      <c r="I565" s="5" t="str">
        <f>IF(Table1[[#This Row],[No of Employees]]&lt;5,"Below 5",IF(Table1[[#This Row],[No of Employees]]&lt;10,"5 to 10",IF(Table1[[#This Row],[No of Employees]]&lt;15,"10 to 15","Above 15")))</f>
        <v>5 to 10</v>
      </c>
      <c r="J565" s="57">
        <v>21.158235000000001</v>
      </c>
      <c r="K565" s="34">
        <v>3.5584600000000002</v>
      </c>
      <c r="L565" s="34">
        <f t="shared" si="107"/>
        <v>24.716695000000001</v>
      </c>
      <c r="M565" s="67">
        <f t="shared" si="108"/>
        <v>9.063832261500211E-4</v>
      </c>
      <c r="N565" s="34">
        <v>49.736182999999997</v>
      </c>
      <c r="O565" s="68">
        <f t="shared" si="109"/>
        <v>9.3142017141929973E-4</v>
      </c>
      <c r="P565" s="71"/>
      <c r="Q565" s="10">
        <v>23</v>
      </c>
      <c r="R565" s="8">
        <v>238</v>
      </c>
      <c r="S565" s="8">
        <v>4</v>
      </c>
      <c r="T565" s="8">
        <v>10</v>
      </c>
      <c r="U565" s="8">
        <v>0</v>
      </c>
      <c r="V565" s="8">
        <v>4</v>
      </c>
      <c r="W565" s="22">
        <v>10</v>
      </c>
      <c r="X565" s="16">
        <v>289</v>
      </c>
      <c r="Y565" s="8">
        <v>280</v>
      </c>
      <c r="Z565" s="9">
        <f t="shared" si="110"/>
        <v>3.114186851211076E-2</v>
      </c>
      <c r="AA565" s="8">
        <f t="shared" si="111"/>
        <v>9</v>
      </c>
      <c r="AB565" s="42" t="str">
        <f t="shared" si="112"/>
        <v>D. 240-500</v>
      </c>
      <c r="AC565" s="40">
        <v>0.9</v>
      </c>
      <c r="AD565" s="26">
        <f t="shared" si="113"/>
        <v>252</v>
      </c>
      <c r="AE565" s="31">
        <f t="shared" si="114"/>
        <v>1</v>
      </c>
      <c r="AF565" s="31">
        <f>Table1[[#This Row],[Contactable leads]]*Table1[[#This Row],[Average productive calls per lead]]</f>
        <v>252</v>
      </c>
      <c r="AG565" s="31">
        <f>Table1[[#This Row],[Total Calls]]*$AG$1</f>
        <v>226.8</v>
      </c>
      <c r="AH565" s="31">
        <f>IF(Table1[[#This Row],[MSRU]]="Metro",3,IF(Table1[[#This Row],[MSRU]]="URBAN",2,1))</f>
        <v>2</v>
      </c>
      <c r="AI565" s="23">
        <f t="shared" si="115"/>
        <v>24</v>
      </c>
      <c r="AJ565" s="4">
        <f t="shared" si="116"/>
        <v>8</v>
      </c>
      <c r="AK565" s="4">
        <f t="shared" si="117"/>
        <v>6</v>
      </c>
      <c r="AL565" s="4">
        <f t="shared" si="118"/>
        <v>15</v>
      </c>
      <c r="AM565" s="4">
        <f>(Table1[[#This Row],[Total Employees dedicated for sales pitch]]*Table1[[#This Row],[Working days]]*Table1[[#This Row],[Productive working hours]]*60)/Table1[[#This Row],[Minutes per connected call]]</f>
        <v>1152</v>
      </c>
      <c r="AN56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252</v>
      </c>
      <c r="AO565" s="22">
        <f>Table1[[#This Row],[Contactable leads]]-Table1[[#This Row],[Contacted leads]]</f>
        <v>0</v>
      </c>
      <c r="AP565" s="17"/>
    </row>
    <row r="566" spans="1:42" x14ac:dyDescent="0.35">
      <c r="A566" s="11">
        <v>567</v>
      </c>
      <c r="B566" s="5" t="str">
        <f>IF(Table1[[#This Row],[Savings]]&gt;0,"N","Y")</f>
        <v>N</v>
      </c>
      <c r="C566" s="5" t="s">
        <v>313</v>
      </c>
      <c r="D566" s="5" t="s">
        <v>340</v>
      </c>
      <c r="E566" s="5" t="s">
        <v>869</v>
      </c>
      <c r="F566" s="6">
        <v>41304</v>
      </c>
      <c r="G566" s="7">
        <f t="shared" ca="1" si="106"/>
        <v>12</v>
      </c>
      <c r="H566" s="4">
        <v>5</v>
      </c>
      <c r="I566" s="5" t="str">
        <f>IF(Table1[[#This Row],[No of Employees]]&lt;5,"Below 5",IF(Table1[[#This Row],[No of Employees]]&lt;10,"5 to 10",IF(Table1[[#This Row],[No of Employees]]&lt;15,"10 to 15","Above 15")))</f>
        <v>5 to 10</v>
      </c>
      <c r="J566" s="57">
        <v>18.943221000000001</v>
      </c>
      <c r="K566" s="34">
        <v>14.452107</v>
      </c>
      <c r="L566" s="34">
        <f t="shared" si="107"/>
        <v>33.395327999999999</v>
      </c>
      <c r="M566" s="67">
        <f t="shared" si="108"/>
        <v>1.2246364301933624E-3</v>
      </c>
      <c r="N566" s="34">
        <v>28.809629000000001</v>
      </c>
      <c r="O566" s="68">
        <f t="shared" si="109"/>
        <v>5.3952410424632771E-4</v>
      </c>
      <c r="P566" s="71"/>
      <c r="Q566" s="10">
        <v>61</v>
      </c>
      <c r="R566" s="8">
        <v>109</v>
      </c>
      <c r="S566" s="8">
        <v>15</v>
      </c>
      <c r="T566" s="8">
        <v>2</v>
      </c>
      <c r="U566" s="8">
        <v>0</v>
      </c>
      <c r="V566" s="8">
        <v>3</v>
      </c>
      <c r="W566" s="22">
        <v>9</v>
      </c>
      <c r="X566" s="16">
        <v>199</v>
      </c>
      <c r="Y566" s="8">
        <v>193</v>
      </c>
      <c r="Z566" s="9">
        <f t="shared" si="110"/>
        <v>3.0150753768844241E-2</v>
      </c>
      <c r="AA566" s="8">
        <f t="shared" si="111"/>
        <v>6</v>
      </c>
      <c r="AB566" s="42" t="str">
        <f t="shared" si="112"/>
        <v>C. 100-250</v>
      </c>
      <c r="AC566" s="40">
        <v>0.9</v>
      </c>
      <c r="AD566" s="26">
        <f t="shared" si="113"/>
        <v>174</v>
      </c>
      <c r="AE566" s="31">
        <f t="shared" si="114"/>
        <v>1</v>
      </c>
      <c r="AF566" s="31">
        <f>Table1[[#This Row],[Contactable leads]]*Table1[[#This Row],[Average productive calls per lead]]</f>
        <v>174</v>
      </c>
      <c r="AG566" s="31">
        <f>Table1[[#This Row],[Total Calls]]*$AG$1</f>
        <v>156.6</v>
      </c>
      <c r="AH566" s="31">
        <f>IF(Table1[[#This Row],[MSRU]]="Metro",3,IF(Table1[[#This Row],[MSRU]]="URBAN",2,1))</f>
        <v>3</v>
      </c>
      <c r="AI566" s="23">
        <f t="shared" si="115"/>
        <v>24</v>
      </c>
      <c r="AJ566" s="4">
        <f t="shared" si="116"/>
        <v>8</v>
      </c>
      <c r="AK566" s="4">
        <f t="shared" si="117"/>
        <v>6</v>
      </c>
      <c r="AL566" s="4">
        <f t="shared" si="118"/>
        <v>15</v>
      </c>
      <c r="AM566" s="4">
        <f>(Table1[[#This Row],[Total Employees dedicated for sales pitch]]*Table1[[#This Row],[Working days]]*Table1[[#This Row],[Productive working hours]]*60)/Table1[[#This Row],[Minutes per connected call]]</f>
        <v>1728</v>
      </c>
      <c r="AN56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174</v>
      </c>
      <c r="AO566" s="22">
        <f>Table1[[#This Row],[Contactable leads]]-Table1[[#This Row],[Contacted leads]]</f>
        <v>0</v>
      </c>
      <c r="AP566" s="17"/>
    </row>
    <row r="567" spans="1:42" x14ac:dyDescent="0.35">
      <c r="A567" s="11">
        <v>568</v>
      </c>
      <c r="B567" s="5" t="str">
        <f>IF(Table1[[#This Row],[Savings]]&gt;0,"N","Y")</f>
        <v>N</v>
      </c>
      <c r="C567" s="5" t="s">
        <v>314</v>
      </c>
      <c r="D567" s="5" t="s">
        <v>356</v>
      </c>
      <c r="E567" s="5" t="s">
        <v>870</v>
      </c>
      <c r="F567" s="6">
        <v>41356</v>
      </c>
      <c r="G567" s="7">
        <f t="shared" ca="1" si="106"/>
        <v>12</v>
      </c>
      <c r="H567" s="4">
        <v>6</v>
      </c>
      <c r="I567" s="5" t="str">
        <f>IF(Table1[[#This Row],[No of Employees]]&lt;5,"Below 5",IF(Table1[[#This Row],[No of Employees]]&lt;10,"5 to 10",IF(Table1[[#This Row],[No of Employees]]&lt;15,"10 to 15","Above 15")))</f>
        <v>5 to 10</v>
      </c>
      <c r="J567" s="57">
        <v>10.043024000000001</v>
      </c>
      <c r="K567" s="34">
        <v>0.66817000000000004</v>
      </c>
      <c r="L567" s="34">
        <f t="shared" si="107"/>
        <v>10.711194000000001</v>
      </c>
      <c r="M567" s="67">
        <f t="shared" si="108"/>
        <v>3.9278902675453776E-4</v>
      </c>
      <c r="N567" s="34">
        <v>6.2849449999999996</v>
      </c>
      <c r="O567" s="68">
        <f t="shared" si="109"/>
        <v>1.1769951363700086E-4</v>
      </c>
      <c r="P567" s="71"/>
      <c r="Q567" s="10">
        <v>10</v>
      </c>
      <c r="R567" s="8">
        <v>30</v>
      </c>
      <c r="S567" s="8">
        <v>7</v>
      </c>
      <c r="T567" s="8">
        <v>2</v>
      </c>
      <c r="U567" s="8">
        <v>0</v>
      </c>
      <c r="V567" s="8">
        <v>3</v>
      </c>
      <c r="W567" s="22">
        <v>5</v>
      </c>
      <c r="X567" s="16">
        <v>57</v>
      </c>
      <c r="Y567" s="8">
        <v>56</v>
      </c>
      <c r="Z567" s="9">
        <f t="shared" si="110"/>
        <v>1.7543859649122862E-2</v>
      </c>
      <c r="AA567" s="8">
        <f t="shared" si="111"/>
        <v>1</v>
      </c>
      <c r="AB567" s="42" t="str">
        <f t="shared" si="112"/>
        <v>B. 50-100</v>
      </c>
      <c r="AC567" s="40">
        <v>0.9</v>
      </c>
      <c r="AD567" s="26">
        <f t="shared" si="113"/>
        <v>50</v>
      </c>
      <c r="AE567" s="31">
        <f t="shared" si="114"/>
        <v>1</v>
      </c>
      <c r="AF567" s="31">
        <f>Table1[[#This Row],[Contactable leads]]*Table1[[#This Row],[Average productive calls per lead]]</f>
        <v>50</v>
      </c>
      <c r="AG567" s="31">
        <f>Table1[[#This Row],[Total Calls]]*$AG$1</f>
        <v>45</v>
      </c>
      <c r="AH567" s="31">
        <f>IF(Table1[[#This Row],[MSRU]]="Metro",3,IF(Table1[[#This Row],[MSRU]]="URBAN",2,1))</f>
        <v>2</v>
      </c>
      <c r="AI567" s="23">
        <f t="shared" si="115"/>
        <v>24</v>
      </c>
      <c r="AJ567" s="4">
        <f t="shared" si="116"/>
        <v>8</v>
      </c>
      <c r="AK567" s="4">
        <f t="shared" si="117"/>
        <v>6</v>
      </c>
      <c r="AL567" s="4">
        <f t="shared" si="118"/>
        <v>15</v>
      </c>
      <c r="AM567" s="4">
        <f>(Table1[[#This Row],[Total Employees dedicated for sales pitch]]*Table1[[#This Row],[Working days]]*Table1[[#This Row],[Productive working hours]]*60)/Table1[[#This Row],[Minutes per connected call]]</f>
        <v>1152</v>
      </c>
      <c r="AN56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50</v>
      </c>
      <c r="AO567" s="22">
        <f>Table1[[#This Row],[Contactable leads]]-Table1[[#This Row],[Contacted leads]]</f>
        <v>0</v>
      </c>
      <c r="AP567" s="17"/>
    </row>
    <row r="568" spans="1:42" x14ac:dyDescent="0.35">
      <c r="A568" s="11">
        <v>569</v>
      </c>
      <c r="B568" s="5" t="str">
        <f>IF(Table1[[#This Row],[Savings]]&gt;0,"N","Y")</f>
        <v>N</v>
      </c>
      <c r="C568" s="5" t="s">
        <v>222</v>
      </c>
      <c r="D568" s="5" t="s">
        <v>175</v>
      </c>
      <c r="E568" s="5" t="s">
        <v>871</v>
      </c>
      <c r="F568" s="6">
        <v>41363</v>
      </c>
      <c r="G568" s="7">
        <f t="shared" ca="1" si="106"/>
        <v>12</v>
      </c>
      <c r="H568" s="4">
        <v>6</v>
      </c>
      <c r="I568" s="5" t="str">
        <f>IF(Table1[[#This Row],[No of Employees]]&lt;5,"Below 5",IF(Table1[[#This Row],[No of Employees]]&lt;10,"5 to 10",IF(Table1[[#This Row],[No of Employees]]&lt;15,"10 to 15","Above 15")))</f>
        <v>5 to 10</v>
      </c>
      <c r="J568" s="57">
        <v>10.859135999999999</v>
      </c>
      <c r="K568" s="34">
        <v>1.1766110000000001</v>
      </c>
      <c r="L568" s="34">
        <f t="shared" si="107"/>
        <v>12.035746999999999</v>
      </c>
      <c r="M568" s="67">
        <f t="shared" si="108"/>
        <v>4.4136156533005065E-4</v>
      </c>
      <c r="N568" s="34">
        <v>6.9458039999999999</v>
      </c>
      <c r="O568" s="68">
        <f t="shared" si="109"/>
        <v>1.3007556193696767E-4</v>
      </c>
      <c r="P568" s="71"/>
      <c r="Q568" s="10">
        <v>104</v>
      </c>
      <c r="R568" s="8">
        <v>29</v>
      </c>
      <c r="S568" s="8">
        <v>5</v>
      </c>
      <c r="T568" s="8">
        <v>1</v>
      </c>
      <c r="U568" s="8">
        <v>0</v>
      </c>
      <c r="V568" s="8">
        <v>0</v>
      </c>
      <c r="W568" s="22">
        <v>2</v>
      </c>
      <c r="X568" s="16">
        <v>141</v>
      </c>
      <c r="Y568" s="8">
        <v>139</v>
      </c>
      <c r="Z568" s="9">
        <f t="shared" si="110"/>
        <v>1.4184397163120588E-2</v>
      </c>
      <c r="AA568" s="8">
        <f t="shared" si="111"/>
        <v>2</v>
      </c>
      <c r="AB568" s="42" t="str">
        <f t="shared" si="112"/>
        <v>C. 100-250</v>
      </c>
      <c r="AC568" s="40">
        <v>0.9</v>
      </c>
      <c r="AD568" s="26">
        <f t="shared" si="113"/>
        <v>125</v>
      </c>
      <c r="AE568" s="31">
        <f t="shared" si="114"/>
        <v>1</v>
      </c>
      <c r="AF568" s="31">
        <f>Table1[[#This Row],[Contactable leads]]*Table1[[#This Row],[Average productive calls per lead]]</f>
        <v>125</v>
      </c>
      <c r="AG568" s="31">
        <f>Table1[[#This Row],[Total Calls]]*$AG$1</f>
        <v>112.5</v>
      </c>
      <c r="AH568" s="31">
        <f>IF(Table1[[#This Row],[MSRU]]="Metro",3,IF(Table1[[#This Row],[MSRU]]="URBAN",2,1))</f>
        <v>1</v>
      </c>
      <c r="AI568" s="23">
        <f t="shared" si="115"/>
        <v>24</v>
      </c>
      <c r="AJ568" s="4">
        <f t="shared" si="116"/>
        <v>8</v>
      </c>
      <c r="AK568" s="4">
        <f t="shared" si="117"/>
        <v>6</v>
      </c>
      <c r="AL568" s="4">
        <f t="shared" si="118"/>
        <v>15</v>
      </c>
      <c r="AM568" s="4">
        <f>(Table1[[#This Row],[Total Employees dedicated for sales pitch]]*Table1[[#This Row],[Working days]]*Table1[[#This Row],[Productive working hours]]*60)/Table1[[#This Row],[Minutes per connected call]]</f>
        <v>576</v>
      </c>
      <c r="AN56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125</v>
      </c>
      <c r="AO568" s="22">
        <f>Table1[[#This Row],[Contactable leads]]-Table1[[#This Row],[Contacted leads]]</f>
        <v>0</v>
      </c>
      <c r="AP568" s="17"/>
    </row>
    <row r="569" spans="1:42" x14ac:dyDescent="0.35">
      <c r="A569" s="11">
        <v>570</v>
      </c>
      <c r="B569" s="5" t="str">
        <f>IF(Table1[[#This Row],[Savings]]&gt;0,"N","Y")</f>
        <v>N</v>
      </c>
      <c r="C569" s="5" t="s">
        <v>213</v>
      </c>
      <c r="D569" s="5" t="s">
        <v>175</v>
      </c>
      <c r="E569" s="5" t="s">
        <v>872</v>
      </c>
      <c r="F569" s="6">
        <v>41344</v>
      </c>
      <c r="G569" s="7">
        <f t="shared" ca="1" si="106"/>
        <v>12</v>
      </c>
      <c r="H569" s="4">
        <v>10</v>
      </c>
      <c r="I569" s="5" t="str">
        <f>IF(Table1[[#This Row],[No of Employees]]&lt;5,"Below 5",IF(Table1[[#This Row],[No of Employees]]&lt;10,"5 to 10",IF(Table1[[#This Row],[No of Employees]]&lt;15,"10 to 15","Above 15")))</f>
        <v>10 to 15</v>
      </c>
      <c r="J569" s="57">
        <v>7.811725</v>
      </c>
      <c r="K569" s="34">
        <v>3.107888</v>
      </c>
      <c r="L569" s="34">
        <f t="shared" si="107"/>
        <v>10.919613</v>
      </c>
      <c r="M569" s="67">
        <f t="shared" si="108"/>
        <v>4.0043193716836779E-4</v>
      </c>
      <c r="N569" s="34">
        <v>25.530221000000001</v>
      </c>
      <c r="O569" s="68">
        <f t="shared" si="109"/>
        <v>4.7810992693574029E-4</v>
      </c>
      <c r="P569" s="71"/>
      <c r="Q569" s="10">
        <v>10</v>
      </c>
      <c r="R569" s="8">
        <v>137</v>
      </c>
      <c r="S569" s="8">
        <v>15</v>
      </c>
      <c r="T569" s="8">
        <v>5</v>
      </c>
      <c r="U569" s="8">
        <v>0</v>
      </c>
      <c r="V569" s="8">
        <v>5</v>
      </c>
      <c r="W569" s="22">
        <v>8</v>
      </c>
      <c r="X569" s="16">
        <v>180</v>
      </c>
      <c r="Y569" s="8">
        <v>176</v>
      </c>
      <c r="Z569" s="9">
        <f t="shared" si="110"/>
        <v>2.2222222222222254E-2</v>
      </c>
      <c r="AA569" s="8">
        <f t="shared" si="111"/>
        <v>4</v>
      </c>
      <c r="AB569" s="42" t="str">
        <f t="shared" si="112"/>
        <v>C. 100-250</v>
      </c>
      <c r="AC569" s="40">
        <v>0.9</v>
      </c>
      <c r="AD569" s="26">
        <f t="shared" si="113"/>
        <v>158</v>
      </c>
      <c r="AE569" s="31">
        <f t="shared" si="114"/>
        <v>1</v>
      </c>
      <c r="AF569" s="31">
        <f>Table1[[#This Row],[Contactable leads]]*Table1[[#This Row],[Average productive calls per lead]]</f>
        <v>158</v>
      </c>
      <c r="AG569" s="31">
        <f>Table1[[#This Row],[Total Calls]]*$AG$1</f>
        <v>142.20000000000002</v>
      </c>
      <c r="AH569" s="31">
        <f>IF(Table1[[#This Row],[MSRU]]="Metro",3,IF(Table1[[#This Row],[MSRU]]="URBAN",2,1))</f>
        <v>1</v>
      </c>
      <c r="AI569" s="23">
        <f t="shared" si="115"/>
        <v>24</v>
      </c>
      <c r="AJ569" s="4">
        <f t="shared" si="116"/>
        <v>8</v>
      </c>
      <c r="AK569" s="4">
        <f t="shared" si="117"/>
        <v>6</v>
      </c>
      <c r="AL569" s="4">
        <f t="shared" si="118"/>
        <v>15</v>
      </c>
      <c r="AM569" s="4">
        <f>(Table1[[#This Row],[Total Employees dedicated for sales pitch]]*Table1[[#This Row],[Working days]]*Table1[[#This Row],[Productive working hours]]*60)/Table1[[#This Row],[Minutes per connected call]]</f>
        <v>576</v>
      </c>
      <c r="AN56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158</v>
      </c>
      <c r="AO569" s="22">
        <f>Table1[[#This Row],[Contactable leads]]-Table1[[#This Row],[Contacted leads]]</f>
        <v>0</v>
      </c>
      <c r="AP569" s="17"/>
    </row>
    <row r="570" spans="1:42" x14ac:dyDescent="0.35">
      <c r="A570" s="11">
        <v>571</v>
      </c>
      <c r="B570" s="5" t="str">
        <f>IF(Table1[[#This Row],[Savings]]&gt;0,"N","Y")</f>
        <v>N</v>
      </c>
      <c r="C570" s="5" t="s">
        <v>184</v>
      </c>
      <c r="D570" s="5" t="s">
        <v>356</v>
      </c>
      <c r="E570" s="5" t="s">
        <v>873</v>
      </c>
      <c r="F570" s="6">
        <v>41361</v>
      </c>
      <c r="G570" s="7">
        <f t="shared" ca="1" si="106"/>
        <v>12</v>
      </c>
      <c r="H570" s="4">
        <v>8</v>
      </c>
      <c r="I570" s="5" t="str">
        <f>IF(Table1[[#This Row],[No of Employees]]&lt;5,"Below 5",IF(Table1[[#This Row],[No of Employees]]&lt;10,"5 to 10",IF(Table1[[#This Row],[No of Employees]]&lt;15,"10 to 15","Above 15")))</f>
        <v>5 to 10</v>
      </c>
      <c r="J570" s="57">
        <v>20.347902000000001</v>
      </c>
      <c r="K570" s="34">
        <v>2.046459</v>
      </c>
      <c r="L570" s="34">
        <f t="shared" si="107"/>
        <v>22.394361</v>
      </c>
      <c r="M570" s="67">
        <f t="shared" si="108"/>
        <v>8.2122116936541114E-4</v>
      </c>
      <c r="N570" s="34">
        <v>43.957945000000002</v>
      </c>
      <c r="O570" s="68">
        <f t="shared" si="109"/>
        <v>8.2320986850036634E-4</v>
      </c>
      <c r="P570" s="71"/>
      <c r="Q570" s="10">
        <v>90</v>
      </c>
      <c r="R570" s="8">
        <v>156</v>
      </c>
      <c r="S570" s="8">
        <v>6</v>
      </c>
      <c r="T570" s="8">
        <v>13</v>
      </c>
      <c r="U570" s="8">
        <v>0</v>
      </c>
      <c r="V570" s="8">
        <v>9</v>
      </c>
      <c r="W570" s="22">
        <v>11</v>
      </c>
      <c r="X570" s="16">
        <v>285</v>
      </c>
      <c r="Y570" s="8">
        <v>273</v>
      </c>
      <c r="Z570" s="9">
        <f t="shared" si="110"/>
        <v>4.2105263157894757E-2</v>
      </c>
      <c r="AA570" s="8">
        <f t="shared" si="111"/>
        <v>12</v>
      </c>
      <c r="AB570" s="42" t="str">
        <f t="shared" si="112"/>
        <v>D. 240-500</v>
      </c>
      <c r="AC570" s="40">
        <v>0.9</v>
      </c>
      <c r="AD570" s="26">
        <f t="shared" si="113"/>
        <v>246</v>
      </c>
      <c r="AE570" s="31">
        <f t="shared" si="114"/>
        <v>1</v>
      </c>
      <c r="AF570" s="31">
        <f>Table1[[#This Row],[Contactable leads]]*Table1[[#This Row],[Average productive calls per lead]]</f>
        <v>246</v>
      </c>
      <c r="AG570" s="31">
        <f>Table1[[#This Row],[Total Calls]]*$AG$1</f>
        <v>221.4</v>
      </c>
      <c r="AH570" s="31">
        <f>IF(Table1[[#This Row],[MSRU]]="Metro",3,IF(Table1[[#This Row],[MSRU]]="URBAN",2,1))</f>
        <v>2</v>
      </c>
      <c r="AI570" s="23">
        <f t="shared" si="115"/>
        <v>24</v>
      </c>
      <c r="AJ570" s="4">
        <f t="shared" si="116"/>
        <v>8</v>
      </c>
      <c r="AK570" s="4">
        <f t="shared" si="117"/>
        <v>6</v>
      </c>
      <c r="AL570" s="4">
        <f t="shared" si="118"/>
        <v>15</v>
      </c>
      <c r="AM570" s="4">
        <f>(Table1[[#This Row],[Total Employees dedicated for sales pitch]]*Table1[[#This Row],[Working days]]*Table1[[#This Row],[Productive working hours]]*60)/Table1[[#This Row],[Minutes per connected call]]</f>
        <v>1152</v>
      </c>
      <c r="AN57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246</v>
      </c>
      <c r="AO570" s="22">
        <f>Table1[[#This Row],[Contactable leads]]-Table1[[#This Row],[Contacted leads]]</f>
        <v>0</v>
      </c>
      <c r="AP570" s="17"/>
    </row>
    <row r="571" spans="1:42" x14ac:dyDescent="0.35">
      <c r="A571" s="11">
        <v>572</v>
      </c>
      <c r="B571" s="5" t="str">
        <f>IF(Table1[[#This Row],[Savings]]&gt;0,"N","Y")</f>
        <v>N</v>
      </c>
      <c r="C571" s="5" t="s">
        <v>222</v>
      </c>
      <c r="D571" s="5" t="s">
        <v>175</v>
      </c>
      <c r="E571" s="5" t="s">
        <v>235</v>
      </c>
      <c r="F571" s="6">
        <v>41929</v>
      </c>
      <c r="G571" s="7">
        <f t="shared" ca="1" si="106"/>
        <v>10</v>
      </c>
      <c r="H571" s="4">
        <v>8</v>
      </c>
      <c r="I571" s="5" t="str">
        <f>IF(Table1[[#This Row],[No of Employees]]&lt;5,"Below 5",IF(Table1[[#This Row],[No of Employees]]&lt;10,"5 to 10",IF(Table1[[#This Row],[No of Employees]]&lt;15,"10 to 15","Above 15")))</f>
        <v>5 to 10</v>
      </c>
      <c r="J571" s="57">
        <v>24.307110000000002</v>
      </c>
      <c r="K571" s="34">
        <v>7.1681679999999997</v>
      </c>
      <c r="L571" s="34">
        <f t="shared" si="107"/>
        <v>31.475278000000003</v>
      </c>
      <c r="M571" s="67">
        <f t="shared" si="108"/>
        <v>1.1542264860900208E-3</v>
      </c>
      <c r="N571" s="34">
        <v>37.742305000000002</v>
      </c>
      <c r="O571" s="68">
        <f t="shared" si="109"/>
        <v>7.0680824446981577E-4</v>
      </c>
      <c r="P571" s="71"/>
      <c r="Q571" s="10">
        <v>136</v>
      </c>
      <c r="R571" s="8">
        <v>72</v>
      </c>
      <c r="S571" s="8">
        <v>62</v>
      </c>
      <c r="T571" s="8">
        <v>11</v>
      </c>
      <c r="U571" s="8">
        <v>0</v>
      </c>
      <c r="V571" s="8">
        <v>0</v>
      </c>
      <c r="W571" s="22">
        <v>12</v>
      </c>
      <c r="X571" s="16">
        <v>293</v>
      </c>
      <c r="Y571" s="8">
        <v>278</v>
      </c>
      <c r="Z571" s="9">
        <f t="shared" si="110"/>
        <v>5.1194539249146742E-2</v>
      </c>
      <c r="AA571" s="8">
        <f t="shared" si="111"/>
        <v>15</v>
      </c>
      <c r="AB571" s="42" t="str">
        <f t="shared" si="112"/>
        <v>D. 240-500</v>
      </c>
      <c r="AC571" s="40">
        <v>0.9</v>
      </c>
      <c r="AD571" s="26">
        <f t="shared" si="113"/>
        <v>250</v>
      </c>
      <c r="AE571" s="31">
        <f t="shared" si="114"/>
        <v>1</v>
      </c>
      <c r="AF571" s="31">
        <f>Table1[[#This Row],[Contactable leads]]*Table1[[#This Row],[Average productive calls per lead]]</f>
        <v>250</v>
      </c>
      <c r="AG571" s="31">
        <f>Table1[[#This Row],[Total Calls]]*$AG$1</f>
        <v>225</v>
      </c>
      <c r="AH571" s="31">
        <f>IF(Table1[[#This Row],[MSRU]]="Metro",3,IF(Table1[[#This Row],[MSRU]]="URBAN",2,1))</f>
        <v>1</v>
      </c>
      <c r="AI571" s="23">
        <f t="shared" si="115"/>
        <v>24</v>
      </c>
      <c r="AJ571" s="4">
        <f t="shared" si="116"/>
        <v>8</v>
      </c>
      <c r="AK571" s="4">
        <f t="shared" si="117"/>
        <v>6</v>
      </c>
      <c r="AL571" s="4">
        <f t="shared" si="118"/>
        <v>15</v>
      </c>
      <c r="AM571" s="4">
        <f>(Table1[[#This Row],[Total Employees dedicated for sales pitch]]*Table1[[#This Row],[Working days]]*Table1[[#This Row],[Productive working hours]]*60)/Table1[[#This Row],[Minutes per connected call]]</f>
        <v>576</v>
      </c>
      <c r="AN57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250</v>
      </c>
      <c r="AO571" s="22">
        <f>Table1[[#This Row],[Contactable leads]]-Table1[[#This Row],[Contacted leads]]</f>
        <v>0</v>
      </c>
      <c r="AP571" s="17"/>
    </row>
    <row r="572" spans="1:42" x14ac:dyDescent="0.35">
      <c r="A572" s="11">
        <v>573</v>
      </c>
      <c r="B572" s="5" t="str">
        <f>IF(Table1[[#This Row],[Savings]]&gt;0,"N","Y")</f>
        <v>N</v>
      </c>
      <c r="C572" s="5" t="s">
        <v>184</v>
      </c>
      <c r="D572" s="5" t="s">
        <v>343</v>
      </c>
      <c r="E572" s="5" t="s">
        <v>874</v>
      </c>
      <c r="F572" s="6">
        <v>41708</v>
      </c>
      <c r="G572" s="7">
        <f t="shared" ca="1" si="106"/>
        <v>11</v>
      </c>
      <c r="H572" s="4">
        <v>3</v>
      </c>
      <c r="I572" s="5" t="str">
        <f>IF(Table1[[#This Row],[No of Employees]]&lt;5,"Below 5",IF(Table1[[#This Row],[No of Employees]]&lt;10,"5 to 10",IF(Table1[[#This Row],[No of Employees]]&lt;15,"10 to 15","Above 15")))</f>
        <v>Below 5</v>
      </c>
      <c r="J572" s="57">
        <v>6.4594680000000002</v>
      </c>
      <c r="K572" s="34">
        <v>7.5675000000000006E-2</v>
      </c>
      <c r="L572" s="34">
        <f t="shared" si="107"/>
        <v>6.5351430000000006</v>
      </c>
      <c r="M572" s="67">
        <f t="shared" si="108"/>
        <v>2.3964951607371971E-4</v>
      </c>
      <c r="N572" s="34">
        <v>6.311331</v>
      </c>
      <c r="O572" s="68">
        <f t="shared" si="109"/>
        <v>1.1819364992090247E-4</v>
      </c>
      <c r="P572" s="71"/>
      <c r="Q572" s="10">
        <v>9</v>
      </c>
      <c r="R572" s="8">
        <v>40</v>
      </c>
      <c r="S572" s="8">
        <v>3</v>
      </c>
      <c r="T572" s="8">
        <v>0</v>
      </c>
      <c r="U572" s="8">
        <v>0</v>
      </c>
      <c r="V572" s="8">
        <v>1</v>
      </c>
      <c r="W572" s="22">
        <v>1</v>
      </c>
      <c r="X572" s="16">
        <v>54</v>
      </c>
      <c r="Y572" s="8">
        <v>53</v>
      </c>
      <c r="Z572" s="9">
        <f t="shared" si="110"/>
        <v>1.851851851851849E-2</v>
      </c>
      <c r="AA572" s="8">
        <f t="shared" si="111"/>
        <v>1</v>
      </c>
      <c r="AB572" s="42" t="str">
        <f t="shared" si="112"/>
        <v>B. 50-100</v>
      </c>
      <c r="AC572" s="40">
        <v>0.9</v>
      </c>
      <c r="AD572" s="26">
        <f t="shared" si="113"/>
        <v>48</v>
      </c>
      <c r="AE572" s="31">
        <f t="shared" si="114"/>
        <v>1</v>
      </c>
      <c r="AF572" s="31">
        <f>Table1[[#This Row],[Contactable leads]]*Table1[[#This Row],[Average productive calls per lead]]</f>
        <v>48</v>
      </c>
      <c r="AG572" s="31">
        <f>Table1[[#This Row],[Total Calls]]*$AG$1</f>
        <v>43.2</v>
      </c>
      <c r="AH572" s="31">
        <f>IF(Table1[[#This Row],[MSRU]]="Metro",3,IF(Table1[[#This Row],[MSRU]]="URBAN",2,1))</f>
        <v>1</v>
      </c>
      <c r="AI572" s="23">
        <f t="shared" si="115"/>
        <v>24</v>
      </c>
      <c r="AJ572" s="4">
        <f t="shared" si="116"/>
        <v>8</v>
      </c>
      <c r="AK572" s="4">
        <f t="shared" si="117"/>
        <v>6</v>
      </c>
      <c r="AL572" s="4">
        <f t="shared" si="118"/>
        <v>15</v>
      </c>
      <c r="AM572" s="4">
        <f>(Table1[[#This Row],[Total Employees dedicated for sales pitch]]*Table1[[#This Row],[Working days]]*Table1[[#This Row],[Productive working hours]]*60)/Table1[[#This Row],[Minutes per connected call]]</f>
        <v>576</v>
      </c>
      <c r="AN57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48</v>
      </c>
      <c r="AO572" s="22">
        <f>Table1[[#This Row],[Contactable leads]]-Table1[[#This Row],[Contacted leads]]</f>
        <v>0</v>
      </c>
      <c r="AP572" s="17"/>
    </row>
    <row r="573" spans="1:42" x14ac:dyDescent="0.35">
      <c r="A573" s="11">
        <v>574</v>
      </c>
      <c r="B573" s="5" t="str">
        <f>IF(Table1[[#This Row],[Savings]]&gt;0,"N","Y")</f>
        <v>N</v>
      </c>
      <c r="C573" s="5" t="s">
        <v>313</v>
      </c>
      <c r="D573" s="5" t="s">
        <v>340</v>
      </c>
      <c r="E573" s="5" t="s">
        <v>875</v>
      </c>
      <c r="F573" s="6">
        <v>41838</v>
      </c>
      <c r="G573" s="7">
        <f t="shared" ca="1" si="106"/>
        <v>10</v>
      </c>
      <c r="H573" s="4">
        <v>7</v>
      </c>
      <c r="I573" s="5" t="str">
        <f>IF(Table1[[#This Row],[No of Employees]]&lt;5,"Below 5",IF(Table1[[#This Row],[No of Employees]]&lt;10,"5 to 10",IF(Table1[[#This Row],[No of Employees]]&lt;15,"10 to 15","Above 15")))</f>
        <v>5 to 10</v>
      </c>
      <c r="J573" s="57">
        <v>15.070523</v>
      </c>
      <c r="K573" s="34">
        <v>2.3861180000000002</v>
      </c>
      <c r="L573" s="34">
        <f t="shared" si="107"/>
        <v>17.456641000000001</v>
      </c>
      <c r="M573" s="67">
        <f t="shared" si="108"/>
        <v>6.4015057787146425E-4</v>
      </c>
      <c r="N573" s="34">
        <v>26.908453000000002</v>
      </c>
      <c r="O573" s="68">
        <f t="shared" si="109"/>
        <v>5.0392037334043456E-4</v>
      </c>
      <c r="P573" s="71"/>
      <c r="Q573" s="10">
        <v>59</v>
      </c>
      <c r="R573" s="8">
        <v>135</v>
      </c>
      <c r="S573" s="8">
        <v>6</v>
      </c>
      <c r="T573" s="8">
        <v>4</v>
      </c>
      <c r="U573" s="8">
        <v>0</v>
      </c>
      <c r="V573" s="8">
        <v>9</v>
      </c>
      <c r="W573" s="22">
        <v>10</v>
      </c>
      <c r="X573" s="16">
        <v>223</v>
      </c>
      <c r="Y573" s="8">
        <v>217</v>
      </c>
      <c r="Z573" s="9">
        <f t="shared" si="110"/>
        <v>2.6905829596412523E-2</v>
      </c>
      <c r="AA573" s="8">
        <f t="shared" si="111"/>
        <v>6</v>
      </c>
      <c r="AB573" s="42" t="str">
        <f t="shared" si="112"/>
        <v>C. 100-250</v>
      </c>
      <c r="AC573" s="40">
        <v>0.9</v>
      </c>
      <c r="AD573" s="26">
        <f t="shared" si="113"/>
        <v>195</v>
      </c>
      <c r="AE573" s="31">
        <f t="shared" si="114"/>
        <v>1</v>
      </c>
      <c r="AF573" s="31">
        <f>Table1[[#This Row],[Contactable leads]]*Table1[[#This Row],[Average productive calls per lead]]</f>
        <v>195</v>
      </c>
      <c r="AG573" s="31">
        <f>Table1[[#This Row],[Total Calls]]*$AG$1</f>
        <v>175.5</v>
      </c>
      <c r="AH573" s="31">
        <f>IF(Table1[[#This Row],[MSRU]]="Metro",3,IF(Table1[[#This Row],[MSRU]]="URBAN",2,1))</f>
        <v>3</v>
      </c>
      <c r="AI573" s="23">
        <f t="shared" si="115"/>
        <v>24</v>
      </c>
      <c r="AJ573" s="4">
        <f t="shared" si="116"/>
        <v>8</v>
      </c>
      <c r="AK573" s="4">
        <f t="shared" si="117"/>
        <v>6</v>
      </c>
      <c r="AL573" s="4">
        <f t="shared" si="118"/>
        <v>15</v>
      </c>
      <c r="AM573" s="4">
        <f>(Table1[[#This Row],[Total Employees dedicated for sales pitch]]*Table1[[#This Row],[Working days]]*Table1[[#This Row],[Productive working hours]]*60)/Table1[[#This Row],[Minutes per connected call]]</f>
        <v>1728</v>
      </c>
      <c r="AN57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195</v>
      </c>
      <c r="AO573" s="22">
        <f>Table1[[#This Row],[Contactable leads]]-Table1[[#This Row],[Contacted leads]]</f>
        <v>0</v>
      </c>
      <c r="AP573" s="17"/>
    </row>
    <row r="574" spans="1:42" x14ac:dyDescent="0.35">
      <c r="A574" s="11">
        <v>575</v>
      </c>
      <c r="B574" s="5" t="str">
        <f>IF(Table1[[#This Row],[Savings]]&gt;0,"N","Y")</f>
        <v>N</v>
      </c>
      <c r="C574" s="5" t="s">
        <v>313</v>
      </c>
      <c r="D574" s="5" t="s">
        <v>340</v>
      </c>
      <c r="E574" s="5" t="s">
        <v>876</v>
      </c>
      <c r="F574" s="6">
        <v>43063</v>
      </c>
      <c r="G574" s="7">
        <f t="shared" ca="1" si="106"/>
        <v>7</v>
      </c>
      <c r="H574" s="4">
        <v>6</v>
      </c>
      <c r="I574" s="5" t="str">
        <f>IF(Table1[[#This Row],[No of Employees]]&lt;5,"Below 5",IF(Table1[[#This Row],[No of Employees]]&lt;10,"5 to 10",IF(Table1[[#This Row],[No of Employees]]&lt;15,"10 to 15","Above 15")))</f>
        <v>5 to 10</v>
      </c>
      <c r="J574" s="57">
        <v>16.589146</v>
      </c>
      <c r="K574" s="34">
        <v>1.735379</v>
      </c>
      <c r="L574" s="34">
        <f t="shared" si="107"/>
        <v>18.324525000000001</v>
      </c>
      <c r="M574" s="67">
        <f t="shared" si="108"/>
        <v>6.7197665736324036E-4</v>
      </c>
      <c r="N574" s="34">
        <v>20.440456999999999</v>
      </c>
      <c r="O574" s="68">
        <f t="shared" si="109"/>
        <v>3.8279282434739364E-4</v>
      </c>
      <c r="P574" s="71"/>
      <c r="Q574" s="10">
        <v>36</v>
      </c>
      <c r="R574" s="8">
        <v>83</v>
      </c>
      <c r="S574" s="8">
        <v>2</v>
      </c>
      <c r="T574" s="8">
        <v>7</v>
      </c>
      <c r="U574" s="8">
        <v>0</v>
      </c>
      <c r="V574" s="8">
        <v>0</v>
      </c>
      <c r="W574" s="22">
        <v>4</v>
      </c>
      <c r="X574" s="16">
        <v>132</v>
      </c>
      <c r="Y574" s="8">
        <v>128</v>
      </c>
      <c r="Z574" s="9">
        <f t="shared" si="110"/>
        <v>3.0303030303030276E-2</v>
      </c>
      <c r="AA574" s="8">
        <f t="shared" si="111"/>
        <v>4</v>
      </c>
      <c r="AB574" s="42" t="str">
        <f t="shared" si="112"/>
        <v>C. 100-250</v>
      </c>
      <c r="AC574" s="40">
        <v>0.9</v>
      </c>
      <c r="AD574" s="26">
        <f t="shared" si="113"/>
        <v>115</v>
      </c>
      <c r="AE574" s="31">
        <f t="shared" si="114"/>
        <v>1</v>
      </c>
      <c r="AF574" s="31">
        <f>Table1[[#This Row],[Contactable leads]]*Table1[[#This Row],[Average productive calls per lead]]</f>
        <v>115</v>
      </c>
      <c r="AG574" s="31">
        <f>Table1[[#This Row],[Total Calls]]*$AG$1</f>
        <v>103.5</v>
      </c>
      <c r="AH574" s="31">
        <f>IF(Table1[[#This Row],[MSRU]]="Metro",3,IF(Table1[[#This Row],[MSRU]]="URBAN",2,1))</f>
        <v>3</v>
      </c>
      <c r="AI574" s="23">
        <f t="shared" si="115"/>
        <v>24</v>
      </c>
      <c r="AJ574" s="4">
        <f t="shared" si="116"/>
        <v>8</v>
      </c>
      <c r="AK574" s="4">
        <f t="shared" si="117"/>
        <v>6</v>
      </c>
      <c r="AL574" s="4">
        <f t="shared" si="118"/>
        <v>15</v>
      </c>
      <c r="AM574" s="4">
        <f>(Table1[[#This Row],[Total Employees dedicated for sales pitch]]*Table1[[#This Row],[Working days]]*Table1[[#This Row],[Productive working hours]]*60)/Table1[[#This Row],[Minutes per connected call]]</f>
        <v>1728</v>
      </c>
      <c r="AN57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115</v>
      </c>
      <c r="AO574" s="22">
        <f>Table1[[#This Row],[Contactable leads]]-Table1[[#This Row],[Contacted leads]]</f>
        <v>0</v>
      </c>
      <c r="AP574" s="17"/>
    </row>
    <row r="575" spans="1:42" x14ac:dyDescent="0.35">
      <c r="A575" s="11">
        <v>576</v>
      </c>
      <c r="B575" s="5" t="str">
        <f>IF(Table1[[#This Row],[Savings]]&gt;0,"N","Y")</f>
        <v>N</v>
      </c>
      <c r="C575" s="5" t="s">
        <v>184</v>
      </c>
      <c r="D575" s="5" t="s">
        <v>175</v>
      </c>
      <c r="E575" s="5" t="s">
        <v>218</v>
      </c>
      <c r="F575" s="6">
        <v>41727</v>
      </c>
      <c r="G575" s="7">
        <f t="shared" ca="1" si="106"/>
        <v>11</v>
      </c>
      <c r="H575" s="4">
        <v>8</v>
      </c>
      <c r="I575" s="5" t="str">
        <f>IF(Table1[[#This Row],[No of Employees]]&lt;5,"Below 5",IF(Table1[[#This Row],[No of Employees]]&lt;10,"5 to 10",IF(Table1[[#This Row],[No of Employees]]&lt;15,"10 to 15","Above 15")))</f>
        <v>5 to 10</v>
      </c>
      <c r="J575" s="57">
        <v>18.186278000000001</v>
      </c>
      <c r="K575" s="34">
        <v>1.7005189999999999</v>
      </c>
      <c r="L575" s="34">
        <f t="shared" si="107"/>
        <v>19.886797000000001</v>
      </c>
      <c r="M575" s="67">
        <f t="shared" si="108"/>
        <v>7.2926656345642334E-4</v>
      </c>
      <c r="N575" s="34">
        <v>21.785926</v>
      </c>
      <c r="O575" s="68">
        <f t="shared" si="109"/>
        <v>4.0798971102081112E-4</v>
      </c>
      <c r="P575" s="71"/>
      <c r="Q575" s="10">
        <v>120</v>
      </c>
      <c r="R575" s="8">
        <v>149</v>
      </c>
      <c r="S575" s="8">
        <v>14</v>
      </c>
      <c r="T575" s="8">
        <v>8</v>
      </c>
      <c r="U575" s="8">
        <v>0</v>
      </c>
      <c r="V575" s="8">
        <v>5</v>
      </c>
      <c r="W575" s="22">
        <v>7</v>
      </c>
      <c r="X575" s="16">
        <v>303</v>
      </c>
      <c r="Y575" s="8">
        <v>296</v>
      </c>
      <c r="Z575" s="9">
        <f t="shared" si="110"/>
        <v>2.3102310231023049E-2</v>
      </c>
      <c r="AA575" s="8">
        <f t="shared" si="111"/>
        <v>7</v>
      </c>
      <c r="AB575" s="42" t="str">
        <f t="shared" si="112"/>
        <v>D. 240-500</v>
      </c>
      <c r="AC575" s="40">
        <v>0.9</v>
      </c>
      <c r="AD575" s="26">
        <f t="shared" si="113"/>
        <v>266</v>
      </c>
      <c r="AE575" s="31">
        <f t="shared" si="114"/>
        <v>1</v>
      </c>
      <c r="AF575" s="31">
        <f>Table1[[#This Row],[Contactable leads]]*Table1[[#This Row],[Average productive calls per lead]]</f>
        <v>266</v>
      </c>
      <c r="AG575" s="31">
        <f>Table1[[#This Row],[Total Calls]]*$AG$1</f>
        <v>239.4</v>
      </c>
      <c r="AH575" s="31">
        <f>IF(Table1[[#This Row],[MSRU]]="Metro",3,IF(Table1[[#This Row],[MSRU]]="URBAN",2,1))</f>
        <v>1</v>
      </c>
      <c r="AI575" s="23">
        <f t="shared" si="115"/>
        <v>24</v>
      </c>
      <c r="AJ575" s="4">
        <f t="shared" si="116"/>
        <v>8</v>
      </c>
      <c r="AK575" s="4">
        <f t="shared" si="117"/>
        <v>6</v>
      </c>
      <c r="AL575" s="4">
        <f t="shared" si="118"/>
        <v>15</v>
      </c>
      <c r="AM575" s="4">
        <f>(Table1[[#This Row],[Total Employees dedicated for sales pitch]]*Table1[[#This Row],[Working days]]*Table1[[#This Row],[Productive working hours]]*60)/Table1[[#This Row],[Minutes per connected call]]</f>
        <v>576</v>
      </c>
      <c r="AN57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266</v>
      </c>
      <c r="AO575" s="22">
        <f>Table1[[#This Row],[Contactable leads]]-Table1[[#This Row],[Contacted leads]]</f>
        <v>0</v>
      </c>
      <c r="AP575" s="17"/>
    </row>
    <row r="576" spans="1:42" x14ac:dyDescent="0.35">
      <c r="A576" s="11">
        <v>577</v>
      </c>
      <c r="B576" s="5" t="str">
        <f>IF(Table1[[#This Row],[Savings]]&gt;0,"N","Y")</f>
        <v>N</v>
      </c>
      <c r="C576" s="5" t="s">
        <v>190</v>
      </c>
      <c r="D576" s="5" t="s">
        <v>343</v>
      </c>
      <c r="E576" s="5" t="s">
        <v>877</v>
      </c>
      <c r="F576" s="6">
        <v>41719</v>
      </c>
      <c r="G576" s="7">
        <f t="shared" ca="1" si="106"/>
        <v>11</v>
      </c>
      <c r="H576" s="4">
        <v>5</v>
      </c>
      <c r="I576" s="5" t="str">
        <f>IF(Table1[[#This Row],[No of Employees]]&lt;5,"Below 5",IF(Table1[[#This Row],[No of Employees]]&lt;10,"5 to 10",IF(Table1[[#This Row],[No of Employees]]&lt;15,"10 to 15","Above 15")))</f>
        <v>5 to 10</v>
      </c>
      <c r="J576" s="57">
        <v>7.9490740000000004</v>
      </c>
      <c r="K576" s="34">
        <v>0.14730499999999999</v>
      </c>
      <c r="L576" s="34">
        <f t="shared" si="107"/>
        <v>8.0963790000000007</v>
      </c>
      <c r="M576" s="67">
        <f t="shared" si="108"/>
        <v>2.9690143112391372E-4</v>
      </c>
      <c r="N576" s="34">
        <v>5.8583119999999997</v>
      </c>
      <c r="O576" s="68">
        <f t="shared" si="109"/>
        <v>1.0970986589919336E-4</v>
      </c>
      <c r="P576" s="71"/>
      <c r="Q576" s="10">
        <v>49</v>
      </c>
      <c r="R576" s="8">
        <v>27</v>
      </c>
      <c r="S576" s="8">
        <v>2</v>
      </c>
      <c r="T576" s="8">
        <v>4</v>
      </c>
      <c r="U576" s="8">
        <v>0</v>
      </c>
      <c r="V576" s="8">
        <v>1</v>
      </c>
      <c r="W576" s="22">
        <v>2</v>
      </c>
      <c r="X576" s="16">
        <v>85</v>
      </c>
      <c r="Y576" s="8">
        <v>82</v>
      </c>
      <c r="Z576" s="9">
        <f t="shared" si="110"/>
        <v>3.5294117647058809E-2</v>
      </c>
      <c r="AA576" s="8">
        <f t="shared" si="111"/>
        <v>3</v>
      </c>
      <c r="AB576" s="42" t="str">
        <f t="shared" si="112"/>
        <v>B. 50-100</v>
      </c>
      <c r="AC576" s="40">
        <v>0.9</v>
      </c>
      <c r="AD576" s="26">
        <f t="shared" si="113"/>
        <v>74</v>
      </c>
      <c r="AE576" s="31">
        <f t="shared" si="114"/>
        <v>1</v>
      </c>
      <c r="AF576" s="31">
        <f>Table1[[#This Row],[Contactable leads]]*Table1[[#This Row],[Average productive calls per lead]]</f>
        <v>74</v>
      </c>
      <c r="AG576" s="31">
        <f>Table1[[#This Row],[Total Calls]]*$AG$1</f>
        <v>66.600000000000009</v>
      </c>
      <c r="AH576" s="31">
        <f>IF(Table1[[#This Row],[MSRU]]="Metro",3,IF(Table1[[#This Row],[MSRU]]="URBAN",2,1))</f>
        <v>1</v>
      </c>
      <c r="AI576" s="23">
        <f t="shared" si="115"/>
        <v>24</v>
      </c>
      <c r="AJ576" s="4">
        <f t="shared" si="116"/>
        <v>8</v>
      </c>
      <c r="AK576" s="4">
        <f t="shared" si="117"/>
        <v>6</v>
      </c>
      <c r="AL576" s="4">
        <f t="shared" si="118"/>
        <v>15</v>
      </c>
      <c r="AM576" s="4">
        <f>(Table1[[#This Row],[Total Employees dedicated for sales pitch]]*Table1[[#This Row],[Working days]]*Table1[[#This Row],[Productive working hours]]*60)/Table1[[#This Row],[Minutes per connected call]]</f>
        <v>576</v>
      </c>
      <c r="AN57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74</v>
      </c>
      <c r="AO576" s="22">
        <f>Table1[[#This Row],[Contactable leads]]-Table1[[#This Row],[Contacted leads]]</f>
        <v>0</v>
      </c>
      <c r="AP576" s="17"/>
    </row>
    <row r="577" spans="1:42" x14ac:dyDescent="0.35">
      <c r="A577" s="11">
        <v>578</v>
      </c>
      <c r="B577" s="5" t="str">
        <f>IF(Table1[[#This Row],[Savings]]&gt;0,"N","Y")</f>
        <v>N</v>
      </c>
      <c r="C577" s="5" t="s">
        <v>314</v>
      </c>
      <c r="D577" s="5" t="s">
        <v>356</v>
      </c>
      <c r="E577" s="5" t="s">
        <v>878</v>
      </c>
      <c r="F577" s="6">
        <v>41725</v>
      </c>
      <c r="G577" s="7">
        <f t="shared" ca="1" si="106"/>
        <v>11</v>
      </c>
      <c r="H577" s="4">
        <v>7</v>
      </c>
      <c r="I577" s="5" t="str">
        <f>IF(Table1[[#This Row],[No of Employees]]&lt;5,"Below 5",IF(Table1[[#This Row],[No of Employees]]&lt;10,"5 to 10",IF(Table1[[#This Row],[No of Employees]]&lt;15,"10 to 15","Above 15")))</f>
        <v>5 to 10</v>
      </c>
      <c r="J577" s="57">
        <v>8.4147759999999998</v>
      </c>
      <c r="K577" s="34">
        <v>2.1028929999999999</v>
      </c>
      <c r="L577" s="34">
        <f t="shared" si="107"/>
        <v>10.517669</v>
      </c>
      <c r="M577" s="67">
        <f t="shared" si="108"/>
        <v>3.8569229259001117E-4</v>
      </c>
      <c r="N577" s="34">
        <v>9.1748949999999994</v>
      </c>
      <c r="O577" s="68">
        <f t="shared" si="109"/>
        <v>1.7182022741178341E-4</v>
      </c>
      <c r="P577" s="71"/>
      <c r="Q577" s="10">
        <v>22</v>
      </c>
      <c r="R577" s="8">
        <v>33</v>
      </c>
      <c r="S577" s="8">
        <v>6</v>
      </c>
      <c r="T577" s="8">
        <v>6</v>
      </c>
      <c r="U577" s="8">
        <v>0</v>
      </c>
      <c r="V577" s="8">
        <v>2</v>
      </c>
      <c r="W577" s="22">
        <v>3</v>
      </c>
      <c r="X577" s="16">
        <v>72</v>
      </c>
      <c r="Y577" s="8">
        <v>68</v>
      </c>
      <c r="Z577" s="9">
        <f t="shared" si="110"/>
        <v>5.555555555555558E-2</v>
      </c>
      <c r="AA577" s="8">
        <f t="shared" si="111"/>
        <v>4</v>
      </c>
      <c r="AB577" s="42" t="str">
        <f t="shared" si="112"/>
        <v>B. 50-100</v>
      </c>
      <c r="AC577" s="40">
        <v>0.9</v>
      </c>
      <c r="AD577" s="26">
        <f t="shared" si="113"/>
        <v>61</v>
      </c>
      <c r="AE577" s="31">
        <f t="shared" si="114"/>
        <v>1</v>
      </c>
      <c r="AF577" s="31">
        <f>Table1[[#This Row],[Contactable leads]]*Table1[[#This Row],[Average productive calls per lead]]</f>
        <v>61</v>
      </c>
      <c r="AG577" s="31">
        <f>Table1[[#This Row],[Total Calls]]*$AG$1</f>
        <v>54.9</v>
      </c>
      <c r="AH577" s="31">
        <f>IF(Table1[[#This Row],[MSRU]]="Metro",3,IF(Table1[[#This Row],[MSRU]]="URBAN",2,1))</f>
        <v>2</v>
      </c>
      <c r="AI577" s="23">
        <f t="shared" si="115"/>
        <v>24</v>
      </c>
      <c r="AJ577" s="4">
        <f t="shared" si="116"/>
        <v>8</v>
      </c>
      <c r="AK577" s="4">
        <f t="shared" si="117"/>
        <v>6</v>
      </c>
      <c r="AL577" s="4">
        <f t="shared" si="118"/>
        <v>15</v>
      </c>
      <c r="AM577" s="4">
        <f>(Table1[[#This Row],[Total Employees dedicated for sales pitch]]*Table1[[#This Row],[Working days]]*Table1[[#This Row],[Productive working hours]]*60)/Table1[[#This Row],[Minutes per connected call]]</f>
        <v>1152</v>
      </c>
      <c r="AN57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61</v>
      </c>
      <c r="AO577" s="22">
        <f>Table1[[#This Row],[Contactable leads]]-Table1[[#This Row],[Contacted leads]]</f>
        <v>0</v>
      </c>
      <c r="AP577" s="17"/>
    </row>
    <row r="578" spans="1:42" x14ac:dyDescent="0.35">
      <c r="A578" s="11">
        <v>579</v>
      </c>
      <c r="B578" s="5" t="str">
        <f>IF(Table1[[#This Row],[Savings]]&gt;0,"N","Y")</f>
        <v>N</v>
      </c>
      <c r="C578" s="5" t="s">
        <v>316</v>
      </c>
      <c r="D578" s="5" t="s">
        <v>356</v>
      </c>
      <c r="E578" s="5" t="s">
        <v>879</v>
      </c>
      <c r="F578" s="6">
        <v>41891</v>
      </c>
      <c r="G578" s="7">
        <f t="shared" ca="1" si="106"/>
        <v>10</v>
      </c>
      <c r="H578" s="4">
        <v>5</v>
      </c>
      <c r="I578" s="5" t="str">
        <f>IF(Table1[[#This Row],[No of Employees]]&lt;5,"Below 5",IF(Table1[[#This Row],[No of Employees]]&lt;10,"5 to 10",IF(Table1[[#This Row],[No of Employees]]&lt;15,"10 to 15","Above 15")))</f>
        <v>5 to 10</v>
      </c>
      <c r="J578" s="57">
        <v>16.445243999999999</v>
      </c>
      <c r="K578" s="34">
        <v>5.3596870000000001</v>
      </c>
      <c r="L578" s="34">
        <f t="shared" si="107"/>
        <v>21.804931</v>
      </c>
      <c r="M578" s="67">
        <f t="shared" si="108"/>
        <v>7.9960624613277E-4</v>
      </c>
      <c r="N578" s="34">
        <v>14.878838999999999</v>
      </c>
      <c r="O578" s="68">
        <f t="shared" si="109"/>
        <v>2.786392106507281E-4</v>
      </c>
      <c r="P578" s="71"/>
      <c r="Q578" s="10">
        <v>79</v>
      </c>
      <c r="R578" s="8">
        <v>46</v>
      </c>
      <c r="S578" s="8">
        <v>39</v>
      </c>
      <c r="T578" s="8">
        <v>5</v>
      </c>
      <c r="U578" s="8">
        <v>0</v>
      </c>
      <c r="V578" s="8">
        <v>3</v>
      </c>
      <c r="W578" s="22">
        <v>11</v>
      </c>
      <c r="X578" s="16">
        <v>183</v>
      </c>
      <c r="Y578" s="8">
        <v>176</v>
      </c>
      <c r="Z578" s="9">
        <f t="shared" si="110"/>
        <v>3.8251366120218622E-2</v>
      </c>
      <c r="AA578" s="8">
        <f t="shared" si="111"/>
        <v>7</v>
      </c>
      <c r="AB578" s="42" t="str">
        <f t="shared" si="112"/>
        <v>C. 100-250</v>
      </c>
      <c r="AC578" s="40">
        <v>0.9</v>
      </c>
      <c r="AD578" s="26">
        <f t="shared" si="113"/>
        <v>158</v>
      </c>
      <c r="AE578" s="31">
        <f t="shared" si="114"/>
        <v>1</v>
      </c>
      <c r="AF578" s="31">
        <f>Table1[[#This Row],[Contactable leads]]*Table1[[#This Row],[Average productive calls per lead]]</f>
        <v>158</v>
      </c>
      <c r="AG578" s="31">
        <f>Table1[[#This Row],[Total Calls]]*$AG$1</f>
        <v>142.20000000000002</v>
      </c>
      <c r="AH578" s="31">
        <f>IF(Table1[[#This Row],[MSRU]]="Metro",3,IF(Table1[[#This Row],[MSRU]]="URBAN",2,1))</f>
        <v>2</v>
      </c>
      <c r="AI578" s="23">
        <f t="shared" si="115"/>
        <v>24</v>
      </c>
      <c r="AJ578" s="4">
        <f t="shared" si="116"/>
        <v>8</v>
      </c>
      <c r="AK578" s="4">
        <f t="shared" si="117"/>
        <v>6</v>
      </c>
      <c r="AL578" s="4">
        <f t="shared" si="118"/>
        <v>15</v>
      </c>
      <c r="AM578" s="4">
        <f>(Table1[[#This Row],[Total Employees dedicated for sales pitch]]*Table1[[#This Row],[Working days]]*Table1[[#This Row],[Productive working hours]]*60)/Table1[[#This Row],[Minutes per connected call]]</f>
        <v>1152</v>
      </c>
      <c r="AN57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158</v>
      </c>
      <c r="AO578" s="22">
        <f>Table1[[#This Row],[Contactable leads]]-Table1[[#This Row],[Contacted leads]]</f>
        <v>0</v>
      </c>
      <c r="AP578" s="17"/>
    </row>
    <row r="579" spans="1:42" x14ac:dyDescent="0.35">
      <c r="A579" s="11">
        <v>580</v>
      </c>
      <c r="B579" s="5" t="str">
        <f>IF(Table1[[#This Row],[Savings]]&gt;0,"N","Y")</f>
        <v>N</v>
      </c>
      <c r="C579" s="5" t="s">
        <v>174</v>
      </c>
      <c r="D579" s="5" t="s">
        <v>343</v>
      </c>
      <c r="E579" s="5" t="s">
        <v>880</v>
      </c>
      <c r="F579" s="6">
        <v>41718</v>
      </c>
      <c r="G579" s="7">
        <f t="shared" ca="1" si="106"/>
        <v>11</v>
      </c>
      <c r="H579" s="4">
        <v>4</v>
      </c>
      <c r="I579" s="5" t="str">
        <f>IF(Table1[[#This Row],[No of Employees]]&lt;5,"Below 5",IF(Table1[[#This Row],[No of Employees]]&lt;10,"5 to 10",IF(Table1[[#This Row],[No of Employees]]&lt;15,"10 to 15","Above 15")))</f>
        <v>Below 5</v>
      </c>
      <c r="J579" s="57">
        <v>4.6910740000000004</v>
      </c>
      <c r="K579" s="34">
        <v>0.470945</v>
      </c>
      <c r="L579" s="34">
        <f t="shared" si="107"/>
        <v>5.1620190000000008</v>
      </c>
      <c r="M579" s="67">
        <f t="shared" si="108"/>
        <v>1.8929583565552378E-4</v>
      </c>
      <c r="N579" s="34">
        <v>6.1363130000000004</v>
      </c>
      <c r="O579" s="68">
        <f t="shared" si="109"/>
        <v>1.1491605027958172E-4</v>
      </c>
      <c r="P579" s="71"/>
      <c r="Q579" s="10">
        <v>12</v>
      </c>
      <c r="R579" s="8">
        <v>38</v>
      </c>
      <c r="S579" s="8">
        <v>2</v>
      </c>
      <c r="T579" s="8">
        <v>2</v>
      </c>
      <c r="U579" s="8">
        <v>0</v>
      </c>
      <c r="V579" s="8">
        <v>2</v>
      </c>
      <c r="W579" s="22">
        <v>2</v>
      </c>
      <c r="X579" s="16">
        <v>58</v>
      </c>
      <c r="Y579" s="8">
        <v>56</v>
      </c>
      <c r="Z579" s="9">
        <f t="shared" si="110"/>
        <v>3.4482758620689613E-2</v>
      </c>
      <c r="AA579" s="8">
        <f t="shared" si="111"/>
        <v>2</v>
      </c>
      <c r="AB579" s="42" t="str">
        <f t="shared" si="112"/>
        <v>B. 50-100</v>
      </c>
      <c r="AC579" s="40">
        <v>0.9</v>
      </c>
      <c r="AD579" s="26">
        <f t="shared" si="113"/>
        <v>50</v>
      </c>
      <c r="AE579" s="31">
        <f t="shared" si="114"/>
        <v>1</v>
      </c>
      <c r="AF579" s="31">
        <f>Table1[[#This Row],[Contactable leads]]*Table1[[#This Row],[Average productive calls per lead]]</f>
        <v>50</v>
      </c>
      <c r="AG579" s="31">
        <f>Table1[[#This Row],[Total Calls]]*$AG$1</f>
        <v>45</v>
      </c>
      <c r="AH579" s="31">
        <f>IF(Table1[[#This Row],[MSRU]]="Metro",3,IF(Table1[[#This Row],[MSRU]]="URBAN",2,1))</f>
        <v>1</v>
      </c>
      <c r="AI579" s="23">
        <f t="shared" si="115"/>
        <v>24</v>
      </c>
      <c r="AJ579" s="4">
        <f t="shared" si="116"/>
        <v>8</v>
      </c>
      <c r="AK579" s="4">
        <f t="shared" si="117"/>
        <v>6</v>
      </c>
      <c r="AL579" s="4">
        <f t="shared" si="118"/>
        <v>15</v>
      </c>
      <c r="AM579" s="4">
        <f>(Table1[[#This Row],[Total Employees dedicated for sales pitch]]*Table1[[#This Row],[Working days]]*Table1[[#This Row],[Productive working hours]]*60)/Table1[[#This Row],[Minutes per connected call]]</f>
        <v>576</v>
      </c>
      <c r="AN57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50</v>
      </c>
      <c r="AO579" s="22">
        <f>Table1[[#This Row],[Contactable leads]]-Table1[[#This Row],[Contacted leads]]</f>
        <v>0</v>
      </c>
      <c r="AP579" s="17"/>
    </row>
    <row r="580" spans="1:42" x14ac:dyDescent="0.35">
      <c r="A580" s="11">
        <v>581</v>
      </c>
      <c r="B580" s="5" t="str">
        <f>IF(Table1[[#This Row],[Savings]]&gt;0,"N","Y")</f>
        <v>N</v>
      </c>
      <c r="C580" s="5" t="s">
        <v>190</v>
      </c>
      <c r="D580" s="5" t="s">
        <v>175</v>
      </c>
      <c r="E580" s="5" t="s">
        <v>224</v>
      </c>
      <c r="F580" s="6">
        <v>41801</v>
      </c>
      <c r="G580" s="7">
        <f t="shared" ref="G580:G643" ca="1" si="119">_xlfn.FLOOR.MATH((TODAY()-F580)/365)</f>
        <v>10</v>
      </c>
      <c r="H580" s="4">
        <v>7</v>
      </c>
      <c r="I580" s="5" t="str">
        <f>IF(Table1[[#This Row],[No of Employees]]&lt;5,"Below 5",IF(Table1[[#This Row],[No of Employees]]&lt;10,"5 to 10",IF(Table1[[#This Row],[No of Employees]]&lt;15,"10 to 15","Above 15")))</f>
        <v>5 to 10</v>
      </c>
      <c r="J580" s="57">
        <v>24.008669000000001</v>
      </c>
      <c r="K580" s="34">
        <v>1.7258560000000001</v>
      </c>
      <c r="L580" s="34">
        <f t="shared" ref="L580:L643" si="120">J580+K580</f>
        <v>25.734525000000001</v>
      </c>
      <c r="M580" s="67">
        <f t="shared" ref="M580:M643" si="121">L580/$L$1</f>
        <v>9.4370795905109365E-4</v>
      </c>
      <c r="N580" s="34">
        <v>20.202584999999999</v>
      </c>
      <c r="O580" s="68">
        <f t="shared" ref="O580:O643" si="122">N580/$N$1</f>
        <v>3.7833814436087653E-4</v>
      </c>
      <c r="P580" s="71"/>
      <c r="Q580" s="10">
        <v>107</v>
      </c>
      <c r="R580" s="8">
        <v>130</v>
      </c>
      <c r="S580" s="8">
        <v>22</v>
      </c>
      <c r="T580" s="8">
        <v>9</v>
      </c>
      <c r="U580" s="8">
        <v>0</v>
      </c>
      <c r="V580" s="8">
        <v>3</v>
      </c>
      <c r="W580" s="22">
        <v>7</v>
      </c>
      <c r="X580" s="16">
        <v>278</v>
      </c>
      <c r="Y580" s="8">
        <v>275</v>
      </c>
      <c r="Z580" s="9">
        <f t="shared" ref="Z580:Z643" si="123">IFERROR(1-Y580/X580,0)</f>
        <v>1.0791366906474864E-2</v>
      </c>
      <c r="AA580" s="8">
        <f t="shared" ref="AA580:AA643" si="124">IFERROR(X580-Y580,0)</f>
        <v>3</v>
      </c>
      <c r="AB580" s="42" t="str">
        <f t="shared" ref="AB580:AB643" si="125">IF(Y580&lt;50,"A. Below 50",IF(Y580&lt;100,"B. 50-100",IF(Y580&lt;250,"C. 100-250",IF(Y580&lt;500,"D. 240-500",IF(Y580&lt;750,"E. 500-750",IF(Y580&lt;1000,"F. 750-100","G. Above 1000"))))))</f>
        <v>D. 240-500</v>
      </c>
      <c r="AC580" s="40">
        <v>0.9</v>
      </c>
      <c r="AD580" s="26">
        <f t="shared" ref="AD580:AD643" si="126">ROUND(Y580*AC580,0)</f>
        <v>248</v>
      </c>
      <c r="AE580" s="31">
        <f t="shared" ref="AE580:AE643" si="127">$AE$1</f>
        <v>1</v>
      </c>
      <c r="AF580" s="31">
        <f>Table1[[#This Row],[Contactable leads]]*Table1[[#This Row],[Average productive calls per lead]]</f>
        <v>248</v>
      </c>
      <c r="AG580" s="31">
        <f>Table1[[#This Row],[Total Calls]]*$AG$1</f>
        <v>223.20000000000002</v>
      </c>
      <c r="AH580" s="31">
        <f>IF(Table1[[#This Row],[MSRU]]="Metro",3,IF(Table1[[#This Row],[MSRU]]="URBAN",2,1))</f>
        <v>1</v>
      </c>
      <c r="AI580" s="23">
        <f t="shared" ref="AI580:AI643" si="128">$AI$1</f>
        <v>24</v>
      </c>
      <c r="AJ580" s="4">
        <f t="shared" ref="AJ580:AJ643" si="129">$AJ$1</f>
        <v>8</v>
      </c>
      <c r="AK580" s="4">
        <f t="shared" ref="AK580:AK643" si="130">$AK$1</f>
        <v>6</v>
      </c>
      <c r="AL580" s="4">
        <f t="shared" ref="AL580:AL643" si="131">$AL$1</f>
        <v>15</v>
      </c>
      <c r="AM580" s="4">
        <f>(Table1[[#This Row],[Total Employees dedicated for sales pitch]]*Table1[[#This Row],[Working days]]*Table1[[#This Row],[Productive working hours]]*60)/Table1[[#This Row],[Minutes per connected call]]</f>
        <v>576</v>
      </c>
      <c r="AN58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248</v>
      </c>
      <c r="AO580" s="22">
        <f>Table1[[#This Row],[Contactable leads]]-Table1[[#This Row],[Contacted leads]]</f>
        <v>0</v>
      </c>
      <c r="AP580" s="17"/>
    </row>
    <row r="581" spans="1:42" x14ac:dyDescent="0.35">
      <c r="A581" s="11">
        <v>582</v>
      </c>
      <c r="B581" s="5" t="str">
        <f>IF(Table1[[#This Row],[Savings]]&gt;0,"N","Y")</f>
        <v>N</v>
      </c>
      <c r="C581" s="5" t="s">
        <v>213</v>
      </c>
      <c r="D581" s="5" t="s">
        <v>356</v>
      </c>
      <c r="E581" s="5" t="s">
        <v>881</v>
      </c>
      <c r="F581" s="6">
        <v>41873</v>
      </c>
      <c r="G581" s="7">
        <f t="shared" ca="1" si="119"/>
        <v>10</v>
      </c>
      <c r="H581" s="4">
        <v>5</v>
      </c>
      <c r="I581" s="5" t="str">
        <f>IF(Table1[[#This Row],[No of Employees]]&lt;5,"Below 5",IF(Table1[[#This Row],[No of Employees]]&lt;10,"5 to 10",IF(Table1[[#This Row],[No of Employees]]&lt;15,"10 to 15","Above 15")))</f>
        <v>5 to 10</v>
      </c>
      <c r="J581" s="57">
        <v>8.6213479999999993</v>
      </c>
      <c r="K581" s="34">
        <v>0.87986900000000001</v>
      </c>
      <c r="L581" s="34">
        <f t="shared" si="120"/>
        <v>9.5012169999999987</v>
      </c>
      <c r="M581" s="67">
        <f t="shared" si="121"/>
        <v>3.4841809217662085E-4</v>
      </c>
      <c r="N581" s="34">
        <v>9.1254980000000003</v>
      </c>
      <c r="O581" s="68">
        <f t="shared" si="122"/>
        <v>1.7089515919318694E-4</v>
      </c>
      <c r="P581" s="71"/>
      <c r="Q581" s="10">
        <v>15</v>
      </c>
      <c r="R581" s="8">
        <v>53</v>
      </c>
      <c r="S581" s="8">
        <v>5</v>
      </c>
      <c r="T581" s="8">
        <v>2</v>
      </c>
      <c r="U581" s="8">
        <v>0</v>
      </c>
      <c r="V581" s="8">
        <v>0</v>
      </c>
      <c r="W581" s="22">
        <v>4</v>
      </c>
      <c r="X581" s="16">
        <v>79</v>
      </c>
      <c r="Y581" s="8">
        <v>78</v>
      </c>
      <c r="Z581" s="9">
        <f t="shared" si="123"/>
        <v>1.2658227848101222E-2</v>
      </c>
      <c r="AA581" s="8">
        <f t="shared" si="124"/>
        <v>1</v>
      </c>
      <c r="AB581" s="42" t="str">
        <f t="shared" si="125"/>
        <v>B. 50-100</v>
      </c>
      <c r="AC581" s="40">
        <v>0.9</v>
      </c>
      <c r="AD581" s="26">
        <f t="shared" si="126"/>
        <v>70</v>
      </c>
      <c r="AE581" s="31">
        <f t="shared" si="127"/>
        <v>1</v>
      </c>
      <c r="AF581" s="31">
        <f>Table1[[#This Row],[Contactable leads]]*Table1[[#This Row],[Average productive calls per lead]]</f>
        <v>70</v>
      </c>
      <c r="AG581" s="31">
        <f>Table1[[#This Row],[Total Calls]]*$AG$1</f>
        <v>63</v>
      </c>
      <c r="AH581" s="31">
        <f>IF(Table1[[#This Row],[MSRU]]="Metro",3,IF(Table1[[#This Row],[MSRU]]="URBAN",2,1))</f>
        <v>2</v>
      </c>
      <c r="AI581" s="23">
        <f t="shared" si="128"/>
        <v>24</v>
      </c>
      <c r="AJ581" s="4">
        <f t="shared" si="129"/>
        <v>8</v>
      </c>
      <c r="AK581" s="4">
        <f t="shared" si="130"/>
        <v>6</v>
      </c>
      <c r="AL581" s="4">
        <f t="shared" si="131"/>
        <v>15</v>
      </c>
      <c r="AM581" s="4">
        <f>(Table1[[#This Row],[Total Employees dedicated for sales pitch]]*Table1[[#This Row],[Working days]]*Table1[[#This Row],[Productive working hours]]*60)/Table1[[#This Row],[Minutes per connected call]]</f>
        <v>1152</v>
      </c>
      <c r="AN58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70</v>
      </c>
      <c r="AO581" s="22">
        <f>Table1[[#This Row],[Contactable leads]]-Table1[[#This Row],[Contacted leads]]</f>
        <v>0</v>
      </c>
      <c r="AP581" s="17"/>
    </row>
    <row r="582" spans="1:42" x14ac:dyDescent="0.35">
      <c r="A582" s="11">
        <v>583</v>
      </c>
      <c r="B582" s="5" t="str">
        <f>IF(Table1[[#This Row],[Savings]]&gt;0,"N","Y")</f>
        <v>N</v>
      </c>
      <c r="C582" s="5" t="s">
        <v>188</v>
      </c>
      <c r="D582" s="5" t="s">
        <v>343</v>
      </c>
      <c r="E582" s="5" t="s">
        <v>882</v>
      </c>
      <c r="F582" s="6">
        <v>41879</v>
      </c>
      <c r="G582" s="7">
        <f t="shared" ca="1" si="119"/>
        <v>10</v>
      </c>
      <c r="H582" s="4">
        <v>6</v>
      </c>
      <c r="I582" s="5" t="str">
        <f>IF(Table1[[#This Row],[No of Employees]]&lt;5,"Below 5",IF(Table1[[#This Row],[No of Employees]]&lt;10,"5 to 10",IF(Table1[[#This Row],[No of Employees]]&lt;15,"10 to 15","Above 15")))</f>
        <v>5 to 10</v>
      </c>
      <c r="J582" s="57">
        <v>19.675695999999999</v>
      </c>
      <c r="K582" s="34">
        <v>1.522354</v>
      </c>
      <c r="L582" s="34">
        <f t="shared" si="120"/>
        <v>21.198049999999999</v>
      </c>
      <c r="M582" s="67">
        <f t="shared" si="121"/>
        <v>7.7735137918275292E-4</v>
      </c>
      <c r="N582" s="34">
        <v>25.771401999999998</v>
      </c>
      <c r="O582" s="68">
        <f t="shared" si="122"/>
        <v>4.8262657527530173E-4</v>
      </c>
      <c r="P582" s="71"/>
      <c r="Q582" s="10">
        <v>51</v>
      </c>
      <c r="R582" s="8">
        <v>136</v>
      </c>
      <c r="S582" s="8">
        <v>6</v>
      </c>
      <c r="T582" s="8">
        <v>5</v>
      </c>
      <c r="U582" s="8">
        <v>0</v>
      </c>
      <c r="V582" s="8">
        <v>4</v>
      </c>
      <c r="W582" s="22">
        <v>12</v>
      </c>
      <c r="X582" s="16">
        <v>214</v>
      </c>
      <c r="Y582" s="8">
        <v>209</v>
      </c>
      <c r="Z582" s="9">
        <f t="shared" si="123"/>
        <v>2.3364485981308358E-2</v>
      </c>
      <c r="AA582" s="8">
        <f t="shared" si="124"/>
        <v>5</v>
      </c>
      <c r="AB582" s="42" t="str">
        <f t="shared" si="125"/>
        <v>C. 100-250</v>
      </c>
      <c r="AC582" s="40">
        <v>0.9</v>
      </c>
      <c r="AD582" s="26">
        <f t="shared" si="126"/>
        <v>188</v>
      </c>
      <c r="AE582" s="31">
        <f t="shared" si="127"/>
        <v>1</v>
      </c>
      <c r="AF582" s="31">
        <f>Table1[[#This Row],[Contactable leads]]*Table1[[#This Row],[Average productive calls per lead]]</f>
        <v>188</v>
      </c>
      <c r="AG582" s="31">
        <f>Table1[[#This Row],[Total Calls]]*$AG$1</f>
        <v>169.20000000000002</v>
      </c>
      <c r="AH582" s="31">
        <f>IF(Table1[[#This Row],[MSRU]]="Metro",3,IF(Table1[[#This Row],[MSRU]]="URBAN",2,1))</f>
        <v>1</v>
      </c>
      <c r="AI582" s="23">
        <f t="shared" si="128"/>
        <v>24</v>
      </c>
      <c r="AJ582" s="4">
        <f t="shared" si="129"/>
        <v>8</v>
      </c>
      <c r="AK582" s="4">
        <f t="shared" si="130"/>
        <v>6</v>
      </c>
      <c r="AL582" s="4">
        <f t="shared" si="131"/>
        <v>15</v>
      </c>
      <c r="AM582" s="4">
        <f>(Table1[[#This Row],[Total Employees dedicated for sales pitch]]*Table1[[#This Row],[Working days]]*Table1[[#This Row],[Productive working hours]]*60)/Table1[[#This Row],[Minutes per connected call]]</f>
        <v>576</v>
      </c>
      <c r="AN58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188</v>
      </c>
      <c r="AO582" s="22">
        <f>Table1[[#This Row],[Contactable leads]]-Table1[[#This Row],[Contacted leads]]</f>
        <v>0</v>
      </c>
      <c r="AP582" s="17"/>
    </row>
    <row r="583" spans="1:42" x14ac:dyDescent="0.35">
      <c r="A583" s="11">
        <v>584</v>
      </c>
      <c r="B583" s="5" t="str">
        <f>IF(Table1[[#This Row],[Savings]]&gt;0,"N","Y")</f>
        <v>N</v>
      </c>
      <c r="C583" s="5" t="s">
        <v>174</v>
      </c>
      <c r="D583" s="5" t="s">
        <v>343</v>
      </c>
      <c r="E583" s="5" t="s">
        <v>883</v>
      </c>
      <c r="F583" s="6">
        <v>41835</v>
      </c>
      <c r="G583" s="7">
        <f t="shared" ca="1" si="119"/>
        <v>10</v>
      </c>
      <c r="H583" s="4">
        <v>3</v>
      </c>
      <c r="I583" s="5" t="str">
        <f>IF(Table1[[#This Row],[No of Employees]]&lt;5,"Below 5",IF(Table1[[#This Row],[No of Employees]]&lt;10,"5 to 10",IF(Table1[[#This Row],[No of Employees]]&lt;15,"10 to 15","Above 15")))</f>
        <v>Below 5</v>
      </c>
      <c r="J583" s="57">
        <v>6.4118079999999997</v>
      </c>
      <c r="K583" s="34">
        <v>0.59126299999999998</v>
      </c>
      <c r="L583" s="34">
        <f t="shared" si="120"/>
        <v>7.0030709999999994</v>
      </c>
      <c r="M583" s="67">
        <f t="shared" si="121"/>
        <v>2.5680885271828023E-4</v>
      </c>
      <c r="N583" s="34">
        <v>8.2633849999999995</v>
      </c>
      <c r="O583" s="68">
        <f t="shared" si="122"/>
        <v>1.5475018405018475E-4</v>
      </c>
      <c r="P583" s="71"/>
      <c r="Q583" s="10">
        <v>13</v>
      </c>
      <c r="R583" s="8">
        <v>45</v>
      </c>
      <c r="S583" s="8">
        <v>2</v>
      </c>
      <c r="T583" s="8">
        <v>2</v>
      </c>
      <c r="U583" s="8">
        <v>0</v>
      </c>
      <c r="V583" s="8">
        <v>1</v>
      </c>
      <c r="W583" s="22">
        <v>0</v>
      </c>
      <c r="X583" s="16">
        <v>63</v>
      </c>
      <c r="Y583" s="8">
        <v>62</v>
      </c>
      <c r="Z583" s="9">
        <f t="shared" si="123"/>
        <v>1.5873015873015928E-2</v>
      </c>
      <c r="AA583" s="8">
        <f t="shared" si="124"/>
        <v>1</v>
      </c>
      <c r="AB583" s="42" t="str">
        <f t="shared" si="125"/>
        <v>B. 50-100</v>
      </c>
      <c r="AC583" s="40">
        <v>0.9</v>
      </c>
      <c r="AD583" s="26">
        <f t="shared" si="126"/>
        <v>56</v>
      </c>
      <c r="AE583" s="31">
        <f t="shared" si="127"/>
        <v>1</v>
      </c>
      <c r="AF583" s="31">
        <f>Table1[[#This Row],[Contactable leads]]*Table1[[#This Row],[Average productive calls per lead]]</f>
        <v>56</v>
      </c>
      <c r="AG583" s="31">
        <f>Table1[[#This Row],[Total Calls]]*$AG$1</f>
        <v>50.4</v>
      </c>
      <c r="AH583" s="31">
        <f>IF(Table1[[#This Row],[MSRU]]="Metro",3,IF(Table1[[#This Row],[MSRU]]="URBAN",2,1))</f>
        <v>1</v>
      </c>
      <c r="AI583" s="23">
        <f t="shared" si="128"/>
        <v>24</v>
      </c>
      <c r="AJ583" s="4">
        <f t="shared" si="129"/>
        <v>8</v>
      </c>
      <c r="AK583" s="4">
        <f t="shared" si="130"/>
        <v>6</v>
      </c>
      <c r="AL583" s="4">
        <f t="shared" si="131"/>
        <v>15</v>
      </c>
      <c r="AM583" s="4">
        <f>(Table1[[#This Row],[Total Employees dedicated for sales pitch]]*Table1[[#This Row],[Working days]]*Table1[[#This Row],[Productive working hours]]*60)/Table1[[#This Row],[Minutes per connected call]]</f>
        <v>576</v>
      </c>
      <c r="AN58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56</v>
      </c>
      <c r="AO583" s="22">
        <f>Table1[[#This Row],[Contactable leads]]-Table1[[#This Row],[Contacted leads]]</f>
        <v>0</v>
      </c>
      <c r="AP583" s="17"/>
    </row>
    <row r="584" spans="1:42" x14ac:dyDescent="0.35">
      <c r="A584" s="11">
        <v>585</v>
      </c>
      <c r="B584" s="5" t="str">
        <f>IF(Table1[[#This Row],[Savings]]&gt;0,"N","Y")</f>
        <v>N</v>
      </c>
      <c r="C584" s="5" t="s">
        <v>188</v>
      </c>
      <c r="D584" s="5" t="s">
        <v>343</v>
      </c>
      <c r="E584" s="5" t="s">
        <v>884</v>
      </c>
      <c r="F584" s="6">
        <v>42046</v>
      </c>
      <c r="G584" s="7">
        <f t="shared" ca="1" si="119"/>
        <v>10</v>
      </c>
      <c r="H584" s="4">
        <v>2</v>
      </c>
      <c r="I584" s="5" t="str">
        <f>IF(Table1[[#This Row],[No of Employees]]&lt;5,"Below 5",IF(Table1[[#This Row],[No of Employees]]&lt;10,"5 to 10",IF(Table1[[#This Row],[No of Employees]]&lt;15,"10 to 15","Above 15")))</f>
        <v>Below 5</v>
      </c>
      <c r="J584" s="57">
        <v>4.1200559999999999</v>
      </c>
      <c r="K584" s="34">
        <v>4.0564000000000003E-2</v>
      </c>
      <c r="L584" s="34">
        <f t="shared" si="120"/>
        <v>4.1606199999999998</v>
      </c>
      <c r="M584" s="67">
        <f t="shared" si="121"/>
        <v>1.5257364216309262E-4</v>
      </c>
      <c r="N584" s="34">
        <v>2.2797749999999999</v>
      </c>
      <c r="O584" s="68">
        <f t="shared" si="122"/>
        <v>4.2693835618576401E-5</v>
      </c>
      <c r="P584" s="71"/>
      <c r="Q584" s="10">
        <v>3</v>
      </c>
      <c r="R584" s="8">
        <v>22</v>
      </c>
      <c r="S584" s="8">
        <v>0</v>
      </c>
      <c r="T584" s="8">
        <v>2</v>
      </c>
      <c r="U584" s="8">
        <v>0</v>
      </c>
      <c r="V584" s="8">
        <v>2</v>
      </c>
      <c r="W584" s="22">
        <v>1</v>
      </c>
      <c r="X584" s="16">
        <v>30</v>
      </c>
      <c r="Y584" s="8">
        <v>29</v>
      </c>
      <c r="Z584" s="9">
        <f t="shared" si="123"/>
        <v>3.3333333333333326E-2</v>
      </c>
      <c r="AA584" s="8">
        <f t="shared" si="124"/>
        <v>1</v>
      </c>
      <c r="AB584" s="42" t="str">
        <f t="shared" si="125"/>
        <v>A. Below 50</v>
      </c>
      <c r="AC584" s="40">
        <v>0.9</v>
      </c>
      <c r="AD584" s="26">
        <f t="shared" si="126"/>
        <v>26</v>
      </c>
      <c r="AE584" s="31">
        <f t="shared" si="127"/>
        <v>1</v>
      </c>
      <c r="AF584" s="31">
        <f>Table1[[#This Row],[Contactable leads]]*Table1[[#This Row],[Average productive calls per lead]]</f>
        <v>26</v>
      </c>
      <c r="AG584" s="31">
        <f>Table1[[#This Row],[Total Calls]]*$AG$1</f>
        <v>23.400000000000002</v>
      </c>
      <c r="AH584" s="31">
        <f>IF(Table1[[#This Row],[MSRU]]="Metro",3,IF(Table1[[#This Row],[MSRU]]="URBAN",2,1))</f>
        <v>1</v>
      </c>
      <c r="AI584" s="23">
        <f t="shared" si="128"/>
        <v>24</v>
      </c>
      <c r="AJ584" s="4">
        <f t="shared" si="129"/>
        <v>8</v>
      </c>
      <c r="AK584" s="4">
        <f t="shared" si="130"/>
        <v>6</v>
      </c>
      <c r="AL584" s="4">
        <f t="shared" si="131"/>
        <v>15</v>
      </c>
      <c r="AM584" s="4">
        <f>(Table1[[#This Row],[Total Employees dedicated for sales pitch]]*Table1[[#This Row],[Working days]]*Table1[[#This Row],[Productive working hours]]*60)/Table1[[#This Row],[Minutes per connected call]]</f>
        <v>576</v>
      </c>
      <c r="AN58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26</v>
      </c>
      <c r="AO584" s="22">
        <f>Table1[[#This Row],[Contactable leads]]-Table1[[#This Row],[Contacted leads]]</f>
        <v>0</v>
      </c>
      <c r="AP584" s="17"/>
    </row>
    <row r="585" spans="1:42" x14ac:dyDescent="0.35">
      <c r="A585" s="11">
        <v>586</v>
      </c>
      <c r="B585" s="5" t="str">
        <f>IF(Table1[[#This Row],[Savings]]&gt;0,"N","Y")</f>
        <v>N</v>
      </c>
      <c r="C585" s="5" t="s">
        <v>190</v>
      </c>
      <c r="D585" s="5" t="s">
        <v>175</v>
      </c>
      <c r="E585" s="5" t="s">
        <v>885</v>
      </c>
      <c r="F585" s="6">
        <v>42018</v>
      </c>
      <c r="G585" s="7">
        <f t="shared" ca="1" si="119"/>
        <v>10</v>
      </c>
      <c r="H585" s="4">
        <v>7</v>
      </c>
      <c r="I585" s="5" t="str">
        <f>IF(Table1[[#This Row],[No of Employees]]&lt;5,"Below 5",IF(Table1[[#This Row],[No of Employees]]&lt;10,"5 to 10",IF(Table1[[#This Row],[No of Employees]]&lt;15,"10 to 15","Above 15")))</f>
        <v>5 to 10</v>
      </c>
      <c r="J585" s="57">
        <v>14.848513000000001</v>
      </c>
      <c r="K585" s="34">
        <v>1.3022419999999999</v>
      </c>
      <c r="L585" s="34">
        <f t="shared" si="120"/>
        <v>16.150755</v>
      </c>
      <c r="M585" s="67">
        <f t="shared" si="121"/>
        <v>5.9226257481668099E-4</v>
      </c>
      <c r="N585" s="34">
        <v>13.458278</v>
      </c>
      <c r="O585" s="68">
        <f t="shared" si="122"/>
        <v>2.5203605998008716E-4</v>
      </c>
      <c r="P585" s="71"/>
      <c r="Q585" s="10">
        <v>99</v>
      </c>
      <c r="R585" s="8">
        <v>89</v>
      </c>
      <c r="S585" s="8">
        <v>4</v>
      </c>
      <c r="T585" s="8">
        <v>3</v>
      </c>
      <c r="U585" s="8">
        <v>0</v>
      </c>
      <c r="V585" s="8">
        <v>9</v>
      </c>
      <c r="W585" s="22">
        <v>3</v>
      </c>
      <c r="X585" s="16">
        <v>207</v>
      </c>
      <c r="Y585" s="8">
        <v>205</v>
      </c>
      <c r="Z585" s="9">
        <f t="shared" si="123"/>
        <v>9.6618357487923134E-3</v>
      </c>
      <c r="AA585" s="8">
        <f t="shared" si="124"/>
        <v>2</v>
      </c>
      <c r="AB585" s="42" t="str">
        <f t="shared" si="125"/>
        <v>C. 100-250</v>
      </c>
      <c r="AC585" s="40">
        <v>0.9</v>
      </c>
      <c r="AD585" s="26">
        <f t="shared" si="126"/>
        <v>185</v>
      </c>
      <c r="AE585" s="31">
        <f t="shared" si="127"/>
        <v>1</v>
      </c>
      <c r="AF585" s="31">
        <f>Table1[[#This Row],[Contactable leads]]*Table1[[#This Row],[Average productive calls per lead]]</f>
        <v>185</v>
      </c>
      <c r="AG585" s="31">
        <f>Table1[[#This Row],[Total Calls]]*$AG$1</f>
        <v>166.5</v>
      </c>
      <c r="AH585" s="31">
        <f>IF(Table1[[#This Row],[MSRU]]="Metro",3,IF(Table1[[#This Row],[MSRU]]="URBAN",2,1))</f>
        <v>1</v>
      </c>
      <c r="AI585" s="23">
        <f t="shared" si="128"/>
        <v>24</v>
      </c>
      <c r="AJ585" s="4">
        <f t="shared" si="129"/>
        <v>8</v>
      </c>
      <c r="AK585" s="4">
        <f t="shared" si="130"/>
        <v>6</v>
      </c>
      <c r="AL585" s="4">
        <f t="shared" si="131"/>
        <v>15</v>
      </c>
      <c r="AM585" s="4">
        <f>(Table1[[#This Row],[Total Employees dedicated for sales pitch]]*Table1[[#This Row],[Working days]]*Table1[[#This Row],[Productive working hours]]*60)/Table1[[#This Row],[Minutes per connected call]]</f>
        <v>576</v>
      </c>
      <c r="AN58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185</v>
      </c>
      <c r="AO585" s="22">
        <f>Table1[[#This Row],[Contactable leads]]-Table1[[#This Row],[Contacted leads]]</f>
        <v>0</v>
      </c>
      <c r="AP585" s="17"/>
    </row>
    <row r="586" spans="1:42" x14ac:dyDescent="0.35">
      <c r="A586" s="11">
        <v>587</v>
      </c>
      <c r="B586" s="5" t="str">
        <f>IF(Table1[[#This Row],[Savings]]&gt;0,"N","Y")</f>
        <v>N</v>
      </c>
      <c r="C586" s="5" t="s">
        <v>184</v>
      </c>
      <c r="D586" s="5" t="s">
        <v>343</v>
      </c>
      <c r="E586" s="5" t="s">
        <v>886</v>
      </c>
      <c r="F586" s="6">
        <v>42068</v>
      </c>
      <c r="G586" s="7">
        <f t="shared" ca="1" si="119"/>
        <v>10</v>
      </c>
      <c r="H586" s="4">
        <v>3</v>
      </c>
      <c r="I586" s="5" t="str">
        <f>IF(Table1[[#This Row],[No of Employees]]&lt;5,"Below 5",IF(Table1[[#This Row],[No of Employees]]&lt;10,"5 to 10",IF(Table1[[#This Row],[No of Employees]]&lt;15,"10 to 15","Above 15")))</f>
        <v>Below 5</v>
      </c>
      <c r="J586" s="57">
        <v>3.1904210000000002</v>
      </c>
      <c r="K586" s="34">
        <v>6.4380000000000001E-3</v>
      </c>
      <c r="L586" s="34">
        <f t="shared" si="120"/>
        <v>3.1968590000000003</v>
      </c>
      <c r="M586" s="67">
        <f t="shared" si="121"/>
        <v>1.1723166766295941E-4</v>
      </c>
      <c r="N586" s="34">
        <v>2.9578790000000001</v>
      </c>
      <c r="O586" s="68">
        <f t="shared" si="122"/>
        <v>5.5392834733971182E-5</v>
      </c>
      <c r="P586" s="71"/>
      <c r="Q586" s="10">
        <v>9</v>
      </c>
      <c r="R586" s="8">
        <v>24</v>
      </c>
      <c r="S586" s="8">
        <v>1</v>
      </c>
      <c r="T586" s="8">
        <v>1</v>
      </c>
      <c r="U586" s="8">
        <v>0</v>
      </c>
      <c r="V586" s="8">
        <v>1</v>
      </c>
      <c r="W586" s="22">
        <v>2</v>
      </c>
      <c r="X586" s="16">
        <v>38</v>
      </c>
      <c r="Y586" s="8">
        <v>38</v>
      </c>
      <c r="Z586" s="9">
        <f t="shared" si="123"/>
        <v>0</v>
      </c>
      <c r="AA586" s="8">
        <f t="shared" si="124"/>
        <v>0</v>
      </c>
      <c r="AB586" s="42" t="str">
        <f t="shared" si="125"/>
        <v>A. Below 50</v>
      </c>
      <c r="AC586" s="40">
        <v>0.9</v>
      </c>
      <c r="AD586" s="26">
        <f t="shared" si="126"/>
        <v>34</v>
      </c>
      <c r="AE586" s="31">
        <f t="shared" si="127"/>
        <v>1</v>
      </c>
      <c r="AF586" s="31">
        <f>Table1[[#This Row],[Contactable leads]]*Table1[[#This Row],[Average productive calls per lead]]</f>
        <v>34</v>
      </c>
      <c r="AG586" s="31">
        <f>Table1[[#This Row],[Total Calls]]*$AG$1</f>
        <v>30.6</v>
      </c>
      <c r="AH586" s="31">
        <f>IF(Table1[[#This Row],[MSRU]]="Metro",3,IF(Table1[[#This Row],[MSRU]]="URBAN",2,1))</f>
        <v>1</v>
      </c>
      <c r="AI586" s="23">
        <f t="shared" si="128"/>
        <v>24</v>
      </c>
      <c r="AJ586" s="4">
        <f t="shared" si="129"/>
        <v>8</v>
      </c>
      <c r="AK586" s="4">
        <f t="shared" si="130"/>
        <v>6</v>
      </c>
      <c r="AL586" s="4">
        <f t="shared" si="131"/>
        <v>15</v>
      </c>
      <c r="AM586" s="4">
        <f>(Table1[[#This Row],[Total Employees dedicated for sales pitch]]*Table1[[#This Row],[Working days]]*Table1[[#This Row],[Productive working hours]]*60)/Table1[[#This Row],[Minutes per connected call]]</f>
        <v>576</v>
      </c>
      <c r="AN58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34</v>
      </c>
      <c r="AO586" s="22">
        <f>Table1[[#This Row],[Contactable leads]]-Table1[[#This Row],[Contacted leads]]</f>
        <v>0</v>
      </c>
      <c r="AP586" s="17"/>
    </row>
    <row r="587" spans="1:42" x14ac:dyDescent="0.35">
      <c r="A587" s="11">
        <v>588</v>
      </c>
      <c r="B587" s="5" t="str">
        <f>IF(Table1[[#This Row],[Savings]]&gt;0,"N","Y")</f>
        <v>N</v>
      </c>
      <c r="C587" s="5" t="s">
        <v>184</v>
      </c>
      <c r="D587" s="5" t="s">
        <v>343</v>
      </c>
      <c r="E587" s="5" t="s">
        <v>887</v>
      </c>
      <c r="F587" s="6">
        <v>42083</v>
      </c>
      <c r="G587" s="7">
        <f t="shared" ca="1" si="119"/>
        <v>10</v>
      </c>
      <c r="H587" s="4">
        <v>3</v>
      </c>
      <c r="I587" s="5" t="str">
        <f>IF(Table1[[#This Row],[No of Employees]]&lt;5,"Below 5",IF(Table1[[#This Row],[No of Employees]]&lt;10,"5 to 10",IF(Table1[[#This Row],[No of Employees]]&lt;15,"10 to 15","Above 15")))</f>
        <v>Below 5</v>
      </c>
      <c r="J587" s="57">
        <v>4.8604810000000001</v>
      </c>
      <c r="K587" s="34">
        <v>6.9384000000000001E-2</v>
      </c>
      <c r="L587" s="34">
        <f t="shared" si="120"/>
        <v>4.9298650000000004</v>
      </c>
      <c r="M587" s="67">
        <f t="shared" si="121"/>
        <v>1.807825416458015E-4</v>
      </c>
      <c r="N587" s="34">
        <v>4.085172</v>
      </c>
      <c r="O587" s="68">
        <f t="shared" si="122"/>
        <v>7.6503892639234579E-5</v>
      </c>
      <c r="P587" s="71"/>
      <c r="Q587" s="10">
        <v>4</v>
      </c>
      <c r="R587" s="8">
        <v>36</v>
      </c>
      <c r="S587" s="8">
        <v>0</v>
      </c>
      <c r="T587" s="8">
        <v>0</v>
      </c>
      <c r="U587" s="8">
        <v>0</v>
      </c>
      <c r="V587" s="8">
        <v>0</v>
      </c>
      <c r="W587" s="22">
        <v>4</v>
      </c>
      <c r="X587" s="16">
        <v>44</v>
      </c>
      <c r="Y587" s="8">
        <v>42</v>
      </c>
      <c r="Z587" s="9">
        <f t="shared" si="123"/>
        <v>4.5454545454545414E-2</v>
      </c>
      <c r="AA587" s="8">
        <f t="shared" si="124"/>
        <v>2</v>
      </c>
      <c r="AB587" s="42" t="str">
        <f t="shared" si="125"/>
        <v>A. Below 50</v>
      </c>
      <c r="AC587" s="40">
        <v>0.9</v>
      </c>
      <c r="AD587" s="26">
        <f t="shared" si="126"/>
        <v>38</v>
      </c>
      <c r="AE587" s="31">
        <f t="shared" si="127"/>
        <v>1</v>
      </c>
      <c r="AF587" s="31">
        <f>Table1[[#This Row],[Contactable leads]]*Table1[[#This Row],[Average productive calls per lead]]</f>
        <v>38</v>
      </c>
      <c r="AG587" s="31">
        <f>Table1[[#This Row],[Total Calls]]*$AG$1</f>
        <v>34.200000000000003</v>
      </c>
      <c r="AH587" s="31">
        <f>IF(Table1[[#This Row],[MSRU]]="Metro",3,IF(Table1[[#This Row],[MSRU]]="URBAN",2,1))</f>
        <v>1</v>
      </c>
      <c r="AI587" s="23">
        <f t="shared" si="128"/>
        <v>24</v>
      </c>
      <c r="AJ587" s="4">
        <f t="shared" si="129"/>
        <v>8</v>
      </c>
      <c r="AK587" s="4">
        <f t="shared" si="130"/>
        <v>6</v>
      </c>
      <c r="AL587" s="4">
        <f t="shared" si="131"/>
        <v>15</v>
      </c>
      <c r="AM587" s="4">
        <f>(Table1[[#This Row],[Total Employees dedicated for sales pitch]]*Table1[[#This Row],[Working days]]*Table1[[#This Row],[Productive working hours]]*60)/Table1[[#This Row],[Minutes per connected call]]</f>
        <v>576</v>
      </c>
      <c r="AN58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38</v>
      </c>
      <c r="AO587" s="22">
        <f>Table1[[#This Row],[Contactable leads]]-Table1[[#This Row],[Contacted leads]]</f>
        <v>0</v>
      </c>
      <c r="AP587" s="17"/>
    </row>
    <row r="588" spans="1:42" x14ac:dyDescent="0.35">
      <c r="A588" s="11">
        <v>589</v>
      </c>
      <c r="B588" s="5" t="str">
        <f>IF(Table1[[#This Row],[Savings]]&gt;0,"N","Y")</f>
        <v>N</v>
      </c>
      <c r="C588" s="5" t="s">
        <v>316</v>
      </c>
      <c r="D588" s="5" t="s">
        <v>356</v>
      </c>
      <c r="E588" s="5" t="s">
        <v>888</v>
      </c>
      <c r="F588" s="6">
        <v>42038</v>
      </c>
      <c r="G588" s="7">
        <f t="shared" ca="1" si="119"/>
        <v>10</v>
      </c>
      <c r="H588" s="4">
        <v>6</v>
      </c>
      <c r="I588" s="5" t="str">
        <f>IF(Table1[[#This Row],[No of Employees]]&lt;5,"Below 5",IF(Table1[[#This Row],[No of Employees]]&lt;10,"5 to 10",IF(Table1[[#This Row],[No of Employees]]&lt;15,"10 to 15","Above 15")))</f>
        <v>5 to 10</v>
      </c>
      <c r="J588" s="57">
        <v>13.403389000000001</v>
      </c>
      <c r="K588" s="34">
        <v>2.9986139999999999</v>
      </c>
      <c r="L588" s="34">
        <f t="shared" si="120"/>
        <v>16.402003000000001</v>
      </c>
      <c r="M588" s="67">
        <f t="shared" si="121"/>
        <v>6.014760628175541E-4</v>
      </c>
      <c r="N588" s="34">
        <v>19.251842</v>
      </c>
      <c r="O588" s="68">
        <f t="shared" si="122"/>
        <v>3.6053337618967008E-4</v>
      </c>
      <c r="P588" s="71"/>
      <c r="Q588" s="10">
        <v>18</v>
      </c>
      <c r="R588" s="8">
        <v>109</v>
      </c>
      <c r="S588" s="8">
        <v>11</v>
      </c>
      <c r="T588" s="8">
        <v>6</v>
      </c>
      <c r="U588" s="8">
        <v>0</v>
      </c>
      <c r="V588" s="8">
        <v>2</v>
      </c>
      <c r="W588" s="22">
        <v>4</v>
      </c>
      <c r="X588" s="16">
        <v>150</v>
      </c>
      <c r="Y588" s="8">
        <v>145</v>
      </c>
      <c r="Z588" s="9">
        <f t="shared" si="123"/>
        <v>3.3333333333333326E-2</v>
      </c>
      <c r="AA588" s="8">
        <f t="shared" si="124"/>
        <v>5</v>
      </c>
      <c r="AB588" s="42" t="str">
        <f t="shared" si="125"/>
        <v>C. 100-250</v>
      </c>
      <c r="AC588" s="40">
        <v>0.9</v>
      </c>
      <c r="AD588" s="26">
        <f t="shared" si="126"/>
        <v>131</v>
      </c>
      <c r="AE588" s="31">
        <f t="shared" si="127"/>
        <v>1</v>
      </c>
      <c r="AF588" s="31">
        <f>Table1[[#This Row],[Contactable leads]]*Table1[[#This Row],[Average productive calls per lead]]</f>
        <v>131</v>
      </c>
      <c r="AG588" s="31">
        <f>Table1[[#This Row],[Total Calls]]*$AG$1</f>
        <v>117.9</v>
      </c>
      <c r="AH588" s="31">
        <f>IF(Table1[[#This Row],[MSRU]]="Metro",3,IF(Table1[[#This Row],[MSRU]]="URBAN",2,1))</f>
        <v>2</v>
      </c>
      <c r="AI588" s="23">
        <f t="shared" si="128"/>
        <v>24</v>
      </c>
      <c r="AJ588" s="4">
        <f t="shared" si="129"/>
        <v>8</v>
      </c>
      <c r="AK588" s="4">
        <f t="shared" si="130"/>
        <v>6</v>
      </c>
      <c r="AL588" s="4">
        <f t="shared" si="131"/>
        <v>15</v>
      </c>
      <c r="AM588" s="4">
        <f>(Table1[[#This Row],[Total Employees dedicated for sales pitch]]*Table1[[#This Row],[Working days]]*Table1[[#This Row],[Productive working hours]]*60)/Table1[[#This Row],[Minutes per connected call]]</f>
        <v>1152</v>
      </c>
      <c r="AN58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131</v>
      </c>
      <c r="AO588" s="22">
        <f>Table1[[#This Row],[Contactable leads]]-Table1[[#This Row],[Contacted leads]]</f>
        <v>0</v>
      </c>
      <c r="AP588" s="17"/>
    </row>
    <row r="589" spans="1:42" x14ac:dyDescent="0.35">
      <c r="A589" s="11">
        <v>590</v>
      </c>
      <c r="B589" s="5" t="str">
        <f>IF(Table1[[#This Row],[Savings]]&gt;0,"N","Y")</f>
        <v>N</v>
      </c>
      <c r="C589" s="5" t="s">
        <v>314</v>
      </c>
      <c r="D589" s="5" t="s">
        <v>356</v>
      </c>
      <c r="E589" s="5" t="s">
        <v>889</v>
      </c>
      <c r="F589" s="6">
        <v>41330</v>
      </c>
      <c r="G589" s="7">
        <f t="shared" ca="1" si="119"/>
        <v>12</v>
      </c>
      <c r="H589" s="4">
        <v>6</v>
      </c>
      <c r="I589" s="5" t="str">
        <f>IF(Table1[[#This Row],[No of Employees]]&lt;5,"Below 5",IF(Table1[[#This Row],[No of Employees]]&lt;10,"5 to 10",IF(Table1[[#This Row],[No of Employees]]&lt;15,"10 to 15","Above 15")))</f>
        <v>5 to 10</v>
      </c>
      <c r="J589" s="57">
        <v>5.6120559999999999</v>
      </c>
      <c r="K589" s="34">
        <v>2.7861859999999998</v>
      </c>
      <c r="L589" s="34">
        <f t="shared" si="120"/>
        <v>8.3982419999999998</v>
      </c>
      <c r="M589" s="67">
        <f t="shared" si="121"/>
        <v>3.079710162685021E-4</v>
      </c>
      <c r="N589" s="34">
        <v>6.480448</v>
      </c>
      <c r="O589" s="68">
        <f t="shared" si="122"/>
        <v>1.2136074026898804E-4</v>
      </c>
      <c r="P589" s="71"/>
      <c r="Q589" s="10">
        <v>31</v>
      </c>
      <c r="R589" s="8">
        <v>24</v>
      </c>
      <c r="S589" s="8">
        <v>10</v>
      </c>
      <c r="T589" s="8">
        <v>5</v>
      </c>
      <c r="U589" s="8">
        <v>0</v>
      </c>
      <c r="V589" s="8">
        <v>2</v>
      </c>
      <c r="W589" s="22">
        <v>2</v>
      </c>
      <c r="X589" s="16">
        <v>74</v>
      </c>
      <c r="Y589" s="8">
        <v>71</v>
      </c>
      <c r="Z589" s="9">
        <f t="shared" si="123"/>
        <v>4.0540540540540571E-2</v>
      </c>
      <c r="AA589" s="8">
        <f t="shared" si="124"/>
        <v>3</v>
      </c>
      <c r="AB589" s="42" t="str">
        <f t="shared" si="125"/>
        <v>B. 50-100</v>
      </c>
      <c r="AC589" s="40">
        <v>0.9</v>
      </c>
      <c r="AD589" s="26">
        <f t="shared" si="126"/>
        <v>64</v>
      </c>
      <c r="AE589" s="31">
        <f t="shared" si="127"/>
        <v>1</v>
      </c>
      <c r="AF589" s="31">
        <f>Table1[[#This Row],[Contactable leads]]*Table1[[#This Row],[Average productive calls per lead]]</f>
        <v>64</v>
      </c>
      <c r="AG589" s="31">
        <f>Table1[[#This Row],[Total Calls]]*$AG$1</f>
        <v>57.6</v>
      </c>
      <c r="AH589" s="31">
        <f>IF(Table1[[#This Row],[MSRU]]="Metro",3,IF(Table1[[#This Row],[MSRU]]="URBAN",2,1))</f>
        <v>2</v>
      </c>
      <c r="AI589" s="23">
        <f t="shared" si="128"/>
        <v>24</v>
      </c>
      <c r="AJ589" s="4">
        <f t="shared" si="129"/>
        <v>8</v>
      </c>
      <c r="AK589" s="4">
        <f t="shared" si="130"/>
        <v>6</v>
      </c>
      <c r="AL589" s="4">
        <f t="shared" si="131"/>
        <v>15</v>
      </c>
      <c r="AM589" s="4">
        <f>(Table1[[#This Row],[Total Employees dedicated for sales pitch]]*Table1[[#This Row],[Working days]]*Table1[[#This Row],[Productive working hours]]*60)/Table1[[#This Row],[Minutes per connected call]]</f>
        <v>1152</v>
      </c>
      <c r="AN58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64</v>
      </c>
      <c r="AO589" s="22">
        <f>Table1[[#This Row],[Contactable leads]]-Table1[[#This Row],[Contacted leads]]</f>
        <v>0</v>
      </c>
      <c r="AP589" s="17"/>
    </row>
    <row r="590" spans="1:42" x14ac:dyDescent="0.35">
      <c r="A590" s="11">
        <v>591</v>
      </c>
      <c r="B590" s="5" t="str">
        <f>IF(Table1[[#This Row],[Savings]]&gt;0,"N","Y")</f>
        <v>N</v>
      </c>
      <c r="C590" s="5" t="s">
        <v>184</v>
      </c>
      <c r="D590" s="5" t="s">
        <v>356</v>
      </c>
      <c r="E590" s="5" t="s">
        <v>890</v>
      </c>
      <c r="F590" s="6">
        <v>42037</v>
      </c>
      <c r="G590" s="7">
        <f t="shared" ca="1" si="119"/>
        <v>10</v>
      </c>
      <c r="H590" s="4">
        <v>7</v>
      </c>
      <c r="I590" s="5" t="str">
        <f>IF(Table1[[#This Row],[No of Employees]]&lt;5,"Below 5",IF(Table1[[#This Row],[No of Employees]]&lt;10,"5 to 10",IF(Table1[[#This Row],[No of Employees]]&lt;15,"10 to 15","Above 15")))</f>
        <v>5 to 10</v>
      </c>
      <c r="J590" s="57">
        <v>15.589174</v>
      </c>
      <c r="K590" s="34">
        <v>2.726801</v>
      </c>
      <c r="L590" s="34">
        <f t="shared" si="120"/>
        <v>18.315975000000002</v>
      </c>
      <c r="M590" s="67">
        <f t="shared" si="121"/>
        <v>6.7166312124590825E-4</v>
      </c>
      <c r="N590" s="34">
        <v>9.7696559999999995</v>
      </c>
      <c r="O590" s="68">
        <f t="shared" si="122"/>
        <v>1.8295844428245709E-4</v>
      </c>
      <c r="P590" s="71"/>
      <c r="Q590" s="10">
        <v>66</v>
      </c>
      <c r="R590" s="8">
        <v>45</v>
      </c>
      <c r="S590" s="8">
        <v>3</v>
      </c>
      <c r="T590" s="8">
        <v>1</v>
      </c>
      <c r="U590" s="8">
        <v>0</v>
      </c>
      <c r="V590" s="8">
        <v>7</v>
      </c>
      <c r="W590" s="22">
        <v>4</v>
      </c>
      <c r="X590" s="16">
        <v>126</v>
      </c>
      <c r="Y590" s="8">
        <v>125</v>
      </c>
      <c r="Z590" s="9">
        <f t="shared" si="123"/>
        <v>7.9365079365079083E-3</v>
      </c>
      <c r="AA590" s="8">
        <f t="shared" si="124"/>
        <v>1</v>
      </c>
      <c r="AB590" s="42" t="str">
        <f t="shared" si="125"/>
        <v>C. 100-250</v>
      </c>
      <c r="AC590" s="40">
        <v>0.9</v>
      </c>
      <c r="AD590" s="26">
        <f t="shared" si="126"/>
        <v>113</v>
      </c>
      <c r="AE590" s="31">
        <f t="shared" si="127"/>
        <v>1</v>
      </c>
      <c r="AF590" s="31">
        <f>Table1[[#This Row],[Contactable leads]]*Table1[[#This Row],[Average productive calls per lead]]</f>
        <v>113</v>
      </c>
      <c r="AG590" s="31">
        <f>Table1[[#This Row],[Total Calls]]*$AG$1</f>
        <v>101.7</v>
      </c>
      <c r="AH590" s="31">
        <f>IF(Table1[[#This Row],[MSRU]]="Metro",3,IF(Table1[[#This Row],[MSRU]]="URBAN",2,1))</f>
        <v>2</v>
      </c>
      <c r="AI590" s="23">
        <f t="shared" si="128"/>
        <v>24</v>
      </c>
      <c r="AJ590" s="4">
        <f t="shared" si="129"/>
        <v>8</v>
      </c>
      <c r="AK590" s="4">
        <f t="shared" si="130"/>
        <v>6</v>
      </c>
      <c r="AL590" s="4">
        <f t="shared" si="131"/>
        <v>15</v>
      </c>
      <c r="AM590" s="4">
        <f>(Table1[[#This Row],[Total Employees dedicated for sales pitch]]*Table1[[#This Row],[Working days]]*Table1[[#This Row],[Productive working hours]]*60)/Table1[[#This Row],[Minutes per connected call]]</f>
        <v>1152</v>
      </c>
      <c r="AN59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113</v>
      </c>
      <c r="AO590" s="22">
        <f>Table1[[#This Row],[Contactable leads]]-Table1[[#This Row],[Contacted leads]]</f>
        <v>0</v>
      </c>
      <c r="AP590" s="17"/>
    </row>
    <row r="591" spans="1:42" x14ac:dyDescent="0.35">
      <c r="A591" s="11">
        <v>592</v>
      </c>
      <c r="B591" s="5" t="str">
        <f>IF(Table1[[#This Row],[Savings]]&gt;0,"N","Y")</f>
        <v>N</v>
      </c>
      <c r="C591" s="5" t="s">
        <v>179</v>
      </c>
      <c r="D591" s="5" t="s">
        <v>343</v>
      </c>
      <c r="E591" s="5" t="s">
        <v>891</v>
      </c>
      <c r="F591" s="6">
        <v>42100</v>
      </c>
      <c r="G591" s="7">
        <f t="shared" ca="1" si="119"/>
        <v>10</v>
      </c>
      <c r="H591" s="4">
        <v>4</v>
      </c>
      <c r="I591" s="5" t="str">
        <f>IF(Table1[[#This Row],[No of Employees]]&lt;5,"Below 5",IF(Table1[[#This Row],[No of Employees]]&lt;10,"5 to 10",IF(Table1[[#This Row],[No of Employees]]&lt;15,"10 to 15","Above 15")))</f>
        <v>Below 5</v>
      </c>
      <c r="J591" s="57">
        <v>6.8940130000000002</v>
      </c>
      <c r="K591" s="34">
        <v>0.19803000000000001</v>
      </c>
      <c r="L591" s="34">
        <f t="shared" si="120"/>
        <v>7.0920430000000003</v>
      </c>
      <c r="M591" s="67">
        <f t="shared" si="121"/>
        <v>2.6007153522486216E-4</v>
      </c>
      <c r="N591" s="34">
        <v>3.1025589999999998</v>
      </c>
      <c r="O591" s="68">
        <f t="shared" si="122"/>
        <v>5.8102288139371114E-5</v>
      </c>
      <c r="P591" s="71"/>
      <c r="Q591" s="10">
        <v>13</v>
      </c>
      <c r="R591" s="8">
        <v>28</v>
      </c>
      <c r="S591" s="8">
        <v>0</v>
      </c>
      <c r="T591" s="8">
        <v>1</v>
      </c>
      <c r="U591" s="8">
        <v>0</v>
      </c>
      <c r="V591" s="8">
        <v>0</v>
      </c>
      <c r="W591" s="22">
        <v>1</v>
      </c>
      <c r="X591" s="16">
        <v>43</v>
      </c>
      <c r="Y591" s="8">
        <v>43</v>
      </c>
      <c r="Z591" s="9">
        <f t="shared" si="123"/>
        <v>0</v>
      </c>
      <c r="AA591" s="8">
        <f t="shared" si="124"/>
        <v>0</v>
      </c>
      <c r="AB591" s="42" t="str">
        <f t="shared" si="125"/>
        <v>A. Below 50</v>
      </c>
      <c r="AC591" s="40">
        <v>0.9</v>
      </c>
      <c r="AD591" s="26">
        <f t="shared" si="126"/>
        <v>39</v>
      </c>
      <c r="AE591" s="31">
        <f t="shared" si="127"/>
        <v>1</v>
      </c>
      <c r="AF591" s="31">
        <f>Table1[[#This Row],[Contactable leads]]*Table1[[#This Row],[Average productive calls per lead]]</f>
        <v>39</v>
      </c>
      <c r="AG591" s="31">
        <f>Table1[[#This Row],[Total Calls]]*$AG$1</f>
        <v>35.1</v>
      </c>
      <c r="AH591" s="31">
        <f>IF(Table1[[#This Row],[MSRU]]="Metro",3,IF(Table1[[#This Row],[MSRU]]="URBAN",2,1))</f>
        <v>1</v>
      </c>
      <c r="AI591" s="23">
        <f t="shared" si="128"/>
        <v>24</v>
      </c>
      <c r="AJ591" s="4">
        <f t="shared" si="129"/>
        <v>8</v>
      </c>
      <c r="AK591" s="4">
        <f t="shared" si="130"/>
        <v>6</v>
      </c>
      <c r="AL591" s="4">
        <f t="shared" si="131"/>
        <v>15</v>
      </c>
      <c r="AM591" s="4">
        <f>(Table1[[#This Row],[Total Employees dedicated for sales pitch]]*Table1[[#This Row],[Working days]]*Table1[[#This Row],[Productive working hours]]*60)/Table1[[#This Row],[Minutes per connected call]]</f>
        <v>576</v>
      </c>
      <c r="AN59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39</v>
      </c>
      <c r="AO591" s="22">
        <f>Table1[[#This Row],[Contactable leads]]-Table1[[#This Row],[Contacted leads]]</f>
        <v>0</v>
      </c>
      <c r="AP591" s="17"/>
    </row>
    <row r="592" spans="1:42" x14ac:dyDescent="0.35">
      <c r="A592" s="11">
        <v>593</v>
      </c>
      <c r="B592" s="5" t="str">
        <f>IF(Table1[[#This Row],[Savings]]&gt;0,"N","Y")</f>
        <v>N</v>
      </c>
      <c r="C592" s="5" t="s">
        <v>179</v>
      </c>
      <c r="D592" s="5" t="s">
        <v>356</v>
      </c>
      <c r="E592" s="5" t="s">
        <v>892</v>
      </c>
      <c r="F592" s="6">
        <v>42102</v>
      </c>
      <c r="G592" s="7">
        <f t="shared" ca="1" si="119"/>
        <v>10</v>
      </c>
      <c r="H592" s="4">
        <v>8</v>
      </c>
      <c r="I592" s="5" t="str">
        <f>IF(Table1[[#This Row],[No of Employees]]&lt;5,"Below 5",IF(Table1[[#This Row],[No of Employees]]&lt;10,"5 to 10",IF(Table1[[#This Row],[No of Employees]]&lt;15,"10 to 15","Above 15")))</f>
        <v>5 to 10</v>
      </c>
      <c r="J592" s="57">
        <v>22.908154</v>
      </c>
      <c r="K592" s="34">
        <v>1.3310390000000001</v>
      </c>
      <c r="L592" s="34">
        <f t="shared" si="120"/>
        <v>24.239193</v>
      </c>
      <c r="M592" s="67">
        <f t="shared" si="121"/>
        <v>8.888728023958303E-4</v>
      </c>
      <c r="N592" s="34">
        <v>31.805862999999999</v>
      </c>
      <c r="O592" s="68">
        <f t="shared" si="122"/>
        <v>5.9563522129550553E-4</v>
      </c>
      <c r="P592" s="71"/>
      <c r="Q592" s="10">
        <v>59</v>
      </c>
      <c r="R592" s="8">
        <v>171</v>
      </c>
      <c r="S592" s="8">
        <v>8</v>
      </c>
      <c r="T592" s="8">
        <v>8</v>
      </c>
      <c r="U592" s="8">
        <v>0</v>
      </c>
      <c r="V592" s="8">
        <v>1</v>
      </c>
      <c r="W592" s="22">
        <v>7</v>
      </c>
      <c r="X592" s="16">
        <v>254</v>
      </c>
      <c r="Y592" s="8">
        <v>250</v>
      </c>
      <c r="Z592" s="9">
        <f t="shared" si="123"/>
        <v>1.5748031496062964E-2</v>
      </c>
      <c r="AA592" s="8">
        <f t="shared" si="124"/>
        <v>4</v>
      </c>
      <c r="AB592" s="42" t="str">
        <f t="shared" si="125"/>
        <v>D. 240-500</v>
      </c>
      <c r="AC592" s="40">
        <v>0.9</v>
      </c>
      <c r="AD592" s="26">
        <f t="shared" si="126"/>
        <v>225</v>
      </c>
      <c r="AE592" s="31">
        <f t="shared" si="127"/>
        <v>1</v>
      </c>
      <c r="AF592" s="31">
        <f>Table1[[#This Row],[Contactable leads]]*Table1[[#This Row],[Average productive calls per lead]]</f>
        <v>225</v>
      </c>
      <c r="AG592" s="31">
        <f>Table1[[#This Row],[Total Calls]]*$AG$1</f>
        <v>202.5</v>
      </c>
      <c r="AH592" s="31">
        <f>IF(Table1[[#This Row],[MSRU]]="Metro",3,IF(Table1[[#This Row],[MSRU]]="URBAN",2,1))</f>
        <v>2</v>
      </c>
      <c r="AI592" s="23">
        <f t="shared" si="128"/>
        <v>24</v>
      </c>
      <c r="AJ592" s="4">
        <f t="shared" si="129"/>
        <v>8</v>
      </c>
      <c r="AK592" s="4">
        <f t="shared" si="130"/>
        <v>6</v>
      </c>
      <c r="AL592" s="4">
        <f t="shared" si="131"/>
        <v>15</v>
      </c>
      <c r="AM592" s="4">
        <f>(Table1[[#This Row],[Total Employees dedicated for sales pitch]]*Table1[[#This Row],[Working days]]*Table1[[#This Row],[Productive working hours]]*60)/Table1[[#This Row],[Minutes per connected call]]</f>
        <v>1152</v>
      </c>
      <c r="AN59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225</v>
      </c>
      <c r="AO592" s="22">
        <f>Table1[[#This Row],[Contactable leads]]-Table1[[#This Row],[Contacted leads]]</f>
        <v>0</v>
      </c>
      <c r="AP592" s="17"/>
    </row>
    <row r="593" spans="1:42" x14ac:dyDescent="0.35">
      <c r="A593" s="11">
        <v>594</v>
      </c>
      <c r="B593" s="5" t="str">
        <f>IF(Table1[[#This Row],[Savings]]&gt;0,"N","Y")</f>
        <v>N</v>
      </c>
      <c r="C593" s="5" t="s">
        <v>313</v>
      </c>
      <c r="D593" s="5" t="s">
        <v>340</v>
      </c>
      <c r="E593" s="5" t="s">
        <v>893</v>
      </c>
      <c r="F593" s="6">
        <v>42439</v>
      </c>
      <c r="G593" s="7">
        <f t="shared" ca="1" si="119"/>
        <v>9</v>
      </c>
      <c r="H593" s="4">
        <v>6</v>
      </c>
      <c r="I593" s="5" t="str">
        <f>IF(Table1[[#This Row],[No of Employees]]&lt;5,"Below 5",IF(Table1[[#This Row],[No of Employees]]&lt;10,"5 to 10",IF(Table1[[#This Row],[No of Employees]]&lt;15,"10 to 15","Above 15")))</f>
        <v>5 to 10</v>
      </c>
      <c r="J593" s="57">
        <v>3.843404</v>
      </c>
      <c r="K593" s="34">
        <v>2.9736120000000001</v>
      </c>
      <c r="L593" s="34">
        <f t="shared" si="120"/>
        <v>6.8170160000000006</v>
      </c>
      <c r="M593" s="67">
        <f t="shared" si="121"/>
        <v>2.4998605010889653E-4</v>
      </c>
      <c r="N593" s="34">
        <v>10.225</v>
      </c>
      <c r="O593" s="68">
        <f t="shared" si="122"/>
        <v>1.9148576907806415E-4</v>
      </c>
      <c r="P593" s="71"/>
      <c r="Q593" s="10">
        <v>12</v>
      </c>
      <c r="R593" s="8">
        <v>49</v>
      </c>
      <c r="S593" s="8">
        <v>8</v>
      </c>
      <c r="T593" s="8">
        <v>2</v>
      </c>
      <c r="U593" s="8">
        <v>0</v>
      </c>
      <c r="V593" s="8">
        <v>1</v>
      </c>
      <c r="W593" s="22">
        <v>0</v>
      </c>
      <c r="X593" s="16">
        <v>72</v>
      </c>
      <c r="Y593" s="8">
        <v>68</v>
      </c>
      <c r="Z593" s="9">
        <f t="shared" si="123"/>
        <v>5.555555555555558E-2</v>
      </c>
      <c r="AA593" s="8">
        <f t="shared" si="124"/>
        <v>4</v>
      </c>
      <c r="AB593" s="42" t="str">
        <f t="shared" si="125"/>
        <v>B. 50-100</v>
      </c>
      <c r="AC593" s="40">
        <v>0.9</v>
      </c>
      <c r="AD593" s="26">
        <f t="shared" si="126"/>
        <v>61</v>
      </c>
      <c r="AE593" s="31">
        <f t="shared" si="127"/>
        <v>1</v>
      </c>
      <c r="AF593" s="31">
        <f>Table1[[#This Row],[Contactable leads]]*Table1[[#This Row],[Average productive calls per lead]]</f>
        <v>61</v>
      </c>
      <c r="AG593" s="31">
        <f>Table1[[#This Row],[Total Calls]]*$AG$1</f>
        <v>54.9</v>
      </c>
      <c r="AH593" s="31">
        <f>IF(Table1[[#This Row],[MSRU]]="Metro",3,IF(Table1[[#This Row],[MSRU]]="URBAN",2,1))</f>
        <v>3</v>
      </c>
      <c r="AI593" s="23">
        <f t="shared" si="128"/>
        <v>24</v>
      </c>
      <c r="AJ593" s="4">
        <f t="shared" si="129"/>
        <v>8</v>
      </c>
      <c r="AK593" s="4">
        <f t="shared" si="130"/>
        <v>6</v>
      </c>
      <c r="AL593" s="4">
        <f t="shared" si="131"/>
        <v>15</v>
      </c>
      <c r="AM593" s="4">
        <f>(Table1[[#This Row],[Total Employees dedicated for sales pitch]]*Table1[[#This Row],[Working days]]*Table1[[#This Row],[Productive working hours]]*60)/Table1[[#This Row],[Minutes per connected call]]</f>
        <v>1728</v>
      </c>
      <c r="AN59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61</v>
      </c>
      <c r="AO593" s="22">
        <f>Table1[[#This Row],[Contactable leads]]-Table1[[#This Row],[Contacted leads]]</f>
        <v>0</v>
      </c>
      <c r="AP593" s="17"/>
    </row>
    <row r="594" spans="1:42" x14ac:dyDescent="0.35">
      <c r="A594" s="11">
        <v>595</v>
      </c>
      <c r="B594" s="5" t="str">
        <f>IF(Table1[[#This Row],[Savings]]&gt;0,"N","Y")</f>
        <v>N</v>
      </c>
      <c r="C594" s="5" t="s">
        <v>314</v>
      </c>
      <c r="D594" s="5" t="s">
        <v>356</v>
      </c>
      <c r="E594" s="5" t="s">
        <v>894</v>
      </c>
      <c r="F594" s="6">
        <v>42039</v>
      </c>
      <c r="G594" s="7">
        <f t="shared" ca="1" si="119"/>
        <v>10</v>
      </c>
      <c r="H594" s="4">
        <v>8</v>
      </c>
      <c r="I594" s="5" t="str">
        <f>IF(Table1[[#This Row],[No of Employees]]&lt;5,"Below 5",IF(Table1[[#This Row],[No of Employees]]&lt;10,"5 to 10",IF(Table1[[#This Row],[No of Employees]]&lt;15,"10 to 15","Above 15")))</f>
        <v>5 to 10</v>
      </c>
      <c r="J594" s="57">
        <v>15.36547</v>
      </c>
      <c r="K594" s="34">
        <v>2.797771</v>
      </c>
      <c r="L594" s="34">
        <f t="shared" si="120"/>
        <v>18.163240999999999</v>
      </c>
      <c r="M594" s="67">
        <f t="shared" si="121"/>
        <v>6.660622293927378E-4</v>
      </c>
      <c r="N594" s="34">
        <v>11.819580999999999</v>
      </c>
      <c r="O594" s="68">
        <f t="shared" si="122"/>
        <v>2.2134782962987526E-4</v>
      </c>
      <c r="P594" s="71"/>
      <c r="Q594" s="10">
        <v>60</v>
      </c>
      <c r="R594" s="8">
        <v>26</v>
      </c>
      <c r="S594" s="8">
        <v>11</v>
      </c>
      <c r="T594" s="8">
        <v>2</v>
      </c>
      <c r="U594" s="8">
        <v>0</v>
      </c>
      <c r="V594" s="8">
        <v>0</v>
      </c>
      <c r="W594" s="22">
        <v>1</v>
      </c>
      <c r="X594" s="16">
        <v>100</v>
      </c>
      <c r="Y594" s="8">
        <v>99</v>
      </c>
      <c r="Z594" s="9">
        <f t="shared" si="123"/>
        <v>1.0000000000000009E-2</v>
      </c>
      <c r="AA594" s="8">
        <f t="shared" si="124"/>
        <v>1</v>
      </c>
      <c r="AB594" s="42" t="str">
        <f t="shared" si="125"/>
        <v>B. 50-100</v>
      </c>
      <c r="AC594" s="40">
        <v>0.9</v>
      </c>
      <c r="AD594" s="26">
        <f t="shared" si="126"/>
        <v>89</v>
      </c>
      <c r="AE594" s="31">
        <f t="shared" si="127"/>
        <v>1</v>
      </c>
      <c r="AF594" s="31">
        <f>Table1[[#This Row],[Contactable leads]]*Table1[[#This Row],[Average productive calls per lead]]</f>
        <v>89</v>
      </c>
      <c r="AG594" s="31">
        <f>Table1[[#This Row],[Total Calls]]*$AG$1</f>
        <v>80.100000000000009</v>
      </c>
      <c r="AH594" s="31">
        <f>IF(Table1[[#This Row],[MSRU]]="Metro",3,IF(Table1[[#This Row],[MSRU]]="URBAN",2,1))</f>
        <v>2</v>
      </c>
      <c r="AI594" s="23">
        <f t="shared" si="128"/>
        <v>24</v>
      </c>
      <c r="AJ594" s="4">
        <f t="shared" si="129"/>
        <v>8</v>
      </c>
      <c r="AK594" s="4">
        <f t="shared" si="130"/>
        <v>6</v>
      </c>
      <c r="AL594" s="4">
        <f t="shared" si="131"/>
        <v>15</v>
      </c>
      <c r="AM594" s="4">
        <f>(Table1[[#This Row],[Total Employees dedicated for sales pitch]]*Table1[[#This Row],[Working days]]*Table1[[#This Row],[Productive working hours]]*60)/Table1[[#This Row],[Minutes per connected call]]</f>
        <v>1152</v>
      </c>
      <c r="AN59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89</v>
      </c>
      <c r="AO594" s="22">
        <f>Table1[[#This Row],[Contactable leads]]-Table1[[#This Row],[Contacted leads]]</f>
        <v>0</v>
      </c>
      <c r="AP594" s="17"/>
    </row>
    <row r="595" spans="1:42" x14ac:dyDescent="0.35">
      <c r="A595" s="11">
        <v>596</v>
      </c>
      <c r="B595" s="5" t="str">
        <f>IF(Table1[[#This Row],[Savings]]&gt;0,"N","Y")</f>
        <v>N</v>
      </c>
      <c r="C595" s="5" t="s">
        <v>316</v>
      </c>
      <c r="D595" s="5" t="s">
        <v>356</v>
      </c>
      <c r="E595" s="5" t="s">
        <v>895</v>
      </c>
      <c r="F595" s="6">
        <v>42079</v>
      </c>
      <c r="G595" s="7">
        <f t="shared" ca="1" si="119"/>
        <v>10</v>
      </c>
      <c r="H595" s="4">
        <v>7</v>
      </c>
      <c r="I595" s="5" t="str">
        <f>IF(Table1[[#This Row],[No of Employees]]&lt;5,"Below 5",IF(Table1[[#This Row],[No of Employees]]&lt;10,"5 to 10",IF(Table1[[#This Row],[No of Employees]]&lt;15,"10 to 15","Above 15")))</f>
        <v>5 to 10</v>
      </c>
      <c r="J595" s="57">
        <v>8.3380980000000005</v>
      </c>
      <c r="K595" s="34">
        <v>2.6677949999999999</v>
      </c>
      <c r="L595" s="34">
        <f t="shared" si="120"/>
        <v>11.005893</v>
      </c>
      <c r="M595" s="67">
        <f t="shared" si="121"/>
        <v>4.0359590163660368E-4</v>
      </c>
      <c r="N595" s="34">
        <v>9.1988620000000001</v>
      </c>
      <c r="O595" s="68">
        <f t="shared" si="122"/>
        <v>1.7226906256361657E-4</v>
      </c>
      <c r="P595" s="71"/>
      <c r="Q595" s="10">
        <v>24</v>
      </c>
      <c r="R595" s="8">
        <v>73</v>
      </c>
      <c r="S595" s="8">
        <v>9</v>
      </c>
      <c r="T595" s="8">
        <v>2</v>
      </c>
      <c r="U595" s="8">
        <v>0</v>
      </c>
      <c r="V595" s="8">
        <v>1</v>
      </c>
      <c r="W595" s="22">
        <v>2</v>
      </c>
      <c r="X595" s="16">
        <v>111</v>
      </c>
      <c r="Y595" s="8">
        <v>109</v>
      </c>
      <c r="Z595" s="9">
        <f t="shared" si="123"/>
        <v>1.8018018018018056E-2</v>
      </c>
      <c r="AA595" s="8">
        <f t="shared" si="124"/>
        <v>2</v>
      </c>
      <c r="AB595" s="42" t="str">
        <f t="shared" si="125"/>
        <v>C. 100-250</v>
      </c>
      <c r="AC595" s="40">
        <v>0.9</v>
      </c>
      <c r="AD595" s="26">
        <f t="shared" si="126"/>
        <v>98</v>
      </c>
      <c r="AE595" s="31">
        <f t="shared" si="127"/>
        <v>1</v>
      </c>
      <c r="AF595" s="31">
        <f>Table1[[#This Row],[Contactable leads]]*Table1[[#This Row],[Average productive calls per lead]]</f>
        <v>98</v>
      </c>
      <c r="AG595" s="31">
        <f>Table1[[#This Row],[Total Calls]]*$AG$1</f>
        <v>88.2</v>
      </c>
      <c r="AH595" s="31">
        <f>IF(Table1[[#This Row],[MSRU]]="Metro",3,IF(Table1[[#This Row],[MSRU]]="URBAN",2,1))</f>
        <v>2</v>
      </c>
      <c r="AI595" s="23">
        <f t="shared" si="128"/>
        <v>24</v>
      </c>
      <c r="AJ595" s="4">
        <f t="shared" si="129"/>
        <v>8</v>
      </c>
      <c r="AK595" s="4">
        <f t="shared" si="130"/>
        <v>6</v>
      </c>
      <c r="AL595" s="4">
        <f t="shared" si="131"/>
        <v>15</v>
      </c>
      <c r="AM595" s="4">
        <f>(Table1[[#This Row],[Total Employees dedicated for sales pitch]]*Table1[[#This Row],[Working days]]*Table1[[#This Row],[Productive working hours]]*60)/Table1[[#This Row],[Minutes per connected call]]</f>
        <v>1152</v>
      </c>
      <c r="AN59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98</v>
      </c>
      <c r="AO595" s="22">
        <f>Table1[[#This Row],[Contactable leads]]-Table1[[#This Row],[Contacted leads]]</f>
        <v>0</v>
      </c>
      <c r="AP595" s="17"/>
    </row>
    <row r="596" spans="1:42" x14ac:dyDescent="0.35">
      <c r="A596" s="11">
        <v>597</v>
      </c>
      <c r="B596" s="5" t="str">
        <f>IF(Table1[[#This Row],[Savings]]&gt;0,"N","Y")</f>
        <v>N</v>
      </c>
      <c r="C596" s="5" t="s">
        <v>184</v>
      </c>
      <c r="D596" s="5" t="s">
        <v>343</v>
      </c>
      <c r="E596" s="5" t="s">
        <v>896</v>
      </c>
      <c r="F596" s="6">
        <v>42083</v>
      </c>
      <c r="G596" s="7">
        <f t="shared" ca="1" si="119"/>
        <v>10</v>
      </c>
      <c r="H596" s="4">
        <v>3</v>
      </c>
      <c r="I596" s="5" t="str">
        <f>IF(Table1[[#This Row],[No of Employees]]&lt;5,"Below 5",IF(Table1[[#This Row],[No of Employees]]&lt;10,"5 to 10",IF(Table1[[#This Row],[No of Employees]]&lt;15,"10 to 15","Above 15")))</f>
        <v>Below 5</v>
      </c>
      <c r="J596" s="57">
        <v>4.3395900000000003</v>
      </c>
      <c r="K596" s="34">
        <v>5.7778000000000003E-2</v>
      </c>
      <c r="L596" s="34">
        <f t="shared" si="120"/>
        <v>4.3973680000000002</v>
      </c>
      <c r="M596" s="67">
        <f t="shared" si="121"/>
        <v>1.6125540224568317E-4</v>
      </c>
      <c r="N596" s="34">
        <v>2.492381</v>
      </c>
      <c r="O596" s="68">
        <f t="shared" si="122"/>
        <v>4.6675353801521232E-5</v>
      </c>
      <c r="P596" s="71"/>
      <c r="Q596" s="10">
        <v>17</v>
      </c>
      <c r="R596" s="8">
        <v>25</v>
      </c>
      <c r="S596" s="8">
        <v>0</v>
      </c>
      <c r="T596" s="8">
        <v>0</v>
      </c>
      <c r="U596" s="8">
        <v>0</v>
      </c>
      <c r="V596" s="8">
        <v>0</v>
      </c>
      <c r="W596" s="22">
        <v>0</v>
      </c>
      <c r="X596" s="16">
        <v>42</v>
      </c>
      <c r="Y596" s="8">
        <v>42</v>
      </c>
      <c r="Z596" s="9">
        <f t="shared" si="123"/>
        <v>0</v>
      </c>
      <c r="AA596" s="8">
        <f t="shared" si="124"/>
        <v>0</v>
      </c>
      <c r="AB596" s="42" t="str">
        <f t="shared" si="125"/>
        <v>A. Below 50</v>
      </c>
      <c r="AC596" s="40">
        <v>0.9</v>
      </c>
      <c r="AD596" s="26">
        <f t="shared" si="126"/>
        <v>38</v>
      </c>
      <c r="AE596" s="31">
        <f t="shared" si="127"/>
        <v>1</v>
      </c>
      <c r="AF596" s="31">
        <f>Table1[[#This Row],[Contactable leads]]*Table1[[#This Row],[Average productive calls per lead]]</f>
        <v>38</v>
      </c>
      <c r="AG596" s="31">
        <f>Table1[[#This Row],[Total Calls]]*$AG$1</f>
        <v>34.200000000000003</v>
      </c>
      <c r="AH596" s="31">
        <f>IF(Table1[[#This Row],[MSRU]]="Metro",3,IF(Table1[[#This Row],[MSRU]]="URBAN",2,1))</f>
        <v>1</v>
      </c>
      <c r="AI596" s="23">
        <f t="shared" si="128"/>
        <v>24</v>
      </c>
      <c r="AJ596" s="4">
        <f t="shared" si="129"/>
        <v>8</v>
      </c>
      <c r="AK596" s="4">
        <f t="shared" si="130"/>
        <v>6</v>
      </c>
      <c r="AL596" s="4">
        <f t="shared" si="131"/>
        <v>15</v>
      </c>
      <c r="AM596" s="4">
        <f>(Table1[[#This Row],[Total Employees dedicated for sales pitch]]*Table1[[#This Row],[Working days]]*Table1[[#This Row],[Productive working hours]]*60)/Table1[[#This Row],[Minutes per connected call]]</f>
        <v>576</v>
      </c>
      <c r="AN59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38</v>
      </c>
      <c r="AO596" s="22">
        <f>Table1[[#This Row],[Contactable leads]]-Table1[[#This Row],[Contacted leads]]</f>
        <v>0</v>
      </c>
      <c r="AP596" s="17"/>
    </row>
    <row r="597" spans="1:42" x14ac:dyDescent="0.35">
      <c r="A597" s="11">
        <v>598</v>
      </c>
      <c r="B597" s="5" t="str">
        <f>IF(Table1[[#This Row],[Savings]]&gt;0,"N","Y")</f>
        <v>N</v>
      </c>
      <c r="C597" s="5" t="s">
        <v>315</v>
      </c>
      <c r="D597" s="5" t="s">
        <v>356</v>
      </c>
      <c r="E597" s="5" t="s">
        <v>897</v>
      </c>
      <c r="F597" s="6">
        <v>42077</v>
      </c>
      <c r="G597" s="7">
        <f t="shared" ca="1" si="119"/>
        <v>10</v>
      </c>
      <c r="H597" s="4">
        <v>5</v>
      </c>
      <c r="I597" s="5" t="str">
        <f>IF(Table1[[#This Row],[No of Employees]]&lt;5,"Below 5",IF(Table1[[#This Row],[No of Employees]]&lt;10,"5 to 10",IF(Table1[[#This Row],[No of Employees]]&lt;15,"10 to 15","Above 15")))</f>
        <v>5 to 10</v>
      </c>
      <c r="J597" s="57">
        <v>4.4722289999999996</v>
      </c>
      <c r="K597" s="34">
        <v>1.1198220000000001</v>
      </c>
      <c r="L597" s="34">
        <f t="shared" si="120"/>
        <v>5.5920509999999997</v>
      </c>
      <c r="M597" s="67">
        <f t="shared" si="121"/>
        <v>2.0506549221793009E-4</v>
      </c>
      <c r="N597" s="34">
        <v>10.143245</v>
      </c>
      <c r="O597" s="68">
        <f t="shared" si="122"/>
        <v>1.8995472565009575E-4</v>
      </c>
      <c r="P597" s="71"/>
      <c r="Q597" s="10">
        <v>11</v>
      </c>
      <c r="R597" s="8">
        <v>66</v>
      </c>
      <c r="S597" s="8">
        <v>5</v>
      </c>
      <c r="T597" s="8">
        <v>0</v>
      </c>
      <c r="U597" s="8">
        <v>0</v>
      </c>
      <c r="V597" s="8">
        <v>1</v>
      </c>
      <c r="W597" s="22">
        <v>2</v>
      </c>
      <c r="X597" s="16">
        <v>85</v>
      </c>
      <c r="Y597" s="8">
        <v>85</v>
      </c>
      <c r="Z597" s="9">
        <f t="shared" si="123"/>
        <v>0</v>
      </c>
      <c r="AA597" s="8">
        <f t="shared" si="124"/>
        <v>0</v>
      </c>
      <c r="AB597" s="42" t="str">
        <f t="shared" si="125"/>
        <v>B. 50-100</v>
      </c>
      <c r="AC597" s="40">
        <v>0.9</v>
      </c>
      <c r="AD597" s="26">
        <f t="shared" si="126"/>
        <v>77</v>
      </c>
      <c r="AE597" s="31">
        <f t="shared" si="127"/>
        <v>1</v>
      </c>
      <c r="AF597" s="31">
        <f>Table1[[#This Row],[Contactable leads]]*Table1[[#This Row],[Average productive calls per lead]]</f>
        <v>77</v>
      </c>
      <c r="AG597" s="31">
        <f>Table1[[#This Row],[Total Calls]]*$AG$1</f>
        <v>69.3</v>
      </c>
      <c r="AH597" s="31">
        <f>IF(Table1[[#This Row],[MSRU]]="Metro",3,IF(Table1[[#This Row],[MSRU]]="URBAN",2,1))</f>
        <v>2</v>
      </c>
      <c r="AI597" s="23">
        <f t="shared" si="128"/>
        <v>24</v>
      </c>
      <c r="AJ597" s="4">
        <f t="shared" si="129"/>
        <v>8</v>
      </c>
      <c r="AK597" s="4">
        <f t="shared" si="130"/>
        <v>6</v>
      </c>
      <c r="AL597" s="4">
        <f t="shared" si="131"/>
        <v>15</v>
      </c>
      <c r="AM597" s="4">
        <f>(Table1[[#This Row],[Total Employees dedicated for sales pitch]]*Table1[[#This Row],[Working days]]*Table1[[#This Row],[Productive working hours]]*60)/Table1[[#This Row],[Minutes per connected call]]</f>
        <v>1152</v>
      </c>
      <c r="AN59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77</v>
      </c>
      <c r="AO597" s="22">
        <f>Table1[[#This Row],[Contactable leads]]-Table1[[#This Row],[Contacted leads]]</f>
        <v>0</v>
      </c>
      <c r="AP597" s="17"/>
    </row>
    <row r="598" spans="1:42" x14ac:dyDescent="0.35">
      <c r="A598" s="11">
        <v>599</v>
      </c>
      <c r="B598" s="5" t="str">
        <f>IF(Table1[[#This Row],[Savings]]&gt;0,"N","Y")</f>
        <v>N</v>
      </c>
      <c r="C598" s="5" t="s">
        <v>222</v>
      </c>
      <c r="D598" s="5" t="s">
        <v>343</v>
      </c>
      <c r="E598" s="5" t="s">
        <v>898</v>
      </c>
      <c r="F598" s="6">
        <v>42068</v>
      </c>
      <c r="G598" s="7">
        <f t="shared" ca="1" si="119"/>
        <v>10</v>
      </c>
      <c r="H598" s="4">
        <v>3</v>
      </c>
      <c r="I598" s="5" t="str">
        <f>IF(Table1[[#This Row],[No of Employees]]&lt;5,"Below 5",IF(Table1[[#This Row],[No of Employees]]&lt;10,"5 to 10",IF(Table1[[#This Row],[No of Employees]]&lt;15,"10 to 15","Above 15")))</f>
        <v>Below 5</v>
      </c>
      <c r="J598" s="57">
        <v>6.7172749999999999</v>
      </c>
      <c r="K598" s="34">
        <v>8.3196000000000006E-2</v>
      </c>
      <c r="L598" s="34">
        <f t="shared" si="120"/>
        <v>6.8004709999999999</v>
      </c>
      <c r="M598" s="67">
        <f t="shared" si="121"/>
        <v>2.4937933021869065E-4</v>
      </c>
      <c r="N598" s="34">
        <v>3.9415640000000001</v>
      </c>
      <c r="O598" s="68">
        <f t="shared" si="122"/>
        <v>7.3814514807864139E-5</v>
      </c>
      <c r="P598" s="71"/>
      <c r="Q598" s="10">
        <v>16</v>
      </c>
      <c r="R598" s="8">
        <v>23</v>
      </c>
      <c r="S598" s="8">
        <v>1</v>
      </c>
      <c r="T598" s="8">
        <v>2</v>
      </c>
      <c r="U598" s="8">
        <v>0</v>
      </c>
      <c r="V598" s="8">
        <v>0</v>
      </c>
      <c r="W598" s="22">
        <v>4</v>
      </c>
      <c r="X598" s="16">
        <v>46</v>
      </c>
      <c r="Y598" s="8">
        <v>45</v>
      </c>
      <c r="Z598" s="9">
        <f t="shared" si="123"/>
        <v>2.1739130434782594E-2</v>
      </c>
      <c r="AA598" s="8">
        <f t="shared" si="124"/>
        <v>1</v>
      </c>
      <c r="AB598" s="42" t="str">
        <f t="shared" si="125"/>
        <v>A. Below 50</v>
      </c>
      <c r="AC598" s="40">
        <v>0.9</v>
      </c>
      <c r="AD598" s="26">
        <f t="shared" si="126"/>
        <v>41</v>
      </c>
      <c r="AE598" s="31">
        <f t="shared" si="127"/>
        <v>1</v>
      </c>
      <c r="AF598" s="31">
        <f>Table1[[#This Row],[Contactable leads]]*Table1[[#This Row],[Average productive calls per lead]]</f>
        <v>41</v>
      </c>
      <c r="AG598" s="31">
        <f>Table1[[#This Row],[Total Calls]]*$AG$1</f>
        <v>36.9</v>
      </c>
      <c r="AH598" s="31">
        <f>IF(Table1[[#This Row],[MSRU]]="Metro",3,IF(Table1[[#This Row],[MSRU]]="URBAN",2,1))</f>
        <v>1</v>
      </c>
      <c r="AI598" s="23">
        <f t="shared" si="128"/>
        <v>24</v>
      </c>
      <c r="AJ598" s="4">
        <f t="shared" si="129"/>
        <v>8</v>
      </c>
      <c r="AK598" s="4">
        <f t="shared" si="130"/>
        <v>6</v>
      </c>
      <c r="AL598" s="4">
        <f t="shared" si="131"/>
        <v>15</v>
      </c>
      <c r="AM598" s="4">
        <f>(Table1[[#This Row],[Total Employees dedicated for sales pitch]]*Table1[[#This Row],[Working days]]*Table1[[#This Row],[Productive working hours]]*60)/Table1[[#This Row],[Minutes per connected call]]</f>
        <v>576</v>
      </c>
      <c r="AN59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41</v>
      </c>
      <c r="AO598" s="22">
        <f>Table1[[#This Row],[Contactable leads]]-Table1[[#This Row],[Contacted leads]]</f>
        <v>0</v>
      </c>
      <c r="AP598" s="17"/>
    </row>
    <row r="599" spans="1:42" hidden="1" x14ac:dyDescent="0.35">
      <c r="A599" s="11">
        <v>600</v>
      </c>
      <c r="B599" s="5" t="str">
        <f>IF(Table1[[#This Row],[Savings]]&gt;0,"N","Y")</f>
        <v>Y</v>
      </c>
      <c r="C599" s="5" t="s">
        <v>179</v>
      </c>
      <c r="D599" s="5" t="s">
        <v>356</v>
      </c>
      <c r="E599" s="5" t="s">
        <v>899</v>
      </c>
      <c r="F599" s="6">
        <v>29298</v>
      </c>
      <c r="G599" s="7">
        <f t="shared" ca="1" si="119"/>
        <v>45</v>
      </c>
      <c r="H599" s="4">
        <v>78</v>
      </c>
      <c r="I599" s="5" t="str">
        <f>IF(Table1[[#This Row],[No of Employees]]&lt;5,"Below 5",IF(Table1[[#This Row],[No of Employees]]&lt;10,"5 to 10",IF(Table1[[#This Row],[No of Employees]]&lt;15,"10 to 15","Above 15")))</f>
        <v>Above 15</v>
      </c>
      <c r="J599" s="57">
        <v>0</v>
      </c>
      <c r="K599" s="34">
        <v>0</v>
      </c>
      <c r="L599" s="34">
        <f t="shared" si="120"/>
        <v>0</v>
      </c>
      <c r="M599" s="35">
        <f t="shared" si="121"/>
        <v>0</v>
      </c>
      <c r="N599" s="34">
        <v>0</v>
      </c>
      <c r="O599" s="36">
        <f t="shared" si="122"/>
        <v>0</v>
      </c>
      <c r="P599" s="70"/>
      <c r="Q599" s="10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22">
        <v>0</v>
      </c>
      <c r="X599" s="16">
        <v>0</v>
      </c>
      <c r="Y599" s="8">
        <v>0</v>
      </c>
      <c r="Z599" s="9">
        <f t="shared" si="123"/>
        <v>0</v>
      </c>
      <c r="AA599" s="8">
        <f t="shared" si="124"/>
        <v>0</v>
      </c>
      <c r="AB599" s="42" t="str">
        <f t="shared" si="125"/>
        <v>A. Below 50</v>
      </c>
      <c r="AC599" s="40">
        <v>0.9</v>
      </c>
      <c r="AD599" s="26">
        <f t="shared" si="126"/>
        <v>0</v>
      </c>
      <c r="AE599" s="31">
        <f t="shared" si="127"/>
        <v>1</v>
      </c>
      <c r="AF599" s="31">
        <f>Table1[[#This Row],[Contactable leads]]*Table1[[#This Row],[Average productive calls per lead]]</f>
        <v>0</v>
      </c>
      <c r="AG599" s="31">
        <f>Table1[[#This Row],[Total Calls]]*$AG$1</f>
        <v>0</v>
      </c>
      <c r="AH599" s="31">
        <f>IF(Table1[[#This Row],[MSRU]]="Metro",3,IF(Table1[[#This Row],[MSRU]]="URBAN",2,1))</f>
        <v>2</v>
      </c>
      <c r="AI599" s="23">
        <f t="shared" si="128"/>
        <v>24</v>
      </c>
      <c r="AJ599" s="4">
        <f t="shared" si="129"/>
        <v>8</v>
      </c>
      <c r="AK599" s="4">
        <f t="shared" si="130"/>
        <v>6</v>
      </c>
      <c r="AL599" s="4">
        <f t="shared" si="131"/>
        <v>15</v>
      </c>
      <c r="AM599" s="4">
        <f>(Table1[[#This Row],[Total Employees dedicated for sales pitch]]*Table1[[#This Row],[Working days]]*Table1[[#This Row],[Productive working hours]]*60)/Table1[[#This Row],[Minutes per connected call]]</f>
        <v>1152</v>
      </c>
      <c r="AN59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599" s="22">
        <f>Table1[[#This Row],[Contactable leads]]-Table1[[#This Row],[Contacted leads]]</f>
        <v>0</v>
      </c>
      <c r="AP599" s="17"/>
    </row>
    <row r="600" spans="1:42" x14ac:dyDescent="0.35">
      <c r="A600" s="11">
        <v>601</v>
      </c>
      <c r="B600" s="5" t="str">
        <f>IF(Table1[[#This Row],[Savings]]&gt;0,"N","Y")</f>
        <v>N</v>
      </c>
      <c r="C600" s="5" t="s">
        <v>181</v>
      </c>
      <c r="D600" s="5" t="s">
        <v>175</v>
      </c>
      <c r="E600" s="5" t="s">
        <v>900</v>
      </c>
      <c r="F600" s="6">
        <v>27676</v>
      </c>
      <c r="G600" s="7">
        <f t="shared" ca="1" si="119"/>
        <v>49</v>
      </c>
      <c r="H600" s="4">
        <v>11</v>
      </c>
      <c r="I600" s="5" t="str">
        <f>IF(Table1[[#This Row],[No of Employees]]&lt;5,"Below 5",IF(Table1[[#This Row],[No of Employees]]&lt;10,"5 to 10",IF(Table1[[#This Row],[No of Employees]]&lt;15,"10 to 15","Above 15")))</f>
        <v>10 to 15</v>
      </c>
      <c r="J600" s="57">
        <v>40.36</v>
      </c>
      <c r="K600" s="34">
        <v>10.601376</v>
      </c>
      <c r="L600" s="34">
        <f t="shared" si="120"/>
        <v>50.961376000000001</v>
      </c>
      <c r="M600" s="67">
        <f t="shared" si="121"/>
        <v>1.8687990602272778E-3</v>
      </c>
      <c r="N600" s="34">
        <v>136.31164899999999</v>
      </c>
      <c r="O600" s="68">
        <f t="shared" si="122"/>
        <v>2.5527375005441693E-3</v>
      </c>
      <c r="P600" s="71"/>
      <c r="Q600" s="10">
        <v>51</v>
      </c>
      <c r="R600" s="8">
        <v>289</v>
      </c>
      <c r="S600" s="8">
        <v>21</v>
      </c>
      <c r="T600" s="8">
        <v>24</v>
      </c>
      <c r="U600" s="8">
        <v>0</v>
      </c>
      <c r="V600" s="8">
        <v>4</v>
      </c>
      <c r="W600" s="22">
        <v>14</v>
      </c>
      <c r="X600" s="16">
        <v>403</v>
      </c>
      <c r="Y600" s="8">
        <v>382</v>
      </c>
      <c r="Z600" s="9">
        <f t="shared" si="123"/>
        <v>5.2109181141439254E-2</v>
      </c>
      <c r="AA600" s="8">
        <f t="shared" si="124"/>
        <v>21</v>
      </c>
      <c r="AB600" s="42" t="str">
        <f t="shared" si="125"/>
        <v>D. 240-500</v>
      </c>
      <c r="AC600" s="40">
        <v>0.9</v>
      </c>
      <c r="AD600" s="26">
        <f t="shared" si="126"/>
        <v>344</v>
      </c>
      <c r="AE600" s="31">
        <f t="shared" si="127"/>
        <v>1</v>
      </c>
      <c r="AF600" s="31">
        <f>Table1[[#This Row],[Contactable leads]]*Table1[[#This Row],[Average productive calls per lead]]</f>
        <v>344</v>
      </c>
      <c r="AG600" s="31">
        <f>Table1[[#This Row],[Total Calls]]*$AG$1</f>
        <v>309.60000000000002</v>
      </c>
      <c r="AH600" s="31">
        <f>IF(Table1[[#This Row],[MSRU]]="Metro",3,IF(Table1[[#This Row],[MSRU]]="URBAN",2,1))</f>
        <v>1</v>
      </c>
      <c r="AI600" s="23">
        <f t="shared" si="128"/>
        <v>24</v>
      </c>
      <c r="AJ600" s="4">
        <f t="shared" si="129"/>
        <v>8</v>
      </c>
      <c r="AK600" s="4">
        <f t="shared" si="130"/>
        <v>6</v>
      </c>
      <c r="AL600" s="4">
        <f t="shared" si="131"/>
        <v>15</v>
      </c>
      <c r="AM600" s="4">
        <f>(Table1[[#This Row],[Total Employees dedicated for sales pitch]]*Table1[[#This Row],[Working days]]*Table1[[#This Row],[Productive working hours]]*60)/Table1[[#This Row],[Minutes per connected call]]</f>
        <v>576</v>
      </c>
      <c r="AN60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344</v>
      </c>
      <c r="AO600" s="22">
        <f>Table1[[#This Row],[Contactable leads]]-Table1[[#This Row],[Contacted leads]]</f>
        <v>0</v>
      </c>
      <c r="AP600" s="17"/>
    </row>
    <row r="601" spans="1:42" x14ac:dyDescent="0.35">
      <c r="A601" s="11">
        <v>602</v>
      </c>
      <c r="B601" s="5" t="str">
        <f>IF(Table1[[#This Row],[Savings]]&gt;0,"N","Y")</f>
        <v>N</v>
      </c>
      <c r="C601" s="5" t="s">
        <v>179</v>
      </c>
      <c r="D601" s="5" t="s">
        <v>356</v>
      </c>
      <c r="E601" s="5" t="s">
        <v>901</v>
      </c>
      <c r="F601" s="6">
        <v>23473</v>
      </c>
      <c r="G601" s="7">
        <f t="shared" ca="1" si="119"/>
        <v>61</v>
      </c>
      <c r="H601" s="4">
        <v>8</v>
      </c>
      <c r="I601" s="5" t="str">
        <f>IF(Table1[[#This Row],[No of Employees]]&lt;5,"Below 5",IF(Table1[[#This Row],[No of Employees]]&lt;10,"5 to 10",IF(Table1[[#This Row],[No of Employees]]&lt;15,"10 to 15","Above 15")))</f>
        <v>5 to 10</v>
      </c>
      <c r="J601" s="57">
        <v>14.865847</v>
      </c>
      <c r="K601" s="34">
        <v>1.430013</v>
      </c>
      <c r="L601" s="34">
        <f t="shared" si="120"/>
        <v>16.295860000000001</v>
      </c>
      <c r="M601" s="67">
        <f t="shared" si="121"/>
        <v>5.9758370444305288E-4</v>
      </c>
      <c r="N601" s="34">
        <v>58.726235000000003</v>
      </c>
      <c r="O601" s="68">
        <f t="shared" si="122"/>
        <v>1.0997788043065164E-3</v>
      </c>
      <c r="P601" s="71"/>
      <c r="Q601" s="10">
        <v>19</v>
      </c>
      <c r="R601" s="8">
        <v>218</v>
      </c>
      <c r="S601" s="8">
        <v>6</v>
      </c>
      <c r="T601" s="8">
        <v>9</v>
      </c>
      <c r="U601" s="8">
        <v>0</v>
      </c>
      <c r="V601" s="8">
        <v>3</v>
      </c>
      <c r="W601" s="22">
        <v>7</v>
      </c>
      <c r="X601" s="16">
        <v>262</v>
      </c>
      <c r="Y601" s="8">
        <v>258</v>
      </c>
      <c r="Z601" s="9">
        <f t="shared" si="123"/>
        <v>1.5267175572519109E-2</v>
      </c>
      <c r="AA601" s="8">
        <f t="shared" si="124"/>
        <v>4</v>
      </c>
      <c r="AB601" s="42" t="str">
        <f t="shared" si="125"/>
        <v>D. 240-500</v>
      </c>
      <c r="AC601" s="40">
        <v>0.9</v>
      </c>
      <c r="AD601" s="26">
        <f t="shared" si="126"/>
        <v>232</v>
      </c>
      <c r="AE601" s="31">
        <f t="shared" si="127"/>
        <v>1</v>
      </c>
      <c r="AF601" s="31">
        <f>Table1[[#This Row],[Contactable leads]]*Table1[[#This Row],[Average productive calls per lead]]</f>
        <v>232</v>
      </c>
      <c r="AG601" s="31">
        <f>Table1[[#This Row],[Total Calls]]*$AG$1</f>
        <v>208.8</v>
      </c>
      <c r="AH601" s="31">
        <f>IF(Table1[[#This Row],[MSRU]]="Metro",3,IF(Table1[[#This Row],[MSRU]]="URBAN",2,1))</f>
        <v>2</v>
      </c>
      <c r="AI601" s="23">
        <f t="shared" si="128"/>
        <v>24</v>
      </c>
      <c r="AJ601" s="4">
        <f t="shared" si="129"/>
        <v>8</v>
      </c>
      <c r="AK601" s="4">
        <f t="shared" si="130"/>
        <v>6</v>
      </c>
      <c r="AL601" s="4">
        <f t="shared" si="131"/>
        <v>15</v>
      </c>
      <c r="AM601" s="4">
        <f>(Table1[[#This Row],[Total Employees dedicated for sales pitch]]*Table1[[#This Row],[Working days]]*Table1[[#This Row],[Productive working hours]]*60)/Table1[[#This Row],[Minutes per connected call]]</f>
        <v>1152</v>
      </c>
      <c r="AN60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232</v>
      </c>
      <c r="AO601" s="22">
        <f>Table1[[#This Row],[Contactable leads]]-Table1[[#This Row],[Contacted leads]]</f>
        <v>0</v>
      </c>
      <c r="AP601" s="17"/>
    </row>
    <row r="602" spans="1:42" x14ac:dyDescent="0.35">
      <c r="A602" s="11">
        <v>603</v>
      </c>
      <c r="B602" s="5" t="str">
        <f>IF(Table1[[#This Row],[Savings]]&gt;0,"N","Y")</f>
        <v>N</v>
      </c>
      <c r="C602" s="5" t="s">
        <v>190</v>
      </c>
      <c r="D602" s="5" t="s">
        <v>175</v>
      </c>
      <c r="E602" s="5" t="s">
        <v>902</v>
      </c>
      <c r="F602" s="6">
        <v>27619</v>
      </c>
      <c r="G602" s="7">
        <f t="shared" ca="1" si="119"/>
        <v>49</v>
      </c>
      <c r="H602" s="4">
        <v>8</v>
      </c>
      <c r="I602" s="5" t="str">
        <f>IF(Table1[[#This Row],[No of Employees]]&lt;5,"Below 5",IF(Table1[[#This Row],[No of Employees]]&lt;10,"5 to 10",IF(Table1[[#This Row],[No of Employees]]&lt;15,"10 to 15","Above 15")))</f>
        <v>5 to 10</v>
      </c>
      <c r="J602" s="57">
        <v>49.524355999999997</v>
      </c>
      <c r="K602" s="34">
        <v>5.2214109999999998</v>
      </c>
      <c r="L602" s="34">
        <f t="shared" si="120"/>
        <v>54.745767000000001</v>
      </c>
      <c r="M602" s="67">
        <f t="shared" si="121"/>
        <v>2.0075760497719197E-3</v>
      </c>
      <c r="N602" s="34">
        <v>59.790461000000001</v>
      </c>
      <c r="O602" s="68">
        <f t="shared" si="122"/>
        <v>1.1197087929698778E-3</v>
      </c>
      <c r="P602" s="71"/>
      <c r="Q602" s="10">
        <v>202</v>
      </c>
      <c r="R602" s="8">
        <v>261</v>
      </c>
      <c r="S602" s="8">
        <v>27</v>
      </c>
      <c r="T602" s="8">
        <v>17</v>
      </c>
      <c r="U602" s="8">
        <v>0</v>
      </c>
      <c r="V602" s="8">
        <v>2</v>
      </c>
      <c r="W602" s="22">
        <v>15</v>
      </c>
      <c r="X602" s="16">
        <v>524</v>
      </c>
      <c r="Y602" s="8">
        <v>507</v>
      </c>
      <c r="Z602" s="9">
        <f t="shared" si="123"/>
        <v>3.244274809160308E-2</v>
      </c>
      <c r="AA602" s="8">
        <f t="shared" si="124"/>
        <v>17</v>
      </c>
      <c r="AB602" s="42" t="str">
        <f t="shared" si="125"/>
        <v>E. 500-750</v>
      </c>
      <c r="AC602" s="40">
        <v>0.9</v>
      </c>
      <c r="AD602" s="26">
        <f t="shared" si="126"/>
        <v>456</v>
      </c>
      <c r="AE602" s="31">
        <f t="shared" si="127"/>
        <v>1</v>
      </c>
      <c r="AF602" s="31">
        <f>Table1[[#This Row],[Contactable leads]]*Table1[[#This Row],[Average productive calls per lead]]</f>
        <v>456</v>
      </c>
      <c r="AG602" s="31">
        <f>Table1[[#This Row],[Total Calls]]*$AG$1</f>
        <v>410.40000000000003</v>
      </c>
      <c r="AH602" s="31">
        <f>IF(Table1[[#This Row],[MSRU]]="Metro",3,IF(Table1[[#This Row],[MSRU]]="URBAN",2,1))</f>
        <v>1</v>
      </c>
      <c r="AI602" s="23">
        <f t="shared" si="128"/>
        <v>24</v>
      </c>
      <c r="AJ602" s="4">
        <f t="shared" si="129"/>
        <v>8</v>
      </c>
      <c r="AK602" s="4">
        <f t="shared" si="130"/>
        <v>6</v>
      </c>
      <c r="AL602" s="4">
        <f t="shared" si="131"/>
        <v>15</v>
      </c>
      <c r="AM602" s="4">
        <f>(Table1[[#This Row],[Total Employees dedicated for sales pitch]]*Table1[[#This Row],[Working days]]*Table1[[#This Row],[Productive working hours]]*60)/Table1[[#This Row],[Minutes per connected call]]</f>
        <v>576</v>
      </c>
      <c r="AN60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456</v>
      </c>
      <c r="AO602" s="22">
        <f>Table1[[#This Row],[Contactable leads]]-Table1[[#This Row],[Contacted leads]]</f>
        <v>0</v>
      </c>
      <c r="AP602" s="17"/>
    </row>
    <row r="603" spans="1:42" x14ac:dyDescent="0.35">
      <c r="A603" s="11">
        <v>604</v>
      </c>
      <c r="B603" s="5" t="str">
        <f>IF(Table1[[#This Row],[Savings]]&gt;0,"N","Y")</f>
        <v>N</v>
      </c>
      <c r="C603" s="5" t="s">
        <v>179</v>
      </c>
      <c r="D603" s="5" t="s">
        <v>175</v>
      </c>
      <c r="E603" s="5" t="s">
        <v>903</v>
      </c>
      <c r="F603" s="6">
        <v>16081</v>
      </c>
      <c r="G603" s="7">
        <f t="shared" ca="1" si="119"/>
        <v>81</v>
      </c>
      <c r="H603" s="4">
        <v>10</v>
      </c>
      <c r="I603" s="5" t="str">
        <f>IF(Table1[[#This Row],[No of Employees]]&lt;5,"Below 5",IF(Table1[[#This Row],[No of Employees]]&lt;10,"5 to 10",IF(Table1[[#This Row],[No of Employees]]&lt;15,"10 to 15","Above 15")))</f>
        <v>10 to 15</v>
      </c>
      <c r="J603" s="57">
        <v>69.000196000000003</v>
      </c>
      <c r="K603" s="34">
        <v>4.0181230000000001</v>
      </c>
      <c r="L603" s="34">
        <f t="shared" si="120"/>
        <v>73.018319000000005</v>
      </c>
      <c r="M603" s="67">
        <f t="shared" si="121"/>
        <v>2.6776468109215809E-3</v>
      </c>
      <c r="N603" s="34">
        <v>184.31506999999999</v>
      </c>
      <c r="O603" s="68">
        <f t="shared" si="122"/>
        <v>3.451707866173812E-3</v>
      </c>
      <c r="P603" s="71"/>
      <c r="Q603" s="10">
        <v>136</v>
      </c>
      <c r="R603" s="8">
        <v>718</v>
      </c>
      <c r="S603" s="8">
        <v>18</v>
      </c>
      <c r="T603" s="8">
        <v>78</v>
      </c>
      <c r="U603" s="8">
        <v>4</v>
      </c>
      <c r="V603" s="8">
        <v>9</v>
      </c>
      <c r="W603" s="22">
        <v>16</v>
      </c>
      <c r="X603" s="16">
        <v>979</v>
      </c>
      <c r="Y603" s="8">
        <v>925</v>
      </c>
      <c r="Z603" s="9">
        <f t="shared" si="123"/>
        <v>5.5158324821246163E-2</v>
      </c>
      <c r="AA603" s="8">
        <f t="shared" si="124"/>
        <v>54</v>
      </c>
      <c r="AB603" s="42" t="str">
        <f t="shared" si="125"/>
        <v>F. 750-100</v>
      </c>
      <c r="AC603" s="40">
        <v>0.9</v>
      </c>
      <c r="AD603" s="26">
        <f t="shared" si="126"/>
        <v>833</v>
      </c>
      <c r="AE603" s="31">
        <f t="shared" si="127"/>
        <v>1</v>
      </c>
      <c r="AF603" s="31">
        <f>Table1[[#This Row],[Contactable leads]]*Table1[[#This Row],[Average productive calls per lead]]</f>
        <v>833</v>
      </c>
      <c r="AG603" s="31">
        <f>Table1[[#This Row],[Total Calls]]*$AG$1</f>
        <v>749.7</v>
      </c>
      <c r="AH603" s="31">
        <f>IF(Table1[[#This Row],[MSRU]]="Metro",3,IF(Table1[[#This Row],[MSRU]]="URBAN",2,1))</f>
        <v>1</v>
      </c>
      <c r="AI603" s="23">
        <f t="shared" si="128"/>
        <v>24</v>
      </c>
      <c r="AJ603" s="4">
        <f t="shared" si="129"/>
        <v>8</v>
      </c>
      <c r="AK603" s="4">
        <f t="shared" si="130"/>
        <v>6</v>
      </c>
      <c r="AL603" s="4">
        <f t="shared" si="131"/>
        <v>15</v>
      </c>
      <c r="AM603" s="4">
        <f>(Table1[[#This Row],[Total Employees dedicated for sales pitch]]*Table1[[#This Row],[Working days]]*Table1[[#This Row],[Productive working hours]]*60)/Table1[[#This Row],[Minutes per connected call]]</f>
        <v>576</v>
      </c>
      <c r="AN60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640</v>
      </c>
      <c r="AO603" s="22">
        <f>Table1[[#This Row],[Contactable leads]]-Table1[[#This Row],[Contacted leads]]</f>
        <v>193</v>
      </c>
      <c r="AP603" s="17"/>
    </row>
    <row r="604" spans="1:42" x14ac:dyDescent="0.35">
      <c r="A604" s="11">
        <v>605</v>
      </c>
      <c r="B604" s="5" t="str">
        <f>IF(Table1[[#This Row],[Savings]]&gt;0,"N","Y")</f>
        <v>N</v>
      </c>
      <c r="C604" s="5" t="s">
        <v>179</v>
      </c>
      <c r="D604" s="5" t="s">
        <v>356</v>
      </c>
      <c r="E604" s="5" t="s">
        <v>904</v>
      </c>
      <c r="F604" s="6">
        <v>28305</v>
      </c>
      <c r="G604" s="7">
        <f t="shared" ca="1" si="119"/>
        <v>47</v>
      </c>
      <c r="H604" s="4">
        <v>10</v>
      </c>
      <c r="I604" s="5" t="str">
        <f>IF(Table1[[#This Row],[No of Employees]]&lt;5,"Below 5",IF(Table1[[#This Row],[No of Employees]]&lt;10,"5 to 10",IF(Table1[[#This Row],[No of Employees]]&lt;15,"10 to 15","Above 15")))</f>
        <v>10 to 15</v>
      </c>
      <c r="J604" s="57">
        <v>49.372394999999997</v>
      </c>
      <c r="K604" s="34">
        <v>4.6542389999999996</v>
      </c>
      <c r="L604" s="34">
        <f t="shared" si="120"/>
        <v>54.026633999999994</v>
      </c>
      <c r="M604" s="67">
        <f t="shared" si="121"/>
        <v>1.9812048019747955E-3</v>
      </c>
      <c r="N604" s="34">
        <v>103.683127</v>
      </c>
      <c r="O604" s="68">
        <f t="shared" si="122"/>
        <v>1.9416961676296917E-3</v>
      </c>
      <c r="P604" s="71"/>
      <c r="Q604" s="10">
        <v>97</v>
      </c>
      <c r="R604" s="8">
        <v>507</v>
      </c>
      <c r="S604" s="8">
        <v>6</v>
      </c>
      <c r="T604" s="8">
        <v>34</v>
      </c>
      <c r="U604" s="8">
        <v>2</v>
      </c>
      <c r="V604" s="8">
        <v>14</v>
      </c>
      <c r="W604" s="22">
        <v>10</v>
      </c>
      <c r="X604" s="16">
        <v>670</v>
      </c>
      <c r="Y604" s="8">
        <v>646</v>
      </c>
      <c r="Z604" s="9">
        <f t="shared" si="123"/>
        <v>3.5820895522388096E-2</v>
      </c>
      <c r="AA604" s="8">
        <f t="shared" si="124"/>
        <v>24</v>
      </c>
      <c r="AB604" s="42" t="str">
        <f t="shared" si="125"/>
        <v>E. 500-750</v>
      </c>
      <c r="AC604" s="40">
        <v>0.9</v>
      </c>
      <c r="AD604" s="26">
        <f t="shared" si="126"/>
        <v>581</v>
      </c>
      <c r="AE604" s="31">
        <f t="shared" si="127"/>
        <v>1</v>
      </c>
      <c r="AF604" s="31">
        <f>Table1[[#This Row],[Contactable leads]]*Table1[[#This Row],[Average productive calls per lead]]</f>
        <v>581</v>
      </c>
      <c r="AG604" s="31">
        <f>Table1[[#This Row],[Total Calls]]*$AG$1</f>
        <v>522.9</v>
      </c>
      <c r="AH604" s="31">
        <f>IF(Table1[[#This Row],[MSRU]]="Metro",3,IF(Table1[[#This Row],[MSRU]]="URBAN",2,1))</f>
        <v>2</v>
      </c>
      <c r="AI604" s="23">
        <f t="shared" si="128"/>
        <v>24</v>
      </c>
      <c r="AJ604" s="4">
        <f t="shared" si="129"/>
        <v>8</v>
      </c>
      <c r="AK604" s="4">
        <f t="shared" si="130"/>
        <v>6</v>
      </c>
      <c r="AL604" s="4">
        <f t="shared" si="131"/>
        <v>15</v>
      </c>
      <c r="AM604" s="4">
        <f>(Table1[[#This Row],[Total Employees dedicated for sales pitch]]*Table1[[#This Row],[Working days]]*Table1[[#This Row],[Productive working hours]]*60)/Table1[[#This Row],[Minutes per connected call]]</f>
        <v>1152</v>
      </c>
      <c r="AN60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581</v>
      </c>
      <c r="AO604" s="22">
        <f>Table1[[#This Row],[Contactable leads]]-Table1[[#This Row],[Contacted leads]]</f>
        <v>0</v>
      </c>
      <c r="AP604" s="17"/>
    </row>
    <row r="605" spans="1:42" x14ac:dyDescent="0.35">
      <c r="A605" s="11">
        <v>606</v>
      </c>
      <c r="B605" s="5" t="str">
        <f>IF(Table1[[#This Row],[Savings]]&gt;0,"N","Y")</f>
        <v>N</v>
      </c>
      <c r="C605" s="5" t="s">
        <v>213</v>
      </c>
      <c r="D605" s="5" t="s">
        <v>356</v>
      </c>
      <c r="E605" s="5" t="s">
        <v>905</v>
      </c>
      <c r="F605" s="6">
        <v>28347</v>
      </c>
      <c r="G605" s="7">
        <f t="shared" ca="1" si="119"/>
        <v>47</v>
      </c>
      <c r="H605" s="4">
        <v>7</v>
      </c>
      <c r="I605" s="5" t="str">
        <f>IF(Table1[[#This Row],[No of Employees]]&lt;5,"Below 5",IF(Table1[[#This Row],[No of Employees]]&lt;10,"5 to 10",IF(Table1[[#This Row],[No of Employees]]&lt;15,"10 to 15","Above 15")))</f>
        <v>5 to 10</v>
      </c>
      <c r="J605" s="57">
        <v>41.109304000000002</v>
      </c>
      <c r="K605" s="34">
        <v>4.0368810000000002</v>
      </c>
      <c r="L605" s="34">
        <f t="shared" si="120"/>
        <v>45.146185000000003</v>
      </c>
      <c r="M605" s="67">
        <f t="shared" si="121"/>
        <v>1.6555508254103427E-3</v>
      </c>
      <c r="N605" s="34">
        <v>88.900740999999996</v>
      </c>
      <c r="O605" s="68">
        <f t="shared" si="122"/>
        <v>1.6648632530068253E-3</v>
      </c>
      <c r="P605" s="71"/>
      <c r="Q605" s="10">
        <v>50</v>
      </c>
      <c r="R605" s="8">
        <v>259</v>
      </c>
      <c r="S605" s="8">
        <v>23</v>
      </c>
      <c r="T605" s="8">
        <v>20</v>
      </c>
      <c r="U605" s="8">
        <v>0</v>
      </c>
      <c r="V605" s="8">
        <v>8</v>
      </c>
      <c r="W605" s="22">
        <v>15</v>
      </c>
      <c r="X605" s="16">
        <v>375</v>
      </c>
      <c r="Y605" s="8">
        <v>357</v>
      </c>
      <c r="Z605" s="9">
        <f t="shared" si="123"/>
        <v>4.8000000000000043E-2</v>
      </c>
      <c r="AA605" s="8">
        <f t="shared" si="124"/>
        <v>18</v>
      </c>
      <c r="AB605" s="42" t="str">
        <f t="shared" si="125"/>
        <v>D. 240-500</v>
      </c>
      <c r="AC605" s="40">
        <v>0.9</v>
      </c>
      <c r="AD605" s="26">
        <f t="shared" si="126"/>
        <v>321</v>
      </c>
      <c r="AE605" s="31">
        <f t="shared" si="127"/>
        <v>1</v>
      </c>
      <c r="AF605" s="31">
        <f>Table1[[#This Row],[Contactable leads]]*Table1[[#This Row],[Average productive calls per lead]]</f>
        <v>321</v>
      </c>
      <c r="AG605" s="31">
        <f>Table1[[#This Row],[Total Calls]]*$AG$1</f>
        <v>288.90000000000003</v>
      </c>
      <c r="AH605" s="31">
        <f>IF(Table1[[#This Row],[MSRU]]="Metro",3,IF(Table1[[#This Row],[MSRU]]="URBAN",2,1))</f>
        <v>2</v>
      </c>
      <c r="AI605" s="23">
        <f t="shared" si="128"/>
        <v>24</v>
      </c>
      <c r="AJ605" s="4">
        <f t="shared" si="129"/>
        <v>8</v>
      </c>
      <c r="AK605" s="4">
        <f t="shared" si="130"/>
        <v>6</v>
      </c>
      <c r="AL605" s="4">
        <f t="shared" si="131"/>
        <v>15</v>
      </c>
      <c r="AM605" s="4">
        <f>(Table1[[#This Row],[Total Employees dedicated for sales pitch]]*Table1[[#This Row],[Working days]]*Table1[[#This Row],[Productive working hours]]*60)/Table1[[#This Row],[Minutes per connected call]]</f>
        <v>1152</v>
      </c>
      <c r="AN60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321</v>
      </c>
      <c r="AO605" s="22">
        <f>Table1[[#This Row],[Contactable leads]]-Table1[[#This Row],[Contacted leads]]</f>
        <v>0</v>
      </c>
      <c r="AP605" s="17"/>
    </row>
    <row r="606" spans="1:42" x14ac:dyDescent="0.35">
      <c r="A606" s="11">
        <v>607</v>
      </c>
      <c r="B606" s="5" t="str">
        <f>IF(Table1[[#This Row],[Savings]]&gt;0,"N","Y")</f>
        <v>N</v>
      </c>
      <c r="C606" s="5" t="s">
        <v>316</v>
      </c>
      <c r="D606" s="5" t="s">
        <v>340</v>
      </c>
      <c r="E606" s="5" t="s">
        <v>906</v>
      </c>
      <c r="F606" s="6">
        <v>29181</v>
      </c>
      <c r="G606" s="7">
        <f t="shared" ca="1" si="119"/>
        <v>45</v>
      </c>
      <c r="H606" s="4">
        <v>13</v>
      </c>
      <c r="I606" s="5" t="str">
        <f>IF(Table1[[#This Row],[No of Employees]]&lt;5,"Below 5",IF(Table1[[#This Row],[No of Employees]]&lt;10,"5 to 10",IF(Table1[[#This Row],[No of Employees]]&lt;15,"10 to 15","Above 15")))</f>
        <v>10 to 15</v>
      </c>
      <c r="J606" s="57">
        <v>15.755473</v>
      </c>
      <c r="K606" s="34">
        <v>19.911981000000001</v>
      </c>
      <c r="L606" s="34">
        <f t="shared" si="120"/>
        <v>35.667453999999999</v>
      </c>
      <c r="M606" s="67">
        <f t="shared" si="121"/>
        <v>1.3079573148868599E-3</v>
      </c>
      <c r="N606" s="34">
        <v>303.466722</v>
      </c>
      <c r="O606" s="68">
        <f t="shared" si="122"/>
        <v>5.6830864207109135E-3</v>
      </c>
      <c r="P606" s="71"/>
      <c r="Q606" s="10">
        <v>15</v>
      </c>
      <c r="R606" s="8">
        <v>122</v>
      </c>
      <c r="S606" s="8">
        <v>14</v>
      </c>
      <c r="T606" s="8">
        <v>17</v>
      </c>
      <c r="U606" s="8">
        <v>0</v>
      </c>
      <c r="V606" s="8">
        <v>5</v>
      </c>
      <c r="W606" s="22">
        <v>7</v>
      </c>
      <c r="X606" s="16">
        <v>180</v>
      </c>
      <c r="Y606" s="8">
        <v>172</v>
      </c>
      <c r="Z606" s="9">
        <f t="shared" si="123"/>
        <v>4.4444444444444398E-2</v>
      </c>
      <c r="AA606" s="8">
        <f t="shared" si="124"/>
        <v>8</v>
      </c>
      <c r="AB606" s="42" t="str">
        <f t="shared" si="125"/>
        <v>C. 100-250</v>
      </c>
      <c r="AC606" s="40">
        <v>0.9</v>
      </c>
      <c r="AD606" s="26">
        <f t="shared" si="126"/>
        <v>155</v>
      </c>
      <c r="AE606" s="31">
        <f t="shared" si="127"/>
        <v>1</v>
      </c>
      <c r="AF606" s="31">
        <f>Table1[[#This Row],[Contactable leads]]*Table1[[#This Row],[Average productive calls per lead]]</f>
        <v>155</v>
      </c>
      <c r="AG606" s="31">
        <f>Table1[[#This Row],[Total Calls]]*$AG$1</f>
        <v>139.5</v>
      </c>
      <c r="AH606" s="31">
        <f>IF(Table1[[#This Row],[MSRU]]="Metro",3,IF(Table1[[#This Row],[MSRU]]="URBAN",2,1))</f>
        <v>3</v>
      </c>
      <c r="AI606" s="23">
        <f t="shared" si="128"/>
        <v>24</v>
      </c>
      <c r="AJ606" s="4">
        <f t="shared" si="129"/>
        <v>8</v>
      </c>
      <c r="AK606" s="4">
        <f t="shared" si="130"/>
        <v>6</v>
      </c>
      <c r="AL606" s="4">
        <f t="shared" si="131"/>
        <v>15</v>
      </c>
      <c r="AM606" s="4">
        <f>(Table1[[#This Row],[Total Employees dedicated for sales pitch]]*Table1[[#This Row],[Working days]]*Table1[[#This Row],[Productive working hours]]*60)/Table1[[#This Row],[Minutes per connected call]]</f>
        <v>1728</v>
      </c>
      <c r="AN60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155</v>
      </c>
      <c r="AO606" s="22">
        <f>Table1[[#This Row],[Contactable leads]]-Table1[[#This Row],[Contacted leads]]</f>
        <v>0</v>
      </c>
      <c r="AP606" s="17"/>
    </row>
    <row r="607" spans="1:42" x14ac:dyDescent="0.35">
      <c r="A607" s="11">
        <v>608</v>
      </c>
      <c r="B607" s="5" t="str">
        <f>IF(Table1[[#This Row],[Savings]]&gt;0,"N","Y")</f>
        <v>N</v>
      </c>
      <c r="C607" s="5" t="s">
        <v>313</v>
      </c>
      <c r="D607" s="5" t="s">
        <v>356</v>
      </c>
      <c r="E607" s="5" t="s">
        <v>907</v>
      </c>
      <c r="F607" s="6">
        <v>35742</v>
      </c>
      <c r="G607" s="7">
        <f t="shared" ca="1" si="119"/>
        <v>27</v>
      </c>
      <c r="H607" s="4">
        <v>8</v>
      </c>
      <c r="I607" s="5" t="str">
        <f>IF(Table1[[#This Row],[No of Employees]]&lt;5,"Below 5",IF(Table1[[#This Row],[No of Employees]]&lt;10,"5 to 10",IF(Table1[[#This Row],[No of Employees]]&lt;15,"10 to 15","Above 15")))</f>
        <v>5 to 10</v>
      </c>
      <c r="J607" s="57">
        <v>42.056685000000002</v>
      </c>
      <c r="K607" s="34">
        <v>4.6090049999999998</v>
      </c>
      <c r="L607" s="34">
        <f t="shared" si="120"/>
        <v>46.665689999999998</v>
      </c>
      <c r="M607" s="67">
        <f t="shared" si="121"/>
        <v>1.7112724275117194E-3</v>
      </c>
      <c r="N607" s="34">
        <v>189.98335700000001</v>
      </c>
      <c r="O607" s="68">
        <f t="shared" si="122"/>
        <v>3.5578590931224867E-3</v>
      </c>
      <c r="P607" s="71"/>
      <c r="Q607" s="10">
        <v>68</v>
      </c>
      <c r="R607" s="8">
        <v>393</v>
      </c>
      <c r="S607" s="8">
        <v>19</v>
      </c>
      <c r="T607" s="8">
        <v>15</v>
      </c>
      <c r="U607" s="8">
        <v>2</v>
      </c>
      <c r="V607" s="8">
        <v>17</v>
      </c>
      <c r="W607" s="22">
        <v>46</v>
      </c>
      <c r="X607" s="16">
        <v>560</v>
      </c>
      <c r="Y607" s="8">
        <v>526</v>
      </c>
      <c r="Z607" s="9">
        <f t="shared" si="123"/>
        <v>6.0714285714285721E-2</v>
      </c>
      <c r="AA607" s="8">
        <f t="shared" si="124"/>
        <v>34</v>
      </c>
      <c r="AB607" s="42" t="str">
        <f t="shared" si="125"/>
        <v>E. 500-750</v>
      </c>
      <c r="AC607" s="40">
        <v>0.9</v>
      </c>
      <c r="AD607" s="26">
        <f t="shared" si="126"/>
        <v>473</v>
      </c>
      <c r="AE607" s="31">
        <f t="shared" si="127"/>
        <v>1</v>
      </c>
      <c r="AF607" s="31">
        <f>Table1[[#This Row],[Contactable leads]]*Table1[[#This Row],[Average productive calls per lead]]</f>
        <v>473</v>
      </c>
      <c r="AG607" s="31">
        <f>Table1[[#This Row],[Total Calls]]*$AG$1</f>
        <v>425.7</v>
      </c>
      <c r="AH607" s="31">
        <f>IF(Table1[[#This Row],[MSRU]]="Metro",3,IF(Table1[[#This Row],[MSRU]]="URBAN",2,1))</f>
        <v>2</v>
      </c>
      <c r="AI607" s="23">
        <f t="shared" si="128"/>
        <v>24</v>
      </c>
      <c r="AJ607" s="4">
        <f t="shared" si="129"/>
        <v>8</v>
      </c>
      <c r="AK607" s="4">
        <f t="shared" si="130"/>
        <v>6</v>
      </c>
      <c r="AL607" s="4">
        <f t="shared" si="131"/>
        <v>15</v>
      </c>
      <c r="AM607" s="4">
        <f>(Table1[[#This Row],[Total Employees dedicated for sales pitch]]*Table1[[#This Row],[Working days]]*Table1[[#This Row],[Productive working hours]]*60)/Table1[[#This Row],[Minutes per connected call]]</f>
        <v>1152</v>
      </c>
      <c r="AN60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473</v>
      </c>
      <c r="AO607" s="22">
        <f>Table1[[#This Row],[Contactable leads]]-Table1[[#This Row],[Contacted leads]]</f>
        <v>0</v>
      </c>
      <c r="AP607" s="17"/>
    </row>
    <row r="608" spans="1:42" x14ac:dyDescent="0.35">
      <c r="A608" s="11">
        <v>609</v>
      </c>
      <c r="B608" s="5" t="str">
        <f>IF(Table1[[#This Row],[Savings]]&gt;0,"N","Y")</f>
        <v>N</v>
      </c>
      <c r="C608" s="5" t="s">
        <v>316</v>
      </c>
      <c r="D608" s="5" t="s">
        <v>340</v>
      </c>
      <c r="E608" s="5" t="s">
        <v>908</v>
      </c>
      <c r="F608" s="6">
        <v>36950</v>
      </c>
      <c r="G608" s="7">
        <f t="shared" ca="1" si="119"/>
        <v>24</v>
      </c>
      <c r="H608" s="4">
        <v>11</v>
      </c>
      <c r="I608" s="5" t="str">
        <f>IF(Table1[[#This Row],[No of Employees]]&lt;5,"Below 5",IF(Table1[[#This Row],[No of Employees]]&lt;10,"5 to 10",IF(Table1[[#This Row],[No of Employees]]&lt;15,"10 to 15","Above 15")))</f>
        <v>10 to 15</v>
      </c>
      <c r="J608" s="57">
        <v>29.168275999999999</v>
      </c>
      <c r="K608" s="34">
        <v>8.212332</v>
      </c>
      <c r="L608" s="34">
        <f t="shared" si="120"/>
        <v>37.380607999999995</v>
      </c>
      <c r="M608" s="67">
        <f t="shared" si="121"/>
        <v>1.3707801983432366E-3</v>
      </c>
      <c r="N608" s="34">
        <v>44.627372999999999</v>
      </c>
      <c r="O608" s="68">
        <f t="shared" si="122"/>
        <v>8.3574639030206698E-4</v>
      </c>
      <c r="P608" s="71"/>
      <c r="Q608" s="10">
        <v>58</v>
      </c>
      <c r="R608" s="8">
        <v>196</v>
      </c>
      <c r="S608" s="8">
        <v>26</v>
      </c>
      <c r="T608" s="8">
        <v>11</v>
      </c>
      <c r="U608" s="8">
        <v>0</v>
      </c>
      <c r="V608" s="8">
        <v>6</v>
      </c>
      <c r="W608" s="22">
        <v>12</v>
      </c>
      <c r="X608" s="16">
        <v>309</v>
      </c>
      <c r="Y608" s="8">
        <v>302</v>
      </c>
      <c r="Z608" s="9">
        <f t="shared" si="123"/>
        <v>2.2653721682847849E-2</v>
      </c>
      <c r="AA608" s="8">
        <f t="shared" si="124"/>
        <v>7</v>
      </c>
      <c r="AB608" s="42" t="str">
        <f t="shared" si="125"/>
        <v>D. 240-500</v>
      </c>
      <c r="AC608" s="40">
        <v>0.9</v>
      </c>
      <c r="AD608" s="26">
        <f t="shared" si="126"/>
        <v>272</v>
      </c>
      <c r="AE608" s="31">
        <f t="shared" si="127"/>
        <v>1</v>
      </c>
      <c r="AF608" s="31">
        <f>Table1[[#This Row],[Contactable leads]]*Table1[[#This Row],[Average productive calls per lead]]</f>
        <v>272</v>
      </c>
      <c r="AG608" s="31">
        <f>Table1[[#This Row],[Total Calls]]*$AG$1</f>
        <v>244.8</v>
      </c>
      <c r="AH608" s="31">
        <f>IF(Table1[[#This Row],[MSRU]]="Metro",3,IF(Table1[[#This Row],[MSRU]]="URBAN",2,1))</f>
        <v>3</v>
      </c>
      <c r="AI608" s="23">
        <f t="shared" si="128"/>
        <v>24</v>
      </c>
      <c r="AJ608" s="4">
        <f t="shared" si="129"/>
        <v>8</v>
      </c>
      <c r="AK608" s="4">
        <f t="shared" si="130"/>
        <v>6</v>
      </c>
      <c r="AL608" s="4">
        <f t="shared" si="131"/>
        <v>15</v>
      </c>
      <c r="AM608" s="4">
        <f>(Table1[[#This Row],[Total Employees dedicated for sales pitch]]*Table1[[#This Row],[Working days]]*Table1[[#This Row],[Productive working hours]]*60)/Table1[[#This Row],[Minutes per connected call]]</f>
        <v>1728</v>
      </c>
      <c r="AN60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272</v>
      </c>
      <c r="AO608" s="22">
        <f>Table1[[#This Row],[Contactable leads]]-Table1[[#This Row],[Contacted leads]]</f>
        <v>0</v>
      </c>
      <c r="AP608" s="17"/>
    </row>
    <row r="609" spans="1:42" x14ac:dyDescent="0.35">
      <c r="A609" s="11">
        <v>610</v>
      </c>
      <c r="B609" s="5" t="str">
        <f>IF(Table1[[#This Row],[Savings]]&gt;0,"N","Y")</f>
        <v>N</v>
      </c>
      <c r="C609" s="5" t="s">
        <v>174</v>
      </c>
      <c r="D609" s="5" t="s">
        <v>175</v>
      </c>
      <c r="E609" s="5" t="s">
        <v>197</v>
      </c>
      <c r="F609" s="6">
        <v>38518</v>
      </c>
      <c r="G609" s="7">
        <f t="shared" ca="1" si="119"/>
        <v>19</v>
      </c>
      <c r="H609" s="4">
        <v>8</v>
      </c>
      <c r="I609" s="5" t="str">
        <f>IF(Table1[[#This Row],[No of Employees]]&lt;5,"Below 5",IF(Table1[[#This Row],[No of Employees]]&lt;10,"5 to 10",IF(Table1[[#This Row],[No of Employees]]&lt;15,"10 to 15","Above 15")))</f>
        <v>5 to 10</v>
      </c>
      <c r="J609" s="57">
        <v>14.466336</v>
      </c>
      <c r="K609" s="34">
        <v>1.074341</v>
      </c>
      <c r="L609" s="34">
        <f t="shared" si="120"/>
        <v>15.540677000000001</v>
      </c>
      <c r="M609" s="67">
        <f t="shared" si="121"/>
        <v>5.6989047102840539E-4</v>
      </c>
      <c r="N609" s="34">
        <v>46.816617999999998</v>
      </c>
      <c r="O609" s="68">
        <f t="shared" si="122"/>
        <v>8.7674485118473754E-4</v>
      </c>
      <c r="P609" s="71"/>
      <c r="Q609" s="10">
        <v>12</v>
      </c>
      <c r="R609" s="8">
        <v>231</v>
      </c>
      <c r="S609" s="8">
        <v>1</v>
      </c>
      <c r="T609" s="8">
        <v>12</v>
      </c>
      <c r="U609" s="8">
        <v>0</v>
      </c>
      <c r="V609" s="8">
        <v>4</v>
      </c>
      <c r="W609" s="22">
        <v>8</v>
      </c>
      <c r="X609" s="16">
        <v>268</v>
      </c>
      <c r="Y609" s="8">
        <v>261</v>
      </c>
      <c r="Z609" s="9">
        <f t="shared" si="123"/>
        <v>2.6119402985074647E-2</v>
      </c>
      <c r="AA609" s="8">
        <f t="shared" si="124"/>
        <v>7</v>
      </c>
      <c r="AB609" s="42" t="str">
        <f t="shared" si="125"/>
        <v>D. 240-500</v>
      </c>
      <c r="AC609" s="40">
        <v>0.9</v>
      </c>
      <c r="AD609" s="26">
        <f t="shared" si="126"/>
        <v>235</v>
      </c>
      <c r="AE609" s="31">
        <f t="shared" si="127"/>
        <v>1</v>
      </c>
      <c r="AF609" s="31">
        <f>Table1[[#This Row],[Contactable leads]]*Table1[[#This Row],[Average productive calls per lead]]</f>
        <v>235</v>
      </c>
      <c r="AG609" s="31">
        <f>Table1[[#This Row],[Total Calls]]*$AG$1</f>
        <v>211.5</v>
      </c>
      <c r="AH609" s="31">
        <f>IF(Table1[[#This Row],[MSRU]]="Metro",3,IF(Table1[[#This Row],[MSRU]]="URBAN",2,1))</f>
        <v>1</v>
      </c>
      <c r="AI609" s="23">
        <f t="shared" si="128"/>
        <v>24</v>
      </c>
      <c r="AJ609" s="4">
        <f t="shared" si="129"/>
        <v>8</v>
      </c>
      <c r="AK609" s="4">
        <f t="shared" si="130"/>
        <v>6</v>
      </c>
      <c r="AL609" s="4">
        <f t="shared" si="131"/>
        <v>15</v>
      </c>
      <c r="AM609" s="4">
        <f>(Table1[[#This Row],[Total Employees dedicated for sales pitch]]*Table1[[#This Row],[Working days]]*Table1[[#This Row],[Productive working hours]]*60)/Table1[[#This Row],[Minutes per connected call]]</f>
        <v>576</v>
      </c>
      <c r="AN60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235</v>
      </c>
      <c r="AO609" s="22">
        <f>Table1[[#This Row],[Contactable leads]]-Table1[[#This Row],[Contacted leads]]</f>
        <v>0</v>
      </c>
      <c r="AP609" s="17"/>
    </row>
    <row r="610" spans="1:42" x14ac:dyDescent="0.35">
      <c r="A610" s="11">
        <v>611</v>
      </c>
      <c r="B610" s="5" t="str">
        <f>IF(Table1[[#This Row],[Savings]]&gt;0,"N","Y")</f>
        <v>N</v>
      </c>
      <c r="C610" s="5" t="s">
        <v>313</v>
      </c>
      <c r="D610" s="5" t="s">
        <v>356</v>
      </c>
      <c r="E610" s="5" t="s">
        <v>909</v>
      </c>
      <c r="F610" s="6">
        <v>39133</v>
      </c>
      <c r="G610" s="7">
        <f t="shared" ca="1" si="119"/>
        <v>18</v>
      </c>
      <c r="H610" s="4">
        <v>11</v>
      </c>
      <c r="I610" s="5" t="str">
        <f>IF(Table1[[#This Row],[No of Employees]]&lt;5,"Below 5",IF(Table1[[#This Row],[No of Employees]]&lt;10,"5 to 10",IF(Table1[[#This Row],[No of Employees]]&lt;15,"10 to 15","Above 15")))</f>
        <v>10 to 15</v>
      </c>
      <c r="J610" s="57">
        <v>11.579582</v>
      </c>
      <c r="K610" s="34">
        <v>3.61043</v>
      </c>
      <c r="L610" s="34">
        <f t="shared" si="120"/>
        <v>15.190011999999999</v>
      </c>
      <c r="M610" s="67">
        <f t="shared" si="121"/>
        <v>5.5703127306533232E-4</v>
      </c>
      <c r="N610" s="34">
        <v>16.944535999999999</v>
      </c>
      <c r="O610" s="68">
        <f t="shared" si="122"/>
        <v>3.1732396162649826E-4</v>
      </c>
      <c r="P610" s="71"/>
      <c r="Q610" s="10">
        <v>58</v>
      </c>
      <c r="R610" s="8">
        <v>46</v>
      </c>
      <c r="S610" s="8">
        <v>8</v>
      </c>
      <c r="T610" s="8">
        <v>7</v>
      </c>
      <c r="U610" s="8">
        <v>0</v>
      </c>
      <c r="V610" s="8">
        <v>6</v>
      </c>
      <c r="W610" s="22">
        <v>4</v>
      </c>
      <c r="X610" s="16">
        <v>129</v>
      </c>
      <c r="Y610" s="8">
        <v>124</v>
      </c>
      <c r="Z610" s="9">
        <f t="shared" si="123"/>
        <v>3.8759689922480578E-2</v>
      </c>
      <c r="AA610" s="8">
        <f t="shared" si="124"/>
        <v>5</v>
      </c>
      <c r="AB610" s="42" t="str">
        <f t="shared" si="125"/>
        <v>C. 100-250</v>
      </c>
      <c r="AC610" s="40">
        <v>0.9</v>
      </c>
      <c r="AD610" s="26">
        <f t="shared" si="126"/>
        <v>112</v>
      </c>
      <c r="AE610" s="31">
        <f t="shared" si="127"/>
        <v>1</v>
      </c>
      <c r="AF610" s="31">
        <f>Table1[[#This Row],[Contactable leads]]*Table1[[#This Row],[Average productive calls per lead]]</f>
        <v>112</v>
      </c>
      <c r="AG610" s="31">
        <f>Table1[[#This Row],[Total Calls]]*$AG$1</f>
        <v>100.8</v>
      </c>
      <c r="AH610" s="31">
        <f>IF(Table1[[#This Row],[MSRU]]="Metro",3,IF(Table1[[#This Row],[MSRU]]="URBAN",2,1))</f>
        <v>2</v>
      </c>
      <c r="AI610" s="23">
        <f t="shared" si="128"/>
        <v>24</v>
      </c>
      <c r="AJ610" s="4">
        <f t="shared" si="129"/>
        <v>8</v>
      </c>
      <c r="AK610" s="4">
        <f t="shared" si="130"/>
        <v>6</v>
      </c>
      <c r="AL610" s="4">
        <f t="shared" si="131"/>
        <v>15</v>
      </c>
      <c r="AM610" s="4">
        <f>(Table1[[#This Row],[Total Employees dedicated for sales pitch]]*Table1[[#This Row],[Working days]]*Table1[[#This Row],[Productive working hours]]*60)/Table1[[#This Row],[Minutes per connected call]]</f>
        <v>1152</v>
      </c>
      <c r="AN61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112</v>
      </c>
      <c r="AO610" s="22">
        <f>Table1[[#This Row],[Contactable leads]]-Table1[[#This Row],[Contacted leads]]</f>
        <v>0</v>
      </c>
      <c r="AP610" s="17"/>
    </row>
    <row r="611" spans="1:42" x14ac:dyDescent="0.35">
      <c r="A611" s="11">
        <v>612</v>
      </c>
      <c r="B611" s="5" t="str">
        <f>IF(Table1[[#This Row],[Savings]]&gt;0,"N","Y")</f>
        <v>N</v>
      </c>
      <c r="C611" s="5" t="s">
        <v>316</v>
      </c>
      <c r="D611" s="5" t="s">
        <v>340</v>
      </c>
      <c r="E611" s="5" t="s">
        <v>910</v>
      </c>
      <c r="F611" s="6">
        <v>39900</v>
      </c>
      <c r="G611" s="7">
        <f t="shared" ca="1" si="119"/>
        <v>16</v>
      </c>
      <c r="H611" s="4">
        <v>10</v>
      </c>
      <c r="I611" s="5" t="str">
        <f>IF(Table1[[#This Row],[No of Employees]]&lt;5,"Below 5",IF(Table1[[#This Row],[No of Employees]]&lt;10,"5 to 10",IF(Table1[[#This Row],[No of Employees]]&lt;15,"10 to 15","Above 15")))</f>
        <v>10 to 15</v>
      </c>
      <c r="J611" s="57">
        <v>16.883552999999999</v>
      </c>
      <c r="K611" s="34">
        <v>5.5887209999999996</v>
      </c>
      <c r="L611" s="34">
        <f t="shared" si="120"/>
        <v>22.472273999999999</v>
      </c>
      <c r="M611" s="67">
        <f t="shared" si="121"/>
        <v>8.2407830848935256E-4</v>
      </c>
      <c r="N611" s="34">
        <v>48.329743999999998</v>
      </c>
      <c r="O611" s="68">
        <f t="shared" si="122"/>
        <v>9.0508148647295411E-4</v>
      </c>
      <c r="P611" s="71"/>
      <c r="Q611" s="10">
        <v>32</v>
      </c>
      <c r="R611" s="8">
        <v>177</v>
      </c>
      <c r="S611" s="8">
        <v>11</v>
      </c>
      <c r="T611" s="8">
        <v>14</v>
      </c>
      <c r="U611" s="8">
        <v>0</v>
      </c>
      <c r="V611" s="8">
        <v>5</v>
      </c>
      <c r="W611" s="22">
        <v>13</v>
      </c>
      <c r="X611" s="16">
        <v>252</v>
      </c>
      <c r="Y611" s="8">
        <v>247</v>
      </c>
      <c r="Z611" s="9">
        <f t="shared" si="123"/>
        <v>1.9841269841269882E-2</v>
      </c>
      <c r="AA611" s="8">
        <f t="shared" si="124"/>
        <v>5</v>
      </c>
      <c r="AB611" s="42" t="str">
        <f t="shared" si="125"/>
        <v>C. 100-250</v>
      </c>
      <c r="AC611" s="40">
        <v>0.9</v>
      </c>
      <c r="AD611" s="26">
        <f t="shared" si="126"/>
        <v>222</v>
      </c>
      <c r="AE611" s="31">
        <f t="shared" si="127"/>
        <v>1</v>
      </c>
      <c r="AF611" s="31">
        <f>Table1[[#This Row],[Contactable leads]]*Table1[[#This Row],[Average productive calls per lead]]</f>
        <v>222</v>
      </c>
      <c r="AG611" s="31">
        <f>Table1[[#This Row],[Total Calls]]*$AG$1</f>
        <v>199.8</v>
      </c>
      <c r="AH611" s="31">
        <f>IF(Table1[[#This Row],[MSRU]]="Metro",3,IF(Table1[[#This Row],[MSRU]]="URBAN",2,1))</f>
        <v>3</v>
      </c>
      <c r="AI611" s="23">
        <f t="shared" si="128"/>
        <v>24</v>
      </c>
      <c r="AJ611" s="4">
        <f t="shared" si="129"/>
        <v>8</v>
      </c>
      <c r="AK611" s="4">
        <f t="shared" si="130"/>
        <v>6</v>
      </c>
      <c r="AL611" s="4">
        <f t="shared" si="131"/>
        <v>15</v>
      </c>
      <c r="AM611" s="4">
        <f>(Table1[[#This Row],[Total Employees dedicated for sales pitch]]*Table1[[#This Row],[Working days]]*Table1[[#This Row],[Productive working hours]]*60)/Table1[[#This Row],[Minutes per connected call]]</f>
        <v>1728</v>
      </c>
      <c r="AN61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222</v>
      </c>
      <c r="AO611" s="22">
        <f>Table1[[#This Row],[Contactable leads]]-Table1[[#This Row],[Contacted leads]]</f>
        <v>0</v>
      </c>
      <c r="AP611" s="17"/>
    </row>
    <row r="612" spans="1:42" x14ac:dyDescent="0.35">
      <c r="A612" s="11">
        <v>613</v>
      </c>
      <c r="B612" s="5" t="str">
        <f>IF(Table1[[#This Row],[Savings]]&gt;0,"N","Y")</f>
        <v>N</v>
      </c>
      <c r="C612" s="5" t="s">
        <v>315</v>
      </c>
      <c r="D612" s="5" t="s">
        <v>340</v>
      </c>
      <c r="E612" s="5" t="s">
        <v>911</v>
      </c>
      <c r="F612" s="6">
        <v>40001</v>
      </c>
      <c r="G612" s="7">
        <f t="shared" ca="1" si="119"/>
        <v>15</v>
      </c>
      <c r="H612" s="4">
        <v>7</v>
      </c>
      <c r="I612" s="5" t="str">
        <f>IF(Table1[[#This Row],[No of Employees]]&lt;5,"Below 5",IF(Table1[[#This Row],[No of Employees]]&lt;10,"5 to 10",IF(Table1[[#This Row],[No of Employees]]&lt;15,"10 to 15","Above 15")))</f>
        <v>5 to 10</v>
      </c>
      <c r="J612" s="57">
        <v>9.8102260000000001</v>
      </c>
      <c r="K612" s="34">
        <v>1.7473700000000001</v>
      </c>
      <c r="L612" s="34">
        <f t="shared" si="120"/>
        <v>11.557596</v>
      </c>
      <c r="M612" s="67">
        <f t="shared" si="121"/>
        <v>4.2382734216765548E-4</v>
      </c>
      <c r="N612" s="34">
        <v>15.435673</v>
      </c>
      <c r="O612" s="68">
        <f t="shared" si="122"/>
        <v>2.8906716045403515E-4</v>
      </c>
      <c r="P612" s="71"/>
      <c r="Q612" s="10">
        <v>13</v>
      </c>
      <c r="R612" s="8">
        <v>67</v>
      </c>
      <c r="S612" s="8">
        <v>8</v>
      </c>
      <c r="T612" s="8">
        <v>8</v>
      </c>
      <c r="U612" s="8">
        <v>0</v>
      </c>
      <c r="V612" s="8">
        <v>7</v>
      </c>
      <c r="W612" s="22">
        <v>3</v>
      </c>
      <c r="X612" s="16">
        <v>106</v>
      </c>
      <c r="Y612" s="8">
        <v>101</v>
      </c>
      <c r="Z612" s="9">
        <f t="shared" si="123"/>
        <v>4.7169811320754707E-2</v>
      </c>
      <c r="AA612" s="8">
        <f t="shared" si="124"/>
        <v>5</v>
      </c>
      <c r="AB612" s="42" t="str">
        <f t="shared" si="125"/>
        <v>C. 100-250</v>
      </c>
      <c r="AC612" s="40">
        <v>0.9</v>
      </c>
      <c r="AD612" s="26">
        <f t="shared" si="126"/>
        <v>91</v>
      </c>
      <c r="AE612" s="31">
        <f t="shared" si="127"/>
        <v>1</v>
      </c>
      <c r="AF612" s="31">
        <f>Table1[[#This Row],[Contactable leads]]*Table1[[#This Row],[Average productive calls per lead]]</f>
        <v>91</v>
      </c>
      <c r="AG612" s="31">
        <f>Table1[[#This Row],[Total Calls]]*$AG$1</f>
        <v>81.900000000000006</v>
      </c>
      <c r="AH612" s="31">
        <f>IF(Table1[[#This Row],[MSRU]]="Metro",3,IF(Table1[[#This Row],[MSRU]]="URBAN",2,1))</f>
        <v>3</v>
      </c>
      <c r="AI612" s="23">
        <f t="shared" si="128"/>
        <v>24</v>
      </c>
      <c r="AJ612" s="4">
        <f t="shared" si="129"/>
        <v>8</v>
      </c>
      <c r="AK612" s="4">
        <f t="shared" si="130"/>
        <v>6</v>
      </c>
      <c r="AL612" s="4">
        <f t="shared" si="131"/>
        <v>15</v>
      </c>
      <c r="AM612" s="4">
        <f>(Table1[[#This Row],[Total Employees dedicated for sales pitch]]*Table1[[#This Row],[Working days]]*Table1[[#This Row],[Productive working hours]]*60)/Table1[[#This Row],[Minutes per connected call]]</f>
        <v>1728</v>
      </c>
      <c r="AN61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91</v>
      </c>
      <c r="AO612" s="22">
        <f>Table1[[#This Row],[Contactable leads]]-Table1[[#This Row],[Contacted leads]]</f>
        <v>0</v>
      </c>
      <c r="AP612" s="17"/>
    </row>
    <row r="613" spans="1:42" x14ac:dyDescent="0.35">
      <c r="A613" s="11">
        <v>614</v>
      </c>
      <c r="B613" s="5" t="str">
        <f>IF(Table1[[#This Row],[Savings]]&gt;0,"N","Y")</f>
        <v>N</v>
      </c>
      <c r="C613" s="5" t="s">
        <v>316</v>
      </c>
      <c r="D613" s="5" t="s">
        <v>340</v>
      </c>
      <c r="E613" s="5" t="s">
        <v>912</v>
      </c>
      <c r="F613" s="6">
        <v>41355</v>
      </c>
      <c r="G613" s="7">
        <f t="shared" ca="1" si="119"/>
        <v>12</v>
      </c>
      <c r="H613" s="4">
        <v>7</v>
      </c>
      <c r="I613" s="5" t="str">
        <f>IF(Table1[[#This Row],[No of Employees]]&lt;5,"Below 5",IF(Table1[[#This Row],[No of Employees]]&lt;10,"5 to 10",IF(Table1[[#This Row],[No of Employees]]&lt;15,"10 to 15","Above 15")))</f>
        <v>5 to 10</v>
      </c>
      <c r="J613" s="57">
        <v>10.252001</v>
      </c>
      <c r="K613" s="34">
        <v>3.0785830000000001</v>
      </c>
      <c r="L613" s="34">
        <f t="shared" si="120"/>
        <v>13.330584</v>
      </c>
      <c r="M613" s="67">
        <f t="shared" si="121"/>
        <v>4.8884439171110268E-4</v>
      </c>
      <c r="N613" s="34">
        <v>19.037939999999999</v>
      </c>
      <c r="O613" s="68">
        <f t="shared" si="122"/>
        <v>3.565275875366299E-4</v>
      </c>
      <c r="P613" s="71"/>
      <c r="Q613" s="10">
        <v>26</v>
      </c>
      <c r="R613" s="8">
        <v>98</v>
      </c>
      <c r="S613" s="8">
        <v>3</v>
      </c>
      <c r="T613" s="8">
        <v>4</v>
      </c>
      <c r="U613" s="8">
        <v>0</v>
      </c>
      <c r="V613" s="8">
        <v>2</v>
      </c>
      <c r="W613" s="22">
        <v>3</v>
      </c>
      <c r="X613" s="16">
        <v>136</v>
      </c>
      <c r="Y613" s="8">
        <v>128</v>
      </c>
      <c r="Z613" s="9">
        <f t="shared" si="123"/>
        <v>5.8823529411764719E-2</v>
      </c>
      <c r="AA613" s="8">
        <f t="shared" si="124"/>
        <v>8</v>
      </c>
      <c r="AB613" s="42" t="str">
        <f t="shared" si="125"/>
        <v>C. 100-250</v>
      </c>
      <c r="AC613" s="40">
        <v>0.9</v>
      </c>
      <c r="AD613" s="26">
        <f t="shared" si="126"/>
        <v>115</v>
      </c>
      <c r="AE613" s="31">
        <f t="shared" si="127"/>
        <v>1</v>
      </c>
      <c r="AF613" s="31">
        <f>Table1[[#This Row],[Contactable leads]]*Table1[[#This Row],[Average productive calls per lead]]</f>
        <v>115</v>
      </c>
      <c r="AG613" s="31">
        <f>Table1[[#This Row],[Total Calls]]*$AG$1</f>
        <v>103.5</v>
      </c>
      <c r="AH613" s="31">
        <f>IF(Table1[[#This Row],[MSRU]]="Metro",3,IF(Table1[[#This Row],[MSRU]]="URBAN",2,1))</f>
        <v>3</v>
      </c>
      <c r="AI613" s="23">
        <f t="shared" si="128"/>
        <v>24</v>
      </c>
      <c r="AJ613" s="4">
        <f t="shared" si="129"/>
        <v>8</v>
      </c>
      <c r="AK613" s="4">
        <f t="shared" si="130"/>
        <v>6</v>
      </c>
      <c r="AL613" s="4">
        <f t="shared" si="131"/>
        <v>15</v>
      </c>
      <c r="AM613" s="4">
        <f>(Table1[[#This Row],[Total Employees dedicated for sales pitch]]*Table1[[#This Row],[Working days]]*Table1[[#This Row],[Productive working hours]]*60)/Table1[[#This Row],[Minutes per connected call]]</f>
        <v>1728</v>
      </c>
      <c r="AN61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115</v>
      </c>
      <c r="AO613" s="22">
        <f>Table1[[#This Row],[Contactable leads]]-Table1[[#This Row],[Contacted leads]]</f>
        <v>0</v>
      </c>
      <c r="AP613" s="17"/>
    </row>
    <row r="614" spans="1:42" x14ac:dyDescent="0.35">
      <c r="A614" s="11">
        <v>615</v>
      </c>
      <c r="B614" s="5" t="str">
        <f>IF(Table1[[#This Row],[Savings]]&gt;0,"N","Y")</f>
        <v>N</v>
      </c>
      <c r="C614" s="5" t="s">
        <v>316</v>
      </c>
      <c r="D614" s="5" t="s">
        <v>356</v>
      </c>
      <c r="E614" s="5" t="s">
        <v>913</v>
      </c>
      <c r="F614" s="6">
        <v>41727</v>
      </c>
      <c r="G614" s="7">
        <f t="shared" ca="1" si="119"/>
        <v>11</v>
      </c>
      <c r="H614" s="4">
        <v>8</v>
      </c>
      <c r="I614" s="5" t="str">
        <f>IF(Table1[[#This Row],[No of Employees]]&lt;5,"Below 5",IF(Table1[[#This Row],[No of Employees]]&lt;10,"5 to 10",IF(Table1[[#This Row],[No of Employees]]&lt;15,"10 to 15","Above 15")))</f>
        <v>5 to 10</v>
      </c>
      <c r="J614" s="57">
        <v>8.5769369999999991</v>
      </c>
      <c r="K614" s="34">
        <v>4.7041120000000003</v>
      </c>
      <c r="L614" s="34">
        <f t="shared" si="120"/>
        <v>13.281048999999999</v>
      </c>
      <c r="M614" s="67">
        <f t="shared" si="121"/>
        <v>4.8702789912957663E-4</v>
      </c>
      <c r="N614" s="34">
        <v>7.8990850000000004</v>
      </c>
      <c r="O614" s="68">
        <f t="shared" si="122"/>
        <v>1.4792785977877756E-4</v>
      </c>
      <c r="P614" s="71"/>
      <c r="Q614" s="10">
        <v>33</v>
      </c>
      <c r="R614" s="8">
        <v>48</v>
      </c>
      <c r="S614" s="8">
        <v>13</v>
      </c>
      <c r="T614" s="8">
        <v>1</v>
      </c>
      <c r="U614" s="8">
        <v>0</v>
      </c>
      <c r="V614" s="8">
        <v>3</v>
      </c>
      <c r="W614" s="22">
        <v>1</v>
      </c>
      <c r="X614" s="16">
        <v>99</v>
      </c>
      <c r="Y614" s="8">
        <v>98</v>
      </c>
      <c r="Z614" s="9">
        <f t="shared" si="123"/>
        <v>1.0101010101010055E-2</v>
      </c>
      <c r="AA614" s="8">
        <f t="shared" si="124"/>
        <v>1</v>
      </c>
      <c r="AB614" s="42" t="str">
        <f t="shared" si="125"/>
        <v>B. 50-100</v>
      </c>
      <c r="AC614" s="40">
        <v>0.9</v>
      </c>
      <c r="AD614" s="26">
        <f t="shared" si="126"/>
        <v>88</v>
      </c>
      <c r="AE614" s="31">
        <f t="shared" si="127"/>
        <v>1</v>
      </c>
      <c r="AF614" s="31">
        <f>Table1[[#This Row],[Contactable leads]]*Table1[[#This Row],[Average productive calls per lead]]</f>
        <v>88</v>
      </c>
      <c r="AG614" s="31">
        <f>Table1[[#This Row],[Total Calls]]*$AG$1</f>
        <v>79.2</v>
      </c>
      <c r="AH614" s="31">
        <f>IF(Table1[[#This Row],[MSRU]]="Metro",3,IF(Table1[[#This Row],[MSRU]]="URBAN",2,1))</f>
        <v>2</v>
      </c>
      <c r="AI614" s="23">
        <f t="shared" si="128"/>
        <v>24</v>
      </c>
      <c r="AJ614" s="4">
        <f t="shared" si="129"/>
        <v>8</v>
      </c>
      <c r="AK614" s="4">
        <f t="shared" si="130"/>
        <v>6</v>
      </c>
      <c r="AL614" s="4">
        <f t="shared" si="131"/>
        <v>15</v>
      </c>
      <c r="AM614" s="4">
        <f>(Table1[[#This Row],[Total Employees dedicated for sales pitch]]*Table1[[#This Row],[Working days]]*Table1[[#This Row],[Productive working hours]]*60)/Table1[[#This Row],[Minutes per connected call]]</f>
        <v>1152</v>
      </c>
      <c r="AN61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88</v>
      </c>
      <c r="AO614" s="22">
        <f>Table1[[#This Row],[Contactable leads]]-Table1[[#This Row],[Contacted leads]]</f>
        <v>0</v>
      </c>
      <c r="AP614" s="17"/>
    </row>
    <row r="615" spans="1:42" x14ac:dyDescent="0.35">
      <c r="A615" s="11">
        <v>616</v>
      </c>
      <c r="B615" s="5" t="str">
        <f>IF(Table1[[#This Row],[Savings]]&gt;0,"N","Y")</f>
        <v>N</v>
      </c>
      <c r="C615" s="5" t="s">
        <v>174</v>
      </c>
      <c r="D615" s="5" t="s">
        <v>343</v>
      </c>
      <c r="E615" s="5" t="s">
        <v>914</v>
      </c>
      <c r="F615" s="6">
        <v>42040</v>
      </c>
      <c r="G615" s="7">
        <f t="shared" ca="1" si="119"/>
        <v>10</v>
      </c>
      <c r="H615" s="4">
        <v>4</v>
      </c>
      <c r="I615" s="5" t="str">
        <f>IF(Table1[[#This Row],[No of Employees]]&lt;5,"Below 5",IF(Table1[[#This Row],[No of Employees]]&lt;10,"5 to 10",IF(Table1[[#This Row],[No of Employees]]&lt;15,"10 to 15","Above 15")))</f>
        <v>Below 5</v>
      </c>
      <c r="J615" s="57">
        <v>7.0241239999999996</v>
      </c>
      <c r="K615" s="34">
        <v>0.63258000000000003</v>
      </c>
      <c r="L615" s="34">
        <f t="shared" si="120"/>
        <v>7.6567039999999995</v>
      </c>
      <c r="M615" s="67">
        <f t="shared" si="121"/>
        <v>2.8077815716040397E-4</v>
      </c>
      <c r="N615" s="34">
        <v>8.6932419999999997</v>
      </c>
      <c r="O615" s="68">
        <f t="shared" si="122"/>
        <v>1.6280020832779742E-4</v>
      </c>
      <c r="P615" s="71"/>
      <c r="Q615" s="10">
        <v>7</v>
      </c>
      <c r="R615" s="8">
        <v>77</v>
      </c>
      <c r="S615" s="8">
        <v>5</v>
      </c>
      <c r="T615" s="8">
        <v>5</v>
      </c>
      <c r="U615" s="8">
        <v>0</v>
      </c>
      <c r="V615" s="8">
        <v>0</v>
      </c>
      <c r="W615" s="22">
        <v>2</v>
      </c>
      <c r="X615" s="16">
        <v>96</v>
      </c>
      <c r="Y615" s="8">
        <v>92</v>
      </c>
      <c r="Z615" s="9">
        <f t="shared" si="123"/>
        <v>4.166666666666663E-2</v>
      </c>
      <c r="AA615" s="8">
        <f t="shared" si="124"/>
        <v>4</v>
      </c>
      <c r="AB615" s="42" t="str">
        <f t="shared" si="125"/>
        <v>B. 50-100</v>
      </c>
      <c r="AC615" s="40">
        <v>0.9</v>
      </c>
      <c r="AD615" s="26">
        <f t="shared" si="126"/>
        <v>83</v>
      </c>
      <c r="AE615" s="31">
        <f t="shared" si="127"/>
        <v>1</v>
      </c>
      <c r="AF615" s="31">
        <f>Table1[[#This Row],[Contactable leads]]*Table1[[#This Row],[Average productive calls per lead]]</f>
        <v>83</v>
      </c>
      <c r="AG615" s="31">
        <f>Table1[[#This Row],[Total Calls]]*$AG$1</f>
        <v>74.7</v>
      </c>
      <c r="AH615" s="31">
        <f>IF(Table1[[#This Row],[MSRU]]="Metro",3,IF(Table1[[#This Row],[MSRU]]="URBAN",2,1))</f>
        <v>1</v>
      </c>
      <c r="AI615" s="23">
        <f t="shared" si="128"/>
        <v>24</v>
      </c>
      <c r="AJ615" s="4">
        <f t="shared" si="129"/>
        <v>8</v>
      </c>
      <c r="AK615" s="4">
        <f t="shared" si="130"/>
        <v>6</v>
      </c>
      <c r="AL615" s="4">
        <f t="shared" si="131"/>
        <v>15</v>
      </c>
      <c r="AM615" s="4">
        <f>(Table1[[#This Row],[Total Employees dedicated for sales pitch]]*Table1[[#This Row],[Working days]]*Table1[[#This Row],[Productive working hours]]*60)/Table1[[#This Row],[Minutes per connected call]]</f>
        <v>576</v>
      </c>
      <c r="AN61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83</v>
      </c>
      <c r="AO615" s="22">
        <f>Table1[[#This Row],[Contactable leads]]-Table1[[#This Row],[Contacted leads]]</f>
        <v>0</v>
      </c>
      <c r="AP615" s="17"/>
    </row>
    <row r="616" spans="1:42" x14ac:dyDescent="0.35">
      <c r="A616" s="11">
        <v>617</v>
      </c>
      <c r="B616" s="5" t="str">
        <f>IF(Table1[[#This Row],[Savings]]&gt;0,"N","Y")</f>
        <v>N</v>
      </c>
      <c r="C616" s="5" t="s">
        <v>313</v>
      </c>
      <c r="D616" s="5" t="s">
        <v>356</v>
      </c>
      <c r="E616" s="5" t="s">
        <v>915</v>
      </c>
      <c r="F616" s="6">
        <v>42076</v>
      </c>
      <c r="G616" s="7">
        <f t="shared" ca="1" si="119"/>
        <v>10</v>
      </c>
      <c r="H616" s="4">
        <v>5</v>
      </c>
      <c r="I616" s="5" t="str">
        <f>IF(Table1[[#This Row],[No of Employees]]&lt;5,"Below 5",IF(Table1[[#This Row],[No of Employees]]&lt;10,"5 to 10",IF(Table1[[#This Row],[No of Employees]]&lt;15,"10 to 15","Above 15")))</f>
        <v>5 to 10</v>
      </c>
      <c r="J616" s="57">
        <v>5.145937</v>
      </c>
      <c r="K616" s="34">
        <v>1.22</v>
      </c>
      <c r="L616" s="34">
        <f t="shared" si="120"/>
        <v>6.3659369999999997</v>
      </c>
      <c r="M616" s="67">
        <f t="shared" si="121"/>
        <v>2.3344458130538029E-4</v>
      </c>
      <c r="N616" s="34">
        <v>10.280620000000001</v>
      </c>
      <c r="O616" s="68">
        <f t="shared" si="122"/>
        <v>1.9252737675299052E-4</v>
      </c>
      <c r="P616" s="71"/>
      <c r="Q616" s="10">
        <v>4</v>
      </c>
      <c r="R616" s="8">
        <v>50</v>
      </c>
      <c r="S616" s="8">
        <v>4</v>
      </c>
      <c r="T616" s="8">
        <v>0</v>
      </c>
      <c r="U616" s="8">
        <v>0</v>
      </c>
      <c r="V616" s="8">
        <v>3</v>
      </c>
      <c r="W616" s="22">
        <v>5</v>
      </c>
      <c r="X616" s="16">
        <v>66</v>
      </c>
      <c r="Y616" s="8">
        <v>66</v>
      </c>
      <c r="Z616" s="9">
        <f t="shared" si="123"/>
        <v>0</v>
      </c>
      <c r="AA616" s="8">
        <f t="shared" si="124"/>
        <v>0</v>
      </c>
      <c r="AB616" s="42" t="str">
        <f t="shared" si="125"/>
        <v>B. 50-100</v>
      </c>
      <c r="AC616" s="40">
        <v>0.9</v>
      </c>
      <c r="AD616" s="26">
        <f t="shared" si="126"/>
        <v>59</v>
      </c>
      <c r="AE616" s="31">
        <f t="shared" si="127"/>
        <v>1</v>
      </c>
      <c r="AF616" s="31">
        <f>Table1[[#This Row],[Contactable leads]]*Table1[[#This Row],[Average productive calls per lead]]</f>
        <v>59</v>
      </c>
      <c r="AG616" s="31">
        <f>Table1[[#This Row],[Total Calls]]*$AG$1</f>
        <v>53.1</v>
      </c>
      <c r="AH616" s="31">
        <f>IF(Table1[[#This Row],[MSRU]]="Metro",3,IF(Table1[[#This Row],[MSRU]]="URBAN",2,1))</f>
        <v>2</v>
      </c>
      <c r="AI616" s="23">
        <f t="shared" si="128"/>
        <v>24</v>
      </c>
      <c r="AJ616" s="4">
        <f t="shared" si="129"/>
        <v>8</v>
      </c>
      <c r="AK616" s="4">
        <f t="shared" si="130"/>
        <v>6</v>
      </c>
      <c r="AL616" s="4">
        <f t="shared" si="131"/>
        <v>15</v>
      </c>
      <c r="AM616" s="4">
        <f>(Table1[[#This Row],[Total Employees dedicated for sales pitch]]*Table1[[#This Row],[Working days]]*Table1[[#This Row],[Productive working hours]]*60)/Table1[[#This Row],[Minutes per connected call]]</f>
        <v>1152</v>
      </c>
      <c r="AN61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59</v>
      </c>
      <c r="AO616" s="22">
        <f>Table1[[#This Row],[Contactable leads]]-Table1[[#This Row],[Contacted leads]]</f>
        <v>0</v>
      </c>
      <c r="AP616" s="17"/>
    </row>
    <row r="617" spans="1:42" x14ac:dyDescent="0.35">
      <c r="A617" s="11">
        <v>618</v>
      </c>
      <c r="B617" s="5" t="str">
        <f>IF(Table1[[#This Row],[Savings]]&gt;0,"N","Y")</f>
        <v>N</v>
      </c>
      <c r="C617" s="5" t="s">
        <v>314</v>
      </c>
      <c r="D617" s="5" t="s">
        <v>356</v>
      </c>
      <c r="E617" s="5" t="s">
        <v>916</v>
      </c>
      <c r="F617" s="6">
        <v>42065</v>
      </c>
      <c r="G617" s="7">
        <f t="shared" ca="1" si="119"/>
        <v>10</v>
      </c>
      <c r="H617" s="4">
        <v>9</v>
      </c>
      <c r="I617" s="5" t="str">
        <f>IF(Table1[[#This Row],[No of Employees]]&lt;5,"Below 5",IF(Table1[[#This Row],[No of Employees]]&lt;10,"5 to 10",IF(Table1[[#This Row],[No of Employees]]&lt;15,"10 to 15","Above 15")))</f>
        <v>5 to 10</v>
      </c>
      <c r="J617" s="57">
        <v>11.658466000000001</v>
      </c>
      <c r="K617" s="34">
        <v>1.473841</v>
      </c>
      <c r="L617" s="34">
        <f t="shared" si="120"/>
        <v>13.132307000000001</v>
      </c>
      <c r="M617" s="67">
        <f t="shared" si="121"/>
        <v>4.8157339747294313E-4</v>
      </c>
      <c r="N617" s="34">
        <v>9.2464560000000002</v>
      </c>
      <c r="O617" s="68">
        <f t="shared" si="122"/>
        <v>1.7316036561432576E-4</v>
      </c>
      <c r="P617" s="71"/>
      <c r="Q617" s="10">
        <v>25</v>
      </c>
      <c r="R617" s="8">
        <v>73</v>
      </c>
      <c r="S617" s="8">
        <v>1</v>
      </c>
      <c r="T617" s="8">
        <v>4</v>
      </c>
      <c r="U617" s="8">
        <v>0</v>
      </c>
      <c r="V617" s="8">
        <v>1</v>
      </c>
      <c r="W617" s="22">
        <v>8</v>
      </c>
      <c r="X617" s="16">
        <v>112</v>
      </c>
      <c r="Y617" s="8">
        <v>111</v>
      </c>
      <c r="Z617" s="9">
        <f t="shared" si="123"/>
        <v>8.9285714285713969E-3</v>
      </c>
      <c r="AA617" s="8">
        <f t="shared" si="124"/>
        <v>1</v>
      </c>
      <c r="AB617" s="42" t="str">
        <f t="shared" si="125"/>
        <v>C. 100-250</v>
      </c>
      <c r="AC617" s="40">
        <v>0.9</v>
      </c>
      <c r="AD617" s="26">
        <f t="shared" si="126"/>
        <v>100</v>
      </c>
      <c r="AE617" s="31">
        <f t="shared" si="127"/>
        <v>1</v>
      </c>
      <c r="AF617" s="31">
        <f>Table1[[#This Row],[Contactable leads]]*Table1[[#This Row],[Average productive calls per lead]]</f>
        <v>100</v>
      </c>
      <c r="AG617" s="31">
        <f>Table1[[#This Row],[Total Calls]]*$AG$1</f>
        <v>90</v>
      </c>
      <c r="AH617" s="31">
        <f>IF(Table1[[#This Row],[MSRU]]="Metro",3,IF(Table1[[#This Row],[MSRU]]="URBAN",2,1))</f>
        <v>2</v>
      </c>
      <c r="AI617" s="23">
        <f t="shared" si="128"/>
        <v>24</v>
      </c>
      <c r="AJ617" s="4">
        <f t="shared" si="129"/>
        <v>8</v>
      </c>
      <c r="AK617" s="4">
        <f t="shared" si="130"/>
        <v>6</v>
      </c>
      <c r="AL617" s="4">
        <f t="shared" si="131"/>
        <v>15</v>
      </c>
      <c r="AM617" s="4">
        <f>(Table1[[#This Row],[Total Employees dedicated for sales pitch]]*Table1[[#This Row],[Working days]]*Table1[[#This Row],[Productive working hours]]*60)/Table1[[#This Row],[Minutes per connected call]]</f>
        <v>1152</v>
      </c>
      <c r="AN61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100</v>
      </c>
      <c r="AO617" s="22">
        <f>Table1[[#This Row],[Contactable leads]]-Table1[[#This Row],[Contacted leads]]</f>
        <v>0</v>
      </c>
      <c r="AP617" s="17"/>
    </row>
    <row r="618" spans="1:42" x14ac:dyDescent="0.35">
      <c r="A618" s="11">
        <v>619</v>
      </c>
      <c r="B618" s="5" t="str">
        <f>IF(Table1[[#This Row],[Savings]]&gt;0,"N","Y")</f>
        <v>N</v>
      </c>
      <c r="C618" s="5" t="s">
        <v>184</v>
      </c>
      <c r="D618" s="5" t="s">
        <v>175</v>
      </c>
      <c r="E618" s="5" t="s">
        <v>917</v>
      </c>
      <c r="F618" s="6">
        <v>42133</v>
      </c>
      <c r="G618" s="7">
        <f t="shared" ca="1" si="119"/>
        <v>10</v>
      </c>
      <c r="H618" s="4">
        <v>6</v>
      </c>
      <c r="I618" s="5" t="str">
        <f>IF(Table1[[#This Row],[No of Employees]]&lt;5,"Below 5",IF(Table1[[#This Row],[No of Employees]]&lt;10,"5 to 10",IF(Table1[[#This Row],[No of Employees]]&lt;15,"10 to 15","Above 15")))</f>
        <v>5 to 10</v>
      </c>
      <c r="J618" s="57">
        <v>8.181362</v>
      </c>
      <c r="K618" s="34">
        <v>0.89</v>
      </c>
      <c r="L618" s="34">
        <f t="shared" si="120"/>
        <v>9.0713620000000006</v>
      </c>
      <c r="M618" s="67">
        <f t="shared" si="121"/>
        <v>3.3265492636190672E-4</v>
      </c>
      <c r="N618" s="34">
        <v>8.5677649999999996</v>
      </c>
      <c r="O618" s="68">
        <f t="shared" si="122"/>
        <v>1.6045037362397263E-4</v>
      </c>
      <c r="P618" s="71"/>
      <c r="Q618" s="10">
        <v>37</v>
      </c>
      <c r="R618" s="8">
        <v>56</v>
      </c>
      <c r="S618" s="8">
        <v>6</v>
      </c>
      <c r="T618" s="8">
        <v>2</v>
      </c>
      <c r="U618" s="8">
        <v>0</v>
      </c>
      <c r="V618" s="8">
        <v>0</v>
      </c>
      <c r="W618" s="22">
        <v>2</v>
      </c>
      <c r="X618" s="16">
        <v>103</v>
      </c>
      <c r="Y618" s="8">
        <v>102</v>
      </c>
      <c r="Z618" s="9">
        <f t="shared" si="123"/>
        <v>9.7087378640776656E-3</v>
      </c>
      <c r="AA618" s="8">
        <f t="shared" si="124"/>
        <v>1</v>
      </c>
      <c r="AB618" s="42" t="str">
        <f t="shared" si="125"/>
        <v>C. 100-250</v>
      </c>
      <c r="AC618" s="40">
        <v>0.9</v>
      </c>
      <c r="AD618" s="26">
        <f t="shared" si="126"/>
        <v>92</v>
      </c>
      <c r="AE618" s="31">
        <f t="shared" si="127"/>
        <v>1</v>
      </c>
      <c r="AF618" s="31">
        <f>Table1[[#This Row],[Contactable leads]]*Table1[[#This Row],[Average productive calls per lead]]</f>
        <v>92</v>
      </c>
      <c r="AG618" s="31">
        <f>Table1[[#This Row],[Total Calls]]*$AG$1</f>
        <v>82.8</v>
      </c>
      <c r="AH618" s="31">
        <f>IF(Table1[[#This Row],[MSRU]]="Metro",3,IF(Table1[[#This Row],[MSRU]]="URBAN",2,1))</f>
        <v>1</v>
      </c>
      <c r="AI618" s="23">
        <f t="shared" si="128"/>
        <v>24</v>
      </c>
      <c r="AJ618" s="4">
        <f t="shared" si="129"/>
        <v>8</v>
      </c>
      <c r="AK618" s="4">
        <f t="shared" si="130"/>
        <v>6</v>
      </c>
      <c r="AL618" s="4">
        <f t="shared" si="131"/>
        <v>15</v>
      </c>
      <c r="AM618" s="4">
        <f>(Table1[[#This Row],[Total Employees dedicated for sales pitch]]*Table1[[#This Row],[Working days]]*Table1[[#This Row],[Productive working hours]]*60)/Table1[[#This Row],[Minutes per connected call]]</f>
        <v>576</v>
      </c>
      <c r="AN61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92</v>
      </c>
      <c r="AO618" s="22">
        <f>Table1[[#This Row],[Contactable leads]]-Table1[[#This Row],[Contacted leads]]</f>
        <v>0</v>
      </c>
      <c r="AP618" s="17"/>
    </row>
    <row r="619" spans="1:42" x14ac:dyDescent="0.35">
      <c r="A619" s="11">
        <v>620</v>
      </c>
      <c r="B619" s="5" t="str">
        <f>IF(Table1[[#This Row],[Savings]]&gt;0,"N","Y")</f>
        <v>N</v>
      </c>
      <c r="C619" s="5" t="s">
        <v>181</v>
      </c>
      <c r="D619" s="5" t="s">
        <v>343</v>
      </c>
      <c r="E619" s="5" t="s">
        <v>918</v>
      </c>
      <c r="F619" s="6">
        <v>42068</v>
      </c>
      <c r="G619" s="7">
        <f t="shared" ca="1" si="119"/>
        <v>10</v>
      </c>
      <c r="H619" s="4">
        <v>3</v>
      </c>
      <c r="I619" s="5" t="str">
        <f>IF(Table1[[#This Row],[No of Employees]]&lt;5,"Below 5",IF(Table1[[#This Row],[No of Employees]]&lt;10,"5 to 10",IF(Table1[[#This Row],[No of Employees]]&lt;15,"10 to 15","Above 15")))</f>
        <v>Below 5</v>
      </c>
      <c r="J619" s="57">
        <v>9.2598950000000002</v>
      </c>
      <c r="K619" s="34">
        <v>0.41368199999999999</v>
      </c>
      <c r="L619" s="34">
        <f t="shared" si="120"/>
        <v>9.6735769999999999</v>
      </c>
      <c r="M619" s="67">
        <f t="shared" si="121"/>
        <v>3.5473868693490946E-4</v>
      </c>
      <c r="N619" s="34">
        <v>5.1135039999999998</v>
      </c>
      <c r="O619" s="68">
        <f t="shared" si="122"/>
        <v>9.576168666247015E-5</v>
      </c>
      <c r="P619" s="71"/>
      <c r="Q619" s="10">
        <v>2</v>
      </c>
      <c r="R619" s="8">
        <v>23</v>
      </c>
      <c r="S619" s="8">
        <v>1</v>
      </c>
      <c r="T619" s="8">
        <v>2</v>
      </c>
      <c r="U619" s="8">
        <v>0</v>
      </c>
      <c r="V619" s="8">
        <v>2</v>
      </c>
      <c r="W619" s="22">
        <v>3</v>
      </c>
      <c r="X619" s="16">
        <v>33</v>
      </c>
      <c r="Y619" s="8">
        <v>32</v>
      </c>
      <c r="Z619" s="9">
        <f t="shared" si="123"/>
        <v>3.0303030303030276E-2</v>
      </c>
      <c r="AA619" s="8">
        <f t="shared" si="124"/>
        <v>1</v>
      </c>
      <c r="AB619" s="42" t="str">
        <f t="shared" si="125"/>
        <v>A. Below 50</v>
      </c>
      <c r="AC619" s="40">
        <v>0.9</v>
      </c>
      <c r="AD619" s="26">
        <f t="shared" si="126"/>
        <v>29</v>
      </c>
      <c r="AE619" s="31">
        <f t="shared" si="127"/>
        <v>1</v>
      </c>
      <c r="AF619" s="31">
        <f>Table1[[#This Row],[Contactable leads]]*Table1[[#This Row],[Average productive calls per lead]]</f>
        <v>29</v>
      </c>
      <c r="AG619" s="31">
        <f>Table1[[#This Row],[Total Calls]]*$AG$1</f>
        <v>26.1</v>
      </c>
      <c r="AH619" s="31">
        <f>IF(Table1[[#This Row],[MSRU]]="Metro",3,IF(Table1[[#This Row],[MSRU]]="URBAN",2,1))</f>
        <v>1</v>
      </c>
      <c r="AI619" s="23">
        <f t="shared" si="128"/>
        <v>24</v>
      </c>
      <c r="AJ619" s="4">
        <f t="shared" si="129"/>
        <v>8</v>
      </c>
      <c r="AK619" s="4">
        <f t="shared" si="130"/>
        <v>6</v>
      </c>
      <c r="AL619" s="4">
        <f t="shared" si="131"/>
        <v>15</v>
      </c>
      <c r="AM619" s="4">
        <f>(Table1[[#This Row],[Total Employees dedicated for sales pitch]]*Table1[[#This Row],[Working days]]*Table1[[#This Row],[Productive working hours]]*60)/Table1[[#This Row],[Minutes per connected call]]</f>
        <v>576</v>
      </c>
      <c r="AN61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29</v>
      </c>
      <c r="AO619" s="22">
        <f>Table1[[#This Row],[Contactable leads]]-Table1[[#This Row],[Contacted leads]]</f>
        <v>0</v>
      </c>
      <c r="AP619" s="17"/>
    </row>
    <row r="620" spans="1:42" x14ac:dyDescent="0.35">
      <c r="A620" s="11">
        <v>621</v>
      </c>
      <c r="B620" s="5" t="str">
        <f>IF(Table1[[#This Row],[Savings]]&gt;0,"N","Y")</f>
        <v>N</v>
      </c>
      <c r="C620" s="5" t="s">
        <v>190</v>
      </c>
      <c r="D620" s="5" t="s">
        <v>175</v>
      </c>
      <c r="E620" s="5" t="s">
        <v>919</v>
      </c>
      <c r="F620" s="6">
        <v>43320</v>
      </c>
      <c r="G620" s="7">
        <f t="shared" ca="1" si="119"/>
        <v>6</v>
      </c>
      <c r="H620" s="4">
        <v>6</v>
      </c>
      <c r="I620" s="5" t="str">
        <f>IF(Table1[[#This Row],[No of Employees]]&lt;5,"Below 5",IF(Table1[[#This Row],[No of Employees]]&lt;10,"5 to 10",IF(Table1[[#This Row],[No of Employees]]&lt;15,"10 to 15","Above 15")))</f>
        <v>5 to 10</v>
      </c>
      <c r="J620" s="57">
        <v>8.7149859999999997</v>
      </c>
      <c r="K620" s="34">
        <v>0.72169899999999998</v>
      </c>
      <c r="L620" s="34">
        <f t="shared" si="120"/>
        <v>9.4366849999999989</v>
      </c>
      <c r="M620" s="67">
        <f t="shared" si="121"/>
        <v>3.4605164624402698E-4</v>
      </c>
      <c r="N620" s="34">
        <v>7.8255439999999998</v>
      </c>
      <c r="O620" s="68">
        <f t="shared" si="122"/>
        <v>1.4655064169136729E-4</v>
      </c>
      <c r="P620" s="71"/>
      <c r="Q620" s="10">
        <v>67</v>
      </c>
      <c r="R620" s="8">
        <v>45</v>
      </c>
      <c r="S620" s="8">
        <v>9</v>
      </c>
      <c r="T620" s="8">
        <v>1</v>
      </c>
      <c r="U620" s="8">
        <v>0</v>
      </c>
      <c r="V620" s="8">
        <v>6</v>
      </c>
      <c r="W620" s="22">
        <v>0</v>
      </c>
      <c r="X620" s="16">
        <v>128</v>
      </c>
      <c r="Y620" s="8">
        <v>128</v>
      </c>
      <c r="Z620" s="9">
        <f t="shared" si="123"/>
        <v>0</v>
      </c>
      <c r="AA620" s="8">
        <f t="shared" si="124"/>
        <v>0</v>
      </c>
      <c r="AB620" s="42" t="str">
        <f t="shared" si="125"/>
        <v>C. 100-250</v>
      </c>
      <c r="AC620" s="40">
        <v>0.9</v>
      </c>
      <c r="AD620" s="26">
        <f t="shared" si="126"/>
        <v>115</v>
      </c>
      <c r="AE620" s="31">
        <f t="shared" si="127"/>
        <v>1</v>
      </c>
      <c r="AF620" s="31">
        <f>Table1[[#This Row],[Contactable leads]]*Table1[[#This Row],[Average productive calls per lead]]</f>
        <v>115</v>
      </c>
      <c r="AG620" s="31">
        <f>Table1[[#This Row],[Total Calls]]*$AG$1</f>
        <v>103.5</v>
      </c>
      <c r="AH620" s="31">
        <f>IF(Table1[[#This Row],[MSRU]]="Metro",3,IF(Table1[[#This Row],[MSRU]]="URBAN",2,1))</f>
        <v>1</v>
      </c>
      <c r="AI620" s="23">
        <f t="shared" si="128"/>
        <v>24</v>
      </c>
      <c r="AJ620" s="4">
        <f t="shared" si="129"/>
        <v>8</v>
      </c>
      <c r="AK620" s="4">
        <f t="shared" si="130"/>
        <v>6</v>
      </c>
      <c r="AL620" s="4">
        <f t="shared" si="131"/>
        <v>15</v>
      </c>
      <c r="AM620" s="4">
        <f>(Table1[[#This Row],[Total Employees dedicated for sales pitch]]*Table1[[#This Row],[Working days]]*Table1[[#This Row],[Productive working hours]]*60)/Table1[[#This Row],[Minutes per connected call]]</f>
        <v>576</v>
      </c>
      <c r="AN62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115</v>
      </c>
      <c r="AO620" s="22">
        <f>Table1[[#This Row],[Contactable leads]]-Table1[[#This Row],[Contacted leads]]</f>
        <v>0</v>
      </c>
      <c r="AP620" s="17"/>
    </row>
    <row r="621" spans="1:42" x14ac:dyDescent="0.35">
      <c r="A621" s="11">
        <v>622</v>
      </c>
      <c r="B621" s="5" t="str">
        <f>IF(Table1[[#This Row],[Savings]]&gt;0,"N","Y")</f>
        <v>N</v>
      </c>
      <c r="C621" s="5" t="s">
        <v>184</v>
      </c>
      <c r="D621" s="5" t="s">
        <v>356</v>
      </c>
      <c r="E621" s="5" t="s">
        <v>920</v>
      </c>
      <c r="F621" s="6">
        <v>42244</v>
      </c>
      <c r="G621" s="7">
        <f t="shared" ca="1" si="119"/>
        <v>9</v>
      </c>
      <c r="H621" s="4">
        <v>9</v>
      </c>
      <c r="I621" s="5" t="str">
        <f>IF(Table1[[#This Row],[No of Employees]]&lt;5,"Below 5",IF(Table1[[#This Row],[No of Employees]]&lt;10,"5 to 10",IF(Table1[[#This Row],[No of Employees]]&lt;15,"10 to 15","Above 15")))</f>
        <v>5 to 10</v>
      </c>
      <c r="J621" s="57">
        <v>35.736683999999997</v>
      </c>
      <c r="K621" s="34">
        <v>4.04345</v>
      </c>
      <c r="L621" s="34">
        <f t="shared" si="120"/>
        <v>39.780133999999997</v>
      </c>
      <c r="M621" s="67">
        <f t="shared" si="121"/>
        <v>1.4587729545394374E-3</v>
      </c>
      <c r="N621" s="34">
        <v>84.348189000000005</v>
      </c>
      <c r="O621" s="68">
        <f t="shared" si="122"/>
        <v>1.5796066348173019E-3</v>
      </c>
      <c r="P621" s="71"/>
      <c r="Q621" s="10">
        <v>12</v>
      </c>
      <c r="R621" s="8">
        <v>228</v>
      </c>
      <c r="S621" s="8">
        <v>12</v>
      </c>
      <c r="T621" s="8">
        <v>10</v>
      </c>
      <c r="U621" s="8">
        <v>0</v>
      </c>
      <c r="V621" s="8">
        <v>4</v>
      </c>
      <c r="W621" s="22">
        <v>5</v>
      </c>
      <c r="X621" s="16">
        <v>271</v>
      </c>
      <c r="Y621" s="8">
        <v>262</v>
      </c>
      <c r="Z621" s="9">
        <f t="shared" si="123"/>
        <v>3.3210332103321027E-2</v>
      </c>
      <c r="AA621" s="8">
        <f t="shared" si="124"/>
        <v>9</v>
      </c>
      <c r="AB621" s="42" t="str">
        <f t="shared" si="125"/>
        <v>D. 240-500</v>
      </c>
      <c r="AC621" s="40">
        <v>0.9</v>
      </c>
      <c r="AD621" s="26">
        <f t="shared" si="126"/>
        <v>236</v>
      </c>
      <c r="AE621" s="31">
        <f t="shared" si="127"/>
        <v>1</v>
      </c>
      <c r="AF621" s="31">
        <f>Table1[[#This Row],[Contactable leads]]*Table1[[#This Row],[Average productive calls per lead]]</f>
        <v>236</v>
      </c>
      <c r="AG621" s="31">
        <f>Table1[[#This Row],[Total Calls]]*$AG$1</f>
        <v>212.4</v>
      </c>
      <c r="AH621" s="31">
        <f>IF(Table1[[#This Row],[MSRU]]="Metro",3,IF(Table1[[#This Row],[MSRU]]="URBAN",2,1))</f>
        <v>2</v>
      </c>
      <c r="AI621" s="23">
        <f t="shared" si="128"/>
        <v>24</v>
      </c>
      <c r="AJ621" s="4">
        <f t="shared" si="129"/>
        <v>8</v>
      </c>
      <c r="AK621" s="4">
        <f t="shared" si="130"/>
        <v>6</v>
      </c>
      <c r="AL621" s="4">
        <f t="shared" si="131"/>
        <v>15</v>
      </c>
      <c r="AM621" s="4">
        <f>(Table1[[#This Row],[Total Employees dedicated for sales pitch]]*Table1[[#This Row],[Working days]]*Table1[[#This Row],[Productive working hours]]*60)/Table1[[#This Row],[Minutes per connected call]]</f>
        <v>1152</v>
      </c>
      <c r="AN62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236</v>
      </c>
      <c r="AO621" s="22">
        <f>Table1[[#This Row],[Contactable leads]]-Table1[[#This Row],[Contacted leads]]</f>
        <v>0</v>
      </c>
      <c r="AP621" s="17"/>
    </row>
    <row r="622" spans="1:42" x14ac:dyDescent="0.35">
      <c r="A622" s="11">
        <v>623</v>
      </c>
      <c r="B622" s="5" t="str">
        <f>IF(Table1[[#This Row],[Savings]]&gt;0,"N","Y")</f>
        <v>N</v>
      </c>
      <c r="C622" s="5" t="s">
        <v>184</v>
      </c>
      <c r="D622" s="5" t="s">
        <v>356</v>
      </c>
      <c r="E622" s="5" t="s">
        <v>921</v>
      </c>
      <c r="F622" s="6">
        <v>42410</v>
      </c>
      <c r="G622" s="7">
        <f t="shared" ca="1" si="119"/>
        <v>9</v>
      </c>
      <c r="H622" s="4">
        <v>8</v>
      </c>
      <c r="I622" s="5" t="str">
        <f>IF(Table1[[#This Row],[No of Employees]]&lt;5,"Below 5",IF(Table1[[#This Row],[No of Employees]]&lt;10,"5 to 10",IF(Table1[[#This Row],[No of Employees]]&lt;15,"10 to 15","Above 15")))</f>
        <v>5 to 10</v>
      </c>
      <c r="J622" s="57">
        <v>21.953016999999999</v>
      </c>
      <c r="K622" s="34">
        <v>2.9101499999999998</v>
      </c>
      <c r="L622" s="34">
        <f t="shared" si="120"/>
        <v>24.863166999999997</v>
      </c>
      <c r="M622" s="67">
        <f t="shared" si="121"/>
        <v>9.1175448488427506E-4</v>
      </c>
      <c r="N622" s="34">
        <v>50.423174000000003</v>
      </c>
      <c r="O622" s="68">
        <f t="shared" si="122"/>
        <v>9.4428559929066495E-4</v>
      </c>
      <c r="P622" s="71"/>
      <c r="Q622" s="10">
        <v>57</v>
      </c>
      <c r="R622" s="8">
        <v>286</v>
      </c>
      <c r="S622" s="8">
        <v>9</v>
      </c>
      <c r="T622" s="8">
        <v>11</v>
      </c>
      <c r="U622" s="8">
        <v>0</v>
      </c>
      <c r="V622" s="8">
        <v>5</v>
      </c>
      <c r="W622" s="22">
        <v>8</v>
      </c>
      <c r="X622" s="16">
        <v>376</v>
      </c>
      <c r="Y622" s="8">
        <v>363</v>
      </c>
      <c r="Z622" s="9">
        <f t="shared" si="123"/>
        <v>3.4574468085106336E-2</v>
      </c>
      <c r="AA622" s="8">
        <f t="shared" si="124"/>
        <v>13</v>
      </c>
      <c r="AB622" s="42" t="str">
        <f t="shared" si="125"/>
        <v>D. 240-500</v>
      </c>
      <c r="AC622" s="40">
        <v>0.9</v>
      </c>
      <c r="AD622" s="26">
        <f t="shared" si="126"/>
        <v>327</v>
      </c>
      <c r="AE622" s="31">
        <f t="shared" si="127"/>
        <v>1</v>
      </c>
      <c r="AF622" s="31">
        <f>Table1[[#This Row],[Contactable leads]]*Table1[[#This Row],[Average productive calls per lead]]</f>
        <v>327</v>
      </c>
      <c r="AG622" s="31">
        <f>Table1[[#This Row],[Total Calls]]*$AG$1</f>
        <v>294.3</v>
      </c>
      <c r="AH622" s="31">
        <f>IF(Table1[[#This Row],[MSRU]]="Metro",3,IF(Table1[[#This Row],[MSRU]]="URBAN",2,1))</f>
        <v>2</v>
      </c>
      <c r="AI622" s="23">
        <f t="shared" si="128"/>
        <v>24</v>
      </c>
      <c r="AJ622" s="4">
        <f t="shared" si="129"/>
        <v>8</v>
      </c>
      <c r="AK622" s="4">
        <f t="shared" si="130"/>
        <v>6</v>
      </c>
      <c r="AL622" s="4">
        <f t="shared" si="131"/>
        <v>15</v>
      </c>
      <c r="AM622" s="4">
        <f>(Table1[[#This Row],[Total Employees dedicated for sales pitch]]*Table1[[#This Row],[Working days]]*Table1[[#This Row],[Productive working hours]]*60)/Table1[[#This Row],[Minutes per connected call]]</f>
        <v>1152</v>
      </c>
      <c r="AN62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327</v>
      </c>
      <c r="AO622" s="22">
        <f>Table1[[#This Row],[Contactable leads]]-Table1[[#This Row],[Contacted leads]]</f>
        <v>0</v>
      </c>
      <c r="AP622" s="17"/>
    </row>
    <row r="623" spans="1:42" x14ac:dyDescent="0.35">
      <c r="A623" s="11">
        <v>624</v>
      </c>
      <c r="B623" s="5" t="str">
        <f>IF(Table1[[#This Row],[Savings]]&gt;0,"N","Y")</f>
        <v>N</v>
      </c>
      <c r="C623" s="5" t="s">
        <v>314</v>
      </c>
      <c r="D623" s="5" t="s">
        <v>356</v>
      </c>
      <c r="E623" s="5" t="s">
        <v>922</v>
      </c>
      <c r="F623" s="6">
        <v>42356</v>
      </c>
      <c r="G623" s="7">
        <f t="shared" ca="1" si="119"/>
        <v>9</v>
      </c>
      <c r="H623" s="4">
        <v>5</v>
      </c>
      <c r="I623" s="5" t="str">
        <f>IF(Table1[[#This Row],[No of Employees]]&lt;5,"Below 5",IF(Table1[[#This Row],[No of Employees]]&lt;10,"5 to 10",IF(Table1[[#This Row],[No of Employees]]&lt;15,"10 to 15","Above 15")))</f>
        <v>5 to 10</v>
      </c>
      <c r="J623" s="57">
        <v>7.1229699999999996</v>
      </c>
      <c r="K623" s="34">
        <v>1.929249</v>
      </c>
      <c r="L623" s="34">
        <f t="shared" si="120"/>
        <v>9.0522189999999991</v>
      </c>
      <c r="M623" s="67">
        <f t="shared" si="121"/>
        <v>3.319529354971009E-4</v>
      </c>
      <c r="N623" s="34">
        <v>2.8136930000000002</v>
      </c>
      <c r="O623" s="68">
        <f t="shared" si="122"/>
        <v>5.2692632572573651E-5</v>
      </c>
      <c r="P623" s="71"/>
      <c r="Q623" s="10">
        <v>41</v>
      </c>
      <c r="R623" s="8">
        <v>36</v>
      </c>
      <c r="S623" s="8">
        <v>7</v>
      </c>
      <c r="T623" s="8">
        <v>1</v>
      </c>
      <c r="U623" s="8">
        <v>0</v>
      </c>
      <c r="V623" s="8">
        <v>3</v>
      </c>
      <c r="W623" s="22">
        <v>4</v>
      </c>
      <c r="X623" s="16">
        <v>92</v>
      </c>
      <c r="Y623" s="8">
        <v>88</v>
      </c>
      <c r="Z623" s="9">
        <f t="shared" si="123"/>
        <v>4.3478260869565188E-2</v>
      </c>
      <c r="AA623" s="8">
        <f t="shared" si="124"/>
        <v>4</v>
      </c>
      <c r="AB623" s="42" t="str">
        <f t="shared" si="125"/>
        <v>B. 50-100</v>
      </c>
      <c r="AC623" s="40">
        <v>0.9</v>
      </c>
      <c r="AD623" s="26">
        <f t="shared" si="126"/>
        <v>79</v>
      </c>
      <c r="AE623" s="31">
        <f t="shared" si="127"/>
        <v>1</v>
      </c>
      <c r="AF623" s="31">
        <f>Table1[[#This Row],[Contactable leads]]*Table1[[#This Row],[Average productive calls per lead]]</f>
        <v>79</v>
      </c>
      <c r="AG623" s="31">
        <f>Table1[[#This Row],[Total Calls]]*$AG$1</f>
        <v>71.100000000000009</v>
      </c>
      <c r="AH623" s="31">
        <f>IF(Table1[[#This Row],[MSRU]]="Metro",3,IF(Table1[[#This Row],[MSRU]]="URBAN",2,1))</f>
        <v>2</v>
      </c>
      <c r="AI623" s="23">
        <f t="shared" si="128"/>
        <v>24</v>
      </c>
      <c r="AJ623" s="4">
        <f t="shared" si="129"/>
        <v>8</v>
      </c>
      <c r="AK623" s="4">
        <f t="shared" si="130"/>
        <v>6</v>
      </c>
      <c r="AL623" s="4">
        <f t="shared" si="131"/>
        <v>15</v>
      </c>
      <c r="AM623" s="4">
        <f>(Table1[[#This Row],[Total Employees dedicated for sales pitch]]*Table1[[#This Row],[Working days]]*Table1[[#This Row],[Productive working hours]]*60)/Table1[[#This Row],[Minutes per connected call]]</f>
        <v>1152</v>
      </c>
      <c r="AN62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79</v>
      </c>
      <c r="AO623" s="22">
        <f>Table1[[#This Row],[Contactable leads]]-Table1[[#This Row],[Contacted leads]]</f>
        <v>0</v>
      </c>
      <c r="AP623" s="17"/>
    </row>
    <row r="624" spans="1:42" x14ac:dyDescent="0.35">
      <c r="A624" s="11">
        <v>625</v>
      </c>
      <c r="B624" s="5" t="str">
        <f>IF(Table1[[#This Row],[Savings]]&gt;0,"N","Y")</f>
        <v>N</v>
      </c>
      <c r="C624" s="5" t="s">
        <v>213</v>
      </c>
      <c r="D624" s="5" t="s">
        <v>175</v>
      </c>
      <c r="E624" s="5" t="s">
        <v>923</v>
      </c>
      <c r="F624" s="6">
        <v>42382</v>
      </c>
      <c r="G624" s="7">
        <f t="shared" ca="1" si="119"/>
        <v>9</v>
      </c>
      <c r="H624" s="4">
        <v>5</v>
      </c>
      <c r="I624" s="5" t="str">
        <f>IF(Table1[[#This Row],[No of Employees]]&lt;5,"Below 5",IF(Table1[[#This Row],[No of Employees]]&lt;10,"5 to 10",IF(Table1[[#This Row],[No of Employees]]&lt;15,"10 to 15","Above 15")))</f>
        <v>5 to 10</v>
      </c>
      <c r="J624" s="57">
        <v>3.506977</v>
      </c>
      <c r="K624" s="34">
        <v>0.43459300000000001</v>
      </c>
      <c r="L624" s="34">
        <f t="shared" si="120"/>
        <v>3.94157</v>
      </c>
      <c r="M624" s="67">
        <f t="shared" si="121"/>
        <v>1.4454088350793415E-4</v>
      </c>
      <c r="N624" s="34">
        <v>1.828476</v>
      </c>
      <c r="O624" s="68">
        <f t="shared" si="122"/>
        <v>3.4242262405944489E-5</v>
      </c>
      <c r="P624" s="71"/>
      <c r="Q624" s="10">
        <v>2</v>
      </c>
      <c r="R624" s="8">
        <v>22</v>
      </c>
      <c r="S624" s="8">
        <v>5</v>
      </c>
      <c r="T624" s="8">
        <v>0</v>
      </c>
      <c r="U624" s="8">
        <v>0</v>
      </c>
      <c r="V624" s="8">
        <v>0</v>
      </c>
      <c r="W624" s="22">
        <v>0</v>
      </c>
      <c r="X624" s="16">
        <v>29</v>
      </c>
      <c r="Y624" s="8">
        <v>27</v>
      </c>
      <c r="Z624" s="9">
        <f t="shared" si="123"/>
        <v>6.8965517241379337E-2</v>
      </c>
      <c r="AA624" s="8">
        <f t="shared" si="124"/>
        <v>2</v>
      </c>
      <c r="AB624" s="42" t="str">
        <f t="shared" si="125"/>
        <v>A. Below 50</v>
      </c>
      <c r="AC624" s="40">
        <v>0.9</v>
      </c>
      <c r="AD624" s="26">
        <f t="shared" si="126"/>
        <v>24</v>
      </c>
      <c r="AE624" s="31">
        <f t="shared" si="127"/>
        <v>1</v>
      </c>
      <c r="AF624" s="31">
        <f>Table1[[#This Row],[Contactable leads]]*Table1[[#This Row],[Average productive calls per lead]]</f>
        <v>24</v>
      </c>
      <c r="AG624" s="31">
        <f>Table1[[#This Row],[Total Calls]]*$AG$1</f>
        <v>21.6</v>
      </c>
      <c r="AH624" s="31">
        <f>IF(Table1[[#This Row],[MSRU]]="Metro",3,IF(Table1[[#This Row],[MSRU]]="URBAN",2,1))</f>
        <v>1</v>
      </c>
      <c r="AI624" s="23">
        <f t="shared" si="128"/>
        <v>24</v>
      </c>
      <c r="AJ624" s="4">
        <f t="shared" si="129"/>
        <v>8</v>
      </c>
      <c r="AK624" s="4">
        <f t="shared" si="130"/>
        <v>6</v>
      </c>
      <c r="AL624" s="4">
        <f t="shared" si="131"/>
        <v>15</v>
      </c>
      <c r="AM624" s="4">
        <f>(Table1[[#This Row],[Total Employees dedicated for sales pitch]]*Table1[[#This Row],[Working days]]*Table1[[#This Row],[Productive working hours]]*60)/Table1[[#This Row],[Minutes per connected call]]</f>
        <v>576</v>
      </c>
      <c r="AN62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24</v>
      </c>
      <c r="AO624" s="22">
        <f>Table1[[#This Row],[Contactable leads]]-Table1[[#This Row],[Contacted leads]]</f>
        <v>0</v>
      </c>
      <c r="AP624" s="17"/>
    </row>
    <row r="625" spans="1:42" hidden="1" x14ac:dyDescent="0.35">
      <c r="A625" s="11">
        <v>626</v>
      </c>
      <c r="B625" s="5" t="str">
        <f>IF(Table1[[#This Row],[Savings]]&gt;0,"N","Y")</f>
        <v>Y</v>
      </c>
      <c r="C625" s="5" t="s">
        <v>313</v>
      </c>
      <c r="D625" s="5" t="s">
        <v>356</v>
      </c>
      <c r="E625" s="5" t="s">
        <v>924</v>
      </c>
      <c r="F625" s="6">
        <v>42399</v>
      </c>
      <c r="G625" s="7">
        <f t="shared" ca="1" si="119"/>
        <v>9</v>
      </c>
      <c r="H625" s="4"/>
      <c r="I625" s="5" t="str">
        <f>IF(Table1[[#This Row],[No of Employees]]&lt;5,"Below 5",IF(Table1[[#This Row],[No of Employees]]&lt;10,"5 to 10",IF(Table1[[#This Row],[No of Employees]]&lt;15,"10 to 15","Above 15")))</f>
        <v>Below 5</v>
      </c>
      <c r="J625" s="57">
        <v>0</v>
      </c>
      <c r="K625" s="34">
        <v>0</v>
      </c>
      <c r="L625" s="34">
        <f t="shared" si="120"/>
        <v>0</v>
      </c>
      <c r="M625" s="35">
        <f t="shared" si="121"/>
        <v>0</v>
      </c>
      <c r="N625" s="34">
        <v>0</v>
      </c>
      <c r="O625" s="36">
        <f t="shared" si="122"/>
        <v>0</v>
      </c>
      <c r="P625" s="70"/>
      <c r="Q625" s="10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22">
        <v>0</v>
      </c>
      <c r="X625" s="16">
        <v>0</v>
      </c>
      <c r="Y625" s="8">
        <v>0</v>
      </c>
      <c r="Z625" s="9">
        <f t="shared" si="123"/>
        <v>0</v>
      </c>
      <c r="AA625" s="8">
        <f t="shared" si="124"/>
        <v>0</v>
      </c>
      <c r="AB625" s="42" t="str">
        <f t="shared" si="125"/>
        <v>A. Below 50</v>
      </c>
      <c r="AC625" s="40">
        <v>0.9</v>
      </c>
      <c r="AD625" s="26">
        <f t="shared" si="126"/>
        <v>0</v>
      </c>
      <c r="AE625" s="31">
        <f t="shared" si="127"/>
        <v>1</v>
      </c>
      <c r="AF625" s="31">
        <f>Table1[[#This Row],[Contactable leads]]*Table1[[#This Row],[Average productive calls per lead]]</f>
        <v>0</v>
      </c>
      <c r="AG625" s="31">
        <f>Table1[[#This Row],[Total Calls]]*$AG$1</f>
        <v>0</v>
      </c>
      <c r="AH625" s="31">
        <f>IF(Table1[[#This Row],[MSRU]]="Metro",3,IF(Table1[[#This Row],[MSRU]]="URBAN",2,1))</f>
        <v>2</v>
      </c>
      <c r="AI625" s="23">
        <f t="shared" si="128"/>
        <v>24</v>
      </c>
      <c r="AJ625" s="4">
        <f t="shared" si="129"/>
        <v>8</v>
      </c>
      <c r="AK625" s="4">
        <f t="shared" si="130"/>
        <v>6</v>
      </c>
      <c r="AL625" s="4">
        <f t="shared" si="131"/>
        <v>15</v>
      </c>
      <c r="AM625" s="4">
        <f>(Table1[[#This Row],[Total Employees dedicated for sales pitch]]*Table1[[#This Row],[Working days]]*Table1[[#This Row],[Productive working hours]]*60)/Table1[[#This Row],[Minutes per connected call]]</f>
        <v>1152</v>
      </c>
      <c r="AN62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625" s="22">
        <f>Table1[[#This Row],[Contactable leads]]-Table1[[#This Row],[Contacted leads]]</f>
        <v>0</v>
      </c>
      <c r="AP625" s="17"/>
    </row>
    <row r="626" spans="1:42" x14ac:dyDescent="0.35">
      <c r="A626" s="11">
        <v>627</v>
      </c>
      <c r="B626" s="5" t="str">
        <f>IF(Table1[[#This Row],[Savings]]&gt;0,"N","Y")</f>
        <v>N</v>
      </c>
      <c r="C626" s="5" t="s">
        <v>316</v>
      </c>
      <c r="D626" s="5" t="s">
        <v>175</v>
      </c>
      <c r="E626" s="5" t="s">
        <v>925</v>
      </c>
      <c r="F626" s="6">
        <v>42440</v>
      </c>
      <c r="G626" s="7">
        <f t="shared" ca="1" si="119"/>
        <v>9</v>
      </c>
      <c r="H626" s="4">
        <v>6</v>
      </c>
      <c r="I626" s="5" t="str">
        <f>IF(Table1[[#This Row],[No of Employees]]&lt;5,"Below 5",IF(Table1[[#This Row],[No of Employees]]&lt;10,"5 to 10",IF(Table1[[#This Row],[No of Employees]]&lt;15,"10 to 15","Above 15")))</f>
        <v>5 to 10</v>
      </c>
      <c r="J626" s="57">
        <v>9.6137309999999996</v>
      </c>
      <c r="K626" s="34">
        <v>3.0203329999999999</v>
      </c>
      <c r="L626" s="34">
        <f t="shared" si="120"/>
        <v>12.634063999999999</v>
      </c>
      <c r="M626" s="67">
        <f t="shared" si="121"/>
        <v>4.6330238277026271E-4</v>
      </c>
      <c r="N626" s="34">
        <v>5.4914149999999999</v>
      </c>
      <c r="O626" s="68">
        <f t="shared" si="122"/>
        <v>1.0283890705152251E-4</v>
      </c>
      <c r="P626" s="71"/>
      <c r="Q626" s="10">
        <v>35</v>
      </c>
      <c r="R626" s="8">
        <v>50</v>
      </c>
      <c r="S626" s="8">
        <v>3</v>
      </c>
      <c r="T626" s="8">
        <v>1</v>
      </c>
      <c r="U626" s="8">
        <v>0</v>
      </c>
      <c r="V626" s="8">
        <v>3</v>
      </c>
      <c r="W626" s="22">
        <v>1</v>
      </c>
      <c r="X626" s="16">
        <v>93</v>
      </c>
      <c r="Y626" s="8">
        <v>91</v>
      </c>
      <c r="Z626" s="9">
        <f t="shared" si="123"/>
        <v>2.1505376344086002E-2</v>
      </c>
      <c r="AA626" s="8">
        <f t="shared" si="124"/>
        <v>2</v>
      </c>
      <c r="AB626" s="42" t="str">
        <f t="shared" si="125"/>
        <v>B. 50-100</v>
      </c>
      <c r="AC626" s="40">
        <v>0.9</v>
      </c>
      <c r="AD626" s="26">
        <f t="shared" si="126"/>
        <v>82</v>
      </c>
      <c r="AE626" s="31">
        <f t="shared" si="127"/>
        <v>1</v>
      </c>
      <c r="AF626" s="31">
        <f>Table1[[#This Row],[Contactable leads]]*Table1[[#This Row],[Average productive calls per lead]]</f>
        <v>82</v>
      </c>
      <c r="AG626" s="31">
        <f>Table1[[#This Row],[Total Calls]]*$AG$1</f>
        <v>73.8</v>
      </c>
      <c r="AH626" s="31">
        <f>IF(Table1[[#This Row],[MSRU]]="Metro",3,IF(Table1[[#This Row],[MSRU]]="URBAN",2,1))</f>
        <v>1</v>
      </c>
      <c r="AI626" s="23">
        <f t="shared" si="128"/>
        <v>24</v>
      </c>
      <c r="AJ626" s="4">
        <f t="shared" si="129"/>
        <v>8</v>
      </c>
      <c r="AK626" s="4">
        <f t="shared" si="130"/>
        <v>6</v>
      </c>
      <c r="AL626" s="4">
        <f t="shared" si="131"/>
        <v>15</v>
      </c>
      <c r="AM626" s="4">
        <f>(Table1[[#This Row],[Total Employees dedicated for sales pitch]]*Table1[[#This Row],[Working days]]*Table1[[#This Row],[Productive working hours]]*60)/Table1[[#This Row],[Minutes per connected call]]</f>
        <v>576</v>
      </c>
      <c r="AN62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82</v>
      </c>
      <c r="AO626" s="22">
        <f>Table1[[#This Row],[Contactable leads]]-Table1[[#This Row],[Contacted leads]]</f>
        <v>0</v>
      </c>
      <c r="AP626" s="17"/>
    </row>
    <row r="627" spans="1:42" x14ac:dyDescent="0.35">
      <c r="A627" s="11">
        <v>628</v>
      </c>
      <c r="B627" s="5" t="str">
        <f>IF(Table1[[#This Row],[Savings]]&gt;0,"N","Y")</f>
        <v>N</v>
      </c>
      <c r="C627" s="5" t="s">
        <v>316</v>
      </c>
      <c r="D627" s="5" t="s">
        <v>340</v>
      </c>
      <c r="E627" s="5" t="s">
        <v>926</v>
      </c>
      <c r="F627" s="6">
        <v>42429</v>
      </c>
      <c r="G627" s="7">
        <f t="shared" ca="1" si="119"/>
        <v>9</v>
      </c>
      <c r="H627" s="4">
        <v>6</v>
      </c>
      <c r="I627" s="5" t="str">
        <f>IF(Table1[[#This Row],[No of Employees]]&lt;5,"Below 5",IF(Table1[[#This Row],[No of Employees]]&lt;10,"5 to 10",IF(Table1[[#This Row],[No of Employees]]&lt;15,"10 to 15","Above 15")))</f>
        <v>5 to 10</v>
      </c>
      <c r="J627" s="57">
        <v>9.6224989999999995</v>
      </c>
      <c r="K627" s="34">
        <v>8.0755839999999992</v>
      </c>
      <c r="L627" s="34">
        <f t="shared" si="120"/>
        <v>17.698082999999997</v>
      </c>
      <c r="M627" s="67">
        <f t="shared" si="121"/>
        <v>6.4900447111601448E-4</v>
      </c>
      <c r="N627" s="34">
        <v>22.721955999999999</v>
      </c>
      <c r="O627" s="68">
        <f t="shared" si="122"/>
        <v>4.2551894568390553E-4</v>
      </c>
      <c r="P627" s="71"/>
      <c r="Q627" s="10">
        <v>7</v>
      </c>
      <c r="R627" s="8">
        <v>81</v>
      </c>
      <c r="S627" s="8">
        <v>12</v>
      </c>
      <c r="T627" s="8">
        <v>5</v>
      </c>
      <c r="U627" s="8">
        <v>0</v>
      </c>
      <c r="V627" s="8">
        <v>0</v>
      </c>
      <c r="W627" s="22">
        <v>2</v>
      </c>
      <c r="X627" s="16">
        <v>107</v>
      </c>
      <c r="Y627" s="8">
        <v>105</v>
      </c>
      <c r="Z627" s="9">
        <f t="shared" si="123"/>
        <v>1.8691588785046731E-2</v>
      </c>
      <c r="AA627" s="8">
        <f t="shared" si="124"/>
        <v>2</v>
      </c>
      <c r="AB627" s="42" t="str">
        <f t="shared" si="125"/>
        <v>C. 100-250</v>
      </c>
      <c r="AC627" s="40">
        <v>0.9</v>
      </c>
      <c r="AD627" s="26">
        <f t="shared" si="126"/>
        <v>95</v>
      </c>
      <c r="AE627" s="31">
        <f t="shared" si="127"/>
        <v>1</v>
      </c>
      <c r="AF627" s="31">
        <f>Table1[[#This Row],[Contactable leads]]*Table1[[#This Row],[Average productive calls per lead]]</f>
        <v>95</v>
      </c>
      <c r="AG627" s="31">
        <f>Table1[[#This Row],[Total Calls]]*$AG$1</f>
        <v>85.5</v>
      </c>
      <c r="AH627" s="31">
        <f>IF(Table1[[#This Row],[MSRU]]="Metro",3,IF(Table1[[#This Row],[MSRU]]="URBAN",2,1))</f>
        <v>3</v>
      </c>
      <c r="AI627" s="23">
        <f t="shared" si="128"/>
        <v>24</v>
      </c>
      <c r="AJ627" s="4">
        <f t="shared" si="129"/>
        <v>8</v>
      </c>
      <c r="AK627" s="4">
        <f t="shared" si="130"/>
        <v>6</v>
      </c>
      <c r="AL627" s="4">
        <f t="shared" si="131"/>
        <v>15</v>
      </c>
      <c r="AM627" s="4">
        <f>(Table1[[#This Row],[Total Employees dedicated for sales pitch]]*Table1[[#This Row],[Working days]]*Table1[[#This Row],[Productive working hours]]*60)/Table1[[#This Row],[Minutes per connected call]]</f>
        <v>1728</v>
      </c>
      <c r="AN62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95</v>
      </c>
      <c r="AO627" s="22">
        <f>Table1[[#This Row],[Contactable leads]]-Table1[[#This Row],[Contacted leads]]</f>
        <v>0</v>
      </c>
      <c r="AP627" s="17"/>
    </row>
    <row r="628" spans="1:42" x14ac:dyDescent="0.35">
      <c r="A628" s="11">
        <v>629</v>
      </c>
      <c r="B628" s="5" t="str">
        <f>IF(Table1[[#This Row],[Savings]]&gt;0,"N","Y")</f>
        <v>N</v>
      </c>
      <c r="C628" s="5" t="s">
        <v>179</v>
      </c>
      <c r="D628" s="5" t="s">
        <v>356</v>
      </c>
      <c r="E628" s="5" t="s">
        <v>927</v>
      </c>
      <c r="F628" s="6">
        <v>42440</v>
      </c>
      <c r="G628" s="7">
        <f t="shared" ca="1" si="119"/>
        <v>9</v>
      </c>
      <c r="H628" s="4">
        <v>5</v>
      </c>
      <c r="I628" s="5" t="str">
        <f>IF(Table1[[#This Row],[No of Employees]]&lt;5,"Below 5",IF(Table1[[#This Row],[No of Employees]]&lt;10,"5 to 10",IF(Table1[[#This Row],[No of Employees]]&lt;15,"10 to 15","Above 15")))</f>
        <v>5 to 10</v>
      </c>
      <c r="J628" s="57">
        <v>3.7403309999999999</v>
      </c>
      <c r="K628" s="34">
        <v>0.69546799999999998</v>
      </c>
      <c r="L628" s="34">
        <f t="shared" si="120"/>
        <v>4.4357989999999994</v>
      </c>
      <c r="M628" s="67">
        <f t="shared" si="121"/>
        <v>1.6266470125447745E-4</v>
      </c>
      <c r="N628" s="34">
        <v>7.450901</v>
      </c>
      <c r="O628" s="68">
        <f t="shared" si="122"/>
        <v>1.3953462183956158E-4</v>
      </c>
      <c r="P628" s="71"/>
      <c r="Q628" s="10">
        <v>6</v>
      </c>
      <c r="R628" s="8">
        <v>52</v>
      </c>
      <c r="S628" s="8">
        <v>4</v>
      </c>
      <c r="T628" s="8">
        <v>4</v>
      </c>
      <c r="U628" s="8">
        <v>0</v>
      </c>
      <c r="V628" s="8">
        <v>0</v>
      </c>
      <c r="W628" s="22">
        <v>2</v>
      </c>
      <c r="X628" s="16">
        <v>68</v>
      </c>
      <c r="Y628" s="8">
        <v>66</v>
      </c>
      <c r="Z628" s="9">
        <f t="shared" si="123"/>
        <v>2.9411764705882359E-2</v>
      </c>
      <c r="AA628" s="8">
        <f t="shared" si="124"/>
        <v>2</v>
      </c>
      <c r="AB628" s="42" t="str">
        <f t="shared" si="125"/>
        <v>B. 50-100</v>
      </c>
      <c r="AC628" s="40">
        <v>0.9</v>
      </c>
      <c r="AD628" s="26">
        <f t="shared" si="126"/>
        <v>59</v>
      </c>
      <c r="AE628" s="31">
        <f t="shared" si="127"/>
        <v>1</v>
      </c>
      <c r="AF628" s="31">
        <f>Table1[[#This Row],[Contactable leads]]*Table1[[#This Row],[Average productive calls per lead]]</f>
        <v>59</v>
      </c>
      <c r="AG628" s="31">
        <f>Table1[[#This Row],[Total Calls]]*$AG$1</f>
        <v>53.1</v>
      </c>
      <c r="AH628" s="31">
        <f>IF(Table1[[#This Row],[MSRU]]="Metro",3,IF(Table1[[#This Row],[MSRU]]="URBAN",2,1))</f>
        <v>2</v>
      </c>
      <c r="AI628" s="23">
        <f t="shared" si="128"/>
        <v>24</v>
      </c>
      <c r="AJ628" s="4">
        <f t="shared" si="129"/>
        <v>8</v>
      </c>
      <c r="AK628" s="4">
        <f t="shared" si="130"/>
        <v>6</v>
      </c>
      <c r="AL628" s="4">
        <f t="shared" si="131"/>
        <v>15</v>
      </c>
      <c r="AM628" s="4">
        <f>(Table1[[#This Row],[Total Employees dedicated for sales pitch]]*Table1[[#This Row],[Working days]]*Table1[[#This Row],[Productive working hours]]*60)/Table1[[#This Row],[Minutes per connected call]]</f>
        <v>1152</v>
      </c>
      <c r="AN62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59</v>
      </c>
      <c r="AO628" s="22">
        <f>Table1[[#This Row],[Contactable leads]]-Table1[[#This Row],[Contacted leads]]</f>
        <v>0</v>
      </c>
      <c r="AP628" s="17"/>
    </row>
    <row r="629" spans="1:42" x14ac:dyDescent="0.35">
      <c r="A629" s="11">
        <v>630</v>
      </c>
      <c r="B629" s="5" t="str">
        <f>IF(Table1[[#This Row],[Savings]]&gt;0,"N","Y")</f>
        <v>N</v>
      </c>
      <c r="C629" s="5" t="s">
        <v>179</v>
      </c>
      <c r="D629" s="5" t="s">
        <v>175</v>
      </c>
      <c r="E629" s="5" t="s">
        <v>928</v>
      </c>
      <c r="F629" s="6">
        <v>42457</v>
      </c>
      <c r="G629" s="7">
        <f t="shared" ca="1" si="119"/>
        <v>9</v>
      </c>
      <c r="H629" s="4">
        <v>6</v>
      </c>
      <c r="I629" s="5" t="str">
        <f>IF(Table1[[#This Row],[No of Employees]]&lt;5,"Below 5",IF(Table1[[#This Row],[No of Employees]]&lt;10,"5 to 10",IF(Table1[[#This Row],[No of Employees]]&lt;15,"10 to 15","Above 15")))</f>
        <v>5 to 10</v>
      </c>
      <c r="J629" s="57">
        <v>8.8641050000000003</v>
      </c>
      <c r="K629" s="34">
        <v>0.66856199999999999</v>
      </c>
      <c r="L629" s="34">
        <f t="shared" si="120"/>
        <v>9.532667</v>
      </c>
      <c r="M629" s="67">
        <f t="shared" si="121"/>
        <v>3.4957139169593032E-4</v>
      </c>
      <c r="N629" s="34">
        <v>31.230889000000001</v>
      </c>
      <c r="O629" s="68">
        <f t="shared" si="122"/>
        <v>5.848675598197217E-4</v>
      </c>
      <c r="P629" s="71"/>
      <c r="Q629" s="10">
        <v>9</v>
      </c>
      <c r="R629" s="8">
        <v>123</v>
      </c>
      <c r="S629" s="8">
        <v>4</v>
      </c>
      <c r="T629" s="8">
        <v>4</v>
      </c>
      <c r="U629" s="8">
        <v>0</v>
      </c>
      <c r="V629" s="8">
        <v>2</v>
      </c>
      <c r="W629" s="22">
        <v>1</v>
      </c>
      <c r="X629" s="16">
        <v>143</v>
      </c>
      <c r="Y629" s="8">
        <v>139</v>
      </c>
      <c r="Z629" s="9">
        <f t="shared" si="123"/>
        <v>2.7972027972028024E-2</v>
      </c>
      <c r="AA629" s="8">
        <f t="shared" si="124"/>
        <v>4</v>
      </c>
      <c r="AB629" s="42" t="str">
        <f t="shared" si="125"/>
        <v>C. 100-250</v>
      </c>
      <c r="AC629" s="40">
        <v>0.9</v>
      </c>
      <c r="AD629" s="26">
        <f t="shared" si="126"/>
        <v>125</v>
      </c>
      <c r="AE629" s="31">
        <f t="shared" si="127"/>
        <v>1</v>
      </c>
      <c r="AF629" s="31">
        <f>Table1[[#This Row],[Contactable leads]]*Table1[[#This Row],[Average productive calls per lead]]</f>
        <v>125</v>
      </c>
      <c r="AG629" s="31">
        <f>Table1[[#This Row],[Total Calls]]*$AG$1</f>
        <v>112.5</v>
      </c>
      <c r="AH629" s="31">
        <f>IF(Table1[[#This Row],[MSRU]]="Metro",3,IF(Table1[[#This Row],[MSRU]]="URBAN",2,1))</f>
        <v>1</v>
      </c>
      <c r="AI629" s="23">
        <f t="shared" si="128"/>
        <v>24</v>
      </c>
      <c r="AJ629" s="4">
        <f t="shared" si="129"/>
        <v>8</v>
      </c>
      <c r="AK629" s="4">
        <f t="shared" si="130"/>
        <v>6</v>
      </c>
      <c r="AL629" s="4">
        <f t="shared" si="131"/>
        <v>15</v>
      </c>
      <c r="AM629" s="4">
        <f>(Table1[[#This Row],[Total Employees dedicated for sales pitch]]*Table1[[#This Row],[Working days]]*Table1[[#This Row],[Productive working hours]]*60)/Table1[[#This Row],[Minutes per connected call]]</f>
        <v>576</v>
      </c>
      <c r="AN62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125</v>
      </c>
      <c r="AO629" s="22">
        <f>Table1[[#This Row],[Contactable leads]]-Table1[[#This Row],[Contacted leads]]</f>
        <v>0</v>
      </c>
      <c r="AP629" s="17"/>
    </row>
    <row r="630" spans="1:42" x14ac:dyDescent="0.35">
      <c r="A630" s="11">
        <v>631</v>
      </c>
      <c r="B630" s="5" t="str">
        <f>IF(Table1[[#This Row],[Savings]]&gt;0,"N","Y")</f>
        <v>N</v>
      </c>
      <c r="C630" s="5" t="s">
        <v>181</v>
      </c>
      <c r="D630" s="5" t="s">
        <v>175</v>
      </c>
      <c r="E630" s="5" t="s">
        <v>929</v>
      </c>
      <c r="F630" s="6">
        <v>42625</v>
      </c>
      <c r="G630" s="7">
        <f t="shared" ca="1" si="119"/>
        <v>8</v>
      </c>
      <c r="H630" s="4">
        <v>5</v>
      </c>
      <c r="I630" s="5" t="str">
        <f>IF(Table1[[#This Row],[No of Employees]]&lt;5,"Below 5",IF(Table1[[#This Row],[No of Employees]]&lt;10,"5 to 10",IF(Table1[[#This Row],[No of Employees]]&lt;15,"10 to 15","Above 15")))</f>
        <v>5 to 10</v>
      </c>
      <c r="J630" s="57">
        <v>8.5512630000000005</v>
      </c>
      <c r="K630" s="34">
        <v>0.92488599999999999</v>
      </c>
      <c r="L630" s="34">
        <f t="shared" si="120"/>
        <v>9.4761490000000013</v>
      </c>
      <c r="M630" s="67">
        <f t="shared" si="121"/>
        <v>3.4749882628313768E-4</v>
      </c>
      <c r="N630" s="34">
        <v>5.883534</v>
      </c>
      <c r="O630" s="68">
        <f t="shared" si="122"/>
        <v>1.1018220370532412E-4</v>
      </c>
      <c r="P630" s="71"/>
      <c r="Q630" s="10">
        <v>29</v>
      </c>
      <c r="R630" s="8">
        <v>30</v>
      </c>
      <c r="S630" s="8">
        <v>21</v>
      </c>
      <c r="T630" s="8">
        <v>1</v>
      </c>
      <c r="U630" s="8">
        <v>0</v>
      </c>
      <c r="V630" s="8">
        <v>1</v>
      </c>
      <c r="W630" s="22">
        <v>4</v>
      </c>
      <c r="X630" s="16">
        <v>86</v>
      </c>
      <c r="Y630" s="8">
        <v>85</v>
      </c>
      <c r="Z630" s="9">
        <f t="shared" si="123"/>
        <v>1.1627906976744207E-2</v>
      </c>
      <c r="AA630" s="8">
        <f t="shared" si="124"/>
        <v>1</v>
      </c>
      <c r="AB630" s="42" t="str">
        <f t="shared" si="125"/>
        <v>B. 50-100</v>
      </c>
      <c r="AC630" s="40">
        <v>0.9</v>
      </c>
      <c r="AD630" s="26">
        <f t="shared" si="126"/>
        <v>77</v>
      </c>
      <c r="AE630" s="31">
        <f t="shared" si="127"/>
        <v>1</v>
      </c>
      <c r="AF630" s="31">
        <f>Table1[[#This Row],[Contactable leads]]*Table1[[#This Row],[Average productive calls per lead]]</f>
        <v>77</v>
      </c>
      <c r="AG630" s="31">
        <f>Table1[[#This Row],[Total Calls]]*$AG$1</f>
        <v>69.3</v>
      </c>
      <c r="AH630" s="31">
        <f>IF(Table1[[#This Row],[MSRU]]="Metro",3,IF(Table1[[#This Row],[MSRU]]="URBAN",2,1))</f>
        <v>1</v>
      </c>
      <c r="AI630" s="23">
        <f t="shared" si="128"/>
        <v>24</v>
      </c>
      <c r="AJ630" s="4">
        <f t="shared" si="129"/>
        <v>8</v>
      </c>
      <c r="AK630" s="4">
        <f t="shared" si="130"/>
        <v>6</v>
      </c>
      <c r="AL630" s="4">
        <f t="shared" si="131"/>
        <v>15</v>
      </c>
      <c r="AM630" s="4">
        <f>(Table1[[#This Row],[Total Employees dedicated for sales pitch]]*Table1[[#This Row],[Working days]]*Table1[[#This Row],[Productive working hours]]*60)/Table1[[#This Row],[Minutes per connected call]]</f>
        <v>576</v>
      </c>
      <c r="AN63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77</v>
      </c>
      <c r="AO630" s="22">
        <f>Table1[[#This Row],[Contactable leads]]-Table1[[#This Row],[Contacted leads]]</f>
        <v>0</v>
      </c>
      <c r="AP630" s="17"/>
    </row>
    <row r="631" spans="1:42" x14ac:dyDescent="0.35">
      <c r="A631" s="11">
        <v>632</v>
      </c>
      <c r="B631" s="5" t="str">
        <f>IF(Table1[[#This Row],[Savings]]&gt;0,"N","Y")</f>
        <v>N</v>
      </c>
      <c r="C631" s="5" t="s">
        <v>314</v>
      </c>
      <c r="D631" s="5" t="s">
        <v>356</v>
      </c>
      <c r="E631" s="5" t="s">
        <v>930</v>
      </c>
      <c r="F631" s="6">
        <v>42621</v>
      </c>
      <c r="G631" s="7">
        <f t="shared" ca="1" si="119"/>
        <v>8</v>
      </c>
      <c r="H631" s="4">
        <v>7</v>
      </c>
      <c r="I631" s="5" t="str">
        <f>IF(Table1[[#This Row],[No of Employees]]&lt;5,"Below 5",IF(Table1[[#This Row],[No of Employees]]&lt;10,"5 to 10",IF(Table1[[#This Row],[No of Employees]]&lt;15,"10 to 15","Above 15")))</f>
        <v>5 to 10</v>
      </c>
      <c r="J631" s="57">
        <v>12.11064</v>
      </c>
      <c r="K631" s="34">
        <v>1.0998019999999999</v>
      </c>
      <c r="L631" s="34">
        <f t="shared" si="120"/>
        <v>13.210442</v>
      </c>
      <c r="M631" s="67">
        <f t="shared" si="121"/>
        <v>4.8443867753466787E-4</v>
      </c>
      <c r="N631" s="34">
        <v>12.450499000000001</v>
      </c>
      <c r="O631" s="68">
        <f t="shared" si="122"/>
        <v>2.3316316639810942E-4</v>
      </c>
      <c r="P631" s="71"/>
      <c r="Q631" s="10">
        <v>105</v>
      </c>
      <c r="R631" s="8">
        <v>58</v>
      </c>
      <c r="S631" s="8">
        <v>5</v>
      </c>
      <c r="T631" s="8">
        <v>3</v>
      </c>
      <c r="U631" s="8">
        <v>0</v>
      </c>
      <c r="V631" s="8">
        <v>1</v>
      </c>
      <c r="W631" s="22">
        <v>6</v>
      </c>
      <c r="X631" s="16">
        <v>178</v>
      </c>
      <c r="Y631" s="8">
        <v>176</v>
      </c>
      <c r="Z631" s="9">
        <f t="shared" si="123"/>
        <v>1.1235955056179803E-2</v>
      </c>
      <c r="AA631" s="8">
        <f t="shared" si="124"/>
        <v>2</v>
      </c>
      <c r="AB631" s="42" t="str">
        <f t="shared" si="125"/>
        <v>C. 100-250</v>
      </c>
      <c r="AC631" s="40">
        <v>0.9</v>
      </c>
      <c r="AD631" s="26">
        <f t="shared" si="126"/>
        <v>158</v>
      </c>
      <c r="AE631" s="31">
        <f t="shared" si="127"/>
        <v>1</v>
      </c>
      <c r="AF631" s="31">
        <f>Table1[[#This Row],[Contactable leads]]*Table1[[#This Row],[Average productive calls per lead]]</f>
        <v>158</v>
      </c>
      <c r="AG631" s="31">
        <f>Table1[[#This Row],[Total Calls]]*$AG$1</f>
        <v>142.20000000000002</v>
      </c>
      <c r="AH631" s="31">
        <f>IF(Table1[[#This Row],[MSRU]]="Metro",3,IF(Table1[[#This Row],[MSRU]]="URBAN",2,1))</f>
        <v>2</v>
      </c>
      <c r="AI631" s="23">
        <f t="shared" si="128"/>
        <v>24</v>
      </c>
      <c r="AJ631" s="4">
        <f t="shared" si="129"/>
        <v>8</v>
      </c>
      <c r="AK631" s="4">
        <f t="shared" si="130"/>
        <v>6</v>
      </c>
      <c r="AL631" s="4">
        <f t="shared" si="131"/>
        <v>15</v>
      </c>
      <c r="AM631" s="4">
        <f>(Table1[[#This Row],[Total Employees dedicated for sales pitch]]*Table1[[#This Row],[Working days]]*Table1[[#This Row],[Productive working hours]]*60)/Table1[[#This Row],[Minutes per connected call]]</f>
        <v>1152</v>
      </c>
      <c r="AN63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158</v>
      </c>
      <c r="AO631" s="22">
        <f>Table1[[#This Row],[Contactable leads]]-Table1[[#This Row],[Contacted leads]]</f>
        <v>0</v>
      </c>
      <c r="AP631" s="17"/>
    </row>
    <row r="632" spans="1:42" hidden="1" x14ac:dyDescent="0.35">
      <c r="A632" s="11">
        <v>633</v>
      </c>
      <c r="B632" s="5" t="str">
        <f>IF(Table1[[#This Row],[Savings]]&gt;0,"N","Y")</f>
        <v>Y</v>
      </c>
      <c r="C632" s="5" t="s">
        <v>313</v>
      </c>
      <c r="D632" s="5" t="s">
        <v>340</v>
      </c>
      <c r="E632" s="5" t="s">
        <v>931</v>
      </c>
      <c r="F632" s="6">
        <v>42780</v>
      </c>
      <c r="G632" s="7">
        <f t="shared" ca="1" si="119"/>
        <v>8</v>
      </c>
      <c r="H632" s="4"/>
      <c r="I632" s="5" t="str">
        <f>IF(Table1[[#This Row],[No of Employees]]&lt;5,"Below 5",IF(Table1[[#This Row],[No of Employees]]&lt;10,"5 to 10",IF(Table1[[#This Row],[No of Employees]]&lt;15,"10 to 15","Above 15")))</f>
        <v>Below 5</v>
      </c>
      <c r="J632" s="57">
        <v>0</v>
      </c>
      <c r="K632" s="34">
        <v>0</v>
      </c>
      <c r="L632" s="34">
        <f t="shared" si="120"/>
        <v>0</v>
      </c>
      <c r="M632" s="35">
        <f t="shared" si="121"/>
        <v>0</v>
      </c>
      <c r="N632" s="34">
        <v>0</v>
      </c>
      <c r="O632" s="36">
        <f t="shared" si="122"/>
        <v>0</v>
      </c>
      <c r="P632" s="70"/>
      <c r="Q632" s="10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22">
        <v>0</v>
      </c>
      <c r="X632" s="16">
        <v>0</v>
      </c>
      <c r="Y632" s="8">
        <v>0</v>
      </c>
      <c r="Z632" s="9">
        <f t="shared" si="123"/>
        <v>0</v>
      </c>
      <c r="AA632" s="8">
        <f t="shared" si="124"/>
        <v>0</v>
      </c>
      <c r="AB632" s="42" t="str">
        <f t="shared" si="125"/>
        <v>A. Below 50</v>
      </c>
      <c r="AC632" s="40">
        <v>0.9</v>
      </c>
      <c r="AD632" s="26">
        <f t="shared" si="126"/>
        <v>0</v>
      </c>
      <c r="AE632" s="31">
        <f t="shared" si="127"/>
        <v>1</v>
      </c>
      <c r="AF632" s="31">
        <f>Table1[[#This Row],[Contactable leads]]*Table1[[#This Row],[Average productive calls per lead]]</f>
        <v>0</v>
      </c>
      <c r="AG632" s="31">
        <f>Table1[[#This Row],[Total Calls]]*$AG$1</f>
        <v>0</v>
      </c>
      <c r="AH632" s="31">
        <f>IF(Table1[[#This Row],[MSRU]]="Metro",3,IF(Table1[[#This Row],[MSRU]]="URBAN",2,1))</f>
        <v>3</v>
      </c>
      <c r="AI632" s="23">
        <f t="shared" si="128"/>
        <v>24</v>
      </c>
      <c r="AJ632" s="4">
        <f t="shared" si="129"/>
        <v>8</v>
      </c>
      <c r="AK632" s="4">
        <f t="shared" si="130"/>
        <v>6</v>
      </c>
      <c r="AL632" s="4">
        <f t="shared" si="131"/>
        <v>15</v>
      </c>
      <c r="AM632" s="4">
        <f>(Table1[[#This Row],[Total Employees dedicated for sales pitch]]*Table1[[#This Row],[Working days]]*Table1[[#This Row],[Productive working hours]]*60)/Table1[[#This Row],[Minutes per connected call]]</f>
        <v>1728</v>
      </c>
      <c r="AN63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632" s="22">
        <f>Table1[[#This Row],[Contactable leads]]-Table1[[#This Row],[Contacted leads]]</f>
        <v>0</v>
      </c>
      <c r="AP632" s="17"/>
    </row>
    <row r="633" spans="1:42" x14ac:dyDescent="0.35">
      <c r="A633" s="11">
        <v>634</v>
      </c>
      <c r="B633" s="5" t="str">
        <f>IF(Table1[[#This Row],[Savings]]&gt;0,"N","Y")</f>
        <v>N</v>
      </c>
      <c r="C633" s="5" t="s">
        <v>313</v>
      </c>
      <c r="D633" s="5" t="s">
        <v>340</v>
      </c>
      <c r="E633" s="5" t="s">
        <v>932</v>
      </c>
      <c r="F633" s="6">
        <v>42779</v>
      </c>
      <c r="G633" s="7">
        <f t="shared" ca="1" si="119"/>
        <v>8</v>
      </c>
      <c r="H633" s="4">
        <v>5</v>
      </c>
      <c r="I633" s="5" t="str">
        <f>IF(Table1[[#This Row],[No of Employees]]&lt;5,"Below 5",IF(Table1[[#This Row],[No of Employees]]&lt;10,"5 to 10",IF(Table1[[#This Row],[No of Employees]]&lt;15,"10 to 15","Above 15")))</f>
        <v>5 to 10</v>
      </c>
      <c r="J633" s="57">
        <v>7.0740610000000004</v>
      </c>
      <c r="K633" s="34">
        <v>1.364034</v>
      </c>
      <c r="L633" s="34">
        <f t="shared" si="120"/>
        <v>8.4380950000000006</v>
      </c>
      <c r="M633" s="67">
        <f t="shared" si="121"/>
        <v>3.094324612841791E-4</v>
      </c>
      <c r="N633" s="34">
        <v>7.8300929999999997</v>
      </c>
      <c r="O633" s="68">
        <f t="shared" si="122"/>
        <v>1.4663583179049062E-4</v>
      </c>
      <c r="P633" s="71"/>
      <c r="Q633" s="10">
        <v>26</v>
      </c>
      <c r="R633" s="8">
        <v>48</v>
      </c>
      <c r="S633" s="8">
        <v>11</v>
      </c>
      <c r="T633" s="8">
        <v>1</v>
      </c>
      <c r="U633" s="8">
        <v>0</v>
      </c>
      <c r="V633" s="8">
        <v>1</v>
      </c>
      <c r="W633" s="22">
        <v>3</v>
      </c>
      <c r="X633" s="16">
        <v>90</v>
      </c>
      <c r="Y633" s="8">
        <v>89</v>
      </c>
      <c r="Z633" s="9">
        <f t="shared" si="123"/>
        <v>1.1111111111111072E-2</v>
      </c>
      <c r="AA633" s="8">
        <f t="shared" si="124"/>
        <v>1</v>
      </c>
      <c r="AB633" s="42" t="str">
        <f t="shared" si="125"/>
        <v>B. 50-100</v>
      </c>
      <c r="AC633" s="40">
        <v>0.9</v>
      </c>
      <c r="AD633" s="26">
        <f t="shared" si="126"/>
        <v>80</v>
      </c>
      <c r="AE633" s="31">
        <f t="shared" si="127"/>
        <v>1</v>
      </c>
      <c r="AF633" s="31">
        <f>Table1[[#This Row],[Contactable leads]]*Table1[[#This Row],[Average productive calls per lead]]</f>
        <v>80</v>
      </c>
      <c r="AG633" s="31">
        <f>Table1[[#This Row],[Total Calls]]*$AG$1</f>
        <v>72</v>
      </c>
      <c r="AH633" s="31">
        <f>IF(Table1[[#This Row],[MSRU]]="Metro",3,IF(Table1[[#This Row],[MSRU]]="URBAN",2,1))</f>
        <v>3</v>
      </c>
      <c r="AI633" s="23">
        <f t="shared" si="128"/>
        <v>24</v>
      </c>
      <c r="AJ633" s="4">
        <f t="shared" si="129"/>
        <v>8</v>
      </c>
      <c r="AK633" s="4">
        <f t="shared" si="130"/>
        <v>6</v>
      </c>
      <c r="AL633" s="4">
        <f t="shared" si="131"/>
        <v>15</v>
      </c>
      <c r="AM633" s="4">
        <f>(Table1[[#This Row],[Total Employees dedicated for sales pitch]]*Table1[[#This Row],[Working days]]*Table1[[#This Row],[Productive working hours]]*60)/Table1[[#This Row],[Minutes per connected call]]</f>
        <v>1728</v>
      </c>
      <c r="AN63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80</v>
      </c>
      <c r="AO633" s="22">
        <f>Table1[[#This Row],[Contactable leads]]-Table1[[#This Row],[Contacted leads]]</f>
        <v>0</v>
      </c>
      <c r="AP633" s="17"/>
    </row>
    <row r="634" spans="1:42" x14ac:dyDescent="0.35">
      <c r="A634" s="11">
        <v>635</v>
      </c>
      <c r="B634" s="5" t="str">
        <f>IF(Table1[[#This Row],[Savings]]&gt;0,"N","Y")</f>
        <v>N</v>
      </c>
      <c r="C634" s="5" t="s">
        <v>316</v>
      </c>
      <c r="D634" s="5" t="s">
        <v>340</v>
      </c>
      <c r="E634" s="5" t="s">
        <v>933</v>
      </c>
      <c r="F634" s="6">
        <v>42796</v>
      </c>
      <c r="G634" s="7">
        <f t="shared" ca="1" si="119"/>
        <v>8</v>
      </c>
      <c r="H634" s="4">
        <v>5</v>
      </c>
      <c r="I634" s="5" t="str">
        <f>IF(Table1[[#This Row],[No of Employees]]&lt;5,"Below 5",IF(Table1[[#This Row],[No of Employees]]&lt;10,"5 to 10",IF(Table1[[#This Row],[No of Employees]]&lt;15,"10 to 15","Above 15")))</f>
        <v>5 to 10</v>
      </c>
      <c r="J634" s="57">
        <v>6.0224250000000001</v>
      </c>
      <c r="K634" s="34">
        <v>2.5655230000000002</v>
      </c>
      <c r="L634" s="34">
        <f t="shared" si="120"/>
        <v>8.5879480000000008</v>
      </c>
      <c r="M634" s="67">
        <f t="shared" si="121"/>
        <v>3.1492770430062038E-4</v>
      </c>
      <c r="N634" s="34">
        <v>7.1516039999999998</v>
      </c>
      <c r="O634" s="68">
        <f t="shared" si="122"/>
        <v>1.3392962269748263E-4</v>
      </c>
      <c r="P634" s="71"/>
      <c r="Q634" s="10">
        <v>8</v>
      </c>
      <c r="R634" s="8">
        <v>64</v>
      </c>
      <c r="S634" s="8">
        <v>12</v>
      </c>
      <c r="T634" s="8">
        <v>2</v>
      </c>
      <c r="U634" s="8">
        <v>0</v>
      </c>
      <c r="V634" s="8">
        <v>0</v>
      </c>
      <c r="W634" s="22">
        <v>2</v>
      </c>
      <c r="X634" s="16">
        <v>88</v>
      </c>
      <c r="Y634" s="8">
        <v>87</v>
      </c>
      <c r="Z634" s="9">
        <f t="shared" si="123"/>
        <v>1.1363636363636354E-2</v>
      </c>
      <c r="AA634" s="8">
        <f t="shared" si="124"/>
        <v>1</v>
      </c>
      <c r="AB634" s="42" t="str">
        <f t="shared" si="125"/>
        <v>B. 50-100</v>
      </c>
      <c r="AC634" s="40">
        <v>0.9</v>
      </c>
      <c r="AD634" s="26">
        <f t="shared" si="126"/>
        <v>78</v>
      </c>
      <c r="AE634" s="31">
        <f t="shared" si="127"/>
        <v>1</v>
      </c>
      <c r="AF634" s="31">
        <f>Table1[[#This Row],[Contactable leads]]*Table1[[#This Row],[Average productive calls per lead]]</f>
        <v>78</v>
      </c>
      <c r="AG634" s="31">
        <f>Table1[[#This Row],[Total Calls]]*$AG$1</f>
        <v>70.2</v>
      </c>
      <c r="AH634" s="31">
        <f>IF(Table1[[#This Row],[MSRU]]="Metro",3,IF(Table1[[#This Row],[MSRU]]="URBAN",2,1))</f>
        <v>3</v>
      </c>
      <c r="AI634" s="23">
        <f t="shared" si="128"/>
        <v>24</v>
      </c>
      <c r="AJ634" s="4">
        <f t="shared" si="129"/>
        <v>8</v>
      </c>
      <c r="AK634" s="4">
        <f t="shared" si="130"/>
        <v>6</v>
      </c>
      <c r="AL634" s="4">
        <f t="shared" si="131"/>
        <v>15</v>
      </c>
      <c r="AM634" s="4">
        <f>(Table1[[#This Row],[Total Employees dedicated for sales pitch]]*Table1[[#This Row],[Working days]]*Table1[[#This Row],[Productive working hours]]*60)/Table1[[#This Row],[Minutes per connected call]]</f>
        <v>1728</v>
      </c>
      <c r="AN63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78</v>
      </c>
      <c r="AO634" s="22">
        <f>Table1[[#This Row],[Contactable leads]]-Table1[[#This Row],[Contacted leads]]</f>
        <v>0</v>
      </c>
      <c r="AP634" s="17"/>
    </row>
    <row r="635" spans="1:42" x14ac:dyDescent="0.35">
      <c r="A635" s="11">
        <v>636</v>
      </c>
      <c r="B635" s="5" t="str">
        <f>IF(Table1[[#This Row],[Savings]]&gt;0,"N","Y")</f>
        <v>N</v>
      </c>
      <c r="C635" s="5" t="s">
        <v>190</v>
      </c>
      <c r="D635" s="5" t="s">
        <v>343</v>
      </c>
      <c r="E635" s="5" t="s">
        <v>934</v>
      </c>
      <c r="F635" s="6">
        <v>42793</v>
      </c>
      <c r="G635" s="7">
        <f t="shared" ca="1" si="119"/>
        <v>8</v>
      </c>
      <c r="H635" s="4">
        <v>3</v>
      </c>
      <c r="I635" s="5" t="str">
        <f>IF(Table1[[#This Row],[No of Employees]]&lt;5,"Below 5",IF(Table1[[#This Row],[No of Employees]]&lt;10,"5 to 10",IF(Table1[[#This Row],[No of Employees]]&lt;15,"10 to 15","Above 15")))</f>
        <v>Below 5</v>
      </c>
      <c r="J635" s="57">
        <v>8.2187420000000007</v>
      </c>
      <c r="K635" s="34">
        <v>0.17355899999999999</v>
      </c>
      <c r="L635" s="34">
        <f t="shared" si="120"/>
        <v>8.3923009999999998</v>
      </c>
      <c r="M635" s="67">
        <f t="shared" si="121"/>
        <v>3.0775315450556992E-4</v>
      </c>
      <c r="N635" s="34">
        <v>4.8423990000000003</v>
      </c>
      <c r="O635" s="68">
        <f t="shared" si="122"/>
        <v>9.0684645153823852E-5</v>
      </c>
      <c r="P635" s="71"/>
      <c r="Q635" s="10">
        <v>25</v>
      </c>
      <c r="R635" s="8">
        <v>45</v>
      </c>
      <c r="S635" s="8">
        <v>3</v>
      </c>
      <c r="T635" s="8">
        <v>0</v>
      </c>
      <c r="U635" s="8">
        <v>0</v>
      </c>
      <c r="V635" s="8">
        <v>1</v>
      </c>
      <c r="W635" s="22">
        <v>4</v>
      </c>
      <c r="X635" s="16">
        <v>78</v>
      </c>
      <c r="Y635" s="8">
        <v>76</v>
      </c>
      <c r="Z635" s="9">
        <f t="shared" si="123"/>
        <v>2.5641025641025661E-2</v>
      </c>
      <c r="AA635" s="8">
        <f t="shared" si="124"/>
        <v>2</v>
      </c>
      <c r="AB635" s="42" t="str">
        <f t="shared" si="125"/>
        <v>B. 50-100</v>
      </c>
      <c r="AC635" s="40">
        <v>0.9</v>
      </c>
      <c r="AD635" s="26">
        <f t="shared" si="126"/>
        <v>68</v>
      </c>
      <c r="AE635" s="31">
        <f t="shared" si="127"/>
        <v>1</v>
      </c>
      <c r="AF635" s="31">
        <f>Table1[[#This Row],[Contactable leads]]*Table1[[#This Row],[Average productive calls per lead]]</f>
        <v>68</v>
      </c>
      <c r="AG635" s="31">
        <f>Table1[[#This Row],[Total Calls]]*$AG$1</f>
        <v>61.2</v>
      </c>
      <c r="AH635" s="31">
        <f>IF(Table1[[#This Row],[MSRU]]="Metro",3,IF(Table1[[#This Row],[MSRU]]="URBAN",2,1))</f>
        <v>1</v>
      </c>
      <c r="AI635" s="23">
        <f t="shared" si="128"/>
        <v>24</v>
      </c>
      <c r="AJ635" s="4">
        <f t="shared" si="129"/>
        <v>8</v>
      </c>
      <c r="AK635" s="4">
        <f t="shared" si="130"/>
        <v>6</v>
      </c>
      <c r="AL635" s="4">
        <f t="shared" si="131"/>
        <v>15</v>
      </c>
      <c r="AM635" s="4">
        <f>(Table1[[#This Row],[Total Employees dedicated for sales pitch]]*Table1[[#This Row],[Working days]]*Table1[[#This Row],[Productive working hours]]*60)/Table1[[#This Row],[Minutes per connected call]]</f>
        <v>576</v>
      </c>
      <c r="AN63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68</v>
      </c>
      <c r="AO635" s="22">
        <f>Table1[[#This Row],[Contactable leads]]-Table1[[#This Row],[Contacted leads]]</f>
        <v>0</v>
      </c>
      <c r="AP635" s="17"/>
    </row>
    <row r="636" spans="1:42" x14ac:dyDescent="0.35">
      <c r="A636" s="11">
        <v>637</v>
      </c>
      <c r="B636" s="5" t="str">
        <f>IF(Table1[[#This Row],[Savings]]&gt;0,"N","Y")</f>
        <v>N</v>
      </c>
      <c r="C636" s="5" t="s">
        <v>316</v>
      </c>
      <c r="D636" s="5" t="s">
        <v>340</v>
      </c>
      <c r="E636" s="5" t="s">
        <v>935</v>
      </c>
      <c r="F636" s="6">
        <v>43033</v>
      </c>
      <c r="G636" s="7">
        <f t="shared" ca="1" si="119"/>
        <v>7</v>
      </c>
      <c r="H636" s="4">
        <v>4</v>
      </c>
      <c r="I636" s="5" t="str">
        <f>IF(Table1[[#This Row],[No of Employees]]&lt;5,"Below 5",IF(Table1[[#This Row],[No of Employees]]&lt;10,"5 to 10",IF(Table1[[#This Row],[No of Employees]]&lt;15,"10 to 15","Above 15")))</f>
        <v>Below 5</v>
      </c>
      <c r="J636" s="57">
        <v>4.0147279999999999</v>
      </c>
      <c r="K636" s="34">
        <v>2.4369190000000001</v>
      </c>
      <c r="L636" s="34">
        <f t="shared" si="120"/>
        <v>6.4516469999999995</v>
      </c>
      <c r="M636" s="67">
        <f t="shared" si="121"/>
        <v>2.3658764336579403E-4</v>
      </c>
      <c r="N636" s="34">
        <v>8.2865249999999993</v>
      </c>
      <c r="O636" s="68">
        <f t="shared" si="122"/>
        <v>1.5518353179556042E-4</v>
      </c>
      <c r="P636" s="71"/>
      <c r="Q636" s="10">
        <v>9</v>
      </c>
      <c r="R636" s="8">
        <v>44</v>
      </c>
      <c r="S636" s="8">
        <v>5</v>
      </c>
      <c r="T636" s="8">
        <v>5</v>
      </c>
      <c r="U636" s="8">
        <v>0</v>
      </c>
      <c r="V636" s="8">
        <v>1</v>
      </c>
      <c r="W636" s="22">
        <v>2</v>
      </c>
      <c r="X636" s="16">
        <v>66</v>
      </c>
      <c r="Y636" s="8">
        <v>62</v>
      </c>
      <c r="Z636" s="9">
        <f t="shared" si="123"/>
        <v>6.0606060606060552E-2</v>
      </c>
      <c r="AA636" s="8">
        <f t="shared" si="124"/>
        <v>4</v>
      </c>
      <c r="AB636" s="42" t="str">
        <f t="shared" si="125"/>
        <v>B. 50-100</v>
      </c>
      <c r="AC636" s="40">
        <v>0.9</v>
      </c>
      <c r="AD636" s="26">
        <f t="shared" si="126"/>
        <v>56</v>
      </c>
      <c r="AE636" s="31">
        <f t="shared" si="127"/>
        <v>1</v>
      </c>
      <c r="AF636" s="31">
        <f>Table1[[#This Row],[Contactable leads]]*Table1[[#This Row],[Average productive calls per lead]]</f>
        <v>56</v>
      </c>
      <c r="AG636" s="31">
        <f>Table1[[#This Row],[Total Calls]]*$AG$1</f>
        <v>50.4</v>
      </c>
      <c r="AH636" s="31">
        <f>IF(Table1[[#This Row],[MSRU]]="Metro",3,IF(Table1[[#This Row],[MSRU]]="URBAN",2,1))</f>
        <v>3</v>
      </c>
      <c r="AI636" s="23">
        <f t="shared" si="128"/>
        <v>24</v>
      </c>
      <c r="AJ636" s="4">
        <f t="shared" si="129"/>
        <v>8</v>
      </c>
      <c r="AK636" s="4">
        <f t="shared" si="130"/>
        <v>6</v>
      </c>
      <c r="AL636" s="4">
        <f t="shared" si="131"/>
        <v>15</v>
      </c>
      <c r="AM636" s="4">
        <f>(Table1[[#This Row],[Total Employees dedicated for sales pitch]]*Table1[[#This Row],[Working days]]*Table1[[#This Row],[Productive working hours]]*60)/Table1[[#This Row],[Minutes per connected call]]</f>
        <v>1728</v>
      </c>
      <c r="AN63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56</v>
      </c>
      <c r="AO636" s="22">
        <f>Table1[[#This Row],[Contactable leads]]-Table1[[#This Row],[Contacted leads]]</f>
        <v>0</v>
      </c>
      <c r="AP636" s="17"/>
    </row>
    <row r="637" spans="1:42" x14ac:dyDescent="0.35">
      <c r="A637" s="11">
        <v>638</v>
      </c>
      <c r="B637" s="5" t="str">
        <f>IF(Table1[[#This Row],[Savings]]&gt;0,"N","Y")</f>
        <v>N</v>
      </c>
      <c r="C637" s="5" t="s">
        <v>316</v>
      </c>
      <c r="D637" s="5" t="s">
        <v>340</v>
      </c>
      <c r="E637" s="5" t="s">
        <v>936</v>
      </c>
      <c r="F637" s="6">
        <v>42824</v>
      </c>
      <c r="G637" s="7">
        <f t="shared" ca="1" si="119"/>
        <v>8</v>
      </c>
      <c r="H637" s="4">
        <v>6</v>
      </c>
      <c r="I637" s="5" t="str">
        <f>IF(Table1[[#This Row],[No of Employees]]&lt;5,"Below 5",IF(Table1[[#This Row],[No of Employees]]&lt;10,"5 to 10",IF(Table1[[#This Row],[No of Employees]]&lt;15,"10 to 15","Above 15")))</f>
        <v>5 to 10</v>
      </c>
      <c r="J637" s="57">
        <v>9.1660129999999995</v>
      </c>
      <c r="K637" s="34">
        <v>2.1807150000000002</v>
      </c>
      <c r="L637" s="34">
        <f t="shared" si="120"/>
        <v>11.346727999999999</v>
      </c>
      <c r="M637" s="67">
        <f t="shared" si="121"/>
        <v>4.1609462474197196E-4</v>
      </c>
      <c r="N637" s="34">
        <v>4.2279450000000001</v>
      </c>
      <c r="O637" s="68">
        <f t="shared" si="122"/>
        <v>7.9177633246430896E-5</v>
      </c>
      <c r="P637" s="71"/>
      <c r="Q637" s="10">
        <v>14</v>
      </c>
      <c r="R637" s="8">
        <v>57</v>
      </c>
      <c r="S637" s="8">
        <v>7</v>
      </c>
      <c r="T637" s="8">
        <v>1</v>
      </c>
      <c r="U637" s="8">
        <v>0</v>
      </c>
      <c r="V637" s="8">
        <v>2</v>
      </c>
      <c r="W637" s="22">
        <v>0</v>
      </c>
      <c r="X637" s="16">
        <v>81</v>
      </c>
      <c r="Y637" s="8">
        <v>79</v>
      </c>
      <c r="Z637" s="9">
        <f t="shared" si="123"/>
        <v>2.4691358024691357E-2</v>
      </c>
      <c r="AA637" s="8">
        <f t="shared" si="124"/>
        <v>2</v>
      </c>
      <c r="AB637" s="42" t="str">
        <f t="shared" si="125"/>
        <v>B. 50-100</v>
      </c>
      <c r="AC637" s="40">
        <v>0.9</v>
      </c>
      <c r="AD637" s="26">
        <f t="shared" si="126"/>
        <v>71</v>
      </c>
      <c r="AE637" s="31">
        <f t="shared" si="127"/>
        <v>1</v>
      </c>
      <c r="AF637" s="31">
        <f>Table1[[#This Row],[Contactable leads]]*Table1[[#This Row],[Average productive calls per lead]]</f>
        <v>71</v>
      </c>
      <c r="AG637" s="31">
        <f>Table1[[#This Row],[Total Calls]]*$AG$1</f>
        <v>63.9</v>
      </c>
      <c r="AH637" s="31">
        <f>IF(Table1[[#This Row],[MSRU]]="Metro",3,IF(Table1[[#This Row],[MSRU]]="URBAN",2,1))</f>
        <v>3</v>
      </c>
      <c r="AI637" s="23">
        <f t="shared" si="128"/>
        <v>24</v>
      </c>
      <c r="AJ637" s="4">
        <f t="shared" si="129"/>
        <v>8</v>
      </c>
      <c r="AK637" s="4">
        <f t="shared" si="130"/>
        <v>6</v>
      </c>
      <c r="AL637" s="4">
        <f t="shared" si="131"/>
        <v>15</v>
      </c>
      <c r="AM637" s="4">
        <f>(Table1[[#This Row],[Total Employees dedicated for sales pitch]]*Table1[[#This Row],[Working days]]*Table1[[#This Row],[Productive working hours]]*60)/Table1[[#This Row],[Minutes per connected call]]</f>
        <v>1728</v>
      </c>
      <c r="AN63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71</v>
      </c>
      <c r="AO637" s="22">
        <f>Table1[[#This Row],[Contactable leads]]-Table1[[#This Row],[Contacted leads]]</f>
        <v>0</v>
      </c>
      <c r="AP637" s="17"/>
    </row>
    <row r="638" spans="1:42" hidden="1" x14ac:dyDescent="0.35">
      <c r="A638" s="11">
        <v>639</v>
      </c>
      <c r="B638" s="5" t="str">
        <f>IF(Table1[[#This Row],[Savings]]&gt;0,"N","Y")</f>
        <v>Y</v>
      </c>
      <c r="C638" s="5" t="s">
        <v>313</v>
      </c>
      <c r="D638" s="5" t="s">
        <v>340</v>
      </c>
      <c r="E638" s="5" t="s">
        <v>937</v>
      </c>
      <c r="F638" s="6">
        <v>42822</v>
      </c>
      <c r="G638" s="7">
        <f t="shared" ca="1" si="119"/>
        <v>8</v>
      </c>
      <c r="H638" s="4"/>
      <c r="I638" s="5" t="str">
        <f>IF(Table1[[#This Row],[No of Employees]]&lt;5,"Below 5",IF(Table1[[#This Row],[No of Employees]]&lt;10,"5 to 10",IF(Table1[[#This Row],[No of Employees]]&lt;15,"10 to 15","Above 15")))</f>
        <v>Below 5</v>
      </c>
      <c r="J638" s="57">
        <v>0</v>
      </c>
      <c r="K638" s="34">
        <v>0</v>
      </c>
      <c r="L638" s="34">
        <f t="shared" si="120"/>
        <v>0</v>
      </c>
      <c r="M638" s="35">
        <f t="shared" si="121"/>
        <v>0</v>
      </c>
      <c r="N638" s="34">
        <v>0</v>
      </c>
      <c r="O638" s="36">
        <f t="shared" si="122"/>
        <v>0</v>
      </c>
      <c r="P638" s="70"/>
      <c r="Q638" s="10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22">
        <v>0</v>
      </c>
      <c r="X638" s="16">
        <v>0</v>
      </c>
      <c r="Y638" s="8">
        <v>0</v>
      </c>
      <c r="Z638" s="9">
        <f t="shared" si="123"/>
        <v>0</v>
      </c>
      <c r="AA638" s="8">
        <f t="shared" si="124"/>
        <v>0</v>
      </c>
      <c r="AB638" s="42" t="str">
        <f t="shared" si="125"/>
        <v>A. Below 50</v>
      </c>
      <c r="AC638" s="40">
        <v>0.9</v>
      </c>
      <c r="AD638" s="26">
        <f t="shared" si="126"/>
        <v>0</v>
      </c>
      <c r="AE638" s="31">
        <f t="shared" si="127"/>
        <v>1</v>
      </c>
      <c r="AF638" s="31">
        <f>Table1[[#This Row],[Contactable leads]]*Table1[[#This Row],[Average productive calls per lead]]</f>
        <v>0</v>
      </c>
      <c r="AG638" s="31">
        <f>Table1[[#This Row],[Total Calls]]*$AG$1</f>
        <v>0</v>
      </c>
      <c r="AH638" s="31">
        <f>IF(Table1[[#This Row],[MSRU]]="Metro",3,IF(Table1[[#This Row],[MSRU]]="URBAN",2,1))</f>
        <v>3</v>
      </c>
      <c r="AI638" s="23">
        <f t="shared" si="128"/>
        <v>24</v>
      </c>
      <c r="AJ638" s="4">
        <f t="shared" si="129"/>
        <v>8</v>
      </c>
      <c r="AK638" s="4">
        <f t="shared" si="130"/>
        <v>6</v>
      </c>
      <c r="AL638" s="4">
        <f t="shared" si="131"/>
        <v>15</v>
      </c>
      <c r="AM638" s="4">
        <f>(Table1[[#This Row],[Total Employees dedicated for sales pitch]]*Table1[[#This Row],[Working days]]*Table1[[#This Row],[Productive working hours]]*60)/Table1[[#This Row],[Minutes per connected call]]</f>
        <v>1728</v>
      </c>
      <c r="AN63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638" s="22">
        <f>Table1[[#This Row],[Contactable leads]]-Table1[[#This Row],[Contacted leads]]</f>
        <v>0</v>
      </c>
      <c r="AP638" s="17"/>
    </row>
    <row r="639" spans="1:42" x14ac:dyDescent="0.35">
      <c r="A639" s="11">
        <v>640</v>
      </c>
      <c r="B639" s="5" t="str">
        <f>IF(Table1[[#This Row],[Savings]]&gt;0,"N","Y")</f>
        <v>N</v>
      </c>
      <c r="C639" s="5" t="s">
        <v>179</v>
      </c>
      <c r="D639" s="5" t="s">
        <v>175</v>
      </c>
      <c r="E639" s="5" t="s">
        <v>938</v>
      </c>
      <c r="F639" s="6">
        <v>42823</v>
      </c>
      <c r="G639" s="7">
        <f t="shared" ca="1" si="119"/>
        <v>8</v>
      </c>
      <c r="H639" s="4">
        <v>5</v>
      </c>
      <c r="I639" s="5" t="str">
        <f>IF(Table1[[#This Row],[No of Employees]]&lt;5,"Below 5",IF(Table1[[#This Row],[No of Employees]]&lt;10,"5 to 10",IF(Table1[[#This Row],[No of Employees]]&lt;15,"10 to 15","Above 15")))</f>
        <v>5 to 10</v>
      </c>
      <c r="J639" s="57">
        <v>5.595218</v>
      </c>
      <c r="K639" s="34">
        <v>0.83756900000000001</v>
      </c>
      <c r="L639" s="34">
        <f t="shared" si="120"/>
        <v>6.4327870000000003</v>
      </c>
      <c r="M639" s="67">
        <f t="shared" si="121"/>
        <v>2.3589603036311754E-4</v>
      </c>
      <c r="N639" s="34">
        <v>8.1739909999999991</v>
      </c>
      <c r="O639" s="68">
        <f t="shared" si="122"/>
        <v>1.5307608343004153E-4</v>
      </c>
      <c r="P639" s="71"/>
      <c r="Q639" s="10">
        <v>2</v>
      </c>
      <c r="R639" s="8">
        <v>30</v>
      </c>
      <c r="S639" s="8">
        <v>2</v>
      </c>
      <c r="T639" s="8">
        <v>1</v>
      </c>
      <c r="U639" s="8">
        <v>0</v>
      </c>
      <c r="V639" s="8">
        <v>0</v>
      </c>
      <c r="W639" s="22">
        <v>3</v>
      </c>
      <c r="X639" s="16">
        <v>38</v>
      </c>
      <c r="Y639" s="8">
        <v>38</v>
      </c>
      <c r="Z639" s="9">
        <f t="shared" si="123"/>
        <v>0</v>
      </c>
      <c r="AA639" s="8">
        <f t="shared" si="124"/>
        <v>0</v>
      </c>
      <c r="AB639" s="42" t="str">
        <f t="shared" si="125"/>
        <v>A. Below 50</v>
      </c>
      <c r="AC639" s="40">
        <v>0.9</v>
      </c>
      <c r="AD639" s="26">
        <f t="shared" si="126"/>
        <v>34</v>
      </c>
      <c r="AE639" s="31">
        <f t="shared" si="127"/>
        <v>1</v>
      </c>
      <c r="AF639" s="31">
        <f>Table1[[#This Row],[Contactable leads]]*Table1[[#This Row],[Average productive calls per lead]]</f>
        <v>34</v>
      </c>
      <c r="AG639" s="31">
        <f>Table1[[#This Row],[Total Calls]]*$AG$1</f>
        <v>30.6</v>
      </c>
      <c r="AH639" s="31">
        <f>IF(Table1[[#This Row],[MSRU]]="Metro",3,IF(Table1[[#This Row],[MSRU]]="URBAN",2,1))</f>
        <v>1</v>
      </c>
      <c r="AI639" s="23">
        <f t="shared" si="128"/>
        <v>24</v>
      </c>
      <c r="AJ639" s="4">
        <f t="shared" si="129"/>
        <v>8</v>
      </c>
      <c r="AK639" s="4">
        <f t="shared" si="130"/>
        <v>6</v>
      </c>
      <c r="AL639" s="4">
        <f t="shared" si="131"/>
        <v>15</v>
      </c>
      <c r="AM639" s="4">
        <f>(Table1[[#This Row],[Total Employees dedicated for sales pitch]]*Table1[[#This Row],[Working days]]*Table1[[#This Row],[Productive working hours]]*60)/Table1[[#This Row],[Minutes per connected call]]</f>
        <v>576</v>
      </c>
      <c r="AN63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34</v>
      </c>
      <c r="AO639" s="22">
        <f>Table1[[#This Row],[Contactable leads]]-Table1[[#This Row],[Contacted leads]]</f>
        <v>0</v>
      </c>
      <c r="AP639" s="17"/>
    </row>
    <row r="640" spans="1:42" x14ac:dyDescent="0.35">
      <c r="A640" s="11">
        <v>641</v>
      </c>
      <c r="B640" s="5" t="str">
        <f>IF(Table1[[#This Row],[Savings]]&gt;0,"N","Y")</f>
        <v>N</v>
      </c>
      <c r="C640" s="5" t="s">
        <v>179</v>
      </c>
      <c r="D640" s="5" t="s">
        <v>356</v>
      </c>
      <c r="E640" s="5" t="s">
        <v>939</v>
      </c>
      <c r="F640" s="6">
        <v>29818</v>
      </c>
      <c r="G640" s="7">
        <f t="shared" ca="1" si="119"/>
        <v>43</v>
      </c>
      <c r="H640" s="4">
        <v>8</v>
      </c>
      <c r="I640" s="5" t="str">
        <f>IF(Table1[[#This Row],[No of Employees]]&lt;5,"Below 5",IF(Table1[[#This Row],[No of Employees]]&lt;10,"5 to 10",IF(Table1[[#This Row],[No of Employees]]&lt;15,"10 to 15","Above 15")))</f>
        <v>5 to 10</v>
      </c>
      <c r="J640" s="57">
        <v>25.483609000000001</v>
      </c>
      <c r="K640" s="34">
        <v>1.139081</v>
      </c>
      <c r="L640" s="34">
        <f t="shared" si="120"/>
        <v>26.622690000000002</v>
      </c>
      <c r="M640" s="67">
        <f t="shared" si="121"/>
        <v>9.7627776088153801E-4</v>
      </c>
      <c r="N640" s="34">
        <v>16.846907999999999</v>
      </c>
      <c r="O640" s="68">
        <f t="shared" si="122"/>
        <v>3.1549566112150525E-4</v>
      </c>
      <c r="P640" s="71"/>
      <c r="Q640" s="10">
        <v>3</v>
      </c>
      <c r="R640" s="8">
        <v>73</v>
      </c>
      <c r="S640" s="8">
        <v>4</v>
      </c>
      <c r="T640" s="8">
        <v>5</v>
      </c>
      <c r="U640" s="8">
        <v>0</v>
      </c>
      <c r="V640" s="8">
        <v>1</v>
      </c>
      <c r="W640" s="22">
        <v>8</v>
      </c>
      <c r="X640" s="16">
        <v>94</v>
      </c>
      <c r="Y640" s="8">
        <v>93</v>
      </c>
      <c r="Z640" s="9">
        <f t="shared" si="123"/>
        <v>1.0638297872340385E-2</v>
      </c>
      <c r="AA640" s="8">
        <f t="shared" si="124"/>
        <v>1</v>
      </c>
      <c r="AB640" s="42" t="str">
        <f t="shared" si="125"/>
        <v>B. 50-100</v>
      </c>
      <c r="AC640" s="40">
        <v>0.9</v>
      </c>
      <c r="AD640" s="26">
        <f t="shared" si="126"/>
        <v>84</v>
      </c>
      <c r="AE640" s="31">
        <f t="shared" si="127"/>
        <v>1</v>
      </c>
      <c r="AF640" s="31">
        <f>Table1[[#This Row],[Contactable leads]]*Table1[[#This Row],[Average productive calls per lead]]</f>
        <v>84</v>
      </c>
      <c r="AG640" s="31">
        <f>Table1[[#This Row],[Total Calls]]*$AG$1</f>
        <v>75.600000000000009</v>
      </c>
      <c r="AH640" s="31">
        <f>IF(Table1[[#This Row],[MSRU]]="Metro",3,IF(Table1[[#This Row],[MSRU]]="URBAN",2,1))</f>
        <v>2</v>
      </c>
      <c r="AI640" s="23">
        <f t="shared" si="128"/>
        <v>24</v>
      </c>
      <c r="AJ640" s="4">
        <f t="shared" si="129"/>
        <v>8</v>
      </c>
      <c r="AK640" s="4">
        <f t="shared" si="130"/>
        <v>6</v>
      </c>
      <c r="AL640" s="4">
        <f t="shared" si="131"/>
        <v>15</v>
      </c>
      <c r="AM640" s="4">
        <f>(Table1[[#This Row],[Total Employees dedicated for sales pitch]]*Table1[[#This Row],[Working days]]*Table1[[#This Row],[Productive working hours]]*60)/Table1[[#This Row],[Minutes per connected call]]</f>
        <v>1152</v>
      </c>
      <c r="AN64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84</v>
      </c>
      <c r="AO640" s="22">
        <f>Table1[[#This Row],[Contactable leads]]-Table1[[#This Row],[Contacted leads]]</f>
        <v>0</v>
      </c>
      <c r="AP640" s="17"/>
    </row>
    <row r="641" spans="1:42" x14ac:dyDescent="0.35">
      <c r="A641" s="11">
        <v>642</v>
      </c>
      <c r="B641" s="5" t="str">
        <f>IF(Table1[[#This Row],[Savings]]&gt;0,"N","Y")</f>
        <v>N</v>
      </c>
      <c r="C641" s="5" t="s">
        <v>316</v>
      </c>
      <c r="D641" s="5" t="s">
        <v>175</v>
      </c>
      <c r="E641" s="5" t="s">
        <v>940</v>
      </c>
      <c r="F641" s="6">
        <v>42823</v>
      </c>
      <c r="G641" s="7">
        <f t="shared" ca="1" si="119"/>
        <v>8</v>
      </c>
      <c r="H641" s="4">
        <v>7</v>
      </c>
      <c r="I641" s="5" t="str">
        <f>IF(Table1[[#This Row],[No of Employees]]&lt;5,"Below 5",IF(Table1[[#This Row],[No of Employees]]&lt;10,"5 to 10",IF(Table1[[#This Row],[No of Employees]]&lt;15,"10 to 15","Above 15")))</f>
        <v>5 to 10</v>
      </c>
      <c r="J641" s="57">
        <v>8.6969159999999999</v>
      </c>
      <c r="K641" s="34">
        <v>5.3479150000000004</v>
      </c>
      <c r="L641" s="34">
        <f t="shared" si="120"/>
        <v>14.044831</v>
      </c>
      <c r="M641" s="67">
        <f t="shared" si="121"/>
        <v>5.1503646553521115E-4</v>
      </c>
      <c r="N641" s="34">
        <v>6.6046709999999997</v>
      </c>
      <c r="O641" s="68">
        <f t="shared" si="122"/>
        <v>1.2368709104572978E-4</v>
      </c>
      <c r="P641" s="71"/>
      <c r="Q641" s="10">
        <v>21</v>
      </c>
      <c r="R641" s="8">
        <v>39</v>
      </c>
      <c r="S641" s="8">
        <v>9</v>
      </c>
      <c r="T641" s="8">
        <v>1</v>
      </c>
      <c r="U641" s="8">
        <v>0</v>
      </c>
      <c r="V641" s="8">
        <v>4</v>
      </c>
      <c r="W641" s="22">
        <v>4</v>
      </c>
      <c r="X641" s="16">
        <v>78</v>
      </c>
      <c r="Y641" s="8">
        <v>74</v>
      </c>
      <c r="Z641" s="9">
        <f t="shared" si="123"/>
        <v>5.1282051282051322E-2</v>
      </c>
      <c r="AA641" s="8">
        <f t="shared" si="124"/>
        <v>4</v>
      </c>
      <c r="AB641" s="42" t="str">
        <f t="shared" si="125"/>
        <v>B. 50-100</v>
      </c>
      <c r="AC641" s="40">
        <v>0.9</v>
      </c>
      <c r="AD641" s="26">
        <f t="shared" si="126"/>
        <v>67</v>
      </c>
      <c r="AE641" s="31">
        <f t="shared" si="127"/>
        <v>1</v>
      </c>
      <c r="AF641" s="31">
        <f>Table1[[#This Row],[Contactable leads]]*Table1[[#This Row],[Average productive calls per lead]]</f>
        <v>67</v>
      </c>
      <c r="AG641" s="31">
        <f>Table1[[#This Row],[Total Calls]]*$AG$1</f>
        <v>60.300000000000004</v>
      </c>
      <c r="AH641" s="31">
        <f>IF(Table1[[#This Row],[MSRU]]="Metro",3,IF(Table1[[#This Row],[MSRU]]="URBAN",2,1))</f>
        <v>1</v>
      </c>
      <c r="AI641" s="23">
        <f t="shared" si="128"/>
        <v>24</v>
      </c>
      <c r="AJ641" s="4">
        <f t="shared" si="129"/>
        <v>8</v>
      </c>
      <c r="AK641" s="4">
        <f t="shared" si="130"/>
        <v>6</v>
      </c>
      <c r="AL641" s="4">
        <f t="shared" si="131"/>
        <v>15</v>
      </c>
      <c r="AM641" s="4">
        <f>(Table1[[#This Row],[Total Employees dedicated for sales pitch]]*Table1[[#This Row],[Working days]]*Table1[[#This Row],[Productive working hours]]*60)/Table1[[#This Row],[Minutes per connected call]]</f>
        <v>576</v>
      </c>
      <c r="AN64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67</v>
      </c>
      <c r="AO641" s="22">
        <f>Table1[[#This Row],[Contactable leads]]-Table1[[#This Row],[Contacted leads]]</f>
        <v>0</v>
      </c>
      <c r="AP641" s="17"/>
    </row>
    <row r="642" spans="1:42" hidden="1" x14ac:dyDescent="0.35">
      <c r="A642" s="11">
        <v>643</v>
      </c>
      <c r="B642" s="5" t="str">
        <f>IF(Table1[[#This Row],[Savings]]&gt;0,"N","Y")</f>
        <v>Y</v>
      </c>
      <c r="C642" s="5" t="s">
        <v>316</v>
      </c>
      <c r="D642" s="5" t="s">
        <v>340</v>
      </c>
      <c r="E642" s="5" t="s">
        <v>941</v>
      </c>
      <c r="F642" s="6">
        <v>42859</v>
      </c>
      <c r="G642" s="7">
        <f t="shared" ca="1" si="119"/>
        <v>8</v>
      </c>
      <c r="H642" s="4"/>
      <c r="I642" s="5" t="str">
        <f>IF(Table1[[#This Row],[No of Employees]]&lt;5,"Below 5",IF(Table1[[#This Row],[No of Employees]]&lt;10,"5 to 10",IF(Table1[[#This Row],[No of Employees]]&lt;15,"10 to 15","Above 15")))</f>
        <v>Below 5</v>
      </c>
      <c r="J642" s="57">
        <v>0</v>
      </c>
      <c r="K642" s="34">
        <v>0</v>
      </c>
      <c r="L642" s="34">
        <f t="shared" si="120"/>
        <v>0</v>
      </c>
      <c r="M642" s="35">
        <f t="shared" si="121"/>
        <v>0</v>
      </c>
      <c r="N642" s="34">
        <v>0</v>
      </c>
      <c r="O642" s="36">
        <f t="shared" si="122"/>
        <v>0</v>
      </c>
      <c r="P642" s="70"/>
      <c r="Q642" s="10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22">
        <v>0</v>
      </c>
      <c r="X642" s="16">
        <v>0</v>
      </c>
      <c r="Y642" s="8">
        <v>0</v>
      </c>
      <c r="Z642" s="9">
        <f t="shared" si="123"/>
        <v>0</v>
      </c>
      <c r="AA642" s="8">
        <f t="shared" si="124"/>
        <v>0</v>
      </c>
      <c r="AB642" s="42" t="str">
        <f t="shared" si="125"/>
        <v>A. Below 50</v>
      </c>
      <c r="AC642" s="40">
        <v>0.9</v>
      </c>
      <c r="AD642" s="26">
        <f t="shared" si="126"/>
        <v>0</v>
      </c>
      <c r="AE642" s="31">
        <f t="shared" si="127"/>
        <v>1</v>
      </c>
      <c r="AF642" s="31">
        <f>Table1[[#This Row],[Contactable leads]]*Table1[[#This Row],[Average productive calls per lead]]</f>
        <v>0</v>
      </c>
      <c r="AG642" s="31">
        <f>Table1[[#This Row],[Total Calls]]*$AG$1</f>
        <v>0</v>
      </c>
      <c r="AH642" s="31">
        <f>IF(Table1[[#This Row],[MSRU]]="Metro",3,IF(Table1[[#This Row],[MSRU]]="URBAN",2,1))</f>
        <v>3</v>
      </c>
      <c r="AI642" s="23">
        <f t="shared" si="128"/>
        <v>24</v>
      </c>
      <c r="AJ642" s="4">
        <f t="shared" si="129"/>
        <v>8</v>
      </c>
      <c r="AK642" s="4">
        <f t="shared" si="130"/>
        <v>6</v>
      </c>
      <c r="AL642" s="4">
        <f t="shared" si="131"/>
        <v>15</v>
      </c>
      <c r="AM642" s="4">
        <f>(Table1[[#This Row],[Total Employees dedicated for sales pitch]]*Table1[[#This Row],[Working days]]*Table1[[#This Row],[Productive working hours]]*60)/Table1[[#This Row],[Minutes per connected call]]</f>
        <v>1728</v>
      </c>
      <c r="AN64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642" s="22">
        <f>Table1[[#This Row],[Contactable leads]]-Table1[[#This Row],[Contacted leads]]</f>
        <v>0</v>
      </c>
      <c r="AP642" s="17"/>
    </row>
    <row r="643" spans="1:42" x14ac:dyDescent="0.35">
      <c r="A643" s="11">
        <v>644</v>
      </c>
      <c r="B643" s="5" t="str">
        <f>IF(Table1[[#This Row],[Savings]]&gt;0,"N","Y")</f>
        <v>N</v>
      </c>
      <c r="C643" s="5" t="s">
        <v>179</v>
      </c>
      <c r="D643" s="5" t="s">
        <v>343</v>
      </c>
      <c r="E643" s="5" t="s">
        <v>942</v>
      </c>
      <c r="F643" s="6">
        <v>42824</v>
      </c>
      <c r="G643" s="7">
        <f t="shared" ca="1" si="119"/>
        <v>8</v>
      </c>
      <c r="H643" s="4">
        <v>5</v>
      </c>
      <c r="I643" s="5" t="str">
        <f>IF(Table1[[#This Row],[No of Employees]]&lt;5,"Below 5",IF(Table1[[#This Row],[No of Employees]]&lt;10,"5 to 10",IF(Table1[[#This Row],[No of Employees]]&lt;15,"10 to 15","Above 15")))</f>
        <v>5 to 10</v>
      </c>
      <c r="J643" s="57">
        <v>9.2099930000000008</v>
      </c>
      <c r="K643" s="34">
        <v>0.266706</v>
      </c>
      <c r="L643" s="34">
        <f t="shared" si="120"/>
        <v>9.476699</v>
      </c>
      <c r="M643" s="67">
        <f t="shared" si="121"/>
        <v>3.4751899527314141E-4</v>
      </c>
      <c r="N643" s="34">
        <v>10.905663000000001</v>
      </c>
      <c r="O643" s="68">
        <f t="shared" si="122"/>
        <v>2.0423269113556855E-4</v>
      </c>
      <c r="P643" s="71"/>
      <c r="Q643" s="10">
        <v>1</v>
      </c>
      <c r="R643" s="8">
        <v>85</v>
      </c>
      <c r="S643" s="8">
        <v>6</v>
      </c>
      <c r="T643" s="8">
        <v>0</v>
      </c>
      <c r="U643" s="8">
        <v>0</v>
      </c>
      <c r="V643" s="8">
        <v>2</v>
      </c>
      <c r="W643" s="22">
        <v>2</v>
      </c>
      <c r="X643" s="16">
        <v>96</v>
      </c>
      <c r="Y643" s="8">
        <v>96</v>
      </c>
      <c r="Z643" s="9">
        <f t="shared" si="123"/>
        <v>0</v>
      </c>
      <c r="AA643" s="8">
        <f t="shared" si="124"/>
        <v>0</v>
      </c>
      <c r="AB643" s="42" t="str">
        <f t="shared" si="125"/>
        <v>B. 50-100</v>
      </c>
      <c r="AC643" s="40">
        <v>0.9</v>
      </c>
      <c r="AD643" s="26">
        <f t="shared" si="126"/>
        <v>86</v>
      </c>
      <c r="AE643" s="31">
        <f t="shared" si="127"/>
        <v>1</v>
      </c>
      <c r="AF643" s="31">
        <f>Table1[[#This Row],[Contactable leads]]*Table1[[#This Row],[Average productive calls per lead]]</f>
        <v>86</v>
      </c>
      <c r="AG643" s="31">
        <f>Table1[[#This Row],[Total Calls]]*$AG$1</f>
        <v>77.400000000000006</v>
      </c>
      <c r="AH643" s="31">
        <f>IF(Table1[[#This Row],[MSRU]]="Metro",3,IF(Table1[[#This Row],[MSRU]]="URBAN",2,1))</f>
        <v>1</v>
      </c>
      <c r="AI643" s="23">
        <f t="shared" si="128"/>
        <v>24</v>
      </c>
      <c r="AJ643" s="4">
        <f t="shared" si="129"/>
        <v>8</v>
      </c>
      <c r="AK643" s="4">
        <f t="shared" si="130"/>
        <v>6</v>
      </c>
      <c r="AL643" s="4">
        <f t="shared" si="131"/>
        <v>15</v>
      </c>
      <c r="AM643" s="4">
        <f>(Table1[[#This Row],[Total Employees dedicated for sales pitch]]*Table1[[#This Row],[Working days]]*Table1[[#This Row],[Productive working hours]]*60)/Table1[[#This Row],[Minutes per connected call]]</f>
        <v>576</v>
      </c>
      <c r="AN64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86</v>
      </c>
      <c r="AO643" s="22">
        <f>Table1[[#This Row],[Contactable leads]]-Table1[[#This Row],[Contacted leads]]</f>
        <v>0</v>
      </c>
      <c r="AP643" s="17"/>
    </row>
    <row r="644" spans="1:42" x14ac:dyDescent="0.35">
      <c r="A644" s="11">
        <v>645</v>
      </c>
      <c r="B644" s="5" t="str">
        <f>IF(Table1[[#This Row],[Savings]]&gt;0,"N","Y")</f>
        <v>N</v>
      </c>
      <c r="C644" s="5" t="s">
        <v>190</v>
      </c>
      <c r="D644" s="5" t="s">
        <v>343</v>
      </c>
      <c r="E644" s="5" t="s">
        <v>943</v>
      </c>
      <c r="F644" s="6">
        <v>42996</v>
      </c>
      <c r="G644" s="7">
        <f t="shared" ref="G644:G707" ca="1" si="132">_xlfn.FLOOR.MATH((TODAY()-F644)/365)</f>
        <v>7</v>
      </c>
      <c r="H644" s="4">
        <v>3</v>
      </c>
      <c r="I644" s="5" t="str">
        <f>IF(Table1[[#This Row],[No of Employees]]&lt;5,"Below 5",IF(Table1[[#This Row],[No of Employees]]&lt;10,"5 to 10",IF(Table1[[#This Row],[No of Employees]]&lt;15,"10 to 15","Above 15")))</f>
        <v>Below 5</v>
      </c>
      <c r="J644" s="57">
        <v>8.02</v>
      </c>
      <c r="K644" s="34">
        <v>5.8243000000000003E-2</v>
      </c>
      <c r="L644" s="34">
        <f t="shared" ref="L644:L707" si="133">J644+K644</f>
        <v>8.0782429999999987</v>
      </c>
      <c r="M644" s="67">
        <f t="shared" ref="M644:M707" si="134">L644/$L$1</f>
        <v>2.9623636784626036E-4</v>
      </c>
      <c r="N644" s="34">
        <v>9.4011870000000002</v>
      </c>
      <c r="O644" s="68">
        <f t="shared" ref="O644:O707" si="135">N644/$N$1</f>
        <v>1.7605804625346686E-4</v>
      </c>
      <c r="P644" s="71"/>
      <c r="Q644" s="10">
        <v>17</v>
      </c>
      <c r="R644" s="8">
        <v>69</v>
      </c>
      <c r="S644" s="8">
        <v>1</v>
      </c>
      <c r="T644" s="8">
        <v>0</v>
      </c>
      <c r="U644" s="8">
        <v>0</v>
      </c>
      <c r="V644" s="8">
        <v>1</v>
      </c>
      <c r="W644" s="22">
        <v>4</v>
      </c>
      <c r="X644" s="16">
        <v>92</v>
      </c>
      <c r="Y644" s="8">
        <v>92</v>
      </c>
      <c r="Z644" s="9">
        <f t="shared" ref="Z644:Z707" si="136">IFERROR(1-Y644/X644,0)</f>
        <v>0</v>
      </c>
      <c r="AA644" s="8">
        <f t="shared" ref="AA644:AA707" si="137">IFERROR(X644-Y644,0)</f>
        <v>0</v>
      </c>
      <c r="AB644" s="42" t="str">
        <f t="shared" ref="AB644:AB707" si="138">IF(Y644&lt;50,"A. Below 50",IF(Y644&lt;100,"B. 50-100",IF(Y644&lt;250,"C. 100-250",IF(Y644&lt;500,"D. 240-500",IF(Y644&lt;750,"E. 500-750",IF(Y644&lt;1000,"F. 750-100","G. Above 1000"))))))</f>
        <v>B. 50-100</v>
      </c>
      <c r="AC644" s="40">
        <v>0.9</v>
      </c>
      <c r="AD644" s="26">
        <f t="shared" ref="AD644:AD707" si="139">ROUND(Y644*AC644,0)</f>
        <v>83</v>
      </c>
      <c r="AE644" s="31">
        <f t="shared" ref="AE644:AE707" si="140">$AE$1</f>
        <v>1</v>
      </c>
      <c r="AF644" s="31">
        <f>Table1[[#This Row],[Contactable leads]]*Table1[[#This Row],[Average productive calls per lead]]</f>
        <v>83</v>
      </c>
      <c r="AG644" s="31">
        <f>Table1[[#This Row],[Total Calls]]*$AG$1</f>
        <v>74.7</v>
      </c>
      <c r="AH644" s="31">
        <f>IF(Table1[[#This Row],[MSRU]]="Metro",3,IF(Table1[[#This Row],[MSRU]]="URBAN",2,1))</f>
        <v>1</v>
      </c>
      <c r="AI644" s="23">
        <f t="shared" ref="AI644:AI707" si="141">$AI$1</f>
        <v>24</v>
      </c>
      <c r="AJ644" s="4">
        <f t="shared" ref="AJ644:AJ707" si="142">$AJ$1</f>
        <v>8</v>
      </c>
      <c r="AK644" s="4">
        <f t="shared" ref="AK644:AK707" si="143">$AK$1</f>
        <v>6</v>
      </c>
      <c r="AL644" s="4">
        <f t="shared" ref="AL644:AL707" si="144">$AL$1</f>
        <v>15</v>
      </c>
      <c r="AM644" s="4">
        <f>(Table1[[#This Row],[Total Employees dedicated for sales pitch]]*Table1[[#This Row],[Working days]]*Table1[[#This Row],[Productive working hours]]*60)/Table1[[#This Row],[Minutes per connected call]]</f>
        <v>576</v>
      </c>
      <c r="AN64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83</v>
      </c>
      <c r="AO644" s="22">
        <f>Table1[[#This Row],[Contactable leads]]-Table1[[#This Row],[Contacted leads]]</f>
        <v>0</v>
      </c>
      <c r="AP644" s="17"/>
    </row>
    <row r="645" spans="1:42" x14ac:dyDescent="0.35">
      <c r="A645" s="11">
        <v>646</v>
      </c>
      <c r="B645" s="5" t="str">
        <f>IF(Table1[[#This Row],[Savings]]&gt;0,"N","Y")</f>
        <v>N</v>
      </c>
      <c r="C645" s="5" t="s">
        <v>316</v>
      </c>
      <c r="D645" s="5" t="s">
        <v>340</v>
      </c>
      <c r="E645" s="5" t="s">
        <v>944</v>
      </c>
      <c r="F645" s="6">
        <v>43007</v>
      </c>
      <c r="G645" s="7">
        <f t="shared" ca="1" si="132"/>
        <v>7</v>
      </c>
      <c r="H645" s="4">
        <v>4</v>
      </c>
      <c r="I645" s="5" t="str">
        <f>IF(Table1[[#This Row],[No of Employees]]&lt;5,"Below 5",IF(Table1[[#This Row],[No of Employees]]&lt;10,"5 to 10",IF(Table1[[#This Row],[No of Employees]]&lt;15,"10 to 15","Above 15")))</f>
        <v>Below 5</v>
      </c>
      <c r="J645" s="57">
        <v>5.0816489999999996</v>
      </c>
      <c r="K645" s="34">
        <v>1.8223389999999999</v>
      </c>
      <c r="L645" s="34">
        <f t="shared" si="133"/>
        <v>6.903988</v>
      </c>
      <c r="M645" s="67">
        <f t="shared" si="134"/>
        <v>2.5317539083364633E-4</v>
      </c>
      <c r="N645" s="34">
        <v>12.946092</v>
      </c>
      <c r="O645" s="68">
        <f t="shared" si="135"/>
        <v>2.4244424285333729E-4</v>
      </c>
      <c r="P645" s="71"/>
      <c r="Q645" s="10">
        <v>9</v>
      </c>
      <c r="R645" s="8">
        <v>56</v>
      </c>
      <c r="S645" s="8">
        <v>3</v>
      </c>
      <c r="T645" s="8">
        <v>0</v>
      </c>
      <c r="U645" s="8">
        <v>0</v>
      </c>
      <c r="V645" s="8">
        <v>1</v>
      </c>
      <c r="W645" s="22">
        <v>3</v>
      </c>
      <c r="X645" s="16">
        <v>72</v>
      </c>
      <c r="Y645" s="8">
        <v>72</v>
      </c>
      <c r="Z645" s="9">
        <f t="shared" si="136"/>
        <v>0</v>
      </c>
      <c r="AA645" s="8">
        <f t="shared" si="137"/>
        <v>0</v>
      </c>
      <c r="AB645" s="42" t="str">
        <f t="shared" si="138"/>
        <v>B. 50-100</v>
      </c>
      <c r="AC645" s="40">
        <v>0.9</v>
      </c>
      <c r="AD645" s="26">
        <f t="shared" si="139"/>
        <v>65</v>
      </c>
      <c r="AE645" s="31">
        <f t="shared" si="140"/>
        <v>1</v>
      </c>
      <c r="AF645" s="31">
        <f>Table1[[#This Row],[Contactable leads]]*Table1[[#This Row],[Average productive calls per lead]]</f>
        <v>65</v>
      </c>
      <c r="AG645" s="31">
        <f>Table1[[#This Row],[Total Calls]]*$AG$1</f>
        <v>58.5</v>
      </c>
      <c r="AH645" s="31">
        <f>IF(Table1[[#This Row],[MSRU]]="Metro",3,IF(Table1[[#This Row],[MSRU]]="URBAN",2,1))</f>
        <v>3</v>
      </c>
      <c r="AI645" s="23">
        <f t="shared" si="141"/>
        <v>24</v>
      </c>
      <c r="AJ645" s="4">
        <f t="shared" si="142"/>
        <v>8</v>
      </c>
      <c r="AK645" s="4">
        <f t="shared" si="143"/>
        <v>6</v>
      </c>
      <c r="AL645" s="4">
        <f t="shared" si="144"/>
        <v>15</v>
      </c>
      <c r="AM645" s="4">
        <f>(Table1[[#This Row],[Total Employees dedicated for sales pitch]]*Table1[[#This Row],[Working days]]*Table1[[#This Row],[Productive working hours]]*60)/Table1[[#This Row],[Minutes per connected call]]</f>
        <v>1728</v>
      </c>
      <c r="AN64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65</v>
      </c>
      <c r="AO645" s="22">
        <f>Table1[[#This Row],[Contactable leads]]-Table1[[#This Row],[Contacted leads]]</f>
        <v>0</v>
      </c>
      <c r="AP645" s="17"/>
    </row>
    <row r="646" spans="1:42" x14ac:dyDescent="0.35">
      <c r="A646" s="11">
        <v>647</v>
      </c>
      <c r="B646" s="5" t="str">
        <f>IF(Table1[[#This Row],[Savings]]&gt;0,"N","Y")</f>
        <v>N</v>
      </c>
      <c r="C646" s="5" t="s">
        <v>179</v>
      </c>
      <c r="D646" s="5" t="s">
        <v>343</v>
      </c>
      <c r="E646" s="5" t="s">
        <v>945</v>
      </c>
      <c r="F646" s="6">
        <v>43129</v>
      </c>
      <c r="G646" s="7">
        <f t="shared" ca="1" si="132"/>
        <v>7</v>
      </c>
      <c r="H646" s="4">
        <v>5</v>
      </c>
      <c r="I646" s="5" t="str">
        <f>IF(Table1[[#This Row],[No of Employees]]&lt;5,"Below 5",IF(Table1[[#This Row],[No of Employees]]&lt;10,"5 to 10",IF(Table1[[#This Row],[No of Employees]]&lt;15,"10 to 15","Above 15")))</f>
        <v>5 to 10</v>
      </c>
      <c r="J646" s="57">
        <v>4.085801</v>
      </c>
      <c r="K646" s="34">
        <v>1.126776</v>
      </c>
      <c r="L646" s="34">
        <f t="shared" si="133"/>
        <v>5.2125769999999996</v>
      </c>
      <c r="M646" s="67">
        <f t="shared" si="134"/>
        <v>1.9114984255845686E-4</v>
      </c>
      <c r="N646" s="34">
        <v>5.5578760000000003</v>
      </c>
      <c r="O646" s="68">
        <f t="shared" si="135"/>
        <v>1.0408353645970806E-4</v>
      </c>
      <c r="P646" s="71"/>
      <c r="Q646" s="10">
        <v>14</v>
      </c>
      <c r="R646" s="8">
        <v>25</v>
      </c>
      <c r="S646" s="8">
        <v>4</v>
      </c>
      <c r="T646" s="8">
        <v>0</v>
      </c>
      <c r="U646" s="8">
        <v>0</v>
      </c>
      <c r="V646" s="8">
        <v>0</v>
      </c>
      <c r="W646" s="22">
        <v>1</v>
      </c>
      <c r="X646" s="16">
        <v>44</v>
      </c>
      <c r="Y646" s="8">
        <v>43</v>
      </c>
      <c r="Z646" s="9">
        <f t="shared" si="136"/>
        <v>2.2727272727272707E-2</v>
      </c>
      <c r="AA646" s="8">
        <f t="shared" si="137"/>
        <v>1</v>
      </c>
      <c r="AB646" s="42" t="str">
        <f t="shared" si="138"/>
        <v>A. Below 50</v>
      </c>
      <c r="AC646" s="40">
        <v>0.9</v>
      </c>
      <c r="AD646" s="26">
        <f t="shared" si="139"/>
        <v>39</v>
      </c>
      <c r="AE646" s="31">
        <f t="shared" si="140"/>
        <v>1</v>
      </c>
      <c r="AF646" s="31">
        <f>Table1[[#This Row],[Contactable leads]]*Table1[[#This Row],[Average productive calls per lead]]</f>
        <v>39</v>
      </c>
      <c r="AG646" s="31">
        <f>Table1[[#This Row],[Total Calls]]*$AG$1</f>
        <v>35.1</v>
      </c>
      <c r="AH646" s="31">
        <f>IF(Table1[[#This Row],[MSRU]]="Metro",3,IF(Table1[[#This Row],[MSRU]]="URBAN",2,1))</f>
        <v>1</v>
      </c>
      <c r="AI646" s="23">
        <f t="shared" si="141"/>
        <v>24</v>
      </c>
      <c r="AJ646" s="4">
        <f t="shared" si="142"/>
        <v>8</v>
      </c>
      <c r="AK646" s="4">
        <f t="shared" si="143"/>
        <v>6</v>
      </c>
      <c r="AL646" s="4">
        <f t="shared" si="144"/>
        <v>15</v>
      </c>
      <c r="AM646" s="4">
        <f>(Table1[[#This Row],[Total Employees dedicated for sales pitch]]*Table1[[#This Row],[Working days]]*Table1[[#This Row],[Productive working hours]]*60)/Table1[[#This Row],[Minutes per connected call]]</f>
        <v>576</v>
      </c>
      <c r="AN64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39</v>
      </c>
      <c r="AO646" s="22">
        <f>Table1[[#This Row],[Contactable leads]]-Table1[[#This Row],[Contacted leads]]</f>
        <v>0</v>
      </c>
      <c r="AP646" s="17"/>
    </row>
    <row r="647" spans="1:42" x14ac:dyDescent="0.35">
      <c r="A647" s="11">
        <v>648</v>
      </c>
      <c r="B647" s="5" t="str">
        <f>IF(Table1[[#This Row],[Savings]]&gt;0,"N","Y")</f>
        <v>N</v>
      </c>
      <c r="C647" s="5" t="s">
        <v>311</v>
      </c>
      <c r="D647" s="5" t="s">
        <v>340</v>
      </c>
      <c r="E647" s="5" t="s">
        <v>946</v>
      </c>
      <c r="F647" s="6">
        <v>43139</v>
      </c>
      <c r="G647" s="7">
        <f t="shared" ca="1" si="132"/>
        <v>7</v>
      </c>
      <c r="H647" s="4">
        <v>8</v>
      </c>
      <c r="I647" s="5" t="str">
        <f>IF(Table1[[#This Row],[No of Employees]]&lt;5,"Below 5",IF(Table1[[#This Row],[No of Employees]]&lt;10,"5 to 10",IF(Table1[[#This Row],[No of Employees]]&lt;15,"10 to 15","Above 15")))</f>
        <v>5 to 10</v>
      </c>
      <c r="J647" s="57">
        <v>4.6717659999999999</v>
      </c>
      <c r="K647" s="34">
        <v>1.9658150000000001</v>
      </c>
      <c r="L647" s="34">
        <f t="shared" si="133"/>
        <v>6.637581</v>
      </c>
      <c r="M647" s="67">
        <f t="shared" si="134"/>
        <v>2.4340600879737696E-4</v>
      </c>
      <c r="N647" s="34">
        <v>46.617815999999998</v>
      </c>
      <c r="O647" s="68">
        <f t="shared" si="135"/>
        <v>8.7302184347185169E-4</v>
      </c>
      <c r="P647" s="71"/>
      <c r="Q647" s="10">
        <v>16</v>
      </c>
      <c r="R647" s="8">
        <v>43</v>
      </c>
      <c r="S647" s="8">
        <v>6</v>
      </c>
      <c r="T647" s="8">
        <v>1</v>
      </c>
      <c r="U647" s="8">
        <v>0</v>
      </c>
      <c r="V647" s="8">
        <v>1</v>
      </c>
      <c r="W647" s="22">
        <v>2</v>
      </c>
      <c r="X647" s="16">
        <v>69</v>
      </c>
      <c r="Y647" s="8">
        <v>67</v>
      </c>
      <c r="Z647" s="9">
        <f t="shared" si="136"/>
        <v>2.8985507246376829E-2</v>
      </c>
      <c r="AA647" s="8">
        <f t="shared" si="137"/>
        <v>2</v>
      </c>
      <c r="AB647" s="42" t="str">
        <f t="shared" si="138"/>
        <v>B. 50-100</v>
      </c>
      <c r="AC647" s="40">
        <v>0.9</v>
      </c>
      <c r="AD647" s="26">
        <f t="shared" si="139"/>
        <v>60</v>
      </c>
      <c r="AE647" s="31">
        <f t="shared" si="140"/>
        <v>1</v>
      </c>
      <c r="AF647" s="31">
        <f>Table1[[#This Row],[Contactable leads]]*Table1[[#This Row],[Average productive calls per lead]]</f>
        <v>60</v>
      </c>
      <c r="AG647" s="31">
        <f>Table1[[#This Row],[Total Calls]]*$AG$1</f>
        <v>54</v>
      </c>
      <c r="AH647" s="31">
        <f>IF(Table1[[#This Row],[MSRU]]="Metro",3,IF(Table1[[#This Row],[MSRU]]="URBAN",2,1))</f>
        <v>3</v>
      </c>
      <c r="AI647" s="23">
        <f t="shared" si="141"/>
        <v>24</v>
      </c>
      <c r="AJ647" s="4">
        <f t="shared" si="142"/>
        <v>8</v>
      </c>
      <c r="AK647" s="4">
        <f t="shared" si="143"/>
        <v>6</v>
      </c>
      <c r="AL647" s="4">
        <f t="shared" si="144"/>
        <v>15</v>
      </c>
      <c r="AM647" s="4">
        <f>(Table1[[#This Row],[Total Employees dedicated for sales pitch]]*Table1[[#This Row],[Working days]]*Table1[[#This Row],[Productive working hours]]*60)/Table1[[#This Row],[Minutes per connected call]]</f>
        <v>1728</v>
      </c>
      <c r="AN64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60</v>
      </c>
      <c r="AO647" s="22">
        <f>Table1[[#This Row],[Contactable leads]]-Table1[[#This Row],[Contacted leads]]</f>
        <v>0</v>
      </c>
      <c r="AP647" s="17"/>
    </row>
    <row r="648" spans="1:42" x14ac:dyDescent="0.35">
      <c r="A648" s="11">
        <v>649</v>
      </c>
      <c r="B648" s="5" t="str">
        <f>IF(Table1[[#This Row],[Savings]]&gt;0,"N","Y")</f>
        <v>N</v>
      </c>
      <c r="C648" s="5" t="s">
        <v>179</v>
      </c>
      <c r="D648" s="5" t="s">
        <v>343</v>
      </c>
      <c r="E648" s="5" t="s">
        <v>947</v>
      </c>
      <c r="F648" s="6">
        <v>43244</v>
      </c>
      <c r="G648" s="7">
        <f t="shared" ca="1" si="132"/>
        <v>6</v>
      </c>
      <c r="H648" s="4">
        <v>5</v>
      </c>
      <c r="I648" s="5" t="str">
        <f>IF(Table1[[#This Row],[No of Employees]]&lt;5,"Below 5",IF(Table1[[#This Row],[No of Employees]]&lt;10,"5 to 10",IF(Table1[[#This Row],[No of Employees]]&lt;15,"10 to 15","Above 15")))</f>
        <v>5 to 10</v>
      </c>
      <c r="J648" s="57">
        <v>6.2428860000000004</v>
      </c>
      <c r="K648" s="34">
        <v>0.15137600000000001</v>
      </c>
      <c r="L648" s="34">
        <f t="shared" si="133"/>
        <v>6.3942620000000003</v>
      </c>
      <c r="M648" s="67">
        <f t="shared" si="134"/>
        <v>2.3448328429057712E-4</v>
      </c>
      <c r="N648" s="34">
        <v>6.0869090000000003</v>
      </c>
      <c r="O648" s="68">
        <f t="shared" si="135"/>
        <v>1.1399085097048318E-4</v>
      </c>
      <c r="P648" s="71"/>
      <c r="Q648" s="10">
        <v>11</v>
      </c>
      <c r="R648" s="8">
        <v>56</v>
      </c>
      <c r="S648" s="8">
        <v>1</v>
      </c>
      <c r="T648" s="8">
        <v>3</v>
      </c>
      <c r="U648" s="8">
        <v>0</v>
      </c>
      <c r="V648" s="8">
        <v>1</v>
      </c>
      <c r="W648" s="22">
        <v>1</v>
      </c>
      <c r="X648" s="16">
        <v>73</v>
      </c>
      <c r="Y648" s="8">
        <v>71</v>
      </c>
      <c r="Z648" s="9">
        <f t="shared" si="136"/>
        <v>2.7397260273972601E-2</v>
      </c>
      <c r="AA648" s="8">
        <f t="shared" si="137"/>
        <v>2</v>
      </c>
      <c r="AB648" s="42" t="str">
        <f t="shared" si="138"/>
        <v>B. 50-100</v>
      </c>
      <c r="AC648" s="40">
        <v>0.9</v>
      </c>
      <c r="AD648" s="26">
        <f t="shared" si="139"/>
        <v>64</v>
      </c>
      <c r="AE648" s="31">
        <f t="shared" si="140"/>
        <v>1</v>
      </c>
      <c r="AF648" s="31">
        <f>Table1[[#This Row],[Contactable leads]]*Table1[[#This Row],[Average productive calls per lead]]</f>
        <v>64</v>
      </c>
      <c r="AG648" s="31">
        <f>Table1[[#This Row],[Total Calls]]*$AG$1</f>
        <v>57.6</v>
      </c>
      <c r="AH648" s="31">
        <f>IF(Table1[[#This Row],[MSRU]]="Metro",3,IF(Table1[[#This Row],[MSRU]]="URBAN",2,1))</f>
        <v>1</v>
      </c>
      <c r="AI648" s="23">
        <f t="shared" si="141"/>
        <v>24</v>
      </c>
      <c r="AJ648" s="4">
        <f t="shared" si="142"/>
        <v>8</v>
      </c>
      <c r="AK648" s="4">
        <f t="shared" si="143"/>
        <v>6</v>
      </c>
      <c r="AL648" s="4">
        <f t="shared" si="144"/>
        <v>15</v>
      </c>
      <c r="AM648" s="4">
        <f>(Table1[[#This Row],[Total Employees dedicated for sales pitch]]*Table1[[#This Row],[Working days]]*Table1[[#This Row],[Productive working hours]]*60)/Table1[[#This Row],[Minutes per connected call]]</f>
        <v>576</v>
      </c>
      <c r="AN64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64</v>
      </c>
      <c r="AO648" s="22">
        <f>Table1[[#This Row],[Contactable leads]]-Table1[[#This Row],[Contacted leads]]</f>
        <v>0</v>
      </c>
      <c r="AP648" s="17"/>
    </row>
    <row r="649" spans="1:42" hidden="1" x14ac:dyDescent="0.35">
      <c r="A649" s="11">
        <v>650</v>
      </c>
      <c r="B649" s="5" t="str">
        <f>IF(Table1[[#This Row],[Savings]]&gt;0,"N","Y")</f>
        <v>Y</v>
      </c>
      <c r="C649" s="5" t="s">
        <v>190</v>
      </c>
      <c r="D649" s="5" t="s">
        <v>356</v>
      </c>
      <c r="E649" s="5" t="s">
        <v>948</v>
      </c>
      <c r="F649" s="6">
        <v>42110</v>
      </c>
      <c r="G649" s="7">
        <f t="shared" ca="1" si="132"/>
        <v>10</v>
      </c>
      <c r="H649" s="4">
        <v>39</v>
      </c>
      <c r="I649" s="5" t="str">
        <f>IF(Table1[[#This Row],[No of Employees]]&lt;5,"Below 5",IF(Table1[[#This Row],[No of Employees]]&lt;10,"5 to 10",IF(Table1[[#This Row],[No of Employees]]&lt;15,"10 to 15","Above 15")))</f>
        <v>Above 15</v>
      </c>
      <c r="J649" s="57">
        <v>0</v>
      </c>
      <c r="K649" s="34">
        <v>0</v>
      </c>
      <c r="L649" s="34">
        <f t="shared" si="133"/>
        <v>0</v>
      </c>
      <c r="M649" s="35">
        <f t="shared" si="134"/>
        <v>0</v>
      </c>
      <c r="N649" s="34">
        <v>0</v>
      </c>
      <c r="O649" s="36">
        <f t="shared" si="135"/>
        <v>0</v>
      </c>
      <c r="P649" s="70"/>
      <c r="Q649" s="10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22">
        <v>0</v>
      </c>
      <c r="X649" s="16">
        <v>0</v>
      </c>
      <c r="Y649" s="8">
        <v>0</v>
      </c>
      <c r="Z649" s="9">
        <f t="shared" si="136"/>
        <v>0</v>
      </c>
      <c r="AA649" s="8">
        <f t="shared" si="137"/>
        <v>0</v>
      </c>
      <c r="AB649" s="42" t="str">
        <f t="shared" si="138"/>
        <v>A. Below 50</v>
      </c>
      <c r="AC649" s="40">
        <v>0.9</v>
      </c>
      <c r="AD649" s="26">
        <f t="shared" si="139"/>
        <v>0</v>
      </c>
      <c r="AE649" s="31">
        <f t="shared" si="140"/>
        <v>1</v>
      </c>
      <c r="AF649" s="31">
        <f>Table1[[#This Row],[Contactable leads]]*Table1[[#This Row],[Average productive calls per lead]]</f>
        <v>0</v>
      </c>
      <c r="AG649" s="31">
        <f>Table1[[#This Row],[Total Calls]]*$AG$1</f>
        <v>0</v>
      </c>
      <c r="AH649" s="31">
        <f>IF(Table1[[#This Row],[MSRU]]="Metro",3,IF(Table1[[#This Row],[MSRU]]="URBAN",2,1))</f>
        <v>2</v>
      </c>
      <c r="AI649" s="23">
        <f t="shared" si="141"/>
        <v>24</v>
      </c>
      <c r="AJ649" s="4">
        <f t="shared" si="142"/>
        <v>8</v>
      </c>
      <c r="AK649" s="4">
        <f t="shared" si="143"/>
        <v>6</v>
      </c>
      <c r="AL649" s="4">
        <f t="shared" si="144"/>
        <v>15</v>
      </c>
      <c r="AM649" s="4">
        <f>(Table1[[#This Row],[Total Employees dedicated for sales pitch]]*Table1[[#This Row],[Working days]]*Table1[[#This Row],[Productive working hours]]*60)/Table1[[#This Row],[Minutes per connected call]]</f>
        <v>1152</v>
      </c>
      <c r="AN64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649" s="22">
        <f>Table1[[#This Row],[Contactable leads]]-Table1[[#This Row],[Contacted leads]]</f>
        <v>0</v>
      </c>
      <c r="AP649" s="17"/>
    </row>
    <row r="650" spans="1:42" x14ac:dyDescent="0.35">
      <c r="A650" s="11">
        <v>651</v>
      </c>
      <c r="B650" s="5" t="str">
        <f>IF(Table1[[#This Row],[Savings]]&gt;0,"N","Y")</f>
        <v>N</v>
      </c>
      <c r="C650" s="5" t="s">
        <v>222</v>
      </c>
      <c r="D650" s="5" t="s">
        <v>356</v>
      </c>
      <c r="E650" s="5" t="s">
        <v>949</v>
      </c>
      <c r="F650" s="6">
        <v>26381</v>
      </c>
      <c r="G650" s="7">
        <f t="shared" ca="1" si="132"/>
        <v>53</v>
      </c>
      <c r="H650" s="4">
        <v>9</v>
      </c>
      <c r="I650" s="5" t="str">
        <f>IF(Table1[[#This Row],[No of Employees]]&lt;5,"Below 5",IF(Table1[[#This Row],[No of Employees]]&lt;10,"5 to 10",IF(Table1[[#This Row],[No of Employees]]&lt;15,"10 to 15","Above 15")))</f>
        <v>5 to 10</v>
      </c>
      <c r="J650" s="57">
        <v>24.582757999999998</v>
      </c>
      <c r="K650" s="34">
        <v>6.4326590000000001</v>
      </c>
      <c r="L650" s="34">
        <f t="shared" si="133"/>
        <v>31.015416999999999</v>
      </c>
      <c r="M650" s="67">
        <f t="shared" si="134"/>
        <v>1.1373629735224797E-3</v>
      </c>
      <c r="N650" s="34">
        <v>50.778323</v>
      </c>
      <c r="O650" s="68">
        <f t="shared" si="135"/>
        <v>9.5093655082145268E-4</v>
      </c>
      <c r="P650" s="71"/>
      <c r="Q650" s="10">
        <v>70</v>
      </c>
      <c r="R650" s="8">
        <v>139</v>
      </c>
      <c r="S650" s="8">
        <v>20</v>
      </c>
      <c r="T650" s="8">
        <v>11</v>
      </c>
      <c r="U650" s="8">
        <v>0</v>
      </c>
      <c r="V650" s="8">
        <v>3</v>
      </c>
      <c r="W650" s="22">
        <v>11</v>
      </c>
      <c r="X650" s="16">
        <v>254</v>
      </c>
      <c r="Y650" s="8">
        <v>244</v>
      </c>
      <c r="Z650" s="9">
        <f t="shared" si="136"/>
        <v>3.9370078740157521E-2</v>
      </c>
      <c r="AA650" s="8">
        <f t="shared" si="137"/>
        <v>10</v>
      </c>
      <c r="AB650" s="42" t="str">
        <f t="shared" si="138"/>
        <v>C. 100-250</v>
      </c>
      <c r="AC650" s="40">
        <v>0.9</v>
      </c>
      <c r="AD650" s="26">
        <f t="shared" si="139"/>
        <v>220</v>
      </c>
      <c r="AE650" s="31">
        <f t="shared" si="140"/>
        <v>1</v>
      </c>
      <c r="AF650" s="31">
        <f>Table1[[#This Row],[Contactable leads]]*Table1[[#This Row],[Average productive calls per lead]]</f>
        <v>220</v>
      </c>
      <c r="AG650" s="31">
        <f>Table1[[#This Row],[Total Calls]]*$AG$1</f>
        <v>198</v>
      </c>
      <c r="AH650" s="31">
        <f>IF(Table1[[#This Row],[MSRU]]="Metro",3,IF(Table1[[#This Row],[MSRU]]="URBAN",2,1))</f>
        <v>2</v>
      </c>
      <c r="AI650" s="23">
        <f t="shared" si="141"/>
        <v>24</v>
      </c>
      <c r="AJ650" s="4">
        <f t="shared" si="142"/>
        <v>8</v>
      </c>
      <c r="AK650" s="4">
        <f t="shared" si="143"/>
        <v>6</v>
      </c>
      <c r="AL650" s="4">
        <f t="shared" si="144"/>
        <v>15</v>
      </c>
      <c r="AM650" s="4">
        <f>(Table1[[#This Row],[Total Employees dedicated for sales pitch]]*Table1[[#This Row],[Working days]]*Table1[[#This Row],[Productive working hours]]*60)/Table1[[#This Row],[Minutes per connected call]]</f>
        <v>1152</v>
      </c>
      <c r="AN65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220</v>
      </c>
      <c r="AO650" s="22">
        <f>Table1[[#This Row],[Contactable leads]]-Table1[[#This Row],[Contacted leads]]</f>
        <v>0</v>
      </c>
      <c r="AP650" s="17"/>
    </row>
    <row r="651" spans="1:42" x14ac:dyDescent="0.35">
      <c r="A651" s="11">
        <v>652</v>
      </c>
      <c r="B651" s="5" t="str">
        <f>IF(Table1[[#This Row],[Savings]]&gt;0,"N","Y")</f>
        <v>N</v>
      </c>
      <c r="C651" s="5" t="s">
        <v>190</v>
      </c>
      <c r="D651" s="5" t="s">
        <v>175</v>
      </c>
      <c r="E651" s="5" t="s">
        <v>950</v>
      </c>
      <c r="F651" s="6">
        <v>21674</v>
      </c>
      <c r="G651" s="7">
        <f t="shared" ca="1" si="132"/>
        <v>66</v>
      </c>
      <c r="H651" s="4">
        <v>13</v>
      </c>
      <c r="I651" s="5" t="str">
        <f>IF(Table1[[#This Row],[No of Employees]]&lt;5,"Below 5",IF(Table1[[#This Row],[No of Employees]]&lt;10,"5 to 10",IF(Table1[[#This Row],[No of Employees]]&lt;15,"10 to 15","Above 15")))</f>
        <v>10 to 15</v>
      </c>
      <c r="J651" s="57">
        <v>53.399321</v>
      </c>
      <c r="K651" s="34">
        <v>5.4658329999999999</v>
      </c>
      <c r="L651" s="34">
        <f t="shared" si="133"/>
        <v>58.865154000000004</v>
      </c>
      <c r="M651" s="67">
        <f t="shared" si="134"/>
        <v>2.1586376410898714E-3</v>
      </c>
      <c r="N651" s="34">
        <v>82.061222999999998</v>
      </c>
      <c r="O651" s="68">
        <f t="shared" si="135"/>
        <v>1.5367781317986824E-3</v>
      </c>
      <c r="P651" s="71"/>
      <c r="Q651" s="10">
        <v>218</v>
      </c>
      <c r="R651" s="8">
        <v>304</v>
      </c>
      <c r="S651" s="8">
        <v>27</v>
      </c>
      <c r="T651" s="8">
        <v>27</v>
      </c>
      <c r="U651" s="8">
        <v>0</v>
      </c>
      <c r="V651" s="8">
        <v>7</v>
      </c>
      <c r="W651" s="22">
        <v>23</v>
      </c>
      <c r="X651" s="16">
        <v>606</v>
      </c>
      <c r="Y651" s="8">
        <v>574</v>
      </c>
      <c r="Z651" s="9">
        <f t="shared" si="136"/>
        <v>5.2805280528052778E-2</v>
      </c>
      <c r="AA651" s="8">
        <f t="shared" si="137"/>
        <v>32</v>
      </c>
      <c r="AB651" s="42" t="str">
        <f t="shared" si="138"/>
        <v>E. 500-750</v>
      </c>
      <c r="AC651" s="40">
        <v>0.9</v>
      </c>
      <c r="AD651" s="26">
        <f t="shared" si="139"/>
        <v>517</v>
      </c>
      <c r="AE651" s="31">
        <f t="shared" si="140"/>
        <v>1</v>
      </c>
      <c r="AF651" s="31">
        <f>Table1[[#This Row],[Contactable leads]]*Table1[[#This Row],[Average productive calls per lead]]</f>
        <v>517</v>
      </c>
      <c r="AG651" s="31">
        <f>Table1[[#This Row],[Total Calls]]*$AG$1</f>
        <v>465.3</v>
      </c>
      <c r="AH651" s="31">
        <f>IF(Table1[[#This Row],[MSRU]]="Metro",3,IF(Table1[[#This Row],[MSRU]]="URBAN",2,1))</f>
        <v>1</v>
      </c>
      <c r="AI651" s="23">
        <f t="shared" si="141"/>
        <v>24</v>
      </c>
      <c r="AJ651" s="4">
        <f t="shared" si="142"/>
        <v>8</v>
      </c>
      <c r="AK651" s="4">
        <f t="shared" si="143"/>
        <v>6</v>
      </c>
      <c r="AL651" s="4">
        <f t="shared" si="144"/>
        <v>15</v>
      </c>
      <c r="AM651" s="4">
        <f>(Table1[[#This Row],[Total Employees dedicated for sales pitch]]*Table1[[#This Row],[Working days]]*Table1[[#This Row],[Productive working hours]]*60)/Table1[[#This Row],[Minutes per connected call]]</f>
        <v>576</v>
      </c>
      <c r="AN65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517</v>
      </c>
      <c r="AO651" s="22">
        <f>Table1[[#This Row],[Contactable leads]]-Table1[[#This Row],[Contacted leads]]</f>
        <v>0</v>
      </c>
      <c r="AP651" s="17"/>
    </row>
    <row r="652" spans="1:42" x14ac:dyDescent="0.35">
      <c r="A652" s="11">
        <v>653</v>
      </c>
      <c r="B652" s="5" t="str">
        <f>IF(Table1[[#This Row],[Savings]]&gt;0,"N","Y")</f>
        <v>N</v>
      </c>
      <c r="C652" s="5" t="s">
        <v>181</v>
      </c>
      <c r="D652" s="5" t="s">
        <v>175</v>
      </c>
      <c r="E652" s="5" t="s">
        <v>951</v>
      </c>
      <c r="F652" s="6">
        <v>25200</v>
      </c>
      <c r="G652" s="7">
        <f t="shared" ca="1" si="132"/>
        <v>56</v>
      </c>
      <c r="H652" s="4">
        <v>6</v>
      </c>
      <c r="I652" s="5" t="str">
        <f>IF(Table1[[#This Row],[No of Employees]]&lt;5,"Below 5",IF(Table1[[#This Row],[No of Employees]]&lt;10,"5 to 10",IF(Table1[[#This Row],[No of Employees]]&lt;15,"10 to 15","Above 15")))</f>
        <v>5 to 10</v>
      </c>
      <c r="J652" s="57">
        <v>23.391451</v>
      </c>
      <c r="K652" s="34">
        <v>2.2541169999999999</v>
      </c>
      <c r="L652" s="34">
        <f t="shared" si="133"/>
        <v>25.645568000000001</v>
      </c>
      <c r="M652" s="67">
        <f t="shared" si="134"/>
        <v>9.404458266078755E-4</v>
      </c>
      <c r="N652" s="34">
        <v>18.762665999999999</v>
      </c>
      <c r="O652" s="68">
        <f t="shared" si="135"/>
        <v>3.5137247227040054E-4</v>
      </c>
      <c r="P652" s="71"/>
      <c r="Q652" s="10">
        <v>89</v>
      </c>
      <c r="R652" s="8">
        <v>114</v>
      </c>
      <c r="S652" s="8">
        <v>5</v>
      </c>
      <c r="T652" s="8">
        <v>19</v>
      </c>
      <c r="U652" s="8">
        <v>0</v>
      </c>
      <c r="V652" s="8">
        <v>1</v>
      </c>
      <c r="W652" s="22">
        <v>5</v>
      </c>
      <c r="X652" s="16">
        <v>233</v>
      </c>
      <c r="Y652" s="8">
        <v>228</v>
      </c>
      <c r="Z652" s="9">
        <f t="shared" si="136"/>
        <v>2.1459227467811148E-2</v>
      </c>
      <c r="AA652" s="8">
        <f t="shared" si="137"/>
        <v>5</v>
      </c>
      <c r="AB652" s="42" t="str">
        <f t="shared" si="138"/>
        <v>C. 100-250</v>
      </c>
      <c r="AC652" s="40">
        <v>0.9</v>
      </c>
      <c r="AD652" s="26">
        <f t="shared" si="139"/>
        <v>205</v>
      </c>
      <c r="AE652" s="31">
        <f t="shared" si="140"/>
        <v>1</v>
      </c>
      <c r="AF652" s="31">
        <f>Table1[[#This Row],[Contactable leads]]*Table1[[#This Row],[Average productive calls per lead]]</f>
        <v>205</v>
      </c>
      <c r="AG652" s="31">
        <f>Table1[[#This Row],[Total Calls]]*$AG$1</f>
        <v>184.5</v>
      </c>
      <c r="AH652" s="31">
        <f>IF(Table1[[#This Row],[MSRU]]="Metro",3,IF(Table1[[#This Row],[MSRU]]="URBAN",2,1))</f>
        <v>1</v>
      </c>
      <c r="AI652" s="23">
        <f t="shared" si="141"/>
        <v>24</v>
      </c>
      <c r="AJ652" s="4">
        <f t="shared" si="142"/>
        <v>8</v>
      </c>
      <c r="AK652" s="4">
        <f t="shared" si="143"/>
        <v>6</v>
      </c>
      <c r="AL652" s="4">
        <f t="shared" si="144"/>
        <v>15</v>
      </c>
      <c r="AM652" s="4">
        <f>(Table1[[#This Row],[Total Employees dedicated for sales pitch]]*Table1[[#This Row],[Working days]]*Table1[[#This Row],[Productive working hours]]*60)/Table1[[#This Row],[Minutes per connected call]]</f>
        <v>576</v>
      </c>
      <c r="AN65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205</v>
      </c>
      <c r="AO652" s="22">
        <f>Table1[[#This Row],[Contactable leads]]-Table1[[#This Row],[Contacted leads]]</f>
        <v>0</v>
      </c>
      <c r="AP652" s="17"/>
    </row>
    <row r="653" spans="1:42" x14ac:dyDescent="0.35">
      <c r="A653" s="11">
        <v>654</v>
      </c>
      <c r="B653" s="5" t="str">
        <f>IF(Table1[[#This Row],[Savings]]&gt;0,"N","Y")</f>
        <v>N</v>
      </c>
      <c r="C653" s="5" t="s">
        <v>184</v>
      </c>
      <c r="D653" s="5" t="s">
        <v>343</v>
      </c>
      <c r="E653" s="5" t="s">
        <v>952</v>
      </c>
      <c r="F653" s="6">
        <v>28391</v>
      </c>
      <c r="G653" s="7">
        <f t="shared" ca="1" si="132"/>
        <v>47</v>
      </c>
      <c r="H653" s="4">
        <v>7</v>
      </c>
      <c r="I653" s="5" t="str">
        <f>IF(Table1[[#This Row],[No of Employees]]&lt;5,"Below 5",IF(Table1[[#This Row],[No of Employees]]&lt;10,"5 to 10",IF(Table1[[#This Row],[No of Employees]]&lt;15,"10 to 15","Above 15")))</f>
        <v>5 to 10</v>
      </c>
      <c r="J653" s="57">
        <v>8.9558490000000006</v>
      </c>
      <c r="K653" s="34">
        <v>0.109432</v>
      </c>
      <c r="L653" s="34">
        <f t="shared" si="133"/>
        <v>9.0652810000000006</v>
      </c>
      <c r="M653" s="67">
        <f t="shared" si="134"/>
        <v>3.3243193067424628E-4</v>
      </c>
      <c r="N653" s="34">
        <v>10.91761</v>
      </c>
      <c r="O653" s="68">
        <f t="shared" si="135"/>
        <v>2.0445642516815296E-4</v>
      </c>
      <c r="P653" s="71"/>
      <c r="Q653" s="10">
        <v>44</v>
      </c>
      <c r="R653" s="8">
        <v>68</v>
      </c>
      <c r="S653" s="8">
        <v>0</v>
      </c>
      <c r="T653" s="8">
        <v>7</v>
      </c>
      <c r="U653" s="8">
        <v>0</v>
      </c>
      <c r="V653" s="8">
        <v>0</v>
      </c>
      <c r="W653" s="22">
        <v>4</v>
      </c>
      <c r="X653" s="16">
        <v>123</v>
      </c>
      <c r="Y653" s="8">
        <v>120</v>
      </c>
      <c r="Z653" s="9">
        <f t="shared" si="136"/>
        <v>2.4390243902439046E-2</v>
      </c>
      <c r="AA653" s="8">
        <f t="shared" si="137"/>
        <v>3</v>
      </c>
      <c r="AB653" s="42" t="str">
        <f t="shared" si="138"/>
        <v>C. 100-250</v>
      </c>
      <c r="AC653" s="40">
        <v>0.9</v>
      </c>
      <c r="AD653" s="26">
        <f t="shared" si="139"/>
        <v>108</v>
      </c>
      <c r="AE653" s="31">
        <f t="shared" si="140"/>
        <v>1</v>
      </c>
      <c r="AF653" s="31">
        <f>Table1[[#This Row],[Contactable leads]]*Table1[[#This Row],[Average productive calls per lead]]</f>
        <v>108</v>
      </c>
      <c r="AG653" s="31">
        <f>Table1[[#This Row],[Total Calls]]*$AG$1</f>
        <v>97.2</v>
      </c>
      <c r="AH653" s="31">
        <f>IF(Table1[[#This Row],[MSRU]]="Metro",3,IF(Table1[[#This Row],[MSRU]]="URBAN",2,1))</f>
        <v>1</v>
      </c>
      <c r="AI653" s="23">
        <f t="shared" si="141"/>
        <v>24</v>
      </c>
      <c r="AJ653" s="4">
        <f t="shared" si="142"/>
        <v>8</v>
      </c>
      <c r="AK653" s="4">
        <f t="shared" si="143"/>
        <v>6</v>
      </c>
      <c r="AL653" s="4">
        <f t="shared" si="144"/>
        <v>15</v>
      </c>
      <c r="AM653" s="4">
        <f>(Table1[[#This Row],[Total Employees dedicated for sales pitch]]*Table1[[#This Row],[Working days]]*Table1[[#This Row],[Productive working hours]]*60)/Table1[[#This Row],[Minutes per connected call]]</f>
        <v>576</v>
      </c>
      <c r="AN65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108</v>
      </c>
      <c r="AO653" s="22">
        <f>Table1[[#This Row],[Contactable leads]]-Table1[[#This Row],[Contacted leads]]</f>
        <v>0</v>
      </c>
      <c r="AP653" s="17"/>
    </row>
    <row r="654" spans="1:42" x14ac:dyDescent="0.35">
      <c r="A654" s="11">
        <v>655</v>
      </c>
      <c r="B654" s="5" t="str">
        <f>IF(Table1[[#This Row],[Savings]]&gt;0,"N","Y")</f>
        <v>N</v>
      </c>
      <c r="C654" s="5" t="s">
        <v>188</v>
      </c>
      <c r="D654" s="5" t="s">
        <v>343</v>
      </c>
      <c r="E654" s="5" t="s">
        <v>953</v>
      </c>
      <c r="F654" s="6">
        <v>32492</v>
      </c>
      <c r="G654" s="7">
        <f t="shared" ca="1" si="132"/>
        <v>36</v>
      </c>
      <c r="H654" s="4">
        <v>5</v>
      </c>
      <c r="I654" s="5" t="str">
        <f>IF(Table1[[#This Row],[No of Employees]]&lt;5,"Below 5",IF(Table1[[#This Row],[No of Employees]]&lt;10,"5 to 10",IF(Table1[[#This Row],[No of Employees]]&lt;15,"10 to 15","Above 15")))</f>
        <v>5 to 10</v>
      </c>
      <c r="J654" s="57">
        <v>10.364307999999999</v>
      </c>
      <c r="K654" s="34">
        <v>0.115103</v>
      </c>
      <c r="L654" s="34">
        <f t="shared" si="133"/>
        <v>10.479410999999999</v>
      </c>
      <c r="M654" s="67">
        <f t="shared" si="134"/>
        <v>3.8428933764534528E-4</v>
      </c>
      <c r="N654" s="34">
        <v>22.869167999999998</v>
      </c>
      <c r="O654" s="68">
        <f t="shared" si="135"/>
        <v>4.2827581639662141E-4</v>
      </c>
      <c r="P654" s="71"/>
      <c r="Q654" s="10">
        <v>10</v>
      </c>
      <c r="R654" s="8">
        <v>95</v>
      </c>
      <c r="S654" s="8">
        <v>3</v>
      </c>
      <c r="T654" s="8">
        <v>8</v>
      </c>
      <c r="U654" s="8">
        <v>0</v>
      </c>
      <c r="V654" s="8">
        <v>2</v>
      </c>
      <c r="W654" s="22">
        <v>3</v>
      </c>
      <c r="X654" s="16">
        <v>121</v>
      </c>
      <c r="Y654" s="8">
        <v>114</v>
      </c>
      <c r="Z654" s="9">
        <f t="shared" si="136"/>
        <v>5.7851239669421517E-2</v>
      </c>
      <c r="AA654" s="8">
        <f t="shared" si="137"/>
        <v>7</v>
      </c>
      <c r="AB654" s="42" t="str">
        <f t="shared" si="138"/>
        <v>C. 100-250</v>
      </c>
      <c r="AC654" s="40">
        <v>0.9</v>
      </c>
      <c r="AD654" s="26">
        <f t="shared" si="139"/>
        <v>103</v>
      </c>
      <c r="AE654" s="31">
        <f t="shared" si="140"/>
        <v>1</v>
      </c>
      <c r="AF654" s="31">
        <f>Table1[[#This Row],[Contactable leads]]*Table1[[#This Row],[Average productive calls per lead]]</f>
        <v>103</v>
      </c>
      <c r="AG654" s="31">
        <f>Table1[[#This Row],[Total Calls]]*$AG$1</f>
        <v>92.7</v>
      </c>
      <c r="AH654" s="31">
        <f>IF(Table1[[#This Row],[MSRU]]="Metro",3,IF(Table1[[#This Row],[MSRU]]="URBAN",2,1))</f>
        <v>1</v>
      </c>
      <c r="AI654" s="23">
        <f t="shared" si="141"/>
        <v>24</v>
      </c>
      <c r="AJ654" s="4">
        <f t="shared" si="142"/>
        <v>8</v>
      </c>
      <c r="AK654" s="4">
        <f t="shared" si="143"/>
        <v>6</v>
      </c>
      <c r="AL654" s="4">
        <f t="shared" si="144"/>
        <v>15</v>
      </c>
      <c r="AM654" s="4">
        <f>(Table1[[#This Row],[Total Employees dedicated for sales pitch]]*Table1[[#This Row],[Working days]]*Table1[[#This Row],[Productive working hours]]*60)/Table1[[#This Row],[Minutes per connected call]]</f>
        <v>576</v>
      </c>
      <c r="AN65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103</v>
      </c>
      <c r="AO654" s="22">
        <f>Table1[[#This Row],[Contactable leads]]-Table1[[#This Row],[Contacted leads]]</f>
        <v>0</v>
      </c>
      <c r="AP654" s="17"/>
    </row>
    <row r="655" spans="1:42" x14ac:dyDescent="0.35">
      <c r="A655" s="11">
        <v>656</v>
      </c>
      <c r="B655" s="5" t="str">
        <f>IF(Table1[[#This Row],[Savings]]&gt;0,"N","Y")</f>
        <v>N</v>
      </c>
      <c r="C655" s="5" t="s">
        <v>181</v>
      </c>
      <c r="D655" s="5" t="s">
        <v>356</v>
      </c>
      <c r="E655" s="5" t="s">
        <v>954</v>
      </c>
      <c r="F655" s="6">
        <v>34242</v>
      </c>
      <c r="G655" s="7">
        <f t="shared" ca="1" si="132"/>
        <v>31</v>
      </c>
      <c r="H655" s="4">
        <v>10</v>
      </c>
      <c r="I655" s="5" t="str">
        <f>IF(Table1[[#This Row],[No of Employees]]&lt;5,"Below 5",IF(Table1[[#This Row],[No of Employees]]&lt;10,"5 to 10",IF(Table1[[#This Row],[No of Employees]]&lt;15,"10 to 15","Above 15")))</f>
        <v>10 to 15</v>
      </c>
      <c r="J655" s="57">
        <v>28.235713000000001</v>
      </c>
      <c r="K655" s="34">
        <v>2.9356629999999999</v>
      </c>
      <c r="L655" s="34">
        <f t="shared" si="133"/>
        <v>31.171376000000002</v>
      </c>
      <c r="M655" s="67">
        <f t="shared" si="134"/>
        <v>1.1430821289988545E-3</v>
      </c>
      <c r="N655" s="34">
        <v>49.480640999999999</v>
      </c>
      <c r="O655" s="68">
        <f t="shared" si="135"/>
        <v>9.2663458155115821E-4</v>
      </c>
      <c r="P655" s="71"/>
      <c r="Q655" s="10">
        <v>91</v>
      </c>
      <c r="R655" s="8">
        <v>235</v>
      </c>
      <c r="S655" s="8">
        <v>23</v>
      </c>
      <c r="T655" s="8">
        <v>23</v>
      </c>
      <c r="U655" s="8">
        <v>0</v>
      </c>
      <c r="V655" s="8">
        <v>0</v>
      </c>
      <c r="W655" s="22">
        <v>21</v>
      </c>
      <c r="X655" s="16">
        <v>393</v>
      </c>
      <c r="Y655" s="8">
        <v>382</v>
      </c>
      <c r="Z655" s="9">
        <f t="shared" si="136"/>
        <v>2.7989821882951627E-2</v>
      </c>
      <c r="AA655" s="8">
        <f t="shared" si="137"/>
        <v>11</v>
      </c>
      <c r="AB655" s="42" t="str">
        <f t="shared" si="138"/>
        <v>D. 240-500</v>
      </c>
      <c r="AC655" s="40">
        <v>0.9</v>
      </c>
      <c r="AD655" s="26">
        <f t="shared" si="139"/>
        <v>344</v>
      </c>
      <c r="AE655" s="31">
        <f t="shared" si="140"/>
        <v>1</v>
      </c>
      <c r="AF655" s="31">
        <f>Table1[[#This Row],[Contactable leads]]*Table1[[#This Row],[Average productive calls per lead]]</f>
        <v>344</v>
      </c>
      <c r="AG655" s="31">
        <f>Table1[[#This Row],[Total Calls]]*$AG$1</f>
        <v>309.60000000000002</v>
      </c>
      <c r="AH655" s="31">
        <f>IF(Table1[[#This Row],[MSRU]]="Metro",3,IF(Table1[[#This Row],[MSRU]]="URBAN",2,1))</f>
        <v>2</v>
      </c>
      <c r="AI655" s="23">
        <f t="shared" si="141"/>
        <v>24</v>
      </c>
      <c r="AJ655" s="4">
        <f t="shared" si="142"/>
        <v>8</v>
      </c>
      <c r="AK655" s="4">
        <f t="shared" si="143"/>
        <v>6</v>
      </c>
      <c r="AL655" s="4">
        <f t="shared" si="144"/>
        <v>15</v>
      </c>
      <c r="AM655" s="4">
        <f>(Table1[[#This Row],[Total Employees dedicated for sales pitch]]*Table1[[#This Row],[Working days]]*Table1[[#This Row],[Productive working hours]]*60)/Table1[[#This Row],[Minutes per connected call]]</f>
        <v>1152</v>
      </c>
      <c r="AN65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344</v>
      </c>
      <c r="AO655" s="22">
        <f>Table1[[#This Row],[Contactable leads]]-Table1[[#This Row],[Contacted leads]]</f>
        <v>0</v>
      </c>
      <c r="AP655" s="17"/>
    </row>
    <row r="656" spans="1:42" x14ac:dyDescent="0.35">
      <c r="A656" s="11">
        <v>657</v>
      </c>
      <c r="B656" s="5" t="str">
        <f>IF(Table1[[#This Row],[Savings]]&gt;0,"N","Y")</f>
        <v>N</v>
      </c>
      <c r="C656" s="5" t="s">
        <v>314</v>
      </c>
      <c r="D656" s="5" t="s">
        <v>356</v>
      </c>
      <c r="E656" s="5" t="s">
        <v>955</v>
      </c>
      <c r="F656" s="6">
        <v>34416</v>
      </c>
      <c r="G656" s="7">
        <f t="shared" ca="1" si="132"/>
        <v>31</v>
      </c>
      <c r="H656" s="4">
        <v>8</v>
      </c>
      <c r="I656" s="5" t="str">
        <f>IF(Table1[[#This Row],[No of Employees]]&lt;5,"Below 5",IF(Table1[[#This Row],[No of Employees]]&lt;10,"5 to 10",IF(Table1[[#This Row],[No of Employees]]&lt;15,"10 to 15","Above 15")))</f>
        <v>5 to 10</v>
      </c>
      <c r="J656" s="57">
        <v>15.540571</v>
      </c>
      <c r="K656" s="34">
        <v>3.9723139999999999</v>
      </c>
      <c r="L656" s="34">
        <f t="shared" si="133"/>
        <v>19.512885000000001</v>
      </c>
      <c r="M656" s="67">
        <f t="shared" si="134"/>
        <v>7.1555487729222517E-4</v>
      </c>
      <c r="N656" s="34">
        <v>39.880603999999998</v>
      </c>
      <c r="O656" s="68">
        <f t="shared" si="135"/>
        <v>7.4685262867850574E-4</v>
      </c>
      <c r="P656" s="71"/>
      <c r="Q656" s="10">
        <v>35</v>
      </c>
      <c r="R656" s="8">
        <v>119</v>
      </c>
      <c r="S656" s="8">
        <v>11</v>
      </c>
      <c r="T656" s="8">
        <v>9</v>
      </c>
      <c r="U656" s="8">
        <v>0</v>
      </c>
      <c r="V656" s="8">
        <v>6</v>
      </c>
      <c r="W656" s="22">
        <v>14</v>
      </c>
      <c r="X656" s="16">
        <v>194</v>
      </c>
      <c r="Y656" s="8">
        <v>181</v>
      </c>
      <c r="Z656" s="9">
        <f t="shared" si="136"/>
        <v>6.7010309278350499E-2</v>
      </c>
      <c r="AA656" s="8">
        <f t="shared" si="137"/>
        <v>13</v>
      </c>
      <c r="AB656" s="42" t="str">
        <f t="shared" si="138"/>
        <v>C. 100-250</v>
      </c>
      <c r="AC656" s="40">
        <v>0.9</v>
      </c>
      <c r="AD656" s="26">
        <f t="shared" si="139"/>
        <v>163</v>
      </c>
      <c r="AE656" s="31">
        <f t="shared" si="140"/>
        <v>1</v>
      </c>
      <c r="AF656" s="31">
        <f>Table1[[#This Row],[Contactable leads]]*Table1[[#This Row],[Average productive calls per lead]]</f>
        <v>163</v>
      </c>
      <c r="AG656" s="31">
        <f>Table1[[#This Row],[Total Calls]]*$AG$1</f>
        <v>146.70000000000002</v>
      </c>
      <c r="AH656" s="31">
        <f>IF(Table1[[#This Row],[MSRU]]="Metro",3,IF(Table1[[#This Row],[MSRU]]="URBAN",2,1))</f>
        <v>2</v>
      </c>
      <c r="AI656" s="23">
        <f t="shared" si="141"/>
        <v>24</v>
      </c>
      <c r="AJ656" s="4">
        <f t="shared" si="142"/>
        <v>8</v>
      </c>
      <c r="AK656" s="4">
        <f t="shared" si="143"/>
        <v>6</v>
      </c>
      <c r="AL656" s="4">
        <f t="shared" si="144"/>
        <v>15</v>
      </c>
      <c r="AM656" s="4">
        <f>(Table1[[#This Row],[Total Employees dedicated for sales pitch]]*Table1[[#This Row],[Working days]]*Table1[[#This Row],[Productive working hours]]*60)/Table1[[#This Row],[Minutes per connected call]]</f>
        <v>1152</v>
      </c>
      <c r="AN65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163</v>
      </c>
      <c r="AO656" s="22">
        <f>Table1[[#This Row],[Contactable leads]]-Table1[[#This Row],[Contacted leads]]</f>
        <v>0</v>
      </c>
      <c r="AP656" s="17"/>
    </row>
    <row r="657" spans="1:42" x14ac:dyDescent="0.35">
      <c r="A657" s="11">
        <v>658</v>
      </c>
      <c r="B657" s="5" t="str">
        <f>IF(Table1[[#This Row],[Savings]]&gt;0,"N","Y")</f>
        <v>N</v>
      </c>
      <c r="C657" s="5" t="s">
        <v>311</v>
      </c>
      <c r="D657" s="5" t="s">
        <v>340</v>
      </c>
      <c r="E657" s="5" t="s">
        <v>956</v>
      </c>
      <c r="F657" s="6">
        <v>35515</v>
      </c>
      <c r="G657" s="7">
        <f t="shared" ca="1" si="132"/>
        <v>28</v>
      </c>
      <c r="H657" s="4">
        <v>6</v>
      </c>
      <c r="I657" s="5" t="str">
        <f>IF(Table1[[#This Row],[No of Employees]]&lt;5,"Below 5",IF(Table1[[#This Row],[No of Employees]]&lt;10,"5 to 10",IF(Table1[[#This Row],[No of Employees]]&lt;15,"10 to 15","Above 15")))</f>
        <v>5 to 10</v>
      </c>
      <c r="J657" s="57">
        <v>30.901852999999999</v>
      </c>
      <c r="K657" s="34">
        <v>4.9118769999999996</v>
      </c>
      <c r="L657" s="34">
        <f t="shared" si="133"/>
        <v>35.81373</v>
      </c>
      <c r="M657" s="67">
        <f t="shared" si="134"/>
        <v>1.3133213861264944E-3</v>
      </c>
      <c r="N657" s="34">
        <v>40.125526999999998</v>
      </c>
      <c r="O657" s="68">
        <f t="shared" si="135"/>
        <v>7.5143935425502474E-4</v>
      </c>
      <c r="P657" s="71"/>
      <c r="Q657" s="10">
        <v>25</v>
      </c>
      <c r="R657" s="8">
        <v>200</v>
      </c>
      <c r="S657" s="8">
        <v>14</v>
      </c>
      <c r="T657" s="8">
        <v>13</v>
      </c>
      <c r="U657" s="8">
        <v>0</v>
      </c>
      <c r="V657" s="8">
        <v>1</v>
      </c>
      <c r="W657" s="22">
        <v>23</v>
      </c>
      <c r="X657" s="16">
        <v>276</v>
      </c>
      <c r="Y657" s="8">
        <v>263</v>
      </c>
      <c r="Z657" s="9">
        <f t="shared" si="136"/>
        <v>4.7101449275362306E-2</v>
      </c>
      <c r="AA657" s="8">
        <f t="shared" si="137"/>
        <v>13</v>
      </c>
      <c r="AB657" s="42" t="str">
        <f t="shared" si="138"/>
        <v>D. 240-500</v>
      </c>
      <c r="AC657" s="40">
        <v>0.9</v>
      </c>
      <c r="AD657" s="26">
        <f t="shared" si="139"/>
        <v>237</v>
      </c>
      <c r="AE657" s="31">
        <f t="shared" si="140"/>
        <v>1</v>
      </c>
      <c r="AF657" s="31">
        <f>Table1[[#This Row],[Contactable leads]]*Table1[[#This Row],[Average productive calls per lead]]</f>
        <v>237</v>
      </c>
      <c r="AG657" s="31">
        <f>Table1[[#This Row],[Total Calls]]*$AG$1</f>
        <v>213.3</v>
      </c>
      <c r="AH657" s="31">
        <f>IF(Table1[[#This Row],[MSRU]]="Metro",3,IF(Table1[[#This Row],[MSRU]]="URBAN",2,1))</f>
        <v>3</v>
      </c>
      <c r="AI657" s="23">
        <f t="shared" si="141"/>
        <v>24</v>
      </c>
      <c r="AJ657" s="4">
        <f t="shared" si="142"/>
        <v>8</v>
      </c>
      <c r="AK657" s="4">
        <f t="shared" si="143"/>
        <v>6</v>
      </c>
      <c r="AL657" s="4">
        <f t="shared" si="144"/>
        <v>15</v>
      </c>
      <c r="AM657" s="4">
        <f>(Table1[[#This Row],[Total Employees dedicated for sales pitch]]*Table1[[#This Row],[Working days]]*Table1[[#This Row],[Productive working hours]]*60)/Table1[[#This Row],[Minutes per connected call]]</f>
        <v>1728</v>
      </c>
      <c r="AN65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237</v>
      </c>
      <c r="AO657" s="22">
        <f>Table1[[#This Row],[Contactable leads]]-Table1[[#This Row],[Contacted leads]]</f>
        <v>0</v>
      </c>
      <c r="AP657" s="17"/>
    </row>
    <row r="658" spans="1:42" x14ac:dyDescent="0.35">
      <c r="A658" s="11">
        <v>659</v>
      </c>
      <c r="B658" s="5" t="str">
        <f>IF(Table1[[#This Row],[Savings]]&gt;0,"N","Y")</f>
        <v>N</v>
      </c>
      <c r="C658" s="5" t="s">
        <v>315</v>
      </c>
      <c r="D658" s="5" t="s">
        <v>340</v>
      </c>
      <c r="E658" s="5" t="s">
        <v>957</v>
      </c>
      <c r="F658" s="6">
        <v>38173</v>
      </c>
      <c r="G658" s="7">
        <f t="shared" ca="1" si="132"/>
        <v>20</v>
      </c>
      <c r="H658" s="4">
        <v>14</v>
      </c>
      <c r="I658" s="5" t="str">
        <f>IF(Table1[[#This Row],[No of Employees]]&lt;5,"Below 5",IF(Table1[[#This Row],[No of Employees]]&lt;10,"5 to 10",IF(Table1[[#This Row],[No of Employees]]&lt;15,"10 to 15","Above 15")))</f>
        <v>10 to 15</v>
      </c>
      <c r="J658" s="57">
        <v>30.483039999999999</v>
      </c>
      <c r="K658" s="34">
        <v>8.7252989999999997</v>
      </c>
      <c r="L658" s="34">
        <f t="shared" si="133"/>
        <v>39.208338999999995</v>
      </c>
      <c r="M658" s="67">
        <f t="shared" si="134"/>
        <v>1.4378047224681005E-3</v>
      </c>
      <c r="N658" s="34">
        <v>83.023674999999997</v>
      </c>
      <c r="O658" s="68">
        <f t="shared" si="135"/>
        <v>1.5548021769254032E-3</v>
      </c>
      <c r="P658" s="71"/>
      <c r="Q658" s="10">
        <v>82</v>
      </c>
      <c r="R658" s="8">
        <v>151</v>
      </c>
      <c r="S658" s="8">
        <v>30</v>
      </c>
      <c r="T658" s="8">
        <v>10</v>
      </c>
      <c r="U658" s="8">
        <v>0</v>
      </c>
      <c r="V658" s="8">
        <v>4</v>
      </c>
      <c r="W658" s="22">
        <v>12</v>
      </c>
      <c r="X658" s="16">
        <v>289</v>
      </c>
      <c r="Y658" s="8">
        <v>279</v>
      </c>
      <c r="Z658" s="9">
        <f t="shared" si="136"/>
        <v>3.4602076124567449E-2</v>
      </c>
      <c r="AA658" s="8">
        <f t="shared" si="137"/>
        <v>10</v>
      </c>
      <c r="AB658" s="42" t="str">
        <f t="shared" si="138"/>
        <v>D. 240-500</v>
      </c>
      <c r="AC658" s="40">
        <v>0.9</v>
      </c>
      <c r="AD658" s="26">
        <f t="shared" si="139"/>
        <v>251</v>
      </c>
      <c r="AE658" s="31">
        <f t="shared" si="140"/>
        <v>1</v>
      </c>
      <c r="AF658" s="31">
        <f>Table1[[#This Row],[Contactable leads]]*Table1[[#This Row],[Average productive calls per lead]]</f>
        <v>251</v>
      </c>
      <c r="AG658" s="31">
        <f>Table1[[#This Row],[Total Calls]]*$AG$1</f>
        <v>225.9</v>
      </c>
      <c r="AH658" s="31">
        <f>IF(Table1[[#This Row],[MSRU]]="Metro",3,IF(Table1[[#This Row],[MSRU]]="URBAN",2,1))</f>
        <v>3</v>
      </c>
      <c r="AI658" s="23">
        <f t="shared" si="141"/>
        <v>24</v>
      </c>
      <c r="AJ658" s="4">
        <f t="shared" si="142"/>
        <v>8</v>
      </c>
      <c r="AK658" s="4">
        <f t="shared" si="143"/>
        <v>6</v>
      </c>
      <c r="AL658" s="4">
        <f t="shared" si="144"/>
        <v>15</v>
      </c>
      <c r="AM658" s="4">
        <f>(Table1[[#This Row],[Total Employees dedicated for sales pitch]]*Table1[[#This Row],[Working days]]*Table1[[#This Row],[Productive working hours]]*60)/Table1[[#This Row],[Minutes per connected call]]</f>
        <v>1728</v>
      </c>
      <c r="AN65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251</v>
      </c>
      <c r="AO658" s="22">
        <f>Table1[[#This Row],[Contactable leads]]-Table1[[#This Row],[Contacted leads]]</f>
        <v>0</v>
      </c>
      <c r="AP658" s="17"/>
    </row>
    <row r="659" spans="1:42" x14ac:dyDescent="0.35">
      <c r="A659" s="11">
        <v>660</v>
      </c>
      <c r="B659" s="5" t="str">
        <f>IF(Table1[[#This Row],[Savings]]&gt;0,"N","Y")</f>
        <v>N</v>
      </c>
      <c r="C659" s="5" t="s">
        <v>315</v>
      </c>
      <c r="D659" s="5" t="s">
        <v>340</v>
      </c>
      <c r="E659" s="5" t="s">
        <v>958</v>
      </c>
      <c r="F659" s="6">
        <v>38482</v>
      </c>
      <c r="G659" s="7">
        <f t="shared" ca="1" si="132"/>
        <v>20</v>
      </c>
      <c r="H659" s="4">
        <v>9</v>
      </c>
      <c r="I659" s="5" t="str">
        <f>IF(Table1[[#This Row],[No of Employees]]&lt;5,"Below 5",IF(Table1[[#This Row],[No of Employees]]&lt;10,"5 to 10",IF(Table1[[#This Row],[No of Employees]]&lt;15,"10 to 15","Above 15")))</f>
        <v>5 to 10</v>
      </c>
      <c r="J659" s="57">
        <v>19.441569999999999</v>
      </c>
      <c r="K659" s="34">
        <v>5.9440590000000002</v>
      </c>
      <c r="L659" s="34">
        <f t="shared" si="133"/>
        <v>25.385628999999998</v>
      </c>
      <c r="M659" s="67">
        <f t="shared" si="134"/>
        <v>9.3091363189405098E-4</v>
      </c>
      <c r="N659" s="34">
        <v>47.518501000000001</v>
      </c>
      <c r="O659" s="68">
        <f t="shared" si="135"/>
        <v>8.8988916473562449E-4</v>
      </c>
      <c r="P659" s="71"/>
      <c r="Q659" s="10">
        <v>48</v>
      </c>
      <c r="R659" s="8">
        <v>166</v>
      </c>
      <c r="S659" s="8">
        <v>24</v>
      </c>
      <c r="T659" s="8">
        <v>12</v>
      </c>
      <c r="U659" s="8">
        <v>0</v>
      </c>
      <c r="V659" s="8">
        <v>8</v>
      </c>
      <c r="W659" s="22">
        <v>8</v>
      </c>
      <c r="X659" s="16">
        <v>266</v>
      </c>
      <c r="Y659" s="8">
        <v>256</v>
      </c>
      <c r="Z659" s="9">
        <f t="shared" si="136"/>
        <v>3.7593984962406068E-2</v>
      </c>
      <c r="AA659" s="8">
        <f t="shared" si="137"/>
        <v>10</v>
      </c>
      <c r="AB659" s="42" t="str">
        <f t="shared" si="138"/>
        <v>D. 240-500</v>
      </c>
      <c r="AC659" s="40">
        <v>0.9</v>
      </c>
      <c r="AD659" s="26">
        <f t="shared" si="139"/>
        <v>230</v>
      </c>
      <c r="AE659" s="31">
        <f t="shared" si="140"/>
        <v>1</v>
      </c>
      <c r="AF659" s="31">
        <f>Table1[[#This Row],[Contactable leads]]*Table1[[#This Row],[Average productive calls per lead]]</f>
        <v>230</v>
      </c>
      <c r="AG659" s="31">
        <f>Table1[[#This Row],[Total Calls]]*$AG$1</f>
        <v>207</v>
      </c>
      <c r="AH659" s="31">
        <f>IF(Table1[[#This Row],[MSRU]]="Metro",3,IF(Table1[[#This Row],[MSRU]]="URBAN",2,1))</f>
        <v>3</v>
      </c>
      <c r="AI659" s="23">
        <f t="shared" si="141"/>
        <v>24</v>
      </c>
      <c r="AJ659" s="4">
        <f t="shared" si="142"/>
        <v>8</v>
      </c>
      <c r="AK659" s="4">
        <f t="shared" si="143"/>
        <v>6</v>
      </c>
      <c r="AL659" s="4">
        <f t="shared" si="144"/>
        <v>15</v>
      </c>
      <c r="AM659" s="4">
        <f>(Table1[[#This Row],[Total Employees dedicated for sales pitch]]*Table1[[#This Row],[Working days]]*Table1[[#This Row],[Productive working hours]]*60)/Table1[[#This Row],[Minutes per connected call]]</f>
        <v>1728</v>
      </c>
      <c r="AN65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230</v>
      </c>
      <c r="AO659" s="22">
        <f>Table1[[#This Row],[Contactable leads]]-Table1[[#This Row],[Contacted leads]]</f>
        <v>0</v>
      </c>
      <c r="AP659" s="17"/>
    </row>
    <row r="660" spans="1:42" x14ac:dyDescent="0.35">
      <c r="A660" s="11">
        <v>661</v>
      </c>
      <c r="B660" s="5" t="str">
        <f>IF(Table1[[#This Row],[Savings]]&gt;0,"N","Y")</f>
        <v>N</v>
      </c>
      <c r="C660" s="5" t="s">
        <v>315</v>
      </c>
      <c r="D660" s="5" t="s">
        <v>356</v>
      </c>
      <c r="E660" s="5" t="s">
        <v>959</v>
      </c>
      <c r="F660" s="6">
        <v>39423</v>
      </c>
      <c r="G660" s="7">
        <f t="shared" ca="1" si="132"/>
        <v>17</v>
      </c>
      <c r="H660" s="4">
        <v>8</v>
      </c>
      <c r="I660" s="5" t="str">
        <f>IF(Table1[[#This Row],[No of Employees]]&lt;5,"Below 5",IF(Table1[[#This Row],[No of Employees]]&lt;10,"5 to 10",IF(Table1[[#This Row],[No of Employees]]&lt;15,"10 to 15","Above 15")))</f>
        <v>5 to 10</v>
      </c>
      <c r="J660" s="57">
        <v>29.761901000000002</v>
      </c>
      <c r="K660" s="34">
        <v>3.8031869999999999</v>
      </c>
      <c r="L660" s="34">
        <f t="shared" si="133"/>
        <v>33.565088000000003</v>
      </c>
      <c r="M660" s="67">
        <f t="shared" si="134"/>
        <v>1.2308616806352695E-3</v>
      </c>
      <c r="N660" s="34">
        <v>58.832621000000003</v>
      </c>
      <c r="O660" s="68">
        <f t="shared" si="135"/>
        <v>1.101771117756799E-3</v>
      </c>
      <c r="P660" s="71"/>
      <c r="Q660" s="10">
        <v>95</v>
      </c>
      <c r="R660" s="8">
        <v>125</v>
      </c>
      <c r="S660" s="8">
        <v>33</v>
      </c>
      <c r="T660" s="8">
        <v>7</v>
      </c>
      <c r="U660" s="8">
        <v>0</v>
      </c>
      <c r="V660" s="8">
        <v>12</v>
      </c>
      <c r="W660" s="22">
        <v>13</v>
      </c>
      <c r="X660" s="16">
        <v>285</v>
      </c>
      <c r="Y660" s="8">
        <v>270</v>
      </c>
      <c r="Z660" s="9">
        <f t="shared" si="136"/>
        <v>5.2631578947368474E-2</v>
      </c>
      <c r="AA660" s="8">
        <f t="shared" si="137"/>
        <v>15</v>
      </c>
      <c r="AB660" s="42" t="str">
        <f t="shared" si="138"/>
        <v>D. 240-500</v>
      </c>
      <c r="AC660" s="40">
        <v>0.9</v>
      </c>
      <c r="AD660" s="26">
        <f t="shared" si="139"/>
        <v>243</v>
      </c>
      <c r="AE660" s="31">
        <f t="shared" si="140"/>
        <v>1</v>
      </c>
      <c r="AF660" s="31">
        <f>Table1[[#This Row],[Contactable leads]]*Table1[[#This Row],[Average productive calls per lead]]</f>
        <v>243</v>
      </c>
      <c r="AG660" s="31">
        <f>Table1[[#This Row],[Total Calls]]*$AG$1</f>
        <v>218.70000000000002</v>
      </c>
      <c r="AH660" s="31">
        <f>IF(Table1[[#This Row],[MSRU]]="Metro",3,IF(Table1[[#This Row],[MSRU]]="URBAN",2,1))</f>
        <v>2</v>
      </c>
      <c r="AI660" s="23">
        <f t="shared" si="141"/>
        <v>24</v>
      </c>
      <c r="AJ660" s="4">
        <f t="shared" si="142"/>
        <v>8</v>
      </c>
      <c r="AK660" s="4">
        <f t="shared" si="143"/>
        <v>6</v>
      </c>
      <c r="AL660" s="4">
        <f t="shared" si="144"/>
        <v>15</v>
      </c>
      <c r="AM660" s="4">
        <f>(Table1[[#This Row],[Total Employees dedicated for sales pitch]]*Table1[[#This Row],[Working days]]*Table1[[#This Row],[Productive working hours]]*60)/Table1[[#This Row],[Minutes per connected call]]</f>
        <v>1152</v>
      </c>
      <c r="AN66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243</v>
      </c>
      <c r="AO660" s="22">
        <f>Table1[[#This Row],[Contactable leads]]-Table1[[#This Row],[Contacted leads]]</f>
        <v>0</v>
      </c>
      <c r="AP660" s="17"/>
    </row>
    <row r="661" spans="1:42" x14ac:dyDescent="0.35">
      <c r="A661" s="11">
        <v>662</v>
      </c>
      <c r="B661" s="5" t="str">
        <f>IF(Table1[[#This Row],[Savings]]&gt;0,"N","Y")</f>
        <v>N</v>
      </c>
      <c r="C661" s="5" t="s">
        <v>315</v>
      </c>
      <c r="D661" s="5" t="s">
        <v>356</v>
      </c>
      <c r="E661" s="5" t="s">
        <v>960</v>
      </c>
      <c r="F661" s="6">
        <v>40266</v>
      </c>
      <c r="G661" s="7">
        <f t="shared" ca="1" si="132"/>
        <v>15</v>
      </c>
      <c r="H661" s="4">
        <v>8</v>
      </c>
      <c r="I661" s="5" t="str">
        <f>IF(Table1[[#This Row],[No of Employees]]&lt;5,"Below 5",IF(Table1[[#This Row],[No of Employees]]&lt;10,"5 to 10",IF(Table1[[#This Row],[No of Employees]]&lt;15,"10 to 15","Above 15")))</f>
        <v>5 to 10</v>
      </c>
      <c r="J661" s="57">
        <v>18.446497999999998</v>
      </c>
      <c r="K661" s="34">
        <v>6.2055990000000003</v>
      </c>
      <c r="L661" s="34">
        <f t="shared" si="133"/>
        <v>24.652096999999998</v>
      </c>
      <c r="M661" s="67">
        <f t="shared" si="134"/>
        <v>9.0401435993862661E-4</v>
      </c>
      <c r="N661" s="34">
        <v>26.665728000000001</v>
      </c>
      <c r="O661" s="68">
        <f t="shared" si="135"/>
        <v>4.9937481018156183E-4</v>
      </c>
      <c r="P661" s="71"/>
      <c r="Q661" s="10">
        <v>51</v>
      </c>
      <c r="R661" s="8">
        <v>107</v>
      </c>
      <c r="S661" s="8">
        <v>5</v>
      </c>
      <c r="T661" s="8">
        <v>5</v>
      </c>
      <c r="U661" s="8">
        <v>0</v>
      </c>
      <c r="V661" s="8">
        <v>5</v>
      </c>
      <c r="W661" s="22">
        <v>3</v>
      </c>
      <c r="X661" s="16">
        <v>176</v>
      </c>
      <c r="Y661" s="8">
        <v>169</v>
      </c>
      <c r="Z661" s="9">
        <f t="shared" si="136"/>
        <v>3.9772727272727293E-2</v>
      </c>
      <c r="AA661" s="8">
        <f t="shared" si="137"/>
        <v>7</v>
      </c>
      <c r="AB661" s="42" t="str">
        <f t="shared" si="138"/>
        <v>C. 100-250</v>
      </c>
      <c r="AC661" s="40">
        <v>0.9</v>
      </c>
      <c r="AD661" s="26">
        <f t="shared" si="139"/>
        <v>152</v>
      </c>
      <c r="AE661" s="31">
        <f t="shared" si="140"/>
        <v>1</v>
      </c>
      <c r="AF661" s="31">
        <f>Table1[[#This Row],[Contactable leads]]*Table1[[#This Row],[Average productive calls per lead]]</f>
        <v>152</v>
      </c>
      <c r="AG661" s="31">
        <f>Table1[[#This Row],[Total Calls]]*$AG$1</f>
        <v>136.80000000000001</v>
      </c>
      <c r="AH661" s="31">
        <f>IF(Table1[[#This Row],[MSRU]]="Metro",3,IF(Table1[[#This Row],[MSRU]]="URBAN",2,1))</f>
        <v>2</v>
      </c>
      <c r="AI661" s="23">
        <f t="shared" si="141"/>
        <v>24</v>
      </c>
      <c r="AJ661" s="4">
        <f t="shared" si="142"/>
        <v>8</v>
      </c>
      <c r="AK661" s="4">
        <f t="shared" si="143"/>
        <v>6</v>
      </c>
      <c r="AL661" s="4">
        <f t="shared" si="144"/>
        <v>15</v>
      </c>
      <c r="AM661" s="4">
        <f>(Table1[[#This Row],[Total Employees dedicated for sales pitch]]*Table1[[#This Row],[Working days]]*Table1[[#This Row],[Productive working hours]]*60)/Table1[[#This Row],[Minutes per connected call]]</f>
        <v>1152</v>
      </c>
      <c r="AN66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152</v>
      </c>
      <c r="AO661" s="22">
        <f>Table1[[#This Row],[Contactable leads]]-Table1[[#This Row],[Contacted leads]]</f>
        <v>0</v>
      </c>
      <c r="AP661" s="17"/>
    </row>
    <row r="662" spans="1:42" x14ac:dyDescent="0.35">
      <c r="A662" s="11">
        <v>663</v>
      </c>
      <c r="B662" s="5" t="str">
        <f>IF(Table1[[#This Row],[Savings]]&gt;0,"N","Y")</f>
        <v>N</v>
      </c>
      <c r="C662" s="5" t="s">
        <v>315</v>
      </c>
      <c r="D662" s="5" t="s">
        <v>356</v>
      </c>
      <c r="E662" s="5" t="s">
        <v>961</v>
      </c>
      <c r="F662" s="6">
        <v>40998</v>
      </c>
      <c r="G662" s="7">
        <f t="shared" ca="1" si="132"/>
        <v>13</v>
      </c>
      <c r="H662" s="4">
        <v>6</v>
      </c>
      <c r="I662" s="5" t="str">
        <f>IF(Table1[[#This Row],[No of Employees]]&lt;5,"Below 5",IF(Table1[[#This Row],[No of Employees]]&lt;10,"5 to 10",IF(Table1[[#This Row],[No of Employees]]&lt;15,"10 to 15","Above 15")))</f>
        <v>5 to 10</v>
      </c>
      <c r="J662" s="57">
        <v>6.2596639999999999</v>
      </c>
      <c r="K662" s="34">
        <v>1.692771</v>
      </c>
      <c r="L662" s="34">
        <f t="shared" si="133"/>
        <v>7.9524349999999995</v>
      </c>
      <c r="M662" s="67">
        <f t="shared" si="134"/>
        <v>2.9162287640189524E-4</v>
      </c>
      <c r="N662" s="34">
        <v>10.161569999999999</v>
      </c>
      <c r="O662" s="68">
        <f t="shared" si="135"/>
        <v>1.9029790185726985E-4</v>
      </c>
      <c r="P662" s="71"/>
      <c r="Q662" s="10">
        <v>17</v>
      </c>
      <c r="R662" s="8">
        <v>35</v>
      </c>
      <c r="S662" s="8">
        <v>6</v>
      </c>
      <c r="T662" s="8">
        <v>3</v>
      </c>
      <c r="U662" s="8">
        <v>0</v>
      </c>
      <c r="V662" s="8">
        <v>1</v>
      </c>
      <c r="W662" s="22">
        <v>0</v>
      </c>
      <c r="X662" s="16">
        <v>62</v>
      </c>
      <c r="Y662" s="8">
        <v>59</v>
      </c>
      <c r="Z662" s="9">
        <f t="shared" si="136"/>
        <v>4.8387096774193505E-2</v>
      </c>
      <c r="AA662" s="8">
        <f t="shared" si="137"/>
        <v>3</v>
      </c>
      <c r="AB662" s="42" t="str">
        <f t="shared" si="138"/>
        <v>B. 50-100</v>
      </c>
      <c r="AC662" s="40">
        <v>0.9</v>
      </c>
      <c r="AD662" s="26">
        <f t="shared" si="139"/>
        <v>53</v>
      </c>
      <c r="AE662" s="31">
        <f t="shared" si="140"/>
        <v>1</v>
      </c>
      <c r="AF662" s="31">
        <f>Table1[[#This Row],[Contactable leads]]*Table1[[#This Row],[Average productive calls per lead]]</f>
        <v>53</v>
      </c>
      <c r="AG662" s="31">
        <f>Table1[[#This Row],[Total Calls]]*$AG$1</f>
        <v>47.7</v>
      </c>
      <c r="AH662" s="31">
        <f>IF(Table1[[#This Row],[MSRU]]="Metro",3,IF(Table1[[#This Row],[MSRU]]="URBAN",2,1))</f>
        <v>2</v>
      </c>
      <c r="AI662" s="23">
        <f t="shared" si="141"/>
        <v>24</v>
      </c>
      <c r="AJ662" s="4">
        <f t="shared" si="142"/>
        <v>8</v>
      </c>
      <c r="AK662" s="4">
        <f t="shared" si="143"/>
        <v>6</v>
      </c>
      <c r="AL662" s="4">
        <f t="shared" si="144"/>
        <v>15</v>
      </c>
      <c r="AM662" s="4">
        <f>(Table1[[#This Row],[Total Employees dedicated for sales pitch]]*Table1[[#This Row],[Working days]]*Table1[[#This Row],[Productive working hours]]*60)/Table1[[#This Row],[Minutes per connected call]]</f>
        <v>1152</v>
      </c>
      <c r="AN66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53</v>
      </c>
      <c r="AO662" s="22">
        <f>Table1[[#This Row],[Contactable leads]]-Table1[[#This Row],[Contacted leads]]</f>
        <v>0</v>
      </c>
      <c r="AP662" s="17"/>
    </row>
    <row r="663" spans="1:42" x14ac:dyDescent="0.35">
      <c r="A663" s="11">
        <v>664</v>
      </c>
      <c r="B663" s="5" t="str">
        <f>IF(Table1[[#This Row],[Savings]]&gt;0,"N","Y")</f>
        <v>N</v>
      </c>
      <c r="C663" s="5" t="s">
        <v>314</v>
      </c>
      <c r="D663" s="5" t="s">
        <v>340</v>
      </c>
      <c r="E663" s="5" t="s">
        <v>962</v>
      </c>
      <c r="F663" s="6">
        <v>41242</v>
      </c>
      <c r="G663" s="7">
        <f t="shared" ca="1" si="132"/>
        <v>12</v>
      </c>
      <c r="H663" s="4">
        <v>8</v>
      </c>
      <c r="I663" s="5" t="str">
        <f>IF(Table1[[#This Row],[No of Employees]]&lt;5,"Below 5",IF(Table1[[#This Row],[No of Employees]]&lt;10,"5 to 10",IF(Table1[[#This Row],[No of Employees]]&lt;15,"10 to 15","Above 15")))</f>
        <v>5 to 10</v>
      </c>
      <c r="J663" s="57">
        <v>19.58079</v>
      </c>
      <c r="K663" s="34">
        <v>3.6911520000000002</v>
      </c>
      <c r="L663" s="34">
        <f t="shared" si="133"/>
        <v>23.271941999999999</v>
      </c>
      <c r="M663" s="67">
        <f t="shared" si="134"/>
        <v>8.5340284648640014E-4</v>
      </c>
      <c r="N663" s="34">
        <v>10.850949999999999</v>
      </c>
      <c r="O663" s="68">
        <f t="shared" si="135"/>
        <v>2.0320806904426601E-4</v>
      </c>
      <c r="P663" s="71"/>
      <c r="Q663" s="10">
        <v>176</v>
      </c>
      <c r="R663" s="8">
        <v>55</v>
      </c>
      <c r="S663" s="8">
        <v>6</v>
      </c>
      <c r="T663" s="8">
        <v>6</v>
      </c>
      <c r="U663" s="8">
        <v>0</v>
      </c>
      <c r="V663" s="8">
        <v>5</v>
      </c>
      <c r="W663" s="22">
        <v>4</v>
      </c>
      <c r="X663" s="16">
        <v>252</v>
      </c>
      <c r="Y663" s="8">
        <v>246</v>
      </c>
      <c r="Z663" s="9">
        <f t="shared" si="136"/>
        <v>2.3809523809523836E-2</v>
      </c>
      <c r="AA663" s="8">
        <f t="shared" si="137"/>
        <v>6</v>
      </c>
      <c r="AB663" s="42" t="str">
        <f t="shared" si="138"/>
        <v>C. 100-250</v>
      </c>
      <c r="AC663" s="40">
        <v>0.9</v>
      </c>
      <c r="AD663" s="26">
        <f t="shared" si="139"/>
        <v>221</v>
      </c>
      <c r="AE663" s="31">
        <f t="shared" si="140"/>
        <v>1</v>
      </c>
      <c r="AF663" s="31">
        <f>Table1[[#This Row],[Contactable leads]]*Table1[[#This Row],[Average productive calls per lead]]</f>
        <v>221</v>
      </c>
      <c r="AG663" s="31">
        <f>Table1[[#This Row],[Total Calls]]*$AG$1</f>
        <v>198.9</v>
      </c>
      <c r="AH663" s="31">
        <f>IF(Table1[[#This Row],[MSRU]]="Metro",3,IF(Table1[[#This Row],[MSRU]]="URBAN",2,1))</f>
        <v>3</v>
      </c>
      <c r="AI663" s="23">
        <f t="shared" si="141"/>
        <v>24</v>
      </c>
      <c r="AJ663" s="4">
        <f t="shared" si="142"/>
        <v>8</v>
      </c>
      <c r="AK663" s="4">
        <f t="shared" si="143"/>
        <v>6</v>
      </c>
      <c r="AL663" s="4">
        <f t="shared" si="144"/>
        <v>15</v>
      </c>
      <c r="AM663" s="4">
        <f>(Table1[[#This Row],[Total Employees dedicated for sales pitch]]*Table1[[#This Row],[Working days]]*Table1[[#This Row],[Productive working hours]]*60)/Table1[[#This Row],[Minutes per connected call]]</f>
        <v>1728</v>
      </c>
      <c r="AN66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221</v>
      </c>
      <c r="AO663" s="22">
        <f>Table1[[#This Row],[Contactable leads]]-Table1[[#This Row],[Contacted leads]]</f>
        <v>0</v>
      </c>
      <c r="AP663" s="17"/>
    </row>
    <row r="664" spans="1:42" x14ac:dyDescent="0.35">
      <c r="A664" s="11">
        <v>665</v>
      </c>
      <c r="B664" s="5" t="str">
        <f>IF(Table1[[#This Row],[Savings]]&gt;0,"N","Y")</f>
        <v>N</v>
      </c>
      <c r="C664" s="5" t="s">
        <v>313</v>
      </c>
      <c r="D664" s="5" t="s">
        <v>356</v>
      </c>
      <c r="E664" s="5" t="s">
        <v>963</v>
      </c>
      <c r="F664" s="6">
        <v>41356</v>
      </c>
      <c r="G664" s="7">
        <f t="shared" ca="1" si="132"/>
        <v>12</v>
      </c>
      <c r="H664" s="4">
        <v>7</v>
      </c>
      <c r="I664" s="5" t="str">
        <f>IF(Table1[[#This Row],[No of Employees]]&lt;5,"Below 5",IF(Table1[[#This Row],[No of Employees]]&lt;10,"5 to 10",IF(Table1[[#This Row],[No of Employees]]&lt;15,"10 to 15","Above 15")))</f>
        <v>5 to 10</v>
      </c>
      <c r="J664" s="57">
        <v>10.411842</v>
      </c>
      <c r="K664" s="34">
        <v>1.407016</v>
      </c>
      <c r="L664" s="34">
        <f t="shared" si="133"/>
        <v>11.818858000000001</v>
      </c>
      <c r="M664" s="67">
        <f t="shared" si="134"/>
        <v>4.3340805247016182E-4</v>
      </c>
      <c r="N664" s="34">
        <v>23.96707</v>
      </c>
      <c r="O664" s="68">
        <f t="shared" si="135"/>
        <v>4.4883646273817106E-4</v>
      </c>
      <c r="P664" s="71"/>
      <c r="Q664" s="10">
        <v>32</v>
      </c>
      <c r="R664" s="8">
        <v>83</v>
      </c>
      <c r="S664" s="8">
        <v>1</v>
      </c>
      <c r="T664" s="8">
        <v>3</v>
      </c>
      <c r="U664" s="8">
        <v>0</v>
      </c>
      <c r="V664" s="8">
        <v>3</v>
      </c>
      <c r="W664" s="22">
        <v>5</v>
      </c>
      <c r="X664" s="16">
        <v>127</v>
      </c>
      <c r="Y664" s="8">
        <v>125</v>
      </c>
      <c r="Z664" s="9">
        <f t="shared" si="136"/>
        <v>1.5748031496062964E-2</v>
      </c>
      <c r="AA664" s="8">
        <f t="shared" si="137"/>
        <v>2</v>
      </c>
      <c r="AB664" s="42" t="str">
        <f t="shared" si="138"/>
        <v>C. 100-250</v>
      </c>
      <c r="AC664" s="40">
        <v>0.9</v>
      </c>
      <c r="AD664" s="26">
        <f t="shared" si="139"/>
        <v>113</v>
      </c>
      <c r="AE664" s="31">
        <f t="shared" si="140"/>
        <v>1</v>
      </c>
      <c r="AF664" s="31">
        <f>Table1[[#This Row],[Contactable leads]]*Table1[[#This Row],[Average productive calls per lead]]</f>
        <v>113</v>
      </c>
      <c r="AG664" s="31">
        <f>Table1[[#This Row],[Total Calls]]*$AG$1</f>
        <v>101.7</v>
      </c>
      <c r="AH664" s="31">
        <f>IF(Table1[[#This Row],[MSRU]]="Metro",3,IF(Table1[[#This Row],[MSRU]]="URBAN",2,1))</f>
        <v>2</v>
      </c>
      <c r="AI664" s="23">
        <f t="shared" si="141"/>
        <v>24</v>
      </c>
      <c r="AJ664" s="4">
        <f t="shared" si="142"/>
        <v>8</v>
      </c>
      <c r="AK664" s="4">
        <f t="shared" si="143"/>
        <v>6</v>
      </c>
      <c r="AL664" s="4">
        <f t="shared" si="144"/>
        <v>15</v>
      </c>
      <c r="AM664" s="4">
        <f>(Table1[[#This Row],[Total Employees dedicated for sales pitch]]*Table1[[#This Row],[Working days]]*Table1[[#This Row],[Productive working hours]]*60)/Table1[[#This Row],[Minutes per connected call]]</f>
        <v>1152</v>
      </c>
      <c r="AN66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113</v>
      </c>
      <c r="AO664" s="22">
        <f>Table1[[#This Row],[Contactable leads]]-Table1[[#This Row],[Contacted leads]]</f>
        <v>0</v>
      </c>
      <c r="AP664" s="17"/>
    </row>
    <row r="665" spans="1:42" x14ac:dyDescent="0.35">
      <c r="A665" s="11">
        <v>666</v>
      </c>
      <c r="B665" s="5" t="str">
        <f>IF(Table1[[#This Row],[Savings]]&gt;0,"N","Y")</f>
        <v>N</v>
      </c>
      <c r="C665" s="5" t="s">
        <v>312</v>
      </c>
      <c r="D665" s="5" t="s">
        <v>340</v>
      </c>
      <c r="E665" s="5" t="s">
        <v>964</v>
      </c>
      <c r="F665" s="6">
        <v>42133</v>
      </c>
      <c r="G665" s="7">
        <f t="shared" ca="1" si="132"/>
        <v>10</v>
      </c>
      <c r="H665" s="4">
        <v>7</v>
      </c>
      <c r="I665" s="5" t="str">
        <f>IF(Table1[[#This Row],[No of Employees]]&lt;5,"Below 5",IF(Table1[[#This Row],[No of Employees]]&lt;10,"5 to 10",IF(Table1[[#This Row],[No of Employees]]&lt;15,"10 to 15","Above 15")))</f>
        <v>5 to 10</v>
      </c>
      <c r="J665" s="57">
        <v>25.544663</v>
      </c>
      <c r="K665" s="34">
        <v>5.0131069999999998</v>
      </c>
      <c r="L665" s="34">
        <f t="shared" si="133"/>
        <v>30.557769999999998</v>
      </c>
      <c r="M665" s="67">
        <f t="shared" si="134"/>
        <v>1.120580650307427E-3</v>
      </c>
      <c r="N665" s="34">
        <v>33.577204999999999</v>
      </c>
      <c r="O665" s="68">
        <f t="shared" si="135"/>
        <v>6.2880752302365E-4</v>
      </c>
      <c r="P665" s="71"/>
      <c r="Q665" s="10">
        <v>83</v>
      </c>
      <c r="R665" s="8">
        <v>147</v>
      </c>
      <c r="S665" s="8">
        <v>4</v>
      </c>
      <c r="T665" s="8">
        <v>5</v>
      </c>
      <c r="U665" s="8">
        <v>0</v>
      </c>
      <c r="V665" s="8">
        <v>12</v>
      </c>
      <c r="W665" s="22">
        <v>7</v>
      </c>
      <c r="X665" s="16">
        <v>258</v>
      </c>
      <c r="Y665" s="8">
        <v>249</v>
      </c>
      <c r="Z665" s="9">
        <f t="shared" si="136"/>
        <v>3.4883720930232509E-2</v>
      </c>
      <c r="AA665" s="8">
        <f t="shared" si="137"/>
        <v>9</v>
      </c>
      <c r="AB665" s="42" t="str">
        <f t="shared" si="138"/>
        <v>C. 100-250</v>
      </c>
      <c r="AC665" s="40">
        <v>0.9</v>
      </c>
      <c r="AD665" s="26">
        <f t="shared" si="139"/>
        <v>224</v>
      </c>
      <c r="AE665" s="31">
        <f t="shared" si="140"/>
        <v>1</v>
      </c>
      <c r="AF665" s="31">
        <f>Table1[[#This Row],[Contactable leads]]*Table1[[#This Row],[Average productive calls per lead]]</f>
        <v>224</v>
      </c>
      <c r="AG665" s="31">
        <f>Table1[[#This Row],[Total Calls]]*$AG$1</f>
        <v>201.6</v>
      </c>
      <c r="AH665" s="31">
        <f>IF(Table1[[#This Row],[MSRU]]="Metro",3,IF(Table1[[#This Row],[MSRU]]="URBAN",2,1))</f>
        <v>3</v>
      </c>
      <c r="AI665" s="23">
        <f t="shared" si="141"/>
        <v>24</v>
      </c>
      <c r="AJ665" s="4">
        <f t="shared" si="142"/>
        <v>8</v>
      </c>
      <c r="AK665" s="4">
        <f t="shared" si="143"/>
        <v>6</v>
      </c>
      <c r="AL665" s="4">
        <f t="shared" si="144"/>
        <v>15</v>
      </c>
      <c r="AM665" s="4">
        <f>(Table1[[#This Row],[Total Employees dedicated for sales pitch]]*Table1[[#This Row],[Working days]]*Table1[[#This Row],[Productive working hours]]*60)/Table1[[#This Row],[Minutes per connected call]]</f>
        <v>1728</v>
      </c>
      <c r="AN66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224</v>
      </c>
      <c r="AO665" s="22">
        <f>Table1[[#This Row],[Contactable leads]]-Table1[[#This Row],[Contacted leads]]</f>
        <v>0</v>
      </c>
      <c r="AP665" s="17"/>
    </row>
    <row r="666" spans="1:42" x14ac:dyDescent="0.35">
      <c r="A666" s="11">
        <v>667</v>
      </c>
      <c r="B666" s="5" t="str">
        <f>IF(Table1[[#This Row],[Savings]]&gt;0,"N","Y")</f>
        <v>N</v>
      </c>
      <c r="C666" s="5" t="s">
        <v>313</v>
      </c>
      <c r="D666" s="5" t="s">
        <v>356</v>
      </c>
      <c r="E666" s="5" t="s">
        <v>965</v>
      </c>
      <c r="F666" s="6">
        <v>41710</v>
      </c>
      <c r="G666" s="7">
        <f t="shared" ca="1" si="132"/>
        <v>11</v>
      </c>
      <c r="H666" s="4">
        <v>9</v>
      </c>
      <c r="I666" s="5" t="str">
        <f>IF(Table1[[#This Row],[No of Employees]]&lt;5,"Below 5",IF(Table1[[#This Row],[No of Employees]]&lt;10,"5 to 10",IF(Table1[[#This Row],[No of Employees]]&lt;15,"10 to 15","Above 15")))</f>
        <v>5 to 10</v>
      </c>
      <c r="J666" s="57">
        <v>16.759430999999999</v>
      </c>
      <c r="K666" s="34">
        <v>6.8945309999999997</v>
      </c>
      <c r="L666" s="34">
        <f t="shared" si="133"/>
        <v>23.653962</v>
      </c>
      <c r="M666" s="67">
        <f t="shared" si="134"/>
        <v>8.6741186023414553E-4</v>
      </c>
      <c r="N666" s="34">
        <v>19.999122</v>
      </c>
      <c r="O666" s="68">
        <f t="shared" si="135"/>
        <v>3.745278491008345E-4</v>
      </c>
      <c r="P666" s="71"/>
      <c r="Q666" s="10">
        <v>95</v>
      </c>
      <c r="R666" s="8">
        <v>84</v>
      </c>
      <c r="S666" s="8">
        <v>46</v>
      </c>
      <c r="T666" s="8">
        <v>2</v>
      </c>
      <c r="U666" s="8">
        <v>0</v>
      </c>
      <c r="V666" s="8">
        <v>0</v>
      </c>
      <c r="W666" s="22">
        <v>7</v>
      </c>
      <c r="X666" s="16">
        <v>234</v>
      </c>
      <c r="Y666" s="8">
        <v>228</v>
      </c>
      <c r="Z666" s="9">
        <f t="shared" si="136"/>
        <v>2.5641025641025661E-2</v>
      </c>
      <c r="AA666" s="8">
        <f t="shared" si="137"/>
        <v>6</v>
      </c>
      <c r="AB666" s="42" t="str">
        <f t="shared" si="138"/>
        <v>C. 100-250</v>
      </c>
      <c r="AC666" s="40">
        <v>0.9</v>
      </c>
      <c r="AD666" s="26">
        <f t="shared" si="139"/>
        <v>205</v>
      </c>
      <c r="AE666" s="31">
        <f t="shared" si="140"/>
        <v>1</v>
      </c>
      <c r="AF666" s="31">
        <f>Table1[[#This Row],[Contactable leads]]*Table1[[#This Row],[Average productive calls per lead]]</f>
        <v>205</v>
      </c>
      <c r="AG666" s="31">
        <f>Table1[[#This Row],[Total Calls]]*$AG$1</f>
        <v>184.5</v>
      </c>
      <c r="AH666" s="31">
        <f>IF(Table1[[#This Row],[MSRU]]="Metro",3,IF(Table1[[#This Row],[MSRU]]="URBAN",2,1))</f>
        <v>2</v>
      </c>
      <c r="AI666" s="23">
        <f t="shared" si="141"/>
        <v>24</v>
      </c>
      <c r="AJ666" s="4">
        <f t="shared" si="142"/>
        <v>8</v>
      </c>
      <c r="AK666" s="4">
        <f t="shared" si="143"/>
        <v>6</v>
      </c>
      <c r="AL666" s="4">
        <f t="shared" si="144"/>
        <v>15</v>
      </c>
      <c r="AM666" s="4">
        <f>(Table1[[#This Row],[Total Employees dedicated for sales pitch]]*Table1[[#This Row],[Working days]]*Table1[[#This Row],[Productive working hours]]*60)/Table1[[#This Row],[Minutes per connected call]]</f>
        <v>1152</v>
      </c>
      <c r="AN66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205</v>
      </c>
      <c r="AO666" s="22">
        <f>Table1[[#This Row],[Contactable leads]]-Table1[[#This Row],[Contacted leads]]</f>
        <v>0</v>
      </c>
      <c r="AP666" s="17"/>
    </row>
    <row r="667" spans="1:42" x14ac:dyDescent="0.35">
      <c r="A667" s="11">
        <v>668</v>
      </c>
      <c r="B667" s="5" t="str">
        <f>IF(Table1[[#This Row],[Savings]]&gt;0,"N","Y")</f>
        <v>N</v>
      </c>
      <c r="C667" s="5" t="s">
        <v>313</v>
      </c>
      <c r="D667" s="5" t="s">
        <v>356</v>
      </c>
      <c r="E667" s="5" t="s">
        <v>966</v>
      </c>
      <c r="F667" s="6">
        <v>41932</v>
      </c>
      <c r="G667" s="7">
        <f t="shared" ca="1" si="132"/>
        <v>10</v>
      </c>
      <c r="H667" s="4">
        <v>5</v>
      </c>
      <c r="I667" s="5" t="str">
        <f>IF(Table1[[#This Row],[No of Employees]]&lt;5,"Below 5",IF(Table1[[#This Row],[No of Employees]]&lt;10,"5 to 10",IF(Table1[[#This Row],[No of Employees]]&lt;15,"10 to 15","Above 15")))</f>
        <v>5 to 10</v>
      </c>
      <c r="J667" s="57">
        <v>6.6217969999999999</v>
      </c>
      <c r="K667" s="34">
        <v>1.1947300000000001</v>
      </c>
      <c r="L667" s="34">
        <f t="shared" si="133"/>
        <v>7.8165269999999998</v>
      </c>
      <c r="M667" s="67">
        <f t="shared" si="134"/>
        <v>2.8663900895927813E-4</v>
      </c>
      <c r="N667" s="34">
        <v>8.7808259999999994</v>
      </c>
      <c r="O667" s="68">
        <f t="shared" si="135"/>
        <v>1.6444041268955125E-4</v>
      </c>
      <c r="P667" s="71"/>
      <c r="Q667" s="10">
        <v>58</v>
      </c>
      <c r="R667" s="8">
        <v>28</v>
      </c>
      <c r="S667" s="8">
        <v>6</v>
      </c>
      <c r="T667" s="8">
        <v>0</v>
      </c>
      <c r="U667" s="8">
        <v>0</v>
      </c>
      <c r="V667" s="8">
        <v>3</v>
      </c>
      <c r="W667" s="22">
        <v>2</v>
      </c>
      <c r="X667" s="16">
        <v>97</v>
      </c>
      <c r="Y667" s="8">
        <v>95</v>
      </c>
      <c r="Z667" s="9">
        <f t="shared" si="136"/>
        <v>2.0618556701030966E-2</v>
      </c>
      <c r="AA667" s="8">
        <f t="shared" si="137"/>
        <v>2</v>
      </c>
      <c r="AB667" s="42" t="str">
        <f t="shared" si="138"/>
        <v>B. 50-100</v>
      </c>
      <c r="AC667" s="40">
        <v>0.9</v>
      </c>
      <c r="AD667" s="26">
        <f t="shared" si="139"/>
        <v>86</v>
      </c>
      <c r="AE667" s="31">
        <f t="shared" si="140"/>
        <v>1</v>
      </c>
      <c r="AF667" s="31">
        <f>Table1[[#This Row],[Contactable leads]]*Table1[[#This Row],[Average productive calls per lead]]</f>
        <v>86</v>
      </c>
      <c r="AG667" s="31">
        <f>Table1[[#This Row],[Total Calls]]*$AG$1</f>
        <v>77.400000000000006</v>
      </c>
      <c r="AH667" s="31">
        <f>IF(Table1[[#This Row],[MSRU]]="Metro",3,IF(Table1[[#This Row],[MSRU]]="URBAN",2,1))</f>
        <v>2</v>
      </c>
      <c r="AI667" s="23">
        <f t="shared" si="141"/>
        <v>24</v>
      </c>
      <c r="AJ667" s="4">
        <f t="shared" si="142"/>
        <v>8</v>
      </c>
      <c r="AK667" s="4">
        <f t="shared" si="143"/>
        <v>6</v>
      </c>
      <c r="AL667" s="4">
        <f t="shared" si="144"/>
        <v>15</v>
      </c>
      <c r="AM667" s="4">
        <f>(Table1[[#This Row],[Total Employees dedicated for sales pitch]]*Table1[[#This Row],[Working days]]*Table1[[#This Row],[Productive working hours]]*60)/Table1[[#This Row],[Minutes per connected call]]</f>
        <v>1152</v>
      </c>
      <c r="AN66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86</v>
      </c>
      <c r="AO667" s="22">
        <f>Table1[[#This Row],[Contactable leads]]-Table1[[#This Row],[Contacted leads]]</f>
        <v>0</v>
      </c>
      <c r="AP667" s="17"/>
    </row>
    <row r="668" spans="1:42" x14ac:dyDescent="0.35">
      <c r="A668" s="11">
        <v>669</v>
      </c>
      <c r="B668" s="5" t="str">
        <f>IF(Table1[[#This Row],[Savings]]&gt;0,"N","Y")</f>
        <v>N</v>
      </c>
      <c r="C668" s="5" t="s">
        <v>315</v>
      </c>
      <c r="D668" s="5" t="s">
        <v>340</v>
      </c>
      <c r="E668" s="5" t="s">
        <v>967</v>
      </c>
      <c r="F668" s="6">
        <v>42411</v>
      </c>
      <c r="G668" s="7">
        <f t="shared" ca="1" si="132"/>
        <v>9</v>
      </c>
      <c r="H668" s="4">
        <v>5</v>
      </c>
      <c r="I668" s="5" t="str">
        <f>IF(Table1[[#This Row],[No of Employees]]&lt;5,"Below 5",IF(Table1[[#This Row],[No of Employees]]&lt;10,"5 to 10",IF(Table1[[#This Row],[No of Employees]]&lt;15,"10 to 15","Above 15")))</f>
        <v>5 to 10</v>
      </c>
      <c r="J668" s="57">
        <v>4.3238139999999996</v>
      </c>
      <c r="K668" s="34">
        <v>2.307776</v>
      </c>
      <c r="L668" s="34">
        <f t="shared" si="133"/>
        <v>6.6315899999999992</v>
      </c>
      <c r="M668" s="67">
        <f t="shared" si="134"/>
        <v>2.4318631348989894E-4</v>
      </c>
      <c r="N668" s="34">
        <v>7.9541680000000001</v>
      </c>
      <c r="O668" s="68">
        <f t="shared" si="135"/>
        <v>1.4895941093947456E-4</v>
      </c>
      <c r="P668" s="71"/>
      <c r="Q668" s="10">
        <v>9</v>
      </c>
      <c r="R668" s="8">
        <v>13</v>
      </c>
      <c r="S668" s="8">
        <v>10</v>
      </c>
      <c r="T668" s="8">
        <v>0</v>
      </c>
      <c r="U668" s="8">
        <v>0</v>
      </c>
      <c r="V668" s="8">
        <v>2</v>
      </c>
      <c r="W668" s="22">
        <v>3</v>
      </c>
      <c r="X668" s="16">
        <v>37</v>
      </c>
      <c r="Y668" s="8">
        <v>35</v>
      </c>
      <c r="Z668" s="9">
        <f t="shared" si="136"/>
        <v>5.4054054054054057E-2</v>
      </c>
      <c r="AA668" s="8">
        <f t="shared" si="137"/>
        <v>2</v>
      </c>
      <c r="AB668" s="42" t="str">
        <f t="shared" si="138"/>
        <v>A. Below 50</v>
      </c>
      <c r="AC668" s="40">
        <v>0.9</v>
      </c>
      <c r="AD668" s="26">
        <f t="shared" si="139"/>
        <v>32</v>
      </c>
      <c r="AE668" s="31">
        <f t="shared" si="140"/>
        <v>1</v>
      </c>
      <c r="AF668" s="31">
        <f>Table1[[#This Row],[Contactable leads]]*Table1[[#This Row],[Average productive calls per lead]]</f>
        <v>32</v>
      </c>
      <c r="AG668" s="31">
        <f>Table1[[#This Row],[Total Calls]]*$AG$1</f>
        <v>28.8</v>
      </c>
      <c r="AH668" s="31">
        <f>IF(Table1[[#This Row],[MSRU]]="Metro",3,IF(Table1[[#This Row],[MSRU]]="URBAN",2,1))</f>
        <v>3</v>
      </c>
      <c r="AI668" s="23">
        <f t="shared" si="141"/>
        <v>24</v>
      </c>
      <c r="AJ668" s="4">
        <f t="shared" si="142"/>
        <v>8</v>
      </c>
      <c r="AK668" s="4">
        <f t="shared" si="143"/>
        <v>6</v>
      </c>
      <c r="AL668" s="4">
        <f t="shared" si="144"/>
        <v>15</v>
      </c>
      <c r="AM668" s="4">
        <f>(Table1[[#This Row],[Total Employees dedicated for sales pitch]]*Table1[[#This Row],[Working days]]*Table1[[#This Row],[Productive working hours]]*60)/Table1[[#This Row],[Minutes per connected call]]</f>
        <v>1728</v>
      </c>
      <c r="AN66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32</v>
      </c>
      <c r="AO668" s="22">
        <f>Table1[[#This Row],[Contactable leads]]-Table1[[#This Row],[Contacted leads]]</f>
        <v>0</v>
      </c>
      <c r="AP668" s="17"/>
    </row>
    <row r="669" spans="1:42" x14ac:dyDescent="0.35">
      <c r="A669" s="11">
        <v>670</v>
      </c>
      <c r="B669" s="5" t="str">
        <f>IF(Table1[[#This Row],[Savings]]&gt;0,"N","Y")</f>
        <v>N</v>
      </c>
      <c r="C669" s="5" t="s">
        <v>213</v>
      </c>
      <c r="D669" s="5" t="s">
        <v>175</v>
      </c>
      <c r="E669" s="5" t="s">
        <v>968</v>
      </c>
      <c r="F669" s="6">
        <v>43139</v>
      </c>
      <c r="G669" s="7">
        <f t="shared" ca="1" si="132"/>
        <v>7</v>
      </c>
      <c r="H669" s="4">
        <v>6</v>
      </c>
      <c r="I669" s="5" t="str">
        <f>IF(Table1[[#This Row],[No of Employees]]&lt;5,"Below 5",IF(Table1[[#This Row],[No of Employees]]&lt;10,"5 to 10",IF(Table1[[#This Row],[No of Employees]]&lt;15,"10 to 15","Above 15")))</f>
        <v>5 to 10</v>
      </c>
      <c r="J669" s="57">
        <v>1.6496120000000001</v>
      </c>
      <c r="K669" s="34">
        <v>1.418056</v>
      </c>
      <c r="L669" s="34">
        <f t="shared" si="133"/>
        <v>3.0676680000000003</v>
      </c>
      <c r="M669" s="67">
        <f t="shared" si="134"/>
        <v>1.1249411859462534E-4</v>
      </c>
      <c r="N669" s="34">
        <v>5.8992149999999999</v>
      </c>
      <c r="O669" s="68">
        <f t="shared" si="135"/>
        <v>1.1047586515714936E-4</v>
      </c>
      <c r="P669" s="71"/>
      <c r="Q669" s="10">
        <v>8</v>
      </c>
      <c r="R669" s="8">
        <v>21</v>
      </c>
      <c r="S669" s="8">
        <v>7</v>
      </c>
      <c r="T669" s="8">
        <v>3</v>
      </c>
      <c r="U669" s="8">
        <v>0</v>
      </c>
      <c r="V669" s="8">
        <v>0</v>
      </c>
      <c r="W669" s="22">
        <v>0</v>
      </c>
      <c r="X669" s="16">
        <v>39</v>
      </c>
      <c r="Y669" s="8">
        <v>39</v>
      </c>
      <c r="Z669" s="9">
        <f t="shared" si="136"/>
        <v>0</v>
      </c>
      <c r="AA669" s="8">
        <f t="shared" si="137"/>
        <v>0</v>
      </c>
      <c r="AB669" s="42" t="str">
        <f t="shared" si="138"/>
        <v>A. Below 50</v>
      </c>
      <c r="AC669" s="40">
        <v>0.9</v>
      </c>
      <c r="AD669" s="26">
        <f t="shared" si="139"/>
        <v>35</v>
      </c>
      <c r="AE669" s="31">
        <f t="shared" si="140"/>
        <v>1</v>
      </c>
      <c r="AF669" s="31">
        <f>Table1[[#This Row],[Contactable leads]]*Table1[[#This Row],[Average productive calls per lead]]</f>
        <v>35</v>
      </c>
      <c r="AG669" s="31">
        <f>Table1[[#This Row],[Total Calls]]*$AG$1</f>
        <v>31.5</v>
      </c>
      <c r="AH669" s="31">
        <f>IF(Table1[[#This Row],[MSRU]]="Metro",3,IF(Table1[[#This Row],[MSRU]]="URBAN",2,1))</f>
        <v>1</v>
      </c>
      <c r="AI669" s="23">
        <f t="shared" si="141"/>
        <v>24</v>
      </c>
      <c r="AJ669" s="4">
        <f t="shared" si="142"/>
        <v>8</v>
      </c>
      <c r="AK669" s="4">
        <f t="shared" si="143"/>
        <v>6</v>
      </c>
      <c r="AL669" s="4">
        <f t="shared" si="144"/>
        <v>15</v>
      </c>
      <c r="AM669" s="4">
        <f>(Table1[[#This Row],[Total Employees dedicated for sales pitch]]*Table1[[#This Row],[Working days]]*Table1[[#This Row],[Productive working hours]]*60)/Table1[[#This Row],[Minutes per connected call]]</f>
        <v>576</v>
      </c>
      <c r="AN66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35</v>
      </c>
      <c r="AO669" s="22">
        <f>Table1[[#This Row],[Contactable leads]]-Table1[[#This Row],[Contacted leads]]</f>
        <v>0</v>
      </c>
      <c r="AP669" s="17"/>
    </row>
    <row r="670" spans="1:42" x14ac:dyDescent="0.35">
      <c r="A670" s="11">
        <v>671</v>
      </c>
      <c r="B670" s="5" t="str">
        <f>IF(Table1[[#This Row],[Savings]]&gt;0,"N","Y")</f>
        <v>N</v>
      </c>
      <c r="C670" s="5" t="s">
        <v>314</v>
      </c>
      <c r="D670" s="5" t="s">
        <v>175</v>
      </c>
      <c r="E670" s="5" t="s">
        <v>969</v>
      </c>
      <c r="F670" s="6">
        <v>43153</v>
      </c>
      <c r="G670" s="7">
        <f t="shared" ca="1" si="132"/>
        <v>7</v>
      </c>
      <c r="H670" s="4">
        <v>6</v>
      </c>
      <c r="I670" s="5" t="str">
        <f>IF(Table1[[#This Row],[No of Employees]]&lt;5,"Below 5",IF(Table1[[#This Row],[No of Employees]]&lt;10,"5 to 10",IF(Table1[[#This Row],[No of Employees]]&lt;15,"10 to 15","Above 15")))</f>
        <v>5 to 10</v>
      </c>
      <c r="J670" s="57">
        <v>9.0540979999999998</v>
      </c>
      <c r="K670" s="34">
        <v>0.56570200000000004</v>
      </c>
      <c r="L670" s="34">
        <f t="shared" si="133"/>
        <v>9.6197999999999997</v>
      </c>
      <c r="M670" s="67">
        <f t="shared" si="134"/>
        <v>3.5276663643411761E-4</v>
      </c>
      <c r="N670" s="34">
        <v>42.065964000000001</v>
      </c>
      <c r="O670" s="68">
        <f t="shared" si="135"/>
        <v>7.8777833433253403E-4</v>
      </c>
      <c r="P670" s="71"/>
      <c r="Q670" s="10">
        <v>15</v>
      </c>
      <c r="R670" s="8">
        <v>70</v>
      </c>
      <c r="S670" s="8">
        <v>5</v>
      </c>
      <c r="T670" s="8">
        <v>2</v>
      </c>
      <c r="U670" s="8">
        <v>0</v>
      </c>
      <c r="V670" s="8">
        <v>0</v>
      </c>
      <c r="W670" s="22">
        <v>1</v>
      </c>
      <c r="X670" s="16">
        <v>93</v>
      </c>
      <c r="Y670" s="8">
        <v>91</v>
      </c>
      <c r="Z670" s="9">
        <f t="shared" si="136"/>
        <v>2.1505376344086002E-2</v>
      </c>
      <c r="AA670" s="8">
        <f t="shared" si="137"/>
        <v>2</v>
      </c>
      <c r="AB670" s="42" t="str">
        <f t="shared" si="138"/>
        <v>B. 50-100</v>
      </c>
      <c r="AC670" s="40">
        <v>0.9</v>
      </c>
      <c r="AD670" s="26">
        <f t="shared" si="139"/>
        <v>82</v>
      </c>
      <c r="AE670" s="31">
        <f t="shared" si="140"/>
        <v>1</v>
      </c>
      <c r="AF670" s="31">
        <f>Table1[[#This Row],[Contactable leads]]*Table1[[#This Row],[Average productive calls per lead]]</f>
        <v>82</v>
      </c>
      <c r="AG670" s="31">
        <f>Table1[[#This Row],[Total Calls]]*$AG$1</f>
        <v>73.8</v>
      </c>
      <c r="AH670" s="31">
        <f>IF(Table1[[#This Row],[MSRU]]="Metro",3,IF(Table1[[#This Row],[MSRU]]="URBAN",2,1))</f>
        <v>1</v>
      </c>
      <c r="AI670" s="23">
        <f t="shared" si="141"/>
        <v>24</v>
      </c>
      <c r="AJ670" s="4">
        <f t="shared" si="142"/>
        <v>8</v>
      </c>
      <c r="AK670" s="4">
        <f t="shared" si="143"/>
        <v>6</v>
      </c>
      <c r="AL670" s="4">
        <f t="shared" si="144"/>
        <v>15</v>
      </c>
      <c r="AM670" s="4">
        <f>(Table1[[#This Row],[Total Employees dedicated for sales pitch]]*Table1[[#This Row],[Working days]]*Table1[[#This Row],[Productive working hours]]*60)/Table1[[#This Row],[Minutes per connected call]]</f>
        <v>576</v>
      </c>
      <c r="AN67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82</v>
      </c>
      <c r="AO670" s="22">
        <f>Table1[[#This Row],[Contactable leads]]-Table1[[#This Row],[Contacted leads]]</f>
        <v>0</v>
      </c>
      <c r="AP670" s="17"/>
    </row>
    <row r="671" spans="1:42" x14ac:dyDescent="0.35">
      <c r="A671" s="11">
        <v>672</v>
      </c>
      <c r="B671" s="5" t="str">
        <f>IF(Table1[[#This Row],[Savings]]&gt;0,"N","Y")</f>
        <v>N</v>
      </c>
      <c r="C671" s="5" t="s">
        <v>188</v>
      </c>
      <c r="D671" s="5" t="s">
        <v>343</v>
      </c>
      <c r="E671" s="5" t="s">
        <v>970</v>
      </c>
      <c r="F671" s="6">
        <v>43230</v>
      </c>
      <c r="G671" s="7">
        <f t="shared" ca="1" si="132"/>
        <v>7</v>
      </c>
      <c r="H671" s="4">
        <v>3</v>
      </c>
      <c r="I671" s="5" t="str">
        <f>IF(Table1[[#This Row],[No of Employees]]&lt;5,"Below 5",IF(Table1[[#This Row],[No of Employees]]&lt;10,"5 to 10",IF(Table1[[#This Row],[No of Employees]]&lt;15,"10 to 15","Above 15")))</f>
        <v>Below 5</v>
      </c>
      <c r="J671" s="57">
        <v>4.7720929999999999</v>
      </c>
      <c r="K671" s="34">
        <v>0.39088499999999998</v>
      </c>
      <c r="L671" s="34">
        <f t="shared" si="133"/>
        <v>5.1629779999999998</v>
      </c>
      <c r="M671" s="67">
        <f t="shared" si="134"/>
        <v>1.8933100303991223E-4</v>
      </c>
      <c r="N671" s="34">
        <v>4.1962320000000002</v>
      </c>
      <c r="O671" s="68">
        <f t="shared" si="135"/>
        <v>7.8583737090462914E-5</v>
      </c>
      <c r="P671" s="71"/>
      <c r="Q671" s="10">
        <v>5</v>
      </c>
      <c r="R671" s="8">
        <v>37</v>
      </c>
      <c r="S671" s="8">
        <v>0</v>
      </c>
      <c r="T671" s="8">
        <v>4</v>
      </c>
      <c r="U671" s="8">
        <v>0</v>
      </c>
      <c r="V671" s="8">
        <v>0</v>
      </c>
      <c r="W671" s="22">
        <v>1</v>
      </c>
      <c r="X671" s="16">
        <v>47</v>
      </c>
      <c r="Y671" s="8">
        <v>46</v>
      </c>
      <c r="Z671" s="9">
        <f t="shared" si="136"/>
        <v>2.1276595744680882E-2</v>
      </c>
      <c r="AA671" s="8">
        <f t="shared" si="137"/>
        <v>1</v>
      </c>
      <c r="AB671" s="42" t="str">
        <f t="shared" si="138"/>
        <v>A. Below 50</v>
      </c>
      <c r="AC671" s="40">
        <v>0.9</v>
      </c>
      <c r="AD671" s="26">
        <f t="shared" si="139"/>
        <v>41</v>
      </c>
      <c r="AE671" s="31">
        <f t="shared" si="140"/>
        <v>1</v>
      </c>
      <c r="AF671" s="31">
        <f>Table1[[#This Row],[Contactable leads]]*Table1[[#This Row],[Average productive calls per lead]]</f>
        <v>41</v>
      </c>
      <c r="AG671" s="31">
        <f>Table1[[#This Row],[Total Calls]]*$AG$1</f>
        <v>36.9</v>
      </c>
      <c r="AH671" s="31">
        <f>IF(Table1[[#This Row],[MSRU]]="Metro",3,IF(Table1[[#This Row],[MSRU]]="URBAN",2,1))</f>
        <v>1</v>
      </c>
      <c r="AI671" s="23">
        <f t="shared" si="141"/>
        <v>24</v>
      </c>
      <c r="AJ671" s="4">
        <f t="shared" si="142"/>
        <v>8</v>
      </c>
      <c r="AK671" s="4">
        <f t="shared" si="143"/>
        <v>6</v>
      </c>
      <c r="AL671" s="4">
        <f t="shared" si="144"/>
        <v>15</v>
      </c>
      <c r="AM671" s="4">
        <f>(Table1[[#This Row],[Total Employees dedicated for sales pitch]]*Table1[[#This Row],[Working days]]*Table1[[#This Row],[Productive working hours]]*60)/Table1[[#This Row],[Minutes per connected call]]</f>
        <v>576</v>
      </c>
      <c r="AN67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41</v>
      </c>
      <c r="AO671" s="22">
        <f>Table1[[#This Row],[Contactable leads]]-Table1[[#This Row],[Contacted leads]]</f>
        <v>0</v>
      </c>
      <c r="AP671" s="17"/>
    </row>
    <row r="672" spans="1:42" x14ac:dyDescent="0.35">
      <c r="A672" s="11">
        <v>673</v>
      </c>
      <c r="B672" s="5" t="str">
        <f>IF(Table1[[#This Row],[Savings]]&gt;0,"N","Y")</f>
        <v>N</v>
      </c>
      <c r="C672" s="5" t="s">
        <v>184</v>
      </c>
      <c r="D672" s="5" t="s">
        <v>356</v>
      </c>
      <c r="E672" s="5" t="s">
        <v>971</v>
      </c>
      <c r="F672" s="6">
        <v>43259</v>
      </c>
      <c r="G672" s="7">
        <f t="shared" ca="1" si="132"/>
        <v>6</v>
      </c>
      <c r="H672" s="4">
        <v>6</v>
      </c>
      <c r="I672" s="5" t="str">
        <f>IF(Table1[[#This Row],[No of Employees]]&lt;5,"Below 5",IF(Table1[[#This Row],[No of Employees]]&lt;10,"5 to 10",IF(Table1[[#This Row],[No of Employees]]&lt;15,"10 to 15","Above 15")))</f>
        <v>5 to 10</v>
      </c>
      <c r="J672" s="57">
        <v>13.882481</v>
      </c>
      <c r="K672" s="34">
        <v>1</v>
      </c>
      <c r="L672" s="34">
        <f t="shared" si="133"/>
        <v>14.882481</v>
      </c>
      <c r="M672" s="67">
        <f t="shared" si="134"/>
        <v>5.4575383731103177E-4</v>
      </c>
      <c r="N672" s="34">
        <v>22.969642</v>
      </c>
      <c r="O672" s="68">
        <f t="shared" si="135"/>
        <v>4.3015741455430844E-4</v>
      </c>
      <c r="P672" s="71"/>
      <c r="Q672" s="10">
        <v>58</v>
      </c>
      <c r="R672" s="8">
        <v>172</v>
      </c>
      <c r="S672" s="8">
        <v>4</v>
      </c>
      <c r="T672" s="8">
        <v>2</v>
      </c>
      <c r="U672" s="8">
        <v>0</v>
      </c>
      <c r="V672" s="8">
        <v>6</v>
      </c>
      <c r="W672" s="22">
        <v>3</v>
      </c>
      <c r="X672" s="16">
        <v>245</v>
      </c>
      <c r="Y672" s="8">
        <v>242</v>
      </c>
      <c r="Z672" s="9">
        <f t="shared" si="136"/>
        <v>1.2244897959183709E-2</v>
      </c>
      <c r="AA672" s="8">
        <f t="shared" si="137"/>
        <v>3</v>
      </c>
      <c r="AB672" s="42" t="str">
        <f t="shared" si="138"/>
        <v>C. 100-250</v>
      </c>
      <c r="AC672" s="40">
        <v>0.9</v>
      </c>
      <c r="AD672" s="26">
        <f t="shared" si="139"/>
        <v>218</v>
      </c>
      <c r="AE672" s="31">
        <f t="shared" si="140"/>
        <v>1</v>
      </c>
      <c r="AF672" s="31">
        <f>Table1[[#This Row],[Contactable leads]]*Table1[[#This Row],[Average productive calls per lead]]</f>
        <v>218</v>
      </c>
      <c r="AG672" s="31">
        <f>Table1[[#This Row],[Total Calls]]*$AG$1</f>
        <v>196.20000000000002</v>
      </c>
      <c r="AH672" s="31">
        <f>IF(Table1[[#This Row],[MSRU]]="Metro",3,IF(Table1[[#This Row],[MSRU]]="URBAN",2,1))</f>
        <v>2</v>
      </c>
      <c r="AI672" s="23">
        <f t="shared" si="141"/>
        <v>24</v>
      </c>
      <c r="AJ672" s="4">
        <f t="shared" si="142"/>
        <v>8</v>
      </c>
      <c r="AK672" s="4">
        <f t="shared" si="143"/>
        <v>6</v>
      </c>
      <c r="AL672" s="4">
        <f t="shared" si="144"/>
        <v>15</v>
      </c>
      <c r="AM672" s="4">
        <f>(Table1[[#This Row],[Total Employees dedicated for sales pitch]]*Table1[[#This Row],[Working days]]*Table1[[#This Row],[Productive working hours]]*60)/Table1[[#This Row],[Minutes per connected call]]</f>
        <v>1152</v>
      </c>
      <c r="AN67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218</v>
      </c>
      <c r="AO672" s="22">
        <f>Table1[[#This Row],[Contactable leads]]-Table1[[#This Row],[Contacted leads]]</f>
        <v>0</v>
      </c>
      <c r="AP672" s="17"/>
    </row>
    <row r="673" spans="1:42" x14ac:dyDescent="0.35">
      <c r="A673" s="11">
        <v>674</v>
      </c>
      <c r="B673" s="5" t="str">
        <f>IF(Table1[[#This Row],[Savings]]&gt;0,"N","Y")</f>
        <v>N</v>
      </c>
      <c r="C673" s="5" t="s">
        <v>314</v>
      </c>
      <c r="D673" s="5" t="s">
        <v>356</v>
      </c>
      <c r="E673" s="5" t="s">
        <v>972</v>
      </c>
      <c r="F673" s="6">
        <v>43383</v>
      </c>
      <c r="G673" s="7">
        <f t="shared" ca="1" si="132"/>
        <v>6</v>
      </c>
      <c r="H673" s="4">
        <v>6</v>
      </c>
      <c r="I673" s="5" t="str">
        <f>IF(Table1[[#This Row],[No of Employees]]&lt;5,"Below 5",IF(Table1[[#This Row],[No of Employees]]&lt;10,"5 to 10",IF(Table1[[#This Row],[No of Employees]]&lt;15,"10 to 15","Above 15")))</f>
        <v>5 to 10</v>
      </c>
      <c r="J673" s="57">
        <v>6.7398110000000004</v>
      </c>
      <c r="K673" s="34">
        <v>1.4373819999999999</v>
      </c>
      <c r="L673" s="34">
        <f t="shared" si="133"/>
        <v>8.1771930000000008</v>
      </c>
      <c r="M673" s="67">
        <f t="shared" si="134"/>
        <v>2.9986495250240253E-4</v>
      </c>
      <c r="N673" s="34">
        <v>17.380701999999999</v>
      </c>
      <c r="O673" s="68">
        <f t="shared" si="135"/>
        <v>3.2549213590089463E-4</v>
      </c>
      <c r="P673" s="71"/>
      <c r="Q673" s="10">
        <v>27</v>
      </c>
      <c r="R673" s="8">
        <v>71</v>
      </c>
      <c r="S673" s="8">
        <v>6</v>
      </c>
      <c r="T673" s="8">
        <v>2</v>
      </c>
      <c r="U673" s="8">
        <v>0</v>
      </c>
      <c r="V673" s="8">
        <v>2</v>
      </c>
      <c r="W673" s="22">
        <v>5</v>
      </c>
      <c r="X673" s="16">
        <v>113</v>
      </c>
      <c r="Y673" s="8">
        <v>110</v>
      </c>
      <c r="Z673" s="9">
        <f t="shared" si="136"/>
        <v>2.6548672566371723E-2</v>
      </c>
      <c r="AA673" s="8">
        <f t="shared" si="137"/>
        <v>3</v>
      </c>
      <c r="AB673" s="42" t="str">
        <f t="shared" si="138"/>
        <v>C. 100-250</v>
      </c>
      <c r="AC673" s="40">
        <v>0.9</v>
      </c>
      <c r="AD673" s="26">
        <f t="shared" si="139"/>
        <v>99</v>
      </c>
      <c r="AE673" s="31">
        <f t="shared" si="140"/>
        <v>1</v>
      </c>
      <c r="AF673" s="31">
        <f>Table1[[#This Row],[Contactable leads]]*Table1[[#This Row],[Average productive calls per lead]]</f>
        <v>99</v>
      </c>
      <c r="AG673" s="31">
        <f>Table1[[#This Row],[Total Calls]]*$AG$1</f>
        <v>89.100000000000009</v>
      </c>
      <c r="AH673" s="31">
        <f>IF(Table1[[#This Row],[MSRU]]="Metro",3,IF(Table1[[#This Row],[MSRU]]="URBAN",2,1))</f>
        <v>2</v>
      </c>
      <c r="AI673" s="23">
        <f t="shared" si="141"/>
        <v>24</v>
      </c>
      <c r="AJ673" s="4">
        <f t="shared" si="142"/>
        <v>8</v>
      </c>
      <c r="AK673" s="4">
        <f t="shared" si="143"/>
        <v>6</v>
      </c>
      <c r="AL673" s="4">
        <f t="shared" si="144"/>
        <v>15</v>
      </c>
      <c r="AM673" s="4">
        <f>(Table1[[#This Row],[Total Employees dedicated for sales pitch]]*Table1[[#This Row],[Working days]]*Table1[[#This Row],[Productive working hours]]*60)/Table1[[#This Row],[Minutes per connected call]]</f>
        <v>1152</v>
      </c>
      <c r="AN67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99</v>
      </c>
      <c r="AO673" s="22">
        <f>Table1[[#This Row],[Contactable leads]]-Table1[[#This Row],[Contacted leads]]</f>
        <v>0</v>
      </c>
      <c r="AP673" s="17"/>
    </row>
    <row r="674" spans="1:42" x14ac:dyDescent="0.35">
      <c r="A674" s="11">
        <v>675</v>
      </c>
      <c r="B674" s="5" t="str">
        <f>IF(Table1[[#This Row],[Savings]]&gt;0,"N","Y")</f>
        <v>N</v>
      </c>
      <c r="C674" s="5" t="s">
        <v>222</v>
      </c>
      <c r="D674" s="5" t="s">
        <v>175</v>
      </c>
      <c r="E674" s="5" t="s">
        <v>973</v>
      </c>
      <c r="F674" s="6">
        <v>43466</v>
      </c>
      <c r="G674" s="7">
        <f t="shared" ca="1" si="132"/>
        <v>6</v>
      </c>
      <c r="H674" s="4">
        <v>4</v>
      </c>
      <c r="I674" s="5" t="str">
        <f>IF(Table1[[#This Row],[No of Employees]]&lt;5,"Below 5",IF(Table1[[#This Row],[No of Employees]]&lt;10,"5 to 10",IF(Table1[[#This Row],[No of Employees]]&lt;15,"10 to 15","Above 15")))</f>
        <v>Below 5</v>
      </c>
      <c r="J674" s="57">
        <v>6.186121</v>
      </c>
      <c r="K674" s="34">
        <v>1.9654609999999999</v>
      </c>
      <c r="L674" s="34">
        <f t="shared" si="133"/>
        <v>8.1515819999999994</v>
      </c>
      <c r="M674" s="67">
        <f t="shared" si="134"/>
        <v>2.9892577431515178E-4</v>
      </c>
      <c r="N674" s="34">
        <v>7.79854</v>
      </c>
      <c r="O674" s="68">
        <f t="shared" si="135"/>
        <v>1.4604493198885541E-4</v>
      </c>
      <c r="P674" s="71"/>
      <c r="Q674" s="10">
        <v>44</v>
      </c>
      <c r="R674" s="8">
        <v>13</v>
      </c>
      <c r="S674" s="8">
        <v>12</v>
      </c>
      <c r="T674" s="8">
        <v>2</v>
      </c>
      <c r="U674" s="8">
        <v>0</v>
      </c>
      <c r="V674" s="8">
        <v>4</v>
      </c>
      <c r="W674" s="22">
        <v>0</v>
      </c>
      <c r="X674" s="16">
        <v>75</v>
      </c>
      <c r="Y674" s="8">
        <v>74</v>
      </c>
      <c r="Z674" s="9">
        <f t="shared" si="136"/>
        <v>1.3333333333333308E-2</v>
      </c>
      <c r="AA674" s="8">
        <f t="shared" si="137"/>
        <v>1</v>
      </c>
      <c r="AB674" s="42" t="str">
        <f t="shared" si="138"/>
        <v>B. 50-100</v>
      </c>
      <c r="AC674" s="40">
        <v>0.9</v>
      </c>
      <c r="AD674" s="26">
        <f t="shared" si="139"/>
        <v>67</v>
      </c>
      <c r="AE674" s="31">
        <f t="shared" si="140"/>
        <v>1</v>
      </c>
      <c r="AF674" s="31">
        <f>Table1[[#This Row],[Contactable leads]]*Table1[[#This Row],[Average productive calls per lead]]</f>
        <v>67</v>
      </c>
      <c r="AG674" s="31">
        <f>Table1[[#This Row],[Total Calls]]*$AG$1</f>
        <v>60.300000000000004</v>
      </c>
      <c r="AH674" s="31">
        <f>IF(Table1[[#This Row],[MSRU]]="Metro",3,IF(Table1[[#This Row],[MSRU]]="URBAN",2,1))</f>
        <v>1</v>
      </c>
      <c r="AI674" s="23">
        <f t="shared" si="141"/>
        <v>24</v>
      </c>
      <c r="AJ674" s="4">
        <f t="shared" si="142"/>
        <v>8</v>
      </c>
      <c r="AK674" s="4">
        <f t="shared" si="143"/>
        <v>6</v>
      </c>
      <c r="AL674" s="4">
        <f t="shared" si="144"/>
        <v>15</v>
      </c>
      <c r="AM674" s="4">
        <f>(Table1[[#This Row],[Total Employees dedicated for sales pitch]]*Table1[[#This Row],[Working days]]*Table1[[#This Row],[Productive working hours]]*60)/Table1[[#This Row],[Minutes per connected call]]</f>
        <v>576</v>
      </c>
      <c r="AN67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67</v>
      </c>
      <c r="AO674" s="22">
        <f>Table1[[#This Row],[Contactable leads]]-Table1[[#This Row],[Contacted leads]]</f>
        <v>0</v>
      </c>
      <c r="AP674" s="17"/>
    </row>
    <row r="675" spans="1:42" x14ac:dyDescent="0.35">
      <c r="A675" s="11">
        <v>676</v>
      </c>
      <c r="B675" s="5" t="str">
        <f>IF(Table1[[#This Row],[Savings]]&gt;0,"N","Y")</f>
        <v>N</v>
      </c>
      <c r="C675" s="5" t="s">
        <v>312</v>
      </c>
      <c r="D675" s="5" t="s">
        <v>343</v>
      </c>
      <c r="E675" s="5" t="s">
        <v>974</v>
      </c>
      <c r="F675" s="6">
        <v>43432</v>
      </c>
      <c r="G675" s="7">
        <f t="shared" ca="1" si="132"/>
        <v>6</v>
      </c>
      <c r="H675" s="4">
        <v>5</v>
      </c>
      <c r="I675" s="5" t="str">
        <f>IF(Table1[[#This Row],[No of Employees]]&lt;5,"Below 5",IF(Table1[[#This Row],[No of Employees]]&lt;10,"5 to 10",IF(Table1[[#This Row],[No of Employees]]&lt;15,"10 to 15","Above 15")))</f>
        <v>5 to 10</v>
      </c>
      <c r="J675" s="57">
        <v>20.959399000000001</v>
      </c>
      <c r="K675" s="34">
        <v>3.431994</v>
      </c>
      <c r="L675" s="34">
        <f t="shared" si="133"/>
        <v>24.391393000000001</v>
      </c>
      <c r="M675" s="67">
        <f t="shared" si="134"/>
        <v>8.9445411199325163E-4</v>
      </c>
      <c r="N675" s="34">
        <v>14.988189999999999</v>
      </c>
      <c r="O675" s="68">
        <f t="shared" si="135"/>
        <v>2.8068705029223962E-4</v>
      </c>
      <c r="P675" s="71"/>
      <c r="Q675" s="10">
        <v>77</v>
      </c>
      <c r="R675" s="8">
        <v>118</v>
      </c>
      <c r="S675" s="8">
        <v>8</v>
      </c>
      <c r="T675" s="8">
        <v>8</v>
      </c>
      <c r="U675" s="8">
        <v>0</v>
      </c>
      <c r="V675" s="8">
        <v>4</v>
      </c>
      <c r="W675" s="22">
        <v>6</v>
      </c>
      <c r="X675" s="16">
        <v>221</v>
      </c>
      <c r="Y675" s="8">
        <v>213</v>
      </c>
      <c r="Z675" s="9">
        <f t="shared" si="136"/>
        <v>3.6199095022624417E-2</v>
      </c>
      <c r="AA675" s="8">
        <f t="shared" si="137"/>
        <v>8</v>
      </c>
      <c r="AB675" s="42" t="str">
        <f t="shared" si="138"/>
        <v>C. 100-250</v>
      </c>
      <c r="AC675" s="40">
        <v>0.9</v>
      </c>
      <c r="AD675" s="26">
        <f t="shared" si="139"/>
        <v>192</v>
      </c>
      <c r="AE675" s="31">
        <f t="shared" si="140"/>
        <v>1</v>
      </c>
      <c r="AF675" s="31">
        <f>Table1[[#This Row],[Contactable leads]]*Table1[[#This Row],[Average productive calls per lead]]</f>
        <v>192</v>
      </c>
      <c r="AG675" s="31">
        <f>Table1[[#This Row],[Total Calls]]*$AG$1</f>
        <v>172.8</v>
      </c>
      <c r="AH675" s="31">
        <f>IF(Table1[[#This Row],[MSRU]]="Metro",3,IF(Table1[[#This Row],[MSRU]]="URBAN",2,1))</f>
        <v>1</v>
      </c>
      <c r="AI675" s="23">
        <f t="shared" si="141"/>
        <v>24</v>
      </c>
      <c r="AJ675" s="4">
        <f t="shared" si="142"/>
        <v>8</v>
      </c>
      <c r="AK675" s="4">
        <f t="shared" si="143"/>
        <v>6</v>
      </c>
      <c r="AL675" s="4">
        <f t="shared" si="144"/>
        <v>15</v>
      </c>
      <c r="AM675" s="4">
        <f>(Table1[[#This Row],[Total Employees dedicated for sales pitch]]*Table1[[#This Row],[Working days]]*Table1[[#This Row],[Productive working hours]]*60)/Table1[[#This Row],[Minutes per connected call]]</f>
        <v>576</v>
      </c>
      <c r="AN67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192</v>
      </c>
      <c r="AO675" s="22">
        <f>Table1[[#This Row],[Contactable leads]]-Table1[[#This Row],[Contacted leads]]</f>
        <v>0</v>
      </c>
      <c r="AP675" s="17"/>
    </row>
    <row r="676" spans="1:42" x14ac:dyDescent="0.35">
      <c r="A676" s="11">
        <v>677</v>
      </c>
      <c r="B676" s="5" t="str">
        <f>IF(Table1[[#This Row],[Savings]]&gt;0,"N","Y")</f>
        <v>N</v>
      </c>
      <c r="C676" s="5" t="s">
        <v>312</v>
      </c>
      <c r="D676" s="5" t="s">
        <v>175</v>
      </c>
      <c r="E676" s="5" t="s">
        <v>975</v>
      </c>
      <c r="F676" s="6">
        <v>43462</v>
      </c>
      <c r="G676" s="7">
        <f t="shared" ca="1" si="132"/>
        <v>6</v>
      </c>
      <c r="H676" s="4">
        <v>6</v>
      </c>
      <c r="I676" s="5" t="str">
        <f>IF(Table1[[#This Row],[No of Employees]]&lt;5,"Below 5",IF(Table1[[#This Row],[No of Employees]]&lt;10,"5 to 10",IF(Table1[[#This Row],[No of Employees]]&lt;15,"10 to 15","Above 15")))</f>
        <v>5 to 10</v>
      </c>
      <c r="J676" s="57">
        <v>18.292323</v>
      </c>
      <c r="K676" s="34">
        <v>2.630223</v>
      </c>
      <c r="L676" s="34">
        <f t="shared" si="133"/>
        <v>20.922546000000001</v>
      </c>
      <c r="M676" s="67">
        <f t="shared" si="134"/>
        <v>7.6724840205182044E-4</v>
      </c>
      <c r="N676" s="34">
        <v>19.917546000000002</v>
      </c>
      <c r="O676" s="68">
        <f t="shared" si="135"/>
        <v>3.7300015784427586E-4</v>
      </c>
      <c r="P676" s="71"/>
      <c r="Q676" s="10">
        <v>31</v>
      </c>
      <c r="R676" s="8">
        <v>84</v>
      </c>
      <c r="S676" s="8">
        <v>4</v>
      </c>
      <c r="T676" s="8">
        <v>2</v>
      </c>
      <c r="U676" s="8">
        <v>0</v>
      </c>
      <c r="V676" s="8">
        <v>8</v>
      </c>
      <c r="W676" s="22">
        <v>7</v>
      </c>
      <c r="X676" s="16">
        <v>136</v>
      </c>
      <c r="Y676" s="8">
        <v>133</v>
      </c>
      <c r="Z676" s="9">
        <f t="shared" si="136"/>
        <v>2.2058823529411797E-2</v>
      </c>
      <c r="AA676" s="8">
        <f t="shared" si="137"/>
        <v>3</v>
      </c>
      <c r="AB676" s="42" t="str">
        <f t="shared" si="138"/>
        <v>C. 100-250</v>
      </c>
      <c r="AC676" s="40">
        <v>0.9</v>
      </c>
      <c r="AD676" s="26">
        <f t="shared" si="139"/>
        <v>120</v>
      </c>
      <c r="AE676" s="31">
        <f t="shared" si="140"/>
        <v>1</v>
      </c>
      <c r="AF676" s="31">
        <f>Table1[[#This Row],[Contactable leads]]*Table1[[#This Row],[Average productive calls per lead]]</f>
        <v>120</v>
      </c>
      <c r="AG676" s="31">
        <f>Table1[[#This Row],[Total Calls]]*$AG$1</f>
        <v>108</v>
      </c>
      <c r="AH676" s="31">
        <f>IF(Table1[[#This Row],[MSRU]]="Metro",3,IF(Table1[[#This Row],[MSRU]]="URBAN",2,1))</f>
        <v>1</v>
      </c>
      <c r="AI676" s="23">
        <f t="shared" si="141"/>
        <v>24</v>
      </c>
      <c r="AJ676" s="4">
        <f t="shared" si="142"/>
        <v>8</v>
      </c>
      <c r="AK676" s="4">
        <f t="shared" si="143"/>
        <v>6</v>
      </c>
      <c r="AL676" s="4">
        <f t="shared" si="144"/>
        <v>15</v>
      </c>
      <c r="AM676" s="4">
        <f>(Table1[[#This Row],[Total Employees dedicated for sales pitch]]*Table1[[#This Row],[Working days]]*Table1[[#This Row],[Productive working hours]]*60)/Table1[[#This Row],[Minutes per connected call]]</f>
        <v>576</v>
      </c>
      <c r="AN67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120</v>
      </c>
      <c r="AO676" s="22">
        <f>Table1[[#This Row],[Contactable leads]]-Table1[[#This Row],[Contacted leads]]</f>
        <v>0</v>
      </c>
      <c r="AP676" s="17"/>
    </row>
    <row r="677" spans="1:42" x14ac:dyDescent="0.35">
      <c r="A677" s="11">
        <v>678</v>
      </c>
      <c r="B677" s="5" t="str">
        <f>IF(Table1[[#This Row],[Savings]]&gt;0,"N","Y")</f>
        <v>N</v>
      </c>
      <c r="C677" s="5" t="s">
        <v>179</v>
      </c>
      <c r="D677" s="5" t="s">
        <v>356</v>
      </c>
      <c r="E677" s="5" t="s">
        <v>976</v>
      </c>
      <c r="F677" s="6">
        <v>43432</v>
      </c>
      <c r="G677" s="7">
        <f t="shared" ca="1" si="132"/>
        <v>6</v>
      </c>
      <c r="H677" s="4">
        <v>6</v>
      </c>
      <c r="I677" s="5" t="str">
        <f>IF(Table1[[#This Row],[No of Employees]]&lt;5,"Below 5",IF(Table1[[#This Row],[No of Employees]]&lt;10,"5 to 10",IF(Table1[[#This Row],[No of Employees]]&lt;15,"10 to 15","Above 15")))</f>
        <v>5 to 10</v>
      </c>
      <c r="J677" s="57">
        <v>11.080965000000001</v>
      </c>
      <c r="K677" s="34">
        <v>0.86593399999999998</v>
      </c>
      <c r="L677" s="34">
        <f t="shared" si="133"/>
        <v>11.946899</v>
      </c>
      <c r="M677" s="67">
        <f t="shared" si="134"/>
        <v>4.3810343001394244E-4</v>
      </c>
      <c r="N677" s="34">
        <v>27.615182999999998</v>
      </c>
      <c r="O677" s="68">
        <f t="shared" si="135"/>
        <v>5.1715545770038946E-4</v>
      </c>
      <c r="P677" s="71"/>
      <c r="Q677" s="10">
        <v>21</v>
      </c>
      <c r="R677" s="8">
        <v>161</v>
      </c>
      <c r="S677" s="8">
        <v>5</v>
      </c>
      <c r="T677" s="8">
        <v>4</v>
      </c>
      <c r="U677" s="8">
        <v>0</v>
      </c>
      <c r="V677" s="8">
        <v>1</v>
      </c>
      <c r="W677" s="22">
        <v>4</v>
      </c>
      <c r="X677" s="16">
        <v>196</v>
      </c>
      <c r="Y677" s="8">
        <v>189</v>
      </c>
      <c r="Z677" s="9">
        <f t="shared" si="136"/>
        <v>3.5714285714285698E-2</v>
      </c>
      <c r="AA677" s="8">
        <f t="shared" si="137"/>
        <v>7</v>
      </c>
      <c r="AB677" s="42" t="str">
        <f t="shared" si="138"/>
        <v>C. 100-250</v>
      </c>
      <c r="AC677" s="40">
        <v>0.9</v>
      </c>
      <c r="AD677" s="26">
        <f t="shared" si="139"/>
        <v>170</v>
      </c>
      <c r="AE677" s="31">
        <f t="shared" si="140"/>
        <v>1</v>
      </c>
      <c r="AF677" s="31">
        <f>Table1[[#This Row],[Contactable leads]]*Table1[[#This Row],[Average productive calls per lead]]</f>
        <v>170</v>
      </c>
      <c r="AG677" s="31">
        <f>Table1[[#This Row],[Total Calls]]*$AG$1</f>
        <v>153</v>
      </c>
      <c r="AH677" s="31">
        <f>IF(Table1[[#This Row],[MSRU]]="Metro",3,IF(Table1[[#This Row],[MSRU]]="URBAN",2,1))</f>
        <v>2</v>
      </c>
      <c r="AI677" s="23">
        <f t="shared" si="141"/>
        <v>24</v>
      </c>
      <c r="AJ677" s="4">
        <f t="shared" si="142"/>
        <v>8</v>
      </c>
      <c r="AK677" s="4">
        <f t="shared" si="143"/>
        <v>6</v>
      </c>
      <c r="AL677" s="4">
        <f t="shared" si="144"/>
        <v>15</v>
      </c>
      <c r="AM677" s="4">
        <f>(Table1[[#This Row],[Total Employees dedicated for sales pitch]]*Table1[[#This Row],[Working days]]*Table1[[#This Row],[Productive working hours]]*60)/Table1[[#This Row],[Minutes per connected call]]</f>
        <v>1152</v>
      </c>
      <c r="AN67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170</v>
      </c>
      <c r="AO677" s="22">
        <f>Table1[[#This Row],[Contactable leads]]-Table1[[#This Row],[Contacted leads]]</f>
        <v>0</v>
      </c>
      <c r="AP677" s="17"/>
    </row>
    <row r="678" spans="1:42" x14ac:dyDescent="0.35">
      <c r="A678" s="11">
        <v>679</v>
      </c>
      <c r="B678" s="5" t="str">
        <f>IF(Table1[[#This Row],[Savings]]&gt;0,"N","Y")</f>
        <v>N</v>
      </c>
      <c r="C678" s="5" t="s">
        <v>314</v>
      </c>
      <c r="D678" s="5" t="s">
        <v>340</v>
      </c>
      <c r="E678" s="5" t="s">
        <v>977</v>
      </c>
      <c r="F678" s="6">
        <v>43419</v>
      </c>
      <c r="G678" s="7">
        <f t="shared" ca="1" si="132"/>
        <v>6</v>
      </c>
      <c r="H678" s="4">
        <v>4</v>
      </c>
      <c r="I678" s="5" t="str">
        <f>IF(Table1[[#This Row],[No of Employees]]&lt;5,"Below 5",IF(Table1[[#This Row],[No of Employees]]&lt;10,"5 to 10",IF(Table1[[#This Row],[No of Employees]]&lt;15,"10 to 15","Above 15")))</f>
        <v>Below 5</v>
      </c>
      <c r="J678" s="57">
        <v>4.2515419999999997</v>
      </c>
      <c r="K678" s="34">
        <v>0.639741</v>
      </c>
      <c r="L678" s="34">
        <f t="shared" si="133"/>
        <v>4.8912829999999996</v>
      </c>
      <c r="M678" s="67">
        <f t="shared" si="134"/>
        <v>1.7936770533247883E-4</v>
      </c>
      <c r="N678" s="34">
        <v>8.0856490000000001</v>
      </c>
      <c r="O678" s="68">
        <f t="shared" si="135"/>
        <v>1.5142168383963623E-4</v>
      </c>
      <c r="P678" s="71"/>
      <c r="Q678" s="10">
        <v>3</v>
      </c>
      <c r="R678" s="8">
        <v>35</v>
      </c>
      <c r="S678" s="8">
        <v>3</v>
      </c>
      <c r="T678" s="8">
        <v>1</v>
      </c>
      <c r="U678" s="8">
        <v>0</v>
      </c>
      <c r="V678" s="8">
        <v>2</v>
      </c>
      <c r="W678" s="22">
        <v>4</v>
      </c>
      <c r="X678" s="16">
        <v>48</v>
      </c>
      <c r="Y678" s="8">
        <v>48</v>
      </c>
      <c r="Z678" s="9">
        <f t="shared" si="136"/>
        <v>0</v>
      </c>
      <c r="AA678" s="8">
        <f t="shared" si="137"/>
        <v>0</v>
      </c>
      <c r="AB678" s="42" t="str">
        <f t="shared" si="138"/>
        <v>A. Below 50</v>
      </c>
      <c r="AC678" s="40">
        <v>0.9</v>
      </c>
      <c r="AD678" s="26">
        <f t="shared" si="139"/>
        <v>43</v>
      </c>
      <c r="AE678" s="31">
        <f t="shared" si="140"/>
        <v>1</v>
      </c>
      <c r="AF678" s="31">
        <f>Table1[[#This Row],[Contactable leads]]*Table1[[#This Row],[Average productive calls per lead]]</f>
        <v>43</v>
      </c>
      <c r="AG678" s="31">
        <f>Table1[[#This Row],[Total Calls]]*$AG$1</f>
        <v>38.700000000000003</v>
      </c>
      <c r="AH678" s="31">
        <f>IF(Table1[[#This Row],[MSRU]]="Metro",3,IF(Table1[[#This Row],[MSRU]]="URBAN",2,1))</f>
        <v>3</v>
      </c>
      <c r="AI678" s="23">
        <f t="shared" si="141"/>
        <v>24</v>
      </c>
      <c r="AJ678" s="4">
        <f t="shared" si="142"/>
        <v>8</v>
      </c>
      <c r="AK678" s="4">
        <f t="shared" si="143"/>
        <v>6</v>
      </c>
      <c r="AL678" s="4">
        <f t="shared" si="144"/>
        <v>15</v>
      </c>
      <c r="AM678" s="4">
        <f>(Table1[[#This Row],[Total Employees dedicated for sales pitch]]*Table1[[#This Row],[Working days]]*Table1[[#This Row],[Productive working hours]]*60)/Table1[[#This Row],[Minutes per connected call]]</f>
        <v>1728</v>
      </c>
      <c r="AN67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43</v>
      </c>
      <c r="AO678" s="22">
        <f>Table1[[#This Row],[Contactable leads]]-Table1[[#This Row],[Contacted leads]]</f>
        <v>0</v>
      </c>
      <c r="AP678" s="17"/>
    </row>
    <row r="679" spans="1:42" x14ac:dyDescent="0.35">
      <c r="A679" s="11">
        <v>680</v>
      </c>
      <c r="B679" s="5" t="str">
        <f>IF(Table1[[#This Row],[Savings]]&gt;0,"N","Y")</f>
        <v>N</v>
      </c>
      <c r="C679" s="5" t="s">
        <v>314</v>
      </c>
      <c r="D679" s="5" t="s">
        <v>340</v>
      </c>
      <c r="E679" s="5" t="s">
        <v>978</v>
      </c>
      <c r="F679" s="6">
        <v>43418</v>
      </c>
      <c r="G679" s="7">
        <f t="shared" ca="1" si="132"/>
        <v>6</v>
      </c>
      <c r="H679" s="4">
        <v>4</v>
      </c>
      <c r="I679" s="5" t="str">
        <f>IF(Table1[[#This Row],[No of Employees]]&lt;5,"Below 5",IF(Table1[[#This Row],[No of Employees]]&lt;10,"5 to 10",IF(Table1[[#This Row],[No of Employees]]&lt;15,"10 to 15","Above 15")))</f>
        <v>Below 5</v>
      </c>
      <c r="J679" s="57">
        <v>3.2692040000000002</v>
      </c>
      <c r="K679" s="34">
        <v>2.4373469999999999</v>
      </c>
      <c r="L679" s="34">
        <f t="shared" si="133"/>
        <v>5.7065510000000002</v>
      </c>
      <c r="M679" s="67">
        <f t="shared" si="134"/>
        <v>2.0926430922781663E-4</v>
      </c>
      <c r="N679" s="34">
        <v>10.277003000000001</v>
      </c>
      <c r="O679" s="68">
        <f t="shared" si="135"/>
        <v>1.9245964041785551E-4</v>
      </c>
      <c r="P679" s="71"/>
      <c r="Q679" s="10">
        <v>4</v>
      </c>
      <c r="R679" s="8">
        <v>35</v>
      </c>
      <c r="S679" s="8">
        <v>2</v>
      </c>
      <c r="T679" s="8">
        <v>2</v>
      </c>
      <c r="U679" s="8">
        <v>0</v>
      </c>
      <c r="V679" s="8">
        <v>1</v>
      </c>
      <c r="W679" s="22">
        <v>3</v>
      </c>
      <c r="X679" s="16">
        <v>47</v>
      </c>
      <c r="Y679" s="8">
        <v>44</v>
      </c>
      <c r="Z679" s="9">
        <f t="shared" si="136"/>
        <v>6.3829787234042534E-2</v>
      </c>
      <c r="AA679" s="8">
        <f t="shared" si="137"/>
        <v>3</v>
      </c>
      <c r="AB679" s="42" t="str">
        <f t="shared" si="138"/>
        <v>A. Below 50</v>
      </c>
      <c r="AC679" s="40">
        <v>0.9</v>
      </c>
      <c r="AD679" s="26">
        <f t="shared" si="139"/>
        <v>40</v>
      </c>
      <c r="AE679" s="31">
        <f t="shared" si="140"/>
        <v>1</v>
      </c>
      <c r="AF679" s="31">
        <f>Table1[[#This Row],[Contactable leads]]*Table1[[#This Row],[Average productive calls per lead]]</f>
        <v>40</v>
      </c>
      <c r="AG679" s="31">
        <f>Table1[[#This Row],[Total Calls]]*$AG$1</f>
        <v>36</v>
      </c>
      <c r="AH679" s="31">
        <f>IF(Table1[[#This Row],[MSRU]]="Metro",3,IF(Table1[[#This Row],[MSRU]]="URBAN",2,1))</f>
        <v>3</v>
      </c>
      <c r="AI679" s="23">
        <f t="shared" si="141"/>
        <v>24</v>
      </c>
      <c r="AJ679" s="4">
        <f t="shared" si="142"/>
        <v>8</v>
      </c>
      <c r="AK679" s="4">
        <f t="shared" si="143"/>
        <v>6</v>
      </c>
      <c r="AL679" s="4">
        <f t="shared" si="144"/>
        <v>15</v>
      </c>
      <c r="AM679" s="4">
        <f>(Table1[[#This Row],[Total Employees dedicated for sales pitch]]*Table1[[#This Row],[Working days]]*Table1[[#This Row],[Productive working hours]]*60)/Table1[[#This Row],[Minutes per connected call]]</f>
        <v>1728</v>
      </c>
      <c r="AN67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40</v>
      </c>
      <c r="AO679" s="22">
        <f>Table1[[#This Row],[Contactable leads]]-Table1[[#This Row],[Contacted leads]]</f>
        <v>0</v>
      </c>
      <c r="AP679" s="17"/>
    </row>
    <row r="680" spans="1:42" x14ac:dyDescent="0.35">
      <c r="A680" s="11">
        <v>681</v>
      </c>
      <c r="B680" s="5" t="str">
        <f>IF(Table1[[#This Row],[Savings]]&gt;0,"N","Y")</f>
        <v>N</v>
      </c>
      <c r="C680" s="5" t="s">
        <v>314</v>
      </c>
      <c r="D680" s="5" t="s">
        <v>175</v>
      </c>
      <c r="E680" s="5" t="s">
        <v>979</v>
      </c>
      <c r="F680" s="6">
        <v>43420</v>
      </c>
      <c r="G680" s="7">
        <f t="shared" ca="1" si="132"/>
        <v>6</v>
      </c>
      <c r="H680" s="4">
        <v>5</v>
      </c>
      <c r="I680" s="5" t="str">
        <f>IF(Table1[[#This Row],[No of Employees]]&lt;5,"Below 5",IF(Table1[[#This Row],[No of Employees]]&lt;10,"5 to 10",IF(Table1[[#This Row],[No of Employees]]&lt;15,"10 to 15","Above 15")))</f>
        <v>5 to 10</v>
      </c>
      <c r="J680" s="57">
        <v>2.1398030000000001</v>
      </c>
      <c r="K680" s="34">
        <v>0.34227999999999997</v>
      </c>
      <c r="L680" s="34">
        <f t="shared" si="133"/>
        <v>2.4820830000000003</v>
      </c>
      <c r="M680" s="67">
        <f t="shared" si="134"/>
        <v>9.1020194937556297E-5</v>
      </c>
      <c r="N680" s="34">
        <v>4.2429709999999998</v>
      </c>
      <c r="O680" s="68">
        <f t="shared" si="135"/>
        <v>7.9459028372706392E-5</v>
      </c>
      <c r="P680" s="71"/>
      <c r="Q680" s="10">
        <v>4</v>
      </c>
      <c r="R680" s="8">
        <v>16</v>
      </c>
      <c r="S680" s="8">
        <v>4</v>
      </c>
      <c r="T680" s="8">
        <v>1</v>
      </c>
      <c r="U680" s="8">
        <v>0</v>
      </c>
      <c r="V680" s="8">
        <v>0</v>
      </c>
      <c r="W680" s="22">
        <v>0</v>
      </c>
      <c r="X680" s="16">
        <v>25</v>
      </c>
      <c r="Y680" s="8">
        <v>25</v>
      </c>
      <c r="Z680" s="9">
        <f t="shared" si="136"/>
        <v>0</v>
      </c>
      <c r="AA680" s="8">
        <f t="shared" si="137"/>
        <v>0</v>
      </c>
      <c r="AB680" s="42" t="str">
        <f t="shared" si="138"/>
        <v>A. Below 50</v>
      </c>
      <c r="AC680" s="40">
        <v>0.9</v>
      </c>
      <c r="AD680" s="26">
        <f t="shared" si="139"/>
        <v>23</v>
      </c>
      <c r="AE680" s="31">
        <f t="shared" si="140"/>
        <v>1</v>
      </c>
      <c r="AF680" s="31">
        <f>Table1[[#This Row],[Contactable leads]]*Table1[[#This Row],[Average productive calls per lead]]</f>
        <v>23</v>
      </c>
      <c r="AG680" s="31">
        <f>Table1[[#This Row],[Total Calls]]*$AG$1</f>
        <v>20.7</v>
      </c>
      <c r="AH680" s="31">
        <f>IF(Table1[[#This Row],[MSRU]]="Metro",3,IF(Table1[[#This Row],[MSRU]]="URBAN",2,1))</f>
        <v>1</v>
      </c>
      <c r="AI680" s="23">
        <f t="shared" si="141"/>
        <v>24</v>
      </c>
      <c r="AJ680" s="4">
        <f t="shared" si="142"/>
        <v>8</v>
      </c>
      <c r="AK680" s="4">
        <f t="shared" si="143"/>
        <v>6</v>
      </c>
      <c r="AL680" s="4">
        <f t="shared" si="144"/>
        <v>15</v>
      </c>
      <c r="AM680" s="4">
        <f>(Table1[[#This Row],[Total Employees dedicated for sales pitch]]*Table1[[#This Row],[Working days]]*Table1[[#This Row],[Productive working hours]]*60)/Table1[[#This Row],[Minutes per connected call]]</f>
        <v>576</v>
      </c>
      <c r="AN68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23</v>
      </c>
      <c r="AO680" s="22">
        <f>Table1[[#This Row],[Contactable leads]]-Table1[[#This Row],[Contacted leads]]</f>
        <v>0</v>
      </c>
      <c r="AP680" s="17"/>
    </row>
    <row r="681" spans="1:42" x14ac:dyDescent="0.35">
      <c r="A681" s="11">
        <v>682</v>
      </c>
      <c r="B681" s="5" t="str">
        <f>IF(Table1[[#This Row],[Savings]]&gt;0,"N","Y")</f>
        <v>N</v>
      </c>
      <c r="C681" s="5" t="s">
        <v>312</v>
      </c>
      <c r="D681" s="5" t="s">
        <v>343</v>
      </c>
      <c r="E681" s="5" t="s">
        <v>980</v>
      </c>
      <c r="F681" s="6">
        <v>43462</v>
      </c>
      <c r="G681" s="7">
        <f t="shared" ca="1" si="132"/>
        <v>6</v>
      </c>
      <c r="H681" s="4">
        <v>5</v>
      </c>
      <c r="I681" s="5" t="str">
        <f>IF(Table1[[#This Row],[No of Employees]]&lt;5,"Below 5",IF(Table1[[#This Row],[No of Employees]]&lt;10,"5 to 10",IF(Table1[[#This Row],[No of Employees]]&lt;15,"10 to 15","Above 15")))</f>
        <v>5 to 10</v>
      </c>
      <c r="J681" s="57">
        <v>8.6488209999999999</v>
      </c>
      <c r="K681" s="34">
        <v>1.588033</v>
      </c>
      <c r="L681" s="34">
        <f t="shared" si="133"/>
        <v>10.236853999999999</v>
      </c>
      <c r="M681" s="67">
        <f t="shared" si="134"/>
        <v>3.7539455635742349E-4</v>
      </c>
      <c r="N681" s="34">
        <v>21.741054999999999</v>
      </c>
      <c r="O681" s="68">
        <f t="shared" si="135"/>
        <v>4.0714940217540261E-4</v>
      </c>
      <c r="P681" s="71"/>
      <c r="Q681" s="10">
        <v>19</v>
      </c>
      <c r="R681" s="8">
        <v>55</v>
      </c>
      <c r="S681" s="8">
        <v>6</v>
      </c>
      <c r="T681" s="8">
        <v>2</v>
      </c>
      <c r="U681" s="8">
        <v>0</v>
      </c>
      <c r="V681" s="8">
        <v>1</v>
      </c>
      <c r="W681" s="22">
        <v>9</v>
      </c>
      <c r="X681" s="16">
        <v>92</v>
      </c>
      <c r="Y681" s="8">
        <v>88</v>
      </c>
      <c r="Z681" s="9">
        <f t="shared" si="136"/>
        <v>4.3478260869565188E-2</v>
      </c>
      <c r="AA681" s="8">
        <f t="shared" si="137"/>
        <v>4</v>
      </c>
      <c r="AB681" s="42" t="str">
        <f t="shared" si="138"/>
        <v>B. 50-100</v>
      </c>
      <c r="AC681" s="40">
        <v>0.9</v>
      </c>
      <c r="AD681" s="26">
        <f t="shared" si="139"/>
        <v>79</v>
      </c>
      <c r="AE681" s="31">
        <f t="shared" si="140"/>
        <v>1</v>
      </c>
      <c r="AF681" s="31">
        <f>Table1[[#This Row],[Contactable leads]]*Table1[[#This Row],[Average productive calls per lead]]</f>
        <v>79</v>
      </c>
      <c r="AG681" s="31">
        <f>Table1[[#This Row],[Total Calls]]*$AG$1</f>
        <v>71.100000000000009</v>
      </c>
      <c r="AH681" s="31">
        <f>IF(Table1[[#This Row],[MSRU]]="Metro",3,IF(Table1[[#This Row],[MSRU]]="URBAN",2,1))</f>
        <v>1</v>
      </c>
      <c r="AI681" s="23">
        <f t="shared" si="141"/>
        <v>24</v>
      </c>
      <c r="AJ681" s="4">
        <f t="shared" si="142"/>
        <v>8</v>
      </c>
      <c r="AK681" s="4">
        <f t="shared" si="143"/>
        <v>6</v>
      </c>
      <c r="AL681" s="4">
        <f t="shared" si="144"/>
        <v>15</v>
      </c>
      <c r="AM681" s="4">
        <f>(Table1[[#This Row],[Total Employees dedicated for sales pitch]]*Table1[[#This Row],[Working days]]*Table1[[#This Row],[Productive working hours]]*60)/Table1[[#This Row],[Minutes per connected call]]</f>
        <v>576</v>
      </c>
      <c r="AN68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79</v>
      </c>
      <c r="AO681" s="22">
        <f>Table1[[#This Row],[Contactable leads]]-Table1[[#This Row],[Contacted leads]]</f>
        <v>0</v>
      </c>
      <c r="AP681" s="17"/>
    </row>
    <row r="682" spans="1:42" x14ac:dyDescent="0.35">
      <c r="A682" s="11">
        <v>683</v>
      </c>
      <c r="B682" s="5" t="str">
        <f>IF(Table1[[#This Row],[Savings]]&gt;0,"N","Y")</f>
        <v>N</v>
      </c>
      <c r="C682" s="5" t="s">
        <v>184</v>
      </c>
      <c r="D682" s="5" t="s">
        <v>356</v>
      </c>
      <c r="E682" s="5" t="s">
        <v>981</v>
      </c>
      <c r="F682" s="6">
        <v>43512</v>
      </c>
      <c r="G682" s="7">
        <f t="shared" ca="1" si="132"/>
        <v>6</v>
      </c>
      <c r="H682" s="4">
        <v>6</v>
      </c>
      <c r="I682" s="5" t="str">
        <f>IF(Table1[[#This Row],[No of Employees]]&lt;5,"Below 5",IF(Table1[[#This Row],[No of Employees]]&lt;10,"5 to 10",IF(Table1[[#This Row],[No of Employees]]&lt;15,"10 to 15","Above 15")))</f>
        <v>5 to 10</v>
      </c>
      <c r="J682" s="57">
        <v>11.02</v>
      </c>
      <c r="K682" s="34">
        <v>3.64866</v>
      </c>
      <c r="L682" s="34">
        <f t="shared" si="133"/>
        <v>14.668659999999999</v>
      </c>
      <c r="M682" s="67">
        <f t="shared" si="134"/>
        <v>5.3791283074447319E-4</v>
      </c>
      <c r="N682" s="34">
        <v>63.066811999999999</v>
      </c>
      <c r="O682" s="68">
        <f t="shared" si="135"/>
        <v>1.1810657211854948E-3</v>
      </c>
      <c r="P682" s="71"/>
      <c r="Q682" s="10">
        <v>10</v>
      </c>
      <c r="R682" s="8">
        <v>139</v>
      </c>
      <c r="S682" s="8">
        <v>9</v>
      </c>
      <c r="T682" s="8">
        <v>2</v>
      </c>
      <c r="U682" s="8">
        <v>0</v>
      </c>
      <c r="V682" s="8">
        <v>1</v>
      </c>
      <c r="W682" s="22">
        <v>7</v>
      </c>
      <c r="X682" s="16">
        <v>168</v>
      </c>
      <c r="Y682" s="8">
        <v>164</v>
      </c>
      <c r="Z682" s="9">
        <f t="shared" si="136"/>
        <v>2.3809523809523836E-2</v>
      </c>
      <c r="AA682" s="8">
        <f t="shared" si="137"/>
        <v>4</v>
      </c>
      <c r="AB682" s="42" t="str">
        <f t="shared" si="138"/>
        <v>C. 100-250</v>
      </c>
      <c r="AC682" s="40">
        <v>0.9</v>
      </c>
      <c r="AD682" s="26">
        <f t="shared" si="139"/>
        <v>148</v>
      </c>
      <c r="AE682" s="31">
        <f t="shared" si="140"/>
        <v>1</v>
      </c>
      <c r="AF682" s="31">
        <f>Table1[[#This Row],[Contactable leads]]*Table1[[#This Row],[Average productive calls per lead]]</f>
        <v>148</v>
      </c>
      <c r="AG682" s="31">
        <f>Table1[[#This Row],[Total Calls]]*$AG$1</f>
        <v>133.20000000000002</v>
      </c>
      <c r="AH682" s="31">
        <f>IF(Table1[[#This Row],[MSRU]]="Metro",3,IF(Table1[[#This Row],[MSRU]]="URBAN",2,1))</f>
        <v>2</v>
      </c>
      <c r="AI682" s="23">
        <f t="shared" si="141"/>
        <v>24</v>
      </c>
      <c r="AJ682" s="4">
        <f t="shared" si="142"/>
        <v>8</v>
      </c>
      <c r="AK682" s="4">
        <f t="shared" si="143"/>
        <v>6</v>
      </c>
      <c r="AL682" s="4">
        <f t="shared" si="144"/>
        <v>15</v>
      </c>
      <c r="AM682" s="4">
        <f>(Table1[[#This Row],[Total Employees dedicated for sales pitch]]*Table1[[#This Row],[Working days]]*Table1[[#This Row],[Productive working hours]]*60)/Table1[[#This Row],[Minutes per connected call]]</f>
        <v>1152</v>
      </c>
      <c r="AN68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148</v>
      </c>
      <c r="AO682" s="22">
        <f>Table1[[#This Row],[Contactable leads]]-Table1[[#This Row],[Contacted leads]]</f>
        <v>0</v>
      </c>
      <c r="AP682" s="17"/>
    </row>
    <row r="683" spans="1:42" x14ac:dyDescent="0.35">
      <c r="A683" s="11">
        <v>684</v>
      </c>
      <c r="B683" s="5" t="str">
        <f>IF(Table1[[#This Row],[Savings]]&gt;0,"N","Y")</f>
        <v>N</v>
      </c>
      <c r="C683" s="5" t="s">
        <v>311</v>
      </c>
      <c r="D683" s="5" t="s">
        <v>356</v>
      </c>
      <c r="E683" s="5" t="s">
        <v>982</v>
      </c>
      <c r="F683" s="6">
        <v>43503</v>
      </c>
      <c r="G683" s="7">
        <f t="shared" ca="1" si="132"/>
        <v>6</v>
      </c>
      <c r="H683" s="4">
        <v>4</v>
      </c>
      <c r="I683" s="5" t="str">
        <f>IF(Table1[[#This Row],[No of Employees]]&lt;5,"Below 5",IF(Table1[[#This Row],[No of Employees]]&lt;10,"5 to 10",IF(Table1[[#This Row],[No of Employees]]&lt;15,"10 to 15","Above 15")))</f>
        <v>Below 5</v>
      </c>
      <c r="J683" s="57">
        <v>1.720488</v>
      </c>
      <c r="K683" s="34">
        <v>0.28965200000000002</v>
      </c>
      <c r="L683" s="34">
        <f t="shared" si="133"/>
        <v>2.0101399999999998</v>
      </c>
      <c r="M683" s="67">
        <f t="shared" si="134"/>
        <v>7.3713624665967814E-5</v>
      </c>
      <c r="N683" s="34">
        <v>3.2320259999999998</v>
      </c>
      <c r="O683" s="68">
        <f t="shared" si="135"/>
        <v>6.0526844429369131E-5</v>
      </c>
      <c r="P683" s="71"/>
      <c r="Q683" s="10">
        <v>7</v>
      </c>
      <c r="R683" s="8">
        <v>9</v>
      </c>
      <c r="S683" s="8">
        <v>0</v>
      </c>
      <c r="T683" s="8">
        <v>0</v>
      </c>
      <c r="U683" s="8">
        <v>0</v>
      </c>
      <c r="V683" s="8">
        <v>0</v>
      </c>
      <c r="W683" s="22">
        <v>2</v>
      </c>
      <c r="X683" s="16">
        <v>18</v>
      </c>
      <c r="Y683" s="8">
        <v>18</v>
      </c>
      <c r="Z683" s="9">
        <f t="shared" si="136"/>
        <v>0</v>
      </c>
      <c r="AA683" s="8">
        <f t="shared" si="137"/>
        <v>0</v>
      </c>
      <c r="AB683" s="42" t="str">
        <f t="shared" si="138"/>
        <v>A. Below 50</v>
      </c>
      <c r="AC683" s="40">
        <v>0.9</v>
      </c>
      <c r="AD683" s="26">
        <f t="shared" si="139"/>
        <v>16</v>
      </c>
      <c r="AE683" s="31">
        <f t="shared" si="140"/>
        <v>1</v>
      </c>
      <c r="AF683" s="31">
        <f>Table1[[#This Row],[Contactable leads]]*Table1[[#This Row],[Average productive calls per lead]]</f>
        <v>16</v>
      </c>
      <c r="AG683" s="31">
        <f>Table1[[#This Row],[Total Calls]]*$AG$1</f>
        <v>14.4</v>
      </c>
      <c r="AH683" s="31">
        <f>IF(Table1[[#This Row],[MSRU]]="Metro",3,IF(Table1[[#This Row],[MSRU]]="URBAN",2,1))</f>
        <v>2</v>
      </c>
      <c r="AI683" s="23">
        <f t="shared" si="141"/>
        <v>24</v>
      </c>
      <c r="AJ683" s="4">
        <f t="shared" si="142"/>
        <v>8</v>
      </c>
      <c r="AK683" s="4">
        <f t="shared" si="143"/>
        <v>6</v>
      </c>
      <c r="AL683" s="4">
        <f t="shared" si="144"/>
        <v>15</v>
      </c>
      <c r="AM683" s="4">
        <f>(Table1[[#This Row],[Total Employees dedicated for sales pitch]]*Table1[[#This Row],[Working days]]*Table1[[#This Row],[Productive working hours]]*60)/Table1[[#This Row],[Minutes per connected call]]</f>
        <v>1152</v>
      </c>
      <c r="AN68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16</v>
      </c>
      <c r="AO683" s="22">
        <f>Table1[[#This Row],[Contactable leads]]-Table1[[#This Row],[Contacted leads]]</f>
        <v>0</v>
      </c>
      <c r="AP683" s="17"/>
    </row>
    <row r="684" spans="1:42" x14ac:dyDescent="0.35">
      <c r="A684" s="11">
        <v>685</v>
      </c>
      <c r="B684" s="5" t="str">
        <f>IF(Table1[[#This Row],[Savings]]&gt;0,"N","Y")</f>
        <v>N</v>
      </c>
      <c r="C684" s="5" t="s">
        <v>179</v>
      </c>
      <c r="D684" s="5" t="s">
        <v>343</v>
      </c>
      <c r="E684" s="5" t="s">
        <v>983</v>
      </c>
      <c r="F684" s="6">
        <v>43544</v>
      </c>
      <c r="G684" s="7">
        <f t="shared" ca="1" si="132"/>
        <v>6</v>
      </c>
      <c r="H684" s="4">
        <v>2</v>
      </c>
      <c r="I684" s="5" t="str">
        <f>IF(Table1[[#This Row],[No of Employees]]&lt;5,"Below 5",IF(Table1[[#This Row],[No of Employees]]&lt;10,"5 to 10",IF(Table1[[#This Row],[No of Employees]]&lt;15,"10 to 15","Above 15")))</f>
        <v>Below 5</v>
      </c>
      <c r="J684" s="57">
        <v>1.3121290000000001</v>
      </c>
      <c r="K684" s="34">
        <v>0.47377000000000002</v>
      </c>
      <c r="L684" s="34">
        <f t="shared" si="133"/>
        <v>1.7858990000000001</v>
      </c>
      <c r="M684" s="67">
        <f t="shared" si="134"/>
        <v>6.5490507416064188E-5</v>
      </c>
      <c r="N684" s="34">
        <v>4.4330100000000003</v>
      </c>
      <c r="O684" s="68">
        <f t="shared" si="135"/>
        <v>8.3017929504229751E-5</v>
      </c>
      <c r="P684" s="71"/>
      <c r="Q684" s="10">
        <v>1</v>
      </c>
      <c r="R684" s="8">
        <v>39</v>
      </c>
      <c r="S684" s="8">
        <v>0</v>
      </c>
      <c r="T684" s="8">
        <v>2</v>
      </c>
      <c r="U684" s="8">
        <v>0</v>
      </c>
      <c r="V684" s="8">
        <v>1</v>
      </c>
      <c r="W684" s="22">
        <v>0</v>
      </c>
      <c r="X684" s="16">
        <v>43</v>
      </c>
      <c r="Y684" s="8">
        <v>42</v>
      </c>
      <c r="Z684" s="9">
        <f t="shared" si="136"/>
        <v>2.3255813953488413E-2</v>
      </c>
      <c r="AA684" s="8">
        <f t="shared" si="137"/>
        <v>1</v>
      </c>
      <c r="AB684" s="42" t="str">
        <f t="shared" si="138"/>
        <v>A. Below 50</v>
      </c>
      <c r="AC684" s="40">
        <v>0.9</v>
      </c>
      <c r="AD684" s="26">
        <f t="shared" si="139"/>
        <v>38</v>
      </c>
      <c r="AE684" s="31">
        <f t="shared" si="140"/>
        <v>1</v>
      </c>
      <c r="AF684" s="31">
        <f>Table1[[#This Row],[Contactable leads]]*Table1[[#This Row],[Average productive calls per lead]]</f>
        <v>38</v>
      </c>
      <c r="AG684" s="31">
        <f>Table1[[#This Row],[Total Calls]]*$AG$1</f>
        <v>34.200000000000003</v>
      </c>
      <c r="AH684" s="31">
        <f>IF(Table1[[#This Row],[MSRU]]="Metro",3,IF(Table1[[#This Row],[MSRU]]="URBAN",2,1))</f>
        <v>1</v>
      </c>
      <c r="AI684" s="23">
        <f t="shared" si="141"/>
        <v>24</v>
      </c>
      <c r="AJ684" s="4">
        <f t="shared" si="142"/>
        <v>8</v>
      </c>
      <c r="AK684" s="4">
        <f t="shared" si="143"/>
        <v>6</v>
      </c>
      <c r="AL684" s="4">
        <f t="shared" si="144"/>
        <v>15</v>
      </c>
      <c r="AM684" s="4">
        <f>(Table1[[#This Row],[Total Employees dedicated for sales pitch]]*Table1[[#This Row],[Working days]]*Table1[[#This Row],[Productive working hours]]*60)/Table1[[#This Row],[Minutes per connected call]]</f>
        <v>576</v>
      </c>
      <c r="AN68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38</v>
      </c>
      <c r="AO684" s="22">
        <f>Table1[[#This Row],[Contactable leads]]-Table1[[#This Row],[Contacted leads]]</f>
        <v>0</v>
      </c>
      <c r="AP684" s="17"/>
    </row>
    <row r="685" spans="1:42" x14ac:dyDescent="0.35">
      <c r="A685" s="11">
        <v>686</v>
      </c>
      <c r="B685" s="5" t="str">
        <f>IF(Table1[[#This Row],[Savings]]&gt;0,"N","Y")</f>
        <v>N</v>
      </c>
      <c r="C685" s="5" t="s">
        <v>174</v>
      </c>
      <c r="D685" s="5" t="s">
        <v>343</v>
      </c>
      <c r="E685" s="5" t="s">
        <v>984</v>
      </c>
      <c r="F685" s="6">
        <v>43615</v>
      </c>
      <c r="G685" s="7">
        <f t="shared" ca="1" si="132"/>
        <v>5</v>
      </c>
      <c r="H685" s="4">
        <v>3</v>
      </c>
      <c r="I685" s="5" t="str">
        <f>IF(Table1[[#This Row],[No of Employees]]&lt;5,"Below 5",IF(Table1[[#This Row],[No of Employees]]&lt;10,"5 to 10",IF(Table1[[#This Row],[No of Employees]]&lt;15,"10 to 15","Above 15")))</f>
        <v>Below 5</v>
      </c>
      <c r="J685" s="57">
        <v>2.8080910000000001</v>
      </c>
      <c r="K685" s="34">
        <v>0.15807399999999999</v>
      </c>
      <c r="L685" s="34">
        <f t="shared" si="133"/>
        <v>2.9661650000000002</v>
      </c>
      <c r="M685" s="67">
        <f t="shared" si="134"/>
        <v>1.0877191315397456E-4</v>
      </c>
      <c r="N685" s="34">
        <v>5.7359270000000002</v>
      </c>
      <c r="O685" s="68">
        <f t="shared" si="135"/>
        <v>1.0741793574284923E-4</v>
      </c>
      <c r="P685" s="71"/>
      <c r="Q685" s="10">
        <v>4</v>
      </c>
      <c r="R685" s="8">
        <v>60</v>
      </c>
      <c r="S685" s="8">
        <v>2</v>
      </c>
      <c r="T685" s="8">
        <v>1</v>
      </c>
      <c r="U685" s="8">
        <v>0</v>
      </c>
      <c r="V685" s="8">
        <v>0</v>
      </c>
      <c r="W685" s="22">
        <v>0</v>
      </c>
      <c r="X685" s="16">
        <v>67</v>
      </c>
      <c r="Y685" s="8">
        <v>67</v>
      </c>
      <c r="Z685" s="9">
        <f t="shared" si="136"/>
        <v>0</v>
      </c>
      <c r="AA685" s="8">
        <f t="shared" si="137"/>
        <v>0</v>
      </c>
      <c r="AB685" s="42" t="str">
        <f t="shared" si="138"/>
        <v>B. 50-100</v>
      </c>
      <c r="AC685" s="40">
        <v>0.9</v>
      </c>
      <c r="AD685" s="26">
        <f t="shared" si="139"/>
        <v>60</v>
      </c>
      <c r="AE685" s="31">
        <f t="shared" si="140"/>
        <v>1</v>
      </c>
      <c r="AF685" s="31">
        <f>Table1[[#This Row],[Contactable leads]]*Table1[[#This Row],[Average productive calls per lead]]</f>
        <v>60</v>
      </c>
      <c r="AG685" s="31">
        <f>Table1[[#This Row],[Total Calls]]*$AG$1</f>
        <v>54</v>
      </c>
      <c r="AH685" s="31">
        <f>IF(Table1[[#This Row],[MSRU]]="Metro",3,IF(Table1[[#This Row],[MSRU]]="URBAN",2,1))</f>
        <v>1</v>
      </c>
      <c r="AI685" s="23">
        <f t="shared" si="141"/>
        <v>24</v>
      </c>
      <c r="AJ685" s="4">
        <f t="shared" si="142"/>
        <v>8</v>
      </c>
      <c r="AK685" s="4">
        <f t="shared" si="143"/>
        <v>6</v>
      </c>
      <c r="AL685" s="4">
        <f t="shared" si="144"/>
        <v>15</v>
      </c>
      <c r="AM685" s="4">
        <f>(Table1[[#This Row],[Total Employees dedicated for sales pitch]]*Table1[[#This Row],[Working days]]*Table1[[#This Row],[Productive working hours]]*60)/Table1[[#This Row],[Minutes per connected call]]</f>
        <v>576</v>
      </c>
      <c r="AN68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60</v>
      </c>
      <c r="AO685" s="22">
        <f>Table1[[#This Row],[Contactable leads]]-Table1[[#This Row],[Contacted leads]]</f>
        <v>0</v>
      </c>
      <c r="AP685" s="17"/>
    </row>
    <row r="686" spans="1:42" x14ac:dyDescent="0.35">
      <c r="A686" s="11">
        <v>687</v>
      </c>
      <c r="B686" s="5" t="str">
        <f>IF(Table1[[#This Row],[Savings]]&gt;0,"N","Y")</f>
        <v>N</v>
      </c>
      <c r="C686" s="5" t="s">
        <v>314</v>
      </c>
      <c r="D686" s="5" t="s">
        <v>175</v>
      </c>
      <c r="E686" s="5" t="s">
        <v>985</v>
      </c>
      <c r="F686" s="6">
        <v>43614</v>
      </c>
      <c r="G686" s="7">
        <f t="shared" ca="1" si="132"/>
        <v>5</v>
      </c>
      <c r="H686" s="4">
        <v>4</v>
      </c>
      <c r="I686" s="5" t="str">
        <f>IF(Table1[[#This Row],[No of Employees]]&lt;5,"Below 5",IF(Table1[[#This Row],[No of Employees]]&lt;10,"5 to 10",IF(Table1[[#This Row],[No of Employees]]&lt;15,"10 to 15","Above 15")))</f>
        <v>Below 5</v>
      </c>
      <c r="J686" s="57">
        <v>3.206747</v>
      </c>
      <c r="K686" s="34">
        <v>1.0178480000000001</v>
      </c>
      <c r="L686" s="34">
        <f t="shared" si="133"/>
        <v>4.2245949999999999</v>
      </c>
      <c r="M686" s="67">
        <f t="shared" si="134"/>
        <v>1.5491966240944625E-4</v>
      </c>
      <c r="N686" s="34">
        <v>3.0109490000000001</v>
      </c>
      <c r="O686" s="68">
        <f t="shared" si="135"/>
        <v>5.6386688011719142E-5</v>
      </c>
      <c r="P686" s="71"/>
      <c r="Q686" s="10">
        <v>6</v>
      </c>
      <c r="R686" s="8">
        <v>20</v>
      </c>
      <c r="S686" s="8">
        <v>5</v>
      </c>
      <c r="T686" s="8">
        <v>0</v>
      </c>
      <c r="U686" s="8">
        <v>0</v>
      </c>
      <c r="V686" s="8">
        <v>1</v>
      </c>
      <c r="W686" s="22">
        <v>0</v>
      </c>
      <c r="X686" s="16">
        <v>32</v>
      </c>
      <c r="Y686" s="8">
        <v>31</v>
      </c>
      <c r="Z686" s="9">
        <f t="shared" si="136"/>
        <v>3.125E-2</v>
      </c>
      <c r="AA686" s="8">
        <f t="shared" si="137"/>
        <v>1</v>
      </c>
      <c r="AB686" s="42" t="str">
        <f t="shared" si="138"/>
        <v>A. Below 50</v>
      </c>
      <c r="AC686" s="40">
        <v>0.9</v>
      </c>
      <c r="AD686" s="26">
        <f t="shared" si="139"/>
        <v>28</v>
      </c>
      <c r="AE686" s="31">
        <f t="shared" si="140"/>
        <v>1</v>
      </c>
      <c r="AF686" s="31">
        <f>Table1[[#This Row],[Contactable leads]]*Table1[[#This Row],[Average productive calls per lead]]</f>
        <v>28</v>
      </c>
      <c r="AG686" s="31">
        <f>Table1[[#This Row],[Total Calls]]*$AG$1</f>
        <v>25.2</v>
      </c>
      <c r="AH686" s="31">
        <f>IF(Table1[[#This Row],[MSRU]]="Metro",3,IF(Table1[[#This Row],[MSRU]]="URBAN",2,1))</f>
        <v>1</v>
      </c>
      <c r="AI686" s="23">
        <f t="shared" si="141"/>
        <v>24</v>
      </c>
      <c r="AJ686" s="4">
        <f t="shared" si="142"/>
        <v>8</v>
      </c>
      <c r="AK686" s="4">
        <f t="shared" si="143"/>
        <v>6</v>
      </c>
      <c r="AL686" s="4">
        <f t="shared" si="144"/>
        <v>15</v>
      </c>
      <c r="AM686" s="4">
        <f>(Table1[[#This Row],[Total Employees dedicated for sales pitch]]*Table1[[#This Row],[Working days]]*Table1[[#This Row],[Productive working hours]]*60)/Table1[[#This Row],[Minutes per connected call]]</f>
        <v>576</v>
      </c>
      <c r="AN68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28</v>
      </c>
      <c r="AO686" s="22">
        <f>Table1[[#This Row],[Contactable leads]]-Table1[[#This Row],[Contacted leads]]</f>
        <v>0</v>
      </c>
      <c r="AP686" s="17"/>
    </row>
    <row r="687" spans="1:42" x14ac:dyDescent="0.35">
      <c r="A687" s="11">
        <v>688</v>
      </c>
      <c r="B687" s="5" t="str">
        <f>IF(Table1[[#This Row],[Savings]]&gt;0,"N","Y")</f>
        <v>N</v>
      </c>
      <c r="C687" s="5" t="s">
        <v>179</v>
      </c>
      <c r="D687" s="5" t="s">
        <v>343</v>
      </c>
      <c r="E687" s="5" t="s">
        <v>986</v>
      </c>
      <c r="F687" s="6">
        <v>45012</v>
      </c>
      <c r="G687" s="7">
        <f t="shared" ca="1" si="132"/>
        <v>2</v>
      </c>
      <c r="H687" s="4">
        <v>3</v>
      </c>
      <c r="I687" s="5" t="str">
        <f>IF(Table1[[#This Row],[No of Employees]]&lt;5,"Below 5",IF(Table1[[#This Row],[No of Employees]]&lt;10,"5 to 10",IF(Table1[[#This Row],[No of Employees]]&lt;15,"10 to 15","Above 15")))</f>
        <v>Below 5</v>
      </c>
      <c r="J687" s="57">
        <v>0.19481200000000001</v>
      </c>
      <c r="K687" s="34">
        <v>0</v>
      </c>
      <c r="L687" s="34">
        <f t="shared" si="133"/>
        <v>0.19481200000000001</v>
      </c>
      <c r="M687" s="67">
        <f t="shared" si="134"/>
        <v>7.1439296011355045E-6</v>
      </c>
      <c r="N687" s="34">
        <v>0.25856299999999999</v>
      </c>
      <c r="O687" s="68">
        <f t="shared" si="135"/>
        <v>4.842164783386944E-6</v>
      </c>
      <c r="P687" s="71"/>
      <c r="Q687" s="10">
        <v>0</v>
      </c>
      <c r="R687" s="8">
        <v>7</v>
      </c>
      <c r="S687" s="8">
        <v>0</v>
      </c>
      <c r="T687" s="8">
        <v>0</v>
      </c>
      <c r="U687" s="8">
        <v>0</v>
      </c>
      <c r="V687" s="8">
        <v>0</v>
      </c>
      <c r="W687" s="22">
        <v>0</v>
      </c>
      <c r="X687" s="16">
        <v>7</v>
      </c>
      <c r="Y687" s="8">
        <v>7</v>
      </c>
      <c r="Z687" s="9">
        <f t="shared" si="136"/>
        <v>0</v>
      </c>
      <c r="AA687" s="8">
        <f t="shared" si="137"/>
        <v>0</v>
      </c>
      <c r="AB687" s="42" t="str">
        <f t="shared" si="138"/>
        <v>A. Below 50</v>
      </c>
      <c r="AC687" s="40">
        <v>0.9</v>
      </c>
      <c r="AD687" s="26">
        <f t="shared" si="139"/>
        <v>6</v>
      </c>
      <c r="AE687" s="31">
        <f t="shared" si="140"/>
        <v>1</v>
      </c>
      <c r="AF687" s="31">
        <f>Table1[[#This Row],[Contactable leads]]*Table1[[#This Row],[Average productive calls per lead]]</f>
        <v>6</v>
      </c>
      <c r="AG687" s="31">
        <f>Table1[[#This Row],[Total Calls]]*$AG$1</f>
        <v>5.4</v>
      </c>
      <c r="AH687" s="31">
        <f>IF(Table1[[#This Row],[MSRU]]="Metro",3,IF(Table1[[#This Row],[MSRU]]="URBAN",2,1))</f>
        <v>1</v>
      </c>
      <c r="AI687" s="23">
        <f t="shared" si="141"/>
        <v>24</v>
      </c>
      <c r="AJ687" s="4">
        <f t="shared" si="142"/>
        <v>8</v>
      </c>
      <c r="AK687" s="4">
        <f t="shared" si="143"/>
        <v>6</v>
      </c>
      <c r="AL687" s="4">
        <f t="shared" si="144"/>
        <v>15</v>
      </c>
      <c r="AM687" s="4">
        <f>(Table1[[#This Row],[Total Employees dedicated for sales pitch]]*Table1[[#This Row],[Working days]]*Table1[[#This Row],[Productive working hours]]*60)/Table1[[#This Row],[Minutes per connected call]]</f>
        <v>576</v>
      </c>
      <c r="AN68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</v>
      </c>
      <c r="AO687" s="22">
        <f>Table1[[#This Row],[Contactable leads]]-Table1[[#This Row],[Contacted leads]]</f>
        <v>0</v>
      </c>
      <c r="AP687" s="17"/>
    </row>
    <row r="688" spans="1:42" x14ac:dyDescent="0.35">
      <c r="A688" s="11">
        <v>689</v>
      </c>
      <c r="B688" s="5" t="str">
        <f>IF(Table1[[#This Row],[Savings]]&gt;0,"N","Y")</f>
        <v>N</v>
      </c>
      <c r="C688" s="5" t="s">
        <v>174</v>
      </c>
      <c r="D688" s="5" t="s">
        <v>343</v>
      </c>
      <c r="E688" s="5" t="s">
        <v>987</v>
      </c>
      <c r="F688" s="6">
        <v>43980</v>
      </c>
      <c r="G688" s="7">
        <f t="shared" ca="1" si="132"/>
        <v>4</v>
      </c>
      <c r="H688" s="4">
        <v>3</v>
      </c>
      <c r="I688" s="5" t="str">
        <f>IF(Table1[[#This Row],[No of Employees]]&lt;5,"Below 5",IF(Table1[[#This Row],[No of Employees]]&lt;10,"5 to 10",IF(Table1[[#This Row],[No of Employees]]&lt;15,"10 to 15","Above 15")))</f>
        <v>Below 5</v>
      </c>
      <c r="J688" s="57">
        <v>3.0659969999999999</v>
      </c>
      <c r="K688" s="34">
        <v>7.2743000000000002E-2</v>
      </c>
      <c r="L688" s="34">
        <f t="shared" si="133"/>
        <v>3.1387399999999999</v>
      </c>
      <c r="M688" s="67">
        <f t="shared" si="134"/>
        <v>1.1510039215381008E-4</v>
      </c>
      <c r="N688" s="34">
        <v>4.3043740000000001</v>
      </c>
      <c r="O688" s="68">
        <f t="shared" si="135"/>
        <v>8.0608935529547518E-5</v>
      </c>
      <c r="P688" s="71"/>
      <c r="Q688" s="10">
        <v>1</v>
      </c>
      <c r="R688" s="8">
        <v>53</v>
      </c>
      <c r="S688" s="8">
        <v>0</v>
      </c>
      <c r="T688" s="8">
        <v>0</v>
      </c>
      <c r="U688" s="8">
        <v>0</v>
      </c>
      <c r="V688" s="8">
        <v>0</v>
      </c>
      <c r="W688" s="22">
        <v>1</v>
      </c>
      <c r="X688" s="16">
        <v>55</v>
      </c>
      <c r="Y688" s="8">
        <v>55</v>
      </c>
      <c r="Z688" s="9">
        <f t="shared" si="136"/>
        <v>0</v>
      </c>
      <c r="AA688" s="8">
        <f t="shared" si="137"/>
        <v>0</v>
      </c>
      <c r="AB688" s="42" t="str">
        <f t="shared" si="138"/>
        <v>B. 50-100</v>
      </c>
      <c r="AC688" s="40">
        <v>0.9</v>
      </c>
      <c r="AD688" s="26">
        <f t="shared" si="139"/>
        <v>50</v>
      </c>
      <c r="AE688" s="31">
        <f t="shared" si="140"/>
        <v>1</v>
      </c>
      <c r="AF688" s="31">
        <f>Table1[[#This Row],[Contactable leads]]*Table1[[#This Row],[Average productive calls per lead]]</f>
        <v>50</v>
      </c>
      <c r="AG688" s="31">
        <f>Table1[[#This Row],[Total Calls]]*$AG$1</f>
        <v>45</v>
      </c>
      <c r="AH688" s="31">
        <f>IF(Table1[[#This Row],[MSRU]]="Metro",3,IF(Table1[[#This Row],[MSRU]]="URBAN",2,1))</f>
        <v>1</v>
      </c>
      <c r="AI688" s="23">
        <f t="shared" si="141"/>
        <v>24</v>
      </c>
      <c r="AJ688" s="4">
        <f t="shared" si="142"/>
        <v>8</v>
      </c>
      <c r="AK688" s="4">
        <f t="shared" si="143"/>
        <v>6</v>
      </c>
      <c r="AL688" s="4">
        <f t="shared" si="144"/>
        <v>15</v>
      </c>
      <c r="AM688" s="4">
        <f>(Table1[[#This Row],[Total Employees dedicated for sales pitch]]*Table1[[#This Row],[Working days]]*Table1[[#This Row],[Productive working hours]]*60)/Table1[[#This Row],[Minutes per connected call]]</f>
        <v>576</v>
      </c>
      <c r="AN68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50</v>
      </c>
      <c r="AO688" s="22">
        <f>Table1[[#This Row],[Contactable leads]]-Table1[[#This Row],[Contacted leads]]</f>
        <v>0</v>
      </c>
      <c r="AP688" s="17"/>
    </row>
    <row r="689" spans="1:42" x14ac:dyDescent="0.35">
      <c r="A689" s="11">
        <v>690</v>
      </c>
      <c r="B689" s="5" t="str">
        <f>IF(Table1[[#This Row],[Savings]]&gt;0,"N","Y")</f>
        <v>N</v>
      </c>
      <c r="C689" s="5" t="s">
        <v>316</v>
      </c>
      <c r="D689" s="5" t="s">
        <v>340</v>
      </c>
      <c r="E689" s="5" t="s">
        <v>988</v>
      </c>
      <c r="F689" s="6">
        <v>43896</v>
      </c>
      <c r="G689" s="7">
        <f t="shared" ca="1" si="132"/>
        <v>5</v>
      </c>
      <c r="H689" s="4">
        <v>4</v>
      </c>
      <c r="I689" s="5" t="str">
        <f>IF(Table1[[#This Row],[No of Employees]]&lt;5,"Below 5",IF(Table1[[#This Row],[No of Employees]]&lt;10,"5 to 10",IF(Table1[[#This Row],[No of Employees]]&lt;15,"10 to 15","Above 15")))</f>
        <v>Below 5</v>
      </c>
      <c r="J689" s="57">
        <v>2.3246709999999999</v>
      </c>
      <c r="K689" s="34">
        <v>0.37978400000000001</v>
      </c>
      <c r="L689" s="34">
        <f t="shared" si="133"/>
        <v>2.7044549999999998</v>
      </c>
      <c r="M689" s="67">
        <f t="shared" si="134"/>
        <v>9.917477429233783E-5</v>
      </c>
      <c r="N689" s="34">
        <v>2.2269730000000001</v>
      </c>
      <c r="O689" s="68">
        <f t="shared" si="135"/>
        <v>4.1705001234335823E-5</v>
      </c>
      <c r="P689" s="71"/>
      <c r="Q689" s="10">
        <v>5</v>
      </c>
      <c r="R689" s="8">
        <v>34</v>
      </c>
      <c r="S689" s="8">
        <v>1</v>
      </c>
      <c r="T689" s="8">
        <v>1</v>
      </c>
      <c r="U689" s="8">
        <v>0</v>
      </c>
      <c r="V689" s="8">
        <v>0</v>
      </c>
      <c r="W689" s="22">
        <v>1</v>
      </c>
      <c r="X689" s="16">
        <v>42</v>
      </c>
      <c r="Y689" s="8">
        <v>42</v>
      </c>
      <c r="Z689" s="9">
        <f t="shared" si="136"/>
        <v>0</v>
      </c>
      <c r="AA689" s="8">
        <f t="shared" si="137"/>
        <v>0</v>
      </c>
      <c r="AB689" s="42" t="str">
        <f t="shared" si="138"/>
        <v>A. Below 50</v>
      </c>
      <c r="AC689" s="40">
        <v>0.9</v>
      </c>
      <c r="AD689" s="26">
        <f t="shared" si="139"/>
        <v>38</v>
      </c>
      <c r="AE689" s="31">
        <f t="shared" si="140"/>
        <v>1</v>
      </c>
      <c r="AF689" s="31">
        <f>Table1[[#This Row],[Contactable leads]]*Table1[[#This Row],[Average productive calls per lead]]</f>
        <v>38</v>
      </c>
      <c r="AG689" s="31">
        <f>Table1[[#This Row],[Total Calls]]*$AG$1</f>
        <v>34.200000000000003</v>
      </c>
      <c r="AH689" s="31">
        <f>IF(Table1[[#This Row],[MSRU]]="Metro",3,IF(Table1[[#This Row],[MSRU]]="URBAN",2,1))</f>
        <v>3</v>
      </c>
      <c r="AI689" s="23">
        <f t="shared" si="141"/>
        <v>24</v>
      </c>
      <c r="AJ689" s="4">
        <f t="shared" si="142"/>
        <v>8</v>
      </c>
      <c r="AK689" s="4">
        <f t="shared" si="143"/>
        <v>6</v>
      </c>
      <c r="AL689" s="4">
        <f t="shared" si="144"/>
        <v>15</v>
      </c>
      <c r="AM689" s="4">
        <f>(Table1[[#This Row],[Total Employees dedicated for sales pitch]]*Table1[[#This Row],[Working days]]*Table1[[#This Row],[Productive working hours]]*60)/Table1[[#This Row],[Minutes per connected call]]</f>
        <v>1728</v>
      </c>
      <c r="AN68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38</v>
      </c>
      <c r="AO689" s="22">
        <f>Table1[[#This Row],[Contactable leads]]-Table1[[#This Row],[Contacted leads]]</f>
        <v>0</v>
      </c>
      <c r="AP689" s="17"/>
    </row>
    <row r="690" spans="1:42" x14ac:dyDescent="0.35">
      <c r="A690" s="11">
        <v>691</v>
      </c>
      <c r="B690" s="5" t="str">
        <f>IF(Table1[[#This Row],[Savings]]&gt;0,"N","Y")</f>
        <v>N</v>
      </c>
      <c r="C690" s="5" t="s">
        <v>314</v>
      </c>
      <c r="D690" s="5" t="s">
        <v>175</v>
      </c>
      <c r="E690" s="5" t="s">
        <v>989</v>
      </c>
      <c r="F690" s="6">
        <v>43829</v>
      </c>
      <c r="G690" s="7">
        <f t="shared" ca="1" si="132"/>
        <v>5</v>
      </c>
      <c r="H690" s="4">
        <v>6</v>
      </c>
      <c r="I690" s="5" t="str">
        <f>IF(Table1[[#This Row],[No of Employees]]&lt;5,"Below 5",IF(Table1[[#This Row],[No of Employees]]&lt;10,"5 to 10",IF(Table1[[#This Row],[No of Employees]]&lt;15,"10 to 15","Above 15")))</f>
        <v>5 to 10</v>
      </c>
      <c r="J690" s="57">
        <v>6.090096</v>
      </c>
      <c r="K690" s="34">
        <v>2.9529730000000001</v>
      </c>
      <c r="L690" s="34">
        <f t="shared" si="133"/>
        <v>9.0430689999999991</v>
      </c>
      <c r="M690" s="67">
        <f t="shared" si="134"/>
        <v>3.3161739684521915E-4</v>
      </c>
      <c r="N690" s="34">
        <v>4.8508310000000003</v>
      </c>
      <c r="O690" s="68">
        <f t="shared" si="135"/>
        <v>9.0842553027160397E-5</v>
      </c>
      <c r="P690" s="71"/>
      <c r="Q690" s="10">
        <v>2</v>
      </c>
      <c r="R690" s="8">
        <v>40</v>
      </c>
      <c r="S690" s="8">
        <v>7</v>
      </c>
      <c r="T690" s="8">
        <v>1</v>
      </c>
      <c r="U690" s="8">
        <v>0</v>
      </c>
      <c r="V690" s="8">
        <v>1</v>
      </c>
      <c r="W690" s="22">
        <v>5</v>
      </c>
      <c r="X690" s="16">
        <v>56</v>
      </c>
      <c r="Y690" s="8">
        <v>55</v>
      </c>
      <c r="Z690" s="9">
        <f t="shared" si="136"/>
        <v>1.7857142857142905E-2</v>
      </c>
      <c r="AA690" s="8">
        <f t="shared" si="137"/>
        <v>1</v>
      </c>
      <c r="AB690" s="42" t="str">
        <f t="shared" si="138"/>
        <v>B. 50-100</v>
      </c>
      <c r="AC690" s="40">
        <v>0.9</v>
      </c>
      <c r="AD690" s="26">
        <f t="shared" si="139"/>
        <v>50</v>
      </c>
      <c r="AE690" s="31">
        <f t="shared" si="140"/>
        <v>1</v>
      </c>
      <c r="AF690" s="31">
        <f>Table1[[#This Row],[Contactable leads]]*Table1[[#This Row],[Average productive calls per lead]]</f>
        <v>50</v>
      </c>
      <c r="AG690" s="31">
        <f>Table1[[#This Row],[Total Calls]]*$AG$1</f>
        <v>45</v>
      </c>
      <c r="AH690" s="31">
        <f>IF(Table1[[#This Row],[MSRU]]="Metro",3,IF(Table1[[#This Row],[MSRU]]="URBAN",2,1))</f>
        <v>1</v>
      </c>
      <c r="AI690" s="23">
        <f t="shared" si="141"/>
        <v>24</v>
      </c>
      <c r="AJ690" s="4">
        <f t="shared" si="142"/>
        <v>8</v>
      </c>
      <c r="AK690" s="4">
        <f t="shared" si="143"/>
        <v>6</v>
      </c>
      <c r="AL690" s="4">
        <f t="shared" si="144"/>
        <v>15</v>
      </c>
      <c r="AM690" s="4">
        <f>(Table1[[#This Row],[Total Employees dedicated for sales pitch]]*Table1[[#This Row],[Working days]]*Table1[[#This Row],[Productive working hours]]*60)/Table1[[#This Row],[Minutes per connected call]]</f>
        <v>576</v>
      </c>
      <c r="AN69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50</v>
      </c>
      <c r="AO690" s="22">
        <f>Table1[[#This Row],[Contactable leads]]-Table1[[#This Row],[Contacted leads]]</f>
        <v>0</v>
      </c>
      <c r="AP690" s="17"/>
    </row>
    <row r="691" spans="1:42" x14ac:dyDescent="0.35">
      <c r="A691" s="11">
        <v>692</v>
      </c>
      <c r="B691" s="5" t="str">
        <f>IF(Table1[[#This Row],[Savings]]&gt;0,"N","Y")</f>
        <v>N</v>
      </c>
      <c r="C691" s="5" t="s">
        <v>174</v>
      </c>
      <c r="D691" s="5" t="s">
        <v>343</v>
      </c>
      <c r="E691" s="5" t="s">
        <v>990</v>
      </c>
      <c r="F691" s="6">
        <v>43615</v>
      </c>
      <c r="G691" s="7">
        <f t="shared" ca="1" si="132"/>
        <v>5</v>
      </c>
      <c r="H691" s="4">
        <v>3</v>
      </c>
      <c r="I691" s="5" t="str">
        <f>IF(Table1[[#This Row],[No of Employees]]&lt;5,"Below 5",IF(Table1[[#This Row],[No of Employees]]&lt;10,"5 to 10",IF(Table1[[#This Row],[No of Employees]]&lt;15,"10 to 15","Above 15")))</f>
        <v>Below 5</v>
      </c>
      <c r="J691" s="57">
        <v>5.2728979999999996</v>
      </c>
      <c r="K691" s="34">
        <v>0.31376100000000001</v>
      </c>
      <c r="L691" s="34">
        <f t="shared" si="133"/>
        <v>5.586659</v>
      </c>
      <c r="M691" s="67">
        <f t="shared" si="134"/>
        <v>2.0486776277411079E-4</v>
      </c>
      <c r="N691" s="34">
        <v>6.456378</v>
      </c>
      <c r="O691" s="68">
        <f t="shared" si="135"/>
        <v>1.2090997621405317E-4</v>
      </c>
      <c r="P691" s="71"/>
      <c r="Q691" s="10">
        <v>11</v>
      </c>
      <c r="R691" s="8">
        <v>65</v>
      </c>
      <c r="S691" s="8">
        <v>8</v>
      </c>
      <c r="T691" s="8">
        <v>1</v>
      </c>
      <c r="U691" s="8">
        <v>0</v>
      </c>
      <c r="V691" s="8">
        <v>0</v>
      </c>
      <c r="W691" s="22">
        <v>2</v>
      </c>
      <c r="X691" s="16">
        <v>87</v>
      </c>
      <c r="Y691" s="8">
        <v>82</v>
      </c>
      <c r="Z691" s="9">
        <f t="shared" si="136"/>
        <v>5.7471264367816133E-2</v>
      </c>
      <c r="AA691" s="8">
        <f t="shared" si="137"/>
        <v>5</v>
      </c>
      <c r="AB691" s="42" t="str">
        <f t="shared" si="138"/>
        <v>B. 50-100</v>
      </c>
      <c r="AC691" s="40">
        <v>0.9</v>
      </c>
      <c r="AD691" s="26">
        <f t="shared" si="139"/>
        <v>74</v>
      </c>
      <c r="AE691" s="31">
        <f t="shared" si="140"/>
        <v>1</v>
      </c>
      <c r="AF691" s="31">
        <f>Table1[[#This Row],[Contactable leads]]*Table1[[#This Row],[Average productive calls per lead]]</f>
        <v>74</v>
      </c>
      <c r="AG691" s="31">
        <f>Table1[[#This Row],[Total Calls]]*$AG$1</f>
        <v>66.600000000000009</v>
      </c>
      <c r="AH691" s="31">
        <f>IF(Table1[[#This Row],[MSRU]]="Metro",3,IF(Table1[[#This Row],[MSRU]]="URBAN",2,1))</f>
        <v>1</v>
      </c>
      <c r="AI691" s="23">
        <f t="shared" si="141"/>
        <v>24</v>
      </c>
      <c r="AJ691" s="4">
        <f t="shared" si="142"/>
        <v>8</v>
      </c>
      <c r="AK691" s="4">
        <f t="shared" si="143"/>
        <v>6</v>
      </c>
      <c r="AL691" s="4">
        <f t="shared" si="144"/>
        <v>15</v>
      </c>
      <c r="AM691" s="4">
        <f>(Table1[[#This Row],[Total Employees dedicated for sales pitch]]*Table1[[#This Row],[Working days]]*Table1[[#This Row],[Productive working hours]]*60)/Table1[[#This Row],[Minutes per connected call]]</f>
        <v>576</v>
      </c>
      <c r="AN69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74</v>
      </c>
      <c r="AO691" s="22">
        <f>Table1[[#This Row],[Contactable leads]]-Table1[[#This Row],[Contacted leads]]</f>
        <v>0</v>
      </c>
      <c r="AP691" s="17"/>
    </row>
    <row r="692" spans="1:42" x14ac:dyDescent="0.35">
      <c r="A692" s="11">
        <v>693</v>
      </c>
      <c r="B692" s="5" t="str">
        <f>IF(Table1[[#This Row],[Savings]]&gt;0,"N","Y")</f>
        <v>N</v>
      </c>
      <c r="C692" s="5" t="s">
        <v>314</v>
      </c>
      <c r="D692" s="5" t="s">
        <v>340</v>
      </c>
      <c r="E692" s="5" t="s">
        <v>991</v>
      </c>
      <c r="F692" s="6">
        <v>43139</v>
      </c>
      <c r="G692" s="7">
        <f t="shared" ca="1" si="132"/>
        <v>7</v>
      </c>
      <c r="H692" s="4">
        <v>6</v>
      </c>
      <c r="I692" s="5" t="str">
        <f>IF(Table1[[#This Row],[No of Employees]]&lt;5,"Below 5",IF(Table1[[#This Row],[No of Employees]]&lt;10,"5 to 10",IF(Table1[[#This Row],[No of Employees]]&lt;15,"10 to 15","Above 15")))</f>
        <v>5 to 10</v>
      </c>
      <c r="J692" s="57">
        <v>4.5190989999999998</v>
      </c>
      <c r="K692" s="34">
        <v>1.5008319999999999</v>
      </c>
      <c r="L692" s="34">
        <f t="shared" si="133"/>
        <v>6.0199309999999997</v>
      </c>
      <c r="M692" s="67">
        <f t="shared" si="134"/>
        <v>2.2075623302308511E-4</v>
      </c>
      <c r="N692" s="34">
        <v>4.684482</v>
      </c>
      <c r="O692" s="68">
        <f t="shared" si="135"/>
        <v>8.7727299609031604E-5</v>
      </c>
      <c r="P692" s="71"/>
      <c r="Q692" s="10">
        <v>7</v>
      </c>
      <c r="R692" s="8">
        <v>36</v>
      </c>
      <c r="S692" s="8">
        <v>6</v>
      </c>
      <c r="T692" s="8">
        <v>4</v>
      </c>
      <c r="U692" s="8">
        <v>0</v>
      </c>
      <c r="V692" s="8">
        <v>1</v>
      </c>
      <c r="W692" s="22">
        <v>3</v>
      </c>
      <c r="X692" s="16">
        <v>57</v>
      </c>
      <c r="Y692" s="8">
        <v>55</v>
      </c>
      <c r="Z692" s="9">
        <f t="shared" si="136"/>
        <v>3.5087719298245612E-2</v>
      </c>
      <c r="AA692" s="8">
        <f t="shared" si="137"/>
        <v>2</v>
      </c>
      <c r="AB692" s="42" t="str">
        <f t="shared" si="138"/>
        <v>B. 50-100</v>
      </c>
      <c r="AC692" s="40">
        <v>0.9</v>
      </c>
      <c r="AD692" s="26">
        <f t="shared" si="139"/>
        <v>50</v>
      </c>
      <c r="AE692" s="31">
        <f t="shared" si="140"/>
        <v>1</v>
      </c>
      <c r="AF692" s="31">
        <f>Table1[[#This Row],[Contactable leads]]*Table1[[#This Row],[Average productive calls per lead]]</f>
        <v>50</v>
      </c>
      <c r="AG692" s="31">
        <f>Table1[[#This Row],[Total Calls]]*$AG$1</f>
        <v>45</v>
      </c>
      <c r="AH692" s="31">
        <f>IF(Table1[[#This Row],[MSRU]]="Metro",3,IF(Table1[[#This Row],[MSRU]]="URBAN",2,1))</f>
        <v>3</v>
      </c>
      <c r="AI692" s="23">
        <f t="shared" si="141"/>
        <v>24</v>
      </c>
      <c r="AJ692" s="4">
        <f t="shared" si="142"/>
        <v>8</v>
      </c>
      <c r="AK692" s="4">
        <f t="shared" si="143"/>
        <v>6</v>
      </c>
      <c r="AL692" s="4">
        <f t="shared" si="144"/>
        <v>15</v>
      </c>
      <c r="AM692" s="4">
        <f>(Table1[[#This Row],[Total Employees dedicated for sales pitch]]*Table1[[#This Row],[Working days]]*Table1[[#This Row],[Productive working hours]]*60)/Table1[[#This Row],[Minutes per connected call]]</f>
        <v>1728</v>
      </c>
      <c r="AN69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50</v>
      </c>
      <c r="AO692" s="22">
        <f>Table1[[#This Row],[Contactable leads]]-Table1[[#This Row],[Contacted leads]]</f>
        <v>0</v>
      </c>
      <c r="AP692" s="17"/>
    </row>
    <row r="693" spans="1:42" x14ac:dyDescent="0.35">
      <c r="A693" s="11">
        <v>694</v>
      </c>
      <c r="B693" s="5" t="str">
        <f>IF(Table1[[#This Row],[Savings]]&gt;0,"N","Y")</f>
        <v>N</v>
      </c>
      <c r="C693" s="5" t="s">
        <v>179</v>
      </c>
      <c r="D693" s="5" t="s">
        <v>175</v>
      </c>
      <c r="E693" s="5" t="s">
        <v>992</v>
      </c>
      <c r="F693" s="6">
        <v>43139</v>
      </c>
      <c r="G693" s="7">
        <f t="shared" ca="1" si="132"/>
        <v>7</v>
      </c>
      <c r="H693" s="4">
        <v>4</v>
      </c>
      <c r="I693" s="5" t="str">
        <f>IF(Table1[[#This Row],[No of Employees]]&lt;5,"Below 5",IF(Table1[[#This Row],[No of Employees]]&lt;10,"5 to 10",IF(Table1[[#This Row],[No of Employees]]&lt;15,"10 to 15","Above 15")))</f>
        <v>Below 5</v>
      </c>
      <c r="J693" s="57">
        <v>2.3898769999999998</v>
      </c>
      <c r="K693" s="34">
        <v>0.15082000000000001</v>
      </c>
      <c r="L693" s="34">
        <f t="shared" si="133"/>
        <v>2.5406969999999998</v>
      </c>
      <c r="M693" s="67">
        <f t="shared" si="134"/>
        <v>9.3169622537709021E-5</v>
      </c>
      <c r="N693" s="34">
        <v>8.6892829999999996</v>
      </c>
      <c r="O693" s="68">
        <f t="shared" si="135"/>
        <v>1.6272606728527615E-4</v>
      </c>
      <c r="P693" s="71"/>
      <c r="Q693" s="10">
        <v>0</v>
      </c>
      <c r="R693" s="8">
        <v>25</v>
      </c>
      <c r="S693" s="8">
        <v>0</v>
      </c>
      <c r="T693" s="8">
        <v>2</v>
      </c>
      <c r="U693" s="8">
        <v>0</v>
      </c>
      <c r="V693" s="8">
        <v>1</v>
      </c>
      <c r="W693" s="22">
        <v>3</v>
      </c>
      <c r="X693" s="16">
        <v>31</v>
      </c>
      <c r="Y693" s="8">
        <v>30</v>
      </c>
      <c r="Z693" s="9">
        <f t="shared" si="136"/>
        <v>3.2258064516129004E-2</v>
      </c>
      <c r="AA693" s="8">
        <f t="shared" si="137"/>
        <v>1</v>
      </c>
      <c r="AB693" s="42" t="str">
        <f t="shared" si="138"/>
        <v>A. Below 50</v>
      </c>
      <c r="AC693" s="40">
        <v>0.9</v>
      </c>
      <c r="AD693" s="26">
        <f t="shared" si="139"/>
        <v>27</v>
      </c>
      <c r="AE693" s="31">
        <f t="shared" si="140"/>
        <v>1</v>
      </c>
      <c r="AF693" s="31">
        <f>Table1[[#This Row],[Contactable leads]]*Table1[[#This Row],[Average productive calls per lead]]</f>
        <v>27</v>
      </c>
      <c r="AG693" s="31">
        <f>Table1[[#This Row],[Total Calls]]*$AG$1</f>
        <v>24.3</v>
      </c>
      <c r="AH693" s="31">
        <f>IF(Table1[[#This Row],[MSRU]]="Metro",3,IF(Table1[[#This Row],[MSRU]]="URBAN",2,1))</f>
        <v>1</v>
      </c>
      <c r="AI693" s="23">
        <f t="shared" si="141"/>
        <v>24</v>
      </c>
      <c r="AJ693" s="4">
        <f t="shared" si="142"/>
        <v>8</v>
      </c>
      <c r="AK693" s="4">
        <f t="shared" si="143"/>
        <v>6</v>
      </c>
      <c r="AL693" s="4">
        <f t="shared" si="144"/>
        <v>15</v>
      </c>
      <c r="AM693" s="4">
        <f>(Table1[[#This Row],[Total Employees dedicated for sales pitch]]*Table1[[#This Row],[Working days]]*Table1[[#This Row],[Productive working hours]]*60)/Table1[[#This Row],[Minutes per connected call]]</f>
        <v>576</v>
      </c>
      <c r="AN69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27</v>
      </c>
      <c r="AO693" s="22">
        <f>Table1[[#This Row],[Contactable leads]]-Table1[[#This Row],[Contacted leads]]</f>
        <v>0</v>
      </c>
      <c r="AP693" s="17"/>
    </row>
    <row r="694" spans="1:42" x14ac:dyDescent="0.35">
      <c r="A694" s="11">
        <v>695</v>
      </c>
      <c r="B694" s="5" t="str">
        <f>IF(Table1[[#This Row],[Savings]]&gt;0,"N","Y")</f>
        <v>N</v>
      </c>
      <c r="C694" s="5" t="s">
        <v>222</v>
      </c>
      <c r="D694" s="5" t="s">
        <v>175</v>
      </c>
      <c r="E694" s="5" t="s">
        <v>993</v>
      </c>
      <c r="F694" s="6">
        <v>43097</v>
      </c>
      <c r="G694" s="7">
        <f t="shared" ca="1" si="132"/>
        <v>7</v>
      </c>
      <c r="H694" s="4">
        <v>5</v>
      </c>
      <c r="I694" s="5" t="str">
        <f>IF(Table1[[#This Row],[No of Employees]]&lt;5,"Below 5",IF(Table1[[#This Row],[No of Employees]]&lt;10,"5 to 10",IF(Table1[[#This Row],[No of Employees]]&lt;15,"10 to 15","Above 15")))</f>
        <v>5 to 10</v>
      </c>
      <c r="J694" s="57">
        <v>9.9803669999999993</v>
      </c>
      <c r="K694" s="34">
        <v>2.0822699999999998</v>
      </c>
      <c r="L694" s="34">
        <f t="shared" si="133"/>
        <v>12.062636999999999</v>
      </c>
      <c r="M694" s="67">
        <f t="shared" si="134"/>
        <v>4.4234764558678298E-4</v>
      </c>
      <c r="N694" s="34">
        <v>5.8801629999999996</v>
      </c>
      <c r="O694" s="68">
        <f t="shared" si="135"/>
        <v>1.1011907426497573E-4</v>
      </c>
      <c r="P694" s="71"/>
      <c r="Q694" s="10">
        <v>49</v>
      </c>
      <c r="R694" s="8">
        <v>27</v>
      </c>
      <c r="S694" s="8">
        <v>9</v>
      </c>
      <c r="T694" s="8">
        <v>3</v>
      </c>
      <c r="U694" s="8">
        <v>0</v>
      </c>
      <c r="V694" s="8">
        <v>0</v>
      </c>
      <c r="W694" s="22">
        <v>3</v>
      </c>
      <c r="X694" s="16">
        <v>91</v>
      </c>
      <c r="Y694" s="8">
        <v>88</v>
      </c>
      <c r="Z694" s="9">
        <f t="shared" si="136"/>
        <v>3.2967032967032961E-2</v>
      </c>
      <c r="AA694" s="8">
        <f t="shared" si="137"/>
        <v>3</v>
      </c>
      <c r="AB694" s="42" t="str">
        <f t="shared" si="138"/>
        <v>B. 50-100</v>
      </c>
      <c r="AC694" s="40">
        <v>0.9</v>
      </c>
      <c r="AD694" s="26">
        <f t="shared" si="139"/>
        <v>79</v>
      </c>
      <c r="AE694" s="31">
        <f t="shared" si="140"/>
        <v>1</v>
      </c>
      <c r="AF694" s="31">
        <f>Table1[[#This Row],[Contactable leads]]*Table1[[#This Row],[Average productive calls per lead]]</f>
        <v>79</v>
      </c>
      <c r="AG694" s="31">
        <f>Table1[[#This Row],[Total Calls]]*$AG$1</f>
        <v>71.100000000000009</v>
      </c>
      <c r="AH694" s="31">
        <f>IF(Table1[[#This Row],[MSRU]]="Metro",3,IF(Table1[[#This Row],[MSRU]]="URBAN",2,1))</f>
        <v>1</v>
      </c>
      <c r="AI694" s="23">
        <f t="shared" si="141"/>
        <v>24</v>
      </c>
      <c r="AJ694" s="4">
        <f t="shared" si="142"/>
        <v>8</v>
      </c>
      <c r="AK694" s="4">
        <f t="shared" si="143"/>
        <v>6</v>
      </c>
      <c r="AL694" s="4">
        <f t="shared" si="144"/>
        <v>15</v>
      </c>
      <c r="AM694" s="4">
        <f>(Table1[[#This Row],[Total Employees dedicated for sales pitch]]*Table1[[#This Row],[Working days]]*Table1[[#This Row],[Productive working hours]]*60)/Table1[[#This Row],[Minutes per connected call]]</f>
        <v>576</v>
      </c>
      <c r="AN69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79</v>
      </c>
      <c r="AO694" s="22">
        <f>Table1[[#This Row],[Contactable leads]]-Table1[[#This Row],[Contacted leads]]</f>
        <v>0</v>
      </c>
      <c r="AP694" s="17"/>
    </row>
    <row r="695" spans="1:42" x14ac:dyDescent="0.35">
      <c r="A695" s="11">
        <v>696</v>
      </c>
      <c r="B695" s="5" t="str">
        <f>IF(Table1[[#This Row],[Savings]]&gt;0,"N","Y")</f>
        <v>N</v>
      </c>
      <c r="C695" s="5" t="s">
        <v>311</v>
      </c>
      <c r="D695" s="5" t="s">
        <v>340</v>
      </c>
      <c r="E695" s="5" t="s">
        <v>994</v>
      </c>
      <c r="F695" s="6">
        <v>42622</v>
      </c>
      <c r="G695" s="7">
        <f t="shared" ca="1" si="132"/>
        <v>8</v>
      </c>
      <c r="H695" s="4">
        <v>4</v>
      </c>
      <c r="I695" s="5" t="str">
        <f>IF(Table1[[#This Row],[No of Employees]]&lt;5,"Below 5",IF(Table1[[#This Row],[No of Employees]]&lt;10,"5 to 10",IF(Table1[[#This Row],[No of Employees]]&lt;15,"10 to 15","Above 15")))</f>
        <v>Below 5</v>
      </c>
      <c r="J695" s="57">
        <v>8.397672</v>
      </c>
      <c r="K695" s="34">
        <v>1.703854</v>
      </c>
      <c r="L695" s="34">
        <f t="shared" si="133"/>
        <v>10.101526</v>
      </c>
      <c r="M695" s="67">
        <f t="shared" si="134"/>
        <v>3.7043195803153768E-4</v>
      </c>
      <c r="N695" s="34">
        <v>5.2601990000000001</v>
      </c>
      <c r="O695" s="68">
        <f t="shared" si="135"/>
        <v>9.8508875405248317E-5</v>
      </c>
      <c r="P695" s="71"/>
      <c r="Q695" s="10">
        <v>6</v>
      </c>
      <c r="R695" s="8">
        <v>36</v>
      </c>
      <c r="S695" s="8">
        <v>9</v>
      </c>
      <c r="T695" s="8">
        <v>3</v>
      </c>
      <c r="U695" s="8">
        <v>0</v>
      </c>
      <c r="V695" s="8">
        <v>2</v>
      </c>
      <c r="W695" s="22">
        <v>9</v>
      </c>
      <c r="X695" s="16">
        <v>65</v>
      </c>
      <c r="Y695" s="8">
        <v>64</v>
      </c>
      <c r="Z695" s="9">
        <f t="shared" si="136"/>
        <v>1.538461538461533E-2</v>
      </c>
      <c r="AA695" s="8">
        <f t="shared" si="137"/>
        <v>1</v>
      </c>
      <c r="AB695" s="42" t="str">
        <f t="shared" si="138"/>
        <v>B. 50-100</v>
      </c>
      <c r="AC695" s="40">
        <v>0.9</v>
      </c>
      <c r="AD695" s="26">
        <f t="shared" si="139"/>
        <v>58</v>
      </c>
      <c r="AE695" s="31">
        <f t="shared" si="140"/>
        <v>1</v>
      </c>
      <c r="AF695" s="31">
        <f>Table1[[#This Row],[Contactable leads]]*Table1[[#This Row],[Average productive calls per lead]]</f>
        <v>58</v>
      </c>
      <c r="AG695" s="31">
        <f>Table1[[#This Row],[Total Calls]]*$AG$1</f>
        <v>52.2</v>
      </c>
      <c r="AH695" s="31">
        <f>IF(Table1[[#This Row],[MSRU]]="Metro",3,IF(Table1[[#This Row],[MSRU]]="URBAN",2,1))</f>
        <v>3</v>
      </c>
      <c r="AI695" s="23">
        <f t="shared" si="141"/>
        <v>24</v>
      </c>
      <c r="AJ695" s="4">
        <f t="shared" si="142"/>
        <v>8</v>
      </c>
      <c r="AK695" s="4">
        <f t="shared" si="143"/>
        <v>6</v>
      </c>
      <c r="AL695" s="4">
        <f t="shared" si="144"/>
        <v>15</v>
      </c>
      <c r="AM695" s="4">
        <f>(Table1[[#This Row],[Total Employees dedicated for sales pitch]]*Table1[[#This Row],[Working days]]*Table1[[#This Row],[Productive working hours]]*60)/Table1[[#This Row],[Minutes per connected call]]</f>
        <v>1728</v>
      </c>
      <c r="AN69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58</v>
      </c>
      <c r="AO695" s="22">
        <f>Table1[[#This Row],[Contactable leads]]-Table1[[#This Row],[Contacted leads]]</f>
        <v>0</v>
      </c>
      <c r="AP695" s="17"/>
    </row>
    <row r="696" spans="1:42" x14ac:dyDescent="0.35">
      <c r="A696" s="11">
        <v>697</v>
      </c>
      <c r="B696" s="5" t="str">
        <f>IF(Table1[[#This Row],[Savings]]&gt;0,"N","Y")</f>
        <v>N</v>
      </c>
      <c r="C696" s="5" t="s">
        <v>315</v>
      </c>
      <c r="D696" s="5" t="s">
        <v>356</v>
      </c>
      <c r="E696" s="5" t="s">
        <v>995</v>
      </c>
      <c r="F696" s="6">
        <v>42424</v>
      </c>
      <c r="G696" s="7">
        <f t="shared" ca="1" si="132"/>
        <v>9</v>
      </c>
      <c r="H696" s="4">
        <v>4</v>
      </c>
      <c r="I696" s="5" t="str">
        <f>IF(Table1[[#This Row],[No of Employees]]&lt;5,"Below 5",IF(Table1[[#This Row],[No of Employees]]&lt;10,"5 to 10",IF(Table1[[#This Row],[No of Employees]]&lt;15,"10 to 15","Above 15")))</f>
        <v>Below 5</v>
      </c>
      <c r="J696" s="57">
        <v>10.589848</v>
      </c>
      <c r="K696" s="34">
        <v>2.500159</v>
      </c>
      <c r="L696" s="34">
        <f t="shared" si="133"/>
        <v>13.090007</v>
      </c>
      <c r="M696" s="67">
        <f t="shared" si="134"/>
        <v>4.8002221878719461E-4</v>
      </c>
      <c r="N696" s="34">
        <v>8.9000800000000009</v>
      </c>
      <c r="O696" s="68">
        <f t="shared" si="135"/>
        <v>1.6667370793704619E-4</v>
      </c>
      <c r="P696" s="71"/>
      <c r="Q696" s="10">
        <v>20</v>
      </c>
      <c r="R696" s="8">
        <v>38</v>
      </c>
      <c r="S696" s="8">
        <v>6</v>
      </c>
      <c r="T696" s="8">
        <v>2</v>
      </c>
      <c r="U696" s="8">
        <v>0</v>
      </c>
      <c r="V696" s="8">
        <v>6</v>
      </c>
      <c r="W696" s="22">
        <v>2</v>
      </c>
      <c r="X696" s="16">
        <v>74</v>
      </c>
      <c r="Y696" s="8">
        <v>69</v>
      </c>
      <c r="Z696" s="9">
        <f t="shared" si="136"/>
        <v>6.7567567567567544E-2</v>
      </c>
      <c r="AA696" s="8">
        <f t="shared" si="137"/>
        <v>5</v>
      </c>
      <c r="AB696" s="42" t="str">
        <f t="shared" si="138"/>
        <v>B. 50-100</v>
      </c>
      <c r="AC696" s="40">
        <v>0.9</v>
      </c>
      <c r="AD696" s="26">
        <f t="shared" si="139"/>
        <v>62</v>
      </c>
      <c r="AE696" s="31">
        <f t="shared" si="140"/>
        <v>1</v>
      </c>
      <c r="AF696" s="31">
        <f>Table1[[#This Row],[Contactable leads]]*Table1[[#This Row],[Average productive calls per lead]]</f>
        <v>62</v>
      </c>
      <c r="AG696" s="31">
        <f>Table1[[#This Row],[Total Calls]]*$AG$1</f>
        <v>55.800000000000004</v>
      </c>
      <c r="AH696" s="31">
        <f>IF(Table1[[#This Row],[MSRU]]="Metro",3,IF(Table1[[#This Row],[MSRU]]="URBAN",2,1))</f>
        <v>2</v>
      </c>
      <c r="AI696" s="23">
        <f t="shared" si="141"/>
        <v>24</v>
      </c>
      <c r="AJ696" s="4">
        <f t="shared" si="142"/>
        <v>8</v>
      </c>
      <c r="AK696" s="4">
        <f t="shared" si="143"/>
        <v>6</v>
      </c>
      <c r="AL696" s="4">
        <f t="shared" si="144"/>
        <v>15</v>
      </c>
      <c r="AM696" s="4">
        <f>(Table1[[#This Row],[Total Employees dedicated for sales pitch]]*Table1[[#This Row],[Working days]]*Table1[[#This Row],[Productive working hours]]*60)/Table1[[#This Row],[Minutes per connected call]]</f>
        <v>1152</v>
      </c>
      <c r="AN69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62</v>
      </c>
      <c r="AO696" s="22">
        <f>Table1[[#This Row],[Contactable leads]]-Table1[[#This Row],[Contacted leads]]</f>
        <v>0</v>
      </c>
      <c r="AP696" s="17"/>
    </row>
    <row r="697" spans="1:42" x14ac:dyDescent="0.35">
      <c r="A697" s="11">
        <v>698</v>
      </c>
      <c r="B697" s="5" t="str">
        <f>IF(Table1[[#This Row],[Savings]]&gt;0,"N","Y")</f>
        <v>N</v>
      </c>
      <c r="C697" s="5" t="s">
        <v>188</v>
      </c>
      <c r="D697" s="5" t="s">
        <v>175</v>
      </c>
      <c r="E697" s="5" t="s">
        <v>996</v>
      </c>
      <c r="F697" s="6">
        <v>42397</v>
      </c>
      <c r="G697" s="7">
        <f t="shared" ca="1" si="132"/>
        <v>9</v>
      </c>
      <c r="H697" s="4">
        <v>4</v>
      </c>
      <c r="I697" s="5" t="str">
        <f>IF(Table1[[#This Row],[No of Employees]]&lt;5,"Below 5",IF(Table1[[#This Row],[No of Employees]]&lt;10,"5 to 10",IF(Table1[[#This Row],[No of Employees]]&lt;15,"10 to 15","Above 15")))</f>
        <v>Below 5</v>
      </c>
      <c r="J697" s="57">
        <v>13.659109000000001</v>
      </c>
      <c r="K697" s="34">
        <v>0.93898599999999999</v>
      </c>
      <c r="L697" s="34">
        <f t="shared" si="133"/>
        <v>14.598095000000001</v>
      </c>
      <c r="M697" s="67">
        <f t="shared" si="134"/>
        <v>5.3532514932698298E-4</v>
      </c>
      <c r="N697" s="34">
        <v>9.1022979999999993</v>
      </c>
      <c r="O697" s="68">
        <f t="shared" si="135"/>
        <v>1.7046068781493643E-4</v>
      </c>
      <c r="P697" s="71"/>
      <c r="Q697" s="10">
        <v>62</v>
      </c>
      <c r="R697" s="8">
        <v>68</v>
      </c>
      <c r="S697" s="8">
        <v>6</v>
      </c>
      <c r="T697" s="8">
        <v>4</v>
      </c>
      <c r="U697" s="8">
        <v>0</v>
      </c>
      <c r="V697" s="8">
        <v>0</v>
      </c>
      <c r="W697" s="22">
        <v>0</v>
      </c>
      <c r="X697" s="16">
        <v>140</v>
      </c>
      <c r="Y697" s="8">
        <v>134</v>
      </c>
      <c r="Z697" s="9">
        <f t="shared" si="136"/>
        <v>4.2857142857142816E-2</v>
      </c>
      <c r="AA697" s="8">
        <f t="shared" si="137"/>
        <v>6</v>
      </c>
      <c r="AB697" s="42" t="str">
        <f t="shared" si="138"/>
        <v>C. 100-250</v>
      </c>
      <c r="AC697" s="40">
        <v>0.9</v>
      </c>
      <c r="AD697" s="26">
        <f t="shared" si="139"/>
        <v>121</v>
      </c>
      <c r="AE697" s="31">
        <f t="shared" si="140"/>
        <v>1</v>
      </c>
      <c r="AF697" s="31">
        <f>Table1[[#This Row],[Contactable leads]]*Table1[[#This Row],[Average productive calls per lead]]</f>
        <v>121</v>
      </c>
      <c r="AG697" s="31">
        <f>Table1[[#This Row],[Total Calls]]*$AG$1</f>
        <v>108.9</v>
      </c>
      <c r="AH697" s="31">
        <f>IF(Table1[[#This Row],[MSRU]]="Metro",3,IF(Table1[[#This Row],[MSRU]]="URBAN",2,1))</f>
        <v>1</v>
      </c>
      <c r="AI697" s="23">
        <f t="shared" si="141"/>
        <v>24</v>
      </c>
      <c r="AJ697" s="4">
        <f t="shared" si="142"/>
        <v>8</v>
      </c>
      <c r="AK697" s="4">
        <f t="shared" si="143"/>
        <v>6</v>
      </c>
      <c r="AL697" s="4">
        <f t="shared" si="144"/>
        <v>15</v>
      </c>
      <c r="AM697" s="4">
        <f>(Table1[[#This Row],[Total Employees dedicated for sales pitch]]*Table1[[#This Row],[Working days]]*Table1[[#This Row],[Productive working hours]]*60)/Table1[[#This Row],[Minutes per connected call]]</f>
        <v>576</v>
      </c>
      <c r="AN69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121</v>
      </c>
      <c r="AO697" s="22">
        <f>Table1[[#This Row],[Contactable leads]]-Table1[[#This Row],[Contacted leads]]</f>
        <v>0</v>
      </c>
      <c r="AP697" s="17"/>
    </row>
    <row r="698" spans="1:42" x14ac:dyDescent="0.35">
      <c r="A698" s="11">
        <v>699</v>
      </c>
      <c r="B698" s="5" t="str">
        <f>IF(Table1[[#This Row],[Savings]]&gt;0,"N","Y")</f>
        <v>N</v>
      </c>
      <c r="C698" s="5" t="s">
        <v>179</v>
      </c>
      <c r="D698" s="5" t="s">
        <v>175</v>
      </c>
      <c r="E698" s="5" t="s">
        <v>997</v>
      </c>
      <c r="F698" s="6">
        <v>42102</v>
      </c>
      <c r="G698" s="7">
        <f t="shared" ca="1" si="132"/>
        <v>10</v>
      </c>
      <c r="H698" s="4">
        <v>7</v>
      </c>
      <c r="I698" s="5" t="str">
        <f>IF(Table1[[#This Row],[No of Employees]]&lt;5,"Below 5",IF(Table1[[#This Row],[No of Employees]]&lt;10,"5 to 10",IF(Table1[[#This Row],[No of Employees]]&lt;15,"10 to 15","Above 15")))</f>
        <v>5 to 10</v>
      </c>
      <c r="J698" s="57">
        <v>17.576281999999999</v>
      </c>
      <c r="K698" s="34">
        <v>2.900741</v>
      </c>
      <c r="L698" s="34">
        <f t="shared" si="133"/>
        <v>20.477022999999999</v>
      </c>
      <c r="M698" s="67">
        <f t="shared" si="134"/>
        <v>7.5091067671823367E-4</v>
      </c>
      <c r="N698" s="34">
        <v>11.270794</v>
      </c>
      <c r="O698" s="68">
        <f t="shared" si="135"/>
        <v>2.1107057772229155E-4</v>
      </c>
      <c r="P698" s="71"/>
      <c r="Q698" s="10">
        <v>60</v>
      </c>
      <c r="R698" s="8">
        <v>114</v>
      </c>
      <c r="S698" s="8">
        <v>1</v>
      </c>
      <c r="T698" s="8">
        <v>3</v>
      </c>
      <c r="U698" s="8">
        <v>0</v>
      </c>
      <c r="V698" s="8">
        <v>3</v>
      </c>
      <c r="W698" s="22">
        <v>0</v>
      </c>
      <c r="X698" s="16">
        <v>181</v>
      </c>
      <c r="Y698" s="8">
        <v>179</v>
      </c>
      <c r="Z698" s="9">
        <f t="shared" si="136"/>
        <v>1.1049723756906049E-2</v>
      </c>
      <c r="AA698" s="8">
        <f t="shared" si="137"/>
        <v>2</v>
      </c>
      <c r="AB698" s="42" t="str">
        <f t="shared" si="138"/>
        <v>C. 100-250</v>
      </c>
      <c r="AC698" s="40">
        <v>0.9</v>
      </c>
      <c r="AD698" s="26">
        <f t="shared" si="139"/>
        <v>161</v>
      </c>
      <c r="AE698" s="31">
        <f t="shared" si="140"/>
        <v>1</v>
      </c>
      <c r="AF698" s="31">
        <f>Table1[[#This Row],[Contactable leads]]*Table1[[#This Row],[Average productive calls per lead]]</f>
        <v>161</v>
      </c>
      <c r="AG698" s="31">
        <f>Table1[[#This Row],[Total Calls]]*$AG$1</f>
        <v>144.9</v>
      </c>
      <c r="AH698" s="31">
        <f>IF(Table1[[#This Row],[MSRU]]="Metro",3,IF(Table1[[#This Row],[MSRU]]="URBAN",2,1))</f>
        <v>1</v>
      </c>
      <c r="AI698" s="23">
        <f t="shared" si="141"/>
        <v>24</v>
      </c>
      <c r="AJ698" s="4">
        <f t="shared" si="142"/>
        <v>8</v>
      </c>
      <c r="AK698" s="4">
        <f t="shared" si="143"/>
        <v>6</v>
      </c>
      <c r="AL698" s="4">
        <f t="shared" si="144"/>
        <v>15</v>
      </c>
      <c r="AM698" s="4">
        <f>(Table1[[#This Row],[Total Employees dedicated for sales pitch]]*Table1[[#This Row],[Working days]]*Table1[[#This Row],[Productive working hours]]*60)/Table1[[#This Row],[Minutes per connected call]]</f>
        <v>576</v>
      </c>
      <c r="AN69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161</v>
      </c>
      <c r="AO698" s="22">
        <f>Table1[[#This Row],[Contactable leads]]-Table1[[#This Row],[Contacted leads]]</f>
        <v>0</v>
      </c>
      <c r="AP698" s="17"/>
    </row>
    <row r="699" spans="1:42" hidden="1" x14ac:dyDescent="0.35">
      <c r="A699" s="11">
        <v>700</v>
      </c>
      <c r="B699" s="5" t="str">
        <f>IF(Table1[[#This Row],[Savings]]&gt;0,"N","Y")</f>
        <v>Y</v>
      </c>
      <c r="C699" s="5" t="s">
        <v>184</v>
      </c>
      <c r="D699" s="5" t="s">
        <v>356</v>
      </c>
      <c r="E699" s="5" t="s">
        <v>998</v>
      </c>
      <c r="F699" s="6">
        <v>29360</v>
      </c>
      <c r="G699" s="7">
        <f t="shared" ca="1" si="132"/>
        <v>45</v>
      </c>
      <c r="H699" s="4">
        <v>41</v>
      </c>
      <c r="I699" s="5" t="str">
        <f>IF(Table1[[#This Row],[No of Employees]]&lt;5,"Below 5",IF(Table1[[#This Row],[No of Employees]]&lt;10,"5 to 10",IF(Table1[[#This Row],[No of Employees]]&lt;15,"10 to 15","Above 15")))</f>
        <v>Above 15</v>
      </c>
      <c r="J699" s="57">
        <v>0</v>
      </c>
      <c r="K699" s="34">
        <v>0</v>
      </c>
      <c r="L699" s="34">
        <f t="shared" si="133"/>
        <v>0</v>
      </c>
      <c r="M699" s="35">
        <f t="shared" si="134"/>
        <v>0</v>
      </c>
      <c r="N699" s="34">
        <v>0</v>
      </c>
      <c r="O699" s="36">
        <f t="shared" si="135"/>
        <v>0</v>
      </c>
      <c r="P699" s="70"/>
      <c r="Q699" s="10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22">
        <v>0</v>
      </c>
      <c r="X699" s="16">
        <v>0</v>
      </c>
      <c r="Y699" s="8">
        <v>0</v>
      </c>
      <c r="Z699" s="9">
        <f t="shared" si="136"/>
        <v>0</v>
      </c>
      <c r="AA699" s="8">
        <f t="shared" si="137"/>
        <v>0</v>
      </c>
      <c r="AB699" s="42" t="str">
        <f t="shared" si="138"/>
        <v>A. Below 50</v>
      </c>
      <c r="AC699" s="40">
        <v>0.9</v>
      </c>
      <c r="AD699" s="26">
        <f t="shared" si="139"/>
        <v>0</v>
      </c>
      <c r="AE699" s="31">
        <f t="shared" si="140"/>
        <v>1</v>
      </c>
      <c r="AF699" s="31">
        <f>Table1[[#This Row],[Contactable leads]]*Table1[[#This Row],[Average productive calls per lead]]</f>
        <v>0</v>
      </c>
      <c r="AG699" s="31">
        <f>Table1[[#This Row],[Total Calls]]*$AG$1</f>
        <v>0</v>
      </c>
      <c r="AH699" s="31">
        <f>IF(Table1[[#This Row],[MSRU]]="Metro",3,IF(Table1[[#This Row],[MSRU]]="URBAN",2,1))</f>
        <v>2</v>
      </c>
      <c r="AI699" s="23">
        <f t="shared" si="141"/>
        <v>24</v>
      </c>
      <c r="AJ699" s="4">
        <f t="shared" si="142"/>
        <v>8</v>
      </c>
      <c r="AK699" s="4">
        <f t="shared" si="143"/>
        <v>6</v>
      </c>
      <c r="AL699" s="4">
        <f t="shared" si="144"/>
        <v>15</v>
      </c>
      <c r="AM699" s="4">
        <f>(Table1[[#This Row],[Total Employees dedicated for sales pitch]]*Table1[[#This Row],[Working days]]*Table1[[#This Row],[Productive working hours]]*60)/Table1[[#This Row],[Minutes per connected call]]</f>
        <v>1152</v>
      </c>
      <c r="AN69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699" s="22">
        <f>Table1[[#This Row],[Contactable leads]]-Table1[[#This Row],[Contacted leads]]</f>
        <v>0</v>
      </c>
      <c r="AP699" s="17"/>
    </row>
    <row r="700" spans="1:42" x14ac:dyDescent="0.35">
      <c r="A700" s="11">
        <v>701</v>
      </c>
      <c r="B700" s="5" t="str">
        <f>IF(Table1[[#This Row],[Savings]]&gt;0,"N","Y")</f>
        <v>N</v>
      </c>
      <c r="C700" s="5" t="s">
        <v>184</v>
      </c>
      <c r="D700" s="5" t="s">
        <v>175</v>
      </c>
      <c r="E700" s="5" t="s">
        <v>999</v>
      </c>
      <c r="F700" s="6">
        <v>25563</v>
      </c>
      <c r="G700" s="7">
        <f t="shared" ca="1" si="132"/>
        <v>55</v>
      </c>
      <c r="H700" s="4">
        <v>10</v>
      </c>
      <c r="I700" s="5" t="str">
        <f>IF(Table1[[#This Row],[No of Employees]]&lt;5,"Below 5",IF(Table1[[#This Row],[No of Employees]]&lt;10,"5 to 10",IF(Table1[[#This Row],[No of Employees]]&lt;15,"10 to 15","Above 15")))</f>
        <v>10 to 15</v>
      </c>
      <c r="J700" s="57">
        <v>22.819039</v>
      </c>
      <c r="K700" s="34">
        <v>0.91325900000000004</v>
      </c>
      <c r="L700" s="34">
        <f t="shared" si="133"/>
        <v>23.732298</v>
      </c>
      <c r="M700" s="67">
        <f t="shared" si="134"/>
        <v>8.7028451114494444E-4</v>
      </c>
      <c r="N700" s="34">
        <v>22.614388000000002</v>
      </c>
      <c r="O700" s="68">
        <f t="shared" si="135"/>
        <v>4.2350449666598975E-4</v>
      </c>
      <c r="P700" s="71"/>
      <c r="Q700" s="10">
        <v>60</v>
      </c>
      <c r="R700" s="8">
        <v>135</v>
      </c>
      <c r="S700" s="8">
        <v>7</v>
      </c>
      <c r="T700" s="8">
        <v>16</v>
      </c>
      <c r="U700" s="8">
        <v>0</v>
      </c>
      <c r="V700" s="8">
        <v>3</v>
      </c>
      <c r="W700" s="22">
        <v>6</v>
      </c>
      <c r="X700" s="16">
        <v>227</v>
      </c>
      <c r="Y700" s="8">
        <v>223</v>
      </c>
      <c r="Z700" s="9">
        <f t="shared" si="136"/>
        <v>1.7621145374449365E-2</v>
      </c>
      <c r="AA700" s="8">
        <f t="shared" si="137"/>
        <v>4</v>
      </c>
      <c r="AB700" s="42" t="str">
        <f t="shared" si="138"/>
        <v>C. 100-250</v>
      </c>
      <c r="AC700" s="40">
        <v>0.9</v>
      </c>
      <c r="AD700" s="26">
        <f t="shared" si="139"/>
        <v>201</v>
      </c>
      <c r="AE700" s="31">
        <f t="shared" si="140"/>
        <v>1</v>
      </c>
      <c r="AF700" s="31">
        <f>Table1[[#This Row],[Contactable leads]]*Table1[[#This Row],[Average productive calls per lead]]</f>
        <v>201</v>
      </c>
      <c r="AG700" s="31">
        <f>Table1[[#This Row],[Total Calls]]*$AG$1</f>
        <v>180.9</v>
      </c>
      <c r="AH700" s="31">
        <f>IF(Table1[[#This Row],[MSRU]]="Metro",3,IF(Table1[[#This Row],[MSRU]]="URBAN",2,1))</f>
        <v>1</v>
      </c>
      <c r="AI700" s="23">
        <f t="shared" si="141"/>
        <v>24</v>
      </c>
      <c r="AJ700" s="4">
        <f t="shared" si="142"/>
        <v>8</v>
      </c>
      <c r="AK700" s="4">
        <f t="shared" si="143"/>
        <v>6</v>
      </c>
      <c r="AL700" s="4">
        <f t="shared" si="144"/>
        <v>15</v>
      </c>
      <c r="AM700" s="4">
        <f>(Table1[[#This Row],[Total Employees dedicated for sales pitch]]*Table1[[#This Row],[Working days]]*Table1[[#This Row],[Productive working hours]]*60)/Table1[[#This Row],[Minutes per connected call]]</f>
        <v>576</v>
      </c>
      <c r="AN70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201</v>
      </c>
      <c r="AO700" s="22">
        <f>Table1[[#This Row],[Contactable leads]]-Table1[[#This Row],[Contacted leads]]</f>
        <v>0</v>
      </c>
      <c r="AP700" s="17"/>
    </row>
    <row r="701" spans="1:42" x14ac:dyDescent="0.35">
      <c r="A701" s="11">
        <v>702</v>
      </c>
      <c r="B701" s="5" t="str">
        <f>IF(Table1[[#This Row],[Savings]]&gt;0,"N","Y")</f>
        <v>N</v>
      </c>
      <c r="C701" s="5" t="s">
        <v>190</v>
      </c>
      <c r="D701" s="5" t="s">
        <v>343</v>
      </c>
      <c r="E701" s="5" t="s">
        <v>1000</v>
      </c>
      <c r="F701" s="6">
        <v>26387</v>
      </c>
      <c r="G701" s="7">
        <f t="shared" ca="1" si="132"/>
        <v>53</v>
      </c>
      <c r="H701" s="4">
        <v>6</v>
      </c>
      <c r="I701" s="5" t="str">
        <f>IF(Table1[[#This Row],[No of Employees]]&lt;5,"Below 5",IF(Table1[[#This Row],[No of Employees]]&lt;10,"5 to 10",IF(Table1[[#This Row],[No of Employees]]&lt;15,"10 to 15","Above 15")))</f>
        <v>5 to 10</v>
      </c>
      <c r="J701" s="57">
        <v>23.100852</v>
      </c>
      <c r="K701" s="34">
        <v>2.0643660000000001</v>
      </c>
      <c r="L701" s="34">
        <f t="shared" si="133"/>
        <v>25.165217999999999</v>
      </c>
      <c r="M701" s="67">
        <f t="shared" si="134"/>
        <v>9.2283096415635591E-4</v>
      </c>
      <c r="N701" s="34">
        <v>22.133344000000001</v>
      </c>
      <c r="O701" s="68">
        <f t="shared" si="135"/>
        <v>4.1449588245568282E-4</v>
      </c>
      <c r="P701" s="71"/>
      <c r="Q701" s="10">
        <v>87</v>
      </c>
      <c r="R701" s="8">
        <v>117</v>
      </c>
      <c r="S701" s="8">
        <v>3</v>
      </c>
      <c r="T701" s="8">
        <v>10</v>
      </c>
      <c r="U701" s="8">
        <v>0</v>
      </c>
      <c r="V701" s="8">
        <v>2</v>
      </c>
      <c r="W701" s="22">
        <v>6</v>
      </c>
      <c r="X701" s="16">
        <v>225</v>
      </c>
      <c r="Y701" s="8">
        <v>218</v>
      </c>
      <c r="Z701" s="9">
        <f t="shared" si="136"/>
        <v>3.1111111111111089E-2</v>
      </c>
      <c r="AA701" s="8">
        <f t="shared" si="137"/>
        <v>7</v>
      </c>
      <c r="AB701" s="42" t="str">
        <f t="shared" si="138"/>
        <v>C. 100-250</v>
      </c>
      <c r="AC701" s="40">
        <v>0.9</v>
      </c>
      <c r="AD701" s="26">
        <f t="shared" si="139"/>
        <v>196</v>
      </c>
      <c r="AE701" s="31">
        <f t="shared" si="140"/>
        <v>1</v>
      </c>
      <c r="AF701" s="31">
        <f>Table1[[#This Row],[Contactable leads]]*Table1[[#This Row],[Average productive calls per lead]]</f>
        <v>196</v>
      </c>
      <c r="AG701" s="31">
        <f>Table1[[#This Row],[Total Calls]]*$AG$1</f>
        <v>176.4</v>
      </c>
      <c r="AH701" s="31">
        <f>IF(Table1[[#This Row],[MSRU]]="Metro",3,IF(Table1[[#This Row],[MSRU]]="URBAN",2,1))</f>
        <v>1</v>
      </c>
      <c r="AI701" s="23">
        <f t="shared" si="141"/>
        <v>24</v>
      </c>
      <c r="AJ701" s="4">
        <f t="shared" si="142"/>
        <v>8</v>
      </c>
      <c r="AK701" s="4">
        <f t="shared" si="143"/>
        <v>6</v>
      </c>
      <c r="AL701" s="4">
        <f t="shared" si="144"/>
        <v>15</v>
      </c>
      <c r="AM701" s="4">
        <f>(Table1[[#This Row],[Total Employees dedicated for sales pitch]]*Table1[[#This Row],[Working days]]*Table1[[#This Row],[Productive working hours]]*60)/Table1[[#This Row],[Minutes per connected call]]</f>
        <v>576</v>
      </c>
      <c r="AN70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196</v>
      </c>
      <c r="AO701" s="22">
        <f>Table1[[#This Row],[Contactable leads]]-Table1[[#This Row],[Contacted leads]]</f>
        <v>0</v>
      </c>
      <c r="AP701" s="17"/>
    </row>
    <row r="702" spans="1:42" x14ac:dyDescent="0.35">
      <c r="A702" s="11">
        <v>703</v>
      </c>
      <c r="B702" s="5" t="str">
        <f>IF(Table1[[#This Row],[Savings]]&gt;0,"N","Y")</f>
        <v>N</v>
      </c>
      <c r="C702" s="5" t="s">
        <v>181</v>
      </c>
      <c r="D702" s="5" t="s">
        <v>175</v>
      </c>
      <c r="E702" s="5" t="s">
        <v>208</v>
      </c>
      <c r="F702" s="6">
        <v>24471</v>
      </c>
      <c r="G702" s="7">
        <f t="shared" ca="1" si="132"/>
        <v>58</v>
      </c>
      <c r="H702" s="4">
        <v>7</v>
      </c>
      <c r="I702" s="5" t="str">
        <f>IF(Table1[[#This Row],[No of Employees]]&lt;5,"Below 5",IF(Table1[[#This Row],[No of Employees]]&lt;10,"5 to 10",IF(Table1[[#This Row],[No of Employees]]&lt;15,"10 to 15","Above 15")))</f>
        <v>5 to 10</v>
      </c>
      <c r="J702" s="57">
        <v>36.084356</v>
      </c>
      <c r="K702" s="34">
        <v>6.012759</v>
      </c>
      <c r="L702" s="34">
        <f t="shared" si="133"/>
        <v>42.097115000000002</v>
      </c>
      <c r="M702" s="67">
        <f t="shared" si="134"/>
        <v>1.543738712044974E-3</v>
      </c>
      <c r="N702" s="34">
        <v>35.273285000000001</v>
      </c>
      <c r="O702" s="68">
        <f t="shared" si="135"/>
        <v>6.605703771280924E-4</v>
      </c>
      <c r="P702" s="71"/>
      <c r="Q702" s="10">
        <v>66</v>
      </c>
      <c r="R702" s="8">
        <v>192</v>
      </c>
      <c r="S702" s="8">
        <v>28</v>
      </c>
      <c r="T702" s="8">
        <v>12</v>
      </c>
      <c r="U702" s="8">
        <v>0</v>
      </c>
      <c r="V702" s="8">
        <v>1</v>
      </c>
      <c r="W702" s="22">
        <v>7</v>
      </c>
      <c r="X702" s="16">
        <v>306</v>
      </c>
      <c r="Y702" s="8">
        <v>294</v>
      </c>
      <c r="Z702" s="9">
        <f t="shared" si="136"/>
        <v>3.9215686274509776E-2</v>
      </c>
      <c r="AA702" s="8">
        <f t="shared" si="137"/>
        <v>12</v>
      </c>
      <c r="AB702" s="42" t="str">
        <f t="shared" si="138"/>
        <v>D. 240-500</v>
      </c>
      <c r="AC702" s="40">
        <v>0.9</v>
      </c>
      <c r="AD702" s="26">
        <f t="shared" si="139"/>
        <v>265</v>
      </c>
      <c r="AE702" s="31">
        <f t="shared" si="140"/>
        <v>1</v>
      </c>
      <c r="AF702" s="31">
        <f>Table1[[#This Row],[Contactable leads]]*Table1[[#This Row],[Average productive calls per lead]]</f>
        <v>265</v>
      </c>
      <c r="AG702" s="31">
        <f>Table1[[#This Row],[Total Calls]]*$AG$1</f>
        <v>238.5</v>
      </c>
      <c r="AH702" s="31">
        <f>IF(Table1[[#This Row],[MSRU]]="Metro",3,IF(Table1[[#This Row],[MSRU]]="URBAN",2,1))</f>
        <v>1</v>
      </c>
      <c r="AI702" s="23">
        <f t="shared" si="141"/>
        <v>24</v>
      </c>
      <c r="AJ702" s="4">
        <f t="shared" si="142"/>
        <v>8</v>
      </c>
      <c r="AK702" s="4">
        <f t="shared" si="143"/>
        <v>6</v>
      </c>
      <c r="AL702" s="4">
        <f t="shared" si="144"/>
        <v>15</v>
      </c>
      <c r="AM702" s="4">
        <f>(Table1[[#This Row],[Total Employees dedicated for sales pitch]]*Table1[[#This Row],[Working days]]*Table1[[#This Row],[Productive working hours]]*60)/Table1[[#This Row],[Minutes per connected call]]</f>
        <v>576</v>
      </c>
      <c r="AN70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265</v>
      </c>
      <c r="AO702" s="22">
        <f>Table1[[#This Row],[Contactable leads]]-Table1[[#This Row],[Contacted leads]]</f>
        <v>0</v>
      </c>
      <c r="AP702" s="17"/>
    </row>
    <row r="703" spans="1:42" x14ac:dyDescent="0.35">
      <c r="A703" s="11">
        <v>704</v>
      </c>
      <c r="B703" s="5" t="str">
        <f>IF(Table1[[#This Row],[Savings]]&gt;0,"N","Y")</f>
        <v>N</v>
      </c>
      <c r="C703" s="5" t="s">
        <v>188</v>
      </c>
      <c r="D703" s="5" t="s">
        <v>175</v>
      </c>
      <c r="E703" s="5" t="s">
        <v>199</v>
      </c>
      <c r="F703" s="6">
        <v>21615</v>
      </c>
      <c r="G703" s="7">
        <f t="shared" ca="1" si="132"/>
        <v>66</v>
      </c>
      <c r="H703" s="4">
        <v>8</v>
      </c>
      <c r="I703" s="5" t="str">
        <f>IF(Table1[[#This Row],[No of Employees]]&lt;5,"Below 5",IF(Table1[[#This Row],[No of Employees]]&lt;10,"5 to 10",IF(Table1[[#This Row],[No of Employees]]&lt;15,"10 to 15","Above 15")))</f>
        <v>5 to 10</v>
      </c>
      <c r="J703" s="57">
        <v>36.431848000000002</v>
      </c>
      <c r="K703" s="34">
        <v>0.93418699999999999</v>
      </c>
      <c r="L703" s="34">
        <f t="shared" si="133"/>
        <v>37.366035000000004</v>
      </c>
      <c r="M703" s="67">
        <f t="shared" si="134"/>
        <v>1.3702457934499173E-3</v>
      </c>
      <c r="N703" s="34">
        <v>47.623804999999997</v>
      </c>
      <c r="O703" s="68">
        <f t="shared" si="135"/>
        <v>8.918612153397317E-4</v>
      </c>
      <c r="P703" s="71"/>
      <c r="Q703" s="10">
        <v>125</v>
      </c>
      <c r="R703" s="8">
        <v>224</v>
      </c>
      <c r="S703" s="8">
        <v>20</v>
      </c>
      <c r="T703" s="8">
        <v>12</v>
      </c>
      <c r="U703" s="8">
        <v>0</v>
      </c>
      <c r="V703" s="8">
        <v>2</v>
      </c>
      <c r="W703" s="22">
        <v>17</v>
      </c>
      <c r="X703" s="16">
        <v>400</v>
      </c>
      <c r="Y703" s="8">
        <v>388</v>
      </c>
      <c r="Z703" s="9">
        <f t="shared" si="136"/>
        <v>3.0000000000000027E-2</v>
      </c>
      <c r="AA703" s="8">
        <f t="shared" si="137"/>
        <v>12</v>
      </c>
      <c r="AB703" s="42" t="str">
        <f t="shared" si="138"/>
        <v>D. 240-500</v>
      </c>
      <c r="AC703" s="40">
        <v>0.9</v>
      </c>
      <c r="AD703" s="26">
        <f t="shared" si="139"/>
        <v>349</v>
      </c>
      <c r="AE703" s="31">
        <f t="shared" si="140"/>
        <v>1</v>
      </c>
      <c r="AF703" s="31">
        <f>Table1[[#This Row],[Contactable leads]]*Table1[[#This Row],[Average productive calls per lead]]</f>
        <v>349</v>
      </c>
      <c r="AG703" s="31">
        <f>Table1[[#This Row],[Total Calls]]*$AG$1</f>
        <v>314.10000000000002</v>
      </c>
      <c r="AH703" s="31">
        <f>IF(Table1[[#This Row],[MSRU]]="Metro",3,IF(Table1[[#This Row],[MSRU]]="URBAN",2,1))</f>
        <v>1</v>
      </c>
      <c r="AI703" s="23">
        <f t="shared" si="141"/>
        <v>24</v>
      </c>
      <c r="AJ703" s="4">
        <f t="shared" si="142"/>
        <v>8</v>
      </c>
      <c r="AK703" s="4">
        <f t="shared" si="143"/>
        <v>6</v>
      </c>
      <c r="AL703" s="4">
        <f t="shared" si="144"/>
        <v>15</v>
      </c>
      <c r="AM703" s="4">
        <f>(Table1[[#This Row],[Total Employees dedicated for sales pitch]]*Table1[[#This Row],[Working days]]*Table1[[#This Row],[Productive working hours]]*60)/Table1[[#This Row],[Minutes per connected call]]</f>
        <v>576</v>
      </c>
      <c r="AN70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349</v>
      </c>
      <c r="AO703" s="22">
        <f>Table1[[#This Row],[Contactable leads]]-Table1[[#This Row],[Contacted leads]]</f>
        <v>0</v>
      </c>
      <c r="AP703" s="17"/>
    </row>
    <row r="704" spans="1:42" x14ac:dyDescent="0.35">
      <c r="A704" s="11">
        <v>705</v>
      </c>
      <c r="B704" s="5" t="str">
        <f>IF(Table1[[#This Row],[Savings]]&gt;0,"N","Y")</f>
        <v>N</v>
      </c>
      <c r="C704" s="5" t="s">
        <v>188</v>
      </c>
      <c r="D704" s="5" t="s">
        <v>356</v>
      </c>
      <c r="E704" s="5" t="s">
        <v>1001</v>
      </c>
      <c r="F704" s="6">
        <v>17105</v>
      </c>
      <c r="G704" s="7">
        <f t="shared" ca="1" si="132"/>
        <v>78</v>
      </c>
      <c r="H704" s="4">
        <v>12</v>
      </c>
      <c r="I704" s="5" t="str">
        <f>IF(Table1[[#This Row],[No of Employees]]&lt;5,"Below 5",IF(Table1[[#This Row],[No of Employees]]&lt;10,"5 to 10",IF(Table1[[#This Row],[No of Employees]]&lt;15,"10 to 15","Above 15")))</f>
        <v>10 to 15</v>
      </c>
      <c r="J704" s="57">
        <v>65.256118999999998</v>
      </c>
      <c r="K704" s="34">
        <v>6.9115130000000002</v>
      </c>
      <c r="L704" s="34">
        <f t="shared" si="133"/>
        <v>72.167631999999998</v>
      </c>
      <c r="M704" s="67">
        <f t="shared" si="134"/>
        <v>2.6464513607408879E-3</v>
      </c>
      <c r="N704" s="34">
        <v>191.06729000000001</v>
      </c>
      <c r="O704" s="68">
        <f t="shared" si="135"/>
        <v>3.5781581390035714E-3</v>
      </c>
      <c r="P704" s="71"/>
      <c r="Q704" s="10">
        <v>196</v>
      </c>
      <c r="R704" s="8">
        <v>657</v>
      </c>
      <c r="S704" s="8">
        <v>13</v>
      </c>
      <c r="T704" s="8">
        <v>22</v>
      </c>
      <c r="U704" s="8">
        <v>2</v>
      </c>
      <c r="V704" s="8">
        <v>11</v>
      </c>
      <c r="W704" s="22">
        <v>28</v>
      </c>
      <c r="X704" s="16">
        <v>929</v>
      </c>
      <c r="Y704" s="8">
        <v>902</v>
      </c>
      <c r="Z704" s="9">
        <f t="shared" si="136"/>
        <v>2.9063509149623301E-2</v>
      </c>
      <c r="AA704" s="8">
        <f t="shared" si="137"/>
        <v>27</v>
      </c>
      <c r="AB704" s="42" t="str">
        <f t="shared" si="138"/>
        <v>F. 750-100</v>
      </c>
      <c r="AC704" s="40">
        <v>0.9</v>
      </c>
      <c r="AD704" s="26">
        <f t="shared" si="139"/>
        <v>812</v>
      </c>
      <c r="AE704" s="31">
        <f t="shared" si="140"/>
        <v>1</v>
      </c>
      <c r="AF704" s="31">
        <f>Table1[[#This Row],[Contactable leads]]*Table1[[#This Row],[Average productive calls per lead]]</f>
        <v>812</v>
      </c>
      <c r="AG704" s="31">
        <f>Table1[[#This Row],[Total Calls]]*$AG$1</f>
        <v>730.80000000000007</v>
      </c>
      <c r="AH704" s="31">
        <f>IF(Table1[[#This Row],[MSRU]]="Metro",3,IF(Table1[[#This Row],[MSRU]]="URBAN",2,1))</f>
        <v>2</v>
      </c>
      <c r="AI704" s="23">
        <f t="shared" si="141"/>
        <v>24</v>
      </c>
      <c r="AJ704" s="4">
        <f t="shared" si="142"/>
        <v>8</v>
      </c>
      <c r="AK704" s="4">
        <f t="shared" si="143"/>
        <v>6</v>
      </c>
      <c r="AL704" s="4">
        <f t="shared" si="144"/>
        <v>15</v>
      </c>
      <c r="AM704" s="4">
        <f>(Table1[[#This Row],[Total Employees dedicated for sales pitch]]*Table1[[#This Row],[Working days]]*Table1[[#This Row],[Productive working hours]]*60)/Table1[[#This Row],[Minutes per connected call]]</f>
        <v>1152</v>
      </c>
      <c r="AN70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812</v>
      </c>
      <c r="AO704" s="22">
        <f>Table1[[#This Row],[Contactable leads]]-Table1[[#This Row],[Contacted leads]]</f>
        <v>0</v>
      </c>
      <c r="AP704" s="17"/>
    </row>
    <row r="705" spans="1:42" x14ac:dyDescent="0.35">
      <c r="A705" s="11">
        <v>706</v>
      </c>
      <c r="B705" s="5" t="str">
        <f>IF(Table1[[#This Row],[Savings]]&gt;0,"N","Y")</f>
        <v>N</v>
      </c>
      <c r="C705" s="5" t="s">
        <v>174</v>
      </c>
      <c r="D705" s="5" t="s">
        <v>343</v>
      </c>
      <c r="E705" s="5" t="s">
        <v>1002</v>
      </c>
      <c r="F705" s="6">
        <v>25484</v>
      </c>
      <c r="G705" s="7">
        <f t="shared" ca="1" si="132"/>
        <v>55</v>
      </c>
      <c r="H705" s="4">
        <v>8</v>
      </c>
      <c r="I705" s="5" t="str">
        <f>IF(Table1[[#This Row],[No of Employees]]&lt;5,"Below 5",IF(Table1[[#This Row],[No of Employees]]&lt;10,"5 to 10",IF(Table1[[#This Row],[No of Employees]]&lt;15,"10 to 15","Above 15")))</f>
        <v>5 to 10</v>
      </c>
      <c r="J705" s="57">
        <v>28.066402</v>
      </c>
      <c r="K705" s="34">
        <v>1.5265610000000001</v>
      </c>
      <c r="L705" s="34">
        <f t="shared" si="133"/>
        <v>29.592963000000001</v>
      </c>
      <c r="M705" s="67">
        <f t="shared" si="134"/>
        <v>1.0852003180553955E-3</v>
      </c>
      <c r="N705" s="34">
        <v>46.362712999999999</v>
      </c>
      <c r="O705" s="68">
        <f t="shared" si="135"/>
        <v>8.6824447485091077E-4</v>
      </c>
      <c r="P705" s="71"/>
      <c r="Q705" s="10">
        <v>79</v>
      </c>
      <c r="R705" s="8">
        <v>275</v>
      </c>
      <c r="S705" s="8">
        <v>9</v>
      </c>
      <c r="T705" s="8">
        <v>23</v>
      </c>
      <c r="U705" s="8">
        <v>0</v>
      </c>
      <c r="V705" s="8">
        <v>2</v>
      </c>
      <c r="W705" s="22">
        <v>16</v>
      </c>
      <c r="X705" s="16">
        <v>404</v>
      </c>
      <c r="Y705" s="8">
        <v>388</v>
      </c>
      <c r="Z705" s="9">
        <f t="shared" si="136"/>
        <v>3.9603960396039639E-2</v>
      </c>
      <c r="AA705" s="8">
        <f t="shared" si="137"/>
        <v>16</v>
      </c>
      <c r="AB705" s="42" t="str">
        <f t="shared" si="138"/>
        <v>D. 240-500</v>
      </c>
      <c r="AC705" s="40">
        <v>0.9</v>
      </c>
      <c r="AD705" s="26">
        <f t="shared" si="139"/>
        <v>349</v>
      </c>
      <c r="AE705" s="31">
        <f t="shared" si="140"/>
        <v>1</v>
      </c>
      <c r="AF705" s="31">
        <f>Table1[[#This Row],[Contactable leads]]*Table1[[#This Row],[Average productive calls per lead]]</f>
        <v>349</v>
      </c>
      <c r="AG705" s="31">
        <f>Table1[[#This Row],[Total Calls]]*$AG$1</f>
        <v>314.10000000000002</v>
      </c>
      <c r="AH705" s="31">
        <f>IF(Table1[[#This Row],[MSRU]]="Metro",3,IF(Table1[[#This Row],[MSRU]]="URBAN",2,1))</f>
        <v>1</v>
      </c>
      <c r="AI705" s="23">
        <f t="shared" si="141"/>
        <v>24</v>
      </c>
      <c r="AJ705" s="4">
        <f t="shared" si="142"/>
        <v>8</v>
      </c>
      <c r="AK705" s="4">
        <f t="shared" si="143"/>
        <v>6</v>
      </c>
      <c r="AL705" s="4">
        <f t="shared" si="144"/>
        <v>15</v>
      </c>
      <c r="AM705" s="4">
        <f>(Table1[[#This Row],[Total Employees dedicated for sales pitch]]*Table1[[#This Row],[Working days]]*Table1[[#This Row],[Productive working hours]]*60)/Table1[[#This Row],[Minutes per connected call]]</f>
        <v>576</v>
      </c>
      <c r="AN70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349</v>
      </c>
      <c r="AO705" s="22">
        <f>Table1[[#This Row],[Contactable leads]]-Table1[[#This Row],[Contacted leads]]</f>
        <v>0</v>
      </c>
      <c r="AP705" s="17"/>
    </row>
    <row r="706" spans="1:42" x14ac:dyDescent="0.35">
      <c r="A706" s="11">
        <v>707</v>
      </c>
      <c r="B706" s="5" t="str">
        <f>IF(Table1[[#This Row],[Savings]]&gt;0,"N","Y")</f>
        <v>N</v>
      </c>
      <c r="C706" s="5" t="s">
        <v>174</v>
      </c>
      <c r="D706" s="5" t="s">
        <v>175</v>
      </c>
      <c r="E706" s="5" t="s">
        <v>1003</v>
      </c>
      <c r="F706" s="6">
        <v>26037</v>
      </c>
      <c r="G706" s="7">
        <f t="shared" ca="1" si="132"/>
        <v>54</v>
      </c>
      <c r="H706" s="4">
        <v>12</v>
      </c>
      <c r="I706" s="5" t="str">
        <f>IF(Table1[[#This Row],[No of Employees]]&lt;5,"Below 5",IF(Table1[[#This Row],[No of Employees]]&lt;10,"5 to 10",IF(Table1[[#This Row],[No of Employees]]&lt;15,"10 to 15","Above 15")))</f>
        <v>10 to 15</v>
      </c>
      <c r="J706" s="57">
        <v>46.688791000000002</v>
      </c>
      <c r="K706" s="34">
        <v>4.5265630000000003</v>
      </c>
      <c r="L706" s="34">
        <f t="shared" si="133"/>
        <v>51.215354000000005</v>
      </c>
      <c r="M706" s="67">
        <f t="shared" si="134"/>
        <v>1.878112659760352E-3</v>
      </c>
      <c r="N706" s="34">
        <v>159.68403499999999</v>
      </c>
      <c r="O706" s="68">
        <f t="shared" si="135"/>
        <v>2.9904371884071895E-3</v>
      </c>
      <c r="P706" s="71"/>
      <c r="Q706" s="10">
        <v>75</v>
      </c>
      <c r="R706" s="8">
        <v>551</v>
      </c>
      <c r="S706" s="8">
        <v>20</v>
      </c>
      <c r="T706" s="8">
        <v>70</v>
      </c>
      <c r="U706" s="8">
        <v>2</v>
      </c>
      <c r="V706" s="8">
        <v>2</v>
      </c>
      <c r="W706" s="22">
        <v>14</v>
      </c>
      <c r="X706" s="16">
        <v>734</v>
      </c>
      <c r="Y706" s="8">
        <v>707</v>
      </c>
      <c r="Z706" s="9">
        <f t="shared" si="136"/>
        <v>3.6784741144414212E-2</v>
      </c>
      <c r="AA706" s="8">
        <f t="shared" si="137"/>
        <v>27</v>
      </c>
      <c r="AB706" s="42" t="str">
        <f t="shared" si="138"/>
        <v>E. 500-750</v>
      </c>
      <c r="AC706" s="40">
        <v>0.9</v>
      </c>
      <c r="AD706" s="26">
        <f t="shared" si="139"/>
        <v>636</v>
      </c>
      <c r="AE706" s="31">
        <f t="shared" si="140"/>
        <v>1</v>
      </c>
      <c r="AF706" s="31">
        <f>Table1[[#This Row],[Contactable leads]]*Table1[[#This Row],[Average productive calls per lead]]</f>
        <v>636</v>
      </c>
      <c r="AG706" s="31">
        <f>Table1[[#This Row],[Total Calls]]*$AG$1</f>
        <v>572.4</v>
      </c>
      <c r="AH706" s="31">
        <f>IF(Table1[[#This Row],[MSRU]]="Metro",3,IF(Table1[[#This Row],[MSRU]]="URBAN",2,1))</f>
        <v>1</v>
      </c>
      <c r="AI706" s="23">
        <f t="shared" si="141"/>
        <v>24</v>
      </c>
      <c r="AJ706" s="4">
        <f t="shared" si="142"/>
        <v>8</v>
      </c>
      <c r="AK706" s="4">
        <f t="shared" si="143"/>
        <v>6</v>
      </c>
      <c r="AL706" s="4">
        <f t="shared" si="144"/>
        <v>15</v>
      </c>
      <c r="AM706" s="4">
        <f>(Table1[[#This Row],[Total Employees dedicated for sales pitch]]*Table1[[#This Row],[Working days]]*Table1[[#This Row],[Productive working hours]]*60)/Table1[[#This Row],[Minutes per connected call]]</f>
        <v>576</v>
      </c>
      <c r="AN70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636</v>
      </c>
      <c r="AO706" s="22">
        <f>Table1[[#This Row],[Contactable leads]]-Table1[[#This Row],[Contacted leads]]</f>
        <v>0</v>
      </c>
      <c r="AP706" s="17"/>
    </row>
    <row r="707" spans="1:42" x14ac:dyDescent="0.35">
      <c r="A707" s="11">
        <v>708</v>
      </c>
      <c r="B707" s="5" t="str">
        <f>IF(Table1[[#This Row],[Savings]]&gt;0,"N","Y")</f>
        <v>N</v>
      </c>
      <c r="C707" s="5" t="s">
        <v>188</v>
      </c>
      <c r="D707" s="5" t="s">
        <v>343</v>
      </c>
      <c r="E707" s="5" t="s">
        <v>1004</v>
      </c>
      <c r="F707" s="6">
        <v>22007</v>
      </c>
      <c r="G707" s="7">
        <f t="shared" ca="1" si="132"/>
        <v>65</v>
      </c>
      <c r="H707" s="4">
        <v>9</v>
      </c>
      <c r="I707" s="5" t="str">
        <f>IF(Table1[[#This Row],[No of Employees]]&lt;5,"Below 5",IF(Table1[[#This Row],[No of Employees]]&lt;10,"5 to 10",IF(Table1[[#This Row],[No of Employees]]&lt;15,"10 to 15","Above 15")))</f>
        <v>5 to 10</v>
      </c>
      <c r="J707" s="57">
        <v>71.380217999999999</v>
      </c>
      <c r="K707" s="34">
        <v>0.39</v>
      </c>
      <c r="L707" s="34">
        <f t="shared" si="133"/>
        <v>71.770218</v>
      </c>
      <c r="M707" s="67">
        <f t="shared" si="134"/>
        <v>2.6318778352983807E-3</v>
      </c>
      <c r="N707" s="34">
        <v>205.92399900000001</v>
      </c>
      <c r="O707" s="68">
        <f t="shared" si="135"/>
        <v>3.8563829163956492E-3</v>
      </c>
      <c r="P707" s="71"/>
      <c r="Q707" s="10">
        <v>76</v>
      </c>
      <c r="R707" s="8">
        <v>521</v>
      </c>
      <c r="S707" s="8">
        <v>2</v>
      </c>
      <c r="T707" s="8">
        <v>34</v>
      </c>
      <c r="U707" s="8">
        <v>2</v>
      </c>
      <c r="V707" s="8">
        <v>1</v>
      </c>
      <c r="W707" s="22">
        <v>17</v>
      </c>
      <c r="X707" s="16">
        <v>653</v>
      </c>
      <c r="Y707" s="8">
        <v>629</v>
      </c>
      <c r="Z707" s="9">
        <f t="shared" si="136"/>
        <v>3.6753445635528292E-2</v>
      </c>
      <c r="AA707" s="8">
        <f t="shared" si="137"/>
        <v>24</v>
      </c>
      <c r="AB707" s="42" t="str">
        <f t="shared" si="138"/>
        <v>E. 500-750</v>
      </c>
      <c r="AC707" s="40">
        <v>0.9</v>
      </c>
      <c r="AD707" s="26">
        <f t="shared" si="139"/>
        <v>566</v>
      </c>
      <c r="AE707" s="31">
        <f t="shared" si="140"/>
        <v>1</v>
      </c>
      <c r="AF707" s="31">
        <f>Table1[[#This Row],[Contactable leads]]*Table1[[#This Row],[Average productive calls per lead]]</f>
        <v>566</v>
      </c>
      <c r="AG707" s="31">
        <f>Table1[[#This Row],[Total Calls]]*$AG$1</f>
        <v>509.40000000000003</v>
      </c>
      <c r="AH707" s="31">
        <f>IF(Table1[[#This Row],[MSRU]]="Metro",3,IF(Table1[[#This Row],[MSRU]]="URBAN",2,1))</f>
        <v>1</v>
      </c>
      <c r="AI707" s="23">
        <f t="shared" si="141"/>
        <v>24</v>
      </c>
      <c r="AJ707" s="4">
        <f t="shared" si="142"/>
        <v>8</v>
      </c>
      <c r="AK707" s="4">
        <f t="shared" si="143"/>
        <v>6</v>
      </c>
      <c r="AL707" s="4">
        <f t="shared" si="144"/>
        <v>15</v>
      </c>
      <c r="AM707" s="4">
        <f>(Table1[[#This Row],[Total Employees dedicated for sales pitch]]*Table1[[#This Row],[Working days]]*Table1[[#This Row],[Productive working hours]]*60)/Table1[[#This Row],[Minutes per connected call]]</f>
        <v>576</v>
      </c>
      <c r="AN70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566</v>
      </c>
      <c r="AO707" s="22">
        <f>Table1[[#This Row],[Contactable leads]]-Table1[[#This Row],[Contacted leads]]</f>
        <v>0</v>
      </c>
      <c r="AP707" s="17"/>
    </row>
    <row r="708" spans="1:42" x14ac:dyDescent="0.35">
      <c r="A708" s="11">
        <v>709</v>
      </c>
      <c r="B708" s="5" t="str">
        <f>IF(Table1[[#This Row],[Savings]]&gt;0,"N","Y")</f>
        <v>N</v>
      </c>
      <c r="C708" s="5" t="s">
        <v>190</v>
      </c>
      <c r="D708" s="5" t="s">
        <v>175</v>
      </c>
      <c r="E708" s="5" t="s">
        <v>191</v>
      </c>
      <c r="F708" s="6">
        <v>23256</v>
      </c>
      <c r="G708" s="7">
        <f t="shared" ref="G708:G771" ca="1" si="145">_xlfn.FLOOR.MATH((TODAY()-F708)/365)</f>
        <v>61</v>
      </c>
      <c r="H708" s="4">
        <v>7</v>
      </c>
      <c r="I708" s="5" t="str">
        <f>IF(Table1[[#This Row],[No of Employees]]&lt;5,"Below 5",IF(Table1[[#This Row],[No of Employees]]&lt;10,"5 to 10",IF(Table1[[#This Row],[No of Employees]]&lt;15,"10 to 15","Above 15")))</f>
        <v>5 to 10</v>
      </c>
      <c r="J708" s="57">
        <v>20.986366</v>
      </c>
      <c r="K708" s="34">
        <v>0.92849199999999998</v>
      </c>
      <c r="L708" s="34">
        <f t="shared" ref="L708:L771" si="146">J708+K708</f>
        <v>21.914857999999999</v>
      </c>
      <c r="M708" s="67">
        <f t="shared" ref="M708:M771" si="147">L708/$L$1</f>
        <v>8.0363736715849746E-4</v>
      </c>
      <c r="N708" s="34">
        <v>37.033223</v>
      </c>
      <c r="O708" s="68">
        <f t="shared" ref="O708:O771" si="148">N708/$N$1</f>
        <v>6.9352911370116916E-4</v>
      </c>
      <c r="P708" s="71"/>
      <c r="Q708" s="10">
        <v>80</v>
      </c>
      <c r="R708" s="8">
        <v>263</v>
      </c>
      <c r="S708" s="8">
        <v>7</v>
      </c>
      <c r="T708" s="8">
        <v>18</v>
      </c>
      <c r="U708" s="8">
        <v>0</v>
      </c>
      <c r="V708" s="8">
        <v>3</v>
      </c>
      <c r="W708" s="22">
        <v>8</v>
      </c>
      <c r="X708" s="16">
        <v>379</v>
      </c>
      <c r="Y708" s="8">
        <v>368</v>
      </c>
      <c r="Z708" s="9">
        <f t="shared" ref="Z708:Z771" si="149">IFERROR(1-Y708/X708,0)</f>
        <v>2.9023746701846931E-2</v>
      </c>
      <c r="AA708" s="8">
        <f t="shared" ref="AA708:AA771" si="150">IFERROR(X708-Y708,0)</f>
        <v>11</v>
      </c>
      <c r="AB708" s="42" t="str">
        <f t="shared" ref="AB708:AB771" si="151">IF(Y708&lt;50,"A. Below 50",IF(Y708&lt;100,"B. 50-100",IF(Y708&lt;250,"C. 100-250",IF(Y708&lt;500,"D. 240-500",IF(Y708&lt;750,"E. 500-750",IF(Y708&lt;1000,"F. 750-100","G. Above 1000"))))))</f>
        <v>D. 240-500</v>
      </c>
      <c r="AC708" s="40">
        <v>0.9</v>
      </c>
      <c r="AD708" s="26">
        <f t="shared" ref="AD708:AD771" si="152">ROUND(Y708*AC708,0)</f>
        <v>331</v>
      </c>
      <c r="AE708" s="31">
        <f t="shared" ref="AE708:AE771" si="153">$AE$1</f>
        <v>1</v>
      </c>
      <c r="AF708" s="31">
        <f>Table1[[#This Row],[Contactable leads]]*Table1[[#This Row],[Average productive calls per lead]]</f>
        <v>331</v>
      </c>
      <c r="AG708" s="31">
        <f>Table1[[#This Row],[Total Calls]]*$AG$1</f>
        <v>297.90000000000003</v>
      </c>
      <c r="AH708" s="31">
        <f>IF(Table1[[#This Row],[MSRU]]="Metro",3,IF(Table1[[#This Row],[MSRU]]="URBAN",2,1))</f>
        <v>1</v>
      </c>
      <c r="AI708" s="23">
        <f t="shared" ref="AI708:AI771" si="154">$AI$1</f>
        <v>24</v>
      </c>
      <c r="AJ708" s="4">
        <f t="shared" ref="AJ708:AJ771" si="155">$AJ$1</f>
        <v>8</v>
      </c>
      <c r="AK708" s="4">
        <f t="shared" ref="AK708:AK771" si="156">$AK$1</f>
        <v>6</v>
      </c>
      <c r="AL708" s="4">
        <f t="shared" ref="AL708:AL771" si="157">$AL$1</f>
        <v>15</v>
      </c>
      <c r="AM708" s="4">
        <f>(Table1[[#This Row],[Total Employees dedicated for sales pitch]]*Table1[[#This Row],[Working days]]*Table1[[#This Row],[Productive working hours]]*60)/Table1[[#This Row],[Minutes per connected call]]</f>
        <v>576</v>
      </c>
      <c r="AN70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331</v>
      </c>
      <c r="AO708" s="22">
        <f>Table1[[#This Row],[Contactable leads]]-Table1[[#This Row],[Contacted leads]]</f>
        <v>0</v>
      </c>
      <c r="AP708" s="17"/>
    </row>
    <row r="709" spans="1:42" x14ac:dyDescent="0.35">
      <c r="A709" s="11">
        <v>710</v>
      </c>
      <c r="B709" s="5" t="str">
        <f>IF(Table1[[#This Row],[Savings]]&gt;0,"N","Y")</f>
        <v>N</v>
      </c>
      <c r="C709" s="5" t="s">
        <v>190</v>
      </c>
      <c r="D709" s="5" t="s">
        <v>343</v>
      </c>
      <c r="E709" s="5" t="s">
        <v>1005</v>
      </c>
      <c r="F709" s="6">
        <v>26385</v>
      </c>
      <c r="G709" s="7">
        <f t="shared" ca="1" si="145"/>
        <v>53</v>
      </c>
      <c r="H709" s="4">
        <v>10</v>
      </c>
      <c r="I709" s="5" t="str">
        <f>IF(Table1[[#This Row],[No of Employees]]&lt;5,"Below 5",IF(Table1[[#This Row],[No of Employees]]&lt;10,"5 to 10",IF(Table1[[#This Row],[No of Employees]]&lt;15,"10 to 15","Above 15")))</f>
        <v>10 to 15</v>
      </c>
      <c r="J709" s="57">
        <v>35.050072999999998</v>
      </c>
      <c r="K709" s="34">
        <v>1.7973600000000001</v>
      </c>
      <c r="L709" s="34">
        <f t="shared" si="146"/>
        <v>36.847432999999995</v>
      </c>
      <c r="M709" s="67">
        <f t="shared" si="147"/>
        <v>1.3512281960790771E-3</v>
      </c>
      <c r="N709" s="34">
        <v>31.935167</v>
      </c>
      <c r="O709" s="68">
        <f t="shared" si="148"/>
        <v>5.9805672504952717E-4</v>
      </c>
      <c r="P709" s="71"/>
      <c r="Q709" s="10">
        <v>164</v>
      </c>
      <c r="R709" s="8">
        <v>98</v>
      </c>
      <c r="S709" s="8">
        <v>7</v>
      </c>
      <c r="T709" s="8">
        <v>12</v>
      </c>
      <c r="U709" s="8">
        <v>0</v>
      </c>
      <c r="V709" s="8">
        <v>4</v>
      </c>
      <c r="W709" s="22">
        <v>18</v>
      </c>
      <c r="X709" s="16">
        <v>303</v>
      </c>
      <c r="Y709" s="8">
        <v>288</v>
      </c>
      <c r="Z709" s="9">
        <f t="shared" si="149"/>
        <v>4.9504950495049549E-2</v>
      </c>
      <c r="AA709" s="8">
        <f t="shared" si="150"/>
        <v>15</v>
      </c>
      <c r="AB709" s="42" t="str">
        <f t="shared" si="151"/>
        <v>D. 240-500</v>
      </c>
      <c r="AC709" s="40">
        <v>0.9</v>
      </c>
      <c r="AD709" s="26">
        <f t="shared" si="152"/>
        <v>259</v>
      </c>
      <c r="AE709" s="31">
        <f t="shared" si="153"/>
        <v>1</v>
      </c>
      <c r="AF709" s="31">
        <f>Table1[[#This Row],[Contactable leads]]*Table1[[#This Row],[Average productive calls per lead]]</f>
        <v>259</v>
      </c>
      <c r="AG709" s="31">
        <f>Table1[[#This Row],[Total Calls]]*$AG$1</f>
        <v>233.1</v>
      </c>
      <c r="AH709" s="31">
        <f>IF(Table1[[#This Row],[MSRU]]="Metro",3,IF(Table1[[#This Row],[MSRU]]="URBAN",2,1))</f>
        <v>1</v>
      </c>
      <c r="AI709" s="23">
        <f t="shared" si="154"/>
        <v>24</v>
      </c>
      <c r="AJ709" s="4">
        <f t="shared" si="155"/>
        <v>8</v>
      </c>
      <c r="AK709" s="4">
        <f t="shared" si="156"/>
        <v>6</v>
      </c>
      <c r="AL709" s="4">
        <f t="shared" si="157"/>
        <v>15</v>
      </c>
      <c r="AM709" s="4">
        <f>(Table1[[#This Row],[Total Employees dedicated for sales pitch]]*Table1[[#This Row],[Working days]]*Table1[[#This Row],[Productive working hours]]*60)/Table1[[#This Row],[Minutes per connected call]]</f>
        <v>576</v>
      </c>
      <c r="AN70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259</v>
      </c>
      <c r="AO709" s="22">
        <f>Table1[[#This Row],[Contactable leads]]-Table1[[#This Row],[Contacted leads]]</f>
        <v>0</v>
      </c>
      <c r="AP709" s="17"/>
    </row>
    <row r="710" spans="1:42" x14ac:dyDescent="0.35">
      <c r="A710" s="11">
        <v>711</v>
      </c>
      <c r="B710" s="5" t="str">
        <f>IF(Table1[[#This Row],[Savings]]&gt;0,"N","Y")</f>
        <v>N</v>
      </c>
      <c r="C710" s="5" t="s">
        <v>184</v>
      </c>
      <c r="D710" s="5" t="s">
        <v>343</v>
      </c>
      <c r="E710" s="5" t="s">
        <v>1006</v>
      </c>
      <c r="F710" s="6">
        <v>21314</v>
      </c>
      <c r="G710" s="7">
        <f t="shared" ca="1" si="145"/>
        <v>67</v>
      </c>
      <c r="H710" s="4">
        <v>10</v>
      </c>
      <c r="I710" s="5" t="str">
        <f>IF(Table1[[#This Row],[No of Employees]]&lt;5,"Below 5",IF(Table1[[#This Row],[No of Employees]]&lt;10,"5 to 10",IF(Table1[[#This Row],[No of Employees]]&lt;15,"10 to 15","Above 15")))</f>
        <v>10 to 15</v>
      </c>
      <c r="J710" s="57">
        <v>38.64</v>
      </c>
      <c r="K710" s="34">
        <v>1.3599650000000001</v>
      </c>
      <c r="L710" s="34">
        <f t="shared" si="146"/>
        <v>39.999965000000003</v>
      </c>
      <c r="M710" s="67">
        <f t="shared" si="147"/>
        <v>1.4668343531604015E-3</v>
      </c>
      <c r="N710" s="34">
        <v>61.143289000000003</v>
      </c>
      <c r="O710" s="68">
        <f t="shared" si="148"/>
        <v>1.1450434932153879E-3</v>
      </c>
      <c r="P710" s="71"/>
      <c r="Q710" s="10">
        <v>100</v>
      </c>
      <c r="R710" s="8">
        <v>213</v>
      </c>
      <c r="S710" s="8">
        <v>20</v>
      </c>
      <c r="T710" s="8">
        <v>20</v>
      </c>
      <c r="U710" s="8">
        <v>0</v>
      </c>
      <c r="V710" s="8">
        <v>5</v>
      </c>
      <c r="W710" s="22">
        <v>6</v>
      </c>
      <c r="X710" s="16">
        <v>364</v>
      </c>
      <c r="Y710" s="8">
        <v>343</v>
      </c>
      <c r="Z710" s="9">
        <f t="shared" si="149"/>
        <v>5.7692307692307709E-2</v>
      </c>
      <c r="AA710" s="8">
        <f t="shared" si="150"/>
        <v>21</v>
      </c>
      <c r="AB710" s="42" t="str">
        <f t="shared" si="151"/>
        <v>D. 240-500</v>
      </c>
      <c r="AC710" s="40">
        <v>0.9</v>
      </c>
      <c r="AD710" s="26">
        <f t="shared" si="152"/>
        <v>309</v>
      </c>
      <c r="AE710" s="31">
        <f t="shared" si="153"/>
        <v>1</v>
      </c>
      <c r="AF710" s="31">
        <f>Table1[[#This Row],[Contactable leads]]*Table1[[#This Row],[Average productive calls per lead]]</f>
        <v>309</v>
      </c>
      <c r="AG710" s="31">
        <f>Table1[[#This Row],[Total Calls]]*$AG$1</f>
        <v>278.10000000000002</v>
      </c>
      <c r="AH710" s="31">
        <f>IF(Table1[[#This Row],[MSRU]]="Metro",3,IF(Table1[[#This Row],[MSRU]]="URBAN",2,1))</f>
        <v>1</v>
      </c>
      <c r="AI710" s="23">
        <f t="shared" si="154"/>
        <v>24</v>
      </c>
      <c r="AJ710" s="4">
        <f t="shared" si="155"/>
        <v>8</v>
      </c>
      <c r="AK710" s="4">
        <f t="shared" si="156"/>
        <v>6</v>
      </c>
      <c r="AL710" s="4">
        <f t="shared" si="157"/>
        <v>15</v>
      </c>
      <c r="AM710" s="4">
        <f>(Table1[[#This Row],[Total Employees dedicated for sales pitch]]*Table1[[#This Row],[Working days]]*Table1[[#This Row],[Productive working hours]]*60)/Table1[[#This Row],[Minutes per connected call]]</f>
        <v>576</v>
      </c>
      <c r="AN71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309</v>
      </c>
      <c r="AO710" s="22">
        <f>Table1[[#This Row],[Contactable leads]]-Table1[[#This Row],[Contacted leads]]</f>
        <v>0</v>
      </c>
      <c r="AP710" s="17"/>
    </row>
    <row r="711" spans="1:42" x14ac:dyDescent="0.35">
      <c r="A711" s="11">
        <v>712</v>
      </c>
      <c r="B711" s="5" t="str">
        <f>IF(Table1[[#This Row],[Savings]]&gt;0,"N","Y")</f>
        <v>N</v>
      </c>
      <c r="C711" s="5" t="s">
        <v>188</v>
      </c>
      <c r="D711" s="5" t="s">
        <v>175</v>
      </c>
      <c r="E711" s="5" t="s">
        <v>1007</v>
      </c>
      <c r="F711" s="6">
        <v>28095</v>
      </c>
      <c r="G711" s="7">
        <f t="shared" ca="1" si="145"/>
        <v>48</v>
      </c>
      <c r="H711" s="4">
        <v>14</v>
      </c>
      <c r="I711" s="5" t="str">
        <f>IF(Table1[[#This Row],[No of Employees]]&lt;5,"Below 5",IF(Table1[[#This Row],[No of Employees]]&lt;10,"5 to 10",IF(Table1[[#This Row],[No of Employees]]&lt;15,"10 to 15","Above 15")))</f>
        <v>10 to 15</v>
      </c>
      <c r="J711" s="57">
        <v>69.834017000000003</v>
      </c>
      <c r="K711" s="34">
        <v>7.1038430000000004</v>
      </c>
      <c r="L711" s="34">
        <f t="shared" si="146"/>
        <v>76.937860000000001</v>
      </c>
      <c r="M711" s="67">
        <f t="shared" si="147"/>
        <v>2.8213798713735256E-3</v>
      </c>
      <c r="N711" s="34">
        <v>154.59380999999999</v>
      </c>
      <c r="O711" s="68">
        <f t="shared" si="148"/>
        <v>2.8951114525729215E-3</v>
      </c>
      <c r="P711" s="71"/>
      <c r="Q711" s="10">
        <v>161</v>
      </c>
      <c r="R711" s="8">
        <v>682</v>
      </c>
      <c r="S711" s="8">
        <v>27</v>
      </c>
      <c r="T711" s="8">
        <v>72</v>
      </c>
      <c r="U711" s="8">
        <v>4</v>
      </c>
      <c r="V711" s="8">
        <v>5</v>
      </c>
      <c r="W711" s="22">
        <v>24</v>
      </c>
      <c r="X711" s="16">
        <v>975</v>
      </c>
      <c r="Y711" s="8">
        <v>928</v>
      </c>
      <c r="Z711" s="9">
        <f t="shared" si="149"/>
        <v>4.8205128205128234E-2</v>
      </c>
      <c r="AA711" s="8">
        <f t="shared" si="150"/>
        <v>47</v>
      </c>
      <c r="AB711" s="42" t="str">
        <f t="shared" si="151"/>
        <v>F. 750-100</v>
      </c>
      <c r="AC711" s="40">
        <v>0.9</v>
      </c>
      <c r="AD711" s="26">
        <f t="shared" si="152"/>
        <v>835</v>
      </c>
      <c r="AE711" s="31">
        <f t="shared" si="153"/>
        <v>1</v>
      </c>
      <c r="AF711" s="31">
        <f>Table1[[#This Row],[Contactable leads]]*Table1[[#This Row],[Average productive calls per lead]]</f>
        <v>835</v>
      </c>
      <c r="AG711" s="31">
        <f>Table1[[#This Row],[Total Calls]]*$AG$1</f>
        <v>751.5</v>
      </c>
      <c r="AH711" s="31">
        <f>IF(Table1[[#This Row],[MSRU]]="Metro",3,IF(Table1[[#This Row],[MSRU]]="URBAN",2,1))</f>
        <v>1</v>
      </c>
      <c r="AI711" s="23">
        <f t="shared" si="154"/>
        <v>24</v>
      </c>
      <c r="AJ711" s="4">
        <f t="shared" si="155"/>
        <v>8</v>
      </c>
      <c r="AK711" s="4">
        <f t="shared" si="156"/>
        <v>6</v>
      </c>
      <c r="AL711" s="4">
        <f t="shared" si="157"/>
        <v>15</v>
      </c>
      <c r="AM711" s="4">
        <f>(Table1[[#This Row],[Total Employees dedicated for sales pitch]]*Table1[[#This Row],[Working days]]*Table1[[#This Row],[Productive working hours]]*60)/Table1[[#This Row],[Minutes per connected call]]</f>
        <v>576</v>
      </c>
      <c r="AN71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640</v>
      </c>
      <c r="AO711" s="22">
        <f>Table1[[#This Row],[Contactable leads]]-Table1[[#This Row],[Contacted leads]]</f>
        <v>195</v>
      </c>
      <c r="AP711" s="17"/>
    </row>
    <row r="712" spans="1:42" x14ac:dyDescent="0.35">
      <c r="A712" s="11">
        <v>713</v>
      </c>
      <c r="B712" s="5" t="str">
        <f>IF(Table1[[#This Row],[Savings]]&gt;0,"N","Y")</f>
        <v>N</v>
      </c>
      <c r="C712" s="5" t="s">
        <v>222</v>
      </c>
      <c r="D712" s="5" t="s">
        <v>175</v>
      </c>
      <c r="E712" s="5" t="s">
        <v>1008</v>
      </c>
      <c r="F712" s="6">
        <v>28111</v>
      </c>
      <c r="G712" s="7">
        <f t="shared" ca="1" si="145"/>
        <v>48</v>
      </c>
      <c r="H712" s="4">
        <v>11</v>
      </c>
      <c r="I712" s="5" t="str">
        <f>IF(Table1[[#This Row],[No of Employees]]&lt;5,"Below 5",IF(Table1[[#This Row],[No of Employees]]&lt;10,"5 to 10",IF(Table1[[#This Row],[No of Employees]]&lt;15,"10 to 15","Above 15")))</f>
        <v>10 to 15</v>
      </c>
      <c r="J712" s="57">
        <v>35.340991000000002</v>
      </c>
      <c r="K712" s="34">
        <v>6.139481</v>
      </c>
      <c r="L712" s="34">
        <f t="shared" si="146"/>
        <v>41.480472000000006</v>
      </c>
      <c r="M712" s="67">
        <f t="shared" si="147"/>
        <v>1.5211258638578346E-3</v>
      </c>
      <c r="N712" s="34">
        <v>55.651465999999999</v>
      </c>
      <c r="O712" s="68">
        <f t="shared" si="148"/>
        <v>1.0421969454603168E-3</v>
      </c>
      <c r="P712" s="71"/>
      <c r="Q712" s="10">
        <v>185</v>
      </c>
      <c r="R712" s="8">
        <v>106</v>
      </c>
      <c r="S712" s="8">
        <v>33</v>
      </c>
      <c r="T712" s="8">
        <v>12</v>
      </c>
      <c r="U712" s="8">
        <v>0</v>
      </c>
      <c r="V712" s="8">
        <v>1</v>
      </c>
      <c r="W712" s="22">
        <v>12</v>
      </c>
      <c r="X712" s="16">
        <v>349</v>
      </c>
      <c r="Y712" s="8">
        <v>343</v>
      </c>
      <c r="Z712" s="9">
        <f t="shared" si="149"/>
        <v>1.7191977077363862E-2</v>
      </c>
      <c r="AA712" s="8">
        <f t="shared" si="150"/>
        <v>6</v>
      </c>
      <c r="AB712" s="42" t="str">
        <f t="shared" si="151"/>
        <v>D. 240-500</v>
      </c>
      <c r="AC712" s="40">
        <v>0.9</v>
      </c>
      <c r="AD712" s="26">
        <f t="shared" si="152"/>
        <v>309</v>
      </c>
      <c r="AE712" s="31">
        <f t="shared" si="153"/>
        <v>1</v>
      </c>
      <c r="AF712" s="31">
        <f>Table1[[#This Row],[Contactable leads]]*Table1[[#This Row],[Average productive calls per lead]]</f>
        <v>309</v>
      </c>
      <c r="AG712" s="31">
        <f>Table1[[#This Row],[Total Calls]]*$AG$1</f>
        <v>278.10000000000002</v>
      </c>
      <c r="AH712" s="31">
        <f>IF(Table1[[#This Row],[MSRU]]="Metro",3,IF(Table1[[#This Row],[MSRU]]="URBAN",2,1))</f>
        <v>1</v>
      </c>
      <c r="AI712" s="23">
        <f t="shared" si="154"/>
        <v>24</v>
      </c>
      <c r="AJ712" s="4">
        <f t="shared" si="155"/>
        <v>8</v>
      </c>
      <c r="AK712" s="4">
        <f t="shared" si="156"/>
        <v>6</v>
      </c>
      <c r="AL712" s="4">
        <f t="shared" si="157"/>
        <v>15</v>
      </c>
      <c r="AM712" s="4">
        <f>(Table1[[#This Row],[Total Employees dedicated for sales pitch]]*Table1[[#This Row],[Working days]]*Table1[[#This Row],[Productive working hours]]*60)/Table1[[#This Row],[Minutes per connected call]]</f>
        <v>576</v>
      </c>
      <c r="AN71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309</v>
      </c>
      <c r="AO712" s="22">
        <f>Table1[[#This Row],[Contactable leads]]-Table1[[#This Row],[Contacted leads]]</f>
        <v>0</v>
      </c>
      <c r="AP712" s="17"/>
    </row>
    <row r="713" spans="1:42" x14ac:dyDescent="0.35">
      <c r="A713" s="11">
        <v>714</v>
      </c>
      <c r="B713" s="5" t="str">
        <f>IF(Table1[[#This Row],[Savings]]&gt;0,"N","Y")</f>
        <v>N</v>
      </c>
      <c r="C713" s="5" t="s">
        <v>179</v>
      </c>
      <c r="D713" s="5" t="s">
        <v>175</v>
      </c>
      <c r="E713" s="5" t="s">
        <v>1009</v>
      </c>
      <c r="F713" s="6">
        <v>28111</v>
      </c>
      <c r="G713" s="7">
        <f t="shared" ca="1" si="145"/>
        <v>48</v>
      </c>
      <c r="H713" s="4">
        <v>9</v>
      </c>
      <c r="I713" s="5" t="str">
        <f>IF(Table1[[#This Row],[No of Employees]]&lt;5,"Below 5",IF(Table1[[#This Row],[No of Employees]]&lt;10,"5 to 10",IF(Table1[[#This Row],[No of Employees]]&lt;15,"10 to 15","Above 15")))</f>
        <v>5 to 10</v>
      </c>
      <c r="J713" s="57">
        <v>26.905707</v>
      </c>
      <c r="K713" s="34">
        <v>1.0287379999999999</v>
      </c>
      <c r="L713" s="34">
        <f t="shared" si="146"/>
        <v>27.934445</v>
      </c>
      <c r="M713" s="67">
        <f t="shared" si="147"/>
        <v>1.0243809853951074E-3</v>
      </c>
      <c r="N713" s="34">
        <v>69.793340999999998</v>
      </c>
      <c r="O713" s="68">
        <f t="shared" si="148"/>
        <v>1.3070348731454853E-3</v>
      </c>
      <c r="P713" s="71"/>
      <c r="Q713" s="10">
        <v>41</v>
      </c>
      <c r="R713" s="8">
        <v>169</v>
      </c>
      <c r="S713" s="8">
        <v>0</v>
      </c>
      <c r="T713" s="8">
        <v>15</v>
      </c>
      <c r="U713" s="8">
        <v>0</v>
      </c>
      <c r="V713" s="8">
        <v>8</v>
      </c>
      <c r="W713" s="22">
        <v>6</v>
      </c>
      <c r="X713" s="16">
        <v>239</v>
      </c>
      <c r="Y713" s="8">
        <v>233</v>
      </c>
      <c r="Z713" s="9">
        <f t="shared" si="149"/>
        <v>2.5104602510460206E-2</v>
      </c>
      <c r="AA713" s="8">
        <f t="shared" si="150"/>
        <v>6</v>
      </c>
      <c r="AB713" s="42" t="str">
        <f t="shared" si="151"/>
        <v>C. 100-250</v>
      </c>
      <c r="AC713" s="40">
        <v>0.9</v>
      </c>
      <c r="AD713" s="26">
        <f t="shared" si="152"/>
        <v>210</v>
      </c>
      <c r="AE713" s="31">
        <f t="shared" si="153"/>
        <v>1</v>
      </c>
      <c r="AF713" s="31">
        <f>Table1[[#This Row],[Contactable leads]]*Table1[[#This Row],[Average productive calls per lead]]</f>
        <v>210</v>
      </c>
      <c r="AG713" s="31">
        <f>Table1[[#This Row],[Total Calls]]*$AG$1</f>
        <v>189</v>
      </c>
      <c r="AH713" s="31">
        <f>IF(Table1[[#This Row],[MSRU]]="Metro",3,IF(Table1[[#This Row],[MSRU]]="URBAN",2,1))</f>
        <v>1</v>
      </c>
      <c r="AI713" s="23">
        <f t="shared" si="154"/>
        <v>24</v>
      </c>
      <c r="AJ713" s="4">
        <f t="shared" si="155"/>
        <v>8</v>
      </c>
      <c r="AK713" s="4">
        <f t="shared" si="156"/>
        <v>6</v>
      </c>
      <c r="AL713" s="4">
        <f t="shared" si="157"/>
        <v>15</v>
      </c>
      <c r="AM713" s="4">
        <f>(Table1[[#This Row],[Total Employees dedicated for sales pitch]]*Table1[[#This Row],[Working days]]*Table1[[#This Row],[Productive working hours]]*60)/Table1[[#This Row],[Minutes per connected call]]</f>
        <v>576</v>
      </c>
      <c r="AN71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210</v>
      </c>
      <c r="AO713" s="22">
        <f>Table1[[#This Row],[Contactable leads]]-Table1[[#This Row],[Contacted leads]]</f>
        <v>0</v>
      </c>
      <c r="AP713" s="17"/>
    </row>
    <row r="714" spans="1:42" x14ac:dyDescent="0.35">
      <c r="A714" s="11">
        <v>715</v>
      </c>
      <c r="B714" s="5" t="str">
        <f>IF(Table1[[#This Row],[Savings]]&gt;0,"N","Y")</f>
        <v>N</v>
      </c>
      <c r="C714" s="5" t="s">
        <v>316</v>
      </c>
      <c r="D714" s="5" t="s">
        <v>356</v>
      </c>
      <c r="E714" s="5" t="s">
        <v>1010</v>
      </c>
      <c r="F714" s="6">
        <v>28149</v>
      </c>
      <c r="G714" s="7">
        <f t="shared" ca="1" si="145"/>
        <v>48</v>
      </c>
      <c r="H714" s="4">
        <v>9</v>
      </c>
      <c r="I714" s="5" t="str">
        <f>IF(Table1[[#This Row],[No of Employees]]&lt;5,"Below 5",IF(Table1[[#This Row],[No of Employees]]&lt;10,"5 to 10",IF(Table1[[#This Row],[No of Employees]]&lt;15,"10 to 15","Above 15")))</f>
        <v>5 to 10</v>
      </c>
      <c r="J714" s="57">
        <v>16.952611000000001</v>
      </c>
      <c r="K714" s="34">
        <v>4.1070010000000003</v>
      </c>
      <c r="L714" s="34">
        <f t="shared" si="146"/>
        <v>21.059612000000001</v>
      </c>
      <c r="M714" s="67">
        <f t="shared" si="147"/>
        <v>7.7227473438611831E-4</v>
      </c>
      <c r="N714" s="34">
        <v>35.278930000000003</v>
      </c>
      <c r="O714" s="68">
        <f t="shared" si="148"/>
        <v>6.6067609225439511E-4</v>
      </c>
      <c r="P714" s="71"/>
      <c r="Q714" s="10">
        <v>30</v>
      </c>
      <c r="R714" s="8">
        <v>137</v>
      </c>
      <c r="S714" s="8">
        <v>18</v>
      </c>
      <c r="T714" s="8">
        <v>7</v>
      </c>
      <c r="U714" s="8">
        <v>0</v>
      </c>
      <c r="V714" s="8">
        <v>0</v>
      </c>
      <c r="W714" s="22">
        <v>5</v>
      </c>
      <c r="X714" s="16">
        <v>197</v>
      </c>
      <c r="Y714" s="8">
        <v>192</v>
      </c>
      <c r="Z714" s="9">
        <f t="shared" si="149"/>
        <v>2.5380710659898442E-2</v>
      </c>
      <c r="AA714" s="8">
        <f t="shared" si="150"/>
        <v>5</v>
      </c>
      <c r="AB714" s="42" t="str">
        <f t="shared" si="151"/>
        <v>C. 100-250</v>
      </c>
      <c r="AC714" s="40">
        <v>0.9</v>
      </c>
      <c r="AD714" s="26">
        <f t="shared" si="152"/>
        <v>173</v>
      </c>
      <c r="AE714" s="31">
        <f t="shared" si="153"/>
        <v>1</v>
      </c>
      <c r="AF714" s="31">
        <f>Table1[[#This Row],[Contactable leads]]*Table1[[#This Row],[Average productive calls per lead]]</f>
        <v>173</v>
      </c>
      <c r="AG714" s="31">
        <f>Table1[[#This Row],[Total Calls]]*$AG$1</f>
        <v>155.70000000000002</v>
      </c>
      <c r="AH714" s="31">
        <f>IF(Table1[[#This Row],[MSRU]]="Metro",3,IF(Table1[[#This Row],[MSRU]]="URBAN",2,1))</f>
        <v>2</v>
      </c>
      <c r="AI714" s="23">
        <f t="shared" si="154"/>
        <v>24</v>
      </c>
      <c r="AJ714" s="4">
        <f t="shared" si="155"/>
        <v>8</v>
      </c>
      <c r="AK714" s="4">
        <f t="shared" si="156"/>
        <v>6</v>
      </c>
      <c r="AL714" s="4">
        <f t="shared" si="157"/>
        <v>15</v>
      </c>
      <c r="AM714" s="4">
        <f>(Table1[[#This Row],[Total Employees dedicated for sales pitch]]*Table1[[#This Row],[Working days]]*Table1[[#This Row],[Productive working hours]]*60)/Table1[[#This Row],[Minutes per connected call]]</f>
        <v>1152</v>
      </c>
      <c r="AN71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173</v>
      </c>
      <c r="AO714" s="22">
        <f>Table1[[#This Row],[Contactable leads]]-Table1[[#This Row],[Contacted leads]]</f>
        <v>0</v>
      </c>
      <c r="AP714" s="17"/>
    </row>
    <row r="715" spans="1:42" x14ac:dyDescent="0.35">
      <c r="A715" s="11">
        <v>716</v>
      </c>
      <c r="B715" s="5" t="str">
        <f>IF(Table1[[#This Row],[Savings]]&gt;0,"N","Y")</f>
        <v>N</v>
      </c>
      <c r="C715" s="5" t="s">
        <v>213</v>
      </c>
      <c r="D715" s="5" t="s">
        <v>356</v>
      </c>
      <c r="E715" s="5" t="s">
        <v>1011</v>
      </c>
      <c r="F715" s="6">
        <v>28107</v>
      </c>
      <c r="G715" s="7">
        <f t="shared" ca="1" si="145"/>
        <v>48</v>
      </c>
      <c r="H715" s="4">
        <v>12</v>
      </c>
      <c r="I715" s="5" t="str">
        <f>IF(Table1[[#This Row],[No of Employees]]&lt;5,"Below 5",IF(Table1[[#This Row],[No of Employees]]&lt;10,"5 to 10",IF(Table1[[#This Row],[No of Employees]]&lt;15,"10 to 15","Above 15")))</f>
        <v>10 to 15</v>
      </c>
      <c r="J715" s="57">
        <v>28.327045999999999</v>
      </c>
      <c r="K715" s="34">
        <v>5.3925049999999999</v>
      </c>
      <c r="L715" s="34">
        <f t="shared" si="146"/>
        <v>33.719550999999996</v>
      </c>
      <c r="M715" s="67">
        <f t="shared" si="147"/>
        <v>1.2365259764588333E-3</v>
      </c>
      <c r="N715" s="34">
        <v>49.424000999999997</v>
      </c>
      <c r="O715" s="68">
        <f t="shared" si="148"/>
        <v>9.2557387211736049E-4</v>
      </c>
      <c r="P715" s="71"/>
      <c r="Q715" s="10">
        <v>52</v>
      </c>
      <c r="R715" s="8">
        <v>147</v>
      </c>
      <c r="S715" s="8">
        <v>10</v>
      </c>
      <c r="T715" s="8">
        <v>12</v>
      </c>
      <c r="U715" s="8">
        <v>0</v>
      </c>
      <c r="V715" s="8">
        <v>4</v>
      </c>
      <c r="W715" s="22">
        <v>14</v>
      </c>
      <c r="X715" s="16">
        <v>239</v>
      </c>
      <c r="Y715" s="8">
        <v>230</v>
      </c>
      <c r="Z715" s="9">
        <f t="shared" si="149"/>
        <v>3.7656903765690419E-2</v>
      </c>
      <c r="AA715" s="8">
        <f t="shared" si="150"/>
        <v>9</v>
      </c>
      <c r="AB715" s="42" t="str">
        <f t="shared" si="151"/>
        <v>C. 100-250</v>
      </c>
      <c r="AC715" s="40">
        <v>0.9</v>
      </c>
      <c r="AD715" s="26">
        <f t="shared" si="152"/>
        <v>207</v>
      </c>
      <c r="AE715" s="31">
        <f t="shared" si="153"/>
        <v>1</v>
      </c>
      <c r="AF715" s="31">
        <f>Table1[[#This Row],[Contactable leads]]*Table1[[#This Row],[Average productive calls per lead]]</f>
        <v>207</v>
      </c>
      <c r="AG715" s="31">
        <f>Table1[[#This Row],[Total Calls]]*$AG$1</f>
        <v>186.3</v>
      </c>
      <c r="AH715" s="31">
        <f>IF(Table1[[#This Row],[MSRU]]="Metro",3,IF(Table1[[#This Row],[MSRU]]="URBAN",2,1))</f>
        <v>2</v>
      </c>
      <c r="AI715" s="23">
        <f t="shared" si="154"/>
        <v>24</v>
      </c>
      <c r="AJ715" s="4">
        <f t="shared" si="155"/>
        <v>8</v>
      </c>
      <c r="AK715" s="4">
        <f t="shared" si="156"/>
        <v>6</v>
      </c>
      <c r="AL715" s="4">
        <f t="shared" si="157"/>
        <v>15</v>
      </c>
      <c r="AM715" s="4">
        <f>(Table1[[#This Row],[Total Employees dedicated for sales pitch]]*Table1[[#This Row],[Working days]]*Table1[[#This Row],[Productive working hours]]*60)/Table1[[#This Row],[Minutes per connected call]]</f>
        <v>1152</v>
      </c>
      <c r="AN71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207</v>
      </c>
      <c r="AO715" s="22">
        <f>Table1[[#This Row],[Contactable leads]]-Table1[[#This Row],[Contacted leads]]</f>
        <v>0</v>
      </c>
      <c r="AP715" s="17"/>
    </row>
    <row r="716" spans="1:42" x14ac:dyDescent="0.35">
      <c r="A716" s="11">
        <v>717</v>
      </c>
      <c r="B716" s="5" t="str">
        <f>IF(Table1[[#This Row],[Savings]]&gt;0,"N","Y")</f>
        <v>N</v>
      </c>
      <c r="C716" s="5" t="s">
        <v>174</v>
      </c>
      <c r="D716" s="5" t="s">
        <v>343</v>
      </c>
      <c r="E716" s="5" t="s">
        <v>1012</v>
      </c>
      <c r="F716" s="6">
        <v>28394</v>
      </c>
      <c r="G716" s="7">
        <f t="shared" ca="1" si="145"/>
        <v>47</v>
      </c>
      <c r="H716" s="4">
        <v>7</v>
      </c>
      <c r="I716" s="5" t="str">
        <f>IF(Table1[[#This Row],[No of Employees]]&lt;5,"Below 5",IF(Table1[[#This Row],[No of Employees]]&lt;10,"5 to 10",IF(Table1[[#This Row],[No of Employees]]&lt;15,"10 to 15","Above 15")))</f>
        <v>5 to 10</v>
      </c>
      <c r="J716" s="57">
        <v>19.844207999999998</v>
      </c>
      <c r="K716" s="34">
        <v>0.55235000000000001</v>
      </c>
      <c r="L716" s="34">
        <f t="shared" si="146"/>
        <v>20.396557999999999</v>
      </c>
      <c r="M716" s="67">
        <f t="shared" si="147"/>
        <v>7.4795995348067449E-4</v>
      </c>
      <c r="N716" s="34">
        <v>47.705711999999998</v>
      </c>
      <c r="O716" s="68">
        <f t="shared" si="148"/>
        <v>8.9339510530431622E-4</v>
      </c>
      <c r="P716" s="71"/>
      <c r="Q716" s="10">
        <v>37</v>
      </c>
      <c r="R716" s="8">
        <v>236</v>
      </c>
      <c r="S716" s="8">
        <v>7</v>
      </c>
      <c r="T716" s="8">
        <v>15</v>
      </c>
      <c r="U716" s="8">
        <v>0</v>
      </c>
      <c r="V716" s="8">
        <v>2</v>
      </c>
      <c r="W716" s="22">
        <v>4</v>
      </c>
      <c r="X716" s="16">
        <v>301</v>
      </c>
      <c r="Y716" s="8">
        <v>293</v>
      </c>
      <c r="Z716" s="9">
        <f t="shared" si="149"/>
        <v>2.6578073089700949E-2</v>
      </c>
      <c r="AA716" s="8">
        <f t="shared" si="150"/>
        <v>8</v>
      </c>
      <c r="AB716" s="42" t="str">
        <f t="shared" si="151"/>
        <v>D. 240-500</v>
      </c>
      <c r="AC716" s="40">
        <v>0.9</v>
      </c>
      <c r="AD716" s="26">
        <f t="shared" si="152"/>
        <v>264</v>
      </c>
      <c r="AE716" s="31">
        <f t="shared" si="153"/>
        <v>1</v>
      </c>
      <c r="AF716" s="31">
        <f>Table1[[#This Row],[Contactable leads]]*Table1[[#This Row],[Average productive calls per lead]]</f>
        <v>264</v>
      </c>
      <c r="AG716" s="31">
        <f>Table1[[#This Row],[Total Calls]]*$AG$1</f>
        <v>237.6</v>
      </c>
      <c r="AH716" s="31">
        <f>IF(Table1[[#This Row],[MSRU]]="Metro",3,IF(Table1[[#This Row],[MSRU]]="URBAN",2,1))</f>
        <v>1</v>
      </c>
      <c r="AI716" s="23">
        <f t="shared" si="154"/>
        <v>24</v>
      </c>
      <c r="AJ716" s="4">
        <f t="shared" si="155"/>
        <v>8</v>
      </c>
      <c r="AK716" s="4">
        <f t="shared" si="156"/>
        <v>6</v>
      </c>
      <c r="AL716" s="4">
        <f t="shared" si="157"/>
        <v>15</v>
      </c>
      <c r="AM716" s="4">
        <f>(Table1[[#This Row],[Total Employees dedicated for sales pitch]]*Table1[[#This Row],[Working days]]*Table1[[#This Row],[Productive working hours]]*60)/Table1[[#This Row],[Minutes per connected call]]</f>
        <v>576</v>
      </c>
      <c r="AN71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264</v>
      </c>
      <c r="AO716" s="22">
        <f>Table1[[#This Row],[Contactable leads]]-Table1[[#This Row],[Contacted leads]]</f>
        <v>0</v>
      </c>
      <c r="AP716" s="17"/>
    </row>
    <row r="717" spans="1:42" x14ac:dyDescent="0.35">
      <c r="A717" s="11">
        <v>718</v>
      </c>
      <c r="B717" s="5" t="str">
        <f>IF(Table1[[#This Row],[Savings]]&gt;0,"N","Y")</f>
        <v>N</v>
      </c>
      <c r="C717" s="5" t="s">
        <v>181</v>
      </c>
      <c r="D717" s="5" t="s">
        <v>343</v>
      </c>
      <c r="E717" s="5" t="s">
        <v>1013</v>
      </c>
      <c r="F717" s="6">
        <v>28373</v>
      </c>
      <c r="G717" s="7">
        <f t="shared" ca="1" si="145"/>
        <v>47</v>
      </c>
      <c r="H717" s="4">
        <v>9</v>
      </c>
      <c r="I717" s="5" t="str">
        <f>IF(Table1[[#This Row],[No of Employees]]&lt;5,"Below 5",IF(Table1[[#This Row],[No of Employees]]&lt;10,"5 to 10",IF(Table1[[#This Row],[No of Employees]]&lt;15,"10 to 15","Above 15")))</f>
        <v>5 to 10</v>
      </c>
      <c r="J717" s="57">
        <v>41.076197999999998</v>
      </c>
      <c r="K717" s="34">
        <v>2.901513</v>
      </c>
      <c r="L717" s="34">
        <f t="shared" si="146"/>
        <v>43.977710999999999</v>
      </c>
      <c r="M717" s="67">
        <f t="shared" si="147"/>
        <v>1.6127018428181141E-3</v>
      </c>
      <c r="N717" s="34">
        <v>45.260497999999998</v>
      </c>
      <c r="O717" s="68">
        <f t="shared" si="148"/>
        <v>8.4760305803287868E-4</v>
      </c>
      <c r="P717" s="71"/>
      <c r="Q717" s="10">
        <v>42</v>
      </c>
      <c r="R717" s="8">
        <v>191</v>
      </c>
      <c r="S717" s="8">
        <v>13</v>
      </c>
      <c r="T717" s="8">
        <v>35</v>
      </c>
      <c r="U717" s="8">
        <v>0</v>
      </c>
      <c r="V717" s="8">
        <v>1</v>
      </c>
      <c r="W717" s="22">
        <v>9</v>
      </c>
      <c r="X717" s="16">
        <v>291</v>
      </c>
      <c r="Y717" s="8">
        <v>275</v>
      </c>
      <c r="Z717" s="9">
        <f t="shared" si="149"/>
        <v>5.4982817869415834E-2</v>
      </c>
      <c r="AA717" s="8">
        <f t="shared" si="150"/>
        <v>16</v>
      </c>
      <c r="AB717" s="42" t="str">
        <f t="shared" si="151"/>
        <v>D. 240-500</v>
      </c>
      <c r="AC717" s="40">
        <v>0.9</v>
      </c>
      <c r="AD717" s="26">
        <f t="shared" si="152"/>
        <v>248</v>
      </c>
      <c r="AE717" s="31">
        <f t="shared" si="153"/>
        <v>1</v>
      </c>
      <c r="AF717" s="31">
        <f>Table1[[#This Row],[Contactable leads]]*Table1[[#This Row],[Average productive calls per lead]]</f>
        <v>248</v>
      </c>
      <c r="AG717" s="31">
        <f>Table1[[#This Row],[Total Calls]]*$AG$1</f>
        <v>223.20000000000002</v>
      </c>
      <c r="AH717" s="31">
        <f>IF(Table1[[#This Row],[MSRU]]="Metro",3,IF(Table1[[#This Row],[MSRU]]="URBAN",2,1))</f>
        <v>1</v>
      </c>
      <c r="AI717" s="23">
        <f t="shared" si="154"/>
        <v>24</v>
      </c>
      <c r="AJ717" s="4">
        <f t="shared" si="155"/>
        <v>8</v>
      </c>
      <c r="AK717" s="4">
        <f t="shared" si="156"/>
        <v>6</v>
      </c>
      <c r="AL717" s="4">
        <f t="shared" si="157"/>
        <v>15</v>
      </c>
      <c r="AM717" s="4">
        <f>(Table1[[#This Row],[Total Employees dedicated for sales pitch]]*Table1[[#This Row],[Working days]]*Table1[[#This Row],[Productive working hours]]*60)/Table1[[#This Row],[Minutes per connected call]]</f>
        <v>576</v>
      </c>
      <c r="AN71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248</v>
      </c>
      <c r="AO717" s="22">
        <f>Table1[[#This Row],[Contactable leads]]-Table1[[#This Row],[Contacted leads]]</f>
        <v>0</v>
      </c>
      <c r="AP717" s="17"/>
    </row>
    <row r="718" spans="1:42" x14ac:dyDescent="0.35">
      <c r="A718" s="11">
        <v>719</v>
      </c>
      <c r="B718" s="5" t="str">
        <f>IF(Table1[[#This Row],[Savings]]&gt;0,"N","Y")</f>
        <v>N</v>
      </c>
      <c r="C718" s="5" t="s">
        <v>188</v>
      </c>
      <c r="D718" s="5" t="s">
        <v>343</v>
      </c>
      <c r="E718" s="5" t="s">
        <v>1014</v>
      </c>
      <c r="F718" s="6">
        <v>28487</v>
      </c>
      <c r="G718" s="7">
        <f t="shared" ca="1" si="145"/>
        <v>47</v>
      </c>
      <c r="H718" s="4">
        <v>10</v>
      </c>
      <c r="I718" s="5" t="str">
        <f>IF(Table1[[#This Row],[No of Employees]]&lt;5,"Below 5",IF(Table1[[#This Row],[No of Employees]]&lt;10,"5 to 10",IF(Table1[[#This Row],[No of Employees]]&lt;15,"10 to 15","Above 15")))</f>
        <v>10 to 15</v>
      </c>
      <c r="J718" s="57">
        <v>23.183133000000002</v>
      </c>
      <c r="K718" s="34">
        <v>1.3199270000000001</v>
      </c>
      <c r="L718" s="34">
        <f t="shared" si="146"/>
        <v>24.503060000000001</v>
      </c>
      <c r="M718" s="67">
        <f t="shared" si="147"/>
        <v>8.9854904036917296E-4</v>
      </c>
      <c r="N718" s="34">
        <v>17.839794999999999</v>
      </c>
      <c r="O718" s="68">
        <f t="shared" si="148"/>
        <v>3.3408966902396121E-4</v>
      </c>
      <c r="P718" s="71"/>
      <c r="Q718" s="10">
        <v>59</v>
      </c>
      <c r="R718" s="8">
        <v>84</v>
      </c>
      <c r="S718" s="8">
        <v>3</v>
      </c>
      <c r="T718" s="8">
        <v>15</v>
      </c>
      <c r="U718" s="8">
        <v>0</v>
      </c>
      <c r="V718" s="8">
        <v>2</v>
      </c>
      <c r="W718" s="22">
        <v>4</v>
      </c>
      <c r="X718" s="16">
        <v>167</v>
      </c>
      <c r="Y718" s="8">
        <v>163</v>
      </c>
      <c r="Z718" s="9">
        <f t="shared" si="149"/>
        <v>2.39520958083832E-2</v>
      </c>
      <c r="AA718" s="8">
        <f t="shared" si="150"/>
        <v>4</v>
      </c>
      <c r="AB718" s="42" t="str">
        <f t="shared" si="151"/>
        <v>C. 100-250</v>
      </c>
      <c r="AC718" s="40">
        <v>0.9</v>
      </c>
      <c r="AD718" s="26">
        <f t="shared" si="152"/>
        <v>147</v>
      </c>
      <c r="AE718" s="31">
        <f t="shared" si="153"/>
        <v>1</v>
      </c>
      <c r="AF718" s="31">
        <f>Table1[[#This Row],[Contactable leads]]*Table1[[#This Row],[Average productive calls per lead]]</f>
        <v>147</v>
      </c>
      <c r="AG718" s="31">
        <f>Table1[[#This Row],[Total Calls]]*$AG$1</f>
        <v>132.30000000000001</v>
      </c>
      <c r="AH718" s="31">
        <f>IF(Table1[[#This Row],[MSRU]]="Metro",3,IF(Table1[[#This Row],[MSRU]]="URBAN",2,1))</f>
        <v>1</v>
      </c>
      <c r="AI718" s="23">
        <f t="shared" si="154"/>
        <v>24</v>
      </c>
      <c r="AJ718" s="4">
        <f t="shared" si="155"/>
        <v>8</v>
      </c>
      <c r="AK718" s="4">
        <f t="shared" si="156"/>
        <v>6</v>
      </c>
      <c r="AL718" s="4">
        <f t="shared" si="157"/>
        <v>15</v>
      </c>
      <c r="AM718" s="4">
        <f>(Table1[[#This Row],[Total Employees dedicated for sales pitch]]*Table1[[#This Row],[Working days]]*Table1[[#This Row],[Productive working hours]]*60)/Table1[[#This Row],[Minutes per connected call]]</f>
        <v>576</v>
      </c>
      <c r="AN71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147</v>
      </c>
      <c r="AO718" s="22">
        <f>Table1[[#This Row],[Contactable leads]]-Table1[[#This Row],[Contacted leads]]</f>
        <v>0</v>
      </c>
      <c r="AP718" s="17"/>
    </row>
    <row r="719" spans="1:42" x14ac:dyDescent="0.35">
      <c r="A719" s="11">
        <v>720</v>
      </c>
      <c r="B719" s="5" t="str">
        <f>IF(Table1[[#This Row],[Savings]]&gt;0,"N","Y")</f>
        <v>N</v>
      </c>
      <c r="C719" s="5" t="s">
        <v>316</v>
      </c>
      <c r="D719" s="5" t="s">
        <v>356</v>
      </c>
      <c r="E719" s="5" t="s">
        <v>1015</v>
      </c>
      <c r="F719" s="6">
        <v>28629</v>
      </c>
      <c r="G719" s="7">
        <f t="shared" ca="1" si="145"/>
        <v>47</v>
      </c>
      <c r="H719" s="4">
        <v>10</v>
      </c>
      <c r="I719" s="5" t="str">
        <f>IF(Table1[[#This Row],[No of Employees]]&lt;5,"Below 5",IF(Table1[[#This Row],[No of Employees]]&lt;10,"5 to 10",IF(Table1[[#This Row],[No of Employees]]&lt;15,"10 to 15","Above 15")))</f>
        <v>10 to 15</v>
      </c>
      <c r="J719" s="57">
        <v>18.002780999999999</v>
      </c>
      <c r="K719" s="34">
        <v>41.728490999999998</v>
      </c>
      <c r="L719" s="34">
        <f t="shared" si="146"/>
        <v>59.731271999999997</v>
      </c>
      <c r="M719" s="67">
        <f t="shared" si="147"/>
        <v>2.1903989597882897E-3</v>
      </c>
      <c r="N719" s="34">
        <v>83.839575999999994</v>
      </c>
      <c r="O719" s="68">
        <f t="shared" si="148"/>
        <v>1.5700817300282454E-3</v>
      </c>
      <c r="P719" s="71"/>
      <c r="Q719" s="10">
        <v>15</v>
      </c>
      <c r="R719" s="8">
        <v>217</v>
      </c>
      <c r="S719" s="8">
        <v>56</v>
      </c>
      <c r="T719" s="8">
        <v>11</v>
      </c>
      <c r="U719" s="8">
        <v>0</v>
      </c>
      <c r="V719" s="8">
        <v>6</v>
      </c>
      <c r="W719" s="22">
        <v>3</v>
      </c>
      <c r="X719" s="16">
        <v>308</v>
      </c>
      <c r="Y719" s="8">
        <v>289</v>
      </c>
      <c r="Z719" s="9">
        <f t="shared" si="149"/>
        <v>6.1688311688311681E-2</v>
      </c>
      <c r="AA719" s="8">
        <f t="shared" si="150"/>
        <v>19</v>
      </c>
      <c r="AB719" s="42" t="str">
        <f t="shared" si="151"/>
        <v>D. 240-500</v>
      </c>
      <c r="AC719" s="40">
        <v>0.9</v>
      </c>
      <c r="AD719" s="26">
        <f t="shared" si="152"/>
        <v>260</v>
      </c>
      <c r="AE719" s="31">
        <f t="shared" si="153"/>
        <v>1</v>
      </c>
      <c r="AF719" s="31">
        <f>Table1[[#This Row],[Contactable leads]]*Table1[[#This Row],[Average productive calls per lead]]</f>
        <v>260</v>
      </c>
      <c r="AG719" s="31">
        <f>Table1[[#This Row],[Total Calls]]*$AG$1</f>
        <v>234</v>
      </c>
      <c r="AH719" s="31">
        <f>IF(Table1[[#This Row],[MSRU]]="Metro",3,IF(Table1[[#This Row],[MSRU]]="URBAN",2,1))</f>
        <v>2</v>
      </c>
      <c r="AI719" s="23">
        <f t="shared" si="154"/>
        <v>24</v>
      </c>
      <c r="AJ719" s="4">
        <f t="shared" si="155"/>
        <v>8</v>
      </c>
      <c r="AK719" s="4">
        <f t="shared" si="156"/>
        <v>6</v>
      </c>
      <c r="AL719" s="4">
        <f t="shared" si="157"/>
        <v>15</v>
      </c>
      <c r="AM719" s="4">
        <f>(Table1[[#This Row],[Total Employees dedicated for sales pitch]]*Table1[[#This Row],[Working days]]*Table1[[#This Row],[Productive working hours]]*60)/Table1[[#This Row],[Minutes per connected call]]</f>
        <v>1152</v>
      </c>
      <c r="AN71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260</v>
      </c>
      <c r="AO719" s="22">
        <f>Table1[[#This Row],[Contactable leads]]-Table1[[#This Row],[Contacted leads]]</f>
        <v>0</v>
      </c>
      <c r="AP719" s="17"/>
    </row>
    <row r="720" spans="1:42" x14ac:dyDescent="0.35">
      <c r="A720" s="11">
        <v>721</v>
      </c>
      <c r="B720" s="5" t="str">
        <f>IF(Table1[[#This Row],[Savings]]&gt;0,"N","Y")</f>
        <v>N</v>
      </c>
      <c r="C720" s="5" t="s">
        <v>314</v>
      </c>
      <c r="D720" s="5" t="s">
        <v>340</v>
      </c>
      <c r="E720" s="5" t="s">
        <v>1016</v>
      </c>
      <c r="F720" s="6">
        <v>28670</v>
      </c>
      <c r="G720" s="7">
        <f t="shared" ca="1" si="145"/>
        <v>46</v>
      </c>
      <c r="H720" s="4">
        <v>12</v>
      </c>
      <c r="I720" s="5" t="str">
        <f>IF(Table1[[#This Row],[No of Employees]]&lt;5,"Below 5",IF(Table1[[#This Row],[No of Employees]]&lt;10,"5 to 10",IF(Table1[[#This Row],[No of Employees]]&lt;15,"10 to 15","Above 15")))</f>
        <v>10 to 15</v>
      </c>
      <c r="J720" s="57">
        <v>26.104987999999999</v>
      </c>
      <c r="K720" s="34">
        <v>8.9009540000000005</v>
      </c>
      <c r="L720" s="34">
        <f t="shared" si="146"/>
        <v>35.005941999999997</v>
      </c>
      <c r="M720" s="67">
        <f t="shared" si="147"/>
        <v>1.2836990804952085E-3</v>
      </c>
      <c r="N720" s="34">
        <v>85.585628</v>
      </c>
      <c r="O720" s="68">
        <f t="shared" si="148"/>
        <v>1.6027804204996677E-3</v>
      </c>
      <c r="P720" s="71"/>
      <c r="Q720" s="10">
        <v>89</v>
      </c>
      <c r="R720" s="8">
        <v>104</v>
      </c>
      <c r="S720" s="8">
        <v>10</v>
      </c>
      <c r="T720" s="8">
        <v>14</v>
      </c>
      <c r="U720" s="8">
        <v>0</v>
      </c>
      <c r="V720" s="8">
        <v>3</v>
      </c>
      <c r="W720" s="22">
        <v>11</v>
      </c>
      <c r="X720" s="16">
        <v>231</v>
      </c>
      <c r="Y720" s="8">
        <v>222</v>
      </c>
      <c r="Z720" s="9">
        <f t="shared" si="149"/>
        <v>3.8961038961038974E-2</v>
      </c>
      <c r="AA720" s="8">
        <f t="shared" si="150"/>
        <v>9</v>
      </c>
      <c r="AB720" s="42" t="str">
        <f t="shared" si="151"/>
        <v>C. 100-250</v>
      </c>
      <c r="AC720" s="40">
        <v>0.9</v>
      </c>
      <c r="AD720" s="26">
        <f t="shared" si="152"/>
        <v>200</v>
      </c>
      <c r="AE720" s="31">
        <f t="shared" si="153"/>
        <v>1</v>
      </c>
      <c r="AF720" s="31">
        <f>Table1[[#This Row],[Contactable leads]]*Table1[[#This Row],[Average productive calls per lead]]</f>
        <v>200</v>
      </c>
      <c r="AG720" s="31">
        <f>Table1[[#This Row],[Total Calls]]*$AG$1</f>
        <v>180</v>
      </c>
      <c r="AH720" s="31">
        <f>IF(Table1[[#This Row],[MSRU]]="Metro",3,IF(Table1[[#This Row],[MSRU]]="URBAN",2,1))</f>
        <v>3</v>
      </c>
      <c r="AI720" s="23">
        <f t="shared" si="154"/>
        <v>24</v>
      </c>
      <c r="AJ720" s="4">
        <f t="shared" si="155"/>
        <v>8</v>
      </c>
      <c r="AK720" s="4">
        <f t="shared" si="156"/>
        <v>6</v>
      </c>
      <c r="AL720" s="4">
        <f t="shared" si="157"/>
        <v>15</v>
      </c>
      <c r="AM720" s="4">
        <f>(Table1[[#This Row],[Total Employees dedicated for sales pitch]]*Table1[[#This Row],[Working days]]*Table1[[#This Row],[Productive working hours]]*60)/Table1[[#This Row],[Minutes per connected call]]</f>
        <v>1728</v>
      </c>
      <c r="AN72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200</v>
      </c>
      <c r="AO720" s="22">
        <f>Table1[[#This Row],[Contactable leads]]-Table1[[#This Row],[Contacted leads]]</f>
        <v>0</v>
      </c>
      <c r="AP720" s="17"/>
    </row>
    <row r="721" spans="1:42" x14ac:dyDescent="0.35">
      <c r="A721" s="11">
        <v>722</v>
      </c>
      <c r="B721" s="5" t="str">
        <f>IF(Table1[[#This Row],[Savings]]&gt;0,"N","Y")</f>
        <v>N</v>
      </c>
      <c r="C721" s="5" t="s">
        <v>188</v>
      </c>
      <c r="D721" s="5" t="s">
        <v>343</v>
      </c>
      <c r="E721" s="5" t="s">
        <v>1017</v>
      </c>
      <c r="F721" s="6">
        <v>28963</v>
      </c>
      <c r="G721" s="7">
        <f t="shared" ca="1" si="145"/>
        <v>46</v>
      </c>
      <c r="H721" s="4">
        <v>5</v>
      </c>
      <c r="I721" s="5" t="str">
        <f>IF(Table1[[#This Row],[No of Employees]]&lt;5,"Below 5",IF(Table1[[#This Row],[No of Employees]]&lt;10,"5 to 10",IF(Table1[[#This Row],[No of Employees]]&lt;15,"10 to 15","Above 15")))</f>
        <v>5 to 10</v>
      </c>
      <c r="J721" s="57">
        <v>12.659103999999999</v>
      </c>
      <c r="K721" s="34">
        <v>0.164656</v>
      </c>
      <c r="L721" s="34">
        <f t="shared" si="146"/>
        <v>12.82376</v>
      </c>
      <c r="M721" s="67">
        <f t="shared" si="147"/>
        <v>4.7025870409347182E-4</v>
      </c>
      <c r="N721" s="34">
        <v>7.3162390000000004</v>
      </c>
      <c r="O721" s="68">
        <f t="shared" si="148"/>
        <v>1.3701277766982171E-4</v>
      </c>
      <c r="P721" s="71"/>
      <c r="Q721" s="10">
        <v>12</v>
      </c>
      <c r="R721" s="8">
        <v>29</v>
      </c>
      <c r="S721" s="8">
        <v>4</v>
      </c>
      <c r="T721" s="8">
        <v>5</v>
      </c>
      <c r="U721" s="8">
        <v>0</v>
      </c>
      <c r="V721" s="8">
        <v>0</v>
      </c>
      <c r="W721" s="22">
        <v>3</v>
      </c>
      <c r="X721" s="16">
        <v>53</v>
      </c>
      <c r="Y721" s="8">
        <v>51</v>
      </c>
      <c r="Z721" s="9">
        <f t="shared" si="149"/>
        <v>3.7735849056603765E-2</v>
      </c>
      <c r="AA721" s="8">
        <f t="shared" si="150"/>
        <v>2</v>
      </c>
      <c r="AB721" s="42" t="str">
        <f t="shared" si="151"/>
        <v>B. 50-100</v>
      </c>
      <c r="AC721" s="40">
        <v>0.9</v>
      </c>
      <c r="AD721" s="26">
        <f t="shared" si="152"/>
        <v>46</v>
      </c>
      <c r="AE721" s="31">
        <f t="shared" si="153"/>
        <v>1</v>
      </c>
      <c r="AF721" s="31">
        <f>Table1[[#This Row],[Contactable leads]]*Table1[[#This Row],[Average productive calls per lead]]</f>
        <v>46</v>
      </c>
      <c r="AG721" s="31">
        <f>Table1[[#This Row],[Total Calls]]*$AG$1</f>
        <v>41.4</v>
      </c>
      <c r="AH721" s="31">
        <f>IF(Table1[[#This Row],[MSRU]]="Metro",3,IF(Table1[[#This Row],[MSRU]]="URBAN",2,1))</f>
        <v>1</v>
      </c>
      <c r="AI721" s="23">
        <f t="shared" si="154"/>
        <v>24</v>
      </c>
      <c r="AJ721" s="4">
        <f t="shared" si="155"/>
        <v>8</v>
      </c>
      <c r="AK721" s="4">
        <f t="shared" si="156"/>
        <v>6</v>
      </c>
      <c r="AL721" s="4">
        <f t="shared" si="157"/>
        <v>15</v>
      </c>
      <c r="AM721" s="4">
        <f>(Table1[[#This Row],[Total Employees dedicated for sales pitch]]*Table1[[#This Row],[Working days]]*Table1[[#This Row],[Productive working hours]]*60)/Table1[[#This Row],[Minutes per connected call]]</f>
        <v>576</v>
      </c>
      <c r="AN72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46</v>
      </c>
      <c r="AO721" s="22">
        <f>Table1[[#This Row],[Contactable leads]]-Table1[[#This Row],[Contacted leads]]</f>
        <v>0</v>
      </c>
      <c r="AP721" s="17"/>
    </row>
    <row r="722" spans="1:42" x14ac:dyDescent="0.35">
      <c r="A722" s="11">
        <v>723</v>
      </c>
      <c r="B722" s="5" t="str">
        <f>IF(Table1[[#This Row],[Savings]]&gt;0,"N","Y")</f>
        <v>N</v>
      </c>
      <c r="C722" s="5" t="s">
        <v>174</v>
      </c>
      <c r="D722" s="5" t="s">
        <v>343</v>
      </c>
      <c r="E722" s="5" t="s">
        <v>1018</v>
      </c>
      <c r="F722" s="6">
        <v>30581</v>
      </c>
      <c r="G722" s="7">
        <f t="shared" ca="1" si="145"/>
        <v>41</v>
      </c>
      <c r="H722" s="4">
        <v>7</v>
      </c>
      <c r="I722" s="5" t="str">
        <f>IF(Table1[[#This Row],[No of Employees]]&lt;5,"Below 5",IF(Table1[[#This Row],[No of Employees]]&lt;10,"5 to 10",IF(Table1[[#This Row],[No of Employees]]&lt;15,"10 to 15","Above 15")))</f>
        <v>5 to 10</v>
      </c>
      <c r="J722" s="57">
        <v>16.277718</v>
      </c>
      <c r="K722" s="34">
        <v>0.36174200000000001</v>
      </c>
      <c r="L722" s="34">
        <f t="shared" si="146"/>
        <v>16.63946</v>
      </c>
      <c r="M722" s="67">
        <f t="shared" si="147"/>
        <v>6.1018382256180408E-4</v>
      </c>
      <c r="N722" s="34">
        <v>28.308441999999999</v>
      </c>
      <c r="O722" s="68">
        <f t="shared" si="148"/>
        <v>5.3013826775274054E-4</v>
      </c>
      <c r="P722" s="71"/>
      <c r="Q722" s="10">
        <v>32</v>
      </c>
      <c r="R722" s="8">
        <v>116</v>
      </c>
      <c r="S722" s="8">
        <v>0</v>
      </c>
      <c r="T722" s="8">
        <v>17</v>
      </c>
      <c r="U722" s="8">
        <v>0</v>
      </c>
      <c r="V722" s="8">
        <v>1</v>
      </c>
      <c r="W722" s="22">
        <v>2</v>
      </c>
      <c r="X722" s="16">
        <v>168</v>
      </c>
      <c r="Y722" s="8">
        <v>163</v>
      </c>
      <c r="Z722" s="9">
        <f t="shared" si="149"/>
        <v>2.9761904761904767E-2</v>
      </c>
      <c r="AA722" s="8">
        <f t="shared" si="150"/>
        <v>5</v>
      </c>
      <c r="AB722" s="42" t="str">
        <f t="shared" si="151"/>
        <v>C. 100-250</v>
      </c>
      <c r="AC722" s="40">
        <v>0.9</v>
      </c>
      <c r="AD722" s="26">
        <f t="shared" si="152"/>
        <v>147</v>
      </c>
      <c r="AE722" s="31">
        <f t="shared" si="153"/>
        <v>1</v>
      </c>
      <c r="AF722" s="31">
        <f>Table1[[#This Row],[Contactable leads]]*Table1[[#This Row],[Average productive calls per lead]]</f>
        <v>147</v>
      </c>
      <c r="AG722" s="31">
        <f>Table1[[#This Row],[Total Calls]]*$AG$1</f>
        <v>132.30000000000001</v>
      </c>
      <c r="AH722" s="31">
        <f>IF(Table1[[#This Row],[MSRU]]="Metro",3,IF(Table1[[#This Row],[MSRU]]="URBAN",2,1))</f>
        <v>1</v>
      </c>
      <c r="AI722" s="23">
        <f t="shared" si="154"/>
        <v>24</v>
      </c>
      <c r="AJ722" s="4">
        <f t="shared" si="155"/>
        <v>8</v>
      </c>
      <c r="AK722" s="4">
        <f t="shared" si="156"/>
        <v>6</v>
      </c>
      <c r="AL722" s="4">
        <f t="shared" si="157"/>
        <v>15</v>
      </c>
      <c r="AM722" s="4">
        <f>(Table1[[#This Row],[Total Employees dedicated for sales pitch]]*Table1[[#This Row],[Working days]]*Table1[[#This Row],[Productive working hours]]*60)/Table1[[#This Row],[Minutes per connected call]]</f>
        <v>576</v>
      </c>
      <c r="AN72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147</v>
      </c>
      <c r="AO722" s="22">
        <f>Table1[[#This Row],[Contactable leads]]-Table1[[#This Row],[Contacted leads]]</f>
        <v>0</v>
      </c>
      <c r="AP722" s="17"/>
    </row>
    <row r="723" spans="1:42" x14ac:dyDescent="0.35">
      <c r="A723" s="11">
        <v>724</v>
      </c>
      <c r="B723" s="5" t="str">
        <f>IF(Table1[[#This Row],[Savings]]&gt;0,"N","Y")</f>
        <v>N</v>
      </c>
      <c r="C723" s="5" t="s">
        <v>188</v>
      </c>
      <c r="D723" s="5" t="s">
        <v>356</v>
      </c>
      <c r="E723" s="5" t="s">
        <v>1019</v>
      </c>
      <c r="F723" s="6">
        <v>30672</v>
      </c>
      <c r="G723" s="7">
        <f t="shared" ca="1" si="145"/>
        <v>41</v>
      </c>
      <c r="H723" s="4">
        <v>11</v>
      </c>
      <c r="I723" s="5" t="str">
        <f>IF(Table1[[#This Row],[No of Employees]]&lt;5,"Below 5",IF(Table1[[#This Row],[No of Employees]]&lt;10,"5 to 10",IF(Table1[[#This Row],[No of Employees]]&lt;15,"10 to 15","Above 15")))</f>
        <v>10 to 15</v>
      </c>
      <c r="J723" s="57">
        <v>48.205638999999998</v>
      </c>
      <c r="K723" s="34">
        <v>12.206728999999999</v>
      </c>
      <c r="L723" s="34">
        <f t="shared" si="146"/>
        <v>60.412368000000001</v>
      </c>
      <c r="M723" s="67">
        <f t="shared" si="147"/>
        <v>2.2153753569076405E-3</v>
      </c>
      <c r="N723" s="34">
        <v>108.229164</v>
      </c>
      <c r="O723" s="68">
        <f t="shared" si="148"/>
        <v>2.0268307780162281E-3</v>
      </c>
      <c r="P723" s="71"/>
      <c r="Q723" s="10">
        <v>13</v>
      </c>
      <c r="R723" s="8">
        <v>202</v>
      </c>
      <c r="S723" s="8">
        <v>10</v>
      </c>
      <c r="T723" s="8">
        <v>8</v>
      </c>
      <c r="U723" s="8">
        <v>0</v>
      </c>
      <c r="V723" s="8">
        <v>3</v>
      </c>
      <c r="W723" s="22">
        <v>18</v>
      </c>
      <c r="X723" s="16">
        <v>254</v>
      </c>
      <c r="Y723" s="8">
        <v>243</v>
      </c>
      <c r="Z723" s="9">
        <f t="shared" si="149"/>
        <v>4.3307086614173262E-2</v>
      </c>
      <c r="AA723" s="8">
        <f t="shared" si="150"/>
        <v>11</v>
      </c>
      <c r="AB723" s="42" t="str">
        <f t="shared" si="151"/>
        <v>C. 100-250</v>
      </c>
      <c r="AC723" s="40">
        <v>0.9</v>
      </c>
      <c r="AD723" s="26">
        <f t="shared" si="152"/>
        <v>219</v>
      </c>
      <c r="AE723" s="31">
        <f t="shared" si="153"/>
        <v>1</v>
      </c>
      <c r="AF723" s="31">
        <f>Table1[[#This Row],[Contactable leads]]*Table1[[#This Row],[Average productive calls per lead]]</f>
        <v>219</v>
      </c>
      <c r="AG723" s="31">
        <f>Table1[[#This Row],[Total Calls]]*$AG$1</f>
        <v>197.1</v>
      </c>
      <c r="AH723" s="31">
        <f>IF(Table1[[#This Row],[MSRU]]="Metro",3,IF(Table1[[#This Row],[MSRU]]="URBAN",2,1))</f>
        <v>2</v>
      </c>
      <c r="AI723" s="23">
        <f t="shared" si="154"/>
        <v>24</v>
      </c>
      <c r="AJ723" s="4">
        <f t="shared" si="155"/>
        <v>8</v>
      </c>
      <c r="AK723" s="4">
        <f t="shared" si="156"/>
        <v>6</v>
      </c>
      <c r="AL723" s="4">
        <f t="shared" si="157"/>
        <v>15</v>
      </c>
      <c r="AM723" s="4">
        <f>(Table1[[#This Row],[Total Employees dedicated for sales pitch]]*Table1[[#This Row],[Working days]]*Table1[[#This Row],[Productive working hours]]*60)/Table1[[#This Row],[Minutes per connected call]]</f>
        <v>1152</v>
      </c>
      <c r="AN72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219</v>
      </c>
      <c r="AO723" s="22">
        <f>Table1[[#This Row],[Contactable leads]]-Table1[[#This Row],[Contacted leads]]</f>
        <v>0</v>
      </c>
      <c r="AP723" s="17"/>
    </row>
    <row r="724" spans="1:42" x14ac:dyDescent="0.35">
      <c r="A724" s="11">
        <v>726</v>
      </c>
      <c r="B724" s="5" t="str">
        <f>IF(Table1[[#This Row],[Savings]]&gt;0,"N","Y")</f>
        <v>N</v>
      </c>
      <c r="C724" s="5" t="s">
        <v>311</v>
      </c>
      <c r="D724" s="5" t="s">
        <v>340</v>
      </c>
      <c r="E724" s="5" t="s">
        <v>1020</v>
      </c>
      <c r="F724" s="6">
        <v>32898</v>
      </c>
      <c r="G724" s="7">
        <f t="shared" ca="1" si="145"/>
        <v>35</v>
      </c>
      <c r="H724" s="4">
        <v>7</v>
      </c>
      <c r="I724" s="5" t="str">
        <f>IF(Table1[[#This Row],[No of Employees]]&lt;5,"Below 5",IF(Table1[[#This Row],[No of Employees]]&lt;10,"5 to 10",IF(Table1[[#This Row],[No of Employees]]&lt;15,"10 to 15","Above 15")))</f>
        <v>5 to 10</v>
      </c>
      <c r="J724" s="57">
        <v>20.486888</v>
      </c>
      <c r="K724" s="34">
        <v>6.8554449999999996</v>
      </c>
      <c r="L724" s="34">
        <f t="shared" si="146"/>
        <v>27.342333</v>
      </c>
      <c r="M724" s="67">
        <f t="shared" si="147"/>
        <v>1.0026677108330294E-3</v>
      </c>
      <c r="N724" s="34">
        <v>26.956060999999998</v>
      </c>
      <c r="O724" s="68">
        <f t="shared" si="148"/>
        <v>5.0481193857214771E-4</v>
      </c>
      <c r="P724" s="71"/>
      <c r="Q724" s="10">
        <v>46</v>
      </c>
      <c r="R724" s="8">
        <v>118</v>
      </c>
      <c r="S724" s="8">
        <v>14</v>
      </c>
      <c r="T724" s="8">
        <v>8</v>
      </c>
      <c r="U724" s="8">
        <v>0</v>
      </c>
      <c r="V724" s="8">
        <v>1</v>
      </c>
      <c r="W724" s="22">
        <v>8</v>
      </c>
      <c r="X724" s="16">
        <v>195</v>
      </c>
      <c r="Y724" s="8">
        <v>189</v>
      </c>
      <c r="Z724" s="9">
        <f t="shared" si="149"/>
        <v>3.0769230769230771E-2</v>
      </c>
      <c r="AA724" s="8">
        <f t="shared" si="150"/>
        <v>6</v>
      </c>
      <c r="AB724" s="42" t="str">
        <f t="shared" si="151"/>
        <v>C. 100-250</v>
      </c>
      <c r="AC724" s="40">
        <v>0.9</v>
      </c>
      <c r="AD724" s="26">
        <f t="shared" si="152"/>
        <v>170</v>
      </c>
      <c r="AE724" s="31">
        <f t="shared" si="153"/>
        <v>1</v>
      </c>
      <c r="AF724" s="31">
        <f>Table1[[#This Row],[Contactable leads]]*Table1[[#This Row],[Average productive calls per lead]]</f>
        <v>170</v>
      </c>
      <c r="AG724" s="31">
        <f>Table1[[#This Row],[Total Calls]]*$AG$1</f>
        <v>153</v>
      </c>
      <c r="AH724" s="31">
        <f>IF(Table1[[#This Row],[MSRU]]="Metro",3,IF(Table1[[#This Row],[MSRU]]="URBAN",2,1))</f>
        <v>3</v>
      </c>
      <c r="AI724" s="23">
        <f t="shared" si="154"/>
        <v>24</v>
      </c>
      <c r="AJ724" s="4">
        <f t="shared" si="155"/>
        <v>8</v>
      </c>
      <c r="AK724" s="4">
        <f t="shared" si="156"/>
        <v>6</v>
      </c>
      <c r="AL724" s="4">
        <f t="shared" si="157"/>
        <v>15</v>
      </c>
      <c r="AM724" s="4">
        <f>(Table1[[#This Row],[Total Employees dedicated for sales pitch]]*Table1[[#This Row],[Working days]]*Table1[[#This Row],[Productive working hours]]*60)/Table1[[#This Row],[Minutes per connected call]]</f>
        <v>1728</v>
      </c>
      <c r="AN72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170</v>
      </c>
      <c r="AO724" s="22">
        <f>Table1[[#This Row],[Contactable leads]]-Table1[[#This Row],[Contacted leads]]</f>
        <v>0</v>
      </c>
      <c r="AP724" s="17"/>
    </row>
    <row r="725" spans="1:42" x14ac:dyDescent="0.35">
      <c r="A725" s="11">
        <v>727</v>
      </c>
      <c r="B725" s="5" t="str">
        <f>IF(Table1[[#This Row],[Savings]]&gt;0,"N","Y")</f>
        <v>N</v>
      </c>
      <c r="C725" s="5" t="s">
        <v>222</v>
      </c>
      <c r="D725" s="5" t="s">
        <v>175</v>
      </c>
      <c r="E725" s="5" t="s">
        <v>1021</v>
      </c>
      <c r="F725" s="6">
        <v>35131</v>
      </c>
      <c r="G725" s="7">
        <f t="shared" ca="1" si="145"/>
        <v>29</v>
      </c>
      <c r="H725" s="4">
        <v>11</v>
      </c>
      <c r="I725" s="5" t="str">
        <f>IF(Table1[[#This Row],[No of Employees]]&lt;5,"Below 5",IF(Table1[[#This Row],[No of Employees]]&lt;10,"5 to 10",IF(Table1[[#This Row],[No of Employees]]&lt;15,"10 to 15","Above 15")))</f>
        <v>10 to 15</v>
      </c>
      <c r="J725" s="57">
        <v>37.443969000000003</v>
      </c>
      <c r="K725" s="34">
        <v>5.6034680000000003</v>
      </c>
      <c r="L725" s="34">
        <f t="shared" si="146"/>
        <v>43.047437000000002</v>
      </c>
      <c r="M725" s="67">
        <f t="shared" si="147"/>
        <v>1.5785878664420865E-3</v>
      </c>
      <c r="N725" s="34">
        <v>37.083796999999997</v>
      </c>
      <c r="O725" s="68">
        <f t="shared" si="148"/>
        <v>6.944762238513259E-4</v>
      </c>
      <c r="P725" s="71"/>
      <c r="Q725" s="10">
        <v>181</v>
      </c>
      <c r="R725" s="8">
        <v>123</v>
      </c>
      <c r="S725" s="8">
        <v>58</v>
      </c>
      <c r="T725" s="8">
        <v>11</v>
      </c>
      <c r="U725" s="8">
        <v>0</v>
      </c>
      <c r="V725" s="8">
        <v>3</v>
      </c>
      <c r="W725" s="22">
        <v>17</v>
      </c>
      <c r="X725" s="16">
        <v>393</v>
      </c>
      <c r="Y725" s="8">
        <v>381</v>
      </c>
      <c r="Z725" s="9">
        <f t="shared" si="149"/>
        <v>3.0534351145038219E-2</v>
      </c>
      <c r="AA725" s="8">
        <f t="shared" si="150"/>
        <v>12</v>
      </c>
      <c r="AB725" s="42" t="str">
        <f t="shared" si="151"/>
        <v>D. 240-500</v>
      </c>
      <c r="AC725" s="40">
        <v>0.9</v>
      </c>
      <c r="AD725" s="26">
        <f t="shared" si="152"/>
        <v>343</v>
      </c>
      <c r="AE725" s="31">
        <f t="shared" si="153"/>
        <v>1</v>
      </c>
      <c r="AF725" s="31">
        <f>Table1[[#This Row],[Contactable leads]]*Table1[[#This Row],[Average productive calls per lead]]</f>
        <v>343</v>
      </c>
      <c r="AG725" s="31">
        <f>Table1[[#This Row],[Total Calls]]*$AG$1</f>
        <v>308.7</v>
      </c>
      <c r="AH725" s="31">
        <f>IF(Table1[[#This Row],[MSRU]]="Metro",3,IF(Table1[[#This Row],[MSRU]]="URBAN",2,1))</f>
        <v>1</v>
      </c>
      <c r="AI725" s="23">
        <f t="shared" si="154"/>
        <v>24</v>
      </c>
      <c r="AJ725" s="4">
        <f t="shared" si="155"/>
        <v>8</v>
      </c>
      <c r="AK725" s="4">
        <f t="shared" si="156"/>
        <v>6</v>
      </c>
      <c r="AL725" s="4">
        <f t="shared" si="157"/>
        <v>15</v>
      </c>
      <c r="AM725" s="4">
        <f>(Table1[[#This Row],[Total Employees dedicated for sales pitch]]*Table1[[#This Row],[Working days]]*Table1[[#This Row],[Productive working hours]]*60)/Table1[[#This Row],[Minutes per connected call]]</f>
        <v>576</v>
      </c>
      <c r="AN72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343</v>
      </c>
      <c r="AO725" s="22">
        <f>Table1[[#This Row],[Contactable leads]]-Table1[[#This Row],[Contacted leads]]</f>
        <v>0</v>
      </c>
      <c r="AP725" s="17"/>
    </row>
    <row r="726" spans="1:42" x14ac:dyDescent="0.35">
      <c r="A726" s="11">
        <v>728</v>
      </c>
      <c r="B726" s="5" t="str">
        <f>IF(Table1[[#This Row],[Savings]]&gt;0,"N","Y")</f>
        <v>N</v>
      </c>
      <c r="C726" s="5" t="s">
        <v>184</v>
      </c>
      <c r="D726" s="5" t="s">
        <v>175</v>
      </c>
      <c r="E726" s="5" t="s">
        <v>211</v>
      </c>
      <c r="F726" s="6">
        <v>35154</v>
      </c>
      <c r="G726" s="7">
        <f t="shared" ca="1" si="145"/>
        <v>29</v>
      </c>
      <c r="H726" s="4">
        <v>8</v>
      </c>
      <c r="I726" s="5" t="str">
        <f>IF(Table1[[#This Row],[No of Employees]]&lt;5,"Below 5",IF(Table1[[#This Row],[No of Employees]]&lt;10,"5 to 10",IF(Table1[[#This Row],[No of Employees]]&lt;15,"10 to 15","Above 15")))</f>
        <v>5 to 10</v>
      </c>
      <c r="J726" s="57">
        <v>42.633882999999997</v>
      </c>
      <c r="K726" s="34">
        <v>3.6527500000000002</v>
      </c>
      <c r="L726" s="34">
        <f t="shared" si="146"/>
        <v>46.286632999999995</v>
      </c>
      <c r="M726" s="67">
        <f t="shared" si="147"/>
        <v>1.6973720696137581E-3</v>
      </c>
      <c r="N726" s="34">
        <v>53.455368</v>
      </c>
      <c r="O726" s="68">
        <f t="shared" si="148"/>
        <v>1.0010701469761311E-3</v>
      </c>
      <c r="P726" s="71"/>
      <c r="Q726" s="10">
        <v>93</v>
      </c>
      <c r="R726" s="8">
        <v>191</v>
      </c>
      <c r="S726" s="8">
        <v>3</v>
      </c>
      <c r="T726" s="8">
        <v>12</v>
      </c>
      <c r="U726" s="8">
        <v>0</v>
      </c>
      <c r="V726" s="8">
        <v>4</v>
      </c>
      <c r="W726" s="22">
        <v>7</v>
      </c>
      <c r="X726" s="16">
        <v>310</v>
      </c>
      <c r="Y726" s="8">
        <v>302</v>
      </c>
      <c r="Z726" s="9">
        <f t="shared" si="149"/>
        <v>2.5806451612903181E-2</v>
      </c>
      <c r="AA726" s="8">
        <f t="shared" si="150"/>
        <v>8</v>
      </c>
      <c r="AB726" s="42" t="str">
        <f t="shared" si="151"/>
        <v>D. 240-500</v>
      </c>
      <c r="AC726" s="40">
        <v>0.9</v>
      </c>
      <c r="AD726" s="26">
        <f t="shared" si="152"/>
        <v>272</v>
      </c>
      <c r="AE726" s="31">
        <f t="shared" si="153"/>
        <v>1</v>
      </c>
      <c r="AF726" s="31">
        <f>Table1[[#This Row],[Contactable leads]]*Table1[[#This Row],[Average productive calls per lead]]</f>
        <v>272</v>
      </c>
      <c r="AG726" s="31">
        <f>Table1[[#This Row],[Total Calls]]*$AG$1</f>
        <v>244.8</v>
      </c>
      <c r="AH726" s="31">
        <f>IF(Table1[[#This Row],[MSRU]]="Metro",3,IF(Table1[[#This Row],[MSRU]]="URBAN",2,1))</f>
        <v>1</v>
      </c>
      <c r="AI726" s="23">
        <f t="shared" si="154"/>
        <v>24</v>
      </c>
      <c r="AJ726" s="4">
        <f t="shared" si="155"/>
        <v>8</v>
      </c>
      <c r="AK726" s="4">
        <f t="shared" si="156"/>
        <v>6</v>
      </c>
      <c r="AL726" s="4">
        <f t="shared" si="157"/>
        <v>15</v>
      </c>
      <c r="AM726" s="4">
        <f>(Table1[[#This Row],[Total Employees dedicated for sales pitch]]*Table1[[#This Row],[Working days]]*Table1[[#This Row],[Productive working hours]]*60)/Table1[[#This Row],[Minutes per connected call]]</f>
        <v>576</v>
      </c>
      <c r="AN72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272</v>
      </c>
      <c r="AO726" s="22">
        <f>Table1[[#This Row],[Contactable leads]]-Table1[[#This Row],[Contacted leads]]</f>
        <v>0</v>
      </c>
      <c r="AP726" s="17"/>
    </row>
    <row r="727" spans="1:42" x14ac:dyDescent="0.35">
      <c r="A727" s="11">
        <v>729</v>
      </c>
      <c r="B727" s="5" t="str">
        <f>IF(Table1[[#This Row],[Savings]]&gt;0,"N","Y")</f>
        <v>N</v>
      </c>
      <c r="C727" s="5" t="s">
        <v>316</v>
      </c>
      <c r="D727" s="5" t="s">
        <v>356</v>
      </c>
      <c r="E727" s="5" t="s">
        <v>1022</v>
      </c>
      <c r="F727" s="6">
        <v>35877</v>
      </c>
      <c r="G727" s="7">
        <f t="shared" ca="1" si="145"/>
        <v>27</v>
      </c>
      <c r="H727" s="4">
        <v>10</v>
      </c>
      <c r="I727" s="5" t="str">
        <f>IF(Table1[[#This Row],[No of Employees]]&lt;5,"Below 5",IF(Table1[[#This Row],[No of Employees]]&lt;10,"5 to 10",IF(Table1[[#This Row],[No of Employees]]&lt;15,"10 to 15","Above 15")))</f>
        <v>10 to 15</v>
      </c>
      <c r="J727" s="57">
        <v>12.519707</v>
      </c>
      <c r="K727" s="34">
        <v>3.9486729999999999</v>
      </c>
      <c r="L727" s="34">
        <f t="shared" si="146"/>
        <v>16.46838</v>
      </c>
      <c r="M727" s="67">
        <f t="shared" si="147"/>
        <v>6.0391016654388798E-4</v>
      </c>
      <c r="N727" s="34">
        <v>30.309149000000001</v>
      </c>
      <c r="O727" s="68">
        <f t="shared" si="148"/>
        <v>5.6760593705297211E-4</v>
      </c>
      <c r="P727" s="71"/>
      <c r="Q727" s="10">
        <v>29</v>
      </c>
      <c r="R727" s="8">
        <v>175</v>
      </c>
      <c r="S727" s="8">
        <v>15</v>
      </c>
      <c r="T727" s="8">
        <v>19</v>
      </c>
      <c r="U727" s="8">
        <v>0</v>
      </c>
      <c r="V727" s="8">
        <v>3</v>
      </c>
      <c r="W727" s="22">
        <v>11</v>
      </c>
      <c r="X727" s="16">
        <v>252</v>
      </c>
      <c r="Y727" s="8">
        <v>239</v>
      </c>
      <c r="Z727" s="9">
        <f t="shared" si="149"/>
        <v>5.1587301587301626E-2</v>
      </c>
      <c r="AA727" s="8">
        <f t="shared" si="150"/>
        <v>13</v>
      </c>
      <c r="AB727" s="42" t="str">
        <f t="shared" si="151"/>
        <v>C. 100-250</v>
      </c>
      <c r="AC727" s="40">
        <v>0.9</v>
      </c>
      <c r="AD727" s="26">
        <f t="shared" si="152"/>
        <v>215</v>
      </c>
      <c r="AE727" s="31">
        <f t="shared" si="153"/>
        <v>1</v>
      </c>
      <c r="AF727" s="31">
        <f>Table1[[#This Row],[Contactable leads]]*Table1[[#This Row],[Average productive calls per lead]]</f>
        <v>215</v>
      </c>
      <c r="AG727" s="31">
        <f>Table1[[#This Row],[Total Calls]]*$AG$1</f>
        <v>193.5</v>
      </c>
      <c r="AH727" s="31">
        <f>IF(Table1[[#This Row],[MSRU]]="Metro",3,IF(Table1[[#This Row],[MSRU]]="URBAN",2,1))</f>
        <v>2</v>
      </c>
      <c r="AI727" s="23">
        <f t="shared" si="154"/>
        <v>24</v>
      </c>
      <c r="AJ727" s="4">
        <f t="shared" si="155"/>
        <v>8</v>
      </c>
      <c r="AK727" s="4">
        <f t="shared" si="156"/>
        <v>6</v>
      </c>
      <c r="AL727" s="4">
        <f t="shared" si="157"/>
        <v>15</v>
      </c>
      <c r="AM727" s="4">
        <f>(Table1[[#This Row],[Total Employees dedicated for sales pitch]]*Table1[[#This Row],[Working days]]*Table1[[#This Row],[Productive working hours]]*60)/Table1[[#This Row],[Minutes per connected call]]</f>
        <v>1152</v>
      </c>
      <c r="AN72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215</v>
      </c>
      <c r="AO727" s="22">
        <f>Table1[[#This Row],[Contactable leads]]-Table1[[#This Row],[Contacted leads]]</f>
        <v>0</v>
      </c>
      <c r="AP727" s="17"/>
    </row>
    <row r="728" spans="1:42" x14ac:dyDescent="0.35">
      <c r="A728" s="11">
        <v>730</v>
      </c>
      <c r="B728" s="5" t="str">
        <f>IF(Table1[[#This Row],[Savings]]&gt;0,"N","Y")</f>
        <v>N</v>
      </c>
      <c r="C728" s="5" t="s">
        <v>213</v>
      </c>
      <c r="D728" s="5" t="s">
        <v>356</v>
      </c>
      <c r="E728" s="5" t="s">
        <v>1023</v>
      </c>
      <c r="F728" s="6">
        <v>36181</v>
      </c>
      <c r="G728" s="7">
        <f t="shared" ca="1" si="145"/>
        <v>26</v>
      </c>
      <c r="H728" s="4">
        <v>9</v>
      </c>
      <c r="I728" s="5" t="str">
        <f>IF(Table1[[#This Row],[No of Employees]]&lt;5,"Below 5",IF(Table1[[#This Row],[No of Employees]]&lt;10,"5 to 10",IF(Table1[[#This Row],[No of Employees]]&lt;15,"10 to 15","Above 15")))</f>
        <v>5 to 10</v>
      </c>
      <c r="J728" s="57">
        <v>32.189644999999999</v>
      </c>
      <c r="K728" s="34">
        <v>4.8041330000000002</v>
      </c>
      <c r="L728" s="34">
        <f t="shared" si="146"/>
        <v>36.993777999999999</v>
      </c>
      <c r="M728" s="67">
        <f t="shared" si="147"/>
        <v>1.356594797610185E-3</v>
      </c>
      <c r="N728" s="34">
        <v>68.252590999999995</v>
      </c>
      <c r="O728" s="68">
        <f t="shared" si="148"/>
        <v>1.2781809172817172E-3</v>
      </c>
      <c r="P728" s="71"/>
      <c r="Q728" s="10">
        <v>52</v>
      </c>
      <c r="R728" s="8">
        <v>207</v>
      </c>
      <c r="S728" s="8">
        <v>15</v>
      </c>
      <c r="T728" s="8">
        <v>29</v>
      </c>
      <c r="U728" s="8">
        <v>0</v>
      </c>
      <c r="V728" s="8">
        <v>3</v>
      </c>
      <c r="W728" s="22">
        <v>8</v>
      </c>
      <c r="X728" s="16">
        <v>314</v>
      </c>
      <c r="Y728" s="8">
        <v>296</v>
      </c>
      <c r="Z728" s="9">
        <f t="shared" si="149"/>
        <v>5.7324840764331197E-2</v>
      </c>
      <c r="AA728" s="8">
        <f t="shared" si="150"/>
        <v>18</v>
      </c>
      <c r="AB728" s="42" t="str">
        <f t="shared" si="151"/>
        <v>D. 240-500</v>
      </c>
      <c r="AC728" s="40">
        <v>0.9</v>
      </c>
      <c r="AD728" s="26">
        <f t="shared" si="152"/>
        <v>266</v>
      </c>
      <c r="AE728" s="31">
        <f t="shared" si="153"/>
        <v>1</v>
      </c>
      <c r="AF728" s="31">
        <f>Table1[[#This Row],[Contactable leads]]*Table1[[#This Row],[Average productive calls per lead]]</f>
        <v>266</v>
      </c>
      <c r="AG728" s="31">
        <f>Table1[[#This Row],[Total Calls]]*$AG$1</f>
        <v>239.4</v>
      </c>
      <c r="AH728" s="31">
        <f>IF(Table1[[#This Row],[MSRU]]="Metro",3,IF(Table1[[#This Row],[MSRU]]="URBAN",2,1))</f>
        <v>2</v>
      </c>
      <c r="AI728" s="23">
        <f t="shared" si="154"/>
        <v>24</v>
      </c>
      <c r="AJ728" s="4">
        <f t="shared" si="155"/>
        <v>8</v>
      </c>
      <c r="AK728" s="4">
        <f t="shared" si="156"/>
        <v>6</v>
      </c>
      <c r="AL728" s="4">
        <f t="shared" si="157"/>
        <v>15</v>
      </c>
      <c r="AM728" s="4">
        <f>(Table1[[#This Row],[Total Employees dedicated for sales pitch]]*Table1[[#This Row],[Working days]]*Table1[[#This Row],[Productive working hours]]*60)/Table1[[#This Row],[Minutes per connected call]]</f>
        <v>1152</v>
      </c>
      <c r="AN72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266</v>
      </c>
      <c r="AO728" s="22">
        <f>Table1[[#This Row],[Contactable leads]]-Table1[[#This Row],[Contacted leads]]</f>
        <v>0</v>
      </c>
      <c r="AP728" s="17"/>
    </row>
    <row r="729" spans="1:42" x14ac:dyDescent="0.35">
      <c r="A729" s="11">
        <v>731</v>
      </c>
      <c r="B729" s="5" t="str">
        <f>IF(Table1[[#This Row],[Savings]]&gt;0,"N","Y")</f>
        <v>N</v>
      </c>
      <c r="C729" s="5" t="s">
        <v>179</v>
      </c>
      <c r="D729" s="5" t="s">
        <v>175</v>
      </c>
      <c r="E729" s="5" t="s">
        <v>1024</v>
      </c>
      <c r="F729" s="6">
        <v>43097</v>
      </c>
      <c r="G729" s="7">
        <f t="shared" ca="1" si="145"/>
        <v>7</v>
      </c>
      <c r="H729" s="4">
        <v>5</v>
      </c>
      <c r="I729" s="5" t="str">
        <f>IF(Table1[[#This Row],[No of Employees]]&lt;5,"Below 5",IF(Table1[[#This Row],[No of Employees]]&lt;10,"5 to 10",IF(Table1[[#This Row],[No of Employees]]&lt;15,"10 to 15","Above 15")))</f>
        <v>5 to 10</v>
      </c>
      <c r="J729" s="57">
        <v>13.451577</v>
      </c>
      <c r="K729" s="34">
        <v>0.47040799999999999</v>
      </c>
      <c r="L729" s="34">
        <f t="shared" si="146"/>
        <v>13.921985000000001</v>
      </c>
      <c r="M729" s="67">
        <f t="shared" si="147"/>
        <v>5.1053159326973937E-4</v>
      </c>
      <c r="N729" s="34">
        <v>56.876365</v>
      </c>
      <c r="O729" s="68">
        <f t="shared" si="148"/>
        <v>1.0651358918718525E-3</v>
      </c>
      <c r="P729" s="71"/>
      <c r="Q729" s="10">
        <v>8</v>
      </c>
      <c r="R729" s="8">
        <v>55</v>
      </c>
      <c r="S729" s="8">
        <v>5</v>
      </c>
      <c r="T729" s="8">
        <v>2</v>
      </c>
      <c r="U729" s="8">
        <v>0</v>
      </c>
      <c r="V729" s="8">
        <v>0</v>
      </c>
      <c r="W729" s="22">
        <v>1</v>
      </c>
      <c r="X729" s="16">
        <v>71</v>
      </c>
      <c r="Y729" s="8">
        <v>67</v>
      </c>
      <c r="Z729" s="9">
        <f t="shared" si="149"/>
        <v>5.633802816901412E-2</v>
      </c>
      <c r="AA729" s="8">
        <f t="shared" si="150"/>
        <v>4</v>
      </c>
      <c r="AB729" s="42" t="str">
        <f t="shared" si="151"/>
        <v>B. 50-100</v>
      </c>
      <c r="AC729" s="40">
        <v>0.9</v>
      </c>
      <c r="AD729" s="26">
        <f t="shared" si="152"/>
        <v>60</v>
      </c>
      <c r="AE729" s="31">
        <f t="shared" si="153"/>
        <v>1</v>
      </c>
      <c r="AF729" s="31">
        <f>Table1[[#This Row],[Contactable leads]]*Table1[[#This Row],[Average productive calls per lead]]</f>
        <v>60</v>
      </c>
      <c r="AG729" s="31">
        <f>Table1[[#This Row],[Total Calls]]*$AG$1</f>
        <v>54</v>
      </c>
      <c r="AH729" s="31">
        <f>IF(Table1[[#This Row],[MSRU]]="Metro",3,IF(Table1[[#This Row],[MSRU]]="URBAN",2,1))</f>
        <v>1</v>
      </c>
      <c r="AI729" s="23">
        <f t="shared" si="154"/>
        <v>24</v>
      </c>
      <c r="AJ729" s="4">
        <f t="shared" si="155"/>
        <v>8</v>
      </c>
      <c r="AK729" s="4">
        <f t="shared" si="156"/>
        <v>6</v>
      </c>
      <c r="AL729" s="4">
        <f t="shared" si="157"/>
        <v>15</v>
      </c>
      <c r="AM729" s="4">
        <f>(Table1[[#This Row],[Total Employees dedicated for sales pitch]]*Table1[[#This Row],[Working days]]*Table1[[#This Row],[Productive working hours]]*60)/Table1[[#This Row],[Minutes per connected call]]</f>
        <v>576</v>
      </c>
      <c r="AN72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60</v>
      </c>
      <c r="AO729" s="22">
        <f>Table1[[#This Row],[Contactable leads]]-Table1[[#This Row],[Contacted leads]]</f>
        <v>0</v>
      </c>
      <c r="AP729" s="17"/>
    </row>
    <row r="730" spans="1:42" x14ac:dyDescent="0.35">
      <c r="A730" s="11">
        <v>732</v>
      </c>
      <c r="B730" s="5" t="str">
        <f>IF(Table1[[#This Row],[Savings]]&gt;0,"N","Y")</f>
        <v>N</v>
      </c>
      <c r="C730" s="5" t="s">
        <v>188</v>
      </c>
      <c r="D730" s="5" t="s">
        <v>356</v>
      </c>
      <c r="E730" s="5" t="s">
        <v>1025</v>
      </c>
      <c r="F730" s="6">
        <v>36840</v>
      </c>
      <c r="G730" s="7">
        <f t="shared" ca="1" si="145"/>
        <v>24</v>
      </c>
      <c r="H730" s="4">
        <v>10</v>
      </c>
      <c r="I730" s="5" t="str">
        <f>IF(Table1[[#This Row],[No of Employees]]&lt;5,"Below 5",IF(Table1[[#This Row],[No of Employees]]&lt;10,"5 to 10",IF(Table1[[#This Row],[No of Employees]]&lt;15,"10 to 15","Above 15")))</f>
        <v>10 to 15</v>
      </c>
      <c r="J730" s="57">
        <v>61.983307000000003</v>
      </c>
      <c r="K730" s="34">
        <v>4.2471569999999996</v>
      </c>
      <c r="L730" s="34">
        <f t="shared" si="146"/>
        <v>66.230463999999998</v>
      </c>
      <c r="M730" s="67">
        <f t="shared" si="147"/>
        <v>2.4287301206626869E-3</v>
      </c>
      <c r="N730" s="34">
        <v>160.18395799999999</v>
      </c>
      <c r="O730" s="68">
        <f t="shared" si="148"/>
        <v>2.9997993537015477E-3</v>
      </c>
      <c r="P730" s="71"/>
      <c r="Q730" s="10">
        <v>155</v>
      </c>
      <c r="R730" s="8">
        <v>692</v>
      </c>
      <c r="S730" s="8">
        <v>20</v>
      </c>
      <c r="T730" s="8">
        <v>29</v>
      </c>
      <c r="U730" s="8">
        <v>4</v>
      </c>
      <c r="V730" s="8">
        <v>21</v>
      </c>
      <c r="W730" s="22">
        <v>44</v>
      </c>
      <c r="X730" s="16">
        <v>965</v>
      </c>
      <c r="Y730" s="8">
        <v>913</v>
      </c>
      <c r="Z730" s="9">
        <f t="shared" si="149"/>
        <v>5.3886010362694248E-2</v>
      </c>
      <c r="AA730" s="8">
        <f t="shared" si="150"/>
        <v>52</v>
      </c>
      <c r="AB730" s="42" t="str">
        <f t="shared" si="151"/>
        <v>F. 750-100</v>
      </c>
      <c r="AC730" s="40">
        <v>0.9</v>
      </c>
      <c r="AD730" s="26">
        <f t="shared" si="152"/>
        <v>822</v>
      </c>
      <c r="AE730" s="31">
        <f t="shared" si="153"/>
        <v>1</v>
      </c>
      <c r="AF730" s="31">
        <f>Table1[[#This Row],[Contactable leads]]*Table1[[#This Row],[Average productive calls per lead]]</f>
        <v>822</v>
      </c>
      <c r="AG730" s="31">
        <f>Table1[[#This Row],[Total Calls]]*$AG$1</f>
        <v>739.80000000000007</v>
      </c>
      <c r="AH730" s="31">
        <f>IF(Table1[[#This Row],[MSRU]]="Metro",3,IF(Table1[[#This Row],[MSRU]]="URBAN",2,1))</f>
        <v>2</v>
      </c>
      <c r="AI730" s="23">
        <f t="shared" si="154"/>
        <v>24</v>
      </c>
      <c r="AJ730" s="4">
        <f t="shared" si="155"/>
        <v>8</v>
      </c>
      <c r="AK730" s="4">
        <f t="shared" si="156"/>
        <v>6</v>
      </c>
      <c r="AL730" s="4">
        <f t="shared" si="157"/>
        <v>15</v>
      </c>
      <c r="AM730" s="4">
        <f>(Table1[[#This Row],[Total Employees dedicated for sales pitch]]*Table1[[#This Row],[Working days]]*Table1[[#This Row],[Productive working hours]]*60)/Table1[[#This Row],[Minutes per connected call]]</f>
        <v>1152</v>
      </c>
      <c r="AN73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822</v>
      </c>
      <c r="AO730" s="22">
        <f>Table1[[#This Row],[Contactable leads]]-Table1[[#This Row],[Contacted leads]]</f>
        <v>0</v>
      </c>
      <c r="AP730" s="17"/>
    </row>
    <row r="731" spans="1:42" x14ac:dyDescent="0.35">
      <c r="A731" s="11">
        <v>733</v>
      </c>
      <c r="B731" s="5" t="str">
        <f>IF(Table1[[#This Row],[Savings]]&gt;0,"N","Y")</f>
        <v>N</v>
      </c>
      <c r="C731" s="5" t="s">
        <v>314</v>
      </c>
      <c r="D731" s="5" t="s">
        <v>340</v>
      </c>
      <c r="E731" s="5" t="s">
        <v>1026</v>
      </c>
      <c r="F731" s="6">
        <v>38076</v>
      </c>
      <c r="G731" s="7">
        <f t="shared" ca="1" si="145"/>
        <v>21</v>
      </c>
      <c r="H731" s="4">
        <v>9</v>
      </c>
      <c r="I731" s="5" t="str">
        <f>IF(Table1[[#This Row],[No of Employees]]&lt;5,"Below 5",IF(Table1[[#This Row],[No of Employees]]&lt;10,"5 to 10",IF(Table1[[#This Row],[No of Employees]]&lt;15,"10 to 15","Above 15")))</f>
        <v>5 to 10</v>
      </c>
      <c r="J731" s="57">
        <v>20.344144</v>
      </c>
      <c r="K731" s="34">
        <v>5.4270259999999997</v>
      </c>
      <c r="L731" s="34">
        <f t="shared" si="146"/>
        <v>25.771169999999998</v>
      </c>
      <c r="M731" s="67">
        <f t="shared" si="147"/>
        <v>9.4505176384871185E-4</v>
      </c>
      <c r="N731" s="34">
        <v>38.468679999999999</v>
      </c>
      <c r="O731" s="68">
        <f t="shared" si="148"/>
        <v>7.2041122496019024E-4</v>
      </c>
      <c r="P731" s="71"/>
      <c r="Q731" s="10">
        <v>25</v>
      </c>
      <c r="R731" s="8">
        <v>116</v>
      </c>
      <c r="S731" s="8">
        <v>21</v>
      </c>
      <c r="T731" s="8">
        <v>9</v>
      </c>
      <c r="U731" s="8">
        <v>0</v>
      </c>
      <c r="V731" s="8">
        <v>3</v>
      </c>
      <c r="W731" s="22">
        <v>6</v>
      </c>
      <c r="X731" s="16">
        <v>180</v>
      </c>
      <c r="Y731" s="8">
        <v>172</v>
      </c>
      <c r="Z731" s="9">
        <f t="shared" si="149"/>
        <v>4.4444444444444398E-2</v>
      </c>
      <c r="AA731" s="8">
        <f t="shared" si="150"/>
        <v>8</v>
      </c>
      <c r="AB731" s="42" t="str">
        <f t="shared" si="151"/>
        <v>C. 100-250</v>
      </c>
      <c r="AC731" s="40">
        <v>0.9</v>
      </c>
      <c r="AD731" s="26">
        <f t="shared" si="152"/>
        <v>155</v>
      </c>
      <c r="AE731" s="31">
        <f t="shared" si="153"/>
        <v>1</v>
      </c>
      <c r="AF731" s="31">
        <f>Table1[[#This Row],[Contactable leads]]*Table1[[#This Row],[Average productive calls per lead]]</f>
        <v>155</v>
      </c>
      <c r="AG731" s="31">
        <f>Table1[[#This Row],[Total Calls]]*$AG$1</f>
        <v>139.5</v>
      </c>
      <c r="AH731" s="31">
        <f>IF(Table1[[#This Row],[MSRU]]="Metro",3,IF(Table1[[#This Row],[MSRU]]="URBAN",2,1))</f>
        <v>3</v>
      </c>
      <c r="AI731" s="23">
        <f t="shared" si="154"/>
        <v>24</v>
      </c>
      <c r="AJ731" s="4">
        <f t="shared" si="155"/>
        <v>8</v>
      </c>
      <c r="AK731" s="4">
        <f t="shared" si="156"/>
        <v>6</v>
      </c>
      <c r="AL731" s="4">
        <f t="shared" si="157"/>
        <v>15</v>
      </c>
      <c r="AM731" s="4">
        <f>(Table1[[#This Row],[Total Employees dedicated for sales pitch]]*Table1[[#This Row],[Working days]]*Table1[[#This Row],[Productive working hours]]*60)/Table1[[#This Row],[Minutes per connected call]]</f>
        <v>1728</v>
      </c>
      <c r="AN73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155</v>
      </c>
      <c r="AO731" s="22">
        <f>Table1[[#This Row],[Contactable leads]]-Table1[[#This Row],[Contacted leads]]</f>
        <v>0</v>
      </c>
      <c r="AP731" s="17"/>
    </row>
    <row r="732" spans="1:42" x14ac:dyDescent="0.35">
      <c r="A732" s="11">
        <v>734</v>
      </c>
      <c r="B732" s="5" t="str">
        <f>IF(Table1[[#This Row],[Savings]]&gt;0,"N","Y")</f>
        <v>N</v>
      </c>
      <c r="C732" s="5" t="s">
        <v>179</v>
      </c>
      <c r="D732" s="5" t="s">
        <v>343</v>
      </c>
      <c r="E732" s="5" t="s">
        <v>1027</v>
      </c>
      <c r="F732" s="6">
        <v>39113</v>
      </c>
      <c r="G732" s="7">
        <f t="shared" ca="1" si="145"/>
        <v>18</v>
      </c>
      <c r="H732" s="4">
        <v>7</v>
      </c>
      <c r="I732" s="5" t="str">
        <f>IF(Table1[[#This Row],[No of Employees]]&lt;5,"Below 5",IF(Table1[[#This Row],[No of Employees]]&lt;10,"5 to 10",IF(Table1[[#This Row],[No of Employees]]&lt;15,"10 to 15","Above 15")))</f>
        <v>5 to 10</v>
      </c>
      <c r="J732" s="57">
        <v>16.367625</v>
      </c>
      <c r="K732" s="34">
        <v>1.1153470000000001</v>
      </c>
      <c r="L732" s="34">
        <f t="shared" si="146"/>
        <v>17.482972</v>
      </c>
      <c r="M732" s="67">
        <f t="shared" si="147"/>
        <v>6.411161591001745E-4</v>
      </c>
      <c r="N732" s="34">
        <v>17.088077999999999</v>
      </c>
      <c r="O732" s="68">
        <f t="shared" si="148"/>
        <v>3.2001210346170643E-4</v>
      </c>
      <c r="P732" s="71"/>
      <c r="Q732" s="10">
        <v>44</v>
      </c>
      <c r="R732" s="8">
        <v>93</v>
      </c>
      <c r="S732" s="8">
        <v>6</v>
      </c>
      <c r="T732" s="8">
        <v>7</v>
      </c>
      <c r="U732" s="8">
        <v>0</v>
      </c>
      <c r="V732" s="8">
        <v>1</v>
      </c>
      <c r="W732" s="22">
        <v>2</v>
      </c>
      <c r="X732" s="16">
        <v>153</v>
      </c>
      <c r="Y732" s="8">
        <v>149</v>
      </c>
      <c r="Z732" s="9">
        <f t="shared" si="149"/>
        <v>2.6143790849673221E-2</v>
      </c>
      <c r="AA732" s="8">
        <f t="shared" si="150"/>
        <v>4</v>
      </c>
      <c r="AB732" s="42" t="str">
        <f t="shared" si="151"/>
        <v>C. 100-250</v>
      </c>
      <c r="AC732" s="40">
        <v>0.9</v>
      </c>
      <c r="AD732" s="26">
        <f t="shared" si="152"/>
        <v>134</v>
      </c>
      <c r="AE732" s="31">
        <f t="shared" si="153"/>
        <v>1</v>
      </c>
      <c r="AF732" s="31">
        <f>Table1[[#This Row],[Contactable leads]]*Table1[[#This Row],[Average productive calls per lead]]</f>
        <v>134</v>
      </c>
      <c r="AG732" s="31">
        <f>Table1[[#This Row],[Total Calls]]*$AG$1</f>
        <v>120.60000000000001</v>
      </c>
      <c r="AH732" s="31">
        <f>IF(Table1[[#This Row],[MSRU]]="Metro",3,IF(Table1[[#This Row],[MSRU]]="URBAN",2,1))</f>
        <v>1</v>
      </c>
      <c r="AI732" s="23">
        <f t="shared" si="154"/>
        <v>24</v>
      </c>
      <c r="AJ732" s="4">
        <f t="shared" si="155"/>
        <v>8</v>
      </c>
      <c r="AK732" s="4">
        <f t="shared" si="156"/>
        <v>6</v>
      </c>
      <c r="AL732" s="4">
        <f t="shared" si="157"/>
        <v>15</v>
      </c>
      <c r="AM732" s="4">
        <f>(Table1[[#This Row],[Total Employees dedicated for sales pitch]]*Table1[[#This Row],[Working days]]*Table1[[#This Row],[Productive working hours]]*60)/Table1[[#This Row],[Minutes per connected call]]</f>
        <v>576</v>
      </c>
      <c r="AN73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134</v>
      </c>
      <c r="AO732" s="22">
        <f>Table1[[#This Row],[Contactable leads]]-Table1[[#This Row],[Contacted leads]]</f>
        <v>0</v>
      </c>
      <c r="AP732" s="17"/>
    </row>
    <row r="733" spans="1:42" x14ac:dyDescent="0.35">
      <c r="A733" s="11">
        <v>735</v>
      </c>
      <c r="B733" s="5" t="str">
        <f>IF(Table1[[#This Row],[Savings]]&gt;0,"N","Y")</f>
        <v>N</v>
      </c>
      <c r="C733" s="5" t="s">
        <v>315</v>
      </c>
      <c r="D733" s="5" t="s">
        <v>356</v>
      </c>
      <c r="E733" s="5" t="s">
        <v>1028</v>
      </c>
      <c r="F733" s="6">
        <v>39150</v>
      </c>
      <c r="G733" s="7">
        <f t="shared" ca="1" si="145"/>
        <v>18</v>
      </c>
      <c r="H733" s="4">
        <v>10</v>
      </c>
      <c r="I733" s="5" t="str">
        <f>IF(Table1[[#This Row],[No of Employees]]&lt;5,"Below 5",IF(Table1[[#This Row],[No of Employees]]&lt;10,"5 to 10",IF(Table1[[#This Row],[No of Employees]]&lt;15,"10 to 15","Above 15")))</f>
        <v>10 to 15</v>
      </c>
      <c r="J733" s="57">
        <v>19.829847999999998</v>
      </c>
      <c r="K733" s="34">
        <v>5.04</v>
      </c>
      <c r="L733" s="34">
        <f t="shared" si="146"/>
        <v>24.869847999999998</v>
      </c>
      <c r="M733" s="67">
        <f t="shared" si="147"/>
        <v>9.1199948310648519E-4</v>
      </c>
      <c r="N733" s="34">
        <v>47.697693999999998</v>
      </c>
      <c r="O733" s="68">
        <f t="shared" si="148"/>
        <v>8.9324495049781572E-4</v>
      </c>
      <c r="P733" s="71"/>
      <c r="Q733" s="10">
        <v>64</v>
      </c>
      <c r="R733" s="8">
        <v>131</v>
      </c>
      <c r="S733" s="8">
        <v>4</v>
      </c>
      <c r="T733" s="8">
        <v>10</v>
      </c>
      <c r="U733" s="8">
        <v>0</v>
      </c>
      <c r="V733" s="8">
        <v>7</v>
      </c>
      <c r="W733" s="22">
        <v>12</v>
      </c>
      <c r="X733" s="16">
        <v>228</v>
      </c>
      <c r="Y733" s="8">
        <v>224</v>
      </c>
      <c r="Z733" s="9">
        <f t="shared" si="149"/>
        <v>1.7543859649122862E-2</v>
      </c>
      <c r="AA733" s="8">
        <f t="shared" si="150"/>
        <v>4</v>
      </c>
      <c r="AB733" s="42" t="str">
        <f t="shared" si="151"/>
        <v>C. 100-250</v>
      </c>
      <c r="AC733" s="40">
        <v>0.9</v>
      </c>
      <c r="AD733" s="26">
        <f t="shared" si="152"/>
        <v>202</v>
      </c>
      <c r="AE733" s="31">
        <f t="shared" si="153"/>
        <v>1</v>
      </c>
      <c r="AF733" s="31">
        <f>Table1[[#This Row],[Contactable leads]]*Table1[[#This Row],[Average productive calls per lead]]</f>
        <v>202</v>
      </c>
      <c r="AG733" s="31">
        <f>Table1[[#This Row],[Total Calls]]*$AG$1</f>
        <v>181.8</v>
      </c>
      <c r="AH733" s="31">
        <f>IF(Table1[[#This Row],[MSRU]]="Metro",3,IF(Table1[[#This Row],[MSRU]]="URBAN",2,1))</f>
        <v>2</v>
      </c>
      <c r="AI733" s="23">
        <f t="shared" si="154"/>
        <v>24</v>
      </c>
      <c r="AJ733" s="4">
        <f t="shared" si="155"/>
        <v>8</v>
      </c>
      <c r="AK733" s="4">
        <f t="shared" si="156"/>
        <v>6</v>
      </c>
      <c r="AL733" s="4">
        <f t="shared" si="157"/>
        <v>15</v>
      </c>
      <c r="AM733" s="4">
        <f>(Table1[[#This Row],[Total Employees dedicated for sales pitch]]*Table1[[#This Row],[Working days]]*Table1[[#This Row],[Productive working hours]]*60)/Table1[[#This Row],[Minutes per connected call]]</f>
        <v>1152</v>
      </c>
      <c r="AN73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202</v>
      </c>
      <c r="AO733" s="22">
        <f>Table1[[#This Row],[Contactable leads]]-Table1[[#This Row],[Contacted leads]]</f>
        <v>0</v>
      </c>
      <c r="AP733" s="17"/>
    </row>
    <row r="734" spans="1:42" x14ac:dyDescent="0.35">
      <c r="A734" s="11">
        <v>736</v>
      </c>
      <c r="B734" s="5" t="str">
        <f>IF(Table1[[#This Row],[Savings]]&gt;0,"N","Y")</f>
        <v>N</v>
      </c>
      <c r="C734" s="5" t="s">
        <v>314</v>
      </c>
      <c r="D734" s="5" t="s">
        <v>340</v>
      </c>
      <c r="E734" s="5" t="s">
        <v>1029</v>
      </c>
      <c r="F734" s="6">
        <v>40203</v>
      </c>
      <c r="G734" s="7">
        <f t="shared" ca="1" si="145"/>
        <v>15</v>
      </c>
      <c r="H734" s="4">
        <v>7</v>
      </c>
      <c r="I734" s="5" t="str">
        <f>IF(Table1[[#This Row],[No of Employees]]&lt;5,"Below 5",IF(Table1[[#This Row],[No of Employees]]&lt;10,"5 to 10",IF(Table1[[#This Row],[No of Employees]]&lt;15,"10 to 15","Above 15")))</f>
        <v>5 to 10</v>
      </c>
      <c r="J734" s="57">
        <v>11.244101000000001</v>
      </c>
      <c r="K734" s="34">
        <v>22.804226</v>
      </c>
      <c r="L734" s="34">
        <f t="shared" si="146"/>
        <v>34.048327</v>
      </c>
      <c r="M734" s="67">
        <f t="shared" si="147"/>
        <v>1.2485824852906454E-3</v>
      </c>
      <c r="N734" s="34">
        <v>42.097220999999998</v>
      </c>
      <c r="O734" s="68">
        <f t="shared" si="148"/>
        <v>7.8836369087865359E-4</v>
      </c>
      <c r="P734" s="71"/>
      <c r="Q734" s="10">
        <v>7</v>
      </c>
      <c r="R734" s="8">
        <v>40</v>
      </c>
      <c r="S734" s="8">
        <v>15</v>
      </c>
      <c r="T734" s="8">
        <v>6</v>
      </c>
      <c r="U734" s="8">
        <v>0</v>
      </c>
      <c r="V734" s="8">
        <v>5</v>
      </c>
      <c r="W734" s="22">
        <v>14</v>
      </c>
      <c r="X734" s="16">
        <v>87</v>
      </c>
      <c r="Y734" s="8">
        <v>84</v>
      </c>
      <c r="Z734" s="9">
        <f t="shared" si="149"/>
        <v>3.4482758620689613E-2</v>
      </c>
      <c r="AA734" s="8">
        <f t="shared" si="150"/>
        <v>3</v>
      </c>
      <c r="AB734" s="42" t="str">
        <f t="shared" si="151"/>
        <v>B. 50-100</v>
      </c>
      <c r="AC734" s="40">
        <v>0.9</v>
      </c>
      <c r="AD734" s="26">
        <f t="shared" si="152"/>
        <v>76</v>
      </c>
      <c r="AE734" s="31">
        <f t="shared" si="153"/>
        <v>1</v>
      </c>
      <c r="AF734" s="31">
        <f>Table1[[#This Row],[Contactable leads]]*Table1[[#This Row],[Average productive calls per lead]]</f>
        <v>76</v>
      </c>
      <c r="AG734" s="31">
        <f>Table1[[#This Row],[Total Calls]]*$AG$1</f>
        <v>68.400000000000006</v>
      </c>
      <c r="AH734" s="31">
        <f>IF(Table1[[#This Row],[MSRU]]="Metro",3,IF(Table1[[#This Row],[MSRU]]="URBAN",2,1))</f>
        <v>3</v>
      </c>
      <c r="AI734" s="23">
        <f t="shared" si="154"/>
        <v>24</v>
      </c>
      <c r="AJ734" s="4">
        <f t="shared" si="155"/>
        <v>8</v>
      </c>
      <c r="AK734" s="4">
        <f t="shared" si="156"/>
        <v>6</v>
      </c>
      <c r="AL734" s="4">
        <f t="shared" si="157"/>
        <v>15</v>
      </c>
      <c r="AM734" s="4">
        <f>(Table1[[#This Row],[Total Employees dedicated for sales pitch]]*Table1[[#This Row],[Working days]]*Table1[[#This Row],[Productive working hours]]*60)/Table1[[#This Row],[Minutes per connected call]]</f>
        <v>1728</v>
      </c>
      <c r="AN73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76</v>
      </c>
      <c r="AO734" s="22">
        <f>Table1[[#This Row],[Contactable leads]]-Table1[[#This Row],[Contacted leads]]</f>
        <v>0</v>
      </c>
      <c r="AP734" s="17"/>
    </row>
    <row r="735" spans="1:42" x14ac:dyDescent="0.35">
      <c r="A735" s="11">
        <v>737</v>
      </c>
      <c r="B735" s="5" t="str">
        <f>IF(Table1[[#This Row],[Savings]]&gt;0,"N","Y")</f>
        <v>N</v>
      </c>
      <c r="C735" s="5" t="s">
        <v>222</v>
      </c>
      <c r="D735" s="5" t="s">
        <v>175</v>
      </c>
      <c r="E735" s="5" t="s">
        <v>1030</v>
      </c>
      <c r="F735" s="6">
        <v>40626</v>
      </c>
      <c r="G735" s="7">
        <f t="shared" ca="1" si="145"/>
        <v>14</v>
      </c>
      <c r="H735" s="4">
        <v>10</v>
      </c>
      <c r="I735" s="5" t="str">
        <f>IF(Table1[[#This Row],[No of Employees]]&lt;5,"Below 5",IF(Table1[[#This Row],[No of Employees]]&lt;10,"5 to 10",IF(Table1[[#This Row],[No of Employees]]&lt;15,"10 to 15","Above 15")))</f>
        <v>10 to 15</v>
      </c>
      <c r="J735" s="57">
        <v>51.321879000000003</v>
      </c>
      <c r="K735" s="34">
        <v>5.9417010000000001</v>
      </c>
      <c r="L735" s="34">
        <f t="shared" si="146"/>
        <v>57.263580000000005</v>
      </c>
      <c r="M735" s="67">
        <f t="shared" si="147"/>
        <v>2.0999064956419063E-3</v>
      </c>
      <c r="N735" s="34">
        <v>45.898823</v>
      </c>
      <c r="O735" s="68">
        <f t="shared" si="148"/>
        <v>8.595571072795051E-4</v>
      </c>
      <c r="P735" s="71"/>
      <c r="Q735" s="10">
        <v>281</v>
      </c>
      <c r="R735" s="8">
        <v>87</v>
      </c>
      <c r="S735" s="8">
        <v>43</v>
      </c>
      <c r="T735" s="8">
        <v>15</v>
      </c>
      <c r="U735" s="8">
        <v>0</v>
      </c>
      <c r="V735" s="8">
        <v>8</v>
      </c>
      <c r="W735" s="22">
        <v>22</v>
      </c>
      <c r="X735" s="16">
        <v>456</v>
      </c>
      <c r="Y735" s="8">
        <v>439</v>
      </c>
      <c r="Z735" s="9">
        <f t="shared" si="149"/>
        <v>3.7280701754385914E-2</v>
      </c>
      <c r="AA735" s="8">
        <f t="shared" si="150"/>
        <v>17</v>
      </c>
      <c r="AB735" s="42" t="str">
        <f t="shared" si="151"/>
        <v>D. 240-500</v>
      </c>
      <c r="AC735" s="40">
        <v>0.9</v>
      </c>
      <c r="AD735" s="26">
        <f t="shared" si="152"/>
        <v>395</v>
      </c>
      <c r="AE735" s="31">
        <f t="shared" si="153"/>
        <v>1</v>
      </c>
      <c r="AF735" s="31">
        <f>Table1[[#This Row],[Contactable leads]]*Table1[[#This Row],[Average productive calls per lead]]</f>
        <v>395</v>
      </c>
      <c r="AG735" s="31">
        <f>Table1[[#This Row],[Total Calls]]*$AG$1</f>
        <v>355.5</v>
      </c>
      <c r="AH735" s="31">
        <f>IF(Table1[[#This Row],[MSRU]]="Metro",3,IF(Table1[[#This Row],[MSRU]]="URBAN",2,1))</f>
        <v>1</v>
      </c>
      <c r="AI735" s="23">
        <f t="shared" si="154"/>
        <v>24</v>
      </c>
      <c r="AJ735" s="4">
        <f t="shared" si="155"/>
        <v>8</v>
      </c>
      <c r="AK735" s="4">
        <f t="shared" si="156"/>
        <v>6</v>
      </c>
      <c r="AL735" s="4">
        <f t="shared" si="157"/>
        <v>15</v>
      </c>
      <c r="AM735" s="4">
        <f>(Table1[[#This Row],[Total Employees dedicated for sales pitch]]*Table1[[#This Row],[Working days]]*Table1[[#This Row],[Productive working hours]]*60)/Table1[[#This Row],[Minutes per connected call]]</f>
        <v>576</v>
      </c>
      <c r="AN73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395</v>
      </c>
      <c r="AO735" s="22">
        <f>Table1[[#This Row],[Contactable leads]]-Table1[[#This Row],[Contacted leads]]</f>
        <v>0</v>
      </c>
      <c r="AP735" s="17"/>
    </row>
    <row r="736" spans="1:42" x14ac:dyDescent="0.35">
      <c r="A736" s="11">
        <v>738</v>
      </c>
      <c r="B736" s="5" t="str">
        <f>IF(Table1[[#This Row],[Savings]]&gt;0,"N","Y")</f>
        <v>N</v>
      </c>
      <c r="C736" s="5" t="s">
        <v>222</v>
      </c>
      <c r="D736" s="5" t="s">
        <v>175</v>
      </c>
      <c r="E736" s="5" t="s">
        <v>1031</v>
      </c>
      <c r="F736" s="6">
        <v>40882</v>
      </c>
      <c r="G736" s="7">
        <f t="shared" ca="1" si="145"/>
        <v>13</v>
      </c>
      <c r="H736" s="4">
        <v>8</v>
      </c>
      <c r="I736" s="5" t="str">
        <f>IF(Table1[[#This Row],[No of Employees]]&lt;5,"Below 5",IF(Table1[[#This Row],[No of Employees]]&lt;10,"5 to 10",IF(Table1[[#This Row],[No of Employees]]&lt;15,"10 to 15","Above 15")))</f>
        <v>5 to 10</v>
      </c>
      <c r="J736" s="57">
        <v>10.981877000000001</v>
      </c>
      <c r="K736" s="34">
        <v>1.4021790000000001</v>
      </c>
      <c r="L736" s="34">
        <f t="shared" si="146"/>
        <v>12.384056000000001</v>
      </c>
      <c r="M736" s="67">
        <f t="shared" si="147"/>
        <v>4.5413436667412555E-4</v>
      </c>
      <c r="N736" s="34">
        <v>6.7880929999999999</v>
      </c>
      <c r="O736" s="68">
        <f t="shared" si="148"/>
        <v>1.2712207419837885E-4</v>
      </c>
      <c r="P736" s="71"/>
      <c r="Q736" s="10">
        <v>95</v>
      </c>
      <c r="R736" s="8">
        <v>32</v>
      </c>
      <c r="S736" s="8">
        <v>11</v>
      </c>
      <c r="T736" s="8">
        <v>4</v>
      </c>
      <c r="U736" s="8">
        <v>0</v>
      </c>
      <c r="V736" s="8">
        <v>0</v>
      </c>
      <c r="W736" s="22">
        <v>5</v>
      </c>
      <c r="X736" s="16">
        <v>147</v>
      </c>
      <c r="Y736" s="8">
        <v>145</v>
      </c>
      <c r="Z736" s="9">
        <f t="shared" si="149"/>
        <v>1.3605442176870763E-2</v>
      </c>
      <c r="AA736" s="8">
        <f t="shared" si="150"/>
        <v>2</v>
      </c>
      <c r="AB736" s="42" t="str">
        <f t="shared" si="151"/>
        <v>C. 100-250</v>
      </c>
      <c r="AC736" s="40">
        <v>0.9</v>
      </c>
      <c r="AD736" s="26">
        <f t="shared" si="152"/>
        <v>131</v>
      </c>
      <c r="AE736" s="31">
        <f t="shared" si="153"/>
        <v>1</v>
      </c>
      <c r="AF736" s="31">
        <f>Table1[[#This Row],[Contactable leads]]*Table1[[#This Row],[Average productive calls per lead]]</f>
        <v>131</v>
      </c>
      <c r="AG736" s="31">
        <f>Table1[[#This Row],[Total Calls]]*$AG$1</f>
        <v>117.9</v>
      </c>
      <c r="AH736" s="31">
        <f>IF(Table1[[#This Row],[MSRU]]="Metro",3,IF(Table1[[#This Row],[MSRU]]="URBAN",2,1))</f>
        <v>1</v>
      </c>
      <c r="AI736" s="23">
        <f t="shared" si="154"/>
        <v>24</v>
      </c>
      <c r="AJ736" s="4">
        <f t="shared" si="155"/>
        <v>8</v>
      </c>
      <c r="AK736" s="4">
        <f t="shared" si="156"/>
        <v>6</v>
      </c>
      <c r="AL736" s="4">
        <f t="shared" si="157"/>
        <v>15</v>
      </c>
      <c r="AM736" s="4">
        <f>(Table1[[#This Row],[Total Employees dedicated for sales pitch]]*Table1[[#This Row],[Working days]]*Table1[[#This Row],[Productive working hours]]*60)/Table1[[#This Row],[Minutes per connected call]]</f>
        <v>576</v>
      </c>
      <c r="AN73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131</v>
      </c>
      <c r="AO736" s="22">
        <f>Table1[[#This Row],[Contactable leads]]-Table1[[#This Row],[Contacted leads]]</f>
        <v>0</v>
      </c>
      <c r="AP736" s="17"/>
    </row>
    <row r="737" spans="1:42" x14ac:dyDescent="0.35">
      <c r="A737" s="11">
        <v>739</v>
      </c>
      <c r="B737" s="5" t="str">
        <f>IF(Table1[[#This Row],[Savings]]&gt;0,"N","Y")</f>
        <v>N</v>
      </c>
      <c r="C737" s="5" t="s">
        <v>174</v>
      </c>
      <c r="D737" s="5" t="s">
        <v>175</v>
      </c>
      <c r="E737" s="5" t="s">
        <v>1032</v>
      </c>
      <c r="F737" s="6">
        <v>40997</v>
      </c>
      <c r="G737" s="7">
        <f t="shared" ca="1" si="145"/>
        <v>13</v>
      </c>
      <c r="H737" s="4">
        <v>7</v>
      </c>
      <c r="I737" s="5" t="str">
        <f>IF(Table1[[#This Row],[No of Employees]]&lt;5,"Below 5",IF(Table1[[#This Row],[No of Employees]]&lt;10,"5 to 10",IF(Table1[[#This Row],[No of Employees]]&lt;15,"10 to 15","Above 15")))</f>
        <v>5 to 10</v>
      </c>
      <c r="J737" s="57">
        <v>18.04937</v>
      </c>
      <c r="K737" s="34">
        <v>0.73162000000000005</v>
      </c>
      <c r="L737" s="34">
        <f t="shared" si="146"/>
        <v>18.780989999999999</v>
      </c>
      <c r="M737" s="67">
        <f t="shared" si="147"/>
        <v>6.8871563558523029E-4</v>
      </c>
      <c r="N737" s="34">
        <v>16.586839999999999</v>
      </c>
      <c r="O737" s="68">
        <f t="shared" si="148"/>
        <v>3.1062531188017579E-4</v>
      </c>
      <c r="P737" s="71"/>
      <c r="Q737" s="10">
        <v>40</v>
      </c>
      <c r="R737" s="8">
        <v>83</v>
      </c>
      <c r="S737" s="8">
        <v>5</v>
      </c>
      <c r="T737" s="8">
        <v>8</v>
      </c>
      <c r="U737" s="8">
        <v>0</v>
      </c>
      <c r="V737" s="8">
        <v>2</v>
      </c>
      <c r="W737" s="22">
        <v>9</v>
      </c>
      <c r="X737" s="16">
        <v>147</v>
      </c>
      <c r="Y737" s="8">
        <v>146</v>
      </c>
      <c r="Z737" s="9">
        <f t="shared" si="149"/>
        <v>6.8027210884353817E-3</v>
      </c>
      <c r="AA737" s="8">
        <f t="shared" si="150"/>
        <v>1</v>
      </c>
      <c r="AB737" s="42" t="str">
        <f t="shared" si="151"/>
        <v>C. 100-250</v>
      </c>
      <c r="AC737" s="40">
        <v>0.9</v>
      </c>
      <c r="AD737" s="26">
        <f t="shared" si="152"/>
        <v>131</v>
      </c>
      <c r="AE737" s="31">
        <f t="shared" si="153"/>
        <v>1</v>
      </c>
      <c r="AF737" s="31">
        <f>Table1[[#This Row],[Contactable leads]]*Table1[[#This Row],[Average productive calls per lead]]</f>
        <v>131</v>
      </c>
      <c r="AG737" s="31">
        <f>Table1[[#This Row],[Total Calls]]*$AG$1</f>
        <v>117.9</v>
      </c>
      <c r="AH737" s="31">
        <f>IF(Table1[[#This Row],[MSRU]]="Metro",3,IF(Table1[[#This Row],[MSRU]]="URBAN",2,1))</f>
        <v>1</v>
      </c>
      <c r="AI737" s="23">
        <f t="shared" si="154"/>
        <v>24</v>
      </c>
      <c r="AJ737" s="4">
        <f t="shared" si="155"/>
        <v>8</v>
      </c>
      <c r="AK737" s="4">
        <f t="shared" si="156"/>
        <v>6</v>
      </c>
      <c r="AL737" s="4">
        <f t="shared" si="157"/>
        <v>15</v>
      </c>
      <c r="AM737" s="4">
        <f>(Table1[[#This Row],[Total Employees dedicated for sales pitch]]*Table1[[#This Row],[Working days]]*Table1[[#This Row],[Productive working hours]]*60)/Table1[[#This Row],[Minutes per connected call]]</f>
        <v>576</v>
      </c>
      <c r="AN73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131</v>
      </c>
      <c r="AO737" s="22">
        <f>Table1[[#This Row],[Contactable leads]]-Table1[[#This Row],[Contacted leads]]</f>
        <v>0</v>
      </c>
      <c r="AP737" s="17"/>
    </row>
    <row r="738" spans="1:42" x14ac:dyDescent="0.35">
      <c r="A738" s="11">
        <v>740</v>
      </c>
      <c r="B738" s="5" t="str">
        <f>IF(Table1[[#This Row],[Savings]]&gt;0,"N","Y")</f>
        <v>N</v>
      </c>
      <c r="C738" s="5" t="s">
        <v>190</v>
      </c>
      <c r="D738" s="5" t="s">
        <v>175</v>
      </c>
      <c r="E738" s="5" t="s">
        <v>227</v>
      </c>
      <c r="F738" s="6">
        <v>40996</v>
      </c>
      <c r="G738" s="7">
        <f t="shared" ca="1" si="145"/>
        <v>13</v>
      </c>
      <c r="H738" s="4">
        <v>9</v>
      </c>
      <c r="I738" s="5" t="str">
        <f>IF(Table1[[#This Row],[No of Employees]]&lt;5,"Below 5",IF(Table1[[#This Row],[No of Employees]]&lt;10,"5 to 10",IF(Table1[[#This Row],[No of Employees]]&lt;15,"10 to 15","Above 15")))</f>
        <v>5 to 10</v>
      </c>
      <c r="J738" s="57">
        <v>31.528344000000001</v>
      </c>
      <c r="K738" s="34">
        <v>3.5913149999999998</v>
      </c>
      <c r="L738" s="34">
        <f t="shared" si="146"/>
        <v>35.119658999999999</v>
      </c>
      <c r="M738" s="67">
        <f t="shared" si="147"/>
        <v>1.2878691841975078E-3</v>
      </c>
      <c r="N738" s="34">
        <v>15.461823000000001</v>
      </c>
      <c r="O738" s="68">
        <f t="shared" si="148"/>
        <v>2.8955687711529598E-4</v>
      </c>
      <c r="P738" s="71"/>
      <c r="Q738" s="10">
        <v>188</v>
      </c>
      <c r="R738" s="8">
        <v>121</v>
      </c>
      <c r="S738" s="8">
        <v>15</v>
      </c>
      <c r="T738" s="8">
        <v>10</v>
      </c>
      <c r="U738" s="8">
        <v>0</v>
      </c>
      <c r="V738" s="8">
        <v>4</v>
      </c>
      <c r="W738" s="22">
        <v>16</v>
      </c>
      <c r="X738" s="16">
        <v>354</v>
      </c>
      <c r="Y738" s="8">
        <v>339</v>
      </c>
      <c r="Z738" s="9">
        <f t="shared" si="149"/>
        <v>4.2372881355932202E-2</v>
      </c>
      <c r="AA738" s="8">
        <f t="shared" si="150"/>
        <v>15</v>
      </c>
      <c r="AB738" s="42" t="str">
        <f t="shared" si="151"/>
        <v>D. 240-500</v>
      </c>
      <c r="AC738" s="40">
        <v>0.9</v>
      </c>
      <c r="AD738" s="26">
        <f t="shared" si="152"/>
        <v>305</v>
      </c>
      <c r="AE738" s="31">
        <f t="shared" si="153"/>
        <v>1</v>
      </c>
      <c r="AF738" s="31">
        <f>Table1[[#This Row],[Contactable leads]]*Table1[[#This Row],[Average productive calls per lead]]</f>
        <v>305</v>
      </c>
      <c r="AG738" s="31">
        <f>Table1[[#This Row],[Total Calls]]*$AG$1</f>
        <v>274.5</v>
      </c>
      <c r="AH738" s="31">
        <f>IF(Table1[[#This Row],[MSRU]]="Metro",3,IF(Table1[[#This Row],[MSRU]]="URBAN",2,1))</f>
        <v>1</v>
      </c>
      <c r="AI738" s="23">
        <f t="shared" si="154"/>
        <v>24</v>
      </c>
      <c r="AJ738" s="4">
        <f t="shared" si="155"/>
        <v>8</v>
      </c>
      <c r="AK738" s="4">
        <f t="shared" si="156"/>
        <v>6</v>
      </c>
      <c r="AL738" s="4">
        <f t="shared" si="157"/>
        <v>15</v>
      </c>
      <c r="AM738" s="4">
        <f>(Table1[[#This Row],[Total Employees dedicated for sales pitch]]*Table1[[#This Row],[Working days]]*Table1[[#This Row],[Productive working hours]]*60)/Table1[[#This Row],[Minutes per connected call]]</f>
        <v>576</v>
      </c>
      <c r="AN73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305</v>
      </c>
      <c r="AO738" s="22">
        <f>Table1[[#This Row],[Contactable leads]]-Table1[[#This Row],[Contacted leads]]</f>
        <v>0</v>
      </c>
      <c r="AP738" s="17"/>
    </row>
    <row r="739" spans="1:42" x14ac:dyDescent="0.35">
      <c r="A739" s="11">
        <v>741</v>
      </c>
      <c r="B739" s="5" t="str">
        <f>IF(Table1[[#This Row],[Savings]]&gt;0,"N","Y")</f>
        <v>N</v>
      </c>
      <c r="C739" s="5" t="s">
        <v>188</v>
      </c>
      <c r="D739" s="5" t="s">
        <v>356</v>
      </c>
      <c r="E739" s="5" t="s">
        <v>1033</v>
      </c>
      <c r="F739" s="6">
        <v>41113</v>
      </c>
      <c r="G739" s="7">
        <f t="shared" ca="1" si="145"/>
        <v>12</v>
      </c>
      <c r="H739" s="4">
        <v>9</v>
      </c>
      <c r="I739" s="5" t="str">
        <f>IF(Table1[[#This Row],[No of Employees]]&lt;5,"Below 5",IF(Table1[[#This Row],[No of Employees]]&lt;10,"5 to 10",IF(Table1[[#This Row],[No of Employees]]&lt;15,"10 to 15","Above 15")))</f>
        <v>5 to 10</v>
      </c>
      <c r="J739" s="57">
        <v>33.063464000000003</v>
      </c>
      <c r="K739" s="34">
        <v>2.74546</v>
      </c>
      <c r="L739" s="34">
        <f t="shared" si="146"/>
        <v>35.808924000000005</v>
      </c>
      <c r="M739" s="67">
        <f t="shared" si="147"/>
        <v>1.3131451458247522E-3</v>
      </c>
      <c r="N739" s="34">
        <v>112.503525</v>
      </c>
      <c r="O739" s="68">
        <f t="shared" si="148"/>
        <v>2.1068776536545932E-3</v>
      </c>
      <c r="P739" s="71"/>
      <c r="Q739" s="10">
        <v>63</v>
      </c>
      <c r="R739" s="8">
        <v>481</v>
      </c>
      <c r="S739" s="8">
        <v>18</v>
      </c>
      <c r="T739" s="8">
        <v>20</v>
      </c>
      <c r="U739" s="8">
        <v>2</v>
      </c>
      <c r="V739" s="8">
        <v>10</v>
      </c>
      <c r="W739" s="22">
        <v>23</v>
      </c>
      <c r="X739" s="16">
        <v>617</v>
      </c>
      <c r="Y739" s="8">
        <v>596</v>
      </c>
      <c r="Z739" s="9">
        <f t="shared" si="149"/>
        <v>3.4035656401944947E-2</v>
      </c>
      <c r="AA739" s="8">
        <f t="shared" si="150"/>
        <v>21</v>
      </c>
      <c r="AB739" s="42" t="str">
        <f t="shared" si="151"/>
        <v>E. 500-750</v>
      </c>
      <c r="AC739" s="40">
        <v>0.9</v>
      </c>
      <c r="AD739" s="26">
        <f t="shared" si="152"/>
        <v>536</v>
      </c>
      <c r="AE739" s="31">
        <f t="shared" si="153"/>
        <v>1</v>
      </c>
      <c r="AF739" s="31">
        <f>Table1[[#This Row],[Contactable leads]]*Table1[[#This Row],[Average productive calls per lead]]</f>
        <v>536</v>
      </c>
      <c r="AG739" s="31">
        <f>Table1[[#This Row],[Total Calls]]*$AG$1</f>
        <v>482.40000000000003</v>
      </c>
      <c r="AH739" s="31">
        <f>IF(Table1[[#This Row],[MSRU]]="Metro",3,IF(Table1[[#This Row],[MSRU]]="URBAN",2,1))</f>
        <v>2</v>
      </c>
      <c r="AI739" s="23">
        <f t="shared" si="154"/>
        <v>24</v>
      </c>
      <c r="AJ739" s="4">
        <f t="shared" si="155"/>
        <v>8</v>
      </c>
      <c r="AK739" s="4">
        <f t="shared" si="156"/>
        <v>6</v>
      </c>
      <c r="AL739" s="4">
        <f t="shared" si="157"/>
        <v>15</v>
      </c>
      <c r="AM739" s="4">
        <f>(Table1[[#This Row],[Total Employees dedicated for sales pitch]]*Table1[[#This Row],[Working days]]*Table1[[#This Row],[Productive working hours]]*60)/Table1[[#This Row],[Minutes per connected call]]</f>
        <v>1152</v>
      </c>
      <c r="AN73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536</v>
      </c>
      <c r="AO739" s="22">
        <f>Table1[[#This Row],[Contactable leads]]-Table1[[#This Row],[Contacted leads]]</f>
        <v>0</v>
      </c>
      <c r="AP739" s="17"/>
    </row>
    <row r="740" spans="1:42" x14ac:dyDescent="0.35">
      <c r="A740" s="11">
        <v>742</v>
      </c>
      <c r="B740" s="5" t="str">
        <f>IF(Table1[[#This Row],[Savings]]&gt;0,"N","Y")</f>
        <v>N</v>
      </c>
      <c r="C740" s="5" t="s">
        <v>190</v>
      </c>
      <c r="D740" s="5" t="s">
        <v>175</v>
      </c>
      <c r="E740" s="5" t="s">
        <v>221</v>
      </c>
      <c r="F740" s="6">
        <v>41270</v>
      </c>
      <c r="G740" s="7">
        <f t="shared" ca="1" si="145"/>
        <v>12</v>
      </c>
      <c r="H740" s="4">
        <v>8</v>
      </c>
      <c r="I740" s="5" t="str">
        <f>IF(Table1[[#This Row],[No of Employees]]&lt;5,"Below 5",IF(Table1[[#This Row],[No of Employees]]&lt;10,"5 to 10",IF(Table1[[#This Row],[No of Employees]]&lt;15,"10 to 15","Above 15")))</f>
        <v>5 to 10</v>
      </c>
      <c r="J740" s="57">
        <v>30.130673999999999</v>
      </c>
      <c r="K740" s="34">
        <v>6.623227</v>
      </c>
      <c r="L740" s="34">
        <f t="shared" si="146"/>
        <v>36.753900999999999</v>
      </c>
      <c r="M740" s="67">
        <f t="shared" si="147"/>
        <v>1.3477982943099183E-3</v>
      </c>
      <c r="N740" s="34">
        <v>20.676138000000002</v>
      </c>
      <c r="O740" s="68">
        <f t="shared" si="148"/>
        <v>3.8720647300676653E-4</v>
      </c>
      <c r="P740" s="71"/>
      <c r="Q740" s="10">
        <v>254</v>
      </c>
      <c r="R740" s="8">
        <v>141</v>
      </c>
      <c r="S740" s="8">
        <v>41</v>
      </c>
      <c r="T740" s="8">
        <v>5</v>
      </c>
      <c r="U740" s="8">
        <v>0</v>
      </c>
      <c r="V740" s="8">
        <v>4</v>
      </c>
      <c r="W740" s="22">
        <v>13</v>
      </c>
      <c r="X740" s="16">
        <v>458</v>
      </c>
      <c r="Y740" s="8">
        <v>446</v>
      </c>
      <c r="Z740" s="9">
        <f t="shared" si="149"/>
        <v>2.6200873362445365E-2</v>
      </c>
      <c r="AA740" s="8">
        <f t="shared" si="150"/>
        <v>12</v>
      </c>
      <c r="AB740" s="42" t="str">
        <f t="shared" si="151"/>
        <v>D. 240-500</v>
      </c>
      <c r="AC740" s="40">
        <v>0.9</v>
      </c>
      <c r="AD740" s="26">
        <f t="shared" si="152"/>
        <v>401</v>
      </c>
      <c r="AE740" s="31">
        <f t="shared" si="153"/>
        <v>1</v>
      </c>
      <c r="AF740" s="31">
        <f>Table1[[#This Row],[Contactable leads]]*Table1[[#This Row],[Average productive calls per lead]]</f>
        <v>401</v>
      </c>
      <c r="AG740" s="31">
        <f>Table1[[#This Row],[Total Calls]]*$AG$1</f>
        <v>360.90000000000003</v>
      </c>
      <c r="AH740" s="31">
        <f>IF(Table1[[#This Row],[MSRU]]="Metro",3,IF(Table1[[#This Row],[MSRU]]="URBAN",2,1))</f>
        <v>1</v>
      </c>
      <c r="AI740" s="23">
        <f t="shared" si="154"/>
        <v>24</v>
      </c>
      <c r="AJ740" s="4">
        <f t="shared" si="155"/>
        <v>8</v>
      </c>
      <c r="AK740" s="4">
        <f t="shared" si="156"/>
        <v>6</v>
      </c>
      <c r="AL740" s="4">
        <f t="shared" si="157"/>
        <v>15</v>
      </c>
      <c r="AM740" s="4">
        <f>(Table1[[#This Row],[Total Employees dedicated for sales pitch]]*Table1[[#This Row],[Working days]]*Table1[[#This Row],[Productive working hours]]*60)/Table1[[#This Row],[Minutes per connected call]]</f>
        <v>576</v>
      </c>
      <c r="AN74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401</v>
      </c>
      <c r="AO740" s="22">
        <f>Table1[[#This Row],[Contactable leads]]-Table1[[#This Row],[Contacted leads]]</f>
        <v>0</v>
      </c>
      <c r="AP740" s="17"/>
    </row>
    <row r="741" spans="1:42" x14ac:dyDescent="0.35">
      <c r="A741" s="11">
        <v>743</v>
      </c>
      <c r="B741" s="5" t="str">
        <f>IF(Table1[[#This Row],[Savings]]&gt;0,"N","Y")</f>
        <v>N</v>
      </c>
      <c r="C741" s="5" t="s">
        <v>174</v>
      </c>
      <c r="D741" s="5" t="s">
        <v>175</v>
      </c>
      <c r="E741" s="5" t="s">
        <v>1034</v>
      </c>
      <c r="F741" s="6">
        <v>41535</v>
      </c>
      <c r="G741" s="7">
        <f t="shared" ca="1" si="145"/>
        <v>11</v>
      </c>
      <c r="H741" s="4">
        <v>8</v>
      </c>
      <c r="I741" s="5" t="str">
        <f>IF(Table1[[#This Row],[No of Employees]]&lt;5,"Below 5",IF(Table1[[#This Row],[No of Employees]]&lt;10,"5 to 10",IF(Table1[[#This Row],[No of Employees]]&lt;15,"10 to 15","Above 15")))</f>
        <v>5 to 10</v>
      </c>
      <c r="J741" s="57">
        <v>12.895921</v>
      </c>
      <c r="K741" s="34">
        <v>0.76514000000000004</v>
      </c>
      <c r="L741" s="34">
        <f t="shared" si="146"/>
        <v>13.661061</v>
      </c>
      <c r="M741" s="67">
        <f t="shared" si="147"/>
        <v>5.0096327772836265E-4</v>
      </c>
      <c r="N741" s="34">
        <v>20.356227000000001</v>
      </c>
      <c r="O741" s="68">
        <f t="shared" si="148"/>
        <v>3.8121543106334031E-4</v>
      </c>
      <c r="P741" s="71"/>
      <c r="Q741" s="10">
        <v>11</v>
      </c>
      <c r="R741" s="8">
        <v>117</v>
      </c>
      <c r="S741" s="8">
        <v>3</v>
      </c>
      <c r="T741" s="8">
        <v>6</v>
      </c>
      <c r="U741" s="8">
        <v>0</v>
      </c>
      <c r="V741" s="8">
        <v>2</v>
      </c>
      <c r="W741" s="22">
        <v>3</v>
      </c>
      <c r="X741" s="16">
        <v>142</v>
      </c>
      <c r="Y741" s="8">
        <v>139</v>
      </c>
      <c r="Z741" s="9">
        <f t="shared" si="149"/>
        <v>2.1126760563380254E-2</v>
      </c>
      <c r="AA741" s="8">
        <f t="shared" si="150"/>
        <v>3</v>
      </c>
      <c r="AB741" s="42" t="str">
        <f t="shared" si="151"/>
        <v>C. 100-250</v>
      </c>
      <c r="AC741" s="40">
        <v>0.9</v>
      </c>
      <c r="AD741" s="26">
        <f t="shared" si="152"/>
        <v>125</v>
      </c>
      <c r="AE741" s="31">
        <f t="shared" si="153"/>
        <v>1</v>
      </c>
      <c r="AF741" s="31">
        <f>Table1[[#This Row],[Contactable leads]]*Table1[[#This Row],[Average productive calls per lead]]</f>
        <v>125</v>
      </c>
      <c r="AG741" s="31">
        <f>Table1[[#This Row],[Total Calls]]*$AG$1</f>
        <v>112.5</v>
      </c>
      <c r="AH741" s="31">
        <f>IF(Table1[[#This Row],[MSRU]]="Metro",3,IF(Table1[[#This Row],[MSRU]]="URBAN",2,1))</f>
        <v>1</v>
      </c>
      <c r="AI741" s="23">
        <f t="shared" si="154"/>
        <v>24</v>
      </c>
      <c r="AJ741" s="4">
        <f t="shared" si="155"/>
        <v>8</v>
      </c>
      <c r="AK741" s="4">
        <f t="shared" si="156"/>
        <v>6</v>
      </c>
      <c r="AL741" s="4">
        <f t="shared" si="157"/>
        <v>15</v>
      </c>
      <c r="AM741" s="4">
        <f>(Table1[[#This Row],[Total Employees dedicated for sales pitch]]*Table1[[#This Row],[Working days]]*Table1[[#This Row],[Productive working hours]]*60)/Table1[[#This Row],[Minutes per connected call]]</f>
        <v>576</v>
      </c>
      <c r="AN74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125</v>
      </c>
      <c r="AO741" s="22">
        <f>Table1[[#This Row],[Contactable leads]]-Table1[[#This Row],[Contacted leads]]</f>
        <v>0</v>
      </c>
      <c r="AP741" s="17"/>
    </row>
    <row r="742" spans="1:42" x14ac:dyDescent="0.35">
      <c r="A742" s="11">
        <v>744</v>
      </c>
      <c r="B742" s="5" t="str">
        <f>IF(Table1[[#This Row],[Savings]]&gt;0,"N","Y")</f>
        <v>N</v>
      </c>
      <c r="C742" s="5" t="s">
        <v>188</v>
      </c>
      <c r="D742" s="5" t="s">
        <v>175</v>
      </c>
      <c r="E742" s="5" t="s">
        <v>1035</v>
      </c>
      <c r="F742" s="6">
        <v>41668</v>
      </c>
      <c r="G742" s="7">
        <f t="shared" ca="1" si="145"/>
        <v>11</v>
      </c>
      <c r="H742" s="4">
        <v>7</v>
      </c>
      <c r="I742" s="5" t="str">
        <f>IF(Table1[[#This Row],[No of Employees]]&lt;5,"Below 5",IF(Table1[[#This Row],[No of Employees]]&lt;10,"5 to 10",IF(Table1[[#This Row],[No of Employees]]&lt;15,"10 to 15","Above 15")))</f>
        <v>5 to 10</v>
      </c>
      <c r="J742" s="57">
        <v>15.404655999999999</v>
      </c>
      <c r="K742" s="34">
        <v>1.1968259999999999</v>
      </c>
      <c r="L742" s="34">
        <f t="shared" si="146"/>
        <v>16.601482000000001</v>
      </c>
      <c r="M742" s="67">
        <f t="shared" si="147"/>
        <v>6.0879113546659478E-4</v>
      </c>
      <c r="N742" s="34">
        <v>22.280463000000001</v>
      </c>
      <c r="O742" s="68">
        <f t="shared" si="148"/>
        <v>4.1725101153744282E-4</v>
      </c>
      <c r="P742" s="71"/>
      <c r="Q742" s="10">
        <v>48</v>
      </c>
      <c r="R742" s="8">
        <v>102</v>
      </c>
      <c r="S742" s="8">
        <v>7</v>
      </c>
      <c r="T742" s="8">
        <v>13</v>
      </c>
      <c r="U742" s="8">
        <v>0</v>
      </c>
      <c r="V742" s="8">
        <v>2</v>
      </c>
      <c r="W742" s="22">
        <v>5</v>
      </c>
      <c r="X742" s="16">
        <v>177</v>
      </c>
      <c r="Y742" s="8">
        <v>171</v>
      </c>
      <c r="Z742" s="9">
        <f t="shared" si="149"/>
        <v>3.3898305084745783E-2</v>
      </c>
      <c r="AA742" s="8">
        <f t="shared" si="150"/>
        <v>6</v>
      </c>
      <c r="AB742" s="42" t="str">
        <f t="shared" si="151"/>
        <v>C. 100-250</v>
      </c>
      <c r="AC742" s="40">
        <v>0.9</v>
      </c>
      <c r="AD742" s="26">
        <f t="shared" si="152"/>
        <v>154</v>
      </c>
      <c r="AE742" s="31">
        <f t="shared" si="153"/>
        <v>1</v>
      </c>
      <c r="AF742" s="31">
        <f>Table1[[#This Row],[Contactable leads]]*Table1[[#This Row],[Average productive calls per lead]]</f>
        <v>154</v>
      </c>
      <c r="AG742" s="31">
        <f>Table1[[#This Row],[Total Calls]]*$AG$1</f>
        <v>138.6</v>
      </c>
      <c r="AH742" s="31">
        <f>IF(Table1[[#This Row],[MSRU]]="Metro",3,IF(Table1[[#This Row],[MSRU]]="URBAN",2,1))</f>
        <v>1</v>
      </c>
      <c r="AI742" s="23">
        <f t="shared" si="154"/>
        <v>24</v>
      </c>
      <c r="AJ742" s="4">
        <f t="shared" si="155"/>
        <v>8</v>
      </c>
      <c r="AK742" s="4">
        <f t="shared" si="156"/>
        <v>6</v>
      </c>
      <c r="AL742" s="4">
        <f t="shared" si="157"/>
        <v>15</v>
      </c>
      <c r="AM742" s="4">
        <f>(Table1[[#This Row],[Total Employees dedicated for sales pitch]]*Table1[[#This Row],[Working days]]*Table1[[#This Row],[Productive working hours]]*60)/Table1[[#This Row],[Minutes per connected call]]</f>
        <v>576</v>
      </c>
      <c r="AN74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154</v>
      </c>
      <c r="AO742" s="22">
        <f>Table1[[#This Row],[Contactable leads]]-Table1[[#This Row],[Contacted leads]]</f>
        <v>0</v>
      </c>
      <c r="AP742" s="17"/>
    </row>
    <row r="743" spans="1:42" x14ac:dyDescent="0.35">
      <c r="A743" s="11">
        <v>745</v>
      </c>
      <c r="B743" s="5" t="str">
        <f>IF(Table1[[#This Row],[Savings]]&gt;0,"N","Y")</f>
        <v>N</v>
      </c>
      <c r="C743" s="5" t="s">
        <v>188</v>
      </c>
      <c r="D743" s="5" t="s">
        <v>356</v>
      </c>
      <c r="E743" s="5" t="s">
        <v>1036</v>
      </c>
      <c r="F743" s="6">
        <v>41708</v>
      </c>
      <c r="G743" s="7">
        <f t="shared" ca="1" si="145"/>
        <v>11</v>
      </c>
      <c r="H743" s="4">
        <v>9</v>
      </c>
      <c r="I743" s="5" t="str">
        <f>IF(Table1[[#This Row],[No of Employees]]&lt;5,"Below 5",IF(Table1[[#This Row],[No of Employees]]&lt;10,"5 to 10",IF(Table1[[#This Row],[No of Employees]]&lt;15,"10 to 15","Above 15")))</f>
        <v>5 to 10</v>
      </c>
      <c r="J743" s="57">
        <v>21.803705000000001</v>
      </c>
      <c r="K743" s="34">
        <v>3.4151600000000002</v>
      </c>
      <c r="L743" s="34">
        <f t="shared" si="146"/>
        <v>25.218865000000001</v>
      </c>
      <c r="M743" s="67">
        <f t="shared" si="147"/>
        <v>9.2479824744132872E-4</v>
      </c>
      <c r="N743" s="34">
        <v>64.599995000000007</v>
      </c>
      <c r="O743" s="68">
        <f t="shared" si="148"/>
        <v>1.209777968216538E-3</v>
      </c>
      <c r="P743" s="71"/>
      <c r="Q743" s="10">
        <v>58</v>
      </c>
      <c r="R743" s="8">
        <v>314</v>
      </c>
      <c r="S743" s="8">
        <v>14</v>
      </c>
      <c r="T743" s="8">
        <v>15</v>
      </c>
      <c r="U743" s="8">
        <v>0</v>
      </c>
      <c r="V743" s="8">
        <v>5</v>
      </c>
      <c r="W743" s="22">
        <v>17</v>
      </c>
      <c r="X743" s="16">
        <v>423</v>
      </c>
      <c r="Y743" s="8">
        <v>404</v>
      </c>
      <c r="Z743" s="9">
        <f t="shared" si="149"/>
        <v>4.4917257683215084E-2</v>
      </c>
      <c r="AA743" s="8">
        <f t="shared" si="150"/>
        <v>19</v>
      </c>
      <c r="AB743" s="42" t="str">
        <f t="shared" si="151"/>
        <v>D. 240-500</v>
      </c>
      <c r="AC743" s="40">
        <v>0.9</v>
      </c>
      <c r="AD743" s="26">
        <f t="shared" si="152"/>
        <v>364</v>
      </c>
      <c r="AE743" s="31">
        <f t="shared" si="153"/>
        <v>1</v>
      </c>
      <c r="AF743" s="31">
        <f>Table1[[#This Row],[Contactable leads]]*Table1[[#This Row],[Average productive calls per lead]]</f>
        <v>364</v>
      </c>
      <c r="AG743" s="31">
        <f>Table1[[#This Row],[Total Calls]]*$AG$1</f>
        <v>327.60000000000002</v>
      </c>
      <c r="AH743" s="31">
        <f>IF(Table1[[#This Row],[MSRU]]="Metro",3,IF(Table1[[#This Row],[MSRU]]="URBAN",2,1))</f>
        <v>2</v>
      </c>
      <c r="AI743" s="23">
        <f t="shared" si="154"/>
        <v>24</v>
      </c>
      <c r="AJ743" s="4">
        <f t="shared" si="155"/>
        <v>8</v>
      </c>
      <c r="AK743" s="4">
        <f t="shared" si="156"/>
        <v>6</v>
      </c>
      <c r="AL743" s="4">
        <f t="shared" si="157"/>
        <v>15</v>
      </c>
      <c r="AM743" s="4">
        <f>(Table1[[#This Row],[Total Employees dedicated for sales pitch]]*Table1[[#This Row],[Working days]]*Table1[[#This Row],[Productive working hours]]*60)/Table1[[#This Row],[Minutes per connected call]]</f>
        <v>1152</v>
      </c>
      <c r="AN74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364</v>
      </c>
      <c r="AO743" s="22">
        <f>Table1[[#This Row],[Contactable leads]]-Table1[[#This Row],[Contacted leads]]</f>
        <v>0</v>
      </c>
      <c r="AP743" s="17"/>
    </row>
    <row r="744" spans="1:42" x14ac:dyDescent="0.35">
      <c r="A744" s="11">
        <v>746</v>
      </c>
      <c r="B744" s="5" t="str">
        <f>IF(Table1[[#This Row],[Savings]]&gt;0,"N","Y")</f>
        <v>N</v>
      </c>
      <c r="C744" s="5" t="s">
        <v>222</v>
      </c>
      <c r="D744" s="5" t="s">
        <v>175</v>
      </c>
      <c r="E744" s="5" t="s">
        <v>1037</v>
      </c>
      <c r="F744" s="6">
        <v>41801</v>
      </c>
      <c r="G744" s="7">
        <f t="shared" ca="1" si="145"/>
        <v>10</v>
      </c>
      <c r="H744" s="4">
        <v>6</v>
      </c>
      <c r="I744" s="5" t="str">
        <f>IF(Table1[[#This Row],[No of Employees]]&lt;5,"Below 5",IF(Table1[[#This Row],[No of Employees]]&lt;10,"5 to 10",IF(Table1[[#This Row],[No of Employees]]&lt;15,"10 to 15","Above 15")))</f>
        <v>5 to 10</v>
      </c>
      <c r="J744" s="57">
        <v>16.212482999999999</v>
      </c>
      <c r="K744" s="34">
        <v>1.23</v>
      </c>
      <c r="L744" s="34">
        <f t="shared" si="146"/>
        <v>17.442482999999999</v>
      </c>
      <c r="M744" s="67">
        <f t="shared" si="147"/>
        <v>6.3963139139787493E-4</v>
      </c>
      <c r="N744" s="34">
        <v>5.6092029999999999</v>
      </c>
      <c r="O744" s="68">
        <f t="shared" si="148"/>
        <v>1.0504474820244349E-4</v>
      </c>
      <c r="P744" s="71"/>
      <c r="Q744" s="10">
        <v>152</v>
      </c>
      <c r="R744" s="8">
        <v>32</v>
      </c>
      <c r="S744" s="8">
        <v>15</v>
      </c>
      <c r="T744" s="8">
        <v>4</v>
      </c>
      <c r="U744" s="8">
        <v>0</v>
      </c>
      <c r="V744" s="8">
        <v>3</v>
      </c>
      <c r="W744" s="22">
        <v>5</v>
      </c>
      <c r="X744" s="16">
        <v>211</v>
      </c>
      <c r="Y744" s="8">
        <v>208</v>
      </c>
      <c r="Z744" s="9">
        <f t="shared" si="149"/>
        <v>1.4218009478673022E-2</v>
      </c>
      <c r="AA744" s="8">
        <f t="shared" si="150"/>
        <v>3</v>
      </c>
      <c r="AB744" s="42" t="str">
        <f t="shared" si="151"/>
        <v>C. 100-250</v>
      </c>
      <c r="AC744" s="40">
        <v>0.9</v>
      </c>
      <c r="AD744" s="26">
        <f t="shared" si="152"/>
        <v>187</v>
      </c>
      <c r="AE744" s="31">
        <f t="shared" si="153"/>
        <v>1</v>
      </c>
      <c r="AF744" s="31">
        <f>Table1[[#This Row],[Contactable leads]]*Table1[[#This Row],[Average productive calls per lead]]</f>
        <v>187</v>
      </c>
      <c r="AG744" s="31">
        <f>Table1[[#This Row],[Total Calls]]*$AG$1</f>
        <v>168.3</v>
      </c>
      <c r="AH744" s="31">
        <f>IF(Table1[[#This Row],[MSRU]]="Metro",3,IF(Table1[[#This Row],[MSRU]]="URBAN",2,1))</f>
        <v>1</v>
      </c>
      <c r="AI744" s="23">
        <f t="shared" si="154"/>
        <v>24</v>
      </c>
      <c r="AJ744" s="4">
        <f t="shared" si="155"/>
        <v>8</v>
      </c>
      <c r="AK744" s="4">
        <f t="shared" si="156"/>
        <v>6</v>
      </c>
      <c r="AL744" s="4">
        <f t="shared" si="157"/>
        <v>15</v>
      </c>
      <c r="AM744" s="4">
        <f>(Table1[[#This Row],[Total Employees dedicated for sales pitch]]*Table1[[#This Row],[Working days]]*Table1[[#This Row],[Productive working hours]]*60)/Table1[[#This Row],[Minutes per connected call]]</f>
        <v>576</v>
      </c>
      <c r="AN74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187</v>
      </c>
      <c r="AO744" s="22">
        <f>Table1[[#This Row],[Contactable leads]]-Table1[[#This Row],[Contacted leads]]</f>
        <v>0</v>
      </c>
      <c r="AP744" s="17"/>
    </row>
    <row r="745" spans="1:42" x14ac:dyDescent="0.35">
      <c r="A745" s="11">
        <v>747</v>
      </c>
      <c r="B745" s="5" t="str">
        <f>IF(Table1[[#This Row],[Savings]]&gt;0,"N","Y")</f>
        <v>N</v>
      </c>
      <c r="C745" s="5" t="s">
        <v>315</v>
      </c>
      <c r="D745" s="5" t="s">
        <v>356</v>
      </c>
      <c r="E745" s="5" t="s">
        <v>1038</v>
      </c>
      <c r="F745" s="6">
        <v>41892</v>
      </c>
      <c r="G745" s="7">
        <f t="shared" ca="1" si="145"/>
        <v>10</v>
      </c>
      <c r="H745" s="4">
        <v>6</v>
      </c>
      <c r="I745" s="5" t="str">
        <f>IF(Table1[[#This Row],[No of Employees]]&lt;5,"Below 5",IF(Table1[[#This Row],[No of Employees]]&lt;10,"5 to 10",IF(Table1[[#This Row],[No of Employees]]&lt;15,"10 to 15","Above 15")))</f>
        <v>5 to 10</v>
      </c>
      <c r="J745" s="57">
        <v>4.3624689999999999</v>
      </c>
      <c r="K745" s="34">
        <v>22.152988000000001</v>
      </c>
      <c r="L745" s="34">
        <f t="shared" si="146"/>
        <v>26.515457000000001</v>
      </c>
      <c r="M745" s="67">
        <f t="shared" si="147"/>
        <v>9.7234543123593834E-4</v>
      </c>
      <c r="N745" s="34">
        <v>12.166921</v>
      </c>
      <c r="O745" s="68">
        <f t="shared" si="148"/>
        <v>2.2785254034200973E-4</v>
      </c>
      <c r="P745" s="71"/>
      <c r="Q745" s="10">
        <v>8</v>
      </c>
      <c r="R745" s="8">
        <v>33</v>
      </c>
      <c r="S745" s="8">
        <v>11</v>
      </c>
      <c r="T745" s="8">
        <v>0</v>
      </c>
      <c r="U745" s="8">
        <v>0</v>
      </c>
      <c r="V745" s="8">
        <v>2</v>
      </c>
      <c r="W745" s="22">
        <v>2</v>
      </c>
      <c r="X745" s="16">
        <v>56</v>
      </c>
      <c r="Y745" s="8">
        <v>56</v>
      </c>
      <c r="Z745" s="9">
        <f t="shared" si="149"/>
        <v>0</v>
      </c>
      <c r="AA745" s="8">
        <f t="shared" si="150"/>
        <v>0</v>
      </c>
      <c r="AB745" s="42" t="str">
        <f t="shared" si="151"/>
        <v>B. 50-100</v>
      </c>
      <c r="AC745" s="40">
        <v>0.9</v>
      </c>
      <c r="AD745" s="26">
        <f t="shared" si="152"/>
        <v>50</v>
      </c>
      <c r="AE745" s="31">
        <f t="shared" si="153"/>
        <v>1</v>
      </c>
      <c r="AF745" s="31">
        <f>Table1[[#This Row],[Contactable leads]]*Table1[[#This Row],[Average productive calls per lead]]</f>
        <v>50</v>
      </c>
      <c r="AG745" s="31">
        <f>Table1[[#This Row],[Total Calls]]*$AG$1</f>
        <v>45</v>
      </c>
      <c r="AH745" s="31">
        <f>IF(Table1[[#This Row],[MSRU]]="Metro",3,IF(Table1[[#This Row],[MSRU]]="URBAN",2,1))</f>
        <v>2</v>
      </c>
      <c r="AI745" s="23">
        <f t="shared" si="154"/>
        <v>24</v>
      </c>
      <c r="AJ745" s="4">
        <f t="shared" si="155"/>
        <v>8</v>
      </c>
      <c r="AK745" s="4">
        <f t="shared" si="156"/>
        <v>6</v>
      </c>
      <c r="AL745" s="4">
        <f t="shared" si="157"/>
        <v>15</v>
      </c>
      <c r="AM745" s="4">
        <f>(Table1[[#This Row],[Total Employees dedicated for sales pitch]]*Table1[[#This Row],[Working days]]*Table1[[#This Row],[Productive working hours]]*60)/Table1[[#This Row],[Minutes per connected call]]</f>
        <v>1152</v>
      </c>
      <c r="AN74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50</v>
      </c>
      <c r="AO745" s="22">
        <f>Table1[[#This Row],[Contactable leads]]-Table1[[#This Row],[Contacted leads]]</f>
        <v>0</v>
      </c>
      <c r="AP745" s="17"/>
    </row>
    <row r="746" spans="1:42" x14ac:dyDescent="0.35">
      <c r="A746" s="11">
        <v>748</v>
      </c>
      <c r="B746" s="5" t="str">
        <f>IF(Table1[[#This Row],[Savings]]&gt;0,"N","Y")</f>
        <v>N</v>
      </c>
      <c r="C746" s="5" t="s">
        <v>188</v>
      </c>
      <c r="D746" s="5" t="s">
        <v>343</v>
      </c>
      <c r="E746" s="5" t="s">
        <v>1039</v>
      </c>
      <c r="F746" s="6">
        <v>41725</v>
      </c>
      <c r="G746" s="7">
        <f t="shared" ca="1" si="145"/>
        <v>11</v>
      </c>
      <c r="H746" s="4">
        <v>7</v>
      </c>
      <c r="I746" s="5" t="str">
        <f>IF(Table1[[#This Row],[No of Employees]]&lt;5,"Below 5",IF(Table1[[#This Row],[No of Employees]]&lt;10,"5 to 10",IF(Table1[[#This Row],[No of Employees]]&lt;15,"10 to 15","Above 15")))</f>
        <v>5 to 10</v>
      </c>
      <c r="J746" s="57">
        <v>12.411019</v>
      </c>
      <c r="K746" s="34">
        <v>0.49351800000000001</v>
      </c>
      <c r="L746" s="34">
        <f t="shared" si="146"/>
        <v>12.904536999999999</v>
      </c>
      <c r="M746" s="67">
        <f t="shared" si="147"/>
        <v>4.732208686489967E-4</v>
      </c>
      <c r="N746" s="34">
        <v>10.011621999999999</v>
      </c>
      <c r="O746" s="68">
        <f t="shared" si="148"/>
        <v>1.8748979348546374E-4</v>
      </c>
      <c r="P746" s="71"/>
      <c r="Q746" s="10">
        <v>49</v>
      </c>
      <c r="R746" s="8">
        <v>82</v>
      </c>
      <c r="S746" s="8">
        <v>3</v>
      </c>
      <c r="T746" s="8">
        <v>5</v>
      </c>
      <c r="U746" s="8">
        <v>0</v>
      </c>
      <c r="V746" s="8">
        <v>1</v>
      </c>
      <c r="W746" s="22">
        <v>12</v>
      </c>
      <c r="X746" s="16">
        <v>152</v>
      </c>
      <c r="Y746" s="8">
        <v>146</v>
      </c>
      <c r="Z746" s="9">
        <f t="shared" si="149"/>
        <v>3.9473684210526327E-2</v>
      </c>
      <c r="AA746" s="8">
        <f t="shared" si="150"/>
        <v>6</v>
      </c>
      <c r="AB746" s="42" t="str">
        <f t="shared" si="151"/>
        <v>C. 100-250</v>
      </c>
      <c r="AC746" s="40">
        <v>0.9</v>
      </c>
      <c r="AD746" s="26">
        <f t="shared" si="152"/>
        <v>131</v>
      </c>
      <c r="AE746" s="31">
        <f t="shared" si="153"/>
        <v>1</v>
      </c>
      <c r="AF746" s="31">
        <f>Table1[[#This Row],[Contactable leads]]*Table1[[#This Row],[Average productive calls per lead]]</f>
        <v>131</v>
      </c>
      <c r="AG746" s="31">
        <f>Table1[[#This Row],[Total Calls]]*$AG$1</f>
        <v>117.9</v>
      </c>
      <c r="AH746" s="31">
        <f>IF(Table1[[#This Row],[MSRU]]="Metro",3,IF(Table1[[#This Row],[MSRU]]="URBAN",2,1))</f>
        <v>1</v>
      </c>
      <c r="AI746" s="23">
        <f t="shared" si="154"/>
        <v>24</v>
      </c>
      <c r="AJ746" s="4">
        <f t="shared" si="155"/>
        <v>8</v>
      </c>
      <c r="AK746" s="4">
        <f t="shared" si="156"/>
        <v>6</v>
      </c>
      <c r="AL746" s="4">
        <f t="shared" si="157"/>
        <v>15</v>
      </c>
      <c r="AM746" s="4">
        <f>(Table1[[#This Row],[Total Employees dedicated for sales pitch]]*Table1[[#This Row],[Working days]]*Table1[[#This Row],[Productive working hours]]*60)/Table1[[#This Row],[Minutes per connected call]]</f>
        <v>576</v>
      </c>
      <c r="AN74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131</v>
      </c>
      <c r="AO746" s="22">
        <f>Table1[[#This Row],[Contactable leads]]-Table1[[#This Row],[Contacted leads]]</f>
        <v>0</v>
      </c>
      <c r="AP746" s="17"/>
    </row>
    <row r="747" spans="1:42" x14ac:dyDescent="0.35">
      <c r="A747" s="11">
        <v>749</v>
      </c>
      <c r="B747" s="5" t="str">
        <f>IF(Table1[[#This Row],[Savings]]&gt;0,"N","Y")</f>
        <v>N</v>
      </c>
      <c r="C747" s="5" t="s">
        <v>188</v>
      </c>
      <c r="D747" s="5" t="s">
        <v>356</v>
      </c>
      <c r="E747" s="5" t="s">
        <v>1040</v>
      </c>
      <c r="F747" s="6">
        <v>42046</v>
      </c>
      <c r="G747" s="7">
        <f t="shared" ca="1" si="145"/>
        <v>10</v>
      </c>
      <c r="H747" s="4">
        <v>9</v>
      </c>
      <c r="I747" s="5" t="str">
        <f>IF(Table1[[#This Row],[No of Employees]]&lt;5,"Below 5",IF(Table1[[#This Row],[No of Employees]]&lt;10,"5 to 10",IF(Table1[[#This Row],[No of Employees]]&lt;15,"10 to 15","Above 15")))</f>
        <v>5 to 10</v>
      </c>
      <c r="J747" s="57">
        <v>20.496338999999999</v>
      </c>
      <c r="K747" s="34">
        <v>1.3284929999999999</v>
      </c>
      <c r="L747" s="34">
        <f t="shared" si="146"/>
        <v>21.824832000000001</v>
      </c>
      <c r="M747" s="67">
        <f t="shared" si="147"/>
        <v>8.0033603353289013E-4</v>
      </c>
      <c r="N747" s="34">
        <v>50.481932999999998</v>
      </c>
      <c r="O747" s="68">
        <f t="shared" si="148"/>
        <v>9.4538599169215708E-4</v>
      </c>
      <c r="P747" s="71"/>
      <c r="Q747" s="10">
        <v>18</v>
      </c>
      <c r="R747" s="8">
        <v>258</v>
      </c>
      <c r="S747" s="8">
        <v>10</v>
      </c>
      <c r="T747" s="8">
        <v>14</v>
      </c>
      <c r="U747" s="8">
        <v>0</v>
      </c>
      <c r="V747" s="8">
        <v>6</v>
      </c>
      <c r="W747" s="22">
        <v>14</v>
      </c>
      <c r="X747" s="16">
        <v>320</v>
      </c>
      <c r="Y747" s="8">
        <v>301</v>
      </c>
      <c r="Z747" s="9">
        <f t="shared" si="149"/>
        <v>5.9374999999999956E-2</v>
      </c>
      <c r="AA747" s="8">
        <f t="shared" si="150"/>
        <v>19</v>
      </c>
      <c r="AB747" s="42" t="str">
        <f t="shared" si="151"/>
        <v>D. 240-500</v>
      </c>
      <c r="AC747" s="40">
        <v>0.9</v>
      </c>
      <c r="AD747" s="26">
        <f t="shared" si="152"/>
        <v>271</v>
      </c>
      <c r="AE747" s="31">
        <f t="shared" si="153"/>
        <v>1</v>
      </c>
      <c r="AF747" s="31">
        <f>Table1[[#This Row],[Contactable leads]]*Table1[[#This Row],[Average productive calls per lead]]</f>
        <v>271</v>
      </c>
      <c r="AG747" s="31">
        <f>Table1[[#This Row],[Total Calls]]*$AG$1</f>
        <v>243.9</v>
      </c>
      <c r="AH747" s="31">
        <f>IF(Table1[[#This Row],[MSRU]]="Metro",3,IF(Table1[[#This Row],[MSRU]]="URBAN",2,1))</f>
        <v>2</v>
      </c>
      <c r="AI747" s="23">
        <f t="shared" si="154"/>
        <v>24</v>
      </c>
      <c r="AJ747" s="4">
        <f t="shared" si="155"/>
        <v>8</v>
      </c>
      <c r="AK747" s="4">
        <f t="shared" si="156"/>
        <v>6</v>
      </c>
      <c r="AL747" s="4">
        <f t="shared" si="157"/>
        <v>15</v>
      </c>
      <c r="AM747" s="4">
        <f>(Table1[[#This Row],[Total Employees dedicated for sales pitch]]*Table1[[#This Row],[Working days]]*Table1[[#This Row],[Productive working hours]]*60)/Table1[[#This Row],[Minutes per connected call]]</f>
        <v>1152</v>
      </c>
      <c r="AN74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271</v>
      </c>
      <c r="AO747" s="22">
        <f>Table1[[#This Row],[Contactable leads]]-Table1[[#This Row],[Contacted leads]]</f>
        <v>0</v>
      </c>
      <c r="AP747" s="17"/>
    </row>
    <row r="748" spans="1:42" x14ac:dyDescent="0.35">
      <c r="A748" s="11">
        <v>750</v>
      </c>
      <c r="B748" s="5" t="str">
        <f>IF(Table1[[#This Row],[Savings]]&gt;0,"N","Y")</f>
        <v>N</v>
      </c>
      <c r="C748" s="5" t="s">
        <v>314</v>
      </c>
      <c r="D748" s="5" t="s">
        <v>356</v>
      </c>
      <c r="E748" s="5" t="s">
        <v>1041</v>
      </c>
      <c r="F748" s="6">
        <v>42042</v>
      </c>
      <c r="G748" s="7">
        <f t="shared" ca="1" si="145"/>
        <v>10</v>
      </c>
      <c r="H748" s="4">
        <v>6</v>
      </c>
      <c r="I748" s="5" t="str">
        <f>IF(Table1[[#This Row],[No of Employees]]&lt;5,"Below 5",IF(Table1[[#This Row],[No of Employees]]&lt;10,"5 to 10",IF(Table1[[#This Row],[No of Employees]]&lt;15,"10 to 15","Above 15")))</f>
        <v>5 to 10</v>
      </c>
      <c r="J748" s="57">
        <v>4.90029</v>
      </c>
      <c r="K748" s="34">
        <v>0.540076</v>
      </c>
      <c r="L748" s="34">
        <f t="shared" si="146"/>
        <v>5.440366</v>
      </c>
      <c r="M748" s="67">
        <f t="shared" si="147"/>
        <v>1.9950306812933062E-4</v>
      </c>
      <c r="N748" s="34">
        <v>8.7669420000000002</v>
      </c>
      <c r="O748" s="68">
        <f t="shared" si="148"/>
        <v>1.6418040404232587E-4</v>
      </c>
      <c r="P748" s="71"/>
      <c r="Q748" s="10">
        <v>26</v>
      </c>
      <c r="R748" s="8">
        <v>45</v>
      </c>
      <c r="S748" s="8">
        <v>3</v>
      </c>
      <c r="T748" s="8">
        <v>2</v>
      </c>
      <c r="U748" s="8">
        <v>0</v>
      </c>
      <c r="V748" s="8">
        <v>1</v>
      </c>
      <c r="W748" s="22">
        <v>3</v>
      </c>
      <c r="X748" s="16">
        <v>80</v>
      </c>
      <c r="Y748" s="8">
        <v>79</v>
      </c>
      <c r="Z748" s="9">
        <f t="shared" si="149"/>
        <v>1.2499999999999956E-2</v>
      </c>
      <c r="AA748" s="8">
        <f t="shared" si="150"/>
        <v>1</v>
      </c>
      <c r="AB748" s="42" t="str">
        <f t="shared" si="151"/>
        <v>B. 50-100</v>
      </c>
      <c r="AC748" s="40">
        <v>0.9</v>
      </c>
      <c r="AD748" s="26">
        <f t="shared" si="152"/>
        <v>71</v>
      </c>
      <c r="AE748" s="31">
        <f t="shared" si="153"/>
        <v>1</v>
      </c>
      <c r="AF748" s="31">
        <f>Table1[[#This Row],[Contactable leads]]*Table1[[#This Row],[Average productive calls per lead]]</f>
        <v>71</v>
      </c>
      <c r="AG748" s="31">
        <f>Table1[[#This Row],[Total Calls]]*$AG$1</f>
        <v>63.9</v>
      </c>
      <c r="AH748" s="31">
        <f>IF(Table1[[#This Row],[MSRU]]="Metro",3,IF(Table1[[#This Row],[MSRU]]="URBAN",2,1))</f>
        <v>2</v>
      </c>
      <c r="AI748" s="23">
        <f t="shared" si="154"/>
        <v>24</v>
      </c>
      <c r="AJ748" s="4">
        <f t="shared" si="155"/>
        <v>8</v>
      </c>
      <c r="AK748" s="4">
        <f t="shared" si="156"/>
        <v>6</v>
      </c>
      <c r="AL748" s="4">
        <f t="shared" si="157"/>
        <v>15</v>
      </c>
      <c r="AM748" s="4">
        <f>(Table1[[#This Row],[Total Employees dedicated for sales pitch]]*Table1[[#This Row],[Working days]]*Table1[[#This Row],[Productive working hours]]*60)/Table1[[#This Row],[Minutes per connected call]]</f>
        <v>1152</v>
      </c>
      <c r="AN74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71</v>
      </c>
      <c r="AO748" s="22">
        <f>Table1[[#This Row],[Contactable leads]]-Table1[[#This Row],[Contacted leads]]</f>
        <v>0</v>
      </c>
      <c r="AP748" s="17"/>
    </row>
    <row r="749" spans="1:42" x14ac:dyDescent="0.35">
      <c r="A749" s="11">
        <v>751</v>
      </c>
      <c r="B749" s="5" t="str">
        <f>IF(Table1[[#This Row],[Savings]]&gt;0,"N","Y")</f>
        <v>N</v>
      </c>
      <c r="C749" s="5" t="s">
        <v>222</v>
      </c>
      <c r="D749" s="5" t="s">
        <v>175</v>
      </c>
      <c r="E749" s="5" t="s">
        <v>233</v>
      </c>
      <c r="F749" s="6">
        <v>24471</v>
      </c>
      <c r="G749" s="7">
        <f t="shared" ca="1" si="145"/>
        <v>58</v>
      </c>
      <c r="H749" s="4">
        <v>9</v>
      </c>
      <c r="I749" s="5" t="str">
        <f>IF(Table1[[#This Row],[No of Employees]]&lt;5,"Below 5",IF(Table1[[#This Row],[No of Employees]]&lt;10,"5 to 10",IF(Table1[[#This Row],[No of Employees]]&lt;15,"10 to 15","Above 15")))</f>
        <v>5 to 10</v>
      </c>
      <c r="J749" s="57">
        <v>36.218591000000004</v>
      </c>
      <c r="K749" s="34">
        <v>4.9892609999999999</v>
      </c>
      <c r="L749" s="34">
        <f t="shared" si="146"/>
        <v>41.207852000000003</v>
      </c>
      <c r="M749" s="67">
        <f t="shared" si="147"/>
        <v>1.5111286455763038E-3</v>
      </c>
      <c r="N749" s="34">
        <v>32.354778000000003</v>
      </c>
      <c r="O749" s="68">
        <f t="shared" si="148"/>
        <v>6.0591487028655564E-4</v>
      </c>
      <c r="P749" s="71"/>
      <c r="Q749" s="10">
        <v>195</v>
      </c>
      <c r="R749" s="8">
        <v>89</v>
      </c>
      <c r="S749" s="8">
        <v>34</v>
      </c>
      <c r="T749" s="8">
        <v>13</v>
      </c>
      <c r="U749" s="8">
        <v>0</v>
      </c>
      <c r="V749" s="8">
        <v>1</v>
      </c>
      <c r="W749" s="22">
        <v>13</v>
      </c>
      <c r="X749" s="16">
        <v>345</v>
      </c>
      <c r="Y749" s="8">
        <v>334</v>
      </c>
      <c r="Z749" s="9">
        <f t="shared" si="149"/>
        <v>3.1884057971014457E-2</v>
      </c>
      <c r="AA749" s="8">
        <f t="shared" si="150"/>
        <v>11</v>
      </c>
      <c r="AB749" s="42" t="str">
        <f t="shared" si="151"/>
        <v>D. 240-500</v>
      </c>
      <c r="AC749" s="40">
        <v>0.9</v>
      </c>
      <c r="AD749" s="26">
        <f t="shared" si="152"/>
        <v>301</v>
      </c>
      <c r="AE749" s="31">
        <f t="shared" si="153"/>
        <v>1</v>
      </c>
      <c r="AF749" s="31">
        <f>Table1[[#This Row],[Contactable leads]]*Table1[[#This Row],[Average productive calls per lead]]</f>
        <v>301</v>
      </c>
      <c r="AG749" s="31">
        <f>Table1[[#This Row],[Total Calls]]*$AG$1</f>
        <v>270.90000000000003</v>
      </c>
      <c r="AH749" s="31">
        <f>IF(Table1[[#This Row],[MSRU]]="Metro",3,IF(Table1[[#This Row],[MSRU]]="URBAN",2,1))</f>
        <v>1</v>
      </c>
      <c r="AI749" s="23">
        <f t="shared" si="154"/>
        <v>24</v>
      </c>
      <c r="AJ749" s="4">
        <f t="shared" si="155"/>
        <v>8</v>
      </c>
      <c r="AK749" s="4">
        <f t="shared" si="156"/>
        <v>6</v>
      </c>
      <c r="AL749" s="4">
        <f t="shared" si="157"/>
        <v>15</v>
      </c>
      <c r="AM749" s="4">
        <f>(Table1[[#This Row],[Total Employees dedicated for sales pitch]]*Table1[[#This Row],[Working days]]*Table1[[#This Row],[Productive working hours]]*60)/Table1[[#This Row],[Minutes per connected call]]</f>
        <v>576</v>
      </c>
      <c r="AN74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301</v>
      </c>
      <c r="AO749" s="22">
        <f>Table1[[#This Row],[Contactable leads]]-Table1[[#This Row],[Contacted leads]]</f>
        <v>0</v>
      </c>
      <c r="AP749" s="17"/>
    </row>
    <row r="750" spans="1:42" x14ac:dyDescent="0.35">
      <c r="A750" s="11">
        <v>752</v>
      </c>
      <c r="B750" s="5" t="str">
        <f>IF(Table1[[#This Row],[Savings]]&gt;0,"N","Y")</f>
        <v>N</v>
      </c>
      <c r="C750" s="5" t="s">
        <v>188</v>
      </c>
      <c r="D750" s="5" t="s">
        <v>175</v>
      </c>
      <c r="E750" s="5" t="s">
        <v>193</v>
      </c>
      <c r="F750" s="6">
        <v>22007</v>
      </c>
      <c r="G750" s="7">
        <f t="shared" ca="1" si="145"/>
        <v>65</v>
      </c>
      <c r="H750" s="4">
        <v>9</v>
      </c>
      <c r="I750" s="5" t="str">
        <f>IF(Table1[[#This Row],[No of Employees]]&lt;5,"Below 5",IF(Table1[[#This Row],[No of Employees]]&lt;10,"5 to 10",IF(Table1[[#This Row],[No of Employees]]&lt;15,"10 to 15","Above 15")))</f>
        <v>5 to 10</v>
      </c>
      <c r="J750" s="57">
        <v>36.387872000000002</v>
      </c>
      <c r="K750" s="34">
        <v>1.5643899999999999</v>
      </c>
      <c r="L750" s="34">
        <f t="shared" si="146"/>
        <v>37.952262000000005</v>
      </c>
      <c r="M750" s="67">
        <f t="shared" si="147"/>
        <v>1.3917432598189545E-3</v>
      </c>
      <c r="N750" s="34">
        <v>57.636439000000003</v>
      </c>
      <c r="O750" s="68">
        <f t="shared" si="148"/>
        <v>1.0793699607663503E-3</v>
      </c>
      <c r="P750" s="71"/>
      <c r="Q750" s="10">
        <v>112</v>
      </c>
      <c r="R750" s="8">
        <v>237</v>
      </c>
      <c r="S750" s="8">
        <v>2</v>
      </c>
      <c r="T750" s="8">
        <v>25</v>
      </c>
      <c r="U750" s="8">
        <v>0</v>
      </c>
      <c r="V750" s="8">
        <v>8</v>
      </c>
      <c r="W750" s="22">
        <v>20</v>
      </c>
      <c r="X750" s="16">
        <v>404</v>
      </c>
      <c r="Y750" s="8">
        <v>395</v>
      </c>
      <c r="Z750" s="9">
        <f t="shared" si="149"/>
        <v>2.2277227722772297E-2</v>
      </c>
      <c r="AA750" s="8">
        <f t="shared" si="150"/>
        <v>9</v>
      </c>
      <c r="AB750" s="42" t="str">
        <f t="shared" si="151"/>
        <v>D. 240-500</v>
      </c>
      <c r="AC750" s="40">
        <v>0.9</v>
      </c>
      <c r="AD750" s="26">
        <f t="shared" si="152"/>
        <v>356</v>
      </c>
      <c r="AE750" s="31">
        <f t="shared" si="153"/>
        <v>1</v>
      </c>
      <c r="AF750" s="31">
        <f>Table1[[#This Row],[Contactable leads]]*Table1[[#This Row],[Average productive calls per lead]]</f>
        <v>356</v>
      </c>
      <c r="AG750" s="31">
        <f>Table1[[#This Row],[Total Calls]]*$AG$1</f>
        <v>320.40000000000003</v>
      </c>
      <c r="AH750" s="31">
        <f>IF(Table1[[#This Row],[MSRU]]="Metro",3,IF(Table1[[#This Row],[MSRU]]="URBAN",2,1))</f>
        <v>1</v>
      </c>
      <c r="AI750" s="23">
        <f t="shared" si="154"/>
        <v>24</v>
      </c>
      <c r="AJ750" s="4">
        <f t="shared" si="155"/>
        <v>8</v>
      </c>
      <c r="AK750" s="4">
        <f t="shared" si="156"/>
        <v>6</v>
      </c>
      <c r="AL750" s="4">
        <f t="shared" si="157"/>
        <v>15</v>
      </c>
      <c r="AM750" s="4">
        <f>(Table1[[#This Row],[Total Employees dedicated for sales pitch]]*Table1[[#This Row],[Working days]]*Table1[[#This Row],[Productive working hours]]*60)/Table1[[#This Row],[Minutes per connected call]]</f>
        <v>576</v>
      </c>
      <c r="AN75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356</v>
      </c>
      <c r="AO750" s="22">
        <f>Table1[[#This Row],[Contactable leads]]-Table1[[#This Row],[Contacted leads]]</f>
        <v>0</v>
      </c>
      <c r="AP750" s="17"/>
    </row>
    <row r="751" spans="1:42" x14ac:dyDescent="0.35">
      <c r="A751" s="11">
        <v>753</v>
      </c>
      <c r="B751" s="5" t="str">
        <f>IF(Table1[[#This Row],[Savings]]&gt;0,"N","Y")</f>
        <v>N</v>
      </c>
      <c r="C751" s="5" t="s">
        <v>179</v>
      </c>
      <c r="D751" s="5" t="s">
        <v>175</v>
      </c>
      <c r="E751" s="5" t="s">
        <v>207</v>
      </c>
      <c r="F751" s="6">
        <v>25708</v>
      </c>
      <c r="G751" s="7">
        <f t="shared" ca="1" si="145"/>
        <v>55</v>
      </c>
      <c r="H751" s="4">
        <v>9</v>
      </c>
      <c r="I751" s="5" t="str">
        <f>IF(Table1[[#This Row],[No of Employees]]&lt;5,"Below 5",IF(Table1[[#This Row],[No of Employees]]&lt;10,"5 to 10",IF(Table1[[#This Row],[No of Employees]]&lt;15,"10 to 15","Above 15")))</f>
        <v>5 to 10</v>
      </c>
      <c r="J751" s="57">
        <v>38.665737999999997</v>
      </c>
      <c r="K751" s="34">
        <v>3.2695430000000001</v>
      </c>
      <c r="L751" s="34">
        <f t="shared" si="146"/>
        <v>41.935280999999996</v>
      </c>
      <c r="M751" s="67">
        <f t="shared" si="147"/>
        <v>1.5378041150844674E-3</v>
      </c>
      <c r="N751" s="34">
        <v>32.485936000000002</v>
      </c>
      <c r="O751" s="68">
        <f t="shared" si="148"/>
        <v>6.0837109429640794E-4</v>
      </c>
      <c r="P751" s="71"/>
      <c r="Q751" s="10">
        <v>106</v>
      </c>
      <c r="R751" s="8">
        <v>202</v>
      </c>
      <c r="S751" s="8">
        <v>7</v>
      </c>
      <c r="T751" s="8">
        <v>19</v>
      </c>
      <c r="U751" s="8">
        <v>0</v>
      </c>
      <c r="V751" s="8">
        <v>4</v>
      </c>
      <c r="W751" s="22">
        <v>10</v>
      </c>
      <c r="X751" s="16">
        <v>348</v>
      </c>
      <c r="Y751" s="8">
        <v>340</v>
      </c>
      <c r="Z751" s="9">
        <f t="shared" si="149"/>
        <v>2.2988505747126409E-2</v>
      </c>
      <c r="AA751" s="8">
        <f t="shared" si="150"/>
        <v>8</v>
      </c>
      <c r="AB751" s="42" t="str">
        <f t="shared" si="151"/>
        <v>D. 240-500</v>
      </c>
      <c r="AC751" s="40">
        <v>0.9</v>
      </c>
      <c r="AD751" s="26">
        <f t="shared" si="152"/>
        <v>306</v>
      </c>
      <c r="AE751" s="31">
        <f t="shared" si="153"/>
        <v>1</v>
      </c>
      <c r="AF751" s="31">
        <f>Table1[[#This Row],[Contactable leads]]*Table1[[#This Row],[Average productive calls per lead]]</f>
        <v>306</v>
      </c>
      <c r="AG751" s="31">
        <f>Table1[[#This Row],[Total Calls]]*$AG$1</f>
        <v>275.40000000000003</v>
      </c>
      <c r="AH751" s="31">
        <f>IF(Table1[[#This Row],[MSRU]]="Metro",3,IF(Table1[[#This Row],[MSRU]]="URBAN",2,1))</f>
        <v>1</v>
      </c>
      <c r="AI751" s="23">
        <f t="shared" si="154"/>
        <v>24</v>
      </c>
      <c r="AJ751" s="4">
        <f t="shared" si="155"/>
        <v>8</v>
      </c>
      <c r="AK751" s="4">
        <f t="shared" si="156"/>
        <v>6</v>
      </c>
      <c r="AL751" s="4">
        <f t="shared" si="157"/>
        <v>15</v>
      </c>
      <c r="AM751" s="4">
        <f>(Table1[[#This Row],[Total Employees dedicated for sales pitch]]*Table1[[#This Row],[Working days]]*Table1[[#This Row],[Productive working hours]]*60)/Table1[[#This Row],[Minutes per connected call]]</f>
        <v>576</v>
      </c>
      <c r="AN75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306</v>
      </c>
      <c r="AO751" s="22">
        <f>Table1[[#This Row],[Contactable leads]]-Table1[[#This Row],[Contacted leads]]</f>
        <v>0</v>
      </c>
      <c r="AP751" s="17"/>
    </row>
    <row r="752" spans="1:42" x14ac:dyDescent="0.35">
      <c r="A752" s="11">
        <v>754</v>
      </c>
      <c r="B752" s="5" t="str">
        <f>IF(Table1[[#This Row],[Savings]]&gt;0,"N","Y")</f>
        <v>N</v>
      </c>
      <c r="C752" s="5" t="s">
        <v>190</v>
      </c>
      <c r="D752" s="5" t="s">
        <v>175</v>
      </c>
      <c r="E752" s="5" t="s">
        <v>1042</v>
      </c>
      <c r="F752" s="6">
        <v>25667</v>
      </c>
      <c r="G752" s="7">
        <f t="shared" ca="1" si="145"/>
        <v>55</v>
      </c>
      <c r="H752" s="4">
        <v>10</v>
      </c>
      <c r="I752" s="5" t="str">
        <f>IF(Table1[[#This Row],[No of Employees]]&lt;5,"Below 5",IF(Table1[[#This Row],[No of Employees]]&lt;10,"5 to 10",IF(Table1[[#This Row],[No of Employees]]&lt;15,"10 to 15","Above 15")))</f>
        <v>10 to 15</v>
      </c>
      <c r="J752" s="57">
        <v>35.198428</v>
      </c>
      <c r="K752" s="34">
        <v>6.948817</v>
      </c>
      <c r="L752" s="34">
        <f t="shared" si="146"/>
        <v>42.147244999999998</v>
      </c>
      <c r="M752" s="67">
        <f t="shared" si="147"/>
        <v>1.5455770238065947E-3</v>
      </c>
      <c r="N752" s="34">
        <v>50.097883000000003</v>
      </c>
      <c r="O752" s="68">
        <f t="shared" si="148"/>
        <v>9.381938049327997E-4</v>
      </c>
      <c r="P752" s="71"/>
      <c r="Q752" s="10">
        <v>153</v>
      </c>
      <c r="R752" s="8">
        <v>245</v>
      </c>
      <c r="S752" s="8">
        <v>18</v>
      </c>
      <c r="T752" s="8">
        <v>21</v>
      </c>
      <c r="U752" s="8">
        <v>0</v>
      </c>
      <c r="V752" s="8">
        <v>6</v>
      </c>
      <c r="W752" s="22">
        <v>18</v>
      </c>
      <c r="X752" s="16">
        <v>461</v>
      </c>
      <c r="Y752" s="8">
        <v>446</v>
      </c>
      <c r="Z752" s="9">
        <f t="shared" si="149"/>
        <v>3.2537960954446832E-2</v>
      </c>
      <c r="AA752" s="8">
        <f t="shared" si="150"/>
        <v>15</v>
      </c>
      <c r="AB752" s="42" t="str">
        <f t="shared" si="151"/>
        <v>D. 240-500</v>
      </c>
      <c r="AC752" s="40">
        <v>0.9</v>
      </c>
      <c r="AD752" s="26">
        <f t="shared" si="152"/>
        <v>401</v>
      </c>
      <c r="AE752" s="31">
        <f t="shared" si="153"/>
        <v>1</v>
      </c>
      <c r="AF752" s="31">
        <f>Table1[[#This Row],[Contactable leads]]*Table1[[#This Row],[Average productive calls per lead]]</f>
        <v>401</v>
      </c>
      <c r="AG752" s="31">
        <f>Table1[[#This Row],[Total Calls]]*$AG$1</f>
        <v>360.90000000000003</v>
      </c>
      <c r="AH752" s="31">
        <f>IF(Table1[[#This Row],[MSRU]]="Metro",3,IF(Table1[[#This Row],[MSRU]]="URBAN",2,1))</f>
        <v>1</v>
      </c>
      <c r="AI752" s="23">
        <f t="shared" si="154"/>
        <v>24</v>
      </c>
      <c r="AJ752" s="4">
        <f t="shared" si="155"/>
        <v>8</v>
      </c>
      <c r="AK752" s="4">
        <f t="shared" si="156"/>
        <v>6</v>
      </c>
      <c r="AL752" s="4">
        <f t="shared" si="157"/>
        <v>15</v>
      </c>
      <c r="AM752" s="4">
        <f>(Table1[[#This Row],[Total Employees dedicated for sales pitch]]*Table1[[#This Row],[Working days]]*Table1[[#This Row],[Productive working hours]]*60)/Table1[[#This Row],[Minutes per connected call]]</f>
        <v>576</v>
      </c>
      <c r="AN75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401</v>
      </c>
      <c r="AO752" s="22">
        <f>Table1[[#This Row],[Contactable leads]]-Table1[[#This Row],[Contacted leads]]</f>
        <v>0</v>
      </c>
      <c r="AP752" s="17"/>
    </row>
    <row r="753" spans="1:42" x14ac:dyDescent="0.35">
      <c r="A753" s="11">
        <v>755</v>
      </c>
      <c r="B753" s="5" t="str">
        <f>IF(Table1[[#This Row],[Savings]]&gt;0,"N","Y")</f>
        <v>N</v>
      </c>
      <c r="C753" s="5" t="s">
        <v>174</v>
      </c>
      <c r="D753" s="5" t="s">
        <v>343</v>
      </c>
      <c r="E753" s="5" t="s">
        <v>1043</v>
      </c>
      <c r="F753" s="6">
        <v>26266</v>
      </c>
      <c r="G753" s="7">
        <f t="shared" ca="1" si="145"/>
        <v>53</v>
      </c>
      <c r="H753" s="4">
        <v>8</v>
      </c>
      <c r="I753" s="5" t="str">
        <f>IF(Table1[[#This Row],[No of Employees]]&lt;5,"Below 5",IF(Table1[[#This Row],[No of Employees]]&lt;10,"5 to 10",IF(Table1[[#This Row],[No of Employees]]&lt;15,"10 to 15","Above 15")))</f>
        <v>5 to 10</v>
      </c>
      <c r="J753" s="57">
        <v>28.391307000000001</v>
      </c>
      <c r="K753" s="34">
        <v>1.976315</v>
      </c>
      <c r="L753" s="34">
        <f t="shared" si="146"/>
        <v>30.367622000000001</v>
      </c>
      <c r="M753" s="67">
        <f t="shared" si="147"/>
        <v>1.113607753741524E-3</v>
      </c>
      <c r="N753" s="34">
        <v>36.674413000000001</v>
      </c>
      <c r="O753" s="68">
        <f t="shared" si="148"/>
        <v>6.8680960183780477E-4</v>
      </c>
      <c r="P753" s="71"/>
      <c r="Q753" s="10">
        <v>51</v>
      </c>
      <c r="R753" s="8">
        <v>217</v>
      </c>
      <c r="S753" s="8">
        <v>13</v>
      </c>
      <c r="T753" s="8">
        <v>20</v>
      </c>
      <c r="U753" s="8">
        <v>0</v>
      </c>
      <c r="V753" s="8">
        <v>3</v>
      </c>
      <c r="W753" s="22">
        <v>6</v>
      </c>
      <c r="X753" s="16">
        <v>310</v>
      </c>
      <c r="Y753" s="8">
        <v>298</v>
      </c>
      <c r="Z753" s="9">
        <f t="shared" si="149"/>
        <v>3.8709677419354827E-2</v>
      </c>
      <c r="AA753" s="8">
        <f t="shared" si="150"/>
        <v>12</v>
      </c>
      <c r="AB753" s="42" t="str">
        <f t="shared" si="151"/>
        <v>D. 240-500</v>
      </c>
      <c r="AC753" s="40">
        <v>0.9</v>
      </c>
      <c r="AD753" s="26">
        <f t="shared" si="152"/>
        <v>268</v>
      </c>
      <c r="AE753" s="31">
        <f t="shared" si="153"/>
        <v>1</v>
      </c>
      <c r="AF753" s="31">
        <f>Table1[[#This Row],[Contactable leads]]*Table1[[#This Row],[Average productive calls per lead]]</f>
        <v>268</v>
      </c>
      <c r="AG753" s="31">
        <f>Table1[[#This Row],[Total Calls]]*$AG$1</f>
        <v>241.20000000000002</v>
      </c>
      <c r="AH753" s="31">
        <f>IF(Table1[[#This Row],[MSRU]]="Metro",3,IF(Table1[[#This Row],[MSRU]]="URBAN",2,1))</f>
        <v>1</v>
      </c>
      <c r="AI753" s="23">
        <f t="shared" si="154"/>
        <v>24</v>
      </c>
      <c r="AJ753" s="4">
        <f t="shared" si="155"/>
        <v>8</v>
      </c>
      <c r="AK753" s="4">
        <f t="shared" si="156"/>
        <v>6</v>
      </c>
      <c r="AL753" s="4">
        <f t="shared" si="157"/>
        <v>15</v>
      </c>
      <c r="AM753" s="4">
        <f>(Table1[[#This Row],[Total Employees dedicated for sales pitch]]*Table1[[#This Row],[Working days]]*Table1[[#This Row],[Productive working hours]]*60)/Table1[[#This Row],[Minutes per connected call]]</f>
        <v>576</v>
      </c>
      <c r="AN75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268</v>
      </c>
      <c r="AO753" s="22">
        <f>Table1[[#This Row],[Contactable leads]]-Table1[[#This Row],[Contacted leads]]</f>
        <v>0</v>
      </c>
      <c r="AP753" s="17"/>
    </row>
    <row r="754" spans="1:42" x14ac:dyDescent="0.35">
      <c r="A754" s="11">
        <v>756</v>
      </c>
      <c r="B754" s="5" t="str">
        <f>IF(Table1[[#This Row],[Savings]]&gt;0,"N","Y")</f>
        <v>N</v>
      </c>
      <c r="C754" s="5" t="s">
        <v>190</v>
      </c>
      <c r="D754" s="5" t="s">
        <v>356</v>
      </c>
      <c r="E754" s="5" t="s">
        <v>1044</v>
      </c>
      <c r="F754" s="6">
        <v>21301</v>
      </c>
      <c r="G754" s="7">
        <f t="shared" ca="1" si="145"/>
        <v>67</v>
      </c>
      <c r="H754" s="4">
        <v>12</v>
      </c>
      <c r="I754" s="5" t="str">
        <f>IF(Table1[[#This Row],[No of Employees]]&lt;5,"Below 5",IF(Table1[[#This Row],[No of Employees]]&lt;10,"5 to 10",IF(Table1[[#This Row],[No of Employees]]&lt;15,"10 to 15","Above 15")))</f>
        <v>10 to 15</v>
      </c>
      <c r="J754" s="57">
        <v>52.815849999999998</v>
      </c>
      <c r="K754" s="34">
        <v>4.1759050000000002</v>
      </c>
      <c r="L754" s="34">
        <f t="shared" si="146"/>
        <v>56.991754999999998</v>
      </c>
      <c r="M754" s="67">
        <f t="shared" si="147"/>
        <v>2.0899384307186534E-3</v>
      </c>
      <c r="N754" s="34">
        <v>93.582970000000003</v>
      </c>
      <c r="O754" s="68">
        <f t="shared" si="148"/>
        <v>1.7525483602014089E-3</v>
      </c>
      <c r="P754" s="71"/>
      <c r="Q754" s="10">
        <v>167</v>
      </c>
      <c r="R754" s="8">
        <v>316</v>
      </c>
      <c r="S754" s="8">
        <v>18</v>
      </c>
      <c r="T754" s="8">
        <v>17</v>
      </c>
      <c r="U754" s="8">
        <v>0</v>
      </c>
      <c r="V754" s="8">
        <v>12</v>
      </c>
      <c r="W754" s="22">
        <v>24</v>
      </c>
      <c r="X754" s="16">
        <v>554</v>
      </c>
      <c r="Y754" s="8">
        <v>538</v>
      </c>
      <c r="Z754" s="9">
        <f t="shared" si="149"/>
        <v>2.8880866425992746E-2</v>
      </c>
      <c r="AA754" s="8">
        <f t="shared" si="150"/>
        <v>16</v>
      </c>
      <c r="AB754" s="42" t="str">
        <f t="shared" si="151"/>
        <v>E. 500-750</v>
      </c>
      <c r="AC754" s="40">
        <v>0.9</v>
      </c>
      <c r="AD754" s="26">
        <f t="shared" si="152"/>
        <v>484</v>
      </c>
      <c r="AE754" s="31">
        <f t="shared" si="153"/>
        <v>1</v>
      </c>
      <c r="AF754" s="31">
        <f>Table1[[#This Row],[Contactable leads]]*Table1[[#This Row],[Average productive calls per lead]]</f>
        <v>484</v>
      </c>
      <c r="AG754" s="31">
        <f>Table1[[#This Row],[Total Calls]]*$AG$1</f>
        <v>435.6</v>
      </c>
      <c r="AH754" s="31">
        <f>IF(Table1[[#This Row],[MSRU]]="Metro",3,IF(Table1[[#This Row],[MSRU]]="URBAN",2,1))</f>
        <v>2</v>
      </c>
      <c r="AI754" s="23">
        <f t="shared" si="154"/>
        <v>24</v>
      </c>
      <c r="AJ754" s="4">
        <f t="shared" si="155"/>
        <v>8</v>
      </c>
      <c r="AK754" s="4">
        <f t="shared" si="156"/>
        <v>6</v>
      </c>
      <c r="AL754" s="4">
        <f t="shared" si="157"/>
        <v>15</v>
      </c>
      <c r="AM754" s="4">
        <f>(Table1[[#This Row],[Total Employees dedicated for sales pitch]]*Table1[[#This Row],[Working days]]*Table1[[#This Row],[Productive working hours]]*60)/Table1[[#This Row],[Minutes per connected call]]</f>
        <v>1152</v>
      </c>
      <c r="AN75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484</v>
      </c>
      <c r="AO754" s="22">
        <f>Table1[[#This Row],[Contactable leads]]-Table1[[#This Row],[Contacted leads]]</f>
        <v>0</v>
      </c>
      <c r="AP754" s="17"/>
    </row>
    <row r="755" spans="1:42" x14ac:dyDescent="0.35">
      <c r="A755" s="11">
        <v>757</v>
      </c>
      <c r="B755" s="5" t="str">
        <f>IF(Table1[[#This Row],[Savings]]&gt;0,"N","Y")</f>
        <v>N</v>
      </c>
      <c r="C755" s="5" t="s">
        <v>190</v>
      </c>
      <c r="D755" s="5" t="s">
        <v>356</v>
      </c>
      <c r="E755" s="5" t="s">
        <v>1045</v>
      </c>
      <c r="F755" s="6">
        <v>26242</v>
      </c>
      <c r="G755" s="7">
        <f t="shared" ca="1" si="145"/>
        <v>53</v>
      </c>
      <c r="H755" s="4">
        <v>11</v>
      </c>
      <c r="I755" s="5" t="str">
        <f>IF(Table1[[#This Row],[No of Employees]]&lt;5,"Below 5",IF(Table1[[#This Row],[No of Employees]]&lt;10,"5 to 10",IF(Table1[[#This Row],[No of Employees]]&lt;15,"10 to 15","Above 15")))</f>
        <v>10 to 15</v>
      </c>
      <c r="J755" s="57">
        <v>71.650807</v>
      </c>
      <c r="K755" s="34">
        <v>5.2534979999999996</v>
      </c>
      <c r="L755" s="34">
        <f t="shared" si="146"/>
        <v>76.904304999999994</v>
      </c>
      <c r="M755" s="67">
        <f t="shared" si="147"/>
        <v>2.8201493796288376E-3</v>
      </c>
      <c r="N755" s="34">
        <v>120.182661</v>
      </c>
      <c r="O755" s="68">
        <f t="shared" si="148"/>
        <v>2.2506864813137671E-3</v>
      </c>
      <c r="P755" s="71"/>
      <c r="Q755" s="10">
        <v>176</v>
      </c>
      <c r="R755" s="8">
        <v>549</v>
      </c>
      <c r="S755" s="8">
        <v>21</v>
      </c>
      <c r="T755" s="8">
        <v>32</v>
      </c>
      <c r="U755" s="8">
        <v>2</v>
      </c>
      <c r="V755" s="8">
        <v>17</v>
      </c>
      <c r="W755" s="22">
        <v>31</v>
      </c>
      <c r="X755" s="16">
        <v>828</v>
      </c>
      <c r="Y755" s="8">
        <v>789</v>
      </c>
      <c r="Z755" s="9">
        <f t="shared" si="149"/>
        <v>4.7101449275362306E-2</v>
      </c>
      <c r="AA755" s="8">
        <f t="shared" si="150"/>
        <v>39</v>
      </c>
      <c r="AB755" s="42" t="str">
        <f t="shared" si="151"/>
        <v>F. 750-100</v>
      </c>
      <c r="AC755" s="40">
        <v>0.9</v>
      </c>
      <c r="AD755" s="26">
        <f t="shared" si="152"/>
        <v>710</v>
      </c>
      <c r="AE755" s="31">
        <f t="shared" si="153"/>
        <v>1</v>
      </c>
      <c r="AF755" s="31">
        <f>Table1[[#This Row],[Contactable leads]]*Table1[[#This Row],[Average productive calls per lead]]</f>
        <v>710</v>
      </c>
      <c r="AG755" s="31">
        <f>Table1[[#This Row],[Total Calls]]*$AG$1</f>
        <v>639</v>
      </c>
      <c r="AH755" s="31">
        <f>IF(Table1[[#This Row],[MSRU]]="Metro",3,IF(Table1[[#This Row],[MSRU]]="URBAN",2,1))</f>
        <v>2</v>
      </c>
      <c r="AI755" s="23">
        <f t="shared" si="154"/>
        <v>24</v>
      </c>
      <c r="AJ755" s="4">
        <f t="shared" si="155"/>
        <v>8</v>
      </c>
      <c r="AK755" s="4">
        <f t="shared" si="156"/>
        <v>6</v>
      </c>
      <c r="AL755" s="4">
        <f t="shared" si="157"/>
        <v>15</v>
      </c>
      <c r="AM755" s="4">
        <f>(Table1[[#This Row],[Total Employees dedicated for sales pitch]]*Table1[[#This Row],[Working days]]*Table1[[#This Row],[Productive working hours]]*60)/Table1[[#This Row],[Minutes per connected call]]</f>
        <v>1152</v>
      </c>
      <c r="AN75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710</v>
      </c>
      <c r="AO755" s="22">
        <f>Table1[[#This Row],[Contactable leads]]-Table1[[#This Row],[Contacted leads]]</f>
        <v>0</v>
      </c>
      <c r="AP755" s="17"/>
    </row>
    <row r="756" spans="1:42" x14ac:dyDescent="0.35">
      <c r="A756" s="11">
        <v>758</v>
      </c>
      <c r="B756" s="5" t="str">
        <f>IF(Table1[[#This Row],[Savings]]&gt;0,"N","Y")</f>
        <v>N</v>
      </c>
      <c r="C756" s="5" t="s">
        <v>179</v>
      </c>
      <c r="D756" s="5" t="s">
        <v>356</v>
      </c>
      <c r="E756" s="5" t="s">
        <v>1046</v>
      </c>
      <c r="F756" s="6">
        <v>28383</v>
      </c>
      <c r="G756" s="7">
        <f t="shared" ca="1" si="145"/>
        <v>47</v>
      </c>
      <c r="H756" s="4">
        <v>8</v>
      </c>
      <c r="I756" s="5" t="str">
        <f>IF(Table1[[#This Row],[No of Employees]]&lt;5,"Below 5",IF(Table1[[#This Row],[No of Employees]]&lt;10,"5 to 10",IF(Table1[[#This Row],[No of Employees]]&lt;15,"10 to 15","Above 15")))</f>
        <v>5 to 10</v>
      </c>
      <c r="J756" s="57">
        <v>18.283472</v>
      </c>
      <c r="K756" s="34">
        <v>2.6578140000000001</v>
      </c>
      <c r="L756" s="34">
        <f t="shared" si="146"/>
        <v>20.941285999999998</v>
      </c>
      <c r="M756" s="67">
        <f t="shared" si="147"/>
        <v>7.6793561454758694E-4</v>
      </c>
      <c r="N756" s="34">
        <v>61.242140999999997</v>
      </c>
      <c r="O756" s="68">
        <f t="shared" si="148"/>
        <v>1.1468947158310263E-3</v>
      </c>
      <c r="P756" s="71"/>
      <c r="Q756" s="10">
        <v>13</v>
      </c>
      <c r="R756" s="8">
        <v>160</v>
      </c>
      <c r="S756" s="8">
        <v>4</v>
      </c>
      <c r="T756" s="8">
        <v>6</v>
      </c>
      <c r="U756" s="8">
        <v>0</v>
      </c>
      <c r="V756" s="8">
        <v>5</v>
      </c>
      <c r="W756" s="22">
        <v>7</v>
      </c>
      <c r="X756" s="16">
        <v>195</v>
      </c>
      <c r="Y756" s="8">
        <v>190</v>
      </c>
      <c r="Z756" s="9">
        <f t="shared" si="149"/>
        <v>2.5641025641025661E-2</v>
      </c>
      <c r="AA756" s="8">
        <f t="shared" si="150"/>
        <v>5</v>
      </c>
      <c r="AB756" s="42" t="str">
        <f t="shared" si="151"/>
        <v>C. 100-250</v>
      </c>
      <c r="AC756" s="40">
        <v>0.9</v>
      </c>
      <c r="AD756" s="26">
        <f t="shared" si="152"/>
        <v>171</v>
      </c>
      <c r="AE756" s="31">
        <f t="shared" si="153"/>
        <v>1</v>
      </c>
      <c r="AF756" s="31">
        <f>Table1[[#This Row],[Contactable leads]]*Table1[[#This Row],[Average productive calls per lead]]</f>
        <v>171</v>
      </c>
      <c r="AG756" s="31">
        <f>Table1[[#This Row],[Total Calls]]*$AG$1</f>
        <v>153.9</v>
      </c>
      <c r="AH756" s="31">
        <f>IF(Table1[[#This Row],[MSRU]]="Metro",3,IF(Table1[[#This Row],[MSRU]]="URBAN",2,1))</f>
        <v>2</v>
      </c>
      <c r="AI756" s="23">
        <f t="shared" si="154"/>
        <v>24</v>
      </c>
      <c r="AJ756" s="4">
        <f t="shared" si="155"/>
        <v>8</v>
      </c>
      <c r="AK756" s="4">
        <f t="shared" si="156"/>
        <v>6</v>
      </c>
      <c r="AL756" s="4">
        <f t="shared" si="157"/>
        <v>15</v>
      </c>
      <c r="AM756" s="4">
        <f>(Table1[[#This Row],[Total Employees dedicated for sales pitch]]*Table1[[#This Row],[Working days]]*Table1[[#This Row],[Productive working hours]]*60)/Table1[[#This Row],[Minutes per connected call]]</f>
        <v>1152</v>
      </c>
      <c r="AN75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171</v>
      </c>
      <c r="AO756" s="22">
        <f>Table1[[#This Row],[Contactable leads]]-Table1[[#This Row],[Contacted leads]]</f>
        <v>0</v>
      </c>
      <c r="AP756" s="17"/>
    </row>
    <row r="757" spans="1:42" x14ac:dyDescent="0.35">
      <c r="A757" s="11">
        <v>759</v>
      </c>
      <c r="B757" s="5" t="str">
        <f>IF(Table1[[#This Row],[Savings]]&gt;0,"N","Y")</f>
        <v>N</v>
      </c>
      <c r="C757" s="5" t="s">
        <v>190</v>
      </c>
      <c r="D757" s="5" t="s">
        <v>175</v>
      </c>
      <c r="E757" s="5" t="s">
        <v>1047</v>
      </c>
      <c r="F757" s="6">
        <v>29003</v>
      </c>
      <c r="G757" s="7">
        <f t="shared" ca="1" si="145"/>
        <v>46</v>
      </c>
      <c r="H757" s="4">
        <v>8</v>
      </c>
      <c r="I757" s="5" t="str">
        <f>IF(Table1[[#This Row],[No of Employees]]&lt;5,"Below 5",IF(Table1[[#This Row],[No of Employees]]&lt;10,"5 to 10",IF(Table1[[#This Row],[No of Employees]]&lt;15,"10 to 15","Above 15")))</f>
        <v>5 to 10</v>
      </c>
      <c r="J757" s="57">
        <v>46.741723</v>
      </c>
      <c r="K757" s="34">
        <v>2.9546939999999999</v>
      </c>
      <c r="L757" s="34">
        <f t="shared" si="146"/>
        <v>49.696416999999997</v>
      </c>
      <c r="M757" s="67">
        <f t="shared" si="147"/>
        <v>1.8224118867250152E-3</v>
      </c>
      <c r="N757" s="34">
        <v>56.499248000000001</v>
      </c>
      <c r="O757" s="68">
        <f t="shared" si="148"/>
        <v>1.0580735408911763E-3</v>
      </c>
      <c r="P757" s="71"/>
      <c r="Q757" s="10">
        <v>241</v>
      </c>
      <c r="R757" s="8">
        <v>232</v>
      </c>
      <c r="S757" s="8">
        <v>14</v>
      </c>
      <c r="T757" s="8">
        <v>29</v>
      </c>
      <c r="U757" s="8">
        <v>0</v>
      </c>
      <c r="V757" s="8">
        <v>7</v>
      </c>
      <c r="W757" s="22">
        <v>15</v>
      </c>
      <c r="X757" s="16">
        <v>538</v>
      </c>
      <c r="Y757" s="8">
        <v>519</v>
      </c>
      <c r="Z757" s="9">
        <f t="shared" si="149"/>
        <v>3.5315985130111471E-2</v>
      </c>
      <c r="AA757" s="8">
        <f t="shared" si="150"/>
        <v>19</v>
      </c>
      <c r="AB757" s="42" t="str">
        <f t="shared" si="151"/>
        <v>E. 500-750</v>
      </c>
      <c r="AC757" s="40">
        <v>0.9</v>
      </c>
      <c r="AD757" s="26">
        <f t="shared" si="152"/>
        <v>467</v>
      </c>
      <c r="AE757" s="31">
        <f t="shared" si="153"/>
        <v>1</v>
      </c>
      <c r="AF757" s="31">
        <f>Table1[[#This Row],[Contactable leads]]*Table1[[#This Row],[Average productive calls per lead]]</f>
        <v>467</v>
      </c>
      <c r="AG757" s="31">
        <f>Table1[[#This Row],[Total Calls]]*$AG$1</f>
        <v>420.3</v>
      </c>
      <c r="AH757" s="31">
        <f>IF(Table1[[#This Row],[MSRU]]="Metro",3,IF(Table1[[#This Row],[MSRU]]="URBAN",2,1))</f>
        <v>1</v>
      </c>
      <c r="AI757" s="23">
        <f t="shared" si="154"/>
        <v>24</v>
      </c>
      <c r="AJ757" s="4">
        <f t="shared" si="155"/>
        <v>8</v>
      </c>
      <c r="AK757" s="4">
        <f t="shared" si="156"/>
        <v>6</v>
      </c>
      <c r="AL757" s="4">
        <f t="shared" si="157"/>
        <v>15</v>
      </c>
      <c r="AM757" s="4">
        <f>(Table1[[#This Row],[Total Employees dedicated for sales pitch]]*Table1[[#This Row],[Working days]]*Table1[[#This Row],[Productive working hours]]*60)/Table1[[#This Row],[Minutes per connected call]]</f>
        <v>576</v>
      </c>
      <c r="AN75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467</v>
      </c>
      <c r="AO757" s="22">
        <f>Table1[[#This Row],[Contactable leads]]-Table1[[#This Row],[Contacted leads]]</f>
        <v>0</v>
      </c>
      <c r="AP757" s="17"/>
    </row>
    <row r="758" spans="1:42" x14ac:dyDescent="0.35">
      <c r="A758" s="11">
        <v>760</v>
      </c>
      <c r="B758" s="5" t="str">
        <f>IF(Table1[[#This Row],[Savings]]&gt;0,"N","Y")</f>
        <v>N</v>
      </c>
      <c r="C758" s="5" t="s">
        <v>314</v>
      </c>
      <c r="D758" s="5" t="s">
        <v>356</v>
      </c>
      <c r="E758" s="5" t="s">
        <v>1048</v>
      </c>
      <c r="F758" s="6">
        <v>29268</v>
      </c>
      <c r="G758" s="7">
        <f t="shared" ca="1" si="145"/>
        <v>45</v>
      </c>
      <c r="H758" s="4">
        <v>11</v>
      </c>
      <c r="I758" s="5" t="str">
        <f>IF(Table1[[#This Row],[No of Employees]]&lt;5,"Below 5",IF(Table1[[#This Row],[No of Employees]]&lt;10,"5 to 10",IF(Table1[[#This Row],[No of Employees]]&lt;15,"10 to 15","Above 15")))</f>
        <v>10 to 15</v>
      </c>
      <c r="J758" s="57">
        <v>43.607021000000003</v>
      </c>
      <c r="K758" s="34">
        <v>9.8591610000000003</v>
      </c>
      <c r="L758" s="34">
        <f t="shared" si="146"/>
        <v>53.466182000000003</v>
      </c>
      <c r="M758" s="67">
        <f t="shared" si="147"/>
        <v>1.9606525278191194E-3</v>
      </c>
      <c r="N758" s="34">
        <v>87.234112999999994</v>
      </c>
      <c r="O758" s="68">
        <f t="shared" si="148"/>
        <v>1.6336519528261861E-3</v>
      </c>
      <c r="P758" s="71"/>
      <c r="Q758" s="10">
        <v>171</v>
      </c>
      <c r="R758" s="8">
        <v>277</v>
      </c>
      <c r="S758" s="8">
        <v>42</v>
      </c>
      <c r="T758" s="8">
        <v>34</v>
      </c>
      <c r="U758" s="8">
        <v>0</v>
      </c>
      <c r="V758" s="8">
        <v>1</v>
      </c>
      <c r="W758" s="22">
        <v>34</v>
      </c>
      <c r="X758" s="16">
        <v>559</v>
      </c>
      <c r="Y758" s="8">
        <v>531</v>
      </c>
      <c r="Z758" s="9">
        <f t="shared" si="149"/>
        <v>5.0089445438282643E-2</v>
      </c>
      <c r="AA758" s="8">
        <f t="shared" si="150"/>
        <v>28</v>
      </c>
      <c r="AB758" s="42" t="str">
        <f t="shared" si="151"/>
        <v>E. 500-750</v>
      </c>
      <c r="AC758" s="40">
        <v>0.9</v>
      </c>
      <c r="AD758" s="26">
        <f t="shared" si="152"/>
        <v>478</v>
      </c>
      <c r="AE758" s="31">
        <f t="shared" si="153"/>
        <v>1</v>
      </c>
      <c r="AF758" s="31">
        <f>Table1[[#This Row],[Contactable leads]]*Table1[[#This Row],[Average productive calls per lead]]</f>
        <v>478</v>
      </c>
      <c r="AG758" s="31">
        <f>Table1[[#This Row],[Total Calls]]*$AG$1</f>
        <v>430.2</v>
      </c>
      <c r="AH758" s="31">
        <f>IF(Table1[[#This Row],[MSRU]]="Metro",3,IF(Table1[[#This Row],[MSRU]]="URBAN",2,1))</f>
        <v>2</v>
      </c>
      <c r="AI758" s="23">
        <f t="shared" si="154"/>
        <v>24</v>
      </c>
      <c r="AJ758" s="4">
        <f t="shared" si="155"/>
        <v>8</v>
      </c>
      <c r="AK758" s="4">
        <f t="shared" si="156"/>
        <v>6</v>
      </c>
      <c r="AL758" s="4">
        <f t="shared" si="157"/>
        <v>15</v>
      </c>
      <c r="AM758" s="4">
        <f>(Table1[[#This Row],[Total Employees dedicated for sales pitch]]*Table1[[#This Row],[Working days]]*Table1[[#This Row],[Productive working hours]]*60)/Table1[[#This Row],[Minutes per connected call]]</f>
        <v>1152</v>
      </c>
      <c r="AN75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478</v>
      </c>
      <c r="AO758" s="22">
        <f>Table1[[#This Row],[Contactable leads]]-Table1[[#This Row],[Contacted leads]]</f>
        <v>0</v>
      </c>
      <c r="AP758" s="17"/>
    </row>
    <row r="759" spans="1:42" x14ac:dyDescent="0.35">
      <c r="A759" s="11">
        <v>761</v>
      </c>
      <c r="B759" s="5" t="str">
        <f>IF(Table1[[#This Row],[Savings]]&gt;0,"N","Y")</f>
        <v>N</v>
      </c>
      <c r="C759" s="5" t="s">
        <v>213</v>
      </c>
      <c r="D759" s="5" t="s">
        <v>356</v>
      </c>
      <c r="E759" s="5" t="s">
        <v>1049</v>
      </c>
      <c r="F759" s="6">
        <v>29780</v>
      </c>
      <c r="G759" s="7">
        <f t="shared" ca="1" si="145"/>
        <v>43</v>
      </c>
      <c r="H759" s="4">
        <v>8</v>
      </c>
      <c r="I759" s="5" t="str">
        <f>IF(Table1[[#This Row],[No of Employees]]&lt;5,"Below 5",IF(Table1[[#This Row],[No of Employees]]&lt;10,"5 to 10",IF(Table1[[#This Row],[No of Employees]]&lt;15,"10 to 15","Above 15")))</f>
        <v>5 to 10</v>
      </c>
      <c r="J759" s="57">
        <v>12.643674000000001</v>
      </c>
      <c r="K759" s="34">
        <v>0.99470899999999995</v>
      </c>
      <c r="L759" s="34">
        <f t="shared" si="146"/>
        <v>13.638383000000001</v>
      </c>
      <c r="M759" s="67">
        <f t="shared" si="147"/>
        <v>5.0013165526416878E-4</v>
      </c>
      <c r="N759" s="34">
        <v>21.698793999999999</v>
      </c>
      <c r="O759" s="68">
        <f t="shared" si="148"/>
        <v>4.0635797136004734E-4</v>
      </c>
      <c r="P759" s="71"/>
      <c r="Q759" s="10">
        <v>17</v>
      </c>
      <c r="R759" s="8">
        <v>81</v>
      </c>
      <c r="S759" s="8">
        <v>11</v>
      </c>
      <c r="T759" s="8">
        <v>10</v>
      </c>
      <c r="U759" s="8">
        <v>0</v>
      </c>
      <c r="V759" s="8">
        <v>2</v>
      </c>
      <c r="W759" s="22">
        <v>8</v>
      </c>
      <c r="X759" s="16">
        <v>129</v>
      </c>
      <c r="Y759" s="8">
        <v>121</v>
      </c>
      <c r="Z759" s="9">
        <f t="shared" si="149"/>
        <v>6.2015503875968991E-2</v>
      </c>
      <c r="AA759" s="8">
        <f t="shared" si="150"/>
        <v>8</v>
      </c>
      <c r="AB759" s="42" t="str">
        <f t="shared" si="151"/>
        <v>C. 100-250</v>
      </c>
      <c r="AC759" s="40">
        <v>0.9</v>
      </c>
      <c r="AD759" s="26">
        <f t="shared" si="152"/>
        <v>109</v>
      </c>
      <c r="AE759" s="31">
        <f t="shared" si="153"/>
        <v>1</v>
      </c>
      <c r="AF759" s="31">
        <f>Table1[[#This Row],[Contactable leads]]*Table1[[#This Row],[Average productive calls per lead]]</f>
        <v>109</v>
      </c>
      <c r="AG759" s="31">
        <f>Table1[[#This Row],[Total Calls]]*$AG$1</f>
        <v>98.100000000000009</v>
      </c>
      <c r="AH759" s="31">
        <f>IF(Table1[[#This Row],[MSRU]]="Metro",3,IF(Table1[[#This Row],[MSRU]]="URBAN",2,1))</f>
        <v>2</v>
      </c>
      <c r="AI759" s="23">
        <f t="shared" si="154"/>
        <v>24</v>
      </c>
      <c r="AJ759" s="4">
        <f t="shared" si="155"/>
        <v>8</v>
      </c>
      <c r="AK759" s="4">
        <f t="shared" si="156"/>
        <v>6</v>
      </c>
      <c r="AL759" s="4">
        <f t="shared" si="157"/>
        <v>15</v>
      </c>
      <c r="AM759" s="4">
        <f>(Table1[[#This Row],[Total Employees dedicated for sales pitch]]*Table1[[#This Row],[Working days]]*Table1[[#This Row],[Productive working hours]]*60)/Table1[[#This Row],[Minutes per connected call]]</f>
        <v>1152</v>
      </c>
      <c r="AN75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109</v>
      </c>
      <c r="AO759" s="22">
        <f>Table1[[#This Row],[Contactable leads]]-Table1[[#This Row],[Contacted leads]]</f>
        <v>0</v>
      </c>
      <c r="AP759" s="17"/>
    </row>
    <row r="760" spans="1:42" x14ac:dyDescent="0.35">
      <c r="A760" s="11">
        <v>762</v>
      </c>
      <c r="B760" s="5" t="str">
        <f>IF(Table1[[#This Row],[Savings]]&gt;0,"N","Y")</f>
        <v>N</v>
      </c>
      <c r="C760" s="5" t="s">
        <v>188</v>
      </c>
      <c r="D760" s="5" t="s">
        <v>175</v>
      </c>
      <c r="E760" s="5" t="s">
        <v>1050</v>
      </c>
      <c r="F760" s="6">
        <v>34235</v>
      </c>
      <c r="G760" s="7">
        <f t="shared" ca="1" si="145"/>
        <v>31</v>
      </c>
      <c r="H760" s="4">
        <v>10</v>
      </c>
      <c r="I760" s="5" t="str">
        <f>IF(Table1[[#This Row],[No of Employees]]&lt;5,"Below 5",IF(Table1[[#This Row],[No of Employees]]&lt;10,"5 to 10",IF(Table1[[#This Row],[No of Employees]]&lt;15,"10 to 15","Above 15")))</f>
        <v>10 to 15</v>
      </c>
      <c r="J760" s="57">
        <v>52.052824000000001</v>
      </c>
      <c r="K760" s="34">
        <v>2.6841330000000001</v>
      </c>
      <c r="L760" s="34">
        <f t="shared" si="146"/>
        <v>54.736957000000004</v>
      </c>
      <c r="M760" s="67">
        <f t="shared" si="147"/>
        <v>2.0072529792229494E-3</v>
      </c>
      <c r="N760" s="34">
        <v>114.32890999999999</v>
      </c>
      <c r="O760" s="68">
        <f t="shared" si="148"/>
        <v>2.1410620302402717E-3</v>
      </c>
      <c r="P760" s="71"/>
      <c r="Q760" s="10">
        <v>99</v>
      </c>
      <c r="R760" s="8">
        <v>572</v>
      </c>
      <c r="S760" s="8">
        <v>5</v>
      </c>
      <c r="T760" s="8">
        <v>37</v>
      </c>
      <c r="U760" s="8">
        <v>2</v>
      </c>
      <c r="V760" s="8">
        <v>9</v>
      </c>
      <c r="W760" s="22">
        <v>16</v>
      </c>
      <c r="X760" s="16">
        <v>740</v>
      </c>
      <c r="Y760" s="8">
        <v>714</v>
      </c>
      <c r="Z760" s="9">
        <f t="shared" si="149"/>
        <v>3.5135135135135109E-2</v>
      </c>
      <c r="AA760" s="8">
        <f t="shared" si="150"/>
        <v>26</v>
      </c>
      <c r="AB760" s="42" t="str">
        <f t="shared" si="151"/>
        <v>E. 500-750</v>
      </c>
      <c r="AC760" s="40">
        <v>0.9</v>
      </c>
      <c r="AD760" s="26">
        <f t="shared" si="152"/>
        <v>643</v>
      </c>
      <c r="AE760" s="31">
        <f t="shared" si="153"/>
        <v>1</v>
      </c>
      <c r="AF760" s="31">
        <f>Table1[[#This Row],[Contactable leads]]*Table1[[#This Row],[Average productive calls per lead]]</f>
        <v>643</v>
      </c>
      <c r="AG760" s="31">
        <f>Table1[[#This Row],[Total Calls]]*$AG$1</f>
        <v>578.70000000000005</v>
      </c>
      <c r="AH760" s="31">
        <f>IF(Table1[[#This Row],[MSRU]]="Metro",3,IF(Table1[[#This Row],[MSRU]]="URBAN",2,1))</f>
        <v>1</v>
      </c>
      <c r="AI760" s="23">
        <f t="shared" si="154"/>
        <v>24</v>
      </c>
      <c r="AJ760" s="4">
        <f t="shared" si="155"/>
        <v>8</v>
      </c>
      <c r="AK760" s="4">
        <f t="shared" si="156"/>
        <v>6</v>
      </c>
      <c r="AL760" s="4">
        <f t="shared" si="157"/>
        <v>15</v>
      </c>
      <c r="AM760" s="4">
        <f>(Table1[[#This Row],[Total Employees dedicated for sales pitch]]*Table1[[#This Row],[Working days]]*Table1[[#This Row],[Productive working hours]]*60)/Table1[[#This Row],[Minutes per connected call]]</f>
        <v>576</v>
      </c>
      <c r="AN76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640</v>
      </c>
      <c r="AO760" s="22">
        <f>Table1[[#This Row],[Contactable leads]]-Table1[[#This Row],[Contacted leads]]</f>
        <v>3</v>
      </c>
      <c r="AP760" s="17"/>
    </row>
    <row r="761" spans="1:42" x14ac:dyDescent="0.35">
      <c r="A761" s="11">
        <v>763</v>
      </c>
      <c r="B761" s="5" t="str">
        <f>IF(Table1[[#This Row],[Savings]]&gt;0,"N","Y")</f>
        <v>N</v>
      </c>
      <c r="C761" s="5" t="s">
        <v>179</v>
      </c>
      <c r="D761" s="5" t="s">
        <v>175</v>
      </c>
      <c r="E761" s="5" t="s">
        <v>1051</v>
      </c>
      <c r="F761" s="6">
        <v>34421</v>
      </c>
      <c r="G761" s="7">
        <f t="shared" ca="1" si="145"/>
        <v>31</v>
      </c>
      <c r="H761" s="4">
        <v>7</v>
      </c>
      <c r="I761" s="5" t="str">
        <f>IF(Table1[[#This Row],[No of Employees]]&lt;5,"Below 5",IF(Table1[[#This Row],[No of Employees]]&lt;10,"5 to 10",IF(Table1[[#This Row],[No of Employees]]&lt;15,"10 to 15","Above 15")))</f>
        <v>5 to 10</v>
      </c>
      <c r="J761" s="57">
        <v>7.38</v>
      </c>
      <c r="K761" s="34">
        <v>0.60278200000000004</v>
      </c>
      <c r="L761" s="34">
        <f t="shared" si="146"/>
        <v>7.9827820000000003</v>
      </c>
      <c r="M761" s="67">
        <f t="shared" si="147"/>
        <v>2.9273572792852434E-4</v>
      </c>
      <c r="N761" s="34">
        <v>25.636752999999999</v>
      </c>
      <c r="O761" s="68">
        <f t="shared" si="148"/>
        <v>4.8010497455935143E-4</v>
      </c>
      <c r="P761" s="71"/>
      <c r="Q761" s="10">
        <v>8</v>
      </c>
      <c r="R761" s="8">
        <v>75</v>
      </c>
      <c r="S761" s="8">
        <v>2</v>
      </c>
      <c r="T761" s="8">
        <v>4</v>
      </c>
      <c r="U761" s="8">
        <v>0</v>
      </c>
      <c r="V761" s="8">
        <v>2</v>
      </c>
      <c r="W761" s="22">
        <v>4</v>
      </c>
      <c r="X761" s="16">
        <v>95</v>
      </c>
      <c r="Y761" s="8">
        <v>92</v>
      </c>
      <c r="Z761" s="9">
        <f t="shared" si="149"/>
        <v>3.157894736842104E-2</v>
      </c>
      <c r="AA761" s="8">
        <f t="shared" si="150"/>
        <v>3</v>
      </c>
      <c r="AB761" s="42" t="str">
        <f t="shared" si="151"/>
        <v>B. 50-100</v>
      </c>
      <c r="AC761" s="40">
        <v>0.9</v>
      </c>
      <c r="AD761" s="26">
        <f t="shared" si="152"/>
        <v>83</v>
      </c>
      <c r="AE761" s="31">
        <f t="shared" si="153"/>
        <v>1</v>
      </c>
      <c r="AF761" s="31">
        <f>Table1[[#This Row],[Contactable leads]]*Table1[[#This Row],[Average productive calls per lead]]</f>
        <v>83</v>
      </c>
      <c r="AG761" s="31">
        <f>Table1[[#This Row],[Total Calls]]*$AG$1</f>
        <v>74.7</v>
      </c>
      <c r="AH761" s="31">
        <f>IF(Table1[[#This Row],[MSRU]]="Metro",3,IF(Table1[[#This Row],[MSRU]]="URBAN",2,1))</f>
        <v>1</v>
      </c>
      <c r="AI761" s="23">
        <f t="shared" si="154"/>
        <v>24</v>
      </c>
      <c r="AJ761" s="4">
        <f t="shared" si="155"/>
        <v>8</v>
      </c>
      <c r="AK761" s="4">
        <f t="shared" si="156"/>
        <v>6</v>
      </c>
      <c r="AL761" s="4">
        <f t="shared" si="157"/>
        <v>15</v>
      </c>
      <c r="AM761" s="4">
        <f>(Table1[[#This Row],[Total Employees dedicated for sales pitch]]*Table1[[#This Row],[Working days]]*Table1[[#This Row],[Productive working hours]]*60)/Table1[[#This Row],[Minutes per connected call]]</f>
        <v>576</v>
      </c>
      <c r="AN76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83</v>
      </c>
      <c r="AO761" s="22">
        <f>Table1[[#This Row],[Contactable leads]]-Table1[[#This Row],[Contacted leads]]</f>
        <v>0</v>
      </c>
      <c r="AP761" s="17"/>
    </row>
    <row r="762" spans="1:42" x14ac:dyDescent="0.35">
      <c r="A762" s="11">
        <v>764</v>
      </c>
      <c r="B762" s="5" t="str">
        <f>IF(Table1[[#This Row],[Savings]]&gt;0,"N","Y")</f>
        <v>N</v>
      </c>
      <c r="C762" s="5" t="s">
        <v>213</v>
      </c>
      <c r="D762" s="5" t="s">
        <v>356</v>
      </c>
      <c r="E762" s="5" t="s">
        <v>1052</v>
      </c>
      <c r="F762" s="6">
        <v>34577</v>
      </c>
      <c r="G762" s="7">
        <f t="shared" ca="1" si="145"/>
        <v>30</v>
      </c>
      <c r="H762" s="4">
        <v>14</v>
      </c>
      <c r="I762" s="5" t="str">
        <f>IF(Table1[[#This Row],[No of Employees]]&lt;5,"Below 5",IF(Table1[[#This Row],[No of Employees]]&lt;10,"5 to 10",IF(Table1[[#This Row],[No of Employees]]&lt;15,"10 to 15","Above 15")))</f>
        <v>10 to 15</v>
      </c>
      <c r="J762" s="57">
        <v>26.930430999999999</v>
      </c>
      <c r="K762" s="34">
        <v>11.328502</v>
      </c>
      <c r="L762" s="34">
        <f t="shared" si="146"/>
        <v>38.258932999999999</v>
      </c>
      <c r="M762" s="67">
        <f t="shared" si="147"/>
        <v>1.402989158607067E-3</v>
      </c>
      <c r="N762" s="34">
        <v>76.695907000000005</v>
      </c>
      <c r="O762" s="68">
        <f t="shared" si="148"/>
        <v>1.4363007077784534E-3</v>
      </c>
      <c r="P762" s="71"/>
      <c r="Q762" s="10">
        <v>135</v>
      </c>
      <c r="R762" s="8">
        <v>130</v>
      </c>
      <c r="S762" s="8">
        <v>28</v>
      </c>
      <c r="T762" s="8">
        <v>14</v>
      </c>
      <c r="U762" s="8">
        <v>0</v>
      </c>
      <c r="V762" s="8">
        <v>3</v>
      </c>
      <c r="W762" s="22">
        <v>10</v>
      </c>
      <c r="X762" s="16">
        <v>320</v>
      </c>
      <c r="Y762" s="8">
        <v>308</v>
      </c>
      <c r="Z762" s="9">
        <f t="shared" si="149"/>
        <v>3.7499999999999978E-2</v>
      </c>
      <c r="AA762" s="8">
        <f t="shared" si="150"/>
        <v>12</v>
      </c>
      <c r="AB762" s="42" t="str">
        <f t="shared" si="151"/>
        <v>D. 240-500</v>
      </c>
      <c r="AC762" s="40">
        <v>0.9</v>
      </c>
      <c r="AD762" s="26">
        <f t="shared" si="152"/>
        <v>277</v>
      </c>
      <c r="AE762" s="31">
        <f t="shared" si="153"/>
        <v>1</v>
      </c>
      <c r="AF762" s="31">
        <f>Table1[[#This Row],[Contactable leads]]*Table1[[#This Row],[Average productive calls per lead]]</f>
        <v>277</v>
      </c>
      <c r="AG762" s="31">
        <f>Table1[[#This Row],[Total Calls]]*$AG$1</f>
        <v>249.3</v>
      </c>
      <c r="AH762" s="31">
        <f>IF(Table1[[#This Row],[MSRU]]="Metro",3,IF(Table1[[#This Row],[MSRU]]="URBAN",2,1))</f>
        <v>2</v>
      </c>
      <c r="AI762" s="23">
        <f t="shared" si="154"/>
        <v>24</v>
      </c>
      <c r="AJ762" s="4">
        <f t="shared" si="155"/>
        <v>8</v>
      </c>
      <c r="AK762" s="4">
        <f t="shared" si="156"/>
        <v>6</v>
      </c>
      <c r="AL762" s="4">
        <f t="shared" si="157"/>
        <v>15</v>
      </c>
      <c r="AM762" s="4">
        <f>(Table1[[#This Row],[Total Employees dedicated for sales pitch]]*Table1[[#This Row],[Working days]]*Table1[[#This Row],[Productive working hours]]*60)/Table1[[#This Row],[Minutes per connected call]]</f>
        <v>1152</v>
      </c>
      <c r="AN76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277</v>
      </c>
      <c r="AO762" s="22">
        <f>Table1[[#This Row],[Contactable leads]]-Table1[[#This Row],[Contacted leads]]</f>
        <v>0</v>
      </c>
      <c r="AP762" s="17"/>
    </row>
    <row r="763" spans="1:42" x14ac:dyDescent="0.35">
      <c r="A763" s="11">
        <v>765</v>
      </c>
      <c r="B763" s="5" t="str">
        <f>IF(Table1[[#This Row],[Savings]]&gt;0,"N","Y")</f>
        <v>N</v>
      </c>
      <c r="C763" s="5" t="s">
        <v>314</v>
      </c>
      <c r="D763" s="5" t="s">
        <v>356</v>
      </c>
      <c r="E763" s="5" t="s">
        <v>1053</v>
      </c>
      <c r="F763" s="6">
        <v>35772</v>
      </c>
      <c r="G763" s="7">
        <f t="shared" ca="1" si="145"/>
        <v>27</v>
      </c>
      <c r="H763" s="4">
        <v>10</v>
      </c>
      <c r="I763" s="5" t="str">
        <f>IF(Table1[[#This Row],[No of Employees]]&lt;5,"Below 5",IF(Table1[[#This Row],[No of Employees]]&lt;10,"5 to 10",IF(Table1[[#This Row],[No of Employees]]&lt;15,"10 to 15","Above 15")))</f>
        <v>10 to 15</v>
      </c>
      <c r="J763" s="57">
        <v>14.600072000000001</v>
      </c>
      <c r="K763" s="34">
        <v>3.0623580000000001</v>
      </c>
      <c r="L763" s="34">
        <f t="shared" si="146"/>
        <v>17.662430000000001</v>
      </c>
      <c r="M763" s="67">
        <f t="shared" si="147"/>
        <v>6.4769704384218512E-4</v>
      </c>
      <c r="N763" s="34">
        <v>30.091470999999999</v>
      </c>
      <c r="O763" s="68">
        <f t="shared" si="148"/>
        <v>5.6352943443767865E-4</v>
      </c>
      <c r="P763" s="71"/>
      <c r="Q763" s="10">
        <v>9</v>
      </c>
      <c r="R763" s="8">
        <v>110</v>
      </c>
      <c r="S763" s="8">
        <v>16</v>
      </c>
      <c r="T763" s="8">
        <v>7</v>
      </c>
      <c r="U763" s="8">
        <v>0</v>
      </c>
      <c r="V763" s="8">
        <v>3</v>
      </c>
      <c r="W763" s="22">
        <v>9</v>
      </c>
      <c r="X763" s="16">
        <v>154</v>
      </c>
      <c r="Y763" s="8">
        <v>141</v>
      </c>
      <c r="Z763" s="9">
        <f t="shared" si="149"/>
        <v>8.4415584415584388E-2</v>
      </c>
      <c r="AA763" s="8">
        <f t="shared" si="150"/>
        <v>13</v>
      </c>
      <c r="AB763" s="42" t="str">
        <f t="shared" si="151"/>
        <v>C. 100-250</v>
      </c>
      <c r="AC763" s="40">
        <v>0.9</v>
      </c>
      <c r="AD763" s="26">
        <f t="shared" si="152"/>
        <v>127</v>
      </c>
      <c r="AE763" s="31">
        <f t="shared" si="153"/>
        <v>1</v>
      </c>
      <c r="AF763" s="31">
        <f>Table1[[#This Row],[Contactable leads]]*Table1[[#This Row],[Average productive calls per lead]]</f>
        <v>127</v>
      </c>
      <c r="AG763" s="31">
        <f>Table1[[#This Row],[Total Calls]]*$AG$1</f>
        <v>114.3</v>
      </c>
      <c r="AH763" s="31">
        <f>IF(Table1[[#This Row],[MSRU]]="Metro",3,IF(Table1[[#This Row],[MSRU]]="URBAN",2,1))</f>
        <v>2</v>
      </c>
      <c r="AI763" s="23">
        <f t="shared" si="154"/>
        <v>24</v>
      </c>
      <c r="AJ763" s="4">
        <f t="shared" si="155"/>
        <v>8</v>
      </c>
      <c r="AK763" s="4">
        <f t="shared" si="156"/>
        <v>6</v>
      </c>
      <c r="AL763" s="4">
        <f t="shared" si="157"/>
        <v>15</v>
      </c>
      <c r="AM763" s="4">
        <f>(Table1[[#This Row],[Total Employees dedicated for sales pitch]]*Table1[[#This Row],[Working days]]*Table1[[#This Row],[Productive working hours]]*60)/Table1[[#This Row],[Minutes per connected call]]</f>
        <v>1152</v>
      </c>
      <c r="AN76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127</v>
      </c>
      <c r="AO763" s="22">
        <f>Table1[[#This Row],[Contactable leads]]-Table1[[#This Row],[Contacted leads]]</f>
        <v>0</v>
      </c>
      <c r="AP763" s="17"/>
    </row>
    <row r="764" spans="1:42" x14ac:dyDescent="0.35">
      <c r="A764" s="11">
        <v>766</v>
      </c>
      <c r="B764" s="5" t="str">
        <f>IF(Table1[[#This Row],[Savings]]&gt;0,"N","Y")</f>
        <v>N</v>
      </c>
      <c r="C764" s="5" t="s">
        <v>213</v>
      </c>
      <c r="D764" s="5" t="s">
        <v>356</v>
      </c>
      <c r="E764" s="5" t="s">
        <v>1054</v>
      </c>
      <c r="F764" s="6">
        <v>36321</v>
      </c>
      <c r="G764" s="7">
        <f t="shared" ca="1" si="145"/>
        <v>25</v>
      </c>
      <c r="H764" s="4">
        <v>13</v>
      </c>
      <c r="I764" s="5" t="str">
        <f>IF(Table1[[#This Row],[No of Employees]]&lt;5,"Below 5",IF(Table1[[#This Row],[No of Employees]]&lt;10,"5 to 10",IF(Table1[[#This Row],[No of Employees]]&lt;15,"10 to 15","Above 15")))</f>
        <v>10 to 15</v>
      </c>
      <c r="J764" s="57">
        <v>27.266497000000001</v>
      </c>
      <c r="K764" s="34">
        <v>18.021426000000002</v>
      </c>
      <c r="L764" s="34">
        <f t="shared" si="146"/>
        <v>45.287923000000006</v>
      </c>
      <c r="M764" s="67">
        <f t="shared" si="147"/>
        <v>1.6607484841470006E-3</v>
      </c>
      <c r="N764" s="34">
        <v>41.551501999999999</v>
      </c>
      <c r="O764" s="68">
        <f t="shared" si="148"/>
        <v>7.7814389406540051E-4</v>
      </c>
      <c r="P764" s="71"/>
      <c r="Q764" s="10">
        <v>119</v>
      </c>
      <c r="R764" s="8">
        <v>119</v>
      </c>
      <c r="S764" s="8">
        <v>26</v>
      </c>
      <c r="T764" s="8">
        <v>11</v>
      </c>
      <c r="U764" s="8">
        <v>0</v>
      </c>
      <c r="V764" s="8">
        <v>4</v>
      </c>
      <c r="W764" s="22">
        <v>12</v>
      </c>
      <c r="X764" s="16">
        <v>291</v>
      </c>
      <c r="Y764" s="8">
        <v>284</v>
      </c>
      <c r="Z764" s="9">
        <f t="shared" si="149"/>
        <v>2.4054982817869441E-2</v>
      </c>
      <c r="AA764" s="8">
        <f t="shared" si="150"/>
        <v>7</v>
      </c>
      <c r="AB764" s="42" t="str">
        <f t="shared" si="151"/>
        <v>D. 240-500</v>
      </c>
      <c r="AC764" s="40">
        <v>0.9</v>
      </c>
      <c r="AD764" s="26">
        <f t="shared" si="152"/>
        <v>256</v>
      </c>
      <c r="AE764" s="31">
        <f t="shared" si="153"/>
        <v>1</v>
      </c>
      <c r="AF764" s="31">
        <f>Table1[[#This Row],[Contactable leads]]*Table1[[#This Row],[Average productive calls per lead]]</f>
        <v>256</v>
      </c>
      <c r="AG764" s="31">
        <f>Table1[[#This Row],[Total Calls]]*$AG$1</f>
        <v>230.4</v>
      </c>
      <c r="AH764" s="31">
        <f>IF(Table1[[#This Row],[MSRU]]="Metro",3,IF(Table1[[#This Row],[MSRU]]="URBAN",2,1))</f>
        <v>2</v>
      </c>
      <c r="AI764" s="23">
        <f t="shared" si="154"/>
        <v>24</v>
      </c>
      <c r="AJ764" s="4">
        <f t="shared" si="155"/>
        <v>8</v>
      </c>
      <c r="AK764" s="4">
        <f t="shared" si="156"/>
        <v>6</v>
      </c>
      <c r="AL764" s="4">
        <f t="shared" si="157"/>
        <v>15</v>
      </c>
      <c r="AM764" s="4">
        <f>(Table1[[#This Row],[Total Employees dedicated for sales pitch]]*Table1[[#This Row],[Working days]]*Table1[[#This Row],[Productive working hours]]*60)/Table1[[#This Row],[Minutes per connected call]]</f>
        <v>1152</v>
      </c>
      <c r="AN76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256</v>
      </c>
      <c r="AO764" s="22">
        <f>Table1[[#This Row],[Contactable leads]]-Table1[[#This Row],[Contacted leads]]</f>
        <v>0</v>
      </c>
      <c r="AP764" s="17"/>
    </row>
    <row r="765" spans="1:42" x14ac:dyDescent="0.35">
      <c r="A765" s="11">
        <v>767</v>
      </c>
      <c r="B765" s="5" t="str">
        <f>IF(Table1[[#This Row],[Savings]]&gt;0,"N","Y")</f>
        <v>N</v>
      </c>
      <c r="C765" s="5" t="s">
        <v>190</v>
      </c>
      <c r="D765" s="5" t="s">
        <v>175</v>
      </c>
      <c r="E765" s="5" t="s">
        <v>1055</v>
      </c>
      <c r="F765" s="6">
        <v>38798</v>
      </c>
      <c r="G765" s="7">
        <f t="shared" ca="1" si="145"/>
        <v>19</v>
      </c>
      <c r="H765" s="4">
        <v>11</v>
      </c>
      <c r="I765" s="5" t="str">
        <f>IF(Table1[[#This Row],[No of Employees]]&lt;5,"Below 5",IF(Table1[[#This Row],[No of Employees]]&lt;10,"5 to 10",IF(Table1[[#This Row],[No of Employees]]&lt;15,"10 to 15","Above 15")))</f>
        <v>10 to 15</v>
      </c>
      <c r="J765" s="57">
        <v>56.847486000000004</v>
      </c>
      <c r="K765" s="34">
        <v>4.5285450000000003</v>
      </c>
      <c r="L765" s="34">
        <f t="shared" si="146"/>
        <v>61.376031000000005</v>
      </c>
      <c r="M765" s="67">
        <f t="shared" si="147"/>
        <v>2.2507137376604641E-3</v>
      </c>
      <c r="N765" s="34">
        <v>69.118874000000005</v>
      </c>
      <c r="O765" s="68">
        <f t="shared" si="148"/>
        <v>1.2944039849095172E-3</v>
      </c>
      <c r="P765" s="71"/>
      <c r="Q765" s="10">
        <v>140</v>
      </c>
      <c r="R765" s="8">
        <v>361</v>
      </c>
      <c r="S765" s="8">
        <v>18</v>
      </c>
      <c r="T765" s="8">
        <v>35</v>
      </c>
      <c r="U765" s="8">
        <v>2</v>
      </c>
      <c r="V765" s="8">
        <v>6</v>
      </c>
      <c r="W765" s="22">
        <v>23</v>
      </c>
      <c r="X765" s="16">
        <v>585</v>
      </c>
      <c r="Y765" s="8">
        <v>559</v>
      </c>
      <c r="Z765" s="9">
        <f t="shared" si="149"/>
        <v>4.4444444444444398E-2</v>
      </c>
      <c r="AA765" s="8">
        <f t="shared" si="150"/>
        <v>26</v>
      </c>
      <c r="AB765" s="42" t="str">
        <f t="shared" si="151"/>
        <v>E. 500-750</v>
      </c>
      <c r="AC765" s="40">
        <v>0.9</v>
      </c>
      <c r="AD765" s="26">
        <f t="shared" si="152"/>
        <v>503</v>
      </c>
      <c r="AE765" s="31">
        <f t="shared" si="153"/>
        <v>1</v>
      </c>
      <c r="AF765" s="31">
        <f>Table1[[#This Row],[Contactable leads]]*Table1[[#This Row],[Average productive calls per lead]]</f>
        <v>503</v>
      </c>
      <c r="AG765" s="31">
        <f>Table1[[#This Row],[Total Calls]]*$AG$1</f>
        <v>452.7</v>
      </c>
      <c r="AH765" s="31">
        <f>IF(Table1[[#This Row],[MSRU]]="Metro",3,IF(Table1[[#This Row],[MSRU]]="URBAN",2,1))</f>
        <v>1</v>
      </c>
      <c r="AI765" s="23">
        <f t="shared" si="154"/>
        <v>24</v>
      </c>
      <c r="AJ765" s="4">
        <f t="shared" si="155"/>
        <v>8</v>
      </c>
      <c r="AK765" s="4">
        <f t="shared" si="156"/>
        <v>6</v>
      </c>
      <c r="AL765" s="4">
        <f t="shared" si="157"/>
        <v>15</v>
      </c>
      <c r="AM765" s="4">
        <f>(Table1[[#This Row],[Total Employees dedicated for sales pitch]]*Table1[[#This Row],[Working days]]*Table1[[#This Row],[Productive working hours]]*60)/Table1[[#This Row],[Minutes per connected call]]</f>
        <v>576</v>
      </c>
      <c r="AN76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503</v>
      </c>
      <c r="AO765" s="22">
        <f>Table1[[#This Row],[Contactable leads]]-Table1[[#This Row],[Contacted leads]]</f>
        <v>0</v>
      </c>
      <c r="AP765" s="17"/>
    </row>
    <row r="766" spans="1:42" x14ac:dyDescent="0.35">
      <c r="A766" s="11">
        <v>768</v>
      </c>
      <c r="B766" s="5" t="str">
        <f>IF(Table1[[#This Row],[Savings]]&gt;0,"N","Y")</f>
        <v>N</v>
      </c>
      <c r="C766" s="5" t="s">
        <v>190</v>
      </c>
      <c r="D766" s="5" t="s">
        <v>356</v>
      </c>
      <c r="E766" s="5" t="s">
        <v>1056</v>
      </c>
      <c r="F766" s="6">
        <v>43297</v>
      </c>
      <c r="G766" s="7">
        <f t="shared" ca="1" si="145"/>
        <v>6</v>
      </c>
      <c r="H766" s="4">
        <v>8</v>
      </c>
      <c r="I766" s="5" t="str">
        <f>IF(Table1[[#This Row],[No of Employees]]&lt;5,"Below 5",IF(Table1[[#This Row],[No of Employees]]&lt;10,"5 to 10",IF(Table1[[#This Row],[No of Employees]]&lt;15,"10 to 15","Above 15")))</f>
        <v>5 to 10</v>
      </c>
      <c r="J766" s="57">
        <v>36.423720000000003</v>
      </c>
      <c r="K766" s="34">
        <v>2.2248579999999998</v>
      </c>
      <c r="L766" s="34">
        <f t="shared" si="146"/>
        <v>38.648578000000001</v>
      </c>
      <c r="M766" s="67">
        <f t="shared" si="147"/>
        <v>1.4172777878980474E-3</v>
      </c>
      <c r="N766" s="34">
        <v>86.137504000000007</v>
      </c>
      <c r="O766" s="68">
        <f t="shared" si="148"/>
        <v>1.6131155207730883E-3</v>
      </c>
      <c r="P766" s="71"/>
      <c r="Q766" s="10">
        <v>49</v>
      </c>
      <c r="R766" s="8">
        <v>129</v>
      </c>
      <c r="S766" s="8">
        <v>14</v>
      </c>
      <c r="T766" s="8">
        <v>8</v>
      </c>
      <c r="U766" s="8">
        <v>0</v>
      </c>
      <c r="V766" s="8">
        <v>3</v>
      </c>
      <c r="W766" s="22">
        <v>9</v>
      </c>
      <c r="X766" s="16">
        <v>212</v>
      </c>
      <c r="Y766" s="8">
        <v>207</v>
      </c>
      <c r="Z766" s="9">
        <f t="shared" si="149"/>
        <v>2.3584905660377409E-2</v>
      </c>
      <c r="AA766" s="8">
        <f t="shared" si="150"/>
        <v>5</v>
      </c>
      <c r="AB766" s="42" t="str">
        <f t="shared" si="151"/>
        <v>C. 100-250</v>
      </c>
      <c r="AC766" s="40">
        <v>0.9</v>
      </c>
      <c r="AD766" s="26">
        <f t="shared" si="152"/>
        <v>186</v>
      </c>
      <c r="AE766" s="31">
        <f t="shared" si="153"/>
        <v>1</v>
      </c>
      <c r="AF766" s="31">
        <f>Table1[[#This Row],[Contactable leads]]*Table1[[#This Row],[Average productive calls per lead]]</f>
        <v>186</v>
      </c>
      <c r="AG766" s="31">
        <f>Table1[[#This Row],[Total Calls]]*$AG$1</f>
        <v>167.4</v>
      </c>
      <c r="AH766" s="31">
        <f>IF(Table1[[#This Row],[MSRU]]="Metro",3,IF(Table1[[#This Row],[MSRU]]="URBAN",2,1))</f>
        <v>2</v>
      </c>
      <c r="AI766" s="23">
        <f t="shared" si="154"/>
        <v>24</v>
      </c>
      <c r="AJ766" s="4">
        <f t="shared" si="155"/>
        <v>8</v>
      </c>
      <c r="AK766" s="4">
        <f t="shared" si="156"/>
        <v>6</v>
      </c>
      <c r="AL766" s="4">
        <f t="shared" si="157"/>
        <v>15</v>
      </c>
      <c r="AM766" s="4">
        <f>(Table1[[#This Row],[Total Employees dedicated for sales pitch]]*Table1[[#This Row],[Working days]]*Table1[[#This Row],[Productive working hours]]*60)/Table1[[#This Row],[Minutes per connected call]]</f>
        <v>1152</v>
      </c>
      <c r="AN76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186</v>
      </c>
      <c r="AO766" s="22">
        <f>Table1[[#This Row],[Contactable leads]]-Table1[[#This Row],[Contacted leads]]</f>
        <v>0</v>
      </c>
      <c r="AP766" s="17"/>
    </row>
    <row r="767" spans="1:42" x14ac:dyDescent="0.35">
      <c r="A767" s="11">
        <v>769</v>
      </c>
      <c r="B767" s="5" t="str">
        <f>IF(Table1[[#This Row],[Savings]]&gt;0,"N","Y")</f>
        <v>N</v>
      </c>
      <c r="C767" s="5" t="s">
        <v>190</v>
      </c>
      <c r="D767" s="5" t="s">
        <v>356</v>
      </c>
      <c r="E767" s="5" t="s">
        <v>1057</v>
      </c>
      <c r="F767" s="6">
        <v>38803</v>
      </c>
      <c r="G767" s="7">
        <f t="shared" ca="1" si="145"/>
        <v>19</v>
      </c>
      <c r="H767" s="4">
        <v>10</v>
      </c>
      <c r="I767" s="5" t="str">
        <f>IF(Table1[[#This Row],[No of Employees]]&lt;5,"Below 5",IF(Table1[[#This Row],[No of Employees]]&lt;10,"5 to 10",IF(Table1[[#This Row],[No of Employees]]&lt;15,"10 to 15","Above 15")))</f>
        <v>10 to 15</v>
      </c>
      <c r="J767" s="57">
        <v>24.836283000000002</v>
      </c>
      <c r="K767" s="34">
        <v>3.5467689999999998</v>
      </c>
      <c r="L767" s="34">
        <f t="shared" si="146"/>
        <v>28.383052000000003</v>
      </c>
      <c r="M767" s="67">
        <f t="shared" si="147"/>
        <v>1.0408318037562793E-3</v>
      </c>
      <c r="N767" s="34">
        <v>50.104035000000003</v>
      </c>
      <c r="O767" s="68">
        <f t="shared" si="148"/>
        <v>9.383090147568944E-4</v>
      </c>
      <c r="P767" s="71"/>
      <c r="Q767" s="10">
        <v>93</v>
      </c>
      <c r="R767" s="8">
        <v>242</v>
      </c>
      <c r="S767" s="8">
        <v>27</v>
      </c>
      <c r="T767" s="8">
        <v>7</v>
      </c>
      <c r="U767" s="8">
        <v>0</v>
      </c>
      <c r="V767" s="8">
        <v>9</v>
      </c>
      <c r="W767" s="22">
        <v>9</v>
      </c>
      <c r="X767" s="16">
        <v>387</v>
      </c>
      <c r="Y767" s="8">
        <v>378</v>
      </c>
      <c r="Z767" s="9">
        <f t="shared" si="149"/>
        <v>2.3255813953488413E-2</v>
      </c>
      <c r="AA767" s="8">
        <f t="shared" si="150"/>
        <v>9</v>
      </c>
      <c r="AB767" s="42" t="str">
        <f t="shared" si="151"/>
        <v>D. 240-500</v>
      </c>
      <c r="AC767" s="40">
        <v>0.9</v>
      </c>
      <c r="AD767" s="26">
        <f t="shared" si="152"/>
        <v>340</v>
      </c>
      <c r="AE767" s="31">
        <f t="shared" si="153"/>
        <v>1</v>
      </c>
      <c r="AF767" s="31">
        <f>Table1[[#This Row],[Contactable leads]]*Table1[[#This Row],[Average productive calls per lead]]</f>
        <v>340</v>
      </c>
      <c r="AG767" s="31">
        <f>Table1[[#This Row],[Total Calls]]*$AG$1</f>
        <v>306</v>
      </c>
      <c r="AH767" s="31">
        <f>IF(Table1[[#This Row],[MSRU]]="Metro",3,IF(Table1[[#This Row],[MSRU]]="URBAN",2,1))</f>
        <v>2</v>
      </c>
      <c r="AI767" s="23">
        <f t="shared" si="154"/>
        <v>24</v>
      </c>
      <c r="AJ767" s="4">
        <f t="shared" si="155"/>
        <v>8</v>
      </c>
      <c r="AK767" s="4">
        <f t="shared" si="156"/>
        <v>6</v>
      </c>
      <c r="AL767" s="4">
        <f t="shared" si="157"/>
        <v>15</v>
      </c>
      <c r="AM767" s="4">
        <f>(Table1[[#This Row],[Total Employees dedicated for sales pitch]]*Table1[[#This Row],[Working days]]*Table1[[#This Row],[Productive working hours]]*60)/Table1[[#This Row],[Minutes per connected call]]</f>
        <v>1152</v>
      </c>
      <c r="AN76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340</v>
      </c>
      <c r="AO767" s="22">
        <f>Table1[[#This Row],[Contactable leads]]-Table1[[#This Row],[Contacted leads]]</f>
        <v>0</v>
      </c>
      <c r="AP767" s="17"/>
    </row>
    <row r="768" spans="1:42" x14ac:dyDescent="0.35">
      <c r="A768" s="11">
        <v>770</v>
      </c>
      <c r="B768" s="5" t="str">
        <f>IF(Table1[[#This Row],[Savings]]&gt;0,"N","Y")</f>
        <v>N</v>
      </c>
      <c r="C768" s="5" t="s">
        <v>316</v>
      </c>
      <c r="D768" s="5" t="s">
        <v>340</v>
      </c>
      <c r="E768" s="5" t="s">
        <v>1058</v>
      </c>
      <c r="F768" s="6">
        <v>39741</v>
      </c>
      <c r="G768" s="7">
        <f t="shared" ca="1" si="145"/>
        <v>16</v>
      </c>
      <c r="H768" s="4">
        <v>9</v>
      </c>
      <c r="I768" s="5" t="str">
        <f>IF(Table1[[#This Row],[No of Employees]]&lt;5,"Below 5",IF(Table1[[#This Row],[No of Employees]]&lt;10,"5 to 10",IF(Table1[[#This Row],[No of Employees]]&lt;15,"10 to 15","Above 15")))</f>
        <v>5 to 10</v>
      </c>
      <c r="J768" s="57">
        <v>23.552783999999999</v>
      </c>
      <c r="K768" s="34">
        <v>6.297879</v>
      </c>
      <c r="L768" s="34">
        <f t="shared" si="146"/>
        <v>29.850662999999997</v>
      </c>
      <c r="M768" s="67">
        <f t="shared" si="147"/>
        <v>1.094650406644459E-3</v>
      </c>
      <c r="N768" s="34">
        <v>50.816979000000003</v>
      </c>
      <c r="O768" s="68">
        <f t="shared" si="148"/>
        <v>9.5166047002824799E-4</v>
      </c>
      <c r="P768" s="71"/>
      <c r="Q768" s="10">
        <v>58</v>
      </c>
      <c r="R768" s="8">
        <v>207</v>
      </c>
      <c r="S768" s="8">
        <v>18</v>
      </c>
      <c r="T768" s="8">
        <v>5</v>
      </c>
      <c r="U768" s="8">
        <v>0</v>
      </c>
      <c r="V768" s="8">
        <v>4</v>
      </c>
      <c r="W768" s="22">
        <v>16</v>
      </c>
      <c r="X768" s="16">
        <v>308</v>
      </c>
      <c r="Y768" s="8">
        <v>298</v>
      </c>
      <c r="Z768" s="9">
        <f t="shared" si="149"/>
        <v>3.2467532467532423E-2</v>
      </c>
      <c r="AA768" s="8">
        <f t="shared" si="150"/>
        <v>10</v>
      </c>
      <c r="AB768" s="42" t="str">
        <f t="shared" si="151"/>
        <v>D. 240-500</v>
      </c>
      <c r="AC768" s="40">
        <v>0.9</v>
      </c>
      <c r="AD768" s="26">
        <f t="shared" si="152"/>
        <v>268</v>
      </c>
      <c r="AE768" s="31">
        <f t="shared" si="153"/>
        <v>1</v>
      </c>
      <c r="AF768" s="31">
        <f>Table1[[#This Row],[Contactable leads]]*Table1[[#This Row],[Average productive calls per lead]]</f>
        <v>268</v>
      </c>
      <c r="AG768" s="31">
        <f>Table1[[#This Row],[Total Calls]]*$AG$1</f>
        <v>241.20000000000002</v>
      </c>
      <c r="AH768" s="31">
        <f>IF(Table1[[#This Row],[MSRU]]="Metro",3,IF(Table1[[#This Row],[MSRU]]="URBAN",2,1))</f>
        <v>3</v>
      </c>
      <c r="AI768" s="23">
        <f t="shared" si="154"/>
        <v>24</v>
      </c>
      <c r="AJ768" s="4">
        <f t="shared" si="155"/>
        <v>8</v>
      </c>
      <c r="AK768" s="4">
        <f t="shared" si="156"/>
        <v>6</v>
      </c>
      <c r="AL768" s="4">
        <f t="shared" si="157"/>
        <v>15</v>
      </c>
      <c r="AM768" s="4">
        <f>(Table1[[#This Row],[Total Employees dedicated for sales pitch]]*Table1[[#This Row],[Working days]]*Table1[[#This Row],[Productive working hours]]*60)/Table1[[#This Row],[Minutes per connected call]]</f>
        <v>1728</v>
      </c>
      <c r="AN76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268</v>
      </c>
      <c r="AO768" s="22">
        <f>Table1[[#This Row],[Contactable leads]]-Table1[[#This Row],[Contacted leads]]</f>
        <v>0</v>
      </c>
      <c r="AP768" s="17"/>
    </row>
    <row r="769" spans="1:42" x14ac:dyDescent="0.35">
      <c r="A769" s="11">
        <v>771</v>
      </c>
      <c r="B769" s="5" t="str">
        <f>IF(Table1[[#This Row],[Savings]]&gt;0,"N","Y")</f>
        <v>N</v>
      </c>
      <c r="C769" s="5" t="s">
        <v>213</v>
      </c>
      <c r="D769" s="5" t="s">
        <v>356</v>
      </c>
      <c r="E769" s="5" t="s">
        <v>1059</v>
      </c>
      <c r="F769" s="6">
        <v>40037</v>
      </c>
      <c r="G769" s="7">
        <f t="shared" ca="1" si="145"/>
        <v>15</v>
      </c>
      <c r="H769" s="4">
        <v>7</v>
      </c>
      <c r="I769" s="5" t="str">
        <f>IF(Table1[[#This Row],[No of Employees]]&lt;5,"Below 5",IF(Table1[[#This Row],[No of Employees]]&lt;10,"5 to 10",IF(Table1[[#This Row],[No of Employees]]&lt;15,"10 to 15","Above 15")))</f>
        <v>5 to 10</v>
      </c>
      <c r="J769" s="57">
        <v>11.353709</v>
      </c>
      <c r="K769" s="34">
        <v>8.1684889999999992</v>
      </c>
      <c r="L769" s="34">
        <f t="shared" si="146"/>
        <v>19.522197999999999</v>
      </c>
      <c r="M769" s="67">
        <f t="shared" si="147"/>
        <v>7.158963932993262E-4</v>
      </c>
      <c r="N769" s="34">
        <v>23.809350999999999</v>
      </c>
      <c r="O769" s="68">
        <f t="shared" si="148"/>
        <v>4.4588282518186558E-4</v>
      </c>
      <c r="P769" s="71"/>
      <c r="Q769" s="10">
        <v>25</v>
      </c>
      <c r="R769" s="8">
        <v>101</v>
      </c>
      <c r="S769" s="8">
        <v>14</v>
      </c>
      <c r="T769" s="8">
        <v>6</v>
      </c>
      <c r="U769" s="8">
        <v>0</v>
      </c>
      <c r="V769" s="8">
        <v>0</v>
      </c>
      <c r="W769" s="22">
        <v>4</v>
      </c>
      <c r="X769" s="16">
        <v>150</v>
      </c>
      <c r="Y769" s="8">
        <v>145</v>
      </c>
      <c r="Z769" s="9">
        <f t="shared" si="149"/>
        <v>3.3333333333333326E-2</v>
      </c>
      <c r="AA769" s="8">
        <f t="shared" si="150"/>
        <v>5</v>
      </c>
      <c r="AB769" s="42" t="str">
        <f t="shared" si="151"/>
        <v>C. 100-250</v>
      </c>
      <c r="AC769" s="40">
        <v>0.9</v>
      </c>
      <c r="AD769" s="26">
        <f t="shared" si="152"/>
        <v>131</v>
      </c>
      <c r="AE769" s="31">
        <f t="shared" si="153"/>
        <v>1</v>
      </c>
      <c r="AF769" s="31">
        <f>Table1[[#This Row],[Contactable leads]]*Table1[[#This Row],[Average productive calls per lead]]</f>
        <v>131</v>
      </c>
      <c r="AG769" s="31">
        <f>Table1[[#This Row],[Total Calls]]*$AG$1</f>
        <v>117.9</v>
      </c>
      <c r="AH769" s="31">
        <f>IF(Table1[[#This Row],[MSRU]]="Metro",3,IF(Table1[[#This Row],[MSRU]]="URBAN",2,1))</f>
        <v>2</v>
      </c>
      <c r="AI769" s="23">
        <f t="shared" si="154"/>
        <v>24</v>
      </c>
      <c r="AJ769" s="4">
        <f t="shared" si="155"/>
        <v>8</v>
      </c>
      <c r="AK769" s="4">
        <f t="shared" si="156"/>
        <v>6</v>
      </c>
      <c r="AL769" s="4">
        <f t="shared" si="157"/>
        <v>15</v>
      </c>
      <c r="AM769" s="4">
        <f>(Table1[[#This Row],[Total Employees dedicated for sales pitch]]*Table1[[#This Row],[Working days]]*Table1[[#This Row],[Productive working hours]]*60)/Table1[[#This Row],[Minutes per connected call]]</f>
        <v>1152</v>
      </c>
      <c r="AN76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131</v>
      </c>
      <c r="AO769" s="22">
        <f>Table1[[#This Row],[Contactable leads]]-Table1[[#This Row],[Contacted leads]]</f>
        <v>0</v>
      </c>
      <c r="AP769" s="17"/>
    </row>
    <row r="770" spans="1:42" x14ac:dyDescent="0.35">
      <c r="A770" s="11">
        <v>772</v>
      </c>
      <c r="B770" s="5" t="str">
        <f>IF(Table1[[#This Row],[Savings]]&gt;0,"N","Y")</f>
        <v>N</v>
      </c>
      <c r="C770" s="5" t="s">
        <v>222</v>
      </c>
      <c r="D770" s="5" t="s">
        <v>175</v>
      </c>
      <c r="E770" s="5" t="s">
        <v>230</v>
      </c>
      <c r="F770" s="6">
        <v>40672</v>
      </c>
      <c r="G770" s="7">
        <f t="shared" ca="1" si="145"/>
        <v>14</v>
      </c>
      <c r="H770" s="4">
        <v>8</v>
      </c>
      <c r="I770" s="5" t="str">
        <f>IF(Table1[[#This Row],[No of Employees]]&lt;5,"Below 5",IF(Table1[[#This Row],[No of Employees]]&lt;10,"5 to 10",IF(Table1[[#This Row],[No of Employees]]&lt;15,"10 to 15","Above 15")))</f>
        <v>5 to 10</v>
      </c>
      <c r="J770" s="57">
        <v>20.272773999999998</v>
      </c>
      <c r="K770" s="34">
        <v>4.7177619999999996</v>
      </c>
      <c r="L770" s="34">
        <f t="shared" si="146"/>
        <v>24.990535999999999</v>
      </c>
      <c r="M770" s="67">
        <f t="shared" si="147"/>
        <v>9.1642521958936027E-4</v>
      </c>
      <c r="N770" s="34">
        <v>22.247467</v>
      </c>
      <c r="O770" s="68">
        <f t="shared" si="148"/>
        <v>4.1663308836516899E-4</v>
      </c>
      <c r="P770" s="71"/>
      <c r="Q770" s="10">
        <v>149</v>
      </c>
      <c r="R770" s="8">
        <v>97</v>
      </c>
      <c r="S770" s="8">
        <v>6</v>
      </c>
      <c r="T770" s="8">
        <v>5</v>
      </c>
      <c r="U770" s="8">
        <v>0</v>
      </c>
      <c r="V770" s="8">
        <v>1</v>
      </c>
      <c r="W770" s="22">
        <v>5</v>
      </c>
      <c r="X770" s="16">
        <v>263</v>
      </c>
      <c r="Y770" s="8">
        <v>262</v>
      </c>
      <c r="Z770" s="9">
        <f t="shared" si="149"/>
        <v>3.8022813688213253E-3</v>
      </c>
      <c r="AA770" s="8">
        <f t="shared" si="150"/>
        <v>1</v>
      </c>
      <c r="AB770" s="42" t="str">
        <f t="shared" si="151"/>
        <v>D. 240-500</v>
      </c>
      <c r="AC770" s="40">
        <v>0.9</v>
      </c>
      <c r="AD770" s="26">
        <f t="shared" si="152"/>
        <v>236</v>
      </c>
      <c r="AE770" s="31">
        <f t="shared" si="153"/>
        <v>1</v>
      </c>
      <c r="AF770" s="31">
        <f>Table1[[#This Row],[Contactable leads]]*Table1[[#This Row],[Average productive calls per lead]]</f>
        <v>236</v>
      </c>
      <c r="AG770" s="31">
        <f>Table1[[#This Row],[Total Calls]]*$AG$1</f>
        <v>212.4</v>
      </c>
      <c r="AH770" s="31">
        <f>IF(Table1[[#This Row],[MSRU]]="Metro",3,IF(Table1[[#This Row],[MSRU]]="URBAN",2,1))</f>
        <v>1</v>
      </c>
      <c r="AI770" s="23">
        <f t="shared" si="154"/>
        <v>24</v>
      </c>
      <c r="AJ770" s="4">
        <f t="shared" si="155"/>
        <v>8</v>
      </c>
      <c r="AK770" s="4">
        <f t="shared" si="156"/>
        <v>6</v>
      </c>
      <c r="AL770" s="4">
        <f t="shared" si="157"/>
        <v>15</v>
      </c>
      <c r="AM770" s="4">
        <f>(Table1[[#This Row],[Total Employees dedicated for sales pitch]]*Table1[[#This Row],[Working days]]*Table1[[#This Row],[Productive working hours]]*60)/Table1[[#This Row],[Minutes per connected call]]</f>
        <v>576</v>
      </c>
      <c r="AN77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236</v>
      </c>
      <c r="AO770" s="22">
        <f>Table1[[#This Row],[Contactable leads]]-Table1[[#This Row],[Contacted leads]]</f>
        <v>0</v>
      </c>
      <c r="AP770" s="17"/>
    </row>
    <row r="771" spans="1:42" x14ac:dyDescent="0.35">
      <c r="A771" s="11">
        <v>773</v>
      </c>
      <c r="B771" s="5" t="str">
        <f>IF(Table1[[#This Row],[Savings]]&gt;0,"N","Y")</f>
        <v>N</v>
      </c>
      <c r="C771" s="5" t="s">
        <v>314</v>
      </c>
      <c r="D771" s="5" t="s">
        <v>175</v>
      </c>
      <c r="E771" s="5" t="s">
        <v>1060</v>
      </c>
      <c r="F771" s="6">
        <v>40721</v>
      </c>
      <c r="G771" s="7">
        <f t="shared" ca="1" si="145"/>
        <v>13</v>
      </c>
      <c r="H771" s="4">
        <v>7</v>
      </c>
      <c r="I771" s="5" t="str">
        <f>IF(Table1[[#This Row],[No of Employees]]&lt;5,"Below 5",IF(Table1[[#This Row],[No of Employees]]&lt;10,"5 to 10",IF(Table1[[#This Row],[No of Employees]]&lt;15,"10 to 15","Above 15")))</f>
        <v>5 to 10</v>
      </c>
      <c r="J771" s="57">
        <v>9.2739510000000003</v>
      </c>
      <c r="K771" s="34">
        <v>2.577839</v>
      </c>
      <c r="L771" s="34">
        <f t="shared" si="146"/>
        <v>11.851790000000001</v>
      </c>
      <c r="M771" s="67">
        <f t="shared" si="147"/>
        <v>4.3461569824980884E-4</v>
      </c>
      <c r="N771" s="34">
        <v>11.280677000000001</v>
      </c>
      <c r="O771" s="68">
        <f t="shared" si="148"/>
        <v>2.1125565878398335E-4</v>
      </c>
      <c r="P771" s="71"/>
      <c r="Q771" s="10">
        <v>27</v>
      </c>
      <c r="R771" s="8">
        <v>51</v>
      </c>
      <c r="S771" s="8">
        <v>8</v>
      </c>
      <c r="T771" s="8">
        <v>6</v>
      </c>
      <c r="U771" s="8">
        <v>0</v>
      </c>
      <c r="V771" s="8">
        <v>3</v>
      </c>
      <c r="W771" s="22">
        <v>9</v>
      </c>
      <c r="X771" s="16">
        <v>104</v>
      </c>
      <c r="Y771" s="8">
        <v>98</v>
      </c>
      <c r="Z771" s="9">
        <f t="shared" si="149"/>
        <v>5.7692307692307709E-2</v>
      </c>
      <c r="AA771" s="8">
        <f t="shared" si="150"/>
        <v>6</v>
      </c>
      <c r="AB771" s="42" t="str">
        <f t="shared" si="151"/>
        <v>B. 50-100</v>
      </c>
      <c r="AC771" s="40">
        <v>0.9</v>
      </c>
      <c r="AD771" s="26">
        <f t="shared" si="152"/>
        <v>88</v>
      </c>
      <c r="AE771" s="31">
        <f t="shared" si="153"/>
        <v>1</v>
      </c>
      <c r="AF771" s="31">
        <f>Table1[[#This Row],[Contactable leads]]*Table1[[#This Row],[Average productive calls per lead]]</f>
        <v>88</v>
      </c>
      <c r="AG771" s="31">
        <f>Table1[[#This Row],[Total Calls]]*$AG$1</f>
        <v>79.2</v>
      </c>
      <c r="AH771" s="31">
        <f>IF(Table1[[#This Row],[MSRU]]="Metro",3,IF(Table1[[#This Row],[MSRU]]="URBAN",2,1))</f>
        <v>1</v>
      </c>
      <c r="AI771" s="23">
        <f t="shared" si="154"/>
        <v>24</v>
      </c>
      <c r="AJ771" s="4">
        <f t="shared" si="155"/>
        <v>8</v>
      </c>
      <c r="AK771" s="4">
        <f t="shared" si="156"/>
        <v>6</v>
      </c>
      <c r="AL771" s="4">
        <f t="shared" si="157"/>
        <v>15</v>
      </c>
      <c r="AM771" s="4">
        <f>(Table1[[#This Row],[Total Employees dedicated for sales pitch]]*Table1[[#This Row],[Working days]]*Table1[[#This Row],[Productive working hours]]*60)/Table1[[#This Row],[Minutes per connected call]]</f>
        <v>576</v>
      </c>
      <c r="AN77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88</v>
      </c>
      <c r="AO771" s="22">
        <f>Table1[[#This Row],[Contactable leads]]-Table1[[#This Row],[Contacted leads]]</f>
        <v>0</v>
      </c>
      <c r="AP771" s="17"/>
    </row>
    <row r="772" spans="1:42" x14ac:dyDescent="0.35">
      <c r="A772" s="11">
        <v>774</v>
      </c>
      <c r="B772" s="5" t="str">
        <f>IF(Table1[[#This Row],[Savings]]&gt;0,"N","Y")</f>
        <v>N</v>
      </c>
      <c r="C772" s="5" t="s">
        <v>184</v>
      </c>
      <c r="D772" s="5" t="s">
        <v>343</v>
      </c>
      <c r="E772" s="5" t="s">
        <v>1061</v>
      </c>
      <c r="F772" s="6">
        <v>40952</v>
      </c>
      <c r="G772" s="7">
        <f t="shared" ref="G772:G835" ca="1" si="158">_xlfn.FLOOR.MATH((TODAY()-F772)/365)</f>
        <v>13</v>
      </c>
      <c r="H772" s="4">
        <v>6</v>
      </c>
      <c r="I772" s="5" t="str">
        <f>IF(Table1[[#This Row],[No of Employees]]&lt;5,"Below 5",IF(Table1[[#This Row],[No of Employees]]&lt;10,"5 to 10",IF(Table1[[#This Row],[No of Employees]]&lt;15,"10 to 15","Above 15")))</f>
        <v>5 to 10</v>
      </c>
      <c r="J772" s="57">
        <v>12.128094000000001</v>
      </c>
      <c r="K772" s="34">
        <v>0.87397000000000002</v>
      </c>
      <c r="L772" s="34">
        <f t="shared" ref="L772:L835" si="159">J772+K772</f>
        <v>13.002064000000001</v>
      </c>
      <c r="M772" s="67">
        <f t="shared" ref="M772:M835" si="160">L772/$L$1</f>
        <v>4.7679727062736535E-4</v>
      </c>
      <c r="N772" s="34">
        <v>16.194648999999998</v>
      </c>
      <c r="O772" s="68">
        <f t="shared" ref="O772:O835" si="161">N772/$N$1</f>
        <v>3.0328066686692443E-4</v>
      </c>
      <c r="P772" s="71"/>
      <c r="Q772" s="10">
        <v>63</v>
      </c>
      <c r="R772" s="8">
        <v>89</v>
      </c>
      <c r="S772" s="8">
        <v>8</v>
      </c>
      <c r="T772" s="8">
        <v>4</v>
      </c>
      <c r="U772" s="8">
        <v>0</v>
      </c>
      <c r="V772" s="8">
        <v>4</v>
      </c>
      <c r="W772" s="22">
        <v>11</v>
      </c>
      <c r="X772" s="16">
        <v>179</v>
      </c>
      <c r="Y772" s="8">
        <v>177</v>
      </c>
      <c r="Z772" s="9">
        <f t="shared" ref="Z772:Z835" si="162">IFERROR(1-Y772/X772,0)</f>
        <v>1.1173184357541888E-2</v>
      </c>
      <c r="AA772" s="8">
        <f t="shared" ref="AA772:AA835" si="163">IFERROR(X772-Y772,0)</f>
        <v>2</v>
      </c>
      <c r="AB772" s="42" t="str">
        <f t="shared" ref="AB772:AB835" si="164">IF(Y772&lt;50,"A. Below 50",IF(Y772&lt;100,"B. 50-100",IF(Y772&lt;250,"C. 100-250",IF(Y772&lt;500,"D. 240-500",IF(Y772&lt;750,"E. 500-750",IF(Y772&lt;1000,"F. 750-100","G. Above 1000"))))))</f>
        <v>C. 100-250</v>
      </c>
      <c r="AC772" s="40">
        <v>0.9</v>
      </c>
      <c r="AD772" s="26">
        <f t="shared" ref="AD772:AD835" si="165">ROUND(Y772*AC772,0)</f>
        <v>159</v>
      </c>
      <c r="AE772" s="31">
        <f t="shared" ref="AE772:AE835" si="166">$AE$1</f>
        <v>1</v>
      </c>
      <c r="AF772" s="31">
        <f>Table1[[#This Row],[Contactable leads]]*Table1[[#This Row],[Average productive calls per lead]]</f>
        <v>159</v>
      </c>
      <c r="AG772" s="31">
        <f>Table1[[#This Row],[Total Calls]]*$AG$1</f>
        <v>143.1</v>
      </c>
      <c r="AH772" s="31">
        <f>IF(Table1[[#This Row],[MSRU]]="Metro",3,IF(Table1[[#This Row],[MSRU]]="URBAN",2,1))</f>
        <v>1</v>
      </c>
      <c r="AI772" s="23">
        <f t="shared" ref="AI772:AI835" si="167">$AI$1</f>
        <v>24</v>
      </c>
      <c r="AJ772" s="4">
        <f t="shared" ref="AJ772:AJ835" si="168">$AJ$1</f>
        <v>8</v>
      </c>
      <c r="AK772" s="4">
        <f t="shared" ref="AK772:AK835" si="169">$AK$1</f>
        <v>6</v>
      </c>
      <c r="AL772" s="4">
        <f t="shared" ref="AL772:AL835" si="170">$AL$1</f>
        <v>15</v>
      </c>
      <c r="AM772" s="4">
        <f>(Table1[[#This Row],[Total Employees dedicated for sales pitch]]*Table1[[#This Row],[Working days]]*Table1[[#This Row],[Productive working hours]]*60)/Table1[[#This Row],[Minutes per connected call]]</f>
        <v>576</v>
      </c>
      <c r="AN77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159</v>
      </c>
      <c r="AO772" s="22">
        <f>Table1[[#This Row],[Contactable leads]]-Table1[[#This Row],[Contacted leads]]</f>
        <v>0</v>
      </c>
      <c r="AP772" s="17"/>
    </row>
    <row r="773" spans="1:42" x14ac:dyDescent="0.35">
      <c r="A773" s="11">
        <v>775</v>
      </c>
      <c r="B773" s="5" t="str">
        <f>IF(Table1[[#This Row],[Savings]]&gt;0,"N","Y")</f>
        <v>N</v>
      </c>
      <c r="C773" s="5" t="s">
        <v>179</v>
      </c>
      <c r="D773" s="5" t="s">
        <v>356</v>
      </c>
      <c r="E773" s="5" t="s">
        <v>1062</v>
      </c>
      <c r="F773" s="6">
        <v>41351</v>
      </c>
      <c r="G773" s="7">
        <f t="shared" ca="1" si="158"/>
        <v>12</v>
      </c>
      <c r="H773" s="4">
        <v>7</v>
      </c>
      <c r="I773" s="5" t="str">
        <f>IF(Table1[[#This Row],[No of Employees]]&lt;5,"Below 5",IF(Table1[[#This Row],[No of Employees]]&lt;10,"5 to 10",IF(Table1[[#This Row],[No of Employees]]&lt;15,"10 to 15","Above 15")))</f>
        <v>5 to 10</v>
      </c>
      <c r="J773" s="57">
        <v>4.1701329999999999</v>
      </c>
      <c r="K773" s="34">
        <v>2.2450749999999999</v>
      </c>
      <c r="L773" s="34">
        <f t="shared" si="159"/>
        <v>6.4152079999999998</v>
      </c>
      <c r="M773" s="67">
        <f t="shared" si="160"/>
        <v>2.3525139277170447E-4</v>
      </c>
      <c r="N773" s="34">
        <v>12.997293000000001</v>
      </c>
      <c r="O773" s="68">
        <f t="shared" si="161"/>
        <v>2.4340309496703567E-4</v>
      </c>
      <c r="P773" s="71"/>
      <c r="Q773" s="10">
        <v>1</v>
      </c>
      <c r="R773" s="8">
        <v>76</v>
      </c>
      <c r="S773" s="8">
        <v>2</v>
      </c>
      <c r="T773" s="8">
        <v>3</v>
      </c>
      <c r="U773" s="8">
        <v>0</v>
      </c>
      <c r="V773" s="8">
        <v>1</v>
      </c>
      <c r="W773" s="22">
        <v>2</v>
      </c>
      <c r="X773" s="16">
        <v>85</v>
      </c>
      <c r="Y773" s="8">
        <v>84</v>
      </c>
      <c r="Z773" s="9">
        <f t="shared" si="162"/>
        <v>1.1764705882352899E-2</v>
      </c>
      <c r="AA773" s="8">
        <f t="shared" si="163"/>
        <v>1</v>
      </c>
      <c r="AB773" s="42" t="str">
        <f t="shared" si="164"/>
        <v>B. 50-100</v>
      </c>
      <c r="AC773" s="40">
        <v>0.9</v>
      </c>
      <c r="AD773" s="26">
        <f t="shared" si="165"/>
        <v>76</v>
      </c>
      <c r="AE773" s="31">
        <f t="shared" si="166"/>
        <v>1</v>
      </c>
      <c r="AF773" s="31">
        <f>Table1[[#This Row],[Contactable leads]]*Table1[[#This Row],[Average productive calls per lead]]</f>
        <v>76</v>
      </c>
      <c r="AG773" s="31">
        <f>Table1[[#This Row],[Total Calls]]*$AG$1</f>
        <v>68.400000000000006</v>
      </c>
      <c r="AH773" s="31">
        <f>IF(Table1[[#This Row],[MSRU]]="Metro",3,IF(Table1[[#This Row],[MSRU]]="URBAN",2,1))</f>
        <v>2</v>
      </c>
      <c r="AI773" s="23">
        <f t="shared" si="167"/>
        <v>24</v>
      </c>
      <c r="AJ773" s="4">
        <f t="shared" si="168"/>
        <v>8</v>
      </c>
      <c r="AK773" s="4">
        <f t="shared" si="169"/>
        <v>6</v>
      </c>
      <c r="AL773" s="4">
        <f t="shared" si="170"/>
        <v>15</v>
      </c>
      <c r="AM773" s="4">
        <f>(Table1[[#This Row],[Total Employees dedicated for sales pitch]]*Table1[[#This Row],[Working days]]*Table1[[#This Row],[Productive working hours]]*60)/Table1[[#This Row],[Minutes per connected call]]</f>
        <v>1152</v>
      </c>
      <c r="AN77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76</v>
      </c>
      <c r="AO773" s="22">
        <f>Table1[[#This Row],[Contactable leads]]-Table1[[#This Row],[Contacted leads]]</f>
        <v>0</v>
      </c>
      <c r="AP773" s="17"/>
    </row>
    <row r="774" spans="1:42" x14ac:dyDescent="0.35">
      <c r="A774" s="11">
        <v>776</v>
      </c>
      <c r="B774" s="5" t="str">
        <f>IF(Table1[[#This Row],[Savings]]&gt;0,"N","Y")</f>
        <v>N</v>
      </c>
      <c r="C774" s="5" t="s">
        <v>179</v>
      </c>
      <c r="D774" s="5" t="s">
        <v>175</v>
      </c>
      <c r="E774" s="5" t="s">
        <v>1063</v>
      </c>
      <c r="F774" s="6">
        <v>41729</v>
      </c>
      <c r="G774" s="7">
        <f t="shared" ca="1" si="158"/>
        <v>11</v>
      </c>
      <c r="H774" s="4">
        <v>7</v>
      </c>
      <c r="I774" s="5" t="str">
        <f>IF(Table1[[#This Row],[No of Employees]]&lt;5,"Below 5",IF(Table1[[#This Row],[No of Employees]]&lt;10,"5 to 10",IF(Table1[[#This Row],[No of Employees]]&lt;15,"10 to 15","Above 15")))</f>
        <v>5 to 10</v>
      </c>
      <c r="J774" s="57">
        <v>5.2216189999999996</v>
      </c>
      <c r="K774" s="34">
        <v>1.0371760000000001</v>
      </c>
      <c r="L774" s="34">
        <f t="shared" si="159"/>
        <v>6.2587949999999992</v>
      </c>
      <c r="M774" s="67">
        <f t="shared" si="160"/>
        <v>2.2951558871085395E-4</v>
      </c>
      <c r="N774" s="34">
        <v>10.855964</v>
      </c>
      <c r="O774" s="68">
        <f t="shared" si="161"/>
        <v>2.0330196729816897E-4</v>
      </c>
      <c r="P774" s="71"/>
      <c r="Q774" s="10">
        <v>15</v>
      </c>
      <c r="R774" s="8">
        <v>46</v>
      </c>
      <c r="S774" s="8">
        <v>1</v>
      </c>
      <c r="T774" s="8">
        <v>3</v>
      </c>
      <c r="U774" s="8">
        <v>0</v>
      </c>
      <c r="V774" s="8">
        <v>1</v>
      </c>
      <c r="W774" s="22">
        <v>1</v>
      </c>
      <c r="X774" s="16">
        <v>67</v>
      </c>
      <c r="Y774" s="8">
        <v>66</v>
      </c>
      <c r="Z774" s="9">
        <f t="shared" si="162"/>
        <v>1.4925373134328401E-2</v>
      </c>
      <c r="AA774" s="8">
        <f t="shared" si="163"/>
        <v>1</v>
      </c>
      <c r="AB774" s="42" t="str">
        <f t="shared" si="164"/>
        <v>B. 50-100</v>
      </c>
      <c r="AC774" s="40">
        <v>0.9</v>
      </c>
      <c r="AD774" s="26">
        <f t="shared" si="165"/>
        <v>59</v>
      </c>
      <c r="AE774" s="31">
        <f t="shared" si="166"/>
        <v>1</v>
      </c>
      <c r="AF774" s="31">
        <f>Table1[[#This Row],[Contactable leads]]*Table1[[#This Row],[Average productive calls per lead]]</f>
        <v>59</v>
      </c>
      <c r="AG774" s="31">
        <f>Table1[[#This Row],[Total Calls]]*$AG$1</f>
        <v>53.1</v>
      </c>
      <c r="AH774" s="31">
        <f>IF(Table1[[#This Row],[MSRU]]="Metro",3,IF(Table1[[#This Row],[MSRU]]="URBAN",2,1))</f>
        <v>1</v>
      </c>
      <c r="AI774" s="23">
        <f t="shared" si="167"/>
        <v>24</v>
      </c>
      <c r="AJ774" s="4">
        <f t="shared" si="168"/>
        <v>8</v>
      </c>
      <c r="AK774" s="4">
        <f t="shared" si="169"/>
        <v>6</v>
      </c>
      <c r="AL774" s="4">
        <f t="shared" si="170"/>
        <v>15</v>
      </c>
      <c r="AM774" s="4">
        <f>(Table1[[#This Row],[Total Employees dedicated for sales pitch]]*Table1[[#This Row],[Working days]]*Table1[[#This Row],[Productive working hours]]*60)/Table1[[#This Row],[Minutes per connected call]]</f>
        <v>576</v>
      </c>
      <c r="AN77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59</v>
      </c>
      <c r="AO774" s="22">
        <f>Table1[[#This Row],[Contactable leads]]-Table1[[#This Row],[Contacted leads]]</f>
        <v>0</v>
      </c>
      <c r="AP774" s="17"/>
    </row>
    <row r="775" spans="1:42" x14ac:dyDescent="0.35">
      <c r="A775" s="11">
        <v>777</v>
      </c>
      <c r="B775" s="5" t="str">
        <f>IF(Table1[[#This Row],[Savings]]&gt;0,"N","Y")</f>
        <v>N</v>
      </c>
      <c r="C775" s="5" t="s">
        <v>213</v>
      </c>
      <c r="D775" s="5" t="s">
        <v>356</v>
      </c>
      <c r="E775" s="5" t="s">
        <v>1064</v>
      </c>
      <c r="F775" s="6">
        <v>41813</v>
      </c>
      <c r="G775" s="7">
        <f t="shared" ca="1" si="158"/>
        <v>10</v>
      </c>
      <c r="H775" s="4">
        <v>5</v>
      </c>
      <c r="I775" s="5" t="str">
        <f>IF(Table1[[#This Row],[No of Employees]]&lt;5,"Below 5",IF(Table1[[#This Row],[No of Employees]]&lt;10,"5 to 10",IF(Table1[[#This Row],[No of Employees]]&lt;15,"10 to 15","Above 15")))</f>
        <v>5 to 10</v>
      </c>
      <c r="J775" s="57">
        <v>4.8817180000000002</v>
      </c>
      <c r="K775" s="34">
        <v>0.50556000000000001</v>
      </c>
      <c r="L775" s="34">
        <f t="shared" si="159"/>
        <v>5.3872780000000002</v>
      </c>
      <c r="M775" s="67">
        <f t="shared" si="160"/>
        <v>1.9755628387237991E-4</v>
      </c>
      <c r="N775" s="34">
        <v>10.001548</v>
      </c>
      <c r="O775" s="68">
        <f t="shared" si="161"/>
        <v>1.8730113552578722E-4</v>
      </c>
      <c r="P775" s="71"/>
      <c r="Q775" s="10">
        <v>13</v>
      </c>
      <c r="R775" s="8">
        <v>37</v>
      </c>
      <c r="S775" s="8">
        <v>3</v>
      </c>
      <c r="T775" s="8">
        <v>5</v>
      </c>
      <c r="U775" s="8">
        <v>0</v>
      </c>
      <c r="V775" s="8">
        <v>1</v>
      </c>
      <c r="W775" s="22">
        <v>2</v>
      </c>
      <c r="X775" s="16">
        <v>61</v>
      </c>
      <c r="Y775" s="8">
        <v>57</v>
      </c>
      <c r="Z775" s="9">
        <f t="shared" si="162"/>
        <v>6.557377049180324E-2</v>
      </c>
      <c r="AA775" s="8">
        <f t="shared" si="163"/>
        <v>4</v>
      </c>
      <c r="AB775" s="42" t="str">
        <f t="shared" si="164"/>
        <v>B. 50-100</v>
      </c>
      <c r="AC775" s="40">
        <v>0.9</v>
      </c>
      <c r="AD775" s="26">
        <f t="shared" si="165"/>
        <v>51</v>
      </c>
      <c r="AE775" s="31">
        <f t="shared" si="166"/>
        <v>1</v>
      </c>
      <c r="AF775" s="31">
        <f>Table1[[#This Row],[Contactable leads]]*Table1[[#This Row],[Average productive calls per lead]]</f>
        <v>51</v>
      </c>
      <c r="AG775" s="31">
        <f>Table1[[#This Row],[Total Calls]]*$AG$1</f>
        <v>45.9</v>
      </c>
      <c r="AH775" s="31">
        <f>IF(Table1[[#This Row],[MSRU]]="Metro",3,IF(Table1[[#This Row],[MSRU]]="URBAN",2,1))</f>
        <v>2</v>
      </c>
      <c r="AI775" s="23">
        <f t="shared" si="167"/>
        <v>24</v>
      </c>
      <c r="AJ775" s="4">
        <f t="shared" si="168"/>
        <v>8</v>
      </c>
      <c r="AK775" s="4">
        <f t="shared" si="169"/>
        <v>6</v>
      </c>
      <c r="AL775" s="4">
        <f t="shared" si="170"/>
        <v>15</v>
      </c>
      <c r="AM775" s="4">
        <f>(Table1[[#This Row],[Total Employees dedicated for sales pitch]]*Table1[[#This Row],[Working days]]*Table1[[#This Row],[Productive working hours]]*60)/Table1[[#This Row],[Minutes per connected call]]</f>
        <v>1152</v>
      </c>
      <c r="AN77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51</v>
      </c>
      <c r="AO775" s="22">
        <f>Table1[[#This Row],[Contactable leads]]-Table1[[#This Row],[Contacted leads]]</f>
        <v>0</v>
      </c>
      <c r="AP775" s="17"/>
    </row>
    <row r="776" spans="1:42" x14ac:dyDescent="0.35">
      <c r="A776" s="11">
        <v>778</v>
      </c>
      <c r="B776" s="5" t="str">
        <f>IF(Table1[[#This Row],[Savings]]&gt;0,"N","Y")</f>
        <v>N</v>
      </c>
      <c r="C776" s="5" t="s">
        <v>190</v>
      </c>
      <c r="D776" s="5" t="s">
        <v>356</v>
      </c>
      <c r="E776" s="5" t="s">
        <v>1065</v>
      </c>
      <c r="F776" s="6">
        <v>41811</v>
      </c>
      <c r="G776" s="7">
        <f t="shared" ca="1" si="158"/>
        <v>10</v>
      </c>
      <c r="H776" s="4">
        <v>9</v>
      </c>
      <c r="I776" s="5" t="str">
        <f>IF(Table1[[#This Row],[No of Employees]]&lt;5,"Below 5",IF(Table1[[#This Row],[No of Employees]]&lt;10,"5 to 10",IF(Table1[[#This Row],[No of Employees]]&lt;15,"10 to 15","Above 15")))</f>
        <v>5 to 10</v>
      </c>
      <c r="J776" s="57">
        <v>17.628837000000001</v>
      </c>
      <c r="K776" s="34">
        <v>2.1600999999999999</v>
      </c>
      <c r="L776" s="34">
        <f t="shared" si="159"/>
        <v>19.788937000000001</v>
      </c>
      <c r="M776" s="67">
        <f t="shared" si="160"/>
        <v>7.2567795007137973E-4</v>
      </c>
      <c r="N776" s="34">
        <v>14.567239000000001</v>
      </c>
      <c r="O776" s="68">
        <f t="shared" si="161"/>
        <v>2.7280381058767436E-4</v>
      </c>
      <c r="P776" s="71"/>
      <c r="Q776" s="10">
        <v>119</v>
      </c>
      <c r="R776" s="8">
        <v>93</v>
      </c>
      <c r="S776" s="8">
        <v>5</v>
      </c>
      <c r="T776" s="8">
        <v>2</v>
      </c>
      <c r="U776" s="8">
        <v>0</v>
      </c>
      <c r="V776" s="8">
        <v>4</v>
      </c>
      <c r="W776" s="22">
        <v>13</v>
      </c>
      <c r="X776" s="16">
        <v>236</v>
      </c>
      <c r="Y776" s="8">
        <v>230</v>
      </c>
      <c r="Z776" s="9">
        <f t="shared" si="162"/>
        <v>2.5423728813559365E-2</v>
      </c>
      <c r="AA776" s="8">
        <f t="shared" si="163"/>
        <v>6</v>
      </c>
      <c r="AB776" s="42" t="str">
        <f t="shared" si="164"/>
        <v>C. 100-250</v>
      </c>
      <c r="AC776" s="40">
        <v>0.9</v>
      </c>
      <c r="AD776" s="26">
        <f t="shared" si="165"/>
        <v>207</v>
      </c>
      <c r="AE776" s="31">
        <f t="shared" si="166"/>
        <v>1</v>
      </c>
      <c r="AF776" s="31">
        <f>Table1[[#This Row],[Contactable leads]]*Table1[[#This Row],[Average productive calls per lead]]</f>
        <v>207</v>
      </c>
      <c r="AG776" s="31">
        <f>Table1[[#This Row],[Total Calls]]*$AG$1</f>
        <v>186.3</v>
      </c>
      <c r="AH776" s="31">
        <f>IF(Table1[[#This Row],[MSRU]]="Metro",3,IF(Table1[[#This Row],[MSRU]]="URBAN",2,1))</f>
        <v>2</v>
      </c>
      <c r="AI776" s="23">
        <f t="shared" si="167"/>
        <v>24</v>
      </c>
      <c r="AJ776" s="4">
        <f t="shared" si="168"/>
        <v>8</v>
      </c>
      <c r="AK776" s="4">
        <f t="shared" si="169"/>
        <v>6</v>
      </c>
      <c r="AL776" s="4">
        <f t="shared" si="170"/>
        <v>15</v>
      </c>
      <c r="AM776" s="4">
        <f>(Table1[[#This Row],[Total Employees dedicated for sales pitch]]*Table1[[#This Row],[Working days]]*Table1[[#This Row],[Productive working hours]]*60)/Table1[[#This Row],[Minutes per connected call]]</f>
        <v>1152</v>
      </c>
      <c r="AN77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207</v>
      </c>
      <c r="AO776" s="22">
        <f>Table1[[#This Row],[Contactable leads]]-Table1[[#This Row],[Contacted leads]]</f>
        <v>0</v>
      </c>
      <c r="AP776" s="17"/>
    </row>
    <row r="777" spans="1:42" x14ac:dyDescent="0.35">
      <c r="A777" s="11">
        <v>779</v>
      </c>
      <c r="B777" s="5" t="str">
        <f>IF(Table1[[#This Row],[Savings]]&gt;0,"N","Y")</f>
        <v>N</v>
      </c>
      <c r="C777" s="5" t="s">
        <v>184</v>
      </c>
      <c r="D777" s="5" t="s">
        <v>343</v>
      </c>
      <c r="E777" s="5" t="s">
        <v>1066</v>
      </c>
      <c r="F777" s="6">
        <v>42068</v>
      </c>
      <c r="G777" s="7">
        <f t="shared" ca="1" si="158"/>
        <v>10</v>
      </c>
      <c r="H777" s="4">
        <v>3</v>
      </c>
      <c r="I777" s="5" t="str">
        <f>IF(Table1[[#This Row],[No of Employees]]&lt;5,"Below 5",IF(Table1[[#This Row],[No of Employees]]&lt;10,"5 to 10",IF(Table1[[#This Row],[No of Employees]]&lt;15,"10 to 15","Above 15")))</f>
        <v>Below 5</v>
      </c>
      <c r="J777" s="57">
        <v>4.5916389999999998</v>
      </c>
      <c r="K777" s="34">
        <v>0.261793</v>
      </c>
      <c r="L777" s="34">
        <f t="shared" si="159"/>
        <v>4.8534319999999997</v>
      </c>
      <c r="M777" s="67">
        <f t="shared" si="160"/>
        <v>1.7797967544041582E-4</v>
      </c>
      <c r="N777" s="34">
        <v>3.0880679999999998</v>
      </c>
      <c r="O777" s="68">
        <f t="shared" si="161"/>
        <v>5.7830912072895786E-5</v>
      </c>
      <c r="P777" s="71"/>
      <c r="Q777" s="10">
        <v>29</v>
      </c>
      <c r="R777" s="8">
        <v>27</v>
      </c>
      <c r="S777" s="8">
        <v>4</v>
      </c>
      <c r="T777" s="8">
        <v>4</v>
      </c>
      <c r="U777" s="8">
        <v>0</v>
      </c>
      <c r="V777" s="8">
        <v>0</v>
      </c>
      <c r="W777" s="22">
        <v>0</v>
      </c>
      <c r="X777" s="16">
        <v>64</v>
      </c>
      <c r="Y777" s="8">
        <v>63</v>
      </c>
      <c r="Z777" s="9">
        <f t="shared" si="162"/>
        <v>1.5625E-2</v>
      </c>
      <c r="AA777" s="8">
        <f t="shared" si="163"/>
        <v>1</v>
      </c>
      <c r="AB777" s="42" t="str">
        <f t="shared" si="164"/>
        <v>B. 50-100</v>
      </c>
      <c r="AC777" s="40">
        <v>0.9</v>
      </c>
      <c r="AD777" s="26">
        <f t="shared" si="165"/>
        <v>57</v>
      </c>
      <c r="AE777" s="31">
        <f t="shared" si="166"/>
        <v>1</v>
      </c>
      <c r="AF777" s="31">
        <f>Table1[[#This Row],[Contactable leads]]*Table1[[#This Row],[Average productive calls per lead]]</f>
        <v>57</v>
      </c>
      <c r="AG777" s="31">
        <f>Table1[[#This Row],[Total Calls]]*$AG$1</f>
        <v>51.300000000000004</v>
      </c>
      <c r="AH777" s="31">
        <f>IF(Table1[[#This Row],[MSRU]]="Metro",3,IF(Table1[[#This Row],[MSRU]]="URBAN",2,1))</f>
        <v>1</v>
      </c>
      <c r="AI777" s="23">
        <f t="shared" si="167"/>
        <v>24</v>
      </c>
      <c r="AJ777" s="4">
        <f t="shared" si="168"/>
        <v>8</v>
      </c>
      <c r="AK777" s="4">
        <f t="shared" si="169"/>
        <v>6</v>
      </c>
      <c r="AL777" s="4">
        <f t="shared" si="170"/>
        <v>15</v>
      </c>
      <c r="AM777" s="4">
        <f>(Table1[[#This Row],[Total Employees dedicated for sales pitch]]*Table1[[#This Row],[Working days]]*Table1[[#This Row],[Productive working hours]]*60)/Table1[[#This Row],[Minutes per connected call]]</f>
        <v>576</v>
      </c>
      <c r="AN77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57</v>
      </c>
      <c r="AO777" s="22">
        <f>Table1[[#This Row],[Contactable leads]]-Table1[[#This Row],[Contacted leads]]</f>
        <v>0</v>
      </c>
      <c r="AP777" s="17"/>
    </row>
    <row r="778" spans="1:42" x14ac:dyDescent="0.35">
      <c r="A778" s="11">
        <v>780</v>
      </c>
      <c r="B778" s="5" t="str">
        <f>IF(Table1[[#This Row],[Savings]]&gt;0,"N","Y")</f>
        <v>N</v>
      </c>
      <c r="C778" s="5" t="s">
        <v>213</v>
      </c>
      <c r="D778" s="5" t="s">
        <v>356</v>
      </c>
      <c r="E778" s="5" t="s">
        <v>1067</v>
      </c>
      <c r="F778" s="6">
        <v>42067</v>
      </c>
      <c r="G778" s="7">
        <f t="shared" ca="1" si="158"/>
        <v>10</v>
      </c>
      <c r="H778" s="4">
        <v>5</v>
      </c>
      <c r="I778" s="5" t="str">
        <f>IF(Table1[[#This Row],[No of Employees]]&lt;5,"Below 5",IF(Table1[[#This Row],[No of Employees]]&lt;10,"5 to 10",IF(Table1[[#This Row],[No of Employees]]&lt;15,"10 to 15","Above 15")))</f>
        <v>5 to 10</v>
      </c>
      <c r="J778" s="57">
        <v>5.3656119999999996</v>
      </c>
      <c r="K778" s="34">
        <v>0.51211799999999996</v>
      </c>
      <c r="L778" s="34">
        <f t="shared" si="159"/>
        <v>5.8777299999999997</v>
      </c>
      <c r="M778" s="67">
        <f t="shared" si="160"/>
        <v>2.1554159566393335E-4</v>
      </c>
      <c r="N778" s="34">
        <v>3.3337059999999998</v>
      </c>
      <c r="O778" s="68">
        <f t="shared" si="161"/>
        <v>6.2431027607839313E-5</v>
      </c>
      <c r="P778" s="71"/>
      <c r="Q778" s="10">
        <v>11</v>
      </c>
      <c r="R778" s="8">
        <v>22</v>
      </c>
      <c r="S778" s="8">
        <v>7</v>
      </c>
      <c r="T778" s="8">
        <v>0</v>
      </c>
      <c r="U778" s="8">
        <v>0</v>
      </c>
      <c r="V778" s="8">
        <v>1</v>
      </c>
      <c r="W778" s="22">
        <v>3</v>
      </c>
      <c r="X778" s="16">
        <v>44</v>
      </c>
      <c r="Y778" s="8">
        <v>41</v>
      </c>
      <c r="Z778" s="9">
        <f t="shared" si="162"/>
        <v>6.8181818181818232E-2</v>
      </c>
      <c r="AA778" s="8">
        <f t="shared" si="163"/>
        <v>3</v>
      </c>
      <c r="AB778" s="42" t="str">
        <f t="shared" si="164"/>
        <v>A. Below 50</v>
      </c>
      <c r="AC778" s="40">
        <v>0.9</v>
      </c>
      <c r="AD778" s="26">
        <f t="shared" si="165"/>
        <v>37</v>
      </c>
      <c r="AE778" s="31">
        <f t="shared" si="166"/>
        <v>1</v>
      </c>
      <c r="AF778" s="31">
        <f>Table1[[#This Row],[Contactable leads]]*Table1[[#This Row],[Average productive calls per lead]]</f>
        <v>37</v>
      </c>
      <c r="AG778" s="31">
        <f>Table1[[#This Row],[Total Calls]]*$AG$1</f>
        <v>33.300000000000004</v>
      </c>
      <c r="AH778" s="31">
        <f>IF(Table1[[#This Row],[MSRU]]="Metro",3,IF(Table1[[#This Row],[MSRU]]="URBAN",2,1))</f>
        <v>2</v>
      </c>
      <c r="AI778" s="23">
        <f t="shared" si="167"/>
        <v>24</v>
      </c>
      <c r="AJ778" s="4">
        <f t="shared" si="168"/>
        <v>8</v>
      </c>
      <c r="AK778" s="4">
        <f t="shared" si="169"/>
        <v>6</v>
      </c>
      <c r="AL778" s="4">
        <f t="shared" si="170"/>
        <v>15</v>
      </c>
      <c r="AM778" s="4">
        <f>(Table1[[#This Row],[Total Employees dedicated for sales pitch]]*Table1[[#This Row],[Working days]]*Table1[[#This Row],[Productive working hours]]*60)/Table1[[#This Row],[Minutes per connected call]]</f>
        <v>1152</v>
      </c>
      <c r="AN77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37</v>
      </c>
      <c r="AO778" s="22">
        <f>Table1[[#This Row],[Contactable leads]]-Table1[[#This Row],[Contacted leads]]</f>
        <v>0</v>
      </c>
      <c r="AP778" s="17"/>
    </row>
    <row r="779" spans="1:42" x14ac:dyDescent="0.35">
      <c r="A779" s="11">
        <v>781</v>
      </c>
      <c r="B779" s="5" t="str">
        <f>IF(Table1[[#This Row],[Savings]]&gt;0,"N","Y")</f>
        <v>N</v>
      </c>
      <c r="C779" s="5" t="s">
        <v>213</v>
      </c>
      <c r="D779" s="5" t="s">
        <v>356</v>
      </c>
      <c r="E779" s="5" t="s">
        <v>1068</v>
      </c>
      <c r="F779" s="6">
        <v>42069</v>
      </c>
      <c r="G779" s="7">
        <f t="shared" ca="1" si="158"/>
        <v>10</v>
      </c>
      <c r="H779" s="4">
        <v>4</v>
      </c>
      <c r="I779" s="5" t="str">
        <f>IF(Table1[[#This Row],[No of Employees]]&lt;5,"Below 5",IF(Table1[[#This Row],[No of Employees]]&lt;10,"5 to 10",IF(Table1[[#This Row],[No of Employees]]&lt;15,"10 to 15","Above 15")))</f>
        <v>Below 5</v>
      </c>
      <c r="J779" s="57">
        <v>3.3135810000000001</v>
      </c>
      <c r="K779" s="34">
        <v>0.98051100000000002</v>
      </c>
      <c r="L779" s="34">
        <f t="shared" si="159"/>
        <v>4.294092</v>
      </c>
      <c r="M779" s="67">
        <f t="shared" si="160"/>
        <v>1.5746817931543825E-4</v>
      </c>
      <c r="N779" s="34">
        <v>3.4554429999999998</v>
      </c>
      <c r="O779" s="68">
        <f t="shared" si="161"/>
        <v>6.4710822529135767E-5</v>
      </c>
      <c r="P779" s="71"/>
      <c r="Q779" s="10">
        <v>5</v>
      </c>
      <c r="R779" s="8">
        <v>16</v>
      </c>
      <c r="S779" s="8">
        <v>5</v>
      </c>
      <c r="T779" s="8">
        <v>1</v>
      </c>
      <c r="U779" s="8">
        <v>0</v>
      </c>
      <c r="V779" s="8">
        <v>0</v>
      </c>
      <c r="W779" s="22">
        <v>1</v>
      </c>
      <c r="X779" s="16">
        <v>28</v>
      </c>
      <c r="Y779" s="8">
        <v>28</v>
      </c>
      <c r="Z779" s="9">
        <f t="shared" si="162"/>
        <v>0</v>
      </c>
      <c r="AA779" s="8">
        <f t="shared" si="163"/>
        <v>0</v>
      </c>
      <c r="AB779" s="42" t="str">
        <f t="shared" si="164"/>
        <v>A. Below 50</v>
      </c>
      <c r="AC779" s="40">
        <v>0.9</v>
      </c>
      <c r="AD779" s="26">
        <f t="shared" si="165"/>
        <v>25</v>
      </c>
      <c r="AE779" s="31">
        <f t="shared" si="166"/>
        <v>1</v>
      </c>
      <c r="AF779" s="31">
        <f>Table1[[#This Row],[Contactable leads]]*Table1[[#This Row],[Average productive calls per lead]]</f>
        <v>25</v>
      </c>
      <c r="AG779" s="31">
        <f>Table1[[#This Row],[Total Calls]]*$AG$1</f>
        <v>22.5</v>
      </c>
      <c r="AH779" s="31">
        <f>IF(Table1[[#This Row],[MSRU]]="Metro",3,IF(Table1[[#This Row],[MSRU]]="URBAN",2,1))</f>
        <v>2</v>
      </c>
      <c r="AI779" s="23">
        <f t="shared" si="167"/>
        <v>24</v>
      </c>
      <c r="AJ779" s="4">
        <f t="shared" si="168"/>
        <v>8</v>
      </c>
      <c r="AK779" s="4">
        <f t="shared" si="169"/>
        <v>6</v>
      </c>
      <c r="AL779" s="4">
        <f t="shared" si="170"/>
        <v>15</v>
      </c>
      <c r="AM779" s="4">
        <f>(Table1[[#This Row],[Total Employees dedicated for sales pitch]]*Table1[[#This Row],[Working days]]*Table1[[#This Row],[Productive working hours]]*60)/Table1[[#This Row],[Minutes per connected call]]</f>
        <v>1152</v>
      </c>
      <c r="AN77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25</v>
      </c>
      <c r="AO779" s="22">
        <f>Table1[[#This Row],[Contactable leads]]-Table1[[#This Row],[Contacted leads]]</f>
        <v>0</v>
      </c>
      <c r="AP779" s="17"/>
    </row>
    <row r="780" spans="1:42" x14ac:dyDescent="0.35">
      <c r="A780" s="11">
        <v>782</v>
      </c>
      <c r="B780" s="5" t="str">
        <f>IF(Table1[[#This Row],[Savings]]&gt;0,"N","Y")</f>
        <v>N</v>
      </c>
      <c r="C780" s="5" t="s">
        <v>312</v>
      </c>
      <c r="D780" s="5" t="s">
        <v>343</v>
      </c>
      <c r="E780" s="5" t="s">
        <v>1069</v>
      </c>
      <c r="F780" s="6">
        <v>42398</v>
      </c>
      <c r="G780" s="7">
        <f t="shared" ca="1" si="158"/>
        <v>9</v>
      </c>
      <c r="H780" s="4">
        <v>5</v>
      </c>
      <c r="I780" s="5" t="str">
        <f>IF(Table1[[#This Row],[No of Employees]]&lt;5,"Below 5",IF(Table1[[#This Row],[No of Employees]]&lt;10,"5 to 10",IF(Table1[[#This Row],[No of Employees]]&lt;15,"10 to 15","Above 15")))</f>
        <v>5 to 10</v>
      </c>
      <c r="J780" s="57">
        <v>14.536706000000001</v>
      </c>
      <c r="K780" s="34">
        <v>2.1010909999999998</v>
      </c>
      <c r="L780" s="34">
        <f t="shared" si="159"/>
        <v>16.637796999999999</v>
      </c>
      <c r="M780" s="67">
        <f t="shared" si="160"/>
        <v>6.1012283887021065E-4</v>
      </c>
      <c r="N780" s="34">
        <v>17.356659000000001</v>
      </c>
      <c r="O780" s="68">
        <f t="shared" si="161"/>
        <v>3.2504187748075346E-4</v>
      </c>
      <c r="P780" s="71"/>
      <c r="Q780" s="10">
        <v>71</v>
      </c>
      <c r="R780" s="8">
        <v>83</v>
      </c>
      <c r="S780" s="8">
        <v>11</v>
      </c>
      <c r="T780" s="8">
        <v>2</v>
      </c>
      <c r="U780" s="8">
        <v>0</v>
      </c>
      <c r="V780" s="8">
        <v>0</v>
      </c>
      <c r="W780" s="22">
        <v>4</v>
      </c>
      <c r="X780" s="16">
        <v>171</v>
      </c>
      <c r="Y780" s="8">
        <v>164</v>
      </c>
      <c r="Z780" s="9">
        <f t="shared" si="162"/>
        <v>4.0935672514619936E-2</v>
      </c>
      <c r="AA780" s="8">
        <f t="shared" si="163"/>
        <v>7</v>
      </c>
      <c r="AB780" s="42" t="str">
        <f t="shared" si="164"/>
        <v>C. 100-250</v>
      </c>
      <c r="AC780" s="40">
        <v>0.9</v>
      </c>
      <c r="AD780" s="26">
        <f t="shared" si="165"/>
        <v>148</v>
      </c>
      <c r="AE780" s="31">
        <f t="shared" si="166"/>
        <v>1</v>
      </c>
      <c r="AF780" s="31">
        <f>Table1[[#This Row],[Contactable leads]]*Table1[[#This Row],[Average productive calls per lead]]</f>
        <v>148</v>
      </c>
      <c r="AG780" s="31">
        <f>Table1[[#This Row],[Total Calls]]*$AG$1</f>
        <v>133.20000000000002</v>
      </c>
      <c r="AH780" s="31">
        <f>IF(Table1[[#This Row],[MSRU]]="Metro",3,IF(Table1[[#This Row],[MSRU]]="URBAN",2,1))</f>
        <v>1</v>
      </c>
      <c r="AI780" s="23">
        <f t="shared" si="167"/>
        <v>24</v>
      </c>
      <c r="AJ780" s="4">
        <f t="shared" si="168"/>
        <v>8</v>
      </c>
      <c r="AK780" s="4">
        <f t="shared" si="169"/>
        <v>6</v>
      </c>
      <c r="AL780" s="4">
        <f t="shared" si="170"/>
        <v>15</v>
      </c>
      <c r="AM780" s="4">
        <f>(Table1[[#This Row],[Total Employees dedicated for sales pitch]]*Table1[[#This Row],[Working days]]*Table1[[#This Row],[Productive working hours]]*60)/Table1[[#This Row],[Minutes per connected call]]</f>
        <v>576</v>
      </c>
      <c r="AN78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148</v>
      </c>
      <c r="AO780" s="22">
        <f>Table1[[#This Row],[Contactable leads]]-Table1[[#This Row],[Contacted leads]]</f>
        <v>0</v>
      </c>
      <c r="AP780" s="17"/>
    </row>
    <row r="781" spans="1:42" x14ac:dyDescent="0.35">
      <c r="A781" s="11">
        <v>783</v>
      </c>
      <c r="B781" s="5" t="str">
        <f>IF(Table1[[#This Row],[Savings]]&gt;0,"N","Y")</f>
        <v>N</v>
      </c>
      <c r="C781" s="5" t="s">
        <v>213</v>
      </c>
      <c r="D781" s="5" t="s">
        <v>175</v>
      </c>
      <c r="E781" s="5" t="s">
        <v>1070</v>
      </c>
      <c r="F781" s="6">
        <v>42398</v>
      </c>
      <c r="G781" s="7">
        <f t="shared" ca="1" si="158"/>
        <v>9</v>
      </c>
      <c r="H781" s="4">
        <v>6</v>
      </c>
      <c r="I781" s="5" t="str">
        <f>IF(Table1[[#This Row],[No of Employees]]&lt;5,"Below 5",IF(Table1[[#This Row],[No of Employees]]&lt;10,"5 to 10",IF(Table1[[#This Row],[No of Employees]]&lt;15,"10 to 15","Above 15")))</f>
        <v>5 to 10</v>
      </c>
      <c r="J781" s="57">
        <v>6.2340289999999996</v>
      </c>
      <c r="K781" s="34">
        <v>1.1000000000000001</v>
      </c>
      <c r="L781" s="34">
        <f t="shared" si="159"/>
        <v>7.3340289999999992</v>
      </c>
      <c r="M781" s="67">
        <f t="shared" si="160"/>
        <v>2.6894537743407085E-4</v>
      </c>
      <c r="N781" s="34">
        <v>4.0440339999999999</v>
      </c>
      <c r="O781" s="68">
        <f t="shared" si="161"/>
        <v>7.5733492485852326E-5</v>
      </c>
      <c r="P781" s="71"/>
      <c r="Q781" s="10">
        <v>15</v>
      </c>
      <c r="R781" s="8">
        <v>26</v>
      </c>
      <c r="S781" s="8">
        <v>3</v>
      </c>
      <c r="T781" s="8">
        <v>1</v>
      </c>
      <c r="U781" s="8">
        <v>0</v>
      </c>
      <c r="V781" s="8">
        <v>0</v>
      </c>
      <c r="W781" s="22">
        <v>3</v>
      </c>
      <c r="X781" s="16">
        <v>48</v>
      </c>
      <c r="Y781" s="8">
        <v>47</v>
      </c>
      <c r="Z781" s="9">
        <f t="shared" si="162"/>
        <v>2.083333333333337E-2</v>
      </c>
      <c r="AA781" s="8">
        <f t="shared" si="163"/>
        <v>1</v>
      </c>
      <c r="AB781" s="42" t="str">
        <f t="shared" si="164"/>
        <v>A. Below 50</v>
      </c>
      <c r="AC781" s="40">
        <v>0.9</v>
      </c>
      <c r="AD781" s="26">
        <f t="shared" si="165"/>
        <v>42</v>
      </c>
      <c r="AE781" s="31">
        <f t="shared" si="166"/>
        <v>1</v>
      </c>
      <c r="AF781" s="31">
        <f>Table1[[#This Row],[Contactable leads]]*Table1[[#This Row],[Average productive calls per lead]]</f>
        <v>42</v>
      </c>
      <c r="AG781" s="31">
        <f>Table1[[#This Row],[Total Calls]]*$AG$1</f>
        <v>37.800000000000004</v>
      </c>
      <c r="AH781" s="31">
        <f>IF(Table1[[#This Row],[MSRU]]="Metro",3,IF(Table1[[#This Row],[MSRU]]="URBAN",2,1))</f>
        <v>1</v>
      </c>
      <c r="AI781" s="23">
        <f t="shared" si="167"/>
        <v>24</v>
      </c>
      <c r="AJ781" s="4">
        <f t="shared" si="168"/>
        <v>8</v>
      </c>
      <c r="AK781" s="4">
        <f t="shared" si="169"/>
        <v>6</v>
      </c>
      <c r="AL781" s="4">
        <f t="shared" si="170"/>
        <v>15</v>
      </c>
      <c r="AM781" s="4">
        <f>(Table1[[#This Row],[Total Employees dedicated for sales pitch]]*Table1[[#This Row],[Working days]]*Table1[[#This Row],[Productive working hours]]*60)/Table1[[#This Row],[Minutes per connected call]]</f>
        <v>576</v>
      </c>
      <c r="AN78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42</v>
      </c>
      <c r="AO781" s="22">
        <f>Table1[[#This Row],[Contactable leads]]-Table1[[#This Row],[Contacted leads]]</f>
        <v>0</v>
      </c>
      <c r="AP781" s="17"/>
    </row>
    <row r="782" spans="1:42" x14ac:dyDescent="0.35">
      <c r="A782" s="11">
        <v>784</v>
      </c>
      <c r="B782" s="5" t="str">
        <f>IF(Table1[[#This Row],[Savings]]&gt;0,"N","Y")</f>
        <v>N</v>
      </c>
      <c r="C782" s="5" t="s">
        <v>314</v>
      </c>
      <c r="D782" s="5" t="s">
        <v>356</v>
      </c>
      <c r="E782" s="5" t="s">
        <v>1071</v>
      </c>
      <c r="F782" s="6">
        <v>42664</v>
      </c>
      <c r="G782" s="7">
        <f t="shared" ca="1" si="158"/>
        <v>8</v>
      </c>
      <c r="H782" s="4">
        <v>6</v>
      </c>
      <c r="I782" s="5" t="str">
        <f>IF(Table1[[#This Row],[No of Employees]]&lt;5,"Below 5",IF(Table1[[#This Row],[No of Employees]]&lt;10,"5 to 10",IF(Table1[[#This Row],[No of Employees]]&lt;15,"10 to 15","Above 15")))</f>
        <v>5 to 10</v>
      </c>
      <c r="J782" s="57">
        <v>7.0470810000000004</v>
      </c>
      <c r="K782" s="34">
        <v>0.707229</v>
      </c>
      <c r="L782" s="34">
        <f t="shared" si="159"/>
        <v>7.7543100000000003</v>
      </c>
      <c r="M782" s="67">
        <f t="shared" si="160"/>
        <v>2.8435745613915493E-4</v>
      </c>
      <c r="N782" s="34">
        <v>9.5037760000000002</v>
      </c>
      <c r="O782" s="68">
        <f t="shared" si="161"/>
        <v>1.7797925246999005E-4</v>
      </c>
      <c r="P782" s="71"/>
      <c r="Q782" s="10">
        <v>11</v>
      </c>
      <c r="R782" s="8">
        <v>56</v>
      </c>
      <c r="S782" s="8">
        <v>3</v>
      </c>
      <c r="T782" s="8">
        <v>0</v>
      </c>
      <c r="U782" s="8">
        <v>0</v>
      </c>
      <c r="V782" s="8">
        <v>2</v>
      </c>
      <c r="W782" s="22">
        <v>0</v>
      </c>
      <c r="X782" s="16">
        <v>72</v>
      </c>
      <c r="Y782" s="8">
        <v>72</v>
      </c>
      <c r="Z782" s="9">
        <f t="shared" si="162"/>
        <v>0</v>
      </c>
      <c r="AA782" s="8">
        <f t="shared" si="163"/>
        <v>0</v>
      </c>
      <c r="AB782" s="42" t="str">
        <f t="shared" si="164"/>
        <v>B. 50-100</v>
      </c>
      <c r="AC782" s="40">
        <v>0.9</v>
      </c>
      <c r="AD782" s="26">
        <f t="shared" si="165"/>
        <v>65</v>
      </c>
      <c r="AE782" s="31">
        <f t="shared" si="166"/>
        <v>1</v>
      </c>
      <c r="AF782" s="31">
        <f>Table1[[#This Row],[Contactable leads]]*Table1[[#This Row],[Average productive calls per lead]]</f>
        <v>65</v>
      </c>
      <c r="AG782" s="31">
        <f>Table1[[#This Row],[Total Calls]]*$AG$1</f>
        <v>58.5</v>
      </c>
      <c r="AH782" s="31">
        <f>IF(Table1[[#This Row],[MSRU]]="Metro",3,IF(Table1[[#This Row],[MSRU]]="URBAN",2,1))</f>
        <v>2</v>
      </c>
      <c r="AI782" s="23">
        <f t="shared" si="167"/>
        <v>24</v>
      </c>
      <c r="AJ782" s="4">
        <f t="shared" si="168"/>
        <v>8</v>
      </c>
      <c r="AK782" s="4">
        <f t="shared" si="169"/>
        <v>6</v>
      </c>
      <c r="AL782" s="4">
        <f t="shared" si="170"/>
        <v>15</v>
      </c>
      <c r="AM782" s="4">
        <f>(Table1[[#This Row],[Total Employees dedicated for sales pitch]]*Table1[[#This Row],[Working days]]*Table1[[#This Row],[Productive working hours]]*60)/Table1[[#This Row],[Minutes per connected call]]</f>
        <v>1152</v>
      </c>
      <c r="AN78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65</v>
      </c>
      <c r="AO782" s="22">
        <f>Table1[[#This Row],[Contactable leads]]-Table1[[#This Row],[Contacted leads]]</f>
        <v>0</v>
      </c>
      <c r="AP782" s="17"/>
    </row>
    <row r="783" spans="1:42" x14ac:dyDescent="0.35">
      <c r="A783" s="11">
        <v>785</v>
      </c>
      <c r="B783" s="5" t="str">
        <f>IF(Table1[[#This Row],[Savings]]&gt;0,"N","Y")</f>
        <v>N</v>
      </c>
      <c r="C783" s="5" t="s">
        <v>316</v>
      </c>
      <c r="D783" s="5" t="s">
        <v>340</v>
      </c>
      <c r="E783" s="5" t="s">
        <v>1072</v>
      </c>
      <c r="F783" s="6">
        <v>42726</v>
      </c>
      <c r="G783" s="7">
        <f t="shared" ca="1" si="158"/>
        <v>8</v>
      </c>
      <c r="H783" s="4">
        <v>5</v>
      </c>
      <c r="I783" s="5" t="str">
        <f>IF(Table1[[#This Row],[No of Employees]]&lt;5,"Below 5",IF(Table1[[#This Row],[No of Employees]]&lt;10,"5 to 10",IF(Table1[[#This Row],[No of Employees]]&lt;15,"10 to 15","Above 15")))</f>
        <v>5 to 10</v>
      </c>
      <c r="J783" s="57">
        <v>11.098231999999999</v>
      </c>
      <c r="K783" s="34">
        <v>7.3689689999999999</v>
      </c>
      <c r="L783" s="34">
        <f t="shared" si="159"/>
        <v>18.467200999999999</v>
      </c>
      <c r="M783" s="67">
        <f t="shared" si="160"/>
        <v>6.7720871339557709E-4</v>
      </c>
      <c r="N783" s="34">
        <v>9.677206</v>
      </c>
      <c r="O783" s="68">
        <f t="shared" si="161"/>
        <v>1.8122711329455812E-4</v>
      </c>
      <c r="P783" s="71"/>
      <c r="Q783" s="10">
        <v>35</v>
      </c>
      <c r="R783" s="8">
        <v>113</v>
      </c>
      <c r="S783" s="8">
        <v>6</v>
      </c>
      <c r="T783" s="8">
        <v>2</v>
      </c>
      <c r="U783" s="8">
        <v>0</v>
      </c>
      <c r="V783" s="8">
        <v>3</v>
      </c>
      <c r="W783" s="22">
        <v>2</v>
      </c>
      <c r="X783" s="16">
        <v>161</v>
      </c>
      <c r="Y783" s="8">
        <v>160</v>
      </c>
      <c r="Z783" s="9">
        <f t="shared" si="162"/>
        <v>6.2111801242236142E-3</v>
      </c>
      <c r="AA783" s="8">
        <f t="shared" si="163"/>
        <v>1</v>
      </c>
      <c r="AB783" s="42" t="str">
        <f t="shared" si="164"/>
        <v>C. 100-250</v>
      </c>
      <c r="AC783" s="40">
        <v>0.9</v>
      </c>
      <c r="AD783" s="26">
        <f t="shared" si="165"/>
        <v>144</v>
      </c>
      <c r="AE783" s="31">
        <f t="shared" si="166"/>
        <v>1</v>
      </c>
      <c r="AF783" s="31">
        <f>Table1[[#This Row],[Contactable leads]]*Table1[[#This Row],[Average productive calls per lead]]</f>
        <v>144</v>
      </c>
      <c r="AG783" s="31">
        <f>Table1[[#This Row],[Total Calls]]*$AG$1</f>
        <v>129.6</v>
      </c>
      <c r="AH783" s="31">
        <f>IF(Table1[[#This Row],[MSRU]]="Metro",3,IF(Table1[[#This Row],[MSRU]]="URBAN",2,1))</f>
        <v>3</v>
      </c>
      <c r="AI783" s="23">
        <f t="shared" si="167"/>
        <v>24</v>
      </c>
      <c r="AJ783" s="4">
        <f t="shared" si="168"/>
        <v>8</v>
      </c>
      <c r="AK783" s="4">
        <f t="shared" si="169"/>
        <v>6</v>
      </c>
      <c r="AL783" s="4">
        <f t="shared" si="170"/>
        <v>15</v>
      </c>
      <c r="AM783" s="4">
        <f>(Table1[[#This Row],[Total Employees dedicated for sales pitch]]*Table1[[#This Row],[Working days]]*Table1[[#This Row],[Productive working hours]]*60)/Table1[[#This Row],[Minutes per connected call]]</f>
        <v>1728</v>
      </c>
      <c r="AN78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144</v>
      </c>
      <c r="AO783" s="22">
        <f>Table1[[#This Row],[Contactable leads]]-Table1[[#This Row],[Contacted leads]]</f>
        <v>0</v>
      </c>
      <c r="AP783" s="17"/>
    </row>
    <row r="784" spans="1:42" x14ac:dyDescent="0.35">
      <c r="A784" s="11">
        <v>786</v>
      </c>
      <c r="B784" s="5" t="str">
        <f>IF(Table1[[#This Row],[Savings]]&gt;0,"N","Y")</f>
        <v>N</v>
      </c>
      <c r="C784" s="5" t="s">
        <v>213</v>
      </c>
      <c r="D784" s="5" t="s">
        <v>356</v>
      </c>
      <c r="E784" s="5" t="s">
        <v>1073</v>
      </c>
      <c r="F784" s="6">
        <v>42746</v>
      </c>
      <c r="G784" s="7">
        <f t="shared" ca="1" si="158"/>
        <v>8</v>
      </c>
      <c r="H784" s="4">
        <v>5</v>
      </c>
      <c r="I784" s="5" t="str">
        <f>IF(Table1[[#This Row],[No of Employees]]&lt;5,"Below 5",IF(Table1[[#This Row],[No of Employees]]&lt;10,"5 to 10",IF(Table1[[#This Row],[No of Employees]]&lt;15,"10 to 15","Above 15")))</f>
        <v>5 to 10</v>
      </c>
      <c r="J784" s="57">
        <v>6.9612360000000004</v>
      </c>
      <c r="K784" s="34">
        <v>3.9355500000000001</v>
      </c>
      <c r="L784" s="34">
        <f t="shared" si="159"/>
        <v>10.896786000000001</v>
      </c>
      <c r="M784" s="67">
        <f t="shared" si="160"/>
        <v>3.9959485074142736E-4</v>
      </c>
      <c r="N784" s="34">
        <v>9.2606339999999996</v>
      </c>
      <c r="O784" s="68">
        <f t="shared" si="161"/>
        <v>1.7342588006263759E-4</v>
      </c>
      <c r="P784" s="71"/>
      <c r="Q784" s="10">
        <v>46</v>
      </c>
      <c r="R784" s="8">
        <v>52</v>
      </c>
      <c r="S784" s="8">
        <v>16</v>
      </c>
      <c r="T784" s="8">
        <v>2</v>
      </c>
      <c r="U784" s="8">
        <v>0</v>
      </c>
      <c r="V784" s="8">
        <v>1</v>
      </c>
      <c r="W784" s="22">
        <v>3</v>
      </c>
      <c r="X784" s="16">
        <v>120</v>
      </c>
      <c r="Y784" s="8">
        <v>116</v>
      </c>
      <c r="Z784" s="9">
        <f t="shared" si="162"/>
        <v>3.3333333333333326E-2</v>
      </c>
      <c r="AA784" s="8">
        <f t="shared" si="163"/>
        <v>4</v>
      </c>
      <c r="AB784" s="42" t="str">
        <f t="shared" si="164"/>
        <v>C. 100-250</v>
      </c>
      <c r="AC784" s="40">
        <v>0.9</v>
      </c>
      <c r="AD784" s="26">
        <f t="shared" si="165"/>
        <v>104</v>
      </c>
      <c r="AE784" s="31">
        <f t="shared" si="166"/>
        <v>1</v>
      </c>
      <c r="AF784" s="31">
        <f>Table1[[#This Row],[Contactable leads]]*Table1[[#This Row],[Average productive calls per lead]]</f>
        <v>104</v>
      </c>
      <c r="AG784" s="31">
        <f>Table1[[#This Row],[Total Calls]]*$AG$1</f>
        <v>93.600000000000009</v>
      </c>
      <c r="AH784" s="31">
        <f>IF(Table1[[#This Row],[MSRU]]="Metro",3,IF(Table1[[#This Row],[MSRU]]="URBAN",2,1))</f>
        <v>2</v>
      </c>
      <c r="AI784" s="23">
        <f t="shared" si="167"/>
        <v>24</v>
      </c>
      <c r="AJ784" s="4">
        <f t="shared" si="168"/>
        <v>8</v>
      </c>
      <c r="AK784" s="4">
        <f t="shared" si="169"/>
        <v>6</v>
      </c>
      <c r="AL784" s="4">
        <f t="shared" si="170"/>
        <v>15</v>
      </c>
      <c r="AM784" s="4">
        <f>(Table1[[#This Row],[Total Employees dedicated for sales pitch]]*Table1[[#This Row],[Working days]]*Table1[[#This Row],[Productive working hours]]*60)/Table1[[#This Row],[Minutes per connected call]]</f>
        <v>1152</v>
      </c>
      <c r="AN78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104</v>
      </c>
      <c r="AO784" s="22">
        <f>Table1[[#This Row],[Contactable leads]]-Table1[[#This Row],[Contacted leads]]</f>
        <v>0</v>
      </c>
      <c r="AP784" s="17"/>
    </row>
    <row r="785" spans="1:42" x14ac:dyDescent="0.35">
      <c r="A785" s="11">
        <v>787</v>
      </c>
      <c r="B785" s="5" t="str">
        <f>IF(Table1[[#This Row],[Savings]]&gt;0,"N","Y")</f>
        <v>N</v>
      </c>
      <c r="C785" s="5" t="s">
        <v>213</v>
      </c>
      <c r="D785" s="5" t="s">
        <v>175</v>
      </c>
      <c r="E785" s="5" t="s">
        <v>1074</v>
      </c>
      <c r="F785" s="6">
        <v>42780</v>
      </c>
      <c r="G785" s="7">
        <f t="shared" ca="1" si="158"/>
        <v>8</v>
      </c>
      <c r="H785" s="4">
        <v>4</v>
      </c>
      <c r="I785" s="5" t="str">
        <f>IF(Table1[[#This Row],[No of Employees]]&lt;5,"Below 5",IF(Table1[[#This Row],[No of Employees]]&lt;10,"5 to 10",IF(Table1[[#This Row],[No of Employees]]&lt;15,"10 to 15","Above 15")))</f>
        <v>Below 5</v>
      </c>
      <c r="J785" s="57">
        <v>2.8123610000000001</v>
      </c>
      <c r="K785" s="34">
        <v>0.133941</v>
      </c>
      <c r="L785" s="34">
        <f t="shared" si="159"/>
        <v>2.9463020000000002</v>
      </c>
      <c r="M785" s="67">
        <f t="shared" si="160"/>
        <v>1.0804351924770928E-4</v>
      </c>
      <c r="N785" s="34">
        <v>3.699319</v>
      </c>
      <c r="O785" s="68">
        <f t="shared" si="161"/>
        <v>6.9277940711989758E-5</v>
      </c>
      <c r="P785" s="71"/>
      <c r="Q785" s="10">
        <v>4</v>
      </c>
      <c r="R785" s="8">
        <v>27</v>
      </c>
      <c r="S785" s="8">
        <v>0</v>
      </c>
      <c r="T785" s="8">
        <v>3</v>
      </c>
      <c r="U785" s="8">
        <v>0</v>
      </c>
      <c r="V785" s="8">
        <v>1</v>
      </c>
      <c r="W785" s="22">
        <v>2</v>
      </c>
      <c r="X785" s="16">
        <v>37</v>
      </c>
      <c r="Y785" s="8">
        <v>35</v>
      </c>
      <c r="Z785" s="9">
        <f t="shared" si="162"/>
        <v>5.4054054054054057E-2</v>
      </c>
      <c r="AA785" s="8">
        <f t="shared" si="163"/>
        <v>2</v>
      </c>
      <c r="AB785" s="42" t="str">
        <f t="shared" si="164"/>
        <v>A. Below 50</v>
      </c>
      <c r="AC785" s="40">
        <v>0.9</v>
      </c>
      <c r="AD785" s="26">
        <f t="shared" si="165"/>
        <v>32</v>
      </c>
      <c r="AE785" s="31">
        <f t="shared" si="166"/>
        <v>1</v>
      </c>
      <c r="AF785" s="31">
        <f>Table1[[#This Row],[Contactable leads]]*Table1[[#This Row],[Average productive calls per lead]]</f>
        <v>32</v>
      </c>
      <c r="AG785" s="31">
        <f>Table1[[#This Row],[Total Calls]]*$AG$1</f>
        <v>28.8</v>
      </c>
      <c r="AH785" s="31">
        <f>IF(Table1[[#This Row],[MSRU]]="Metro",3,IF(Table1[[#This Row],[MSRU]]="URBAN",2,1))</f>
        <v>1</v>
      </c>
      <c r="AI785" s="23">
        <f t="shared" si="167"/>
        <v>24</v>
      </c>
      <c r="AJ785" s="4">
        <f t="shared" si="168"/>
        <v>8</v>
      </c>
      <c r="AK785" s="4">
        <f t="shared" si="169"/>
        <v>6</v>
      </c>
      <c r="AL785" s="4">
        <f t="shared" si="170"/>
        <v>15</v>
      </c>
      <c r="AM785" s="4">
        <f>(Table1[[#This Row],[Total Employees dedicated for sales pitch]]*Table1[[#This Row],[Working days]]*Table1[[#This Row],[Productive working hours]]*60)/Table1[[#This Row],[Minutes per connected call]]</f>
        <v>576</v>
      </c>
      <c r="AN78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32</v>
      </c>
      <c r="AO785" s="22">
        <f>Table1[[#This Row],[Contactable leads]]-Table1[[#This Row],[Contacted leads]]</f>
        <v>0</v>
      </c>
      <c r="AP785" s="17"/>
    </row>
    <row r="786" spans="1:42" x14ac:dyDescent="0.35">
      <c r="A786" s="11">
        <v>788</v>
      </c>
      <c r="B786" s="5" t="str">
        <f>IF(Table1[[#This Row],[Savings]]&gt;0,"N","Y")</f>
        <v>N</v>
      </c>
      <c r="C786" s="5" t="s">
        <v>312</v>
      </c>
      <c r="D786" s="5" t="s">
        <v>343</v>
      </c>
      <c r="E786" s="5" t="s">
        <v>1075</v>
      </c>
      <c r="F786" s="6">
        <v>42816</v>
      </c>
      <c r="G786" s="7">
        <f t="shared" ca="1" si="158"/>
        <v>8</v>
      </c>
      <c r="H786" s="4">
        <v>6</v>
      </c>
      <c r="I786" s="5" t="str">
        <f>IF(Table1[[#This Row],[No of Employees]]&lt;5,"Below 5",IF(Table1[[#This Row],[No of Employees]]&lt;10,"5 to 10",IF(Table1[[#This Row],[No of Employees]]&lt;15,"10 to 15","Above 15")))</f>
        <v>5 to 10</v>
      </c>
      <c r="J786" s="57">
        <v>21.428704</v>
      </c>
      <c r="K786" s="34">
        <v>3.4578410000000002</v>
      </c>
      <c r="L786" s="34">
        <f t="shared" si="159"/>
        <v>24.886544999999998</v>
      </c>
      <c r="M786" s="67">
        <f t="shared" si="160"/>
        <v>9.1261177697211037E-4</v>
      </c>
      <c r="N786" s="34">
        <v>28.606269000000001</v>
      </c>
      <c r="O786" s="68">
        <f t="shared" si="161"/>
        <v>5.3571573788938737E-4</v>
      </c>
      <c r="P786" s="71"/>
      <c r="Q786" s="10">
        <v>100</v>
      </c>
      <c r="R786" s="8">
        <v>97</v>
      </c>
      <c r="S786" s="8">
        <v>5</v>
      </c>
      <c r="T786" s="8">
        <v>2</v>
      </c>
      <c r="U786" s="8">
        <v>0</v>
      </c>
      <c r="V786" s="8">
        <v>5</v>
      </c>
      <c r="W786" s="22">
        <v>19</v>
      </c>
      <c r="X786" s="16">
        <v>228</v>
      </c>
      <c r="Y786" s="8">
        <v>224</v>
      </c>
      <c r="Z786" s="9">
        <f t="shared" si="162"/>
        <v>1.7543859649122862E-2</v>
      </c>
      <c r="AA786" s="8">
        <f t="shared" si="163"/>
        <v>4</v>
      </c>
      <c r="AB786" s="42" t="str">
        <f t="shared" si="164"/>
        <v>C. 100-250</v>
      </c>
      <c r="AC786" s="40">
        <v>0.9</v>
      </c>
      <c r="AD786" s="26">
        <f t="shared" si="165"/>
        <v>202</v>
      </c>
      <c r="AE786" s="31">
        <f t="shared" si="166"/>
        <v>1</v>
      </c>
      <c r="AF786" s="31">
        <f>Table1[[#This Row],[Contactable leads]]*Table1[[#This Row],[Average productive calls per lead]]</f>
        <v>202</v>
      </c>
      <c r="AG786" s="31">
        <f>Table1[[#This Row],[Total Calls]]*$AG$1</f>
        <v>181.8</v>
      </c>
      <c r="AH786" s="31">
        <f>IF(Table1[[#This Row],[MSRU]]="Metro",3,IF(Table1[[#This Row],[MSRU]]="URBAN",2,1))</f>
        <v>1</v>
      </c>
      <c r="AI786" s="23">
        <f t="shared" si="167"/>
        <v>24</v>
      </c>
      <c r="AJ786" s="4">
        <f t="shared" si="168"/>
        <v>8</v>
      </c>
      <c r="AK786" s="4">
        <f t="shared" si="169"/>
        <v>6</v>
      </c>
      <c r="AL786" s="4">
        <f t="shared" si="170"/>
        <v>15</v>
      </c>
      <c r="AM786" s="4">
        <f>(Table1[[#This Row],[Total Employees dedicated for sales pitch]]*Table1[[#This Row],[Working days]]*Table1[[#This Row],[Productive working hours]]*60)/Table1[[#This Row],[Minutes per connected call]]</f>
        <v>576</v>
      </c>
      <c r="AN78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202</v>
      </c>
      <c r="AO786" s="22">
        <f>Table1[[#This Row],[Contactable leads]]-Table1[[#This Row],[Contacted leads]]</f>
        <v>0</v>
      </c>
      <c r="AP786" s="17"/>
    </row>
    <row r="787" spans="1:42" x14ac:dyDescent="0.35">
      <c r="A787" s="11">
        <v>789</v>
      </c>
      <c r="B787" s="5" t="str">
        <f>IF(Table1[[#This Row],[Savings]]&gt;0,"N","Y")</f>
        <v>N</v>
      </c>
      <c r="C787" s="5" t="s">
        <v>312</v>
      </c>
      <c r="D787" s="5" t="s">
        <v>343</v>
      </c>
      <c r="E787" s="5" t="s">
        <v>1076</v>
      </c>
      <c r="F787" s="6">
        <v>43462</v>
      </c>
      <c r="G787" s="7">
        <f t="shared" ca="1" si="158"/>
        <v>6</v>
      </c>
      <c r="H787" s="4">
        <v>4</v>
      </c>
      <c r="I787" s="5" t="str">
        <f>IF(Table1[[#This Row],[No of Employees]]&lt;5,"Below 5",IF(Table1[[#This Row],[No of Employees]]&lt;10,"5 to 10",IF(Table1[[#This Row],[No of Employees]]&lt;15,"10 to 15","Above 15")))</f>
        <v>Below 5</v>
      </c>
      <c r="J787" s="57">
        <v>6.9710590000000003</v>
      </c>
      <c r="K787" s="34">
        <v>0.35174299999999997</v>
      </c>
      <c r="L787" s="34">
        <f t="shared" si="159"/>
        <v>7.3228020000000003</v>
      </c>
      <c r="M787" s="67">
        <f t="shared" si="160"/>
        <v>2.6853367334175654E-4</v>
      </c>
      <c r="N787" s="34">
        <v>8.1099180000000004</v>
      </c>
      <c r="O787" s="68">
        <f t="shared" si="161"/>
        <v>1.5187617461027246E-4</v>
      </c>
      <c r="P787" s="71"/>
      <c r="Q787" s="10">
        <v>38</v>
      </c>
      <c r="R787" s="8">
        <v>29</v>
      </c>
      <c r="S787" s="8">
        <v>1</v>
      </c>
      <c r="T787" s="8">
        <v>2</v>
      </c>
      <c r="U787" s="8">
        <v>0</v>
      </c>
      <c r="V787" s="8">
        <v>0</v>
      </c>
      <c r="W787" s="22">
        <v>2</v>
      </c>
      <c r="X787" s="16">
        <v>72</v>
      </c>
      <c r="Y787" s="8">
        <v>72</v>
      </c>
      <c r="Z787" s="9">
        <f t="shared" si="162"/>
        <v>0</v>
      </c>
      <c r="AA787" s="8">
        <f t="shared" si="163"/>
        <v>0</v>
      </c>
      <c r="AB787" s="42" t="str">
        <f t="shared" si="164"/>
        <v>B. 50-100</v>
      </c>
      <c r="AC787" s="40">
        <v>0.9</v>
      </c>
      <c r="AD787" s="26">
        <f t="shared" si="165"/>
        <v>65</v>
      </c>
      <c r="AE787" s="31">
        <f t="shared" si="166"/>
        <v>1</v>
      </c>
      <c r="AF787" s="31">
        <f>Table1[[#This Row],[Contactable leads]]*Table1[[#This Row],[Average productive calls per lead]]</f>
        <v>65</v>
      </c>
      <c r="AG787" s="31">
        <f>Table1[[#This Row],[Total Calls]]*$AG$1</f>
        <v>58.5</v>
      </c>
      <c r="AH787" s="31">
        <f>IF(Table1[[#This Row],[MSRU]]="Metro",3,IF(Table1[[#This Row],[MSRU]]="URBAN",2,1))</f>
        <v>1</v>
      </c>
      <c r="AI787" s="23">
        <f t="shared" si="167"/>
        <v>24</v>
      </c>
      <c r="AJ787" s="4">
        <f t="shared" si="168"/>
        <v>8</v>
      </c>
      <c r="AK787" s="4">
        <f t="shared" si="169"/>
        <v>6</v>
      </c>
      <c r="AL787" s="4">
        <f t="shared" si="170"/>
        <v>15</v>
      </c>
      <c r="AM787" s="4">
        <f>(Table1[[#This Row],[Total Employees dedicated for sales pitch]]*Table1[[#This Row],[Working days]]*Table1[[#This Row],[Productive working hours]]*60)/Table1[[#This Row],[Minutes per connected call]]</f>
        <v>576</v>
      </c>
      <c r="AN78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65</v>
      </c>
      <c r="AO787" s="22">
        <f>Table1[[#This Row],[Contactable leads]]-Table1[[#This Row],[Contacted leads]]</f>
        <v>0</v>
      </c>
      <c r="AP787" s="17"/>
    </row>
    <row r="788" spans="1:42" x14ac:dyDescent="0.35">
      <c r="A788" s="11">
        <v>790</v>
      </c>
      <c r="B788" s="5" t="str">
        <f>IF(Table1[[#This Row],[Savings]]&gt;0,"N","Y")</f>
        <v>N</v>
      </c>
      <c r="C788" s="5" t="s">
        <v>190</v>
      </c>
      <c r="D788" s="5" t="s">
        <v>343</v>
      </c>
      <c r="E788" s="5" t="s">
        <v>1077</v>
      </c>
      <c r="F788" s="6">
        <v>41344</v>
      </c>
      <c r="G788" s="7">
        <f t="shared" ca="1" si="158"/>
        <v>12</v>
      </c>
      <c r="H788" s="4">
        <v>3</v>
      </c>
      <c r="I788" s="5" t="str">
        <f>IF(Table1[[#This Row],[No of Employees]]&lt;5,"Below 5",IF(Table1[[#This Row],[No of Employees]]&lt;10,"5 to 10",IF(Table1[[#This Row],[No of Employees]]&lt;15,"10 to 15","Above 15")))</f>
        <v>Below 5</v>
      </c>
      <c r="J788" s="57">
        <v>8.2719579999999997</v>
      </c>
      <c r="K788" s="34">
        <v>0.171734</v>
      </c>
      <c r="L788" s="34">
        <f t="shared" si="159"/>
        <v>8.4436920000000004</v>
      </c>
      <c r="M788" s="67">
        <f t="shared" si="160"/>
        <v>3.0963770826063615E-4</v>
      </c>
      <c r="N788" s="34">
        <v>9.9484169999999992</v>
      </c>
      <c r="O788" s="68">
        <f t="shared" si="161"/>
        <v>1.863061398879499E-4</v>
      </c>
      <c r="P788" s="71"/>
      <c r="Q788" s="10">
        <v>39</v>
      </c>
      <c r="R788" s="8">
        <v>47</v>
      </c>
      <c r="S788" s="8">
        <v>1</v>
      </c>
      <c r="T788" s="8">
        <v>2</v>
      </c>
      <c r="U788" s="8">
        <v>0</v>
      </c>
      <c r="V788" s="8">
        <v>0</v>
      </c>
      <c r="W788" s="22">
        <v>3</v>
      </c>
      <c r="X788" s="16">
        <v>92</v>
      </c>
      <c r="Y788" s="8">
        <v>89</v>
      </c>
      <c r="Z788" s="9">
        <f t="shared" si="162"/>
        <v>3.2608695652173947E-2</v>
      </c>
      <c r="AA788" s="8">
        <f t="shared" si="163"/>
        <v>3</v>
      </c>
      <c r="AB788" s="42" t="str">
        <f t="shared" si="164"/>
        <v>B. 50-100</v>
      </c>
      <c r="AC788" s="40">
        <v>0.9</v>
      </c>
      <c r="AD788" s="26">
        <f t="shared" si="165"/>
        <v>80</v>
      </c>
      <c r="AE788" s="31">
        <f t="shared" si="166"/>
        <v>1</v>
      </c>
      <c r="AF788" s="31">
        <f>Table1[[#This Row],[Contactable leads]]*Table1[[#This Row],[Average productive calls per lead]]</f>
        <v>80</v>
      </c>
      <c r="AG788" s="31">
        <f>Table1[[#This Row],[Total Calls]]*$AG$1</f>
        <v>72</v>
      </c>
      <c r="AH788" s="31">
        <f>IF(Table1[[#This Row],[MSRU]]="Metro",3,IF(Table1[[#This Row],[MSRU]]="URBAN",2,1))</f>
        <v>1</v>
      </c>
      <c r="AI788" s="23">
        <f t="shared" si="167"/>
        <v>24</v>
      </c>
      <c r="AJ788" s="4">
        <f t="shared" si="168"/>
        <v>8</v>
      </c>
      <c r="AK788" s="4">
        <f t="shared" si="169"/>
        <v>6</v>
      </c>
      <c r="AL788" s="4">
        <f t="shared" si="170"/>
        <v>15</v>
      </c>
      <c r="AM788" s="4">
        <f>(Table1[[#This Row],[Total Employees dedicated for sales pitch]]*Table1[[#This Row],[Working days]]*Table1[[#This Row],[Productive working hours]]*60)/Table1[[#This Row],[Minutes per connected call]]</f>
        <v>576</v>
      </c>
      <c r="AN78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80</v>
      </c>
      <c r="AO788" s="22">
        <f>Table1[[#This Row],[Contactable leads]]-Table1[[#This Row],[Contacted leads]]</f>
        <v>0</v>
      </c>
      <c r="AP788" s="17"/>
    </row>
    <row r="789" spans="1:42" x14ac:dyDescent="0.35">
      <c r="A789" s="11">
        <v>791</v>
      </c>
      <c r="B789" s="5" t="str">
        <f>IF(Table1[[#This Row],[Savings]]&gt;0,"N","Y")</f>
        <v>N</v>
      </c>
      <c r="C789" s="5" t="s">
        <v>314</v>
      </c>
      <c r="D789" s="5" t="s">
        <v>340</v>
      </c>
      <c r="E789" s="5" t="s">
        <v>1078</v>
      </c>
      <c r="F789" s="6">
        <v>28223</v>
      </c>
      <c r="G789" s="7">
        <f t="shared" ca="1" si="158"/>
        <v>48</v>
      </c>
      <c r="H789" s="4">
        <v>10</v>
      </c>
      <c r="I789" s="5" t="str">
        <f>IF(Table1[[#This Row],[No of Employees]]&lt;5,"Below 5",IF(Table1[[#This Row],[No of Employees]]&lt;10,"5 to 10",IF(Table1[[#This Row],[No of Employees]]&lt;15,"10 to 15","Above 15")))</f>
        <v>10 to 15</v>
      </c>
      <c r="J789" s="57">
        <v>33.295064000000004</v>
      </c>
      <c r="K789" s="34">
        <v>9.8365790000000004</v>
      </c>
      <c r="L789" s="34">
        <f t="shared" si="159"/>
        <v>43.131643000000004</v>
      </c>
      <c r="M789" s="67">
        <f t="shared" si="160"/>
        <v>1.5816757754825625E-3</v>
      </c>
      <c r="N789" s="34">
        <v>68.488973000000001</v>
      </c>
      <c r="O789" s="68">
        <f t="shared" si="161"/>
        <v>1.2826076937185106E-3</v>
      </c>
      <c r="P789" s="71"/>
      <c r="Q789" s="10">
        <v>58</v>
      </c>
      <c r="R789" s="8">
        <v>158</v>
      </c>
      <c r="S789" s="8">
        <v>22</v>
      </c>
      <c r="T789" s="8">
        <v>16</v>
      </c>
      <c r="U789" s="8">
        <v>0</v>
      </c>
      <c r="V789" s="8">
        <v>5</v>
      </c>
      <c r="W789" s="22">
        <v>31</v>
      </c>
      <c r="X789" s="16">
        <v>290</v>
      </c>
      <c r="Y789" s="8">
        <v>275</v>
      </c>
      <c r="Z789" s="9">
        <f t="shared" si="162"/>
        <v>5.1724137931034475E-2</v>
      </c>
      <c r="AA789" s="8">
        <f t="shared" si="163"/>
        <v>15</v>
      </c>
      <c r="AB789" s="42" t="str">
        <f t="shared" si="164"/>
        <v>D. 240-500</v>
      </c>
      <c r="AC789" s="40">
        <v>0.9</v>
      </c>
      <c r="AD789" s="26">
        <f t="shared" si="165"/>
        <v>248</v>
      </c>
      <c r="AE789" s="31">
        <f t="shared" si="166"/>
        <v>1</v>
      </c>
      <c r="AF789" s="31">
        <f>Table1[[#This Row],[Contactable leads]]*Table1[[#This Row],[Average productive calls per lead]]</f>
        <v>248</v>
      </c>
      <c r="AG789" s="31">
        <f>Table1[[#This Row],[Total Calls]]*$AG$1</f>
        <v>223.20000000000002</v>
      </c>
      <c r="AH789" s="31">
        <f>IF(Table1[[#This Row],[MSRU]]="Metro",3,IF(Table1[[#This Row],[MSRU]]="URBAN",2,1))</f>
        <v>3</v>
      </c>
      <c r="AI789" s="23">
        <f t="shared" si="167"/>
        <v>24</v>
      </c>
      <c r="AJ789" s="4">
        <f t="shared" si="168"/>
        <v>8</v>
      </c>
      <c r="AK789" s="4">
        <f t="shared" si="169"/>
        <v>6</v>
      </c>
      <c r="AL789" s="4">
        <f t="shared" si="170"/>
        <v>15</v>
      </c>
      <c r="AM789" s="4">
        <f>(Table1[[#This Row],[Total Employees dedicated for sales pitch]]*Table1[[#This Row],[Working days]]*Table1[[#This Row],[Productive working hours]]*60)/Table1[[#This Row],[Minutes per connected call]]</f>
        <v>1728</v>
      </c>
      <c r="AN78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248</v>
      </c>
      <c r="AO789" s="22">
        <f>Table1[[#This Row],[Contactable leads]]-Table1[[#This Row],[Contacted leads]]</f>
        <v>0</v>
      </c>
      <c r="AP789" s="17"/>
    </row>
    <row r="790" spans="1:42" x14ac:dyDescent="0.35">
      <c r="A790" s="11">
        <v>792</v>
      </c>
      <c r="B790" s="5" t="str">
        <f>IF(Table1[[#This Row],[Savings]]&gt;0,"N","Y")</f>
        <v>N</v>
      </c>
      <c r="C790" s="5" t="s">
        <v>314</v>
      </c>
      <c r="D790" s="5" t="s">
        <v>340</v>
      </c>
      <c r="E790" s="5" t="s">
        <v>1079</v>
      </c>
      <c r="F790" s="6">
        <v>28977</v>
      </c>
      <c r="G790" s="7">
        <f t="shared" ca="1" si="158"/>
        <v>46</v>
      </c>
      <c r="H790" s="4">
        <v>10</v>
      </c>
      <c r="I790" s="5" t="str">
        <f>IF(Table1[[#This Row],[No of Employees]]&lt;5,"Below 5",IF(Table1[[#This Row],[No of Employees]]&lt;10,"5 to 10",IF(Table1[[#This Row],[No of Employees]]&lt;15,"10 to 15","Above 15")))</f>
        <v>10 to 15</v>
      </c>
      <c r="J790" s="57">
        <v>20.531801000000002</v>
      </c>
      <c r="K790" s="34">
        <v>3.2788900000000001</v>
      </c>
      <c r="L790" s="34">
        <f t="shared" si="159"/>
        <v>23.810691000000002</v>
      </c>
      <c r="M790" s="67">
        <f t="shared" si="160"/>
        <v>8.7315925229652566E-4</v>
      </c>
      <c r="N790" s="34">
        <v>81.886521000000002</v>
      </c>
      <c r="O790" s="68">
        <f t="shared" si="161"/>
        <v>1.5335064499571688E-3</v>
      </c>
      <c r="P790" s="71"/>
      <c r="Q790" s="10">
        <v>49</v>
      </c>
      <c r="R790" s="8">
        <v>128</v>
      </c>
      <c r="S790" s="8">
        <v>16</v>
      </c>
      <c r="T790" s="8">
        <v>7</v>
      </c>
      <c r="U790" s="8">
        <v>0</v>
      </c>
      <c r="V790" s="8">
        <v>0</v>
      </c>
      <c r="W790" s="22">
        <v>10</v>
      </c>
      <c r="X790" s="16">
        <v>210</v>
      </c>
      <c r="Y790" s="8">
        <v>202</v>
      </c>
      <c r="Z790" s="9">
        <f t="shared" si="162"/>
        <v>3.8095238095238071E-2</v>
      </c>
      <c r="AA790" s="8">
        <f t="shared" si="163"/>
        <v>8</v>
      </c>
      <c r="AB790" s="42" t="str">
        <f t="shared" si="164"/>
        <v>C. 100-250</v>
      </c>
      <c r="AC790" s="40">
        <v>0.9</v>
      </c>
      <c r="AD790" s="26">
        <f t="shared" si="165"/>
        <v>182</v>
      </c>
      <c r="AE790" s="31">
        <f t="shared" si="166"/>
        <v>1</v>
      </c>
      <c r="AF790" s="31">
        <f>Table1[[#This Row],[Contactable leads]]*Table1[[#This Row],[Average productive calls per lead]]</f>
        <v>182</v>
      </c>
      <c r="AG790" s="31">
        <f>Table1[[#This Row],[Total Calls]]*$AG$1</f>
        <v>163.80000000000001</v>
      </c>
      <c r="AH790" s="31">
        <f>IF(Table1[[#This Row],[MSRU]]="Metro",3,IF(Table1[[#This Row],[MSRU]]="URBAN",2,1))</f>
        <v>3</v>
      </c>
      <c r="AI790" s="23">
        <f t="shared" si="167"/>
        <v>24</v>
      </c>
      <c r="AJ790" s="4">
        <f t="shared" si="168"/>
        <v>8</v>
      </c>
      <c r="AK790" s="4">
        <f t="shared" si="169"/>
        <v>6</v>
      </c>
      <c r="AL790" s="4">
        <f t="shared" si="170"/>
        <v>15</v>
      </c>
      <c r="AM790" s="4">
        <f>(Table1[[#This Row],[Total Employees dedicated for sales pitch]]*Table1[[#This Row],[Working days]]*Table1[[#This Row],[Productive working hours]]*60)/Table1[[#This Row],[Minutes per connected call]]</f>
        <v>1728</v>
      </c>
      <c r="AN79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182</v>
      </c>
      <c r="AO790" s="22">
        <f>Table1[[#This Row],[Contactable leads]]-Table1[[#This Row],[Contacted leads]]</f>
        <v>0</v>
      </c>
      <c r="AP790" s="17"/>
    </row>
    <row r="791" spans="1:42" x14ac:dyDescent="0.35">
      <c r="A791" s="11">
        <v>793</v>
      </c>
      <c r="B791" s="5" t="str">
        <f>IF(Table1[[#This Row],[Savings]]&gt;0,"N","Y")</f>
        <v>N</v>
      </c>
      <c r="C791" s="5" t="s">
        <v>311</v>
      </c>
      <c r="D791" s="5" t="s">
        <v>340</v>
      </c>
      <c r="E791" s="5" t="s">
        <v>1080</v>
      </c>
      <c r="F791" s="6">
        <v>34648</v>
      </c>
      <c r="G791" s="7">
        <f t="shared" ca="1" si="158"/>
        <v>30</v>
      </c>
      <c r="H791" s="4">
        <v>10</v>
      </c>
      <c r="I791" s="5" t="str">
        <f>IF(Table1[[#This Row],[No of Employees]]&lt;5,"Below 5",IF(Table1[[#This Row],[No of Employees]]&lt;10,"5 to 10",IF(Table1[[#This Row],[No of Employees]]&lt;15,"10 to 15","Above 15")))</f>
        <v>10 to 15</v>
      </c>
      <c r="J791" s="57">
        <v>36.827598999999999</v>
      </c>
      <c r="K791" s="34">
        <v>4.4273579999999999</v>
      </c>
      <c r="L791" s="34">
        <f t="shared" si="159"/>
        <v>41.254956999999997</v>
      </c>
      <c r="M791" s="67">
        <f t="shared" si="160"/>
        <v>1.5128560278929036E-3</v>
      </c>
      <c r="N791" s="34">
        <v>111.695362</v>
      </c>
      <c r="O791" s="68">
        <f t="shared" si="161"/>
        <v>2.0917430117381695E-3</v>
      </c>
      <c r="P791" s="71"/>
      <c r="Q791" s="10">
        <v>47</v>
      </c>
      <c r="R791" s="8">
        <v>377</v>
      </c>
      <c r="S791" s="8">
        <v>12</v>
      </c>
      <c r="T791" s="8">
        <v>20</v>
      </c>
      <c r="U791" s="8">
        <v>2</v>
      </c>
      <c r="V791" s="8">
        <v>7</v>
      </c>
      <c r="W791" s="22">
        <v>20</v>
      </c>
      <c r="X791" s="16">
        <v>485</v>
      </c>
      <c r="Y791" s="8">
        <v>463</v>
      </c>
      <c r="Z791" s="9">
        <f t="shared" si="162"/>
        <v>4.5360824742267991E-2</v>
      </c>
      <c r="AA791" s="8">
        <f t="shared" si="163"/>
        <v>22</v>
      </c>
      <c r="AB791" s="42" t="str">
        <f t="shared" si="164"/>
        <v>D. 240-500</v>
      </c>
      <c r="AC791" s="40">
        <v>0.9</v>
      </c>
      <c r="AD791" s="26">
        <f t="shared" si="165"/>
        <v>417</v>
      </c>
      <c r="AE791" s="31">
        <f t="shared" si="166"/>
        <v>1</v>
      </c>
      <c r="AF791" s="31">
        <f>Table1[[#This Row],[Contactable leads]]*Table1[[#This Row],[Average productive calls per lead]]</f>
        <v>417</v>
      </c>
      <c r="AG791" s="31">
        <f>Table1[[#This Row],[Total Calls]]*$AG$1</f>
        <v>375.3</v>
      </c>
      <c r="AH791" s="31">
        <f>IF(Table1[[#This Row],[MSRU]]="Metro",3,IF(Table1[[#This Row],[MSRU]]="URBAN",2,1))</f>
        <v>3</v>
      </c>
      <c r="AI791" s="23">
        <f t="shared" si="167"/>
        <v>24</v>
      </c>
      <c r="AJ791" s="4">
        <f t="shared" si="168"/>
        <v>8</v>
      </c>
      <c r="AK791" s="4">
        <f t="shared" si="169"/>
        <v>6</v>
      </c>
      <c r="AL791" s="4">
        <f t="shared" si="170"/>
        <v>15</v>
      </c>
      <c r="AM791" s="4">
        <f>(Table1[[#This Row],[Total Employees dedicated for sales pitch]]*Table1[[#This Row],[Working days]]*Table1[[#This Row],[Productive working hours]]*60)/Table1[[#This Row],[Minutes per connected call]]</f>
        <v>1728</v>
      </c>
      <c r="AN79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417</v>
      </c>
      <c r="AO791" s="22">
        <f>Table1[[#This Row],[Contactable leads]]-Table1[[#This Row],[Contacted leads]]</f>
        <v>0</v>
      </c>
      <c r="AP791" s="17"/>
    </row>
    <row r="792" spans="1:42" x14ac:dyDescent="0.35">
      <c r="A792" s="11">
        <v>794</v>
      </c>
      <c r="B792" s="5" t="str">
        <f>IF(Table1[[#This Row],[Savings]]&gt;0,"N","Y")</f>
        <v>N</v>
      </c>
      <c r="C792" s="5" t="s">
        <v>213</v>
      </c>
      <c r="D792" s="5" t="s">
        <v>175</v>
      </c>
      <c r="E792" s="5" t="s">
        <v>1081</v>
      </c>
      <c r="F792" s="6">
        <v>34784</v>
      </c>
      <c r="G792" s="7">
        <f t="shared" ca="1" si="158"/>
        <v>30</v>
      </c>
      <c r="H792" s="4">
        <v>12</v>
      </c>
      <c r="I792" s="5" t="str">
        <f>IF(Table1[[#This Row],[No of Employees]]&lt;5,"Below 5",IF(Table1[[#This Row],[No of Employees]]&lt;10,"5 to 10",IF(Table1[[#This Row],[No of Employees]]&lt;15,"10 to 15","Above 15")))</f>
        <v>10 to 15</v>
      </c>
      <c r="J792" s="57">
        <v>15.910926</v>
      </c>
      <c r="K792" s="34">
        <v>5.1862620000000001</v>
      </c>
      <c r="L792" s="34">
        <f t="shared" si="159"/>
        <v>21.097187999999999</v>
      </c>
      <c r="M792" s="67">
        <f t="shared" si="160"/>
        <v>7.7365267978317929E-4</v>
      </c>
      <c r="N792" s="34">
        <v>34.238528000000002</v>
      </c>
      <c r="O792" s="68">
        <f t="shared" si="161"/>
        <v>6.4119226075118178E-4</v>
      </c>
      <c r="P792" s="71"/>
      <c r="Q792" s="10">
        <v>26</v>
      </c>
      <c r="R792" s="8">
        <v>137</v>
      </c>
      <c r="S792" s="8">
        <v>20</v>
      </c>
      <c r="T792" s="8">
        <v>13</v>
      </c>
      <c r="U792" s="8">
        <v>0</v>
      </c>
      <c r="V792" s="8">
        <v>0</v>
      </c>
      <c r="W792" s="22">
        <v>9</v>
      </c>
      <c r="X792" s="16">
        <v>205</v>
      </c>
      <c r="Y792" s="8">
        <v>195</v>
      </c>
      <c r="Z792" s="9">
        <f t="shared" si="162"/>
        <v>4.8780487804878092E-2</v>
      </c>
      <c r="AA792" s="8">
        <f t="shared" si="163"/>
        <v>10</v>
      </c>
      <c r="AB792" s="42" t="str">
        <f t="shared" si="164"/>
        <v>C. 100-250</v>
      </c>
      <c r="AC792" s="40">
        <v>0.9</v>
      </c>
      <c r="AD792" s="26">
        <f t="shared" si="165"/>
        <v>176</v>
      </c>
      <c r="AE792" s="31">
        <f t="shared" si="166"/>
        <v>1</v>
      </c>
      <c r="AF792" s="31">
        <f>Table1[[#This Row],[Contactable leads]]*Table1[[#This Row],[Average productive calls per lead]]</f>
        <v>176</v>
      </c>
      <c r="AG792" s="31">
        <f>Table1[[#This Row],[Total Calls]]*$AG$1</f>
        <v>158.4</v>
      </c>
      <c r="AH792" s="31">
        <f>IF(Table1[[#This Row],[MSRU]]="Metro",3,IF(Table1[[#This Row],[MSRU]]="URBAN",2,1))</f>
        <v>1</v>
      </c>
      <c r="AI792" s="23">
        <f t="shared" si="167"/>
        <v>24</v>
      </c>
      <c r="AJ792" s="4">
        <f t="shared" si="168"/>
        <v>8</v>
      </c>
      <c r="AK792" s="4">
        <f t="shared" si="169"/>
        <v>6</v>
      </c>
      <c r="AL792" s="4">
        <f t="shared" si="170"/>
        <v>15</v>
      </c>
      <c r="AM792" s="4">
        <f>(Table1[[#This Row],[Total Employees dedicated for sales pitch]]*Table1[[#This Row],[Working days]]*Table1[[#This Row],[Productive working hours]]*60)/Table1[[#This Row],[Minutes per connected call]]</f>
        <v>576</v>
      </c>
      <c r="AN79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176</v>
      </c>
      <c r="AO792" s="22">
        <f>Table1[[#This Row],[Contactable leads]]-Table1[[#This Row],[Contacted leads]]</f>
        <v>0</v>
      </c>
      <c r="AP792" s="17"/>
    </row>
    <row r="793" spans="1:42" x14ac:dyDescent="0.35">
      <c r="A793" s="11">
        <v>795</v>
      </c>
      <c r="B793" s="5" t="str">
        <f>IF(Table1[[#This Row],[Savings]]&gt;0,"N","Y")</f>
        <v>N</v>
      </c>
      <c r="C793" s="5" t="s">
        <v>314</v>
      </c>
      <c r="D793" s="5" t="s">
        <v>340</v>
      </c>
      <c r="E793" s="5" t="s">
        <v>1082</v>
      </c>
      <c r="F793" s="6">
        <v>35417</v>
      </c>
      <c r="G793" s="7">
        <f t="shared" ca="1" si="158"/>
        <v>28</v>
      </c>
      <c r="H793" s="4">
        <v>7</v>
      </c>
      <c r="I793" s="5" t="str">
        <f>IF(Table1[[#This Row],[No of Employees]]&lt;5,"Below 5",IF(Table1[[#This Row],[No of Employees]]&lt;10,"5 to 10",IF(Table1[[#This Row],[No of Employees]]&lt;15,"10 to 15","Above 15")))</f>
        <v>5 to 10</v>
      </c>
      <c r="J793" s="57">
        <v>15.644432999999999</v>
      </c>
      <c r="K793" s="34">
        <v>1.1570309999999999</v>
      </c>
      <c r="L793" s="34">
        <f t="shared" si="159"/>
        <v>16.801463999999999</v>
      </c>
      <c r="M793" s="67">
        <f t="shared" si="160"/>
        <v>6.1612465357376608E-4</v>
      </c>
      <c r="N793" s="34">
        <v>28.816362000000002</v>
      </c>
      <c r="O793" s="68">
        <f t="shared" si="161"/>
        <v>5.3965019458209319E-4</v>
      </c>
      <c r="P793" s="71"/>
      <c r="Q793" s="10">
        <v>19</v>
      </c>
      <c r="R793" s="8">
        <v>96</v>
      </c>
      <c r="S793" s="8">
        <v>6</v>
      </c>
      <c r="T793" s="8">
        <v>9</v>
      </c>
      <c r="U793" s="8">
        <v>0</v>
      </c>
      <c r="V793" s="8">
        <v>3</v>
      </c>
      <c r="W793" s="22">
        <v>10</v>
      </c>
      <c r="X793" s="16">
        <v>143</v>
      </c>
      <c r="Y793" s="8">
        <v>138</v>
      </c>
      <c r="Z793" s="9">
        <f t="shared" si="162"/>
        <v>3.4965034965035002E-2</v>
      </c>
      <c r="AA793" s="8">
        <f t="shared" si="163"/>
        <v>5</v>
      </c>
      <c r="AB793" s="42" t="str">
        <f t="shared" si="164"/>
        <v>C. 100-250</v>
      </c>
      <c r="AC793" s="40">
        <v>0.9</v>
      </c>
      <c r="AD793" s="26">
        <f t="shared" si="165"/>
        <v>124</v>
      </c>
      <c r="AE793" s="31">
        <f t="shared" si="166"/>
        <v>1</v>
      </c>
      <c r="AF793" s="31">
        <f>Table1[[#This Row],[Contactable leads]]*Table1[[#This Row],[Average productive calls per lead]]</f>
        <v>124</v>
      </c>
      <c r="AG793" s="31">
        <f>Table1[[#This Row],[Total Calls]]*$AG$1</f>
        <v>111.60000000000001</v>
      </c>
      <c r="AH793" s="31">
        <f>IF(Table1[[#This Row],[MSRU]]="Metro",3,IF(Table1[[#This Row],[MSRU]]="URBAN",2,1))</f>
        <v>3</v>
      </c>
      <c r="AI793" s="23">
        <f t="shared" si="167"/>
        <v>24</v>
      </c>
      <c r="AJ793" s="4">
        <f t="shared" si="168"/>
        <v>8</v>
      </c>
      <c r="AK793" s="4">
        <f t="shared" si="169"/>
        <v>6</v>
      </c>
      <c r="AL793" s="4">
        <f t="shared" si="170"/>
        <v>15</v>
      </c>
      <c r="AM793" s="4">
        <f>(Table1[[#This Row],[Total Employees dedicated for sales pitch]]*Table1[[#This Row],[Working days]]*Table1[[#This Row],[Productive working hours]]*60)/Table1[[#This Row],[Minutes per connected call]]</f>
        <v>1728</v>
      </c>
      <c r="AN79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124</v>
      </c>
      <c r="AO793" s="22">
        <f>Table1[[#This Row],[Contactable leads]]-Table1[[#This Row],[Contacted leads]]</f>
        <v>0</v>
      </c>
      <c r="AP793" s="17"/>
    </row>
    <row r="794" spans="1:42" x14ac:dyDescent="0.35">
      <c r="A794" s="11">
        <v>796</v>
      </c>
      <c r="B794" s="5" t="str">
        <f>IF(Table1[[#This Row],[Savings]]&gt;0,"N","Y")</f>
        <v>N</v>
      </c>
      <c r="C794" s="5" t="s">
        <v>314</v>
      </c>
      <c r="D794" s="5" t="s">
        <v>340</v>
      </c>
      <c r="E794" s="5" t="s">
        <v>1083</v>
      </c>
      <c r="F794" s="6">
        <v>35608</v>
      </c>
      <c r="G794" s="7">
        <f t="shared" ca="1" si="158"/>
        <v>27</v>
      </c>
      <c r="H794" s="4">
        <v>13</v>
      </c>
      <c r="I794" s="5" t="str">
        <f>IF(Table1[[#This Row],[No of Employees]]&lt;5,"Below 5",IF(Table1[[#This Row],[No of Employees]]&lt;10,"5 to 10",IF(Table1[[#This Row],[No of Employees]]&lt;15,"10 to 15","Above 15")))</f>
        <v>10 to 15</v>
      </c>
      <c r="J794" s="57">
        <v>32.828862000000001</v>
      </c>
      <c r="K794" s="34">
        <v>10.936173999999999</v>
      </c>
      <c r="L794" s="34">
        <f t="shared" si="159"/>
        <v>43.765036000000002</v>
      </c>
      <c r="M794" s="67">
        <f t="shared" si="160"/>
        <v>1.6049028610925456E-3</v>
      </c>
      <c r="N794" s="34">
        <v>90.403046000000003</v>
      </c>
      <c r="O794" s="68">
        <f t="shared" si="161"/>
        <v>1.6929972411060745E-3</v>
      </c>
      <c r="P794" s="71"/>
      <c r="Q794" s="10">
        <v>64</v>
      </c>
      <c r="R794" s="8">
        <v>135</v>
      </c>
      <c r="S794" s="8">
        <v>28</v>
      </c>
      <c r="T794" s="8">
        <v>9</v>
      </c>
      <c r="U794" s="8">
        <v>0</v>
      </c>
      <c r="V794" s="8">
        <v>3</v>
      </c>
      <c r="W794" s="22">
        <v>14</v>
      </c>
      <c r="X794" s="16">
        <v>253</v>
      </c>
      <c r="Y794" s="8">
        <v>244</v>
      </c>
      <c r="Z794" s="9">
        <f t="shared" si="162"/>
        <v>3.5573122529644285E-2</v>
      </c>
      <c r="AA794" s="8">
        <f t="shared" si="163"/>
        <v>9</v>
      </c>
      <c r="AB794" s="42" t="str">
        <f t="shared" si="164"/>
        <v>C. 100-250</v>
      </c>
      <c r="AC794" s="40">
        <v>0.9</v>
      </c>
      <c r="AD794" s="26">
        <f t="shared" si="165"/>
        <v>220</v>
      </c>
      <c r="AE794" s="31">
        <f t="shared" si="166"/>
        <v>1</v>
      </c>
      <c r="AF794" s="31">
        <f>Table1[[#This Row],[Contactable leads]]*Table1[[#This Row],[Average productive calls per lead]]</f>
        <v>220</v>
      </c>
      <c r="AG794" s="31">
        <f>Table1[[#This Row],[Total Calls]]*$AG$1</f>
        <v>198</v>
      </c>
      <c r="AH794" s="31">
        <f>IF(Table1[[#This Row],[MSRU]]="Metro",3,IF(Table1[[#This Row],[MSRU]]="URBAN",2,1))</f>
        <v>3</v>
      </c>
      <c r="AI794" s="23">
        <f t="shared" si="167"/>
        <v>24</v>
      </c>
      <c r="AJ794" s="4">
        <f t="shared" si="168"/>
        <v>8</v>
      </c>
      <c r="AK794" s="4">
        <f t="shared" si="169"/>
        <v>6</v>
      </c>
      <c r="AL794" s="4">
        <f t="shared" si="170"/>
        <v>15</v>
      </c>
      <c r="AM794" s="4">
        <f>(Table1[[#This Row],[Total Employees dedicated for sales pitch]]*Table1[[#This Row],[Working days]]*Table1[[#This Row],[Productive working hours]]*60)/Table1[[#This Row],[Minutes per connected call]]</f>
        <v>1728</v>
      </c>
      <c r="AN79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220</v>
      </c>
      <c r="AO794" s="22">
        <f>Table1[[#This Row],[Contactable leads]]-Table1[[#This Row],[Contacted leads]]</f>
        <v>0</v>
      </c>
      <c r="AP794" s="17"/>
    </row>
    <row r="795" spans="1:42" x14ac:dyDescent="0.35">
      <c r="A795" s="11">
        <v>797</v>
      </c>
      <c r="B795" s="5" t="str">
        <f>IF(Table1[[#This Row],[Savings]]&gt;0,"N","Y")</f>
        <v>N</v>
      </c>
      <c r="C795" s="5" t="s">
        <v>314</v>
      </c>
      <c r="D795" s="5" t="s">
        <v>356</v>
      </c>
      <c r="E795" s="5" t="s">
        <v>1084</v>
      </c>
      <c r="F795" s="6">
        <v>35860</v>
      </c>
      <c r="G795" s="7">
        <f t="shared" ca="1" si="158"/>
        <v>27</v>
      </c>
      <c r="H795" s="4">
        <v>7</v>
      </c>
      <c r="I795" s="5" t="str">
        <f>IF(Table1[[#This Row],[No of Employees]]&lt;5,"Below 5",IF(Table1[[#This Row],[No of Employees]]&lt;10,"5 to 10",IF(Table1[[#This Row],[No of Employees]]&lt;15,"10 to 15","Above 15")))</f>
        <v>5 to 10</v>
      </c>
      <c r="J795" s="57">
        <v>15.324904999999999</v>
      </c>
      <c r="K795" s="34">
        <v>2.0271270000000001</v>
      </c>
      <c r="L795" s="34">
        <f t="shared" si="159"/>
        <v>17.352032000000001</v>
      </c>
      <c r="M795" s="67">
        <f t="shared" si="160"/>
        <v>6.3631447264362825E-4</v>
      </c>
      <c r="N795" s="34">
        <v>32.882047999999998</v>
      </c>
      <c r="O795" s="68">
        <f t="shared" si="161"/>
        <v>6.1578916871802647E-4</v>
      </c>
      <c r="P795" s="71"/>
      <c r="Q795" s="10">
        <v>16</v>
      </c>
      <c r="R795" s="8">
        <v>130</v>
      </c>
      <c r="S795" s="8">
        <v>26</v>
      </c>
      <c r="T795" s="8">
        <v>7</v>
      </c>
      <c r="U795" s="8">
        <v>0</v>
      </c>
      <c r="V795" s="8">
        <v>2</v>
      </c>
      <c r="W795" s="22">
        <v>14</v>
      </c>
      <c r="X795" s="16">
        <v>195</v>
      </c>
      <c r="Y795" s="8">
        <v>183</v>
      </c>
      <c r="Z795" s="9">
        <f t="shared" si="162"/>
        <v>6.1538461538461542E-2</v>
      </c>
      <c r="AA795" s="8">
        <f t="shared" si="163"/>
        <v>12</v>
      </c>
      <c r="AB795" s="42" t="str">
        <f t="shared" si="164"/>
        <v>C. 100-250</v>
      </c>
      <c r="AC795" s="40">
        <v>0.9</v>
      </c>
      <c r="AD795" s="26">
        <f t="shared" si="165"/>
        <v>165</v>
      </c>
      <c r="AE795" s="31">
        <f t="shared" si="166"/>
        <v>1</v>
      </c>
      <c r="AF795" s="31">
        <f>Table1[[#This Row],[Contactable leads]]*Table1[[#This Row],[Average productive calls per lead]]</f>
        <v>165</v>
      </c>
      <c r="AG795" s="31">
        <f>Table1[[#This Row],[Total Calls]]*$AG$1</f>
        <v>148.5</v>
      </c>
      <c r="AH795" s="31">
        <f>IF(Table1[[#This Row],[MSRU]]="Metro",3,IF(Table1[[#This Row],[MSRU]]="URBAN",2,1))</f>
        <v>2</v>
      </c>
      <c r="AI795" s="23">
        <f t="shared" si="167"/>
        <v>24</v>
      </c>
      <c r="AJ795" s="4">
        <f t="shared" si="168"/>
        <v>8</v>
      </c>
      <c r="AK795" s="4">
        <f t="shared" si="169"/>
        <v>6</v>
      </c>
      <c r="AL795" s="4">
        <f t="shared" si="170"/>
        <v>15</v>
      </c>
      <c r="AM795" s="4">
        <f>(Table1[[#This Row],[Total Employees dedicated for sales pitch]]*Table1[[#This Row],[Working days]]*Table1[[#This Row],[Productive working hours]]*60)/Table1[[#This Row],[Minutes per connected call]]</f>
        <v>1152</v>
      </c>
      <c r="AN79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165</v>
      </c>
      <c r="AO795" s="22">
        <f>Table1[[#This Row],[Contactable leads]]-Table1[[#This Row],[Contacted leads]]</f>
        <v>0</v>
      </c>
      <c r="AP795" s="17"/>
    </row>
    <row r="796" spans="1:42" x14ac:dyDescent="0.35">
      <c r="A796" s="11">
        <v>798</v>
      </c>
      <c r="B796" s="5" t="str">
        <f>IF(Table1[[#This Row],[Savings]]&gt;0,"N","Y")</f>
        <v>N</v>
      </c>
      <c r="C796" s="5" t="s">
        <v>314</v>
      </c>
      <c r="D796" s="5" t="s">
        <v>340</v>
      </c>
      <c r="E796" s="5" t="s">
        <v>1085</v>
      </c>
      <c r="F796" s="6">
        <v>38439</v>
      </c>
      <c r="G796" s="7">
        <f t="shared" ca="1" si="158"/>
        <v>20</v>
      </c>
      <c r="H796" s="4">
        <v>8</v>
      </c>
      <c r="I796" s="5" t="str">
        <f>IF(Table1[[#This Row],[No of Employees]]&lt;5,"Below 5",IF(Table1[[#This Row],[No of Employees]]&lt;10,"5 to 10",IF(Table1[[#This Row],[No of Employees]]&lt;15,"10 to 15","Above 15")))</f>
        <v>5 to 10</v>
      </c>
      <c r="J796" s="57">
        <v>16.052095999999999</v>
      </c>
      <c r="K796" s="34">
        <v>5.7464320000000004</v>
      </c>
      <c r="L796" s="34">
        <f t="shared" si="159"/>
        <v>21.798527999999997</v>
      </c>
      <c r="M796" s="67">
        <f t="shared" si="160"/>
        <v>7.9937144241823454E-4</v>
      </c>
      <c r="N796" s="34">
        <v>30.560575</v>
      </c>
      <c r="O796" s="68">
        <f t="shared" si="161"/>
        <v>5.7231444570590327E-4</v>
      </c>
      <c r="P796" s="71"/>
      <c r="Q796" s="10">
        <v>42</v>
      </c>
      <c r="R796" s="8">
        <v>117</v>
      </c>
      <c r="S796" s="8">
        <v>19</v>
      </c>
      <c r="T796" s="8">
        <v>13</v>
      </c>
      <c r="U796" s="8">
        <v>0</v>
      </c>
      <c r="V796" s="8">
        <v>4</v>
      </c>
      <c r="W796" s="22">
        <v>9</v>
      </c>
      <c r="X796" s="16">
        <v>204</v>
      </c>
      <c r="Y796" s="8">
        <v>192</v>
      </c>
      <c r="Z796" s="9">
        <f t="shared" si="162"/>
        <v>5.8823529411764719E-2</v>
      </c>
      <c r="AA796" s="8">
        <f t="shared" si="163"/>
        <v>12</v>
      </c>
      <c r="AB796" s="42" t="str">
        <f t="shared" si="164"/>
        <v>C. 100-250</v>
      </c>
      <c r="AC796" s="40">
        <v>0.9</v>
      </c>
      <c r="AD796" s="26">
        <f t="shared" si="165"/>
        <v>173</v>
      </c>
      <c r="AE796" s="31">
        <f t="shared" si="166"/>
        <v>1</v>
      </c>
      <c r="AF796" s="31">
        <f>Table1[[#This Row],[Contactable leads]]*Table1[[#This Row],[Average productive calls per lead]]</f>
        <v>173</v>
      </c>
      <c r="AG796" s="31">
        <f>Table1[[#This Row],[Total Calls]]*$AG$1</f>
        <v>155.70000000000002</v>
      </c>
      <c r="AH796" s="31">
        <f>IF(Table1[[#This Row],[MSRU]]="Metro",3,IF(Table1[[#This Row],[MSRU]]="URBAN",2,1))</f>
        <v>3</v>
      </c>
      <c r="AI796" s="23">
        <f t="shared" si="167"/>
        <v>24</v>
      </c>
      <c r="AJ796" s="4">
        <f t="shared" si="168"/>
        <v>8</v>
      </c>
      <c r="AK796" s="4">
        <f t="shared" si="169"/>
        <v>6</v>
      </c>
      <c r="AL796" s="4">
        <f t="shared" si="170"/>
        <v>15</v>
      </c>
      <c r="AM796" s="4">
        <f>(Table1[[#This Row],[Total Employees dedicated for sales pitch]]*Table1[[#This Row],[Working days]]*Table1[[#This Row],[Productive working hours]]*60)/Table1[[#This Row],[Minutes per connected call]]</f>
        <v>1728</v>
      </c>
      <c r="AN79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173</v>
      </c>
      <c r="AO796" s="22">
        <f>Table1[[#This Row],[Contactable leads]]-Table1[[#This Row],[Contacted leads]]</f>
        <v>0</v>
      </c>
      <c r="AP796" s="17"/>
    </row>
    <row r="797" spans="1:42" x14ac:dyDescent="0.35">
      <c r="A797" s="11">
        <v>799</v>
      </c>
      <c r="B797" s="5" t="str">
        <f>IF(Table1[[#This Row],[Savings]]&gt;0,"N","Y")</f>
        <v>N</v>
      </c>
      <c r="C797" s="5" t="s">
        <v>313</v>
      </c>
      <c r="D797" s="5" t="s">
        <v>340</v>
      </c>
      <c r="E797" s="5" t="s">
        <v>1086</v>
      </c>
      <c r="F797" s="6">
        <v>38748</v>
      </c>
      <c r="G797" s="7">
        <f t="shared" ca="1" si="158"/>
        <v>19</v>
      </c>
      <c r="H797" s="4">
        <v>9</v>
      </c>
      <c r="I797" s="5" t="str">
        <f>IF(Table1[[#This Row],[No of Employees]]&lt;5,"Below 5",IF(Table1[[#This Row],[No of Employees]]&lt;10,"5 to 10",IF(Table1[[#This Row],[No of Employees]]&lt;15,"10 to 15","Above 15")))</f>
        <v>5 to 10</v>
      </c>
      <c r="J797" s="57">
        <v>25.243929999999999</v>
      </c>
      <c r="K797" s="34">
        <v>3.8688220000000002</v>
      </c>
      <c r="L797" s="34">
        <f t="shared" si="159"/>
        <v>29.112752</v>
      </c>
      <c r="M797" s="67">
        <f t="shared" si="160"/>
        <v>1.0675905528577134E-3</v>
      </c>
      <c r="N797" s="34">
        <v>36.152659999999997</v>
      </c>
      <c r="O797" s="68">
        <f t="shared" si="161"/>
        <v>6.7703862144917026E-4</v>
      </c>
      <c r="P797" s="71"/>
      <c r="Q797" s="10">
        <v>92</v>
      </c>
      <c r="R797" s="8">
        <v>162</v>
      </c>
      <c r="S797" s="8">
        <v>11</v>
      </c>
      <c r="T797" s="8">
        <v>16</v>
      </c>
      <c r="U797" s="8">
        <v>0</v>
      </c>
      <c r="V797" s="8">
        <v>2</v>
      </c>
      <c r="W797" s="22">
        <v>15</v>
      </c>
      <c r="X797" s="16">
        <v>298</v>
      </c>
      <c r="Y797" s="8">
        <v>291</v>
      </c>
      <c r="Z797" s="9">
        <f t="shared" si="162"/>
        <v>2.3489932885906062E-2</v>
      </c>
      <c r="AA797" s="8">
        <f t="shared" si="163"/>
        <v>7</v>
      </c>
      <c r="AB797" s="42" t="str">
        <f t="shared" si="164"/>
        <v>D. 240-500</v>
      </c>
      <c r="AC797" s="40">
        <v>0.9</v>
      </c>
      <c r="AD797" s="26">
        <f t="shared" si="165"/>
        <v>262</v>
      </c>
      <c r="AE797" s="31">
        <f t="shared" si="166"/>
        <v>1</v>
      </c>
      <c r="AF797" s="31">
        <f>Table1[[#This Row],[Contactable leads]]*Table1[[#This Row],[Average productive calls per lead]]</f>
        <v>262</v>
      </c>
      <c r="AG797" s="31">
        <f>Table1[[#This Row],[Total Calls]]*$AG$1</f>
        <v>235.8</v>
      </c>
      <c r="AH797" s="31">
        <f>IF(Table1[[#This Row],[MSRU]]="Metro",3,IF(Table1[[#This Row],[MSRU]]="URBAN",2,1))</f>
        <v>3</v>
      </c>
      <c r="AI797" s="23">
        <f t="shared" si="167"/>
        <v>24</v>
      </c>
      <c r="AJ797" s="4">
        <f t="shared" si="168"/>
        <v>8</v>
      </c>
      <c r="AK797" s="4">
        <f t="shared" si="169"/>
        <v>6</v>
      </c>
      <c r="AL797" s="4">
        <f t="shared" si="170"/>
        <v>15</v>
      </c>
      <c r="AM797" s="4">
        <f>(Table1[[#This Row],[Total Employees dedicated for sales pitch]]*Table1[[#This Row],[Working days]]*Table1[[#This Row],[Productive working hours]]*60)/Table1[[#This Row],[Minutes per connected call]]</f>
        <v>1728</v>
      </c>
      <c r="AN79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262</v>
      </c>
      <c r="AO797" s="22">
        <f>Table1[[#This Row],[Contactable leads]]-Table1[[#This Row],[Contacted leads]]</f>
        <v>0</v>
      </c>
      <c r="AP797" s="17"/>
    </row>
    <row r="798" spans="1:42" hidden="1" x14ac:dyDescent="0.35">
      <c r="A798" s="11">
        <v>800</v>
      </c>
      <c r="B798" s="5" t="str">
        <f>IF(Table1[[#This Row],[Savings]]&gt;0,"N","Y")</f>
        <v>Y</v>
      </c>
      <c r="C798" s="5" t="s">
        <v>316</v>
      </c>
      <c r="D798" s="5" t="s">
        <v>340</v>
      </c>
      <c r="E798" s="5" t="s">
        <v>1087</v>
      </c>
      <c r="F798" s="6">
        <v>34353</v>
      </c>
      <c r="G798" s="7">
        <f t="shared" ca="1" si="158"/>
        <v>31</v>
      </c>
      <c r="H798" s="4">
        <v>39</v>
      </c>
      <c r="I798" s="5" t="str">
        <f>IF(Table1[[#This Row],[No of Employees]]&lt;5,"Below 5",IF(Table1[[#This Row],[No of Employees]]&lt;10,"5 to 10",IF(Table1[[#This Row],[No of Employees]]&lt;15,"10 to 15","Above 15")))</f>
        <v>Above 15</v>
      </c>
      <c r="J798" s="57">
        <v>0</v>
      </c>
      <c r="K798" s="34">
        <v>0</v>
      </c>
      <c r="L798" s="34">
        <f t="shared" si="159"/>
        <v>0</v>
      </c>
      <c r="M798" s="35">
        <f t="shared" si="160"/>
        <v>0</v>
      </c>
      <c r="N798" s="34">
        <v>0</v>
      </c>
      <c r="O798" s="36">
        <f t="shared" si="161"/>
        <v>0</v>
      </c>
      <c r="P798" s="70"/>
      <c r="Q798" s="10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22">
        <v>0</v>
      </c>
      <c r="X798" s="16">
        <v>0</v>
      </c>
      <c r="Y798" s="8">
        <v>0</v>
      </c>
      <c r="Z798" s="9">
        <f t="shared" si="162"/>
        <v>0</v>
      </c>
      <c r="AA798" s="8">
        <f t="shared" si="163"/>
        <v>0</v>
      </c>
      <c r="AB798" s="42" t="str">
        <f t="shared" si="164"/>
        <v>A. Below 50</v>
      </c>
      <c r="AC798" s="40">
        <v>0.9</v>
      </c>
      <c r="AD798" s="26">
        <f t="shared" si="165"/>
        <v>0</v>
      </c>
      <c r="AE798" s="31">
        <f t="shared" si="166"/>
        <v>1</v>
      </c>
      <c r="AF798" s="31">
        <f>Table1[[#This Row],[Contactable leads]]*Table1[[#This Row],[Average productive calls per lead]]</f>
        <v>0</v>
      </c>
      <c r="AG798" s="31">
        <f>Table1[[#This Row],[Total Calls]]*$AG$1</f>
        <v>0</v>
      </c>
      <c r="AH798" s="31">
        <f>IF(Table1[[#This Row],[MSRU]]="Metro",3,IF(Table1[[#This Row],[MSRU]]="URBAN",2,1))</f>
        <v>3</v>
      </c>
      <c r="AI798" s="23">
        <f t="shared" si="167"/>
        <v>24</v>
      </c>
      <c r="AJ798" s="4">
        <f t="shared" si="168"/>
        <v>8</v>
      </c>
      <c r="AK798" s="4">
        <f t="shared" si="169"/>
        <v>6</v>
      </c>
      <c r="AL798" s="4">
        <f t="shared" si="170"/>
        <v>15</v>
      </c>
      <c r="AM798" s="4">
        <f>(Table1[[#This Row],[Total Employees dedicated for sales pitch]]*Table1[[#This Row],[Working days]]*Table1[[#This Row],[Productive working hours]]*60)/Table1[[#This Row],[Minutes per connected call]]</f>
        <v>1728</v>
      </c>
      <c r="AN79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798" s="22">
        <f>Table1[[#This Row],[Contactable leads]]-Table1[[#This Row],[Contacted leads]]</f>
        <v>0</v>
      </c>
      <c r="AP798" s="17"/>
    </row>
    <row r="799" spans="1:42" x14ac:dyDescent="0.35">
      <c r="A799" s="11">
        <v>801</v>
      </c>
      <c r="B799" s="5" t="str">
        <f>IF(Table1[[#This Row],[Savings]]&gt;0,"N","Y")</f>
        <v>N</v>
      </c>
      <c r="C799" s="5" t="s">
        <v>174</v>
      </c>
      <c r="D799" s="5" t="s">
        <v>175</v>
      </c>
      <c r="E799" s="5" t="s">
        <v>1088</v>
      </c>
      <c r="F799" s="6">
        <v>26023</v>
      </c>
      <c r="G799" s="7">
        <f t="shared" ca="1" si="158"/>
        <v>54</v>
      </c>
      <c r="H799" s="4">
        <v>9</v>
      </c>
      <c r="I799" s="5" t="str">
        <f>IF(Table1[[#This Row],[No of Employees]]&lt;5,"Below 5",IF(Table1[[#This Row],[No of Employees]]&lt;10,"5 to 10",IF(Table1[[#This Row],[No of Employees]]&lt;15,"10 to 15","Above 15")))</f>
        <v>5 to 10</v>
      </c>
      <c r="J799" s="57">
        <v>39.495333000000002</v>
      </c>
      <c r="K799" s="34">
        <v>4.2300000000000004</v>
      </c>
      <c r="L799" s="34">
        <f t="shared" si="159"/>
        <v>43.725333000000006</v>
      </c>
      <c r="M799" s="67">
        <f t="shared" si="160"/>
        <v>1.6034469167105062E-3</v>
      </c>
      <c r="N799" s="34">
        <v>54.537100000000002</v>
      </c>
      <c r="O799" s="68">
        <f t="shared" si="161"/>
        <v>1.0213279742579259E-3</v>
      </c>
      <c r="P799" s="71"/>
      <c r="Q799" s="10">
        <v>113</v>
      </c>
      <c r="R799" s="8">
        <v>376</v>
      </c>
      <c r="S799" s="8">
        <v>7</v>
      </c>
      <c r="T799" s="8">
        <v>41</v>
      </c>
      <c r="U799" s="8">
        <v>2</v>
      </c>
      <c r="V799" s="8">
        <v>2</v>
      </c>
      <c r="W799" s="22">
        <v>9</v>
      </c>
      <c r="X799" s="16">
        <v>550</v>
      </c>
      <c r="Y799" s="8">
        <v>531</v>
      </c>
      <c r="Z799" s="9">
        <f t="shared" si="162"/>
        <v>3.4545454545454546E-2</v>
      </c>
      <c r="AA799" s="8">
        <f t="shared" si="163"/>
        <v>19</v>
      </c>
      <c r="AB799" s="42" t="str">
        <f t="shared" si="164"/>
        <v>E. 500-750</v>
      </c>
      <c r="AC799" s="40">
        <v>0.9</v>
      </c>
      <c r="AD799" s="26">
        <f t="shared" si="165"/>
        <v>478</v>
      </c>
      <c r="AE799" s="31">
        <f t="shared" si="166"/>
        <v>1</v>
      </c>
      <c r="AF799" s="31">
        <f>Table1[[#This Row],[Contactable leads]]*Table1[[#This Row],[Average productive calls per lead]]</f>
        <v>478</v>
      </c>
      <c r="AG799" s="31">
        <f>Table1[[#This Row],[Total Calls]]*$AG$1</f>
        <v>430.2</v>
      </c>
      <c r="AH799" s="31">
        <f>IF(Table1[[#This Row],[MSRU]]="Metro",3,IF(Table1[[#This Row],[MSRU]]="URBAN",2,1))</f>
        <v>1</v>
      </c>
      <c r="AI799" s="23">
        <f t="shared" si="167"/>
        <v>24</v>
      </c>
      <c r="AJ799" s="4">
        <f t="shared" si="168"/>
        <v>8</v>
      </c>
      <c r="AK799" s="4">
        <f t="shared" si="169"/>
        <v>6</v>
      </c>
      <c r="AL799" s="4">
        <f t="shared" si="170"/>
        <v>15</v>
      </c>
      <c r="AM799" s="4">
        <f>(Table1[[#This Row],[Total Employees dedicated for sales pitch]]*Table1[[#This Row],[Working days]]*Table1[[#This Row],[Productive working hours]]*60)/Table1[[#This Row],[Minutes per connected call]]</f>
        <v>576</v>
      </c>
      <c r="AN79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478</v>
      </c>
      <c r="AO799" s="22">
        <f>Table1[[#This Row],[Contactable leads]]-Table1[[#This Row],[Contacted leads]]</f>
        <v>0</v>
      </c>
      <c r="AP799" s="17"/>
    </row>
    <row r="800" spans="1:42" x14ac:dyDescent="0.35">
      <c r="A800" s="11">
        <v>802</v>
      </c>
      <c r="B800" s="5" t="str">
        <f>IF(Table1[[#This Row],[Savings]]&gt;0,"N","Y")</f>
        <v>N</v>
      </c>
      <c r="C800" s="5" t="s">
        <v>174</v>
      </c>
      <c r="D800" s="5" t="s">
        <v>356</v>
      </c>
      <c r="E800" s="5" t="s">
        <v>1089</v>
      </c>
      <c r="F800" s="6">
        <v>12435</v>
      </c>
      <c r="G800" s="7">
        <f t="shared" ca="1" si="158"/>
        <v>91</v>
      </c>
      <c r="H800" s="4">
        <v>10</v>
      </c>
      <c r="I800" s="5" t="str">
        <f>IF(Table1[[#This Row],[No of Employees]]&lt;5,"Below 5",IF(Table1[[#This Row],[No of Employees]]&lt;10,"5 to 10",IF(Table1[[#This Row],[No of Employees]]&lt;15,"10 to 15","Above 15")))</f>
        <v>10 to 15</v>
      </c>
      <c r="J800" s="57">
        <v>41.539786999999997</v>
      </c>
      <c r="K800" s="34">
        <v>16.278158000000001</v>
      </c>
      <c r="L800" s="34">
        <f t="shared" si="159"/>
        <v>57.817944999999995</v>
      </c>
      <c r="M800" s="67">
        <f t="shared" si="160"/>
        <v>2.1202355540845762E-3</v>
      </c>
      <c r="N800" s="34">
        <v>174.04305600000001</v>
      </c>
      <c r="O800" s="68">
        <f t="shared" si="161"/>
        <v>3.2593416558294951E-3</v>
      </c>
      <c r="P800" s="71"/>
      <c r="Q800" s="10">
        <v>50</v>
      </c>
      <c r="R800" s="8">
        <v>669</v>
      </c>
      <c r="S800" s="8">
        <v>5</v>
      </c>
      <c r="T800" s="8">
        <v>52</v>
      </c>
      <c r="U800" s="8">
        <v>4</v>
      </c>
      <c r="V800" s="8">
        <v>4</v>
      </c>
      <c r="W800" s="22">
        <v>22</v>
      </c>
      <c r="X800" s="16">
        <v>806</v>
      </c>
      <c r="Y800" s="8">
        <v>770</v>
      </c>
      <c r="Z800" s="9">
        <f t="shared" si="162"/>
        <v>4.4665012406947868E-2</v>
      </c>
      <c r="AA800" s="8">
        <f t="shared" si="163"/>
        <v>36</v>
      </c>
      <c r="AB800" s="42" t="str">
        <f t="shared" si="164"/>
        <v>F. 750-100</v>
      </c>
      <c r="AC800" s="40">
        <v>0.9</v>
      </c>
      <c r="AD800" s="26">
        <f t="shared" si="165"/>
        <v>693</v>
      </c>
      <c r="AE800" s="31">
        <f t="shared" si="166"/>
        <v>1</v>
      </c>
      <c r="AF800" s="31">
        <f>Table1[[#This Row],[Contactable leads]]*Table1[[#This Row],[Average productive calls per lead]]</f>
        <v>693</v>
      </c>
      <c r="AG800" s="31">
        <f>Table1[[#This Row],[Total Calls]]*$AG$1</f>
        <v>623.70000000000005</v>
      </c>
      <c r="AH800" s="31">
        <f>IF(Table1[[#This Row],[MSRU]]="Metro",3,IF(Table1[[#This Row],[MSRU]]="URBAN",2,1))</f>
        <v>2</v>
      </c>
      <c r="AI800" s="23">
        <f t="shared" si="167"/>
        <v>24</v>
      </c>
      <c r="AJ800" s="4">
        <f t="shared" si="168"/>
        <v>8</v>
      </c>
      <c r="AK800" s="4">
        <f t="shared" si="169"/>
        <v>6</v>
      </c>
      <c r="AL800" s="4">
        <f t="shared" si="170"/>
        <v>15</v>
      </c>
      <c r="AM800" s="4">
        <f>(Table1[[#This Row],[Total Employees dedicated for sales pitch]]*Table1[[#This Row],[Working days]]*Table1[[#This Row],[Productive working hours]]*60)/Table1[[#This Row],[Minutes per connected call]]</f>
        <v>1152</v>
      </c>
      <c r="AN80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693</v>
      </c>
      <c r="AO800" s="22">
        <f>Table1[[#This Row],[Contactable leads]]-Table1[[#This Row],[Contacted leads]]</f>
        <v>0</v>
      </c>
      <c r="AP800" s="17"/>
    </row>
    <row r="801" spans="1:42" x14ac:dyDescent="0.35">
      <c r="A801" s="11">
        <v>803</v>
      </c>
      <c r="B801" s="5" t="str">
        <f>IF(Table1[[#This Row],[Savings]]&gt;0,"N","Y")</f>
        <v>N</v>
      </c>
      <c r="C801" s="5" t="s">
        <v>174</v>
      </c>
      <c r="D801" s="5" t="s">
        <v>356</v>
      </c>
      <c r="E801" s="5" t="s">
        <v>1090</v>
      </c>
      <c r="F801" s="6">
        <v>28460</v>
      </c>
      <c r="G801" s="7">
        <f t="shared" ca="1" si="158"/>
        <v>47</v>
      </c>
      <c r="H801" s="4">
        <v>9</v>
      </c>
      <c r="I801" s="5" t="str">
        <f>IF(Table1[[#This Row],[No of Employees]]&lt;5,"Below 5",IF(Table1[[#This Row],[No of Employees]]&lt;10,"5 to 10",IF(Table1[[#This Row],[No of Employees]]&lt;15,"10 to 15","Above 15")))</f>
        <v>5 to 10</v>
      </c>
      <c r="J801" s="57">
        <v>35.603228000000001</v>
      </c>
      <c r="K801" s="34">
        <v>17.728669</v>
      </c>
      <c r="L801" s="34">
        <f t="shared" si="159"/>
        <v>53.331896999999998</v>
      </c>
      <c r="M801" s="67">
        <f t="shared" si="160"/>
        <v>1.9557281772324586E-3</v>
      </c>
      <c r="N801" s="34">
        <v>135.03291400000001</v>
      </c>
      <c r="O801" s="68">
        <f t="shared" si="161"/>
        <v>2.528790355808518E-3</v>
      </c>
      <c r="P801" s="71"/>
      <c r="Q801" s="10">
        <v>44</v>
      </c>
      <c r="R801" s="8">
        <v>465</v>
      </c>
      <c r="S801" s="8">
        <v>8</v>
      </c>
      <c r="T801" s="8">
        <v>37</v>
      </c>
      <c r="U801" s="8">
        <v>2</v>
      </c>
      <c r="V801" s="8">
        <v>2</v>
      </c>
      <c r="W801" s="22">
        <v>19</v>
      </c>
      <c r="X801" s="16">
        <v>577</v>
      </c>
      <c r="Y801" s="8">
        <v>555</v>
      </c>
      <c r="Z801" s="9">
        <f t="shared" si="162"/>
        <v>3.8128249566724448E-2</v>
      </c>
      <c r="AA801" s="8">
        <f t="shared" si="163"/>
        <v>22</v>
      </c>
      <c r="AB801" s="42" t="str">
        <f t="shared" si="164"/>
        <v>E. 500-750</v>
      </c>
      <c r="AC801" s="40">
        <v>0.9</v>
      </c>
      <c r="AD801" s="26">
        <f t="shared" si="165"/>
        <v>500</v>
      </c>
      <c r="AE801" s="31">
        <f t="shared" si="166"/>
        <v>1</v>
      </c>
      <c r="AF801" s="31">
        <f>Table1[[#This Row],[Contactable leads]]*Table1[[#This Row],[Average productive calls per lead]]</f>
        <v>500</v>
      </c>
      <c r="AG801" s="31">
        <f>Table1[[#This Row],[Total Calls]]*$AG$1</f>
        <v>450</v>
      </c>
      <c r="AH801" s="31">
        <f>IF(Table1[[#This Row],[MSRU]]="Metro",3,IF(Table1[[#This Row],[MSRU]]="URBAN",2,1))</f>
        <v>2</v>
      </c>
      <c r="AI801" s="23">
        <f t="shared" si="167"/>
        <v>24</v>
      </c>
      <c r="AJ801" s="4">
        <f t="shared" si="168"/>
        <v>8</v>
      </c>
      <c r="AK801" s="4">
        <f t="shared" si="169"/>
        <v>6</v>
      </c>
      <c r="AL801" s="4">
        <f t="shared" si="170"/>
        <v>15</v>
      </c>
      <c r="AM801" s="4">
        <f>(Table1[[#This Row],[Total Employees dedicated for sales pitch]]*Table1[[#This Row],[Working days]]*Table1[[#This Row],[Productive working hours]]*60)/Table1[[#This Row],[Minutes per connected call]]</f>
        <v>1152</v>
      </c>
      <c r="AN80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500</v>
      </c>
      <c r="AO801" s="22">
        <f>Table1[[#This Row],[Contactable leads]]-Table1[[#This Row],[Contacted leads]]</f>
        <v>0</v>
      </c>
      <c r="AP801" s="17"/>
    </row>
    <row r="802" spans="1:42" x14ac:dyDescent="0.35">
      <c r="A802" s="11">
        <v>804</v>
      </c>
      <c r="B802" s="5" t="str">
        <f>IF(Table1[[#This Row],[Savings]]&gt;0,"N","Y")</f>
        <v>N</v>
      </c>
      <c r="C802" s="5" t="s">
        <v>311</v>
      </c>
      <c r="D802" s="5" t="s">
        <v>356</v>
      </c>
      <c r="E802" s="5" t="s">
        <v>1091</v>
      </c>
      <c r="F802" s="6">
        <v>39532</v>
      </c>
      <c r="G802" s="7">
        <f t="shared" ca="1" si="158"/>
        <v>17</v>
      </c>
      <c r="H802" s="4">
        <v>13</v>
      </c>
      <c r="I802" s="5" t="str">
        <f>IF(Table1[[#This Row],[No of Employees]]&lt;5,"Below 5",IF(Table1[[#This Row],[No of Employees]]&lt;10,"5 to 10",IF(Table1[[#This Row],[No of Employees]]&lt;15,"10 to 15","Above 15")))</f>
        <v>10 to 15</v>
      </c>
      <c r="J802" s="57">
        <v>20.152272</v>
      </c>
      <c r="K802" s="34">
        <v>4.779382</v>
      </c>
      <c r="L802" s="34">
        <f t="shared" si="159"/>
        <v>24.931654000000002</v>
      </c>
      <c r="M802" s="67">
        <f t="shared" si="160"/>
        <v>9.1426596419044205E-4</v>
      </c>
      <c r="N802" s="34">
        <v>71.585548000000003</v>
      </c>
      <c r="O802" s="68">
        <f t="shared" si="161"/>
        <v>1.3405979182058365E-3</v>
      </c>
      <c r="P802" s="71"/>
      <c r="Q802" s="10">
        <v>41</v>
      </c>
      <c r="R802" s="8">
        <v>150</v>
      </c>
      <c r="S802" s="8">
        <v>14</v>
      </c>
      <c r="T802" s="8">
        <v>5</v>
      </c>
      <c r="U802" s="8">
        <v>0</v>
      </c>
      <c r="V802" s="8">
        <v>5</v>
      </c>
      <c r="W802" s="22">
        <v>9</v>
      </c>
      <c r="X802" s="16">
        <v>224</v>
      </c>
      <c r="Y802" s="8">
        <v>217</v>
      </c>
      <c r="Z802" s="9">
        <f t="shared" si="162"/>
        <v>3.125E-2</v>
      </c>
      <c r="AA802" s="8">
        <f t="shared" si="163"/>
        <v>7</v>
      </c>
      <c r="AB802" s="42" t="str">
        <f t="shared" si="164"/>
        <v>C. 100-250</v>
      </c>
      <c r="AC802" s="40">
        <v>0.9</v>
      </c>
      <c r="AD802" s="26">
        <f t="shared" si="165"/>
        <v>195</v>
      </c>
      <c r="AE802" s="31">
        <f t="shared" si="166"/>
        <v>1</v>
      </c>
      <c r="AF802" s="31">
        <f>Table1[[#This Row],[Contactable leads]]*Table1[[#This Row],[Average productive calls per lead]]</f>
        <v>195</v>
      </c>
      <c r="AG802" s="31">
        <f>Table1[[#This Row],[Total Calls]]*$AG$1</f>
        <v>175.5</v>
      </c>
      <c r="AH802" s="31">
        <f>IF(Table1[[#This Row],[MSRU]]="Metro",3,IF(Table1[[#This Row],[MSRU]]="URBAN",2,1))</f>
        <v>2</v>
      </c>
      <c r="AI802" s="23">
        <f t="shared" si="167"/>
        <v>24</v>
      </c>
      <c r="AJ802" s="4">
        <f t="shared" si="168"/>
        <v>8</v>
      </c>
      <c r="AK802" s="4">
        <f t="shared" si="169"/>
        <v>6</v>
      </c>
      <c r="AL802" s="4">
        <f t="shared" si="170"/>
        <v>15</v>
      </c>
      <c r="AM802" s="4">
        <f>(Table1[[#This Row],[Total Employees dedicated for sales pitch]]*Table1[[#This Row],[Working days]]*Table1[[#This Row],[Productive working hours]]*60)/Table1[[#This Row],[Minutes per connected call]]</f>
        <v>1152</v>
      </c>
      <c r="AN80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195</v>
      </c>
      <c r="AO802" s="22">
        <f>Table1[[#This Row],[Contactable leads]]-Table1[[#This Row],[Contacted leads]]</f>
        <v>0</v>
      </c>
      <c r="AP802" s="17"/>
    </row>
    <row r="803" spans="1:42" x14ac:dyDescent="0.35">
      <c r="A803" s="11">
        <v>805</v>
      </c>
      <c r="B803" s="5" t="str">
        <f>IF(Table1[[#This Row],[Savings]]&gt;0,"N","Y")</f>
        <v>N</v>
      </c>
      <c r="C803" s="5" t="s">
        <v>314</v>
      </c>
      <c r="D803" s="5" t="s">
        <v>340</v>
      </c>
      <c r="E803" s="5" t="s">
        <v>1092</v>
      </c>
      <c r="F803" s="6">
        <v>39902</v>
      </c>
      <c r="G803" s="7">
        <f t="shared" ca="1" si="158"/>
        <v>16</v>
      </c>
      <c r="H803" s="4">
        <v>9</v>
      </c>
      <c r="I803" s="5" t="str">
        <f>IF(Table1[[#This Row],[No of Employees]]&lt;5,"Below 5",IF(Table1[[#This Row],[No of Employees]]&lt;10,"5 to 10",IF(Table1[[#This Row],[No of Employees]]&lt;15,"10 to 15","Above 15")))</f>
        <v>5 to 10</v>
      </c>
      <c r="J803" s="57">
        <v>12.843989000000001</v>
      </c>
      <c r="K803" s="34">
        <v>2.8032569999999999</v>
      </c>
      <c r="L803" s="34">
        <f t="shared" si="159"/>
        <v>15.647246000000001</v>
      </c>
      <c r="M803" s="67">
        <f t="shared" si="160"/>
        <v>5.7379845120243678E-4</v>
      </c>
      <c r="N803" s="34">
        <v>12.614573999999999</v>
      </c>
      <c r="O803" s="68">
        <f t="shared" si="161"/>
        <v>2.3623583413028381E-4</v>
      </c>
      <c r="P803" s="71"/>
      <c r="Q803" s="10">
        <v>18</v>
      </c>
      <c r="R803" s="8">
        <v>61</v>
      </c>
      <c r="S803" s="8">
        <v>15</v>
      </c>
      <c r="T803" s="8">
        <v>1</v>
      </c>
      <c r="U803" s="8">
        <v>0</v>
      </c>
      <c r="V803" s="8">
        <v>4</v>
      </c>
      <c r="W803" s="22">
        <v>3</v>
      </c>
      <c r="X803" s="16">
        <v>102</v>
      </c>
      <c r="Y803" s="8">
        <v>101</v>
      </c>
      <c r="Z803" s="9">
        <f t="shared" si="162"/>
        <v>9.8039215686274161E-3</v>
      </c>
      <c r="AA803" s="8">
        <f t="shared" si="163"/>
        <v>1</v>
      </c>
      <c r="AB803" s="42" t="str">
        <f t="shared" si="164"/>
        <v>C. 100-250</v>
      </c>
      <c r="AC803" s="40">
        <v>0.9</v>
      </c>
      <c r="AD803" s="26">
        <f t="shared" si="165"/>
        <v>91</v>
      </c>
      <c r="AE803" s="31">
        <f t="shared" si="166"/>
        <v>1</v>
      </c>
      <c r="AF803" s="31">
        <f>Table1[[#This Row],[Contactable leads]]*Table1[[#This Row],[Average productive calls per lead]]</f>
        <v>91</v>
      </c>
      <c r="AG803" s="31">
        <f>Table1[[#This Row],[Total Calls]]*$AG$1</f>
        <v>81.900000000000006</v>
      </c>
      <c r="AH803" s="31">
        <f>IF(Table1[[#This Row],[MSRU]]="Metro",3,IF(Table1[[#This Row],[MSRU]]="URBAN",2,1))</f>
        <v>3</v>
      </c>
      <c r="AI803" s="23">
        <f t="shared" si="167"/>
        <v>24</v>
      </c>
      <c r="AJ803" s="4">
        <f t="shared" si="168"/>
        <v>8</v>
      </c>
      <c r="AK803" s="4">
        <f t="shared" si="169"/>
        <v>6</v>
      </c>
      <c r="AL803" s="4">
        <f t="shared" si="170"/>
        <v>15</v>
      </c>
      <c r="AM803" s="4">
        <f>(Table1[[#This Row],[Total Employees dedicated for sales pitch]]*Table1[[#This Row],[Working days]]*Table1[[#This Row],[Productive working hours]]*60)/Table1[[#This Row],[Minutes per connected call]]</f>
        <v>1728</v>
      </c>
      <c r="AN80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91</v>
      </c>
      <c r="AO803" s="22">
        <f>Table1[[#This Row],[Contactable leads]]-Table1[[#This Row],[Contacted leads]]</f>
        <v>0</v>
      </c>
      <c r="AP803" s="17"/>
    </row>
    <row r="804" spans="1:42" x14ac:dyDescent="0.35">
      <c r="A804" s="11">
        <v>806</v>
      </c>
      <c r="B804" s="5" t="str">
        <f>IF(Table1[[#This Row],[Savings]]&gt;0,"N","Y")</f>
        <v>N</v>
      </c>
      <c r="C804" s="5" t="s">
        <v>213</v>
      </c>
      <c r="D804" s="5" t="s">
        <v>356</v>
      </c>
      <c r="E804" s="5" t="s">
        <v>1093</v>
      </c>
      <c r="F804" s="6">
        <v>40037</v>
      </c>
      <c r="G804" s="7">
        <f t="shared" ca="1" si="158"/>
        <v>15</v>
      </c>
      <c r="H804" s="4">
        <v>7</v>
      </c>
      <c r="I804" s="5" t="str">
        <f>IF(Table1[[#This Row],[No of Employees]]&lt;5,"Below 5",IF(Table1[[#This Row],[No of Employees]]&lt;10,"5 to 10",IF(Table1[[#This Row],[No of Employees]]&lt;15,"10 to 15","Above 15")))</f>
        <v>5 to 10</v>
      </c>
      <c r="J804" s="57">
        <v>11.072646000000001</v>
      </c>
      <c r="K804" s="34">
        <v>1.57681</v>
      </c>
      <c r="L804" s="34">
        <f t="shared" si="159"/>
        <v>12.649456000000001</v>
      </c>
      <c r="M804" s="67">
        <f t="shared" si="160"/>
        <v>4.6386682112324249E-4</v>
      </c>
      <c r="N804" s="34">
        <v>21.46762</v>
      </c>
      <c r="O804" s="68">
        <f t="shared" si="161"/>
        <v>4.0202872625678547E-4</v>
      </c>
      <c r="P804" s="71"/>
      <c r="Q804" s="10">
        <v>11</v>
      </c>
      <c r="R804" s="8">
        <v>156</v>
      </c>
      <c r="S804" s="8">
        <v>12</v>
      </c>
      <c r="T804" s="8">
        <v>14</v>
      </c>
      <c r="U804" s="8">
        <v>0</v>
      </c>
      <c r="V804" s="8">
        <v>0</v>
      </c>
      <c r="W804" s="22">
        <v>4</v>
      </c>
      <c r="X804" s="16">
        <v>197</v>
      </c>
      <c r="Y804" s="8">
        <v>189</v>
      </c>
      <c r="Z804" s="9">
        <f t="shared" si="162"/>
        <v>4.0609137055837574E-2</v>
      </c>
      <c r="AA804" s="8">
        <f t="shared" si="163"/>
        <v>8</v>
      </c>
      <c r="AB804" s="42" t="str">
        <f t="shared" si="164"/>
        <v>C. 100-250</v>
      </c>
      <c r="AC804" s="40">
        <v>0.9</v>
      </c>
      <c r="AD804" s="26">
        <f t="shared" si="165"/>
        <v>170</v>
      </c>
      <c r="AE804" s="31">
        <f t="shared" si="166"/>
        <v>1</v>
      </c>
      <c r="AF804" s="31">
        <f>Table1[[#This Row],[Contactable leads]]*Table1[[#This Row],[Average productive calls per lead]]</f>
        <v>170</v>
      </c>
      <c r="AG804" s="31">
        <f>Table1[[#This Row],[Total Calls]]*$AG$1</f>
        <v>153</v>
      </c>
      <c r="AH804" s="31">
        <f>IF(Table1[[#This Row],[MSRU]]="Metro",3,IF(Table1[[#This Row],[MSRU]]="URBAN",2,1))</f>
        <v>2</v>
      </c>
      <c r="AI804" s="23">
        <f t="shared" si="167"/>
        <v>24</v>
      </c>
      <c r="AJ804" s="4">
        <f t="shared" si="168"/>
        <v>8</v>
      </c>
      <c r="AK804" s="4">
        <f t="shared" si="169"/>
        <v>6</v>
      </c>
      <c r="AL804" s="4">
        <f t="shared" si="170"/>
        <v>15</v>
      </c>
      <c r="AM804" s="4">
        <f>(Table1[[#This Row],[Total Employees dedicated for sales pitch]]*Table1[[#This Row],[Working days]]*Table1[[#This Row],[Productive working hours]]*60)/Table1[[#This Row],[Minutes per connected call]]</f>
        <v>1152</v>
      </c>
      <c r="AN80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170</v>
      </c>
      <c r="AO804" s="22">
        <f>Table1[[#This Row],[Contactable leads]]-Table1[[#This Row],[Contacted leads]]</f>
        <v>0</v>
      </c>
      <c r="AP804" s="17"/>
    </row>
    <row r="805" spans="1:42" x14ac:dyDescent="0.35">
      <c r="A805" s="11">
        <v>807</v>
      </c>
      <c r="B805" s="5" t="str">
        <f>IF(Table1[[#This Row],[Savings]]&gt;0,"N","Y")</f>
        <v>N</v>
      </c>
      <c r="C805" s="5" t="s">
        <v>311</v>
      </c>
      <c r="D805" s="5" t="s">
        <v>356</v>
      </c>
      <c r="E805" s="5" t="s">
        <v>1094</v>
      </c>
      <c r="F805" s="6">
        <v>40116</v>
      </c>
      <c r="G805" s="7">
        <f t="shared" ca="1" si="158"/>
        <v>15</v>
      </c>
      <c r="H805" s="4">
        <v>10</v>
      </c>
      <c r="I805" s="5" t="str">
        <f>IF(Table1[[#This Row],[No of Employees]]&lt;5,"Below 5",IF(Table1[[#This Row],[No of Employees]]&lt;10,"5 to 10",IF(Table1[[#This Row],[No of Employees]]&lt;15,"10 to 15","Above 15")))</f>
        <v>10 to 15</v>
      </c>
      <c r="J805" s="57">
        <v>14.93</v>
      </c>
      <c r="K805" s="34">
        <v>3.2270989999999999</v>
      </c>
      <c r="L805" s="34">
        <f t="shared" si="159"/>
        <v>18.157098999999999</v>
      </c>
      <c r="M805" s="67">
        <f t="shared" si="160"/>
        <v>6.6583699678073147E-4</v>
      </c>
      <c r="N805" s="34">
        <v>18.261782</v>
      </c>
      <c r="O805" s="68">
        <f t="shared" si="161"/>
        <v>3.4199231012283117E-4</v>
      </c>
      <c r="P805" s="71"/>
      <c r="Q805" s="10">
        <v>55</v>
      </c>
      <c r="R805" s="8">
        <v>104</v>
      </c>
      <c r="S805" s="8">
        <v>30</v>
      </c>
      <c r="T805" s="8">
        <v>7</v>
      </c>
      <c r="U805" s="8">
        <v>0</v>
      </c>
      <c r="V805" s="8">
        <v>3</v>
      </c>
      <c r="W805" s="22">
        <v>13</v>
      </c>
      <c r="X805" s="16">
        <v>212</v>
      </c>
      <c r="Y805" s="8">
        <v>200</v>
      </c>
      <c r="Z805" s="9">
        <f t="shared" si="162"/>
        <v>5.6603773584905648E-2</v>
      </c>
      <c r="AA805" s="8">
        <f t="shared" si="163"/>
        <v>12</v>
      </c>
      <c r="AB805" s="42" t="str">
        <f t="shared" si="164"/>
        <v>C. 100-250</v>
      </c>
      <c r="AC805" s="40">
        <v>0.9</v>
      </c>
      <c r="AD805" s="26">
        <f t="shared" si="165"/>
        <v>180</v>
      </c>
      <c r="AE805" s="31">
        <f t="shared" si="166"/>
        <v>1</v>
      </c>
      <c r="AF805" s="31">
        <f>Table1[[#This Row],[Contactable leads]]*Table1[[#This Row],[Average productive calls per lead]]</f>
        <v>180</v>
      </c>
      <c r="AG805" s="31">
        <f>Table1[[#This Row],[Total Calls]]*$AG$1</f>
        <v>162</v>
      </c>
      <c r="AH805" s="31">
        <f>IF(Table1[[#This Row],[MSRU]]="Metro",3,IF(Table1[[#This Row],[MSRU]]="URBAN",2,1))</f>
        <v>2</v>
      </c>
      <c r="AI805" s="23">
        <f t="shared" si="167"/>
        <v>24</v>
      </c>
      <c r="AJ805" s="4">
        <f t="shared" si="168"/>
        <v>8</v>
      </c>
      <c r="AK805" s="4">
        <f t="shared" si="169"/>
        <v>6</v>
      </c>
      <c r="AL805" s="4">
        <f t="shared" si="170"/>
        <v>15</v>
      </c>
      <c r="AM805" s="4">
        <f>(Table1[[#This Row],[Total Employees dedicated for sales pitch]]*Table1[[#This Row],[Working days]]*Table1[[#This Row],[Productive working hours]]*60)/Table1[[#This Row],[Minutes per connected call]]</f>
        <v>1152</v>
      </c>
      <c r="AN80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180</v>
      </c>
      <c r="AO805" s="22">
        <f>Table1[[#This Row],[Contactable leads]]-Table1[[#This Row],[Contacted leads]]</f>
        <v>0</v>
      </c>
      <c r="AP805" s="17"/>
    </row>
    <row r="806" spans="1:42" x14ac:dyDescent="0.35">
      <c r="A806" s="11">
        <v>808</v>
      </c>
      <c r="B806" s="5" t="str">
        <f>IF(Table1[[#This Row],[Savings]]&gt;0,"N","Y")</f>
        <v>N</v>
      </c>
      <c r="C806" s="5" t="s">
        <v>179</v>
      </c>
      <c r="D806" s="5" t="s">
        <v>343</v>
      </c>
      <c r="E806" s="5" t="s">
        <v>1095</v>
      </c>
      <c r="F806" s="6">
        <v>40625</v>
      </c>
      <c r="G806" s="7">
        <f t="shared" ca="1" si="158"/>
        <v>14</v>
      </c>
      <c r="H806" s="4">
        <v>9</v>
      </c>
      <c r="I806" s="5" t="str">
        <f>IF(Table1[[#This Row],[No of Employees]]&lt;5,"Below 5",IF(Table1[[#This Row],[No of Employees]]&lt;10,"5 to 10",IF(Table1[[#This Row],[No of Employees]]&lt;15,"10 to 15","Above 15")))</f>
        <v>5 to 10</v>
      </c>
      <c r="J806" s="57">
        <v>18.915955</v>
      </c>
      <c r="K806" s="34">
        <v>3.3267069999999999</v>
      </c>
      <c r="L806" s="34">
        <f t="shared" si="159"/>
        <v>22.242661999999999</v>
      </c>
      <c r="M806" s="67">
        <f t="shared" si="160"/>
        <v>8.1565823188433891E-4</v>
      </c>
      <c r="N806" s="34">
        <v>25.183824999999999</v>
      </c>
      <c r="O806" s="68">
        <f t="shared" si="161"/>
        <v>4.7162289471416906E-4</v>
      </c>
      <c r="P806" s="71"/>
      <c r="Q806" s="10">
        <v>70</v>
      </c>
      <c r="R806" s="8">
        <v>119</v>
      </c>
      <c r="S806" s="8">
        <v>8</v>
      </c>
      <c r="T806" s="8">
        <v>17</v>
      </c>
      <c r="U806" s="8">
        <v>0</v>
      </c>
      <c r="V806" s="8">
        <v>0</v>
      </c>
      <c r="W806" s="22">
        <v>6</v>
      </c>
      <c r="X806" s="16">
        <v>220</v>
      </c>
      <c r="Y806" s="8">
        <v>212</v>
      </c>
      <c r="Z806" s="9">
        <f t="shared" si="162"/>
        <v>3.6363636363636376E-2</v>
      </c>
      <c r="AA806" s="8">
        <f t="shared" si="163"/>
        <v>8</v>
      </c>
      <c r="AB806" s="42" t="str">
        <f t="shared" si="164"/>
        <v>C. 100-250</v>
      </c>
      <c r="AC806" s="40">
        <v>0.9</v>
      </c>
      <c r="AD806" s="26">
        <f t="shared" si="165"/>
        <v>191</v>
      </c>
      <c r="AE806" s="31">
        <f t="shared" si="166"/>
        <v>1</v>
      </c>
      <c r="AF806" s="31">
        <f>Table1[[#This Row],[Contactable leads]]*Table1[[#This Row],[Average productive calls per lead]]</f>
        <v>191</v>
      </c>
      <c r="AG806" s="31">
        <f>Table1[[#This Row],[Total Calls]]*$AG$1</f>
        <v>171.9</v>
      </c>
      <c r="AH806" s="31">
        <f>IF(Table1[[#This Row],[MSRU]]="Metro",3,IF(Table1[[#This Row],[MSRU]]="URBAN",2,1))</f>
        <v>1</v>
      </c>
      <c r="AI806" s="23">
        <f t="shared" si="167"/>
        <v>24</v>
      </c>
      <c r="AJ806" s="4">
        <f t="shared" si="168"/>
        <v>8</v>
      </c>
      <c r="AK806" s="4">
        <f t="shared" si="169"/>
        <v>6</v>
      </c>
      <c r="AL806" s="4">
        <f t="shared" si="170"/>
        <v>15</v>
      </c>
      <c r="AM806" s="4">
        <f>(Table1[[#This Row],[Total Employees dedicated for sales pitch]]*Table1[[#This Row],[Working days]]*Table1[[#This Row],[Productive working hours]]*60)/Table1[[#This Row],[Minutes per connected call]]</f>
        <v>576</v>
      </c>
      <c r="AN80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191</v>
      </c>
      <c r="AO806" s="22">
        <f>Table1[[#This Row],[Contactable leads]]-Table1[[#This Row],[Contacted leads]]</f>
        <v>0</v>
      </c>
      <c r="AP806" s="17"/>
    </row>
    <row r="807" spans="1:42" x14ac:dyDescent="0.35">
      <c r="A807" s="11">
        <v>809</v>
      </c>
      <c r="B807" s="5" t="str">
        <f>IF(Table1[[#This Row],[Savings]]&gt;0,"N","Y")</f>
        <v>N</v>
      </c>
      <c r="C807" s="5" t="s">
        <v>190</v>
      </c>
      <c r="D807" s="5" t="s">
        <v>175</v>
      </c>
      <c r="E807" s="5" t="s">
        <v>216</v>
      </c>
      <c r="F807" s="6">
        <v>41694</v>
      </c>
      <c r="G807" s="7">
        <f t="shared" ca="1" si="158"/>
        <v>11</v>
      </c>
      <c r="H807" s="4">
        <v>7</v>
      </c>
      <c r="I807" s="5" t="str">
        <f>IF(Table1[[#This Row],[No of Employees]]&lt;5,"Below 5",IF(Table1[[#This Row],[No of Employees]]&lt;10,"5 to 10",IF(Table1[[#This Row],[No of Employees]]&lt;15,"10 to 15","Above 15")))</f>
        <v>5 to 10</v>
      </c>
      <c r="J807" s="57">
        <v>24.940902999999999</v>
      </c>
      <c r="K807" s="34">
        <v>1.1587130000000001</v>
      </c>
      <c r="L807" s="34">
        <f t="shared" si="159"/>
        <v>26.099615999999997</v>
      </c>
      <c r="M807" s="67">
        <f t="shared" si="160"/>
        <v>9.5709617128652137E-4</v>
      </c>
      <c r="N807" s="34">
        <v>21.050988</v>
      </c>
      <c r="O807" s="68">
        <f t="shared" si="161"/>
        <v>3.9422636939199021E-4</v>
      </c>
      <c r="P807" s="71"/>
      <c r="Q807" s="10">
        <v>116</v>
      </c>
      <c r="R807" s="8">
        <v>165</v>
      </c>
      <c r="S807" s="8">
        <v>10</v>
      </c>
      <c r="T807" s="8">
        <v>8</v>
      </c>
      <c r="U807" s="8">
        <v>0</v>
      </c>
      <c r="V807" s="8">
        <v>4</v>
      </c>
      <c r="W807" s="22">
        <v>12</v>
      </c>
      <c r="X807" s="16">
        <v>315</v>
      </c>
      <c r="Y807" s="8">
        <v>306</v>
      </c>
      <c r="Z807" s="9">
        <f t="shared" si="162"/>
        <v>2.8571428571428581E-2</v>
      </c>
      <c r="AA807" s="8">
        <f t="shared" si="163"/>
        <v>9</v>
      </c>
      <c r="AB807" s="42" t="str">
        <f t="shared" si="164"/>
        <v>D. 240-500</v>
      </c>
      <c r="AC807" s="40">
        <v>0.9</v>
      </c>
      <c r="AD807" s="26">
        <f t="shared" si="165"/>
        <v>275</v>
      </c>
      <c r="AE807" s="31">
        <f t="shared" si="166"/>
        <v>1</v>
      </c>
      <c r="AF807" s="31">
        <f>Table1[[#This Row],[Contactable leads]]*Table1[[#This Row],[Average productive calls per lead]]</f>
        <v>275</v>
      </c>
      <c r="AG807" s="31">
        <f>Table1[[#This Row],[Total Calls]]*$AG$1</f>
        <v>247.5</v>
      </c>
      <c r="AH807" s="31">
        <f>IF(Table1[[#This Row],[MSRU]]="Metro",3,IF(Table1[[#This Row],[MSRU]]="URBAN",2,1))</f>
        <v>1</v>
      </c>
      <c r="AI807" s="23">
        <f t="shared" si="167"/>
        <v>24</v>
      </c>
      <c r="AJ807" s="4">
        <f t="shared" si="168"/>
        <v>8</v>
      </c>
      <c r="AK807" s="4">
        <f t="shared" si="169"/>
        <v>6</v>
      </c>
      <c r="AL807" s="4">
        <f t="shared" si="170"/>
        <v>15</v>
      </c>
      <c r="AM807" s="4">
        <f>(Table1[[#This Row],[Total Employees dedicated for sales pitch]]*Table1[[#This Row],[Working days]]*Table1[[#This Row],[Productive working hours]]*60)/Table1[[#This Row],[Minutes per connected call]]</f>
        <v>576</v>
      </c>
      <c r="AN80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275</v>
      </c>
      <c r="AO807" s="22">
        <f>Table1[[#This Row],[Contactable leads]]-Table1[[#This Row],[Contacted leads]]</f>
        <v>0</v>
      </c>
      <c r="AP807" s="17"/>
    </row>
    <row r="808" spans="1:42" x14ac:dyDescent="0.35">
      <c r="A808" s="11">
        <v>810</v>
      </c>
      <c r="B808" s="5" t="str">
        <f>IF(Table1[[#This Row],[Savings]]&gt;0,"N","Y")</f>
        <v>N</v>
      </c>
      <c r="C808" s="5" t="s">
        <v>181</v>
      </c>
      <c r="D808" s="5" t="s">
        <v>175</v>
      </c>
      <c r="E808" s="5" t="s">
        <v>1096</v>
      </c>
      <c r="F808" s="6">
        <v>41725</v>
      </c>
      <c r="G808" s="7">
        <f t="shared" ca="1" si="158"/>
        <v>11</v>
      </c>
      <c r="H808" s="4">
        <v>6</v>
      </c>
      <c r="I808" s="5" t="str">
        <f>IF(Table1[[#This Row],[No of Employees]]&lt;5,"Below 5",IF(Table1[[#This Row],[No of Employees]]&lt;10,"5 to 10",IF(Table1[[#This Row],[No of Employees]]&lt;15,"10 to 15","Above 15")))</f>
        <v>5 to 10</v>
      </c>
      <c r="J808" s="57">
        <v>11.081359000000001</v>
      </c>
      <c r="K808" s="34">
        <v>1.777479</v>
      </c>
      <c r="L808" s="34">
        <f t="shared" si="159"/>
        <v>12.858838</v>
      </c>
      <c r="M808" s="67">
        <f t="shared" si="160"/>
        <v>4.7154504560502467E-4</v>
      </c>
      <c r="N808" s="34">
        <v>16.185507999999999</v>
      </c>
      <c r="O808" s="68">
        <f t="shared" si="161"/>
        <v>3.0310948139845081E-4</v>
      </c>
      <c r="P808" s="71"/>
      <c r="Q808" s="10">
        <v>30</v>
      </c>
      <c r="R808" s="8">
        <v>129</v>
      </c>
      <c r="S808" s="8">
        <v>22</v>
      </c>
      <c r="T808" s="8">
        <v>3</v>
      </c>
      <c r="U808" s="8">
        <v>0</v>
      </c>
      <c r="V808" s="8">
        <v>3</v>
      </c>
      <c r="W808" s="22">
        <v>3</v>
      </c>
      <c r="X808" s="16">
        <v>190</v>
      </c>
      <c r="Y808" s="8">
        <v>183</v>
      </c>
      <c r="Z808" s="9">
        <f t="shared" si="162"/>
        <v>3.6842105263157898E-2</v>
      </c>
      <c r="AA808" s="8">
        <f t="shared" si="163"/>
        <v>7</v>
      </c>
      <c r="AB808" s="42" t="str">
        <f t="shared" si="164"/>
        <v>C. 100-250</v>
      </c>
      <c r="AC808" s="40">
        <v>0.9</v>
      </c>
      <c r="AD808" s="26">
        <f t="shared" si="165"/>
        <v>165</v>
      </c>
      <c r="AE808" s="31">
        <f t="shared" si="166"/>
        <v>1</v>
      </c>
      <c r="AF808" s="31">
        <f>Table1[[#This Row],[Contactable leads]]*Table1[[#This Row],[Average productive calls per lead]]</f>
        <v>165</v>
      </c>
      <c r="AG808" s="31">
        <f>Table1[[#This Row],[Total Calls]]*$AG$1</f>
        <v>148.5</v>
      </c>
      <c r="AH808" s="31">
        <f>IF(Table1[[#This Row],[MSRU]]="Metro",3,IF(Table1[[#This Row],[MSRU]]="URBAN",2,1))</f>
        <v>1</v>
      </c>
      <c r="AI808" s="23">
        <f t="shared" si="167"/>
        <v>24</v>
      </c>
      <c r="AJ808" s="4">
        <f t="shared" si="168"/>
        <v>8</v>
      </c>
      <c r="AK808" s="4">
        <f t="shared" si="169"/>
        <v>6</v>
      </c>
      <c r="AL808" s="4">
        <f t="shared" si="170"/>
        <v>15</v>
      </c>
      <c r="AM808" s="4">
        <f>(Table1[[#This Row],[Total Employees dedicated for sales pitch]]*Table1[[#This Row],[Working days]]*Table1[[#This Row],[Productive working hours]]*60)/Table1[[#This Row],[Minutes per connected call]]</f>
        <v>576</v>
      </c>
      <c r="AN80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165</v>
      </c>
      <c r="AO808" s="22">
        <f>Table1[[#This Row],[Contactable leads]]-Table1[[#This Row],[Contacted leads]]</f>
        <v>0</v>
      </c>
      <c r="AP808" s="17"/>
    </row>
    <row r="809" spans="1:42" x14ac:dyDescent="0.35">
      <c r="A809" s="11">
        <v>811</v>
      </c>
      <c r="B809" s="5" t="str">
        <f>IF(Table1[[#This Row],[Savings]]&gt;0,"N","Y")</f>
        <v>N</v>
      </c>
      <c r="C809" s="5" t="s">
        <v>184</v>
      </c>
      <c r="D809" s="5" t="s">
        <v>343</v>
      </c>
      <c r="E809" s="5" t="s">
        <v>1097</v>
      </c>
      <c r="F809" s="6">
        <v>41764</v>
      </c>
      <c r="G809" s="7">
        <f t="shared" ca="1" si="158"/>
        <v>11</v>
      </c>
      <c r="H809" s="4">
        <v>3</v>
      </c>
      <c r="I809" s="5" t="str">
        <f>IF(Table1[[#This Row],[No of Employees]]&lt;5,"Below 5",IF(Table1[[#This Row],[No of Employees]]&lt;10,"5 to 10",IF(Table1[[#This Row],[No of Employees]]&lt;15,"10 to 15","Above 15")))</f>
        <v>Below 5</v>
      </c>
      <c r="J809" s="57">
        <v>6.5423039999999997</v>
      </c>
      <c r="K809" s="34">
        <v>1.478E-2</v>
      </c>
      <c r="L809" s="34">
        <f t="shared" si="159"/>
        <v>6.5570839999999997</v>
      </c>
      <c r="M809" s="67">
        <f t="shared" si="160"/>
        <v>2.4045411209130851E-4</v>
      </c>
      <c r="N809" s="34">
        <v>5.4337520000000001</v>
      </c>
      <c r="O809" s="68">
        <f t="shared" si="161"/>
        <v>1.0175903967720971E-4</v>
      </c>
      <c r="P809" s="71"/>
      <c r="Q809" s="10">
        <v>6</v>
      </c>
      <c r="R809" s="8">
        <v>39</v>
      </c>
      <c r="S809" s="8">
        <v>0</v>
      </c>
      <c r="T809" s="8">
        <v>1</v>
      </c>
      <c r="U809" s="8">
        <v>0</v>
      </c>
      <c r="V809" s="8">
        <v>1</v>
      </c>
      <c r="W809" s="22">
        <v>1</v>
      </c>
      <c r="X809" s="16">
        <v>48</v>
      </c>
      <c r="Y809" s="8">
        <v>47</v>
      </c>
      <c r="Z809" s="9">
        <f t="shared" si="162"/>
        <v>2.083333333333337E-2</v>
      </c>
      <c r="AA809" s="8">
        <f t="shared" si="163"/>
        <v>1</v>
      </c>
      <c r="AB809" s="42" t="str">
        <f t="shared" si="164"/>
        <v>A. Below 50</v>
      </c>
      <c r="AC809" s="40">
        <v>0.9</v>
      </c>
      <c r="AD809" s="26">
        <f t="shared" si="165"/>
        <v>42</v>
      </c>
      <c r="AE809" s="31">
        <f t="shared" si="166"/>
        <v>1</v>
      </c>
      <c r="AF809" s="31">
        <f>Table1[[#This Row],[Contactable leads]]*Table1[[#This Row],[Average productive calls per lead]]</f>
        <v>42</v>
      </c>
      <c r="AG809" s="31">
        <f>Table1[[#This Row],[Total Calls]]*$AG$1</f>
        <v>37.800000000000004</v>
      </c>
      <c r="AH809" s="31">
        <f>IF(Table1[[#This Row],[MSRU]]="Metro",3,IF(Table1[[#This Row],[MSRU]]="URBAN",2,1))</f>
        <v>1</v>
      </c>
      <c r="AI809" s="23">
        <f t="shared" si="167"/>
        <v>24</v>
      </c>
      <c r="AJ809" s="4">
        <f t="shared" si="168"/>
        <v>8</v>
      </c>
      <c r="AK809" s="4">
        <f t="shared" si="169"/>
        <v>6</v>
      </c>
      <c r="AL809" s="4">
        <f t="shared" si="170"/>
        <v>15</v>
      </c>
      <c r="AM809" s="4">
        <f>(Table1[[#This Row],[Total Employees dedicated for sales pitch]]*Table1[[#This Row],[Working days]]*Table1[[#This Row],[Productive working hours]]*60)/Table1[[#This Row],[Minutes per connected call]]</f>
        <v>576</v>
      </c>
      <c r="AN80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42</v>
      </c>
      <c r="AO809" s="22">
        <f>Table1[[#This Row],[Contactable leads]]-Table1[[#This Row],[Contacted leads]]</f>
        <v>0</v>
      </c>
      <c r="AP809" s="17"/>
    </row>
    <row r="810" spans="1:42" x14ac:dyDescent="0.35">
      <c r="A810" s="11">
        <v>812</v>
      </c>
      <c r="B810" s="5" t="str">
        <f>IF(Table1[[#This Row],[Savings]]&gt;0,"N","Y")</f>
        <v>N</v>
      </c>
      <c r="C810" s="5" t="s">
        <v>314</v>
      </c>
      <c r="D810" s="5" t="s">
        <v>340</v>
      </c>
      <c r="E810" s="5" t="s">
        <v>1098</v>
      </c>
      <c r="F810" s="6">
        <v>41997</v>
      </c>
      <c r="G810" s="7">
        <f t="shared" ca="1" si="158"/>
        <v>10</v>
      </c>
      <c r="H810" s="4">
        <v>7</v>
      </c>
      <c r="I810" s="5" t="str">
        <f>IF(Table1[[#This Row],[No of Employees]]&lt;5,"Below 5",IF(Table1[[#This Row],[No of Employees]]&lt;10,"5 to 10",IF(Table1[[#This Row],[No of Employees]]&lt;15,"10 to 15","Above 15")))</f>
        <v>5 to 10</v>
      </c>
      <c r="J810" s="57">
        <v>7.3413089999999999</v>
      </c>
      <c r="K810" s="34">
        <v>1.8032250000000001</v>
      </c>
      <c r="L810" s="34">
        <f t="shared" si="159"/>
        <v>9.1445340000000002</v>
      </c>
      <c r="M810" s="67">
        <f t="shared" si="160"/>
        <v>3.3533820879201516E-4</v>
      </c>
      <c r="N810" s="34">
        <v>9.8072090000000003</v>
      </c>
      <c r="O810" s="68">
        <f t="shared" si="161"/>
        <v>1.8366170737157091E-4</v>
      </c>
      <c r="P810" s="71"/>
      <c r="Q810" s="10">
        <v>12</v>
      </c>
      <c r="R810" s="8">
        <v>34</v>
      </c>
      <c r="S810" s="8">
        <v>10</v>
      </c>
      <c r="T810" s="8">
        <v>2</v>
      </c>
      <c r="U810" s="8">
        <v>0</v>
      </c>
      <c r="V810" s="8">
        <v>1</v>
      </c>
      <c r="W810" s="22">
        <v>2</v>
      </c>
      <c r="X810" s="16">
        <v>61</v>
      </c>
      <c r="Y810" s="8">
        <v>59</v>
      </c>
      <c r="Z810" s="9">
        <f t="shared" si="162"/>
        <v>3.2786885245901676E-2</v>
      </c>
      <c r="AA810" s="8">
        <f t="shared" si="163"/>
        <v>2</v>
      </c>
      <c r="AB810" s="42" t="str">
        <f t="shared" si="164"/>
        <v>B. 50-100</v>
      </c>
      <c r="AC810" s="40">
        <v>0.9</v>
      </c>
      <c r="AD810" s="26">
        <f t="shared" si="165"/>
        <v>53</v>
      </c>
      <c r="AE810" s="31">
        <f t="shared" si="166"/>
        <v>1</v>
      </c>
      <c r="AF810" s="31">
        <f>Table1[[#This Row],[Contactable leads]]*Table1[[#This Row],[Average productive calls per lead]]</f>
        <v>53</v>
      </c>
      <c r="AG810" s="31">
        <f>Table1[[#This Row],[Total Calls]]*$AG$1</f>
        <v>47.7</v>
      </c>
      <c r="AH810" s="31">
        <f>IF(Table1[[#This Row],[MSRU]]="Metro",3,IF(Table1[[#This Row],[MSRU]]="URBAN",2,1))</f>
        <v>3</v>
      </c>
      <c r="AI810" s="23">
        <f t="shared" si="167"/>
        <v>24</v>
      </c>
      <c r="AJ810" s="4">
        <f t="shared" si="168"/>
        <v>8</v>
      </c>
      <c r="AK810" s="4">
        <f t="shared" si="169"/>
        <v>6</v>
      </c>
      <c r="AL810" s="4">
        <f t="shared" si="170"/>
        <v>15</v>
      </c>
      <c r="AM810" s="4">
        <f>(Table1[[#This Row],[Total Employees dedicated for sales pitch]]*Table1[[#This Row],[Working days]]*Table1[[#This Row],[Productive working hours]]*60)/Table1[[#This Row],[Minutes per connected call]]</f>
        <v>1728</v>
      </c>
      <c r="AN81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53</v>
      </c>
      <c r="AO810" s="22">
        <f>Table1[[#This Row],[Contactable leads]]-Table1[[#This Row],[Contacted leads]]</f>
        <v>0</v>
      </c>
      <c r="AP810" s="17"/>
    </row>
    <row r="811" spans="1:42" x14ac:dyDescent="0.35">
      <c r="A811" s="11">
        <v>813</v>
      </c>
      <c r="B811" s="5" t="str">
        <f>IF(Table1[[#This Row],[Savings]]&gt;0,"N","Y")</f>
        <v>N</v>
      </c>
      <c r="C811" s="5" t="s">
        <v>314</v>
      </c>
      <c r="D811" s="5" t="s">
        <v>340</v>
      </c>
      <c r="E811" s="5" t="s">
        <v>1099</v>
      </c>
      <c r="F811" s="6">
        <v>42058</v>
      </c>
      <c r="G811" s="7">
        <f t="shared" ca="1" si="158"/>
        <v>10</v>
      </c>
      <c r="H811" s="4">
        <v>8</v>
      </c>
      <c r="I811" s="5" t="str">
        <f>IF(Table1[[#This Row],[No of Employees]]&lt;5,"Below 5",IF(Table1[[#This Row],[No of Employees]]&lt;10,"5 to 10",IF(Table1[[#This Row],[No of Employees]]&lt;15,"10 to 15","Above 15")))</f>
        <v>5 to 10</v>
      </c>
      <c r="J811" s="57">
        <v>9.8011870000000005</v>
      </c>
      <c r="K811" s="34">
        <v>1.3961939999999999</v>
      </c>
      <c r="L811" s="34">
        <f t="shared" si="159"/>
        <v>11.197381</v>
      </c>
      <c r="M811" s="67">
        <f t="shared" si="160"/>
        <v>4.1061793719633427E-4</v>
      </c>
      <c r="N811" s="34">
        <v>11.28342</v>
      </c>
      <c r="O811" s="68">
        <f t="shared" si="161"/>
        <v>2.1130702753357561E-4</v>
      </c>
      <c r="P811" s="71"/>
      <c r="Q811" s="10">
        <v>11</v>
      </c>
      <c r="R811" s="8">
        <v>77</v>
      </c>
      <c r="S811" s="8">
        <v>6</v>
      </c>
      <c r="T811" s="8">
        <v>2</v>
      </c>
      <c r="U811" s="8">
        <v>0</v>
      </c>
      <c r="V811" s="8">
        <v>4</v>
      </c>
      <c r="W811" s="22">
        <v>4</v>
      </c>
      <c r="X811" s="16">
        <v>104</v>
      </c>
      <c r="Y811" s="8">
        <v>104</v>
      </c>
      <c r="Z811" s="9">
        <f t="shared" si="162"/>
        <v>0</v>
      </c>
      <c r="AA811" s="8">
        <f t="shared" si="163"/>
        <v>0</v>
      </c>
      <c r="AB811" s="42" t="str">
        <f t="shared" si="164"/>
        <v>C. 100-250</v>
      </c>
      <c r="AC811" s="40">
        <v>0.9</v>
      </c>
      <c r="AD811" s="26">
        <f t="shared" si="165"/>
        <v>94</v>
      </c>
      <c r="AE811" s="31">
        <f t="shared" si="166"/>
        <v>1</v>
      </c>
      <c r="AF811" s="31">
        <f>Table1[[#This Row],[Contactable leads]]*Table1[[#This Row],[Average productive calls per lead]]</f>
        <v>94</v>
      </c>
      <c r="AG811" s="31">
        <f>Table1[[#This Row],[Total Calls]]*$AG$1</f>
        <v>84.600000000000009</v>
      </c>
      <c r="AH811" s="31">
        <f>IF(Table1[[#This Row],[MSRU]]="Metro",3,IF(Table1[[#This Row],[MSRU]]="URBAN",2,1))</f>
        <v>3</v>
      </c>
      <c r="AI811" s="23">
        <f t="shared" si="167"/>
        <v>24</v>
      </c>
      <c r="AJ811" s="4">
        <f t="shared" si="168"/>
        <v>8</v>
      </c>
      <c r="AK811" s="4">
        <f t="shared" si="169"/>
        <v>6</v>
      </c>
      <c r="AL811" s="4">
        <f t="shared" si="170"/>
        <v>15</v>
      </c>
      <c r="AM811" s="4">
        <f>(Table1[[#This Row],[Total Employees dedicated for sales pitch]]*Table1[[#This Row],[Working days]]*Table1[[#This Row],[Productive working hours]]*60)/Table1[[#This Row],[Minutes per connected call]]</f>
        <v>1728</v>
      </c>
      <c r="AN81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94</v>
      </c>
      <c r="AO811" s="22">
        <f>Table1[[#This Row],[Contactable leads]]-Table1[[#This Row],[Contacted leads]]</f>
        <v>0</v>
      </c>
      <c r="AP811" s="17"/>
    </row>
    <row r="812" spans="1:42" x14ac:dyDescent="0.35">
      <c r="A812" s="11">
        <v>814</v>
      </c>
      <c r="B812" s="5" t="str">
        <f>IF(Table1[[#This Row],[Savings]]&gt;0,"N","Y")</f>
        <v>N</v>
      </c>
      <c r="C812" s="5" t="s">
        <v>184</v>
      </c>
      <c r="D812" s="5" t="s">
        <v>175</v>
      </c>
      <c r="E812" s="5" t="s">
        <v>1100</v>
      </c>
      <c r="F812" s="6">
        <v>42503</v>
      </c>
      <c r="G812" s="7">
        <f t="shared" ca="1" si="158"/>
        <v>9</v>
      </c>
      <c r="H812" s="4">
        <v>6</v>
      </c>
      <c r="I812" s="5" t="str">
        <f>IF(Table1[[#This Row],[No of Employees]]&lt;5,"Below 5",IF(Table1[[#This Row],[No of Employees]]&lt;10,"5 to 10",IF(Table1[[#This Row],[No of Employees]]&lt;15,"10 to 15","Above 15")))</f>
        <v>5 to 10</v>
      </c>
      <c r="J812" s="57">
        <v>6.4809609999999997</v>
      </c>
      <c r="K812" s="34">
        <v>1.0689249999999999</v>
      </c>
      <c r="L812" s="34">
        <f t="shared" si="159"/>
        <v>7.5498859999999999</v>
      </c>
      <c r="M812" s="67">
        <f t="shared" si="160"/>
        <v>2.7686104593453443E-4</v>
      </c>
      <c r="N812" s="34">
        <v>9.2203420000000005</v>
      </c>
      <c r="O812" s="68">
        <f t="shared" si="161"/>
        <v>1.7267132313278987E-4</v>
      </c>
      <c r="P812" s="71"/>
      <c r="Q812" s="10">
        <v>23</v>
      </c>
      <c r="R812" s="8">
        <v>68</v>
      </c>
      <c r="S812" s="8">
        <v>5</v>
      </c>
      <c r="T812" s="8">
        <v>3</v>
      </c>
      <c r="U812" s="8">
        <v>0</v>
      </c>
      <c r="V812" s="8">
        <v>1</v>
      </c>
      <c r="W812" s="22">
        <v>1</v>
      </c>
      <c r="X812" s="16">
        <v>101</v>
      </c>
      <c r="Y812" s="8">
        <v>96</v>
      </c>
      <c r="Z812" s="9">
        <f t="shared" si="162"/>
        <v>4.9504950495049549E-2</v>
      </c>
      <c r="AA812" s="8">
        <f t="shared" si="163"/>
        <v>5</v>
      </c>
      <c r="AB812" s="42" t="str">
        <f t="shared" si="164"/>
        <v>B. 50-100</v>
      </c>
      <c r="AC812" s="40">
        <v>0.9</v>
      </c>
      <c r="AD812" s="26">
        <f t="shared" si="165"/>
        <v>86</v>
      </c>
      <c r="AE812" s="31">
        <f t="shared" si="166"/>
        <v>1</v>
      </c>
      <c r="AF812" s="31">
        <f>Table1[[#This Row],[Contactable leads]]*Table1[[#This Row],[Average productive calls per lead]]</f>
        <v>86</v>
      </c>
      <c r="AG812" s="31">
        <f>Table1[[#This Row],[Total Calls]]*$AG$1</f>
        <v>77.400000000000006</v>
      </c>
      <c r="AH812" s="31">
        <f>IF(Table1[[#This Row],[MSRU]]="Metro",3,IF(Table1[[#This Row],[MSRU]]="URBAN",2,1))</f>
        <v>1</v>
      </c>
      <c r="AI812" s="23">
        <f t="shared" si="167"/>
        <v>24</v>
      </c>
      <c r="AJ812" s="4">
        <f t="shared" si="168"/>
        <v>8</v>
      </c>
      <c r="AK812" s="4">
        <f t="shared" si="169"/>
        <v>6</v>
      </c>
      <c r="AL812" s="4">
        <f t="shared" si="170"/>
        <v>15</v>
      </c>
      <c r="AM812" s="4">
        <f>(Table1[[#This Row],[Total Employees dedicated for sales pitch]]*Table1[[#This Row],[Working days]]*Table1[[#This Row],[Productive working hours]]*60)/Table1[[#This Row],[Minutes per connected call]]</f>
        <v>576</v>
      </c>
      <c r="AN81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86</v>
      </c>
      <c r="AO812" s="22">
        <f>Table1[[#This Row],[Contactable leads]]-Table1[[#This Row],[Contacted leads]]</f>
        <v>0</v>
      </c>
      <c r="AP812" s="17"/>
    </row>
    <row r="813" spans="1:42" x14ac:dyDescent="0.35">
      <c r="A813" s="11">
        <v>815</v>
      </c>
      <c r="B813" s="5" t="str">
        <f>IF(Table1[[#This Row],[Savings]]&gt;0,"N","Y")</f>
        <v>N</v>
      </c>
      <c r="C813" s="5" t="s">
        <v>312</v>
      </c>
      <c r="D813" s="5" t="s">
        <v>343</v>
      </c>
      <c r="E813" s="5" t="s">
        <v>1101</v>
      </c>
      <c r="F813" s="6">
        <v>42398</v>
      </c>
      <c r="G813" s="7">
        <f t="shared" ca="1" si="158"/>
        <v>9</v>
      </c>
      <c r="H813" s="4">
        <v>7</v>
      </c>
      <c r="I813" s="5" t="str">
        <f>IF(Table1[[#This Row],[No of Employees]]&lt;5,"Below 5",IF(Table1[[#This Row],[No of Employees]]&lt;10,"5 to 10",IF(Table1[[#This Row],[No of Employees]]&lt;15,"10 to 15","Above 15")))</f>
        <v>5 to 10</v>
      </c>
      <c r="J813" s="57">
        <v>27.156175999999999</v>
      </c>
      <c r="K813" s="34">
        <v>5.4341749999999998</v>
      </c>
      <c r="L813" s="34">
        <f t="shared" si="159"/>
        <v>32.590350999999998</v>
      </c>
      <c r="M813" s="67">
        <f t="shared" si="160"/>
        <v>1.1951172064364416E-3</v>
      </c>
      <c r="N813" s="34">
        <v>29.550656</v>
      </c>
      <c r="O813" s="68">
        <f t="shared" si="161"/>
        <v>5.5340147588472477E-4</v>
      </c>
      <c r="P813" s="71"/>
      <c r="Q813" s="10">
        <v>117</v>
      </c>
      <c r="R813" s="8">
        <v>199</v>
      </c>
      <c r="S813" s="8">
        <v>18</v>
      </c>
      <c r="T813" s="8">
        <v>10</v>
      </c>
      <c r="U813" s="8">
        <v>0</v>
      </c>
      <c r="V813" s="8">
        <v>2</v>
      </c>
      <c r="W813" s="22">
        <v>13</v>
      </c>
      <c r="X813" s="16">
        <v>359</v>
      </c>
      <c r="Y813" s="8">
        <v>349</v>
      </c>
      <c r="Z813" s="9">
        <f t="shared" si="162"/>
        <v>2.7855153203342642E-2</v>
      </c>
      <c r="AA813" s="8">
        <f t="shared" si="163"/>
        <v>10</v>
      </c>
      <c r="AB813" s="42" t="str">
        <f t="shared" si="164"/>
        <v>D. 240-500</v>
      </c>
      <c r="AC813" s="40">
        <v>0.9</v>
      </c>
      <c r="AD813" s="26">
        <f t="shared" si="165"/>
        <v>314</v>
      </c>
      <c r="AE813" s="31">
        <f t="shared" si="166"/>
        <v>1</v>
      </c>
      <c r="AF813" s="31">
        <f>Table1[[#This Row],[Contactable leads]]*Table1[[#This Row],[Average productive calls per lead]]</f>
        <v>314</v>
      </c>
      <c r="AG813" s="31">
        <f>Table1[[#This Row],[Total Calls]]*$AG$1</f>
        <v>282.60000000000002</v>
      </c>
      <c r="AH813" s="31">
        <f>IF(Table1[[#This Row],[MSRU]]="Metro",3,IF(Table1[[#This Row],[MSRU]]="URBAN",2,1))</f>
        <v>1</v>
      </c>
      <c r="AI813" s="23">
        <f t="shared" si="167"/>
        <v>24</v>
      </c>
      <c r="AJ813" s="4">
        <f t="shared" si="168"/>
        <v>8</v>
      </c>
      <c r="AK813" s="4">
        <f t="shared" si="169"/>
        <v>6</v>
      </c>
      <c r="AL813" s="4">
        <f t="shared" si="170"/>
        <v>15</v>
      </c>
      <c r="AM813" s="4">
        <f>(Table1[[#This Row],[Total Employees dedicated for sales pitch]]*Table1[[#This Row],[Working days]]*Table1[[#This Row],[Productive working hours]]*60)/Table1[[#This Row],[Minutes per connected call]]</f>
        <v>576</v>
      </c>
      <c r="AN81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314</v>
      </c>
      <c r="AO813" s="22">
        <f>Table1[[#This Row],[Contactable leads]]-Table1[[#This Row],[Contacted leads]]</f>
        <v>0</v>
      </c>
      <c r="AP813" s="17"/>
    </row>
    <row r="814" spans="1:42" x14ac:dyDescent="0.35">
      <c r="A814" s="11">
        <v>816</v>
      </c>
      <c r="B814" s="5" t="str">
        <f>IF(Table1[[#This Row],[Savings]]&gt;0,"N","Y")</f>
        <v>N</v>
      </c>
      <c r="C814" s="5" t="s">
        <v>188</v>
      </c>
      <c r="D814" s="5" t="s">
        <v>343</v>
      </c>
      <c r="E814" s="5" t="s">
        <v>1102</v>
      </c>
      <c r="F814" s="6">
        <v>42754</v>
      </c>
      <c r="G814" s="7">
        <f t="shared" ca="1" si="158"/>
        <v>8</v>
      </c>
      <c r="H814" s="4">
        <v>3</v>
      </c>
      <c r="I814" s="5" t="str">
        <f>IF(Table1[[#This Row],[No of Employees]]&lt;5,"Below 5",IF(Table1[[#This Row],[No of Employees]]&lt;10,"5 to 10",IF(Table1[[#This Row],[No of Employees]]&lt;15,"10 to 15","Above 15")))</f>
        <v>Below 5</v>
      </c>
      <c r="J814" s="57">
        <v>4.318079</v>
      </c>
      <c r="K814" s="34">
        <v>0.90862799999999999</v>
      </c>
      <c r="L814" s="34">
        <f t="shared" si="159"/>
        <v>5.2267070000000002</v>
      </c>
      <c r="M814" s="67">
        <f t="shared" si="160"/>
        <v>1.9166800224710052E-4</v>
      </c>
      <c r="N814" s="34">
        <v>4.4005179999999999</v>
      </c>
      <c r="O814" s="68">
        <f t="shared" si="161"/>
        <v>8.240944484810413E-5</v>
      </c>
      <c r="P814" s="71"/>
      <c r="Q814" s="10">
        <v>10</v>
      </c>
      <c r="R814" s="8">
        <v>35</v>
      </c>
      <c r="S814" s="8">
        <v>0</v>
      </c>
      <c r="T814" s="8">
        <v>2</v>
      </c>
      <c r="U814" s="8">
        <v>0</v>
      </c>
      <c r="V814" s="8">
        <v>1</v>
      </c>
      <c r="W814" s="22">
        <v>2</v>
      </c>
      <c r="X814" s="16">
        <v>50</v>
      </c>
      <c r="Y814" s="8">
        <v>48</v>
      </c>
      <c r="Z814" s="9">
        <f t="shared" si="162"/>
        <v>4.0000000000000036E-2</v>
      </c>
      <c r="AA814" s="8">
        <f t="shared" si="163"/>
        <v>2</v>
      </c>
      <c r="AB814" s="42" t="str">
        <f t="shared" si="164"/>
        <v>A. Below 50</v>
      </c>
      <c r="AC814" s="40">
        <v>0.9</v>
      </c>
      <c r="AD814" s="26">
        <f t="shared" si="165"/>
        <v>43</v>
      </c>
      <c r="AE814" s="31">
        <f t="shared" si="166"/>
        <v>1</v>
      </c>
      <c r="AF814" s="31">
        <f>Table1[[#This Row],[Contactable leads]]*Table1[[#This Row],[Average productive calls per lead]]</f>
        <v>43</v>
      </c>
      <c r="AG814" s="31">
        <f>Table1[[#This Row],[Total Calls]]*$AG$1</f>
        <v>38.700000000000003</v>
      </c>
      <c r="AH814" s="31">
        <f>IF(Table1[[#This Row],[MSRU]]="Metro",3,IF(Table1[[#This Row],[MSRU]]="URBAN",2,1))</f>
        <v>1</v>
      </c>
      <c r="AI814" s="23">
        <f t="shared" si="167"/>
        <v>24</v>
      </c>
      <c r="AJ814" s="4">
        <f t="shared" si="168"/>
        <v>8</v>
      </c>
      <c r="AK814" s="4">
        <f t="shared" si="169"/>
        <v>6</v>
      </c>
      <c r="AL814" s="4">
        <f t="shared" si="170"/>
        <v>15</v>
      </c>
      <c r="AM814" s="4">
        <f>(Table1[[#This Row],[Total Employees dedicated for sales pitch]]*Table1[[#This Row],[Working days]]*Table1[[#This Row],[Productive working hours]]*60)/Table1[[#This Row],[Minutes per connected call]]</f>
        <v>576</v>
      </c>
      <c r="AN81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43</v>
      </c>
      <c r="AO814" s="22">
        <f>Table1[[#This Row],[Contactable leads]]-Table1[[#This Row],[Contacted leads]]</f>
        <v>0</v>
      </c>
      <c r="AP814" s="17"/>
    </row>
    <row r="815" spans="1:42" x14ac:dyDescent="0.35">
      <c r="A815" s="11">
        <v>817</v>
      </c>
      <c r="B815" s="5" t="str">
        <f>IF(Table1[[#This Row],[Savings]]&gt;0,"N","Y")</f>
        <v>N</v>
      </c>
      <c r="C815" s="5" t="s">
        <v>311</v>
      </c>
      <c r="D815" s="5" t="s">
        <v>356</v>
      </c>
      <c r="E815" s="5" t="s">
        <v>1103</v>
      </c>
      <c r="F815" s="6">
        <v>42815</v>
      </c>
      <c r="G815" s="7">
        <f t="shared" ca="1" si="158"/>
        <v>8</v>
      </c>
      <c r="H815" s="4">
        <v>5</v>
      </c>
      <c r="I815" s="5" t="str">
        <f>IF(Table1[[#This Row],[No of Employees]]&lt;5,"Below 5",IF(Table1[[#This Row],[No of Employees]]&lt;10,"5 to 10",IF(Table1[[#This Row],[No of Employees]]&lt;15,"10 to 15","Above 15")))</f>
        <v>5 to 10</v>
      </c>
      <c r="J815" s="57">
        <v>2.1780949999999999</v>
      </c>
      <c r="K815" s="34">
        <v>0.76594600000000002</v>
      </c>
      <c r="L815" s="34">
        <f t="shared" si="159"/>
        <v>2.9440409999999999</v>
      </c>
      <c r="M815" s="67">
        <f t="shared" si="160"/>
        <v>1.079606063633481E-4</v>
      </c>
      <c r="N815" s="34">
        <v>4.3607019999999999</v>
      </c>
      <c r="O815" s="68">
        <f t="shared" si="161"/>
        <v>8.1663802072396327E-5</v>
      </c>
      <c r="P815" s="71"/>
      <c r="Q815" s="10">
        <v>14</v>
      </c>
      <c r="R815" s="8">
        <v>14</v>
      </c>
      <c r="S815" s="8">
        <v>1</v>
      </c>
      <c r="T815" s="8">
        <v>0</v>
      </c>
      <c r="U815" s="8">
        <v>0</v>
      </c>
      <c r="V815" s="8">
        <v>0</v>
      </c>
      <c r="W815" s="22">
        <v>3</v>
      </c>
      <c r="X815" s="16">
        <v>32</v>
      </c>
      <c r="Y815" s="8">
        <v>32</v>
      </c>
      <c r="Z815" s="9">
        <f t="shared" si="162"/>
        <v>0</v>
      </c>
      <c r="AA815" s="8">
        <f t="shared" si="163"/>
        <v>0</v>
      </c>
      <c r="AB815" s="42" t="str">
        <f t="shared" si="164"/>
        <v>A. Below 50</v>
      </c>
      <c r="AC815" s="40">
        <v>0.9</v>
      </c>
      <c r="AD815" s="26">
        <f t="shared" si="165"/>
        <v>29</v>
      </c>
      <c r="AE815" s="31">
        <f t="shared" si="166"/>
        <v>1</v>
      </c>
      <c r="AF815" s="31">
        <f>Table1[[#This Row],[Contactable leads]]*Table1[[#This Row],[Average productive calls per lead]]</f>
        <v>29</v>
      </c>
      <c r="AG815" s="31">
        <f>Table1[[#This Row],[Total Calls]]*$AG$1</f>
        <v>26.1</v>
      </c>
      <c r="AH815" s="31">
        <f>IF(Table1[[#This Row],[MSRU]]="Metro",3,IF(Table1[[#This Row],[MSRU]]="URBAN",2,1))</f>
        <v>2</v>
      </c>
      <c r="AI815" s="23">
        <f t="shared" si="167"/>
        <v>24</v>
      </c>
      <c r="AJ815" s="4">
        <f t="shared" si="168"/>
        <v>8</v>
      </c>
      <c r="AK815" s="4">
        <f t="shared" si="169"/>
        <v>6</v>
      </c>
      <c r="AL815" s="4">
        <f t="shared" si="170"/>
        <v>15</v>
      </c>
      <c r="AM815" s="4">
        <f>(Table1[[#This Row],[Total Employees dedicated for sales pitch]]*Table1[[#This Row],[Working days]]*Table1[[#This Row],[Productive working hours]]*60)/Table1[[#This Row],[Minutes per connected call]]</f>
        <v>1152</v>
      </c>
      <c r="AN81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29</v>
      </c>
      <c r="AO815" s="22">
        <f>Table1[[#This Row],[Contactable leads]]-Table1[[#This Row],[Contacted leads]]</f>
        <v>0</v>
      </c>
      <c r="AP815" s="17"/>
    </row>
    <row r="816" spans="1:42" x14ac:dyDescent="0.35">
      <c r="A816" s="11">
        <v>818</v>
      </c>
      <c r="B816" s="5" t="str">
        <f>IF(Table1[[#This Row],[Savings]]&gt;0,"N","Y")</f>
        <v>N</v>
      </c>
      <c r="C816" s="5" t="s">
        <v>174</v>
      </c>
      <c r="D816" s="5" t="s">
        <v>356</v>
      </c>
      <c r="E816" s="5" t="s">
        <v>1104</v>
      </c>
      <c r="F816" s="6">
        <v>43230</v>
      </c>
      <c r="G816" s="7">
        <f t="shared" ca="1" si="158"/>
        <v>7</v>
      </c>
      <c r="H816" s="4">
        <v>7</v>
      </c>
      <c r="I816" s="5" t="str">
        <f>IF(Table1[[#This Row],[No of Employees]]&lt;5,"Below 5",IF(Table1[[#This Row],[No of Employees]]&lt;10,"5 to 10",IF(Table1[[#This Row],[No of Employees]]&lt;15,"10 to 15","Above 15")))</f>
        <v>5 to 10</v>
      </c>
      <c r="J816" s="57">
        <v>6.9007170000000002</v>
      </c>
      <c r="K816" s="34">
        <v>1.2845800000000001</v>
      </c>
      <c r="L816" s="34">
        <f t="shared" si="159"/>
        <v>8.1852970000000003</v>
      </c>
      <c r="M816" s="67">
        <f t="shared" si="160"/>
        <v>3.0016213340238607E-4</v>
      </c>
      <c r="N816" s="34">
        <v>17.270351000000002</v>
      </c>
      <c r="O816" s="68">
        <f t="shared" si="161"/>
        <v>3.2342556904480337E-4</v>
      </c>
      <c r="P816" s="71"/>
      <c r="Q816" s="10">
        <v>1</v>
      </c>
      <c r="R816" s="8">
        <v>120</v>
      </c>
      <c r="S816" s="8">
        <v>5</v>
      </c>
      <c r="T816" s="8">
        <v>3</v>
      </c>
      <c r="U816" s="8">
        <v>0</v>
      </c>
      <c r="V816" s="8">
        <v>1</v>
      </c>
      <c r="W816" s="22">
        <v>2</v>
      </c>
      <c r="X816" s="16">
        <v>132</v>
      </c>
      <c r="Y816" s="8">
        <v>129</v>
      </c>
      <c r="Z816" s="9">
        <f t="shared" si="162"/>
        <v>2.2727272727272707E-2</v>
      </c>
      <c r="AA816" s="8">
        <f t="shared" si="163"/>
        <v>3</v>
      </c>
      <c r="AB816" s="42" t="str">
        <f t="shared" si="164"/>
        <v>C. 100-250</v>
      </c>
      <c r="AC816" s="40">
        <v>0.9</v>
      </c>
      <c r="AD816" s="26">
        <f t="shared" si="165"/>
        <v>116</v>
      </c>
      <c r="AE816" s="31">
        <f t="shared" si="166"/>
        <v>1</v>
      </c>
      <c r="AF816" s="31">
        <f>Table1[[#This Row],[Contactable leads]]*Table1[[#This Row],[Average productive calls per lead]]</f>
        <v>116</v>
      </c>
      <c r="AG816" s="31">
        <f>Table1[[#This Row],[Total Calls]]*$AG$1</f>
        <v>104.4</v>
      </c>
      <c r="AH816" s="31">
        <f>IF(Table1[[#This Row],[MSRU]]="Metro",3,IF(Table1[[#This Row],[MSRU]]="URBAN",2,1))</f>
        <v>2</v>
      </c>
      <c r="AI816" s="23">
        <f t="shared" si="167"/>
        <v>24</v>
      </c>
      <c r="AJ816" s="4">
        <f t="shared" si="168"/>
        <v>8</v>
      </c>
      <c r="AK816" s="4">
        <f t="shared" si="169"/>
        <v>6</v>
      </c>
      <c r="AL816" s="4">
        <f t="shared" si="170"/>
        <v>15</v>
      </c>
      <c r="AM816" s="4">
        <f>(Table1[[#This Row],[Total Employees dedicated for sales pitch]]*Table1[[#This Row],[Working days]]*Table1[[#This Row],[Productive working hours]]*60)/Table1[[#This Row],[Minutes per connected call]]</f>
        <v>1152</v>
      </c>
      <c r="AN81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116</v>
      </c>
      <c r="AO816" s="22">
        <f>Table1[[#This Row],[Contactable leads]]-Table1[[#This Row],[Contacted leads]]</f>
        <v>0</v>
      </c>
      <c r="AP816" s="17"/>
    </row>
    <row r="817" spans="1:42" x14ac:dyDescent="0.35">
      <c r="A817" s="11">
        <v>819</v>
      </c>
      <c r="B817" s="5" t="str">
        <f>IF(Table1[[#This Row],[Savings]]&gt;0,"N","Y")</f>
        <v>N</v>
      </c>
      <c r="C817" s="5" t="s">
        <v>311</v>
      </c>
      <c r="D817" s="5" t="s">
        <v>356</v>
      </c>
      <c r="E817" s="5" t="s">
        <v>1105</v>
      </c>
      <c r="F817" s="6">
        <v>43305</v>
      </c>
      <c r="G817" s="7">
        <f t="shared" ca="1" si="158"/>
        <v>6</v>
      </c>
      <c r="H817" s="4">
        <v>5</v>
      </c>
      <c r="I817" s="5" t="str">
        <f>IF(Table1[[#This Row],[No of Employees]]&lt;5,"Below 5",IF(Table1[[#This Row],[No of Employees]]&lt;10,"5 to 10",IF(Table1[[#This Row],[No of Employees]]&lt;15,"10 to 15","Above 15")))</f>
        <v>5 to 10</v>
      </c>
      <c r="J817" s="57">
        <v>4.1826400000000001</v>
      </c>
      <c r="K817" s="34">
        <v>0.51184700000000005</v>
      </c>
      <c r="L817" s="34">
        <f t="shared" si="159"/>
        <v>4.6944870000000005</v>
      </c>
      <c r="M817" s="67">
        <f t="shared" si="160"/>
        <v>1.7215102068376595E-4</v>
      </c>
      <c r="N817" s="34">
        <v>6.81698</v>
      </c>
      <c r="O817" s="68">
        <f t="shared" si="161"/>
        <v>1.2766304724594443E-4</v>
      </c>
      <c r="P817" s="71"/>
      <c r="Q817" s="10">
        <v>3</v>
      </c>
      <c r="R817" s="8">
        <v>39</v>
      </c>
      <c r="S817" s="8">
        <v>2</v>
      </c>
      <c r="T817" s="8">
        <v>2</v>
      </c>
      <c r="U817" s="8">
        <v>0</v>
      </c>
      <c r="V817" s="8">
        <v>1</v>
      </c>
      <c r="W817" s="22">
        <v>3</v>
      </c>
      <c r="X817" s="16">
        <v>50</v>
      </c>
      <c r="Y817" s="8">
        <v>50</v>
      </c>
      <c r="Z817" s="9">
        <f t="shared" si="162"/>
        <v>0</v>
      </c>
      <c r="AA817" s="8">
        <f t="shared" si="163"/>
        <v>0</v>
      </c>
      <c r="AB817" s="42" t="str">
        <f t="shared" si="164"/>
        <v>B. 50-100</v>
      </c>
      <c r="AC817" s="40">
        <v>0.9</v>
      </c>
      <c r="AD817" s="26">
        <f t="shared" si="165"/>
        <v>45</v>
      </c>
      <c r="AE817" s="31">
        <f t="shared" si="166"/>
        <v>1</v>
      </c>
      <c r="AF817" s="31">
        <f>Table1[[#This Row],[Contactable leads]]*Table1[[#This Row],[Average productive calls per lead]]</f>
        <v>45</v>
      </c>
      <c r="AG817" s="31">
        <f>Table1[[#This Row],[Total Calls]]*$AG$1</f>
        <v>40.5</v>
      </c>
      <c r="AH817" s="31">
        <f>IF(Table1[[#This Row],[MSRU]]="Metro",3,IF(Table1[[#This Row],[MSRU]]="URBAN",2,1))</f>
        <v>2</v>
      </c>
      <c r="AI817" s="23">
        <f t="shared" si="167"/>
        <v>24</v>
      </c>
      <c r="AJ817" s="4">
        <f t="shared" si="168"/>
        <v>8</v>
      </c>
      <c r="AK817" s="4">
        <f t="shared" si="169"/>
        <v>6</v>
      </c>
      <c r="AL817" s="4">
        <f t="shared" si="170"/>
        <v>15</v>
      </c>
      <c r="AM817" s="4">
        <f>(Table1[[#This Row],[Total Employees dedicated for sales pitch]]*Table1[[#This Row],[Working days]]*Table1[[#This Row],[Productive working hours]]*60)/Table1[[#This Row],[Minutes per connected call]]</f>
        <v>1152</v>
      </c>
      <c r="AN81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45</v>
      </c>
      <c r="AO817" s="22">
        <f>Table1[[#This Row],[Contactable leads]]-Table1[[#This Row],[Contacted leads]]</f>
        <v>0</v>
      </c>
      <c r="AP817" s="17"/>
    </row>
    <row r="818" spans="1:42" x14ac:dyDescent="0.35">
      <c r="A818" s="11">
        <v>820</v>
      </c>
      <c r="B818" s="5" t="str">
        <f>IF(Table1[[#This Row],[Savings]]&gt;0,"N","Y")</f>
        <v>N</v>
      </c>
      <c r="C818" s="5" t="s">
        <v>311</v>
      </c>
      <c r="D818" s="5" t="s">
        <v>340</v>
      </c>
      <c r="E818" s="5" t="s">
        <v>1106</v>
      </c>
      <c r="F818" s="6">
        <v>43994</v>
      </c>
      <c r="G818" s="7">
        <f t="shared" ca="1" si="158"/>
        <v>4</v>
      </c>
      <c r="H818" s="4">
        <v>5</v>
      </c>
      <c r="I818" s="5" t="str">
        <f>IF(Table1[[#This Row],[No of Employees]]&lt;5,"Below 5",IF(Table1[[#This Row],[No of Employees]]&lt;10,"5 to 10",IF(Table1[[#This Row],[No of Employees]]&lt;15,"10 to 15","Above 15")))</f>
        <v>5 to 10</v>
      </c>
      <c r="J818" s="57">
        <v>2.0960990000000002</v>
      </c>
      <c r="K818" s="34">
        <v>0.28412999999999999</v>
      </c>
      <c r="L818" s="34">
        <f t="shared" si="159"/>
        <v>2.3802289999999999</v>
      </c>
      <c r="M818" s="67">
        <f t="shared" si="160"/>
        <v>8.7285118014193987E-5</v>
      </c>
      <c r="N818" s="34">
        <v>5.2367480000000004</v>
      </c>
      <c r="O818" s="68">
        <f t="shared" si="161"/>
        <v>9.8069703496138323E-5</v>
      </c>
      <c r="P818" s="71"/>
      <c r="Q818" s="10">
        <v>2</v>
      </c>
      <c r="R818" s="8">
        <v>39</v>
      </c>
      <c r="S818" s="8">
        <v>0</v>
      </c>
      <c r="T818" s="8">
        <v>1</v>
      </c>
      <c r="U818" s="8">
        <v>0</v>
      </c>
      <c r="V818" s="8">
        <v>1</v>
      </c>
      <c r="W818" s="22">
        <v>1</v>
      </c>
      <c r="X818" s="16">
        <v>44</v>
      </c>
      <c r="Y818" s="8">
        <v>44</v>
      </c>
      <c r="Z818" s="9">
        <f t="shared" si="162"/>
        <v>0</v>
      </c>
      <c r="AA818" s="8">
        <f t="shared" si="163"/>
        <v>0</v>
      </c>
      <c r="AB818" s="42" t="str">
        <f t="shared" si="164"/>
        <v>A. Below 50</v>
      </c>
      <c r="AC818" s="40">
        <v>0.9</v>
      </c>
      <c r="AD818" s="26">
        <f t="shared" si="165"/>
        <v>40</v>
      </c>
      <c r="AE818" s="31">
        <f t="shared" si="166"/>
        <v>1</v>
      </c>
      <c r="AF818" s="31">
        <f>Table1[[#This Row],[Contactable leads]]*Table1[[#This Row],[Average productive calls per lead]]</f>
        <v>40</v>
      </c>
      <c r="AG818" s="31">
        <f>Table1[[#This Row],[Total Calls]]*$AG$1</f>
        <v>36</v>
      </c>
      <c r="AH818" s="31">
        <f>IF(Table1[[#This Row],[MSRU]]="Metro",3,IF(Table1[[#This Row],[MSRU]]="URBAN",2,1))</f>
        <v>3</v>
      </c>
      <c r="AI818" s="23">
        <f t="shared" si="167"/>
        <v>24</v>
      </c>
      <c r="AJ818" s="4">
        <f t="shared" si="168"/>
        <v>8</v>
      </c>
      <c r="AK818" s="4">
        <f t="shared" si="169"/>
        <v>6</v>
      </c>
      <c r="AL818" s="4">
        <f t="shared" si="170"/>
        <v>15</v>
      </c>
      <c r="AM818" s="4">
        <f>(Table1[[#This Row],[Total Employees dedicated for sales pitch]]*Table1[[#This Row],[Working days]]*Table1[[#This Row],[Productive working hours]]*60)/Table1[[#This Row],[Minutes per connected call]]</f>
        <v>1728</v>
      </c>
      <c r="AN81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40</v>
      </c>
      <c r="AO818" s="22">
        <f>Table1[[#This Row],[Contactable leads]]-Table1[[#This Row],[Contacted leads]]</f>
        <v>0</v>
      </c>
      <c r="AP818" s="17"/>
    </row>
    <row r="819" spans="1:42" x14ac:dyDescent="0.35">
      <c r="A819" s="11">
        <v>821</v>
      </c>
      <c r="B819" s="5" t="str">
        <f>IF(Table1[[#This Row],[Savings]]&gt;0,"N","Y")</f>
        <v>N</v>
      </c>
      <c r="C819" s="5" t="s">
        <v>181</v>
      </c>
      <c r="D819" s="5" t="s">
        <v>343</v>
      </c>
      <c r="E819" s="5" t="s">
        <v>1107</v>
      </c>
      <c r="F819" s="6">
        <v>44007</v>
      </c>
      <c r="G819" s="7">
        <f t="shared" ca="1" si="158"/>
        <v>4</v>
      </c>
      <c r="H819" s="4">
        <v>4</v>
      </c>
      <c r="I819" s="5" t="str">
        <f>IF(Table1[[#This Row],[No of Employees]]&lt;5,"Below 5",IF(Table1[[#This Row],[No of Employees]]&lt;10,"5 to 10",IF(Table1[[#This Row],[No of Employees]]&lt;15,"10 to 15","Above 15")))</f>
        <v>Below 5</v>
      </c>
      <c r="J819" s="57">
        <v>5.2264840000000001</v>
      </c>
      <c r="K819" s="34">
        <v>3.4752719999999999</v>
      </c>
      <c r="L819" s="34">
        <f t="shared" si="159"/>
        <v>8.7017559999999996</v>
      </c>
      <c r="M819" s="67">
        <f t="shared" si="160"/>
        <v>3.1910114505399298E-4</v>
      </c>
      <c r="N819" s="34">
        <v>3.8221750000000001</v>
      </c>
      <c r="O819" s="68">
        <f t="shared" si="161"/>
        <v>7.1578691386400969E-5</v>
      </c>
      <c r="P819" s="71"/>
      <c r="Q819" s="10">
        <v>9</v>
      </c>
      <c r="R819" s="8">
        <v>24</v>
      </c>
      <c r="S819" s="8">
        <v>6</v>
      </c>
      <c r="T819" s="8">
        <v>2</v>
      </c>
      <c r="U819" s="8">
        <v>0</v>
      </c>
      <c r="V819" s="8">
        <v>3</v>
      </c>
      <c r="W819" s="22">
        <v>1</v>
      </c>
      <c r="X819" s="16">
        <v>45</v>
      </c>
      <c r="Y819" s="8">
        <v>45</v>
      </c>
      <c r="Z819" s="9">
        <f t="shared" si="162"/>
        <v>0</v>
      </c>
      <c r="AA819" s="8">
        <f t="shared" si="163"/>
        <v>0</v>
      </c>
      <c r="AB819" s="42" t="str">
        <f t="shared" si="164"/>
        <v>A. Below 50</v>
      </c>
      <c r="AC819" s="40">
        <v>0.9</v>
      </c>
      <c r="AD819" s="26">
        <f t="shared" si="165"/>
        <v>41</v>
      </c>
      <c r="AE819" s="31">
        <f t="shared" si="166"/>
        <v>1</v>
      </c>
      <c r="AF819" s="31">
        <f>Table1[[#This Row],[Contactable leads]]*Table1[[#This Row],[Average productive calls per lead]]</f>
        <v>41</v>
      </c>
      <c r="AG819" s="31">
        <f>Table1[[#This Row],[Total Calls]]*$AG$1</f>
        <v>36.9</v>
      </c>
      <c r="AH819" s="31">
        <f>IF(Table1[[#This Row],[MSRU]]="Metro",3,IF(Table1[[#This Row],[MSRU]]="URBAN",2,1))</f>
        <v>1</v>
      </c>
      <c r="AI819" s="23">
        <f t="shared" si="167"/>
        <v>24</v>
      </c>
      <c r="AJ819" s="4">
        <f t="shared" si="168"/>
        <v>8</v>
      </c>
      <c r="AK819" s="4">
        <f t="shared" si="169"/>
        <v>6</v>
      </c>
      <c r="AL819" s="4">
        <f t="shared" si="170"/>
        <v>15</v>
      </c>
      <c r="AM819" s="4">
        <f>(Table1[[#This Row],[Total Employees dedicated for sales pitch]]*Table1[[#This Row],[Working days]]*Table1[[#This Row],[Productive working hours]]*60)/Table1[[#This Row],[Minutes per connected call]]</f>
        <v>576</v>
      </c>
      <c r="AN81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41</v>
      </c>
      <c r="AO819" s="22">
        <f>Table1[[#This Row],[Contactable leads]]-Table1[[#This Row],[Contacted leads]]</f>
        <v>0</v>
      </c>
      <c r="AP819" s="17"/>
    </row>
    <row r="820" spans="1:42" x14ac:dyDescent="0.35">
      <c r="A820" s="11">
        <v>822</v>
      </c>
      <c r="B820" s="5" t="str">
        <f>IF(Table1[[#This Row],[Savings]]&gt;0,"N","Y")</f>
        <v>N</v>
      </c>
      <c r="C820" s="5" t="s">
        <v>316</v>
      </c>
      <c r="D820" s="5" t="s">
        <v>343</v>
      </c>
      <c r="E820" s="5" t="s">
        <v>1108</v>
      </c>
      <c r="F820" s="6">
        <v>44644</v>
      </c>
      <c r="G820" s="7">
        <f t="shared" ca="1" si="158"/>
        <v>3</v>
      </c>
      <c r="H820" s="4">
        <v>4</v>
      </c>
      <c r="I820" s="5" t="str">
        <f>IF(Table1[[#This Row],[No of Employees]]&lt;5,"Below 5",IF(Table1[[#This Row],[No of Employees]]&lt;10,"5 to 10",IF(Table1[[#This Row],[No of Employees]]&lt;15,"10 to 15","Above 15")))</f>
        <v>Below 5</v>
      </c>
      <c r="J820" s="57">
        <v>1.8644000000000001</v>
      </c>
      <c r="K820" s="34">
        <v>0.98658400000000002</v>
      </c>
      <c r="L820" s="34">
        <f t="shared" si="159"/>
        <v>2.850984</v>
      </c>
      <c r="M820" s="67">
        <f t="shared" si="160"/>
        <v>1.045481232673742E-4</v>
      </c>
      <c r="N820" s="34">
        <v>1.8462829999999999</v>
      </c>
      <c r="O820" s="68">
        <f t="shared" si="161"/>
        <v>3.4575737915966307E-5</v>
      </c>
      <c r="P820" s="71"/>
      <c r="Q820" s="10">
        <v>3</v>
      </c>
      <c r="R820" s="8">
        <v>23</v>
      </c>
      <c r="S820" s="8">
        <v>2</v>
      </c>
      <c r="T820" s="8">
        <v>1</v>
      </c>
      <c r="U820" s="8">
        <v>0</v>
      </c>
      <c r="V820" s="8">
        <v>0</v>
      </c>
      <c r="W820" s="22">
        <v>1</v>
      </c>
      <c r="X820" s="16">
        <v>30</v>
      </c>
      <c r="Y820" s="8">
        <v>29</v>
      </c>
      <c r="Z820" s="9">
        <f t="shared" si="162"/>
        <v>3.3333333333333326E-2</v>
      </c>
      <c r="AA820" s="8">
        <f t="shared" si="163"/>
        <v>1</v>
      </c>
      <c r="AB820" s="42" t="str">
        <f t="shared" si="164"/>
        <v>A. Below 50</v>
      </c>
      <c r="AC820" s="40">
        <v>0.9</v>
      </c>
      <c r="AD820" s="26">
        <f t="shared" si="165"/>
        <v>26</v>
      </c>
      <c r="AE820" s="31">
        <f t="shared" si="166"/>
        <v>1</v>
      </c>
      <c r="AF820" s="31">
        <f>Table1[[#This Row],[Contactable leads]]*Table1[[#This Row],[Average productive calls per lead]]</f>
        <v>26</v>
      </c>
      <c r="AG820" s="31">
        <f>Table1[[#This Row],[Total Calls]]*$AG$1</f>
        <v>23.400000000000002</v>
      </c>
      <c r="AH820" s="31">
        <f>IF(Table1[[#This Row],[MSRU]]="Metro",3,IF(Table1[[#This Row],[MSRU]]="URBAN",2,1))</f>
        <v>1</v>
      </c>
      <c r="AI820" s="23">
        <f t="shared" si="167"/>
        <v>24</v>
      </c>
      <c r="AJ820" s="4">
        <f t="shared" si="168"/>
        <v>8</v>
      </c>
      <c r="AK820" s="4">
        <f t="shared" si="169"/>
        <v>6</v>
      </c>
      <c r="AL820" s="4">
        <f t="shared" si="170"/>
        <v>15</v>
      </c>
      <c r="AM820" s="4">
        <f>(Table1[[#This Row],[Total Employees dedicated for sales pitch]]*Table1[[#This Row],[Working days]]*Table1[[#This Row],[Productive working hours]]*60)/Table1[[#This Row],[Minutes per connected call]]</f>
        <v>576</v>
      </c>
      <c r="AN82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26</v>
      </c>
      <c r="AO820" s="22">
        <f>Table1[[#This Row],[Contactable leads]]-Table1[[#This Row],[Contacted leads]]</f>
        <v>0</v>
      </c>
      <c r="AP820" s="17"/>
    </row>
    <row r="821" spans="1:42" x14ac:dyDescent="0.35">
      <c r="A821" s="11">
        <v>823</v>
      </c>
      <c r="B821" s="5" t="str">
        <f>IF(Table1[[#This Row],[Savings]]&gt;0,"N","Y")</f>
        <v>N</v>
      </c>
      <c r="C821" s="5" t="s">
        <v>222</v>
      </c>
      <c r="D821" s="5" t="s">
        <v>175</v>
      </c>
      <c r="E821" s="5" t="s">
        <v>1109</v>
      </c>
      <c r="F821" s="6">
        <v>44650</v>
      </c>
      <c r="G821" s="7">
        <f t="shared" ca="1" si="158"/>
        <v>3</v>
      </c>
      <c r="H821" s="4">
        <v>3</v>
      </c>
      <c r="I821" s="5" t="str">
        <f>IF(Table1[[#This Row],[No of Employees]]&lt;5,"Below 5",IF(Table1[[#This Row],[No of Employees]]&lt;10,"5 to 10",IF(Table1[[#This Row],[No of Employees]]&lt;15,"10 to 15","Above 15")))</f>
        <v>Below 5</v>
      </c>
      <c r="J821" s="57">
        <v>2.306867</v>
      </c>
      <c r="K821" s="34">
        <v>0.51310500000000003</v>
      </c>
      <c r="L821" s="34">
        <f t="shared" si="159"/>
        <v>2.8199719999999999</v>
      </c>
      <c r="M821" s="67">
        <f t="shared" si="160"/>
        <v>1.0341088559828598E-4</v>
      </c>
      <c r="N821" s="34">
        <v>2.7761520000000002</v>
      </c>
      <c r="O821" s="68">
        <f t="shared" si="161"/>
        <v>5.1989594210034814E-5</v>
      </c>
      <c r="P821" s="71"/>
      <c r="Q821" s="10">
        <v>7</v>
      </c>
      <c r="R821" s="8">
        <v>7</v>
      </c>
      <c r="S821" s="8">
        <v>0</v>
      </c>
      <c r="T821" s="8">
        <v>1</v>
      </c>
      <c r="U821" s="8">
        <v>0</v>
      </c>
      <c r="V821" s="8">
        <v>1</v>
      </c>
      <c r="W821" s="22">
        <v>0</v>
      </c>
      <c r="X821" s="16">
        <v>16</v>
      </c>
      <c r="Y821" s="8">
        <v>16</v>
      </c>
      <c r="Z821" s="9">
        <f t="shared" si="162"/>
        <v>0</v>
      </c>
      <c r="AA821" s="8">
        <f t="shared" si="163"/>
        <v>0</v>
      </c>
      <c r="AB821" s="42" t="str">
        <f t="shared" si="164"/>
        <v>A. Below 50</v>
      </c>
      <c r="AC821" s="40">
        <v>0.9</v>
      </c>
      <c r="AD821" s="26">
        <f t="shared" si="165"/>
        <v>14</v>
      </c>
      <c r="AE821" s="31">
        <f t="shared" si="166"/>
        <v>1</v>
      </c>
      <c r="AF821" s="31">
        <f>Table1[[#This Row],[Contactable leads]]*Table1[[#This Row],[Average productive calls per lead]]</f>
        <v>14</v>
      </c>
      <c r="AG821" s="31">
        <f>Table1[[#This Row],[Total Calls]]*$AG$1</f>
        <v>12.6</v>
      </c>
      <c r="AH821" s="31">
        <f>IF(Table1[[#This Row],[MSRU]]="Metro",3,IF(Table1[[#This Row],[MSRU]]="URBAN",2,1))</f>
        <v>1</v>
      </c>
      <c r="AI821" s="23">
        <f t="shared" si="167"/>
        <v>24</v>
      </c>
      <c r="AJ821" s="4">
        <f t="shared" si="168"/>
        <v>8</v>
      </c>
      <c r="AK821" s="4">
        <f t="shared" si="169"/>
        <v>6</v>
      </c>
      <c r="AL821" s="4">
        <f t="shared" si="170"/>
        <v>15</v>
      </c>
      <c r="AM821" s="4">
        <f>(Table1[[#This Row],[Total Employees dedicated for sales pitch]]*Table1[[#This Row],[Working days]]*Table1[[#This Row],[Productive working hours]]*60)/Table1[[#This Row],[Minutes per connected call]]</f>
        <v>576</v>
      </c>
      <c r="AN82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14</v>
      </c>
      <c r="AO821" s="22">
        <f>Table1[[#This Row],[Contactable leads]]-Table1[[#This Row],[Contacted leads]]</f>
        <v>0</v>
      </c>
      <c r="AP821" s="17"/>
    </row>
    <row r="822" spans="1:42" x14ac:dyDescent="0.35">
      <c r="A822" s="11">
        <v>824</v>
      </c>
      <c r="B822" s="5" t="str">
        <f>IF(Table1[[#This Row],[Savings]]&gt;0,"N","Y")</f>
        <v>N</v>
      </c>
      <c r="C822" s="5" t="s">
        <v>181</v>
      </c>
      <c r="D822" s="5" t="s">
        <v>356</v>
      </c>
      <c r="E822" s="5" t="s">
        <v>1110</v>
      </c>
      <c r="F822" s="6">
        <v>44651</v>
      </c>
      <c r="G822" s="7">
        <f t="shared" ca="1" si="158"/>
        <v>3</v>
      </c>
      <c r="H822" s="4">
        <v>4</v>
      </c>
      <c r="I822" s="5" t="str">
        <f>IF(Table1[[#This Row],[No of Employees]]&lt;5,"Below 5",IF(Table1[[#This Row],[No of Employees]]&lt;10,"5 to 10",IF(Table1[[#This Row],[No of Employees]]&lt;15,"10 to 15","Above 15")))</f>
        <v>Below 5</v>
      </c>
      <c r="J822" s="57">
        <v>2.3677429999999999</v>
      </c>
      <c r="K822" s="34">
        <v>0.31478699999999998</v>
      </c>
      <c r="L822" s="34">
        <f t="shared" si="159"/>
        <v>2.6825299999999999</v>
      </c>
      <c r="M822" s="67">
        <f t="shared" si="160"/>
        <v>9.8370765009003663E-5</v>
      </c>
      <c r="N822" s="34">
        <v>7.4727740000000002</v>
      </c>
      <c r="O822" s="68">
        <f t="shared" si="161"/>
        <v>1.3994424220406472E-4</v>
      </c>
      <c r="P822" s="71"/>
      <c r="Q822" s="10">
        <v>3</v>
      </c>
      <c r="R822" s="8">
        <v>39</v>
      </c>
      <c r="S822" s="8">
        <v>1</v>
      </c>
      <c r="T822" s="8">
        <v>0</v>
      </c>
      <c r="U822" s="8">
        <v>0</v>
      </c>
      <c r="V822" s="8">
        <v>0</v>
      </c>
      <c r="W822" s="22">
        <v>1</v>
      </c>
      <c r="X822" s="16">
        <v>44</v>
      </c>
      <c r="Y822" s="8">
        <v>44</v>
      </c>
      <c r="Z822" s="9">
        <f t="shared" si="162"/>
        <v>0</v>
      </c>
      <c r="AA822" s="8">
        <f t="shared" si="163"/>
        <v>0</v>
      </c>
      <c r="AB822" s="42" t="str">
        <f t="shared" si="164"/>
        <v>A. Below 50</v>
      </c>
      <c r="AC822" s="40">
        <v>0.9</v>
      </c>
      <c r="AD822" s="26">
        <f t="shared" si="165"/>
        <v>40</v>
      </c>
      <c r="AE822" s="31">
        <f t="shared" si="166"/>
        <v>1</v>
      </c>
      <c r="AF822" s="31">
        <f>Table1[[#This Row],[Contactable leads]]*Table1[[#This Row],[Average productive calls per lead]]</f>
        <v>40</v>
      </c>
      <c r="AG822" s="31">
        <f>Table1[[#This Row],[Total Calls]]*$AG$1</f>
        <v>36</v>
      </c>
      <c r="AH822" s="31">
        <f>IF(Table1[[#This Row],[MSRU]]="Metro",3,IF(Table1[[#This Row],[MSRU]]="URBAN",2,1))</f>
        <v>2</v>
      </c>
      <c r="AI822" s="23">
        <f t="shared" si="167"/>
        <v>24</v>
      </c>
      <c r="AJ822" s="4">
        <f t="shared" si="168"/>
        <v>8</v>
      </c>
      <c r="AK822" s="4">
        <f t="shared" si="169"/>
        <v>6</v>
      </c>
      <c r="AL822" s="4">
        <f t="shared" si="170"/>
        <v>15</v>
      </c>
      <c r="AM822" s="4">
        <f>(Table1[[#This Row],[Total Employees dedicated for sales pitch]]*Table1[[#This Row],[Working days]]*Table1[[#This Row],[Productive working hours]]*60)/Table1[[#This Row],[Minutes per connected call]]</f>
        <v>1152</v>
      </c>
      <c r="AN82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40</v>
      </c>
      <c r="AO822" s="22">
        <f>Table1[[#This Row],[Contactable leads]]-Table1[[#This Row],[Contacted leads]]</f>
        <v>0</v>
      </c>
      <c r="AP822" s="17"/>
    </row>
    <row r="823" spans="1:42" x14ac:dyDescent="0.35">
      <c r="A823" s="11">
        <v>825</v>
      </c>
      <c r="B823" s="5" t="str">
        <f>IF(Table1[[#This Row],[Savings]]&gt;0,"N","Y")</f>
        <v>N</v>
      </c>
      <c r="C823" s="5" t="s">
        <v>222</v>
      </c>
      <c r="D823" s="5" t="s">
        <v>356</v>
      </c>
      <c r="E823" s="5" t="s">
        <v>1111</v>
      </c>
      <c r="F823" s="6">
        <v>44643</v>
      </c>
      <c r="G823" s="7">
        <f t="shared" ca="1" si="158"/>
        <v>3</v>
      </c>
      <c r="H823" s="4">
        <v>4</v>
      </c>
      <c r="I823" s="5" t="str">
        <f>IF(Table1[[#This Row],[No of Employees]]&lt;5,"Below 5",IF(Table1[[#This Row],[No of Employees]]&lt;10,"5 to 10",IF(Table1[[#This Row],[No of Employees]]&lt;15,"10 to 15","Above 15")))</f>
        <v>Below 5</v>
      </c>
      <c r="J823" s="57">
        <v>3.4846430000000002</v>
      </c>
      <c r="K823" s="34">
        <v>1.333553</v>
      </c>
      <c r="L823" s="34">
        <f t="shared" si="159"/>
        <v>4.8181960000000004</v>
      </c>
      <c r="M823" s="67">
        <f t="shared" si="160"/>
        <v>1.766875399280983E-4</v>
      </c>
      <c r="N823" s="34">
        <v>3.8303530000000001</v>
      </c>
      <c r="O823" s="68">
        <f t="shared" si="161"/>
        <v>7.173184254723426E-5</v>
      </c>
      <c r="P823" s="71"/>
      <c r="Q823" s="10">
        <v>5</v>
      </c>
      <c r="R823" s="8">
        <v>11</v>
      </c>
      <c r="S823" s="8">
        <v>10</v>
      </c>
      <c r="T823" s="8">
        <v>0</v>
      </c>
      <c r="U823" s="8">
        <v>0</v>
      </c>
      <c r="V823" s="8">
        <v>0</v>
      </c>
      <c r="W823" s="22">
        <v>1</v>
      </c>
      <c r="X823" s="16">
        <v>27</v>
      </c>
      <c r="Y823" s="8">
        <v>25</v>
      </c>
      <c r="Z823" s="9">
        <f t="shared" si="162"/>
        <v>7.407407407407407E-2</v>
      </c>
      <c r="AA823" s="8">
        <f t="shared" si="163"/>
        <v>2</v>
      </c>
      <c r="AB823" s="42" t="str">
        <f t="shared" si="164"/>
        <v>A. Below 50</v>
      </c>
      <c r="AC823" s="40">
        <v>0.9</v>
      </c>
      <c r="AD823" s="26">
        <f t="shared" si="165"/>
        <v>23</v>
      </c>
      <c r="AE823" s="31">
        <f t="shared" si="166"/>
        <v>1</v>
      </c>
      <c r="AF823" s="31">
        <f>Table1[[#This Row],[Contactable leads]]*Table1[[#This Row],[Average productive calls per lead]]</f>
        <v>23</v>
      </c>
      <c r="AG823" s="31">
        <f>Table1[[#This Row],[Total Calls]]*$AG$1</f>
        <v>20.7</v>
      </c>
      <c r="AH823" s="31">
        <f>IF(Table1[[#This Row],[MSRU]]="Metro",3,IF(Table1[[#This Row],[MSRU]]="URBAN",2,1))</f>
        <v>2</v>
      </c>
      <c r="AI823" s="23">
        <f t="shared" si="167"/>
        <v>24</v>
      </c>
      <c r="AJ823" s="4">
        <f t="shared" si="168"/>
        <v>8</v>
      </c>
      <c r="AK823" s="4">
        <f t="shared" si="169"/>
        <v>6</v>
      </c>
      <c r="AL823" s="4">
        <f t="shared" si="170"/>
        <v>15</v>
      </c>
      <c r="AM823" s="4">
        <f>(Table1[[#This Row],[Total Employees dedicated for sales pitch]]*Table1[[#This Row],[Working days]]*Table1[[#This Row],[Productive working hours]]*60)/Table1[[#This Row],[Minutes per connected call]]</f>
        <v>1152</v>
      </c>
      <c r="AN82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23</v>
      </c>
      <c r="AO823" s="22">
        <f>Table1[[#This Row],[Contactable leads]]-Table1[[#This Row],[Contacted leads]]</f>
        <v>0</v>
      </c>
      <c r="AP823" s="17"/>
    </row>
    <row r="824" spans="1:42" x14ac:dyDescent="0.35">
      <c r="A824" s="11">
        <v>826</v>
      </c>
      <c r="B824" s="5" t="str">
        <f>IF(Table1[[#This Row],[Savings]]&gt;0,"N","Y")</f>
        <v>N</v>
      </c>
      <c r="C824" s="5" t="s">
        <v>314</v>
      </c>
      <c r="D824" s="5" t="s">
        <v>356</v>
      </c>
      <c r="E824" s="5" t="s">
        <v>1112</v>
      </c>
      <c r="F824" s="6">
        <v>39534</v>
      </c>
      <c r="G824" s="7">
        <f t="shared" ca="1" si="158"/>
        <v>17</v>
      </c>
      <c r="H824" s="4">
        <v>7</v>
      </c>
      <c r="I824" s="5" t="str">
        <f>IF(Table1[[#This Row],[No of Employees]]&lt;5,"Below 5",IF(Table1[[#This Row],[No of Employees]]&lt;10,"5 to 10",IF(Table1[[#This Row],[No of Employees]]&lt;15,"10 to 15","Above 15")))</f>
        <v>5 to 10</v>
      </c>
      <c r="J824" s="57">
        <v>16.205788999999999</v>
      </c>
      <c r="K824" s="34">
        <v>2.6716410000000002</v>
      </c>
      <c r="L824" s="34">
        <f t="shared" si="159"/>
        <v>18.87743</v>
      </c>
      <c r="M824" s="67">
        <f t="shared" si="160"/>
        <v>6.9225217630517323E-4</v>
      </c>
      <c r="N824" s="34">
        <v>18.692830000000001</v>
      </c>
      <c r="O824" s="68">
        <f t="shared" si="161"/>
        <v>3.5006463851300834E-4</v>
      </c>
      <c r="P824" s="71"/>
      <c r="Q824" s="10">
        <v>100</v>
      </c>
      <c r="R824" s="8">
        <v>85</v>
      </c>
      <c r="S824" s="8">
        <v>7</v>
      </c>
      <c r="T824" s="8">
        <v>4</v>
      </c>
      <c r="U824" s="8">
        <v>0</v>
      </c>
      <c r="V824" s="8">
        <v>1</v>
      </c>
      <c r="W824" s="22">
        <v>11</v>
      </c>
      <c r="X824" s="16">
        <v>208</v>
      </c>
      <c r="Y824" s="8">
        <v>206</v>
      </c>
      <c r="Z824" s="9">
        <f t="shared" si="162"/>
        <v>9.6153846153845812E-3</v>
      </c>
      <c r="AA824" s="8">
        <f t="shared" si="163"/>
        <v>2</v>
      </c>
      <c r="AB824" s="42" t="str">
        <f t="shared" si="164"/>
        <v>C. 100-250</v>
      </c>
      <c r="AC824" s="40">
        <v>0.9</v>
      </c>
      <c r="AD824" s="26">
        <f t="shared" si="165"/>
        <v>185</v>
      </c>
      <c r="AE824" s="31">
        <f t="shared" si="166"/>
        <v>1</v>
      </c>
      <c r="AF824" s="31">
        <f>Table1[[#This Row],[Contactable leads]]*Table1[[#This Row],[Average productive calls per lead]]</f>
        <v>185</v>
      </c>
      <c r="AG824" s="31">
        <f>Table1[[#This Row],[Total Calls]]*$AG$1</f>
        <v>166.5</v>
      </c>
      <c r="AH824" s="31">
        <f>IF(Table1[[#This Row],[MSRU]]="Metro",3,IF(Table1[[#This Row],[MSRU]]="URBAN",2,1))</f>
        <v>2</v>
      </c>
      <c r="AI824" s="23">
        <f t="shared" si="167"/>
        <v>24</v>
      </c>
      <c r="AJ824" s="4">
        <f t="shared" si="168"/>
        <v>8</v>
      </c>
      <c r="AK824" s="4">
        <f t="shared" si="169"/>
        <v>6</v>
      </c>
      <c r="AL824" s="4">
        <f t="shared" si="170"/>
        <v>15</v>
      </c>
      <c r="AM824" s="4">
        <f>(Table1[[#This Row],[Total Employees dedicated for sales pitch]]*Table1[[#This Row],[Working days]]*Table1[[#This Row],[Productive working hours]]*60)/Table1[[#This Row],[Minutes per connected call]]</f>
        <v>1152</v>
      </c>
      <c r="AN82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185</v>
      </c>
      <c r="AO824" s="22">
        <f>Table1[[#This Row],[Contactable leads]]-Table1[[#This Row],[Contacted leads]]</f>
        <v>0</v>
      </c>
      <c r="AP824" s="17"/>
    </row>
    <row r="825" spans="1:42" x14ac:dyDescent="0.35">
      <c r="A825" s="11">
        <v>827</v>
      </c>
      <c r="B825" s="5" t="str">
        <f>IF(Table1[[#This Row],[Savings]]&gt;0,"N","Y")</f>
        <v>N</v>
      </c>
      <c r="C825" s="5" t="s">
        <v>316</v>
      </c>
      <c r="D825" s="5" t="s">
        <v>175</v>
      </c>
      <c r="E825" s="5" t="s">
        <v>1113</v>
      </c>
      <c r="F825" s="6">
        <v>44650</v>
      </c>
      <c r="G825" s="7">
        <f t="shared" ca="1" si="158"/>
        <v>3</v>
      </c>
      <c r="H825" s="4">
        <v>5</v>
      </c>
      <c r="I825" s="5" t="str">
        <f>IF(Table1[[#This Row],[No of Employees]]&lt;5,"Below 5",IF(Table1[[#This Row],[No of Employees]]&lt;10,"5 to 10",IF(Table1[[#This Row],[No of Employees]]&lt;15,"10 to 15","Above 15")))</f>
        <v>5 to 10</v>
      </c>
      <c r="J825" s="57">
        <v>0.69639499999999999</v>
      </c>
      <c r="K825" s="34">
        <v>0.42259000000000002</v>
      </c>
      <c r="L825" s="34">
        <f t="shared" si="159"/>
        <v>1.1189849999999999</v>
      </c>
      <c r="M825" s="67">
        <f t="shared" si="160"/>
        <v>4.1034176871684556E-5</v>
      </c>
      <c r="N825" s="34">
        <v>1.54854</v>
      </c>
      <c r="O825" s="68">
        <f t="shared" si="161"/>
        <v>2.8999840865344301E-5</v>
      </c>
      <c r="P825" s="71"/>
      <c r="Q825" s="10">
        <v>4</v>
      </c>
      <c r="R825" s="8">
        <v>13</v>
      </c>
      <c r="S825" s="8">
        <v>0</v>
      </c>
      <c r="T825" s="8">
        <v>0</v>
      </c>
      <c r="U825" s="8">
        <v>0</v>
      </c>
      <c r="V825" s="8">
        <v>0</v>
      </c>
      <c r="W825" s="22">
        <v>0</v>
      </c>
      <c r="X825" s="16">
        <v>17</v>
      </c>
      <c r="Y825" s="8">
        <v>17</v>
      </c>
      <c r="Z825" s="9">
        <f t="shared" si="162"/>
        <v>0</v>
      </c>
      <c r="AA825" s="8">
        <f t="shared" si="163"/>
        <v>0</v>
      </c>
      <c r="AB825" s="42" t="str">
        <f t="shared" si="164"/>
        <v>A. Below 50</v>
      </c>
      <c r="AC825" s="40">
        <v>0.9</v>
      </c>
      <c r="AD825" s="26">
        <f t="shared" si="165"/>
        <v>15</v>
      </c>
      <c r="AE825" s="31">
        <f t="shared" si="166"/>
        <v>1</v>
      </c>
      <c r="AF825" s="31">
        <f>Table1[[#This Row],[Contactable leads]]*Table1[[#This Row],[Average productive calls per lead]]</f>
        <v>15</v>
      </c>
      <c r="AG825" s="31">
        <f>Table1[[#This Row],[Total Calls]]*$AG$1</f>
        <v>13.5</v>
      </c>
      <c r="AH825" s="31">
        <f>IF(Table1[[#This Row],[MSRU]]="Metro",3,IF(Table1[[#This Row],[MSRU]]="URBAN",2,1))</f>
        <v>1</v>
      </c>
      <c r="AI825" s="23">
        <f t="shared" si="167"/>
        <v>24</v>
      </c>
      <c r="AJ825" s="4">
        <f t="shared" si="168"/>
        <v>8</v>
      </c>
      <c r="AK825" s="4">
        <f t="shared" si="169"/>
        <v>6</v>
      </c>
      <c r="AL825" s="4">
        <f t="shared" si="170"/>
        <v>15</v>
      </c>
      <c r="AM825" s="4">
        <f>(Table1[[#This Row],[Total Employees dedicated for sales pitch]]*Table1[[#This Row],[Working days]]*Table1[[#This Row],[Productive working hours]]*60)/Table1[[#This Row],[Minutes per connected call]]</f>
        <v>576</v>
      </c>
      <c r="AN82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15</v>
      </c>
      <c r="AO825" s="22">
        <f>Table1[[#This Row],[Contactable leads]]-Table1[[#This Row],[Contacted leads]]</f>
        <v>0</v>
      </c>
      <c r="AP825" s="17"/>
    </row>
    <row r="826" spans="1:42" x14ac:dyDescent="0.35">
      <c r="A826" s="11">
        <v>828</v>
      </c>
      <c r="B826" s="5" t="str">
        <f>IF(Table1[[#This Row],[Savings]]&gt;0,"N","Y")</f>
        <v>N</v>
      </c>
      <c r="C826" s="5" t="s">
        <v>190</v>
      </c>
      <c r="D826" s="5" t="s">
        <v>175</v>
      </c>
      <c r="E826" s="5" t="s">
        <v>1114</v>
      </c>
      <c r="F826" s="6">
        <v>44650</v>
      </c>
      <c r="G826" s="7">
        <f t="shared" ca="1" si="158"/>
        <v>3</v>
      </c>
      <c r="H826" s="4">
        <v>4</v>
      </c>
      <c r="I826" s="5" t="str">
        <f>IF(Table1[[#This Row],[No of Employees]]&lt;5,"Below 5",IF(Table1[[#This Row],[No of Employees]]&lt;10,"5 to 10",IF(Table1[[#This Row],[No of Employees]]&lt;15,"10 to 15","Above 15")))</f>
        <v>Below 5</v>
      </c>
      <c r="J826" s="57">
        <v>4.2203470000000003</v>
      </c>
      <c r="K826" s="34">
        <v>0.467887</v>
      </c>
      <c r="L826" s="34">
        <f t="shared" si="159"/>
        <v>4.6882340000000005</v>
      </c>
      <c r="M826" s="67">
        <f t="shared" si="160"/>
        <v>1.7192171760286795E-4</v>
      </c>
      <c r="N826" s="34">
        <v>4.4036790000000003</v>
      </c>
      <c r="O826" s="68">
        <f t="shared" si="161"/>
        <v>8.2468641573390765E-5</v>
      </c>
      <c r="P826" s="71"/>
      <c r="Q826" s="10">
        <v>3</v>
      </c>
      <c r="R826" s="8">
        <v>33</v>
      </c>
      <c r="S826" s="8">
        <v>0</v>
      </c>
      <c r="T826" s="8">
        <v>2</v>
      </c>
      <c r="U826" s="8">
        <v>0</v>
      </c>
      <c r="V826" s="8">
        <v>2</v>
      </c>
      <c r="W826" s="22">
        <v>1</v>
      </c>
      <c r="X826" s="16">
        <v>41</v>
      </c>
      <c r="Y826" s="8">
        <v>39</v>
      </c>
      <c r="Z826" s="9">
        <f t="shared" si="162"/>
        <v>4.8780487804878092E-2</v>
      </c>
      <c r="AA826" s="8">
        <f t="shared" si="163"/>
        <v>2</v>
      </c>
      <c r="AB826" s="42" t="str">
        <f t="shared" si="164"/>
        <v>A. Below 50</v>
      </c>
      <c r="AC826" s="40">
        <v>0.9</v>
      </c>
      <c r="AD826" s="26">
        <f t="shared" si="165"/>
        <v>35</v>
      </c>
      <c r="AE826" s="31">
        <f t="shared" si="166"/>
        <v>1</v>
      </c>
      <c r="AF826" s="31">
        <f>Table1[[#This Row],[Contactable leads]]*Table1[[#This Row],[Average productive calls per lead]]</f>
        <v>35</v>
      </c>
      <c r="AG826" s="31">
        <f>Table1[[#This Row],[Total Calls]]*$AG$1</f>
        <v>31.5</v>
      </c>
      <c r="AH826" s="31">
        <f>IF(Table1[[#This Row],[MSRU]]="Metro",3,IF(Table1[[#This Row],[MSRU]]="URBAN",2,1))</f>
        <v>1</v>
      </c>
      <c r="AI826" s="23">
        <f t="shared" si="167"/>
        <v>24</v>
      </c>
      <c r="AJ826" s="4">
        <f t="shared" si="168"/>
        <v>8</v>
      </c>
      <c r="AK826" s="4">
        <f t="shared" si="169"/>
        <v>6</v>
      </c>
      <c r="AL826" s="4">
        <f t="shared" si="170"/>
        <v>15</v>
      </c>
      <c r="AM826" s="4">
        <f>(Table1[[#This Row],[Total Employees dedicated for sales pitch]]*Table1[[#This Row],[Working days]]*Table1[[#This Row],[Productive working hours]]*60)/Table1[[#This Row],[Minutes per connected call]]</f>
        <v>576</v>
      </c>
      <c r="AN82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35</v>
      </c>
      <c r="AO826" s="22">
        <f>Table1[[#This Row],[Contactable leads]]-Table1[[#This Row],[Contacted leads]]</f>
        <v>0</v>
      </c>
      <c r="AP826" s="17"/>
    </row>
    <row r="827" spans="1:42" x14ac:dyDescent="0.35">
      <c r="A827" s="11">
        <v>829</v>
      </c>
      <c r="B827" s="5" t="str">
        <f>IF(Table1[[#This Row],[Savings]]&gt;0,"N","Y")</f>
        <v>N</v>
      </c>
      <c r="C827" s="5" t="s">
        <v>312</v>
      </c>
      <c r="D827" s="5" t="s">
        <v>340</v>
      </c>
      <c r="E827" s="5" t="s">
        <v>1115</v>
      </c>
      <c r="F827" s="6">
        <v>44687</v>
      </c>
      <c r="G827" s="7">
        <f t="shared" ca="1" si="158"/>
        <v>3</v>
      </c>
      <c r="H827" s="4">
        <v>4</v>
      </c>
      <c r="I827" s="5" t="str">
        <f>IF(Table1[[#This Row],[No of Employees]]&lt;5,"Below 5",IF(Table1[[#This Row],[No of Employees]]&lt;10,"5 to 10",IF(Table1[[#This Row],[No of Employees]]&lt;15,"10 to 15","Above 15")))</f>
        <v>Below 5</v>
      </c>
      <c r="J827" s="57">
        <v>3.770032</v>
      </c>
      <c r="K827" s="34">
        <v>0.47336099999999998</v>
      </c>
      <c r="L827" s="34">
        <f t="shared" si="159"/>
        <v>4.2433930000000002</v>
      </c>
      <c r="M827" s="67">
        <f t="shared" si="160"/>
        <v>1.5560900181688596E-4</v>
      </c>
      <c r="N827" s="34">
        <v>13.376528</v>
      </c>
      <c r="O827" s="68">
        <f t="shared" si="161"/>
        <v>2.5050511018819162E-4</v>
      </c>
      <c r="P827" s="71"/>
      <c r="Q827" s="10">
        <v>4</v>
      </c>
      <c r="R827" s="8">
        <v>71</v>
      </c>
      <c r="S827" s="8">
        <v>0</v>
      </c>
      <c r="T827" s="8">
        <v>0</v>
      </c>
      <c r="U827" s="8">
        <v>0</v>
      </c>
      <c r="V827" s="8">
        <v>2</v>
      </c>
      <c r="W827" s="22">
        <v>1</v>
      </c>
      <c r="X827" s="16">
        <v>78</v>
      </c>
      <c r="Y827" s="8">
        <v>77</v>
      </c>
      <c r="Z827" s="9">
        <f t="shared" si="162"/>
        <v>1.2820512820512775E-2</v>
      </c>
      <c r="AA827" s="8">
        <f t="shared" si="163"/>
        <v>1</v>
      </c>
      <c r="AB827" s="42" t="str">
        <f t="shared" si="164"/>
        <v>B. 50-100</v>
      </c>
      <c r="AC827" s="40">
        <v>0.9</v>
      </c>
      <c r="AD827" s="26">
        <f t="shared" si="165"/>
        <v>69</v>
      </c>
      <c r="AE827" s="31">
        <f t="shared" si="166"/>
        <v>1</v>
      </c>
      <c r="AF827" s="31">
        <f>Table1[[#This Row],[Contactable leads]]*Table1[[#This Row],[Average productive calls per lead]]</f>
        <v>69</v>
      </c>
      <c r="AG827" s="31">
        <f>Table1[[#This Row],[Total Calls]]*$AG$1</f>
        <v>62.1</v>
      </c>
      <c r="AH827" s="31">
        <f>IF(Table1[[#This Row],[MSRU]]="Metro",3,IF(Table1[[#This Row],[MSRU]]="URBAN",2,1))</f>
        <v>3</v>
      </c>
      <c r="AI827" s="23">
        <f t="shared" si="167"/>
        <v>24</v>
      </c>
      <c r="AJ827" s="4">
        <f t="shared" si="168"/>
        <v>8</v>
      </c>
      <c r="AK827" s="4">
        <f t="shared" si="169"/>
        <v>6</v>
      </c>
      <c r="AL827" s="4">
        <f t="shared" si="170"/>
        <v>15</v>
      </c>
      <c r="AM827" s="4">
        <f>(Table1[[#This Row],[Total Employees dedicated for sales pitch]]*Table1[[#This Row],[Working days]]*Table1[[#This Row],[Productive working hours]]*60)/Table1[[#This Row],[Minutes per connected call]]</f>
        <v>1728</v>
      </c>
      <c r="AN82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69</v>
      </c>
      <c r="AO827" s="22">
        <f>Table1[[#This Row],[Contactable leads]]-Table1[[#This Row],[Contacted leads]]</f>
        <v>0</v>
      </c>
      <c r="AP827" s="17"/>
    </row>
    <row r="828" spans="1:42" hidden="1" x14ac:dyDescent="0.35">
      <c r="A828" s="11">
        <v>830</v>
      </c>
      <c r="B828" s="5" t="str">
        <f>IF(Table1[[#This Row],[Savings]]&gt;0,"N","Y")</f>
        <v>Y</v>
      </c>
      <c r="C828" s="5" t="s">
        <v>179</v>
      </c>
      <c r="D828" s="5" t="s">
        <v>340</v>
      </c>
      <c r="E828" s="5" t="s">
        <v>1116</v>
      </c>
      <c r="F828" s="6">
        <v>44685</v>
      </c>
      <c r="G828" s="7">
        <f t="shared" ca="1" si="158"/>
        <v>3</v>
      </c>
      <c r="H828" s="4">
        <v>47</v>
      </c>
      <c r="I828" s="5" t="str">
        <f>IF(Table1[[#This Row],[No of Employees]]&lt;5,"Below 5",IF(Table1[[#This Row],[No of Employees]]&lt;10,"5 to 10",IF(Table1[[#This Row],[No of Employees]]&lt;15,"10 to 15","Above 15")))</f>
        <v>Above 15</v>
      </c>
      <c r="J828" s="57">
        <v>0</v>
      </c>
      <c r="K828" s="34">
        <v>0</v>
      </c>
      <c r="L828" s="34">
        <f t="shared" si="159"/>
        <v>0</v>
      </c>
      <c r="M828" s="35">
        <f t="shared" si="160"/>
        <v>0</v>
      </c>
      <c r="N828" s="34">
        <v>0</v>
      </c>
      <c r="O828" s="36">
        <f t="shared" si="161"/>
        <v>0</v>
      </c>
      <c r="P828" s="70"/>
      <c r="Q828" s="10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22">
        <v>0</v>
      </c>
      <c r="X828" s="16">
        <v>0</v>
      </c>
      <c r="Y828" s="8">
        <v>0</v>
      </c>
      <c r="Z828" s="9">
        <f t="shared" si="162"/>
        <v>0</v>
      </c>
      <c r="AA828" s="8">
        <f t="shared" si="163"/>
        <v>0</v>
      </c>
      <c r="AB828" s="42" t="str">
        <f t="shared" si="164"/>
        <v>A. Below 50</v>
      </c>
      <c r="AC828" s="40">
        <v>0.9</v>
      </c>
      <c r="AD828" s="26">
        <f t="shared" si="165"/>
        <v>0</v>
      </c>
      <c r="AE828" s="31">
        <f t="shared" si="166"/>
        <v>1</v>
      </c>
      <c r="AF828" s="31">
        <f>Table1[[#This Row],[Contactable leads]]*Table1[[#This Row],[Average productive calls per lead]]</f>
        <v>0</v>
      </c>
      <c r="AG828" s="31">
        <f>Table1[[#This Row],[Total Calls]]*$AG$1</f>
        <v>0</v>
      </c>
      <c r="AH828" s="31">
        <f>IF(Table1[[#This Row],[MSRU]]="Metro",3,IF(Table1[[#This Row],[MSRU]]="URBAN",2,1))</f>
        <v>3</v>
      </c>
      <c r="AI828" s="23">
        <f t="shared" si="167"/>
        <v>24</v>
      </c>
      <c r="AJ828" s="4">
        <f t="shared" si="168"/>
        <v>8</v>
      </c>
      <c r="AK828" s="4">
        <f t="shared" si="169"/>
        <v>6</v>
      </c>
      <c r="AL828" s="4">
        <f t="shared" si="170"/>
        <v>15</v>
      </c>
      <c r="AM828" s="4">
        <f>(Table1[[#This Row],[Total Employees dedicated for sales pitch]]*Table1[[#This Row],[Working days]]*Table1[[#This Row],[Productive working hours]]*60)/Table1[[#This Row],[Minutes per connected call]]</f>
        <v>1728</v>
      </c>
      <c r="AN82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828" s="22">
        <f>Table1[[#This Row],[Contactable leads]]-Table1[[#This Row],[Contacted leads]]</f>
        <v>0</v>
      </c>
      <c r="AP828" s="17"/>
    </row>
    <row r="829" spans="1:42" x14ac:dyDescent="0.35">
      <c r="A829" s="11">
        <v>831</v>
      </c>
      <c r="B829" s="5" t="str">
        <f>IF(Table1[[#This Row],[Savings]]&gt;0,"N","Y")</f>
        <v>N</v>
      </c>
      <c r="C829" s="5" t="s">
        <v>188</v>
      </c>
      <c r="D829" s="5" t="s">
        <v>343</v>
      </c>
      <c r="E829" s="5" t="s">
        <v>1117</v>
      </c>
      <c r="F829" s="6">
        <v>44742</v>
      </c>
      <c r="G829" s="7">
        <f t="shared" ca="1" si="158"/>
        <v>2</v>
      </c>
      <c r="H829" s="4">
        <v>2</v>
      </c>
      <c r="I829" s="5" t="str">
        <f>IF(Table1[[#This Row],[No of Employees]]&lt;5,"Below 5",IF(Table1[[#This Row],[No of Employees]]&lt;10,"5 to 10",IF(Table1[[#This Row],[No of Employees]]&lt;15,"10 to 15","Above 15")))</f>
        <v>Below 5</v>
      </c>
      <c r="J829" s="57">
        <v>0.84984499999999996</v>
      </c>
      <c r="K829" s="34">
        <v>0.13248099999999999</v>
      </c>
      <c r="L829" s="34">
        <f t="shared" si="159"/>
        <v>0.98232599999999992</v>
      </c>
      <c r="M829" s="67">
        <f t="shared" si="160"/>
        <v>3.6022769589989502E-5</v>
      </c>
      <c r="N829" s="34">
        <v>1.436239</v>
      </c>
      <c r="O829" s="68">
        <f t="shared" si="161"/>
        <v>2.6896755940822473E-5</v>
      </c>
      <c r="P829" s="71"/>
      <c r="Q829" s="10">
        <v>1</v>
      </c>
      <c r="R829" s="8">
        <v>8</v>
      </c>
      <c r="S829" s="8">
        <v>0</v>
      </c>
      <c r="T829" s="8">
        <v>0</v>
      </c>
      <c r="U829" s="8">
        <v>0</v>
      </c>
      <c r="V829" s="8">
        <v>0</v>
      </c>
      <c r="W829" s="22">
        <v>0</v>
      </c>
      <c r="X829" s="16">
        <v>9</v>
      </c>
      <c r="Y829" s="8">
        <v>9</v>
      </c>
      <c r="Z829" s="9">
        <f t="shared" si="162"/>
        <v>0</v>
      </c>
      <c r="AA829" s="8">
        <f t="shared" si="163"/>
        <v>0</v>
      </c>
      <c r="AB829" s="42" t="str">
        <f t="shared" si="164"/>
        <v>A. Below 50</v>
      </c>
      <c r="AC829" s="40">
        <v>0.9</v>
      </c>
      <c r="AD829" s="26">
        <f t="shared" si="165"/>
        <v>8</v>
      </c>
      <c r="AE829" s="31">
        <f t="shared" si="166"/>
        <v>1</v>
      </c>
      <c r="AF829" s="31">
        <f>Table1[[#This Row],[Contactable leads]]*Table1[[#This Row],[Average productive calls per lead]]</f>
        <v>8</v>
      </c>
      <c r="AG829" s="31">
        <f>Table1[[#This Row],[Total Calls]]*$AG$1</f>
        <v>7.2</v>
      </c>
      <c r="AH829" s="31">
        <f>IF(Table1[[#This Row],[MSRU]]="Metro",3,IF(Table1[[#This Row],[MSRU]]="URBAN",2,1))</f>
        <v>1</v>
      </c>
      <c r="AI829" s="23">
        <f t="shared" si="167"/>
        <v>24</v>
      </c>
      <c r="AJ829" s="4">
        <f t="shared" si="168"/>
        <v>8</v>
      </c>
      <c r="AK829" s="4">
        <f t="shared" si="169"/>
        <v>6</v>
      </c>
      <c r="AL829" s="4">
        <f t="shared" si="170"/>
        <v>15</v>
      </c>
      <c r="AM829" s="4">
        <f>(Table1[[#This Row],[Total Employees dedicated for sales pitch]]*Table1[[#This Row],[Working days]]*Table1[[#This Row],[Productive working hours]]*60)/Table1[[#This Row],[Minutes per connected call]]</f>
        <v>576</v>
      </c>
      <c r="AN82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8</v>
      </c>
      <c r="AO829" s="22">
        <f>Table1[[#This Row],[Contactable leads]]-Table1[[#This Row],[Contacted leads]]</f>
        <v>0</v>
      </c>
      <c r="AP829" s="17"/>
    </row>
    <row r="830" spans="1:42" x14ac:dyDescent="0.35">
      <c r="A830" s="11">
        <v>832</v>
      </c>
      <c r="B830" s="5" t="str">
        <f>IF(Table1[[#This Row],[Savings]]&gt;0,"N","Y")</f>
        <v>N</v>
      </c>
      <c r="C830" s="5" t="s">
        <v>179</v>
      </c>
      <c r="D830" s="5" t="s">
        <v>356</v>
      </c>
      <c r="E830" s="5" t="s">
        <v>1118</v>
      </c>
      <c r="F830" s="6">
        <v>44850</v>
      </c>
      <c r="G830" s="7">
        <f t="shared" ca="1" si="158"/>
        <v>2</v>
      </c>
      <c r="H830" s="4">
        <v>2</v>
      </c>
      <c r="I830" s="5" t="str">
        <f>IF(Table1[[#This Row],[No of Employees]]&lt;5,"Below 5",IF(Table1[[#This Row],[No of Employees]]&lt;10,"5 to 10",IF(Table1[[#This Row],[No of Employees]]&lt;15,"10 to 15","Above 15")))</f>
        <v>Below 5</v>
      </c>
      <c r="J830" s="57">
        <v>0.83048100000000002</v>
      </c>
      <c r="K830" s="34">
        <v>2.3730000000000001E-3</v>
      </c>
      <c r="L830" s="34">
        <f t="shared" si="159"/>
        <v>0.83285399999999998</v>
      </c>
      <c r="M830" s="67">
        <f t="shared" si="160"/>
        <v>3.0541498182987231E-5</v>
      </c>
      <c r="N830" s="34">
        <v>1.1254409999999999</v>
      </c>
      <c r="O830" s="68">
        <f t="shared" si="161"/>
        <v>2.1076375103861671E-5</v>
      </c>
      <c r="P830" s="71"/>
      <c r="Q830" s="10">
        <v>0</v>
      </c>
      <c r="R830" s="8">
        <v>45</v>
      </c>
      <c r="S830" s="8">
        <v>0</v>
      </c>
      <c r="T830" s="8">
        <v>0</v>
      </c>
      <c r="U830" s="8">
        <v>0</v>
      </c>
      <c r="V830" s="8">
        <v>0</v>
      </c>
      <c r="W830" s="22">
        <v>0</v>
      </c>
      <c r="X830" s="16">
        <v>45</v>
      </c>
      <c r="Y830" s="8">
        <v>45</v>
      </c>
      <c r="Z830" s="9">
        <f t="shared" si="162"/>
        <v>0</v>
      </c>
      <c r="AA830" s="8">
        <f t="shared" si="163"/>
        <v>0</v>
      </c>
      <c r="AB830" s="42" t="str">
        <f t="shared" si="164"/>
        <v>A. Below 50</v>
      </c>
      <c r="AC830" s="40">
        <v>0.9</v>
      </c>
      <c r="AD830" s="26">
        <f t="shared" si="165"/>
        <v>41</v>
      </c>
      <c r="AE830" s="31">
        <f t="shared" si="166"/>
        <v>1</v>
      </c>
      <c r="AF830" s="31">
        <f>Table1[[#This Row],[Contactable leads]]*Table1[[#This Row],[Average productive calls per lead]]</f>
        <v>41</v>
      </c>
      <c r="AG830" s="31">
        <f>Table1[[#This Row],[Total Calls]]*$AG$1</f>
        <v>36.9</v>
      </c>
      <c r="AH830" s="31">
        <f>IF(Table1[[#This Row],[MSRU]]="Metro",3,IF(Table1[[#This Row],[MSRU]]="URBAN",2,1))</f>
        <v>2</v>
      </c>
      <c r="AI830" s="23">
        <f t="shared" si="167"/>
        <v>24</v>
      </c>
      <c r="AJ830" s="4">
        <f t="shared" si="168"/>
        <v>8</v>
      </c>
      <c r="AK830" s="4">
        <f t="shared" si="169"/>
        <v>6</v>
      </c>
      <c r="AL830" s="4">
        <f t="shared" si="170"/>
        <v>15</v>
      </c>
      <c r="AM830" s="4">
        <f>(Table1[[#This Row],[Total Employees dedicated for sales pitch]]*Table1[[#This Row],[Working days]]*Table1[[#This Row],[Productive working hours]]*60)/Table1[[#This Row],[Minutes per connected call]]</f>
        <v>1152</v>
      </c>
      <c r="AN83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41</v>
      </c>
      <c r="AO830" s="22">
        <f>Table1[[#This Row],[Contactable leads]]-Table1[[#This Row],[Contacted leads]]</f>
        <v>0</v>
      </c>
      <c r="AP830" s="17"/>
    </row>
    <row r="831" spans="1:42" x14ac:dyDescent="0.35">
      <c r="A831" s="11">
        <v>833</v>
      </c>
      <c r="B831" s="5" t="str">
        <f>IF(Table1[[#This Row],[Savings]]&gt;0,"N","Y")</f>
        <v>N</v>
      </c>
      <c r="C831" s="5" t="s">
        <v>184</v>
      </c>
      <c r="D831" s="5" t="s">
        <v>356</v>
      </c>
      <c r="E831" s="5" t="s">
        <v>1119</v>
      </c>
      <c r="F831" s="6">
        <v>44850</v>
      </c>
      <c r="G831" s="7">
        <f t="shared" ca="1" si="158"/>
        <v>2</v>
      </c>
      <c r="H831" s="4">
        <v>2</v>
      </c>
      <c r="I831" s="5" t="str">
        <f>IF(Table1[[#This Row],[No of Employees]]&lt;5,"Below 5",IF(Table1[[#This Row],[No of Employees]]&lt;10,"5 to 10",IF(Table1[[#This Row],[No of Employees]]&lt;15,"10 to 15","Above 15")))</f>
        <v>Below 5</v>
      </c>
      <c r="J831" s="57">
        <v>0.55264000000000002</v>
      </c>
      <c r="K831" s="34">
        <v>2.2284000000000002E-2</v>
      </c>
      <c r="L831" s="34">
        <f t="shared" si="159"/>
        <v>0.57492399999999999</v>
      </c>
      <c r="M831" s="67">
        <f t="shared" si="160"/>
        <v>2.1082975289013143E-5</v>
      </c>
      <c r="N831" s="34">
        <v>1.6128210000000001</v>
      </c>
      <c r="O831" s="68">
        <f t="shared" si="161"/>
        <v>3.0203644945745967E-5</v>
      </c>
      <c r="P831" s="71"/>
      <c r="Q831" s="10">
        <v>0</v>
      </c>
      <c r="R831" s="8">
        <v>7</v>
      </c>
      <c r="S831" s="8">
        <v>0</v>
      </c>
      <c r="T831" s="8">
        <v>0</v>
      </c>
      <c r="U831" s="8">
        <v>0</v>
      </c>
      <c r="V831" s="8">
        <v>0</v>
      </c>
      <c r="W831" s="22">
        <v>0</v>
      </c>
      <c r="X831" s="16">
        <v>7</v>
      </c>
      <c r="Y831" s="8">
        <v>7</v>
      </c>
      <c r="Z831" s="9">
        <f t="shared" si="162"/>
        <v>0</v>
      </c>
      <c r="AA831" s="8">
        <f t="shared" si="163"/>
        <v>0</v>
      </c>
      <c r="AB831" s="42" t="str">
        <f t="shared" si="164"/>
        <v>A. Below 50</v>
      </c>
      <c r="AC831" s="40">
        <v>0.9</v>
      </c>
      <c r="AD831" s="26">
        <f t="shared" si="165"/>
        <v>6</v>
      </c>
      <c r="AE831" s="31">
        <f t="shared" si="166"/>
        <v>1</v>
      </c>
      <c r="AF831" s="31">
        <f>Table1[[#This Row],[Contactable leads]]*Table1[[#This Row],[Average productive calls per lead]]</f>
        <v>6</v>
      </c>
      <c r="AG831" s="31">
        <f>Table1[[#This Row],[Total Calls]]*$AG$1</f>
        <v>5.4</v>
      </c>
      <c r="AH831" s="31">
        <f>IF(Table1[[#This Row],[MSRU]]="Metro",3,IF(Table1[[#This Row],[MSRU]]="URBAN",2,1))</f>
        <v>2</v>
      </c>
      <c r="AI831" s="23">
        <f t="shared" si="167"/>
        <v>24</v>
      </c>
      <c r="AJ831" s="4">
        <f t="shared" si="168"/>
        <v>8</v>
      </c>
      <c r="AK831" s="4">
        <f t="shared" si="169"/>
        <v>6</v>
      </c>
      <c r="AL831" s="4">
        <f t="shared" si="170"/>
        <v>15</v>
      </c>
      <c r="AM831" s="4">
        <f>(Table1[[#This Row],[Total Employees dedicated for sales pitch]]*Table1[[#This Row],[Working days]]*Table1[[#This Row],[Productive working hours]]*60)/Table1[[#This Row],[Minutes per connected call]]</f>
        <v>1152</v>
      </c>
      <c r="AN83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</v>
      </c>
      <c r="AO831" s="22">
        <f>Table1[[#This Row],[Contactable leads]]-Table1[[#This Row],[Contacted leads]]</f>
        <v>0</v>
      </c>
      <c r="AP831" s="17"/>
    </row>
    <row r="832" spans="1:42" x14ac:dyDescent="0.35">
      <c r="A832" s="11">
        <v>834</v>
      </c>
      <c r="B832" s="5" t="str">
        <f>IF(Table1[[#This Row],[Savings]]&gt;0,"N","Y")</f>
        <v>N</v>
      </c>
      <c r="C832" s="5" t="s">
        <v>179</v>
      </c>
      <c r="D832" s="5" t="s">
        <v>175</v>
      </c>
      <c r="E832" s="5" t="s">
        <v>1120</v>
      </c>
      <c r="F832" s="6">
        <v>44777</v>
      </c>
      <c r="G832" s="7">
        <f t="shared" ca="1" si="158"/>
        <v>2</v>
      </c>
      <c r="H832" s="4">
        <v>6</v>
      </c>
      <c r="I832" s="5" t="str">
        <f>IF(Table1[[#This Row],[No of Employees]]&lt;5,"Below 5",IF(Table1[[#This Row],[No of Employees]]&lt;10,"5 to 10",IF(Table1[[#This Row],[No of Employees]]&lt;15,"10 to 15","Above 15")))</f>
        <v>5 to 10</v>
      </c>
      <c r="J832" s="57">
        <v>1.5091889999999999</v>
      </c>
      <c r="K832" s="34">
        <v>0.29200700000000002</v>
      </c>
      <c r="L832" s="34">
        <f t="shared" si="159"/>
        <v>1.801196</v>
      </c>
      <c r="M832" s="67">
        <f t="shared" si="160"/>
        <v>6.6051462034406836E-5</v>
      </c>
      <c r="N832" s="34">
        <v>4.0739200000000002</v>
      </c>
      <c r="O832" s="68">
        <f t="shared" si="161"/>
        <v>7.6293174020783091E-5</v>
      </c>
      <c r="P832" s="71"/>
      <c r="Q832" s="10">
        <v>0</v>
      </c>
      <c r="R832" s="8">
        <v>23</v>
      </c>
      <c r="S832" s="8">
        <v>0</v>
      </c>
      <c r="T832" s="8">
        <v>0</v>
      </c>
      <c r="U832" s="8">
        <v>0</v>
      </c>
      <c r="V832" s="8">
        <v>0</v>
      </c>
      <c r="W832" s="22">
        <v>0</v>
      </c>
      <c r="X832" s="16">
        <v>23</v>
      </c>
      <c r="Y832" s="8">
        <v>23</v>
      </c>
      <c r="Z832" s="9">
        <f t="shared" si="162"/>
        <v>0</v>
      </c>
      <c r="AA832" s="8">
        <f t="shared" si="163"/>
        <v>0</v>
      </c>
      <c r="AB832" s="42" t="str">
        <f t="shared" si="164"/>
        <v>A. Below 50</v>
      </c>
      <c r="AC832" s="40">
        <v>0.9</v>
      </c>
      <c r="AD832" s="26">
        <f t="shared" si="165"/>
        <v>21</v>
      </c>
      <c r="AE832" s="31">
        <f t="shared" si="166"/>
        <v>1</v>
      </c>
      <c r="AF832" s="31">
        <f>Table1[[#This Row],[Contactable leads]]*Table1[[#This Row],[Average productive calls per lead]]</f>
        <v>21</v>
      </c>
      <c r="AG832" s="31">
        <f>Table1[[#This Row],[Total Calls]]*$AG$1</f>
        <v>18.900000000000002</v>
      </c>
      <c r="AH832" s="31">
        <f>IF(Table1[[#This Row],[MSRU]]="Metro",3,IF(Table1[[#This Row],[MSRU]]="URBAN",2,1))</f>
        <v>1</v>
      </c>
      <c r="AI832" s="23">
        <f t="shared" si="167"/>
        <v>24</v>
      </c>
      <c r="AJ832" s="4">
        <f t="shared" si="168"/>
        <v>8</v>
      </c>
      <c r="AK832" s="4">
        <f t="shared" si="169"/>
        <v>6</v>
      </c>
      <c r="AL832" s="4">
        <f t="shared" si="170"/>
        <v>15</v>
      </c>
      <c r="AM832" s="4">
        <f>(Table1[[#This Row],[Total Employees dedicated for sales pitch]]*Table1[[#This Row],[Working days]]*Table1[[#This Row],[Productive working hours]]*60)/Table1[[#This Row],[Minutes per connected call]]</f>
        <v>576</v>
      </c>
      <c r="AN83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21</v>
      </c>
      <c r="AO832" s="22">
        <f>Table1[[#This Row],[Contactable leads]]-Table1[[#This Row],[Contacted leads]]</f>
        <v>0</v>
      </c>
      <c r="AP832" s="17"/>
    </row>
    <row r="833" spans="1:42" hidden="1" x14ac:dyDescent="0.35">
      <c r="A833" s="11">
        <v>835</v>
      </c>
      <c r="B833" s="5" t="str">
        <f>IF(Table1[[#This Row],[Savings]]&gt;0,"N","Y")</f>
        <v>Y</v>
      </c>
      <c r="C833" s="5" t="s">
        <v>315</v>
      </c>
      <c r="D833" s="5" t="s">
        <v>340</v>
      </c>
      <c r="E833" s="5" t="s">
        <v>1121</v>
      </c>
      <c r="F833" s="6">
        <v>44795</v>
      </c>
      <c r="G833" s="7">
        <f t="shared" ca="1" si="158"/>
        <v>2</v>
      </c>
      <c r="H833" s="4">
        <v>3</v>
      </c>
      <c r="I833" s="5" t="str">
        <f>IF(Table1[[#This Row],[No of Employees]]&lt;5,"Below 5",IF(Table1[[#This Row],[No of Employees]]&lt;10,"5 to 10",IF(Table1[[#This Row],[No of Employees]]&lt;15,"10 to 15","Above 15")))</f>
        <v>Below 5</v>
      </c>
      <c r="J833" s="57">
        <v>0</v>
      </c>
      <c r="K833" s="34">
        <v>0</v>
      </c>
      <c r="L833" s="34">
        <f t="shared" si="159"/>
        <v>0</v>
      </c>
      <c r="M833" s="35">
        <f t="shared" si="160"/>
        <v>0</v>
      </c>
      <c r="N833" s="34">
        <v>0</v>
      </c>
      <c r="O833" s="36">
        <f t="shared" si="161"/>
        <v>0</v>
      </c>
      <c r="P833" s="70"/>
      <c r="Q833" s="10">
        <v>0</v>
      </c>
      <c r="R833" s="8">
        <v>0</v>
      </c>
      <c r="S833" s="8">
        <v>0</v>
      </c>
      <c r="T833" s="8">
        <v>0</v>
      </c>
      <c r="U833" s="8">
        <v>0</v>
      </c>
      <c r="V833" s="8">
        <v>0</v>
      </c>
      <c r="W833" s="22">
        <v>0</v>
      </c>
      <c r="X833" s="16">
        <v>0</v>
      </c>
      <c r="Y833" s="8">
        <v>0</v>
      </c>
      <c r="Z833" s="9">
        <f t="shared" si="162"/>
        <v>0</v>
      </c>
      <c r="AA833" s="8">
        <f t="shared" si="163"/>
        <v>0</v>
      </c>
      <c r="AB833" s="42" t="str">
        <f t="shared" si="164"/>
        <v>A. Below 50</v>
      </c>
      <c r="AC833" s="40">
        <v>0.9</v>
      </c>
      <c r="AD833" s="26">
        <f t="shared" si="165"/>
        <v>0</v>
      </c>
      <c r="AE833" s="31">
        <f t="shared" si="166"/>
        <v>1</v>
      </c>
      <c r="AF833" s="31">
        <f>Table1[[#This Row],[Contactable leads]]*Table1[[#This Row],[Average productive calls per lead]]</f>
        <v>0</v>
      </c>
      <c r="AG833" s="31">
        <f>Table1[[#This Row],[Total Calls]]*$AG$1</f>
        <v>0</v>
      </c>
      <c r="AH833" s="31">
        <f>IF(Table1[[#This Row],[MSRU]]="Metro",3,IF(Table1[[#This Row],[MSRU]]="URBAN",2,1))</f>
        <v>3</v>
      </c>
      <c r="AI833" s="23">
        <f t="shared" si="167"/>
        <v>24</v>
      </c>
      <c r="AJ833" s="4">
        <f t="shared" si="168"/>
        <v>8</v>
      </c>
      <c r="AK833" s="4">
        <f t="shared" si="169"/>
        <v>6</v>
      </c>
      <c r="AL833" s="4">
        <f t="shared" si="170"/>
        <v>15</v>
      </c>
      <c r="AM833" s="4">
        <f>(Table1[[#This Row],[Total Employees dedicated for sales pitch]]*Table1[[#This Row],[Working days]]*Table1[[#This Row],[Productive working hours]]*60)/Table1[[#This Row],[Minutes per connected call]]</f>
        <v>1728</v>
      </c>
      <c r="AN83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833" s="22">
        <f>Table1[[#This Row],[Contactable leads]]-Table1[[#This Row],[Contacted leads]]</f>
        <v>0</v>
      </c>
      <c r="AP833" s="17"/>
    </row>
    <row r="834" spans="1:42" x14ac:dyDescent="0.35">
      <c r="A834" s="11">
        <v>836</v>
      </c>
      <c r="B834" s="5" t="str">
        <f>IF(Table1[[#This Row],[Savings]]&gt;0,"N","Y")</f>
        <v>N</v>
      </c>
      <c r="C834" s="5" t="s">
        <v>190</v>
      </c>
      <c r="D834" s="5" t="s">
        <v>343</v>
      </c>
      <c r="E834" s="5" t="s">
        <v>1122</v>
      </c>
      <c r="F834" s="6">
        <v>44897</v>
      </c>
      <c r="G834" s="7">
        <f t="shared" ca="1" si="158"/>
        <v>2</v>
      </c>
      <c r="H834" s="4">
        <v>3</v>
      </c>
      <c r="I834" s="5" t="str">
        <f>IF(Table1[[#This Row],[No of Employees]]&lt;5,"Below 5",IF(Table1[[#This Row],[No of Employees]]&lt;10,"5 to 10",IF(Table1[[#This Row],[No of Employees]]&lt;15,"10 to 15","Above 15")))</f>
        <v>Below 5</v>
      </c>
      <c r="J834" s="57">
        <v>2.3649900000000001</v>
      </c>
      <c r="K834" s="34">
        <v>0.17132500000000001</v>
      </c>
      <c r="L834" s="34">
        <f t="shared" si="159"/>
        <v>2.5363150000000001</v>
      </c>
      <c r="M834" s="67">
        <f t="shared" si="160"/>
        <v>9.3008930693714941E-5</v>
      </c>
      <c r="N834" s="34">
        <v>4.7552729999999999</v>
      </c>
      <c r="O834" s="68">
        <f t="shared" si="161"/>
        <v>8.905301785634752E-5</v>
      </c>
      <c r="P834" s="71"/>
      <c r="Q834" s="10">
        <v>0</v>
      </c>
      <c r="R834" s="8">
        <v>22</v>
      </c>
      <c r="S834" s="8">
        <v>1</v>
      </c>
      <c r="T834" s="8">
        <v>0</v>
      </c>
      <c r="U834" s="8">
        <v>0</v>
      </c>
      <c r="V834" s="8">
        <v>0</v>
      </c>
      <c r="W834" s="22">
        <v>0</v>
      </c>
      <c r="X834" s="16">
        <v>23</v>
      </c>
      <c r="Y834" s="8">
        <v>23</v>
      </c>
      <c r="Z834" s="9">
        <f t="shared" si="162"/>
        <v>0</v>
      </c>
      <c r="AA834" s="8">
        <f t="shared" si="163"/>
        <v>0</v>
      </c>
      <c r="AB834" s="42" t="str">
        <f t="shared" si="164"/>
        <v>A. Below 50</v>
      </c>
      <c r="AC834" s="40">
        <v>0.9</v>
      </c>
      <c r="AD834" s="26">
        <f t="shared" si="165"/>
        <v>21</v>
      </c>
      <c r="AE834" s="31">
        <f t="shared" si="166"/>
        <v>1</v>
      </c>
      <c r="AF834" s="31">
        <f>Table1[[#This Row],[Contactable leads]]*Table1[[#This Row],[Average productive calls per lead]]</f>
        <v>21</v>
      </c>
      <c r="AG834" s="31">
        <f>Table1[[#This Row],[Total Calls]]*$AG$1</f>
        <v>18.900000000000002</v>
      </c>
      <c r="AH834" s="31">
        <f>IF(Table1[[#This Row],[MSRU]]="Metro",3,IF(Table1[[#This Row],[MSRU]]="URBAN",2,1))</f>
        <v>1</v>
      </c>
      <c r="AI834" s="23">
        <f t="shared" si="167"/>
        <v>24</v>
      </c>
      <c r="AJ834" s="4">
        <f t="shared" si="168"/>
        <v>8</v>
      </c>
      <c r="AK834" s="4">
        <f t="shared" si="169"/>
        <v>6</v>
      </c>
      <c r="AL834" s="4">
        <f t="shared" si="170"/>
        <v>15</v>
      </c>
      <c r="AM834" s="4">
        <f>(Table1[[#This Row],[Total Employees dedicated for sales pitch]]*Table1[[#This Row],[Working days]]*Table1[[#This Row],[Productive working hours]]*60)/Table1[[#This Row],[Minutes per connected call]]</f>
        <v>576</v>
      </c>
      <c r="AN83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21</v>
      </c>
      <c r="AO834" s="22">
        <f>Table1[[#This Row],[Contactable leads]]-Table1[[#This Row],[Contacted leads]]</f>
        <v>0</v>
      </c>
      <c r="AP834" s="17"/>
    </row>
    <row r="835" spans="1:42" x14ac:dyDescent="0.35">
      <c r="A835" s="11">
        <v>837</v>
      </c>
      <c r="B835" s="5" t="str">
        <f>IF(Table1[[#This Row],[Savings]]&gt;0,"N","Y")</f>
        <v>N</v>
      </c>
      <c r="C835" s="5" t="s">
        <v>174</v>
      </c>
      <c r="D835" s="5" t="s">
        <v>343</v>
      </c>
      <c r="E835" s="5" t="s">
        <v>1123</v>
      </c>
      <c r="F835" s="6">
        <v>44863</v>
      </c>
      <c r="G835" s="7">
        <f t="shared" ca="1" si="158"/>
        <v>2</v>
      </c>
      <c r="H835" s="4">
        <v>3</v>
      </c>
      <c r="I835" s="5" t="str">
        <f>IF(Table1[[#This Row],[No of Employees]]&lt;5,"Below 5",IF(Table1[[#This Row],[No of Employees]]&lt;10,"5 to 10",IF(Table1[[#This Row],[No of Employees]]&lt;15,"10 to 15","Above 15")))</f>
        <v>Below 5</v>
      </c>
      <c r="J835" s="57">
        <v>0.94826299999999997</v>
      </c>
      <c r="K835" s="34">
        <v>9.5250000000000005E-3</v>
      </c>
      <c r="L835" s="34">
        <f t="shared" si="159"/>
        <v>0.95778799999999997</v>
      </c>
      <c r="M835" s="67">
        <f t="shared" si="160"/>
        <v>3.5122939268691721E-5</v>
      </c>
      <c r="N835" s="34">
        <v>1.1695340000000001</v>
      </c>
      <c r="O835" s="68">
        <f t="shared" si="161"/>
        <v>2.1902114176327109E-5</v>
      </c>
      <c r="P835" s="71"/>
      <c r="Q835" s="10">
        <v>1</v>
      </c>
      <c r="R835" s="8">
        <v>24</v>
      </c>
      <c r="S835" s="8">
        <v>0</v>
      </c>
      <c r="T835" s="8">
        <v>0</v>
      </c>
      <c r="U835" s="8">
        <v>0</v>
      </c>
      <c r="V835" s="8">
        <v>0</v>
      </c>
      <c r="W835" s="22">
        <v>0</v>
      </c>
      <c r="X835" s="16">
        <v>25</v>
      </c>
      <c r="Y835" s="8">
        <v>25</v>
      </c>
      <c r="Z835" s="9">
        <f t="shared" si="162"/>
        <v>0</v>
      </c>
      <c r="AA835" s="8">
        <f t="shared" si="163"/>
        <v>0</v>
      </c>
      <c r="AB835" s="42" t="str">
        <f t="shared" si="164"/>
        <v>A. Below 50</v>
      </c>
      <c r="AC835" s="40">
        <v>0.9</v>
      </c>
      <c r="AD835" s="26">
        <f t="shared" si="165"/>
        <v>23</v>
      </c>
      <c r="AE835" s="31">
        <f t="shared" si="166"/>
        <v>1</v>
      </c>
      <c r="AF835" s="31">
        <f>Table1[[#This Row],[Contactable leads]]*Table1[[#This Row],[Average productive calls per lead]]</f>
        <v>23</v>
      </c>
      <c r="AG835" s="31">
        <f>Table1[[#This Row],[Total Calls]]*$AG$1</f>
        <v>20.7</v>
      </c>
      <c r="AH835" s="31">
        <f>IF(Table1[[#This Row],[MSRU]]="Metro",3,IF(Table1[[#This Row],[MSRU]]="URBAN",2,1))</f>
        <v>1</v>
      </c>
      <c r="AI835" s="23">
        <f t="shared" si="167"/>
        <v>24</v>
      </c>
      <c r="AJ835" s="4">
        <f t="shared" si="168"/>
        <v>8</v>
      </c>
      <c r="AK835" s="4">
        <f t="shared" si="169"/>
        <v>6</v>
      </c>
      <c r="AL835" s="4">
        <f t="shared" si="170"/>
        <v>15</v>
      </c>
      <c r="AM835" s="4">
        <f>(Table1[[#This Row],[Total Employees dedicated for sales pitch]]*Table1[[#This Row],[Working days]]*Table1[[#This Row],[Productive working hours]]*60)/Table1[[#This Row],[Minutes per connected call]]</f>
        <v>576</v>
      </c>
      <c r="AN83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23</v>
      </c>
      <c r="AO835" s="22">
        <f>Table1[[#This Row],[Contactable leads]]-Table1[[#This Row],[Contacted leads]]</f>
        <v>0</v>
      </c>
      <c r="AP835" s="17"/>
    </row>
    <row r="836" spans="1:42" x14ac:dyDescent="0.35">
      <c r="A836" s="11">
        <v>838</v>
      </c>
      <c r="B836" s="5" t="str">
        <f>IF(Table1[[#This Row],[Savings]]&gt;0,"N","Y")</f>
        <v>N</v>
      </c>
      <c r="C836" s="5" t="s">
        <v>314</v>
      </c>
      <c r="D836" s="5" t="s">
        <v>340</v>
      </c>
      <c r="E836" s="5" t="s">
        <v>1124</v>
      </c>
      <c r="F836" s="6">
        <v>44944</v>
      </c>
      <c r="G836" s="7">
        <f t="shared" ref="G836:G899" ca="1" si="171">_xlfn.FLOOR.MATH((TODAY()-F836)/365)</f>
        <v>2</v>
      </c>
      <c r="H836" s="4">
        <v>5</v>
      </c>
      <c r="I836" s="5" t="str">
        <f>IF(Table1[[#This Row],[No of Employees]]&lt;5,"Below 5",IF(Table1[[#This Row],[No of Employees]]&lt;10,"5 to 10",IF(Table1[[#This Row],[No of Employees]]&lt;15,"10 to 15","Above 15")))</f>
        <v>5 to 10</v>
      </c>
      <c r="J836" s="57">
        <v>1.214526</v>
      </c>
      <c r="K836" s="34">
        <v>0.39382299999999998</v>
      </c>
      <c r="L836" s="34">
        <f t="shared" ref="L836:L899" si="172">J836+K836</f>
        <v>1.608349</v>
      </c>
      <c r="M836" s="67">
        <f t="shared" ref="M836:M899" si="173">L836/$L$1</f>
        <v>5.8979590733921353E-5</v>
      </c>
      <c r="N836" s="34">
        <v>1.6074930000000001</v>
      </c>
      <c r="O836" s="68">
        <f t="shared" ref="O836:O899" si="174">N836/$N$1</f>
        <v>3.0103866346464999E-5</v>
      </c>
      <c r="P836" s="71"/>
      <c r="Q836" s="10">
        <v>0</v>
      </c>
      <c r="R836" s="8">
        <v>11</v>
      </c>
      <c r="S836" s="8">
        <v>0</v>
      </c>
      <c r="T836" s="8">
        <v>0</v>
      </c>
      <c r="U836" s="8">
        <v>0</v>
      </c>
      <c r="V836" s="8">
        <v>0</v>
      </c>
      <c r="W836" s="22">
        <v>0</v>
      </c>
      <c r="X836" s="16">
        <v>11</v>
      </c>
      <c r="Y836" s="8">
        <v>11</v>
      </c>
      <c r="Z836" s="9">
        <f t="shared" ref="Z836:Z899" si="175">IFERROR(1-Y836/X836,0)</f>
        <v>0</v>
      </c>
      <c r="AA836" s="8">
        <f t="shared" ref="AA836:AA899" si="176">IFERROR(X836-Y836,0)</f>
        <v>0</v>
      </c>
      <c r="AB836" s="42" t="str">
        <f t="shared" ref="AB836:AB899" si="177">IF(Y836&lt;50,"A. Below 50",IF(Y836&lt;100,"B. 50-100",IF(Y836&lt;250,"C. 100-250",IF(Y836&lt;500,"D. 240-500",IF(Y836&lt;750,"E. 500-750",IF(Y836&lt;1000,"F. 750-100","G. Above 1000"))))))</f>
        <v>A. Below 50</v>
      </c>
      <c r="AC836" s="40">
        <v>0.9</v>
      </c>
      <c r="AD836" s="26">
        <f t="shared" ref="AD836:AD899" si="178">ROUND(Y836*AC836,0)</f>
        <v>10</v>
      </c>
      <c r="AE836" s="31">
        <f t="shared" ref="AE836:AE899" si="179">$AE$1</f>
        <v>1</v>
      </c>
      <c r="AF836" s="31">
        <f>Table1[[#This Row],[Contactable leads]]*Table1[[#This Row],[Average productive calls per lead]]</f>
        <v>10</v>
      </c>
      <c r="AG836" s="31">
        <f>Table1[[#This Row],[Total Calls]]*$AG$1</f>
        <v>9</v>
      </c>
      <c r="AH836" s="31">
        <f>IF(Table1[[#This Row],[MSRU]]="Metro",3,IF(Table1[[#This Row],[MSRU]]="URBAN",2,1))</f>
        <v>3</v>
      </c>
      <c r="AI836" s="23">
        <f t="shared" ref="AI836:AI899" si="180">$AI$1</f>
        <v>24</v>
      </c>
      <c r="AJ836" s="4">
        <f t="shared" ref="AJ836:AJ899" si="181">$AJ$1</f>
        <v>8</v>
      </c>
      <c r="AK836" s="4">
        <f t="shared" ref="AK836:AK899" si="182">$AK$1</f>
        <v>6</v>
      </c>
      <c r="AL836" s="4">
        <f t="shared" ref="AL836:AL899" si="183">$AL$1</f>
        <v>15</v>
      </c>
      <c r="AM836" s="4">
        <f>(Table1[[#This Row],[Total Employees dedicated for sales pitch]]*Table1[[#This Row],[Working days]]*Table1[[#This Row],[Productive working hours]]*60)/Table1[[#This Row],[Minutes per connected call]]</f>
        <v>1728</v>
      </c>
      <c r="AN83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10</v>
      </c>
      <c r="AO836" s="22">
        <f>Table1[[#This Row],[Contactable leads]]-Table1[[#This Row],[Contacted leads]]</f>
        <v>0</v>
      </c>
      <c r="AP836" s="17"/>
    </row>
    <row r="837" spans="1:42" x14ac:dyDescent="0.35">
      <c r="A837" s="11">
        <v>839</v>
      </c>
      <c r="B837" s="5" t="str">
        <f>IF(Table1[[#This Row],[Savings]]&gt;0,"N","Y")</f>
        <v>N</v>
      </c>
      <c r="C837" s="5" t="s">
        <v>179</v>
      </c>
      <c r="D837" s="5" t="s">
        <v>175</v>
      </c>
      <c r="E837" s="5" t="s">
        <v>1125</v>
      </c>
      <c r="F837" s="6">
        <v>44911</v>
      </c>
      <c r="G837" s="7">
        <f t="shared" ca="1" si="171"/>
        <v>2</v>
      </c>
      <c r="H837" s="4">
        <v>4</v>
      </c>
      <c r="I837" s="5" t="str">
        <f>IF(Table1[[#This Row],[No of Employees]]&lt;5,"Below 5",IF(Table1[[#This Row],[No of Employees]]&lt;10,"5 to 10",IF(Table1[[#This Row],[No of Employees]]&lt;15,"10 to 15","Above 15")))</f>
        <v>Below 5</v>
      </c>
      <c r="J837" s="57">
        <v>1.955962</v>
      </c>
      <c r="K837" s="34">
        <v>0.17079900000000001</v>
      </c>
      <c r="L837" s="34">
        <f t="shared" si="172"/>
        <v>2.1267610000000001</v>
      </c>
      <c r="M837" s="67">
        <f t="shared" si="173"/>
        <v>7.7990220635487274E-5</v>
      </c>
      <c r="N837" s="34">
        <v>3.0947179999999999</v>
      </c>
      <c r="O837" s="68">
        <f t="shared" si="174"/>
        <v>5.7955448049851198E-5</v>
      </c>
      <c r="P837" s="71"/>
      <c r="Q837" s="10">
        <v>2</v>
      </c>
      <c r="R837" s="8">
        <v>42</v>
      </c>
      <c r="S837" s="8">
        <v>1</v>
      </c>
      <c r="T837" s="8">
        <v>0</v>
      </c>
      <c r="U837" s="8">
        <v>0</v>
      </c>
      <c r="V837" s="8">
        <v>0</v>
      </c>
      <c r="W837" s="22">
        <v>0</v>
      </c>
      <c r="X837" s="16">
        <v>45</v>
      </c>
      <c r="Y837" s="8">
        <v>45</v>
      </c>
      <c r="Z837" s="9">
        <f t="shared" si="175"/>
        <v>0</v>
      </c>
      <c r="AA837" s="8">
        <f t="shared" si="176"/>
        <v>0</v>
      </c>
      <c r="AB837" s="42" t="str">
        <f t="shared" si="177"/>
        <v>A. Below 50</v>
      </c>
      <c r="AC837" s="40">
        <v>0.9</v>
      </c>
      <c r="AD837" s="26">
        <f t="shared" si="178"/>
        <v>41</v>
      </c>
      <c r="AE837" s="31">
        <f t="shared" si="179"/>
        <v>1</v>
      </c>
      <c r="AF837" s="31">
        <f>Table1[[#This Row],[Contactable leads]]*Table1[[#This Row],[Average productive calls per lead]]</f>
        <v>41</v>
      </c>
      <c r="AG837" s="31">
        <f>Table1[[#This Row],[Total Calls]]*$AG$1</f>
        <v>36.9</v>
      </c>
      <c r="AH837" s="31">
        <f>IF(Table1[[#This Row],[MSRU]]="Metro",3,IF(Table1[[#This Row],[MSRU]]="URBAN",2,1))</f>
        <v>1</v>
      </c>
      <c r="AI837" s="23">
        <f t="shared" si="180"/>
        <v>24</v>
      </c>
      <c r="AJ837" s="4">
        <f t="shared" si="181"/>
        <v>8</v>
      </c>
      <c r="AK837" s="4">
        <f t="shared" si="182"/>
        <v>6</v>
      </c>
      <c r="AL837" s="4">
        <f t="shared" si="183"/>
        <v>15</v>
      </c>
      <c r="AM837" s="4">
        <f>(Table1[[#This Row],[Total Employees dedicated for sales pitch]]*Table1[[#This Row],[Working days]]*Table1[[#This Row],[Productive working hours]]*60)/Table1[[#This Row],[Minutes per connected call]]</f>
        <v>576</v>
      </c>
      <c r="AN83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41</v>
      </c>
      <c r="AO837" s="22">
        <f>Table1[[#This Row],[Contactable leads]]-Table1[[#This Row],[Contacted leads]]</f>
        <v>0</v>
      </c>
      <c r="AP837" s="17"/>
    </row>
    <row r="838" spans="1:42" x14ac:dyDescent="0.35">
      <c r="A838" s="11">
        <v>840</v>
      </c>
      <c r="B838" s="5" t="str">
        <f>IF(Table1[[#This Row],[Savings]]&gt;0,"N","Y")</f>
        <v>N</v>
      </c>
      <c r="C838" s="5" t="s">
        <v>316</v>
      </c>
      <c r="D838" s="5" t="s">
        <v>340</v>
      </c>
      <c r="E838" s="5" t="s">
        <v>1126</v>
      </c>
      <c r="F838" s="6">
        <v>44945</v>
      </c>
      <c r="G838" s="7">
        <f t="shared" ca="1" si="171"/>
        <v>2</v>
      </c>
      <c r="H838" s="4">
        <v>4</v>
      </c>
      <c r="I838" s="5" t="str">
        <f>IF(Table1[[#This Row],[No of Employees]]&lt;5,"Below 5",IF(Table1[[#This Row],[No of Employees]]&lt;10,"5 to 10",IF(Table1[[#This Row],[No of Employees]]&lt;15,"10 to 15","Above 15")))</f>
        <v>Below 5</v>
      </c>
      <c r="J838" s="57">
        <v>0.38604100000000002</v>
      </c>
      <c r="K838" s="34">
        <v>4.6486E-2</v>
      </c>
      <c r="L838" s="34">
        <f t="shared" si="172"/>
        <v>0.43252699999999999</v>
      </c>
      <c r="M838" s="67">
        <f t="shared" si="173"/>
        <v>1.5861150435241856E-5</v>
      </c>
      <c r="N838" s="34">
        <v>1.877521</v>
      </c>
      <c r="O838" s="68">
        <f t="shared" si="174"/>
        <v>3.5160738645008909E-5</v>
      </c>
      <c r="P838" s="71"/>
      <c r="Q838" s="10">
        <v>0</v>
      </c>
      <c r="R838" s="8">
        <v>22</v>
      </c>
      <c r="S838" s="8">
        <v>1</v>
      </c>
      <c r="T838" s="8">
        <v>0</v>
      </c>
      <c r="U838" s="8">
        <v>0</v>
      </c>
      <c r="V838" s="8">
        <v>0</v>
      </c>
      <c r="W838" s="22">
        <v>1</v>
      </c>
      <c r="X838" s="16">
        <v>24</v>
      </c>
      <c r="Y838" s="8">
        <v>24</v>
      </c>
      <c r="Z838" s="9">
        <f t="shared" si="175"/>
        <v>0</v>
      </c>
      <c r="AA838" s="8">
        <f t="shared" si="176"/>
        <v>0</v>
      </c>
      <c r="AB838" s="42" t="str">
        <f t="shared" si="177"/>
        <v>A. Below 50</v>
      </c>
      <c r="AC838" s="40">
        <v>0.9</v>
      </c>
      <c r="AD838" s="26">
        <f t="shared" si="178"/>
        <v>22</v>
      </c>
      <c r="AE838" s="31">
        <f t="shared" si="179"/>
        <v>1</v>
      </c>
      <c r="AF838" s="31">
        <f>Table1[[#This Row],[Contactable leads]]*Table1[[#This Row],[Average productive calls per lead]]</f>
        <v>22</v>
      </c>
      <c r="AG838" s="31">
        <f>Table1[[#This Row],[Total Calls]]*$AG$1</f>
        <v>19.8</v>
      </c>
      <c r="AH838" s="31">
        <f>IF(Table1[[#This Row],[MSRU]]="Metro",3,IF(Table1[[#This Row],[MSRU]]="URBAN",2,1))</f>
        <v>3</v>
      </c>
      <c r="AI838" s="23">
        <f t="shared" si="180"/>
        <v>24</v>
      </c>
      <c r="AJ838" s="4">
        <f t="shared" si="181"/>
        <v>8</v>
      </c>
      <c r="AK838" s="4">
        <f t="shared" si="182"/>
        <v>6</v>
      </c>
      <c r="AL838" s="4">
        <f t="shared" si="183"/>
        <v>15</v>
      </c>
      <c r="AM838" s="4">
        <f>(Table1[[#This Row],[Total Employees dedicated for sales pitch]]*Table1[[#This Row],[Working days]]*Table1[[#This Row],[Productive working hours]]*60)/Table1[[#This Row],[Minutes per connected call]]</f>
        <v>1728</v>
      </c>
      <c r="AN83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22</v>
      </c>
      <c r="AO838" s="22">
        <f>Table1[[#This Row],[Contactable leads]]-Table1[[#This Row],[Contacted leads]]</f>
        <v>0</v>
      </c>
      <c r="AP838" s="17"/>
    </row>
    <row r="839" spans="1:42" x14ac:dyDescent="0.35">
      <c r="A839" s="11">
        <v>841</v>
      </c>
      <c r="B839" s="5" t="str">
        <f>IF(Table1[[#This Row],[Savings]]&gt;0,"N","Y")</f>
        <v>N</v>
      </c>
      <c r="C839" s="5" t="s">
        <v>181</v>
      </c>
      <c r="D839" s="5" t="s">
        <v>356</v>
      </c>
      <c r="E839" s="5" t="s">
        <v>1127</v>
      </c>
      <c r="F839" s="6">
        <v>44945</v>
      </c>
      <c r="G839" s="7">
        <f t="shared" ca="1" si="171"/>
        <v>2</v>
      </c>
      <c r="H839" s="4">
        <v>3</v>
      </c>
      <c r="I839" s="5" t="str">
        <f>IF(Table1[[#This Row],[No of Employees]]&lt;5,"Below 5",IF(Table1[[#This Row],[No of Employees]]&lt;10,"5 to 10",IF(Table1[[#This Row],[No of Employees]]&lt;15,"10 to 15","Above 15")))</f>
        <v>Below 5</v>
      </c>
      <c r="J839" s="57">
        <v>0.96718000000000004</v>
      </c>
      <c r="K839" s="34">
        <v>0.19162199999999999</v>
      </c>
      <c r="L839" s="34">
        <f t="shared" si="172"/>
        <v>1.1588020000000001</v>
      </c>
      <c r="M839" s="67">
        <f t="shared" si="173"/>
        <v>4.2494301735288512E-5</v>
      </c>
      <c r="N839" s="34">
        <v>1.507836</v>
      </c>
      <c r="O839" s="68">
        <f t="shared" si="174"/>
        <v>2.8237568323089677E-5</v>
      </c>
      <c r="P839" s="71"/>
      <c r="Q839" s="10">
        <v>1</v>
      </c>
      <c r="R839" s="8">
        <v>20</v>
      </c>
      <c r="S839" s="8">
        <v>2</v>
      </c>
      <c r="T839" s="8">
        <v>0</v>
      </c>
      <c r="U839" s="8">
        <v>0</v>
      </c>
      <c r="V839" s="8">
        <v>0</v>
      </c>
      <c r="W839" s="22">
        <v>0</v>
      </c>
      <c r="X839" s="16">
        <v>23</v>
      </c>
      <c r="Y839" s="8">
        <v>22</v>
      </c>
      <c r="Z839" s="9">
        <f t="shared" si="175"/>
        <v>4.3478260869565188E-2</v>
      </c>
      <c r="AA839" s="8">
        <f t="shared" si="176"/>
        <v>1</v>
      </c>
      <c r="AB839" s="42" t="str">
        <f t="shared" si="177"/>
        <v>A. Below 50</v>
      </c>
      <c r="AC839" s="40">
        <v>0.9</v>
      </c>
      <c r="AD839" s="26">
        <f t="shared" si="178"/>
        <v>20</v>
      </c>
      <c r="AE839" s="31">
        <f t="shared" si="179"/>
        <v>1</v>
      </c>
      <c r="AF839" s="31">
        <f>Table1[[#This Row],[Contactable leads]]*Table1[[#This Row],[Average productive calls per lead]]</f>
        <v>20</v>
      </c>
      <c r="AG839" s="31">
        <f>Table1[[#This Row],[Total Calls]]*$AG$1</f>
        <v>18</v>
      </c>
      <c r="AH839" s="31">
        <f>IF(Table1[[#This Row],[MSRU]]="Metro",3,IF(Table1[[#This Row],[MSRU]]="URBAN",2,1))</f>
        <v>2</v>
      </c>
      <c r="AI839" s="23">
        <f t="shared" si="180"/>
        <v>24</v>
      </c>
      <c r="AJ839" s="4">
        <f t="shared" si="181"/>
        <v>8</v>
      </c>
      <c r="AK839" s="4">
        <f t="shared" si="182"/>
        <v>6</v>
      </c>
      <c r="AL839" s="4">
        <f t="shared" si="183"/>
        <v>15</v>
      </c>
      <c r="AM839" s="4">
        <f>(Table1[[#This Row],[Total Employees dedicated for sales pitch]]*Table1[[#This Row],[Working days]]*Table1[[#This Row],[Productive working hours]]*60)/Table1[[#This Row],[Minutes per connected call]]</f>
        <v>1152</v>
      </c>
      <c r="AN83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20</v>
      </c>
      <c r="AO839" s="22">
        <f>Table1[[#This Row],[Contactable leads]]-Table1[[#This Row],[Contacted leads]]</f>
        <v>0</v>
      </c>
      <c r="AP839" s="17"/>
    </row>
    <row r="840" spans="1:42" x14ac:dyDescent="0.35">
      <c r="A840" s="11">
        <v>842</v>
      </c>
      <c r="B840" s="5" t="str">
        <f>IF(Table1[[#This Row],[Savings]]&gt;0,"N","Y")</f>
        <v>N</v>
      </c>
      <c r="C840" s="5" t="s">
        <v>174</v>
      </c>
      <c r="D840" s="5" t="s">
        <v>175</v>
      </c>
      <c r="E840" s="5" t="s">
        <v>1128</v>
      </c>
      <c r="F840" s="6">
        <v>44965</v>
      </c>
      <c r="G840" s="7">
        <f t="shared" ca="1" si="171"/>
        <v>2</v>
      </c>
      <c r="H840" s="4">
        <v>3</v>
      </c>
      <c r="I840" s="5" t="str">
        <f>IF(Table1[[#This Row],[No of Employees]]&lt;5,"Below 5",IF(Table1[[#This Row],[No of Employees]]&lt;10,"5 to 10",IF(Table1[[#This Row],[No of Employees]]&lt;15,"10 to 15","Above 15")))</f>
        <v>Below 5</v>
      </c>
      <c r="J840" s="57">
        <v>1.2199530000000001</v>
      </c>
      <c r="K840" s="34">
        <v>1.60006</v>
      </c>
      <c r="L840" s="34">
        <f t="shared" si="172"/>
        <v>2.8200130000000003</v>
      </c>
      <c r="M840" s="67">
        <f t="shared" si="173"/>
        <v>1.0341238910481356E-4</v>
      </c>
      <c r="N840" s="34">
        <v>3.7662909999999998</v>
      </c>
      <c r="O840" s="68">
        <f t="shared" si="174"/>
        <v>7.053213972682555E-5</v>
      </c>
      <c r="P840" s="71"/>
      <c r="Q840" s="10">
        <v>0</v>
      </c>
      <c r="R840" s="8">
        <v>33</v>
      </c>
      <c r="S840" s="8">
        <v>0</v>
      </c>
      <c r="T840" s="8">
        <v>1</v>
      </c>
      <c r="U840" s="8">
        <v>0</v>
      </c>
      <c r="V840" s="8">
        <v>0</v>
      </c>
      <c r="W840" s="22">
        <v>0</v>
      </c>
      <c r="X840" s="16">
        <v>34</v>
      </c>
      <c r="Y840" s="8">
        <v>33</v>
      </c>
      <c r="Z840" s="9">
        <f t="shared" si="175"/>
        <v>2.9411764705882359E-2</v>
      </c>
      <c r="AA840" s="8">
        <f t="shared" si="176"/>
        <v>1</v>
      </c>
      <c r="AB840" s="42" t="str">
        <f t="shared" si="177"/>
        <v>A. Below 50</v>
      </c>
      <c r="AC840" s="40">
        <v>0.9</v>
      </c>
      <c r="AD840" s="26">
        <f t="shared" si="178"/>
        <v>30</v>
      </c>
      <c r="AE840" s="31">
        <f t="shared" si="179"/>
        <v>1</v>
      </c>
      <c r="AF840" s="31">
        <f>Table1[[#This Row],[Contactable leads]]*Table1[[#This Row],[Average productive calls per lead]]</f>
        <v>30</v>
      </c>
      <c r="AG840" s="31">
        <f>Table1[[#This Row],[Total Calls]]*$AG$1</f>
        <v>27</v>
      </c>
      <c r="AH840" s="31">
        <f>IF(Table1[[#This Row],[MSRU]]="Metro",3,IF(Table1[[#This Row],[MSRU]]="URBAN",2,1))</f>
        <v>1</v>
      </c>
      <c r="AI840" s="23">
        <f t="shared" si="180"/>
        <v>24</v>
      </c>
      <c r="AJ840" s="4">
        <f t="shared" si="181"/>
        <v>8</v>
      </c>
      <c r="AK840" s="4">
        <f t="shared" si="182"/>
        <v>6</v>
      </c>
      <c r="AL840" s="4">
        <f t="shared" si="183"/>
        <v>15</v>
      </c>
      <c r="AM840" s="4">
        <f>(Table1[[#This Row],[Total Employees dedicated for sales pitch]]*Table1[[#This Row],[Working days]]*Table1[[#This Row],[Productive working hours]]*60)/Table1[[#This Row],[Minutes per connected call]]</f>
        <v>576</v>
      </c>
      <c r="AN84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30</v>
      </c>
      <c r="AO840" s="22">
        <f>Table1[[#This Row],[Contactable leads]]-Table1[[#This Row],[Contacted leads]]</f>
        <v>0</v>
      </c>
      <c r="AP840" s="17"/>
    </row>
    <row r="841" spans="1:42" x14ac:dyDescent="0.35">
      <c r="A841" s="11">
        <v>843</v>
      </c>
      <c r="B841" s="5" t="str">
        <f>IF(Table1[[#This Row],[Savings]]&gt;0,"N","Y")</f>
        <v>N</v>
      </c>
      <c r="C841" s="5" t="s">
        <v>312</v>
      </c>
      <c r="D841" s="5" t="s">
        <v>175</v>
      </c>
      <c r="E841" s="5" t="s">
        <v>1129</v>
      </c>
      <c r="F841" s="6">
        <v>44963</v>
      </c>
      <c r="G841" s="7">
        <f t="shared" ca="1" si="171"/>
        <v>2</v>
      </c>
      <c r="H841" s="4">
        <v>3</v>
      </c>
      <c r="I841" s="5" t="str">
        <f>IF(Table1[[#This Row],[No of Employees]]&lt;5,"Below 5",IF(Table1[[#This Row],[No of Employees]]&lt;10,"5 to 10",IF(Table1[[#This Row],[No of Employees]]&lt;15,"10 to 15","Above 15")))</f>
        <v>Below 5</v>
      </c>
      <c r="J841" s="57">
        <v>1.128466</v>
      </c>
      <c r="K841" s="34">
        <v>9.4020999999999993E-2</v>
      </c>
      <c r="L841" s="34">
        <f t="shared" si="172"/>
        <v>1.2224869999999999</v>
      </c>
      <c r="M841" s="67">
        <f t="shared" si="173"/>
        <v>4.4829687423276479E-5</v>
      </c>
      <c r="N841" s="34">
        <v>0.69621999999999995</v>
      </c>
      <c r="O841" s="68">
        <f t="shared" si="174"/>
        <v>1.3038261334721742E-5</v>
      </c>
      <c r="P841" s="71"/>
      <c r="Q841" s="10">
        <v>1</v>
      </c>
      <c r="R841" s="8">
        <v>16</v>
      </c>
      <c r="S841" s="8">
        <v>0</v>
      </c>
      <c r="T841" s="8">
        <v>0</v>
      </c>
      <c r="U841" s="8">
        <v>0</v>
      </c>
      <c r="V841" s="8">
        <v>0</v>
      </c>
      <c r="W841" s="22">
        <v>0</v>
      </c>
      <c r="X841" s="16">
        <v>17</v>
      </c>
      <c r="Y841" s="8">
        <v>17</v>
      </c>
      <c r="Z841" s="9">
        <f t="shared" si="175"/>
        <v>0</v>
      </c>
      <c r="AA841" s="8">
        <f t="shared" si="176"/>
        <v>0</v>
      </c>
      <c r="AB841" s="42" t="str">
        <f t="shared" si="177"/>
        <v>A. Below 50</v>
      </c>
      <c r="AC841" s="40">
        <v>0.9</v>
      </c>
      <c r="AD841" s="26">
        <f t="shared" si="178"/>
        <v>15</v>
      </c>
      <c r="AE841" s="31">
        <f t="shared" si="179"/>
        <v>1</v>
      </c>
      <c r="AF841" s="31">
        <f>Table1[[#This Row],[Contactable leads]]*Table1[[#This Row],[Average productive calls per lead]]</f>
        <v>15</v>
      </c>
      <c r="AG841" s="31">
        <f>Table1[[#This Row],[Total Calls]]*$AG$1</f>
        <v>13.5</v>
      </c>
      <c r="AH841" s="31">
        <f>IF(Table1[[#This Row],[MSRU]]="Metro",3,IF(Table1[[#This Row],[MSRU]]="URBAN",2,1))</f>
        <v>1</v>
      </c>
      <c r="AI841" s="23">
        <f t="shared" si="180"/>
        <v>24</v>
      </c>
      <c r="AJ841" s="4">
        <f t="shared" si="181"/>
        <v>8</v>
      </c>
      <c r="AK841" s="4">
        <f t="shared" si="182"/>
        <v>6</v>
      </c>
      <c r="AL841" s="4">
        <f t="shared" si="183"/>
        <v>15</v>
      </c>
      <c r="AM841" s="4">
        <f>(Table1[[#This Row],[Total Employees dedicated for sales pitch]]*Table1[[#This Row],[Working days]]*Table1[[#This Row],[Productive working hours]]*60)/Table1[[#This Row],[Minutes per connected call]]</f>
        <v>576</v>
      </c>
      <c r="AN84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15</v>
      </c>
      <c r="AO841" s="22">
        <f>Table1[[#This Row],[Contactable leads]]-Table1[[#This Row],[Contacted leads]]</f>
        <v>0</v>
      </c>
      <c r="AP841" s="17"/>
    </row>
    <row r="842" spans="1:42" x14ac:dyDescent="0.35">
      <c r="A842" s="11">
        <v>844</v>
      </c>
      <c r="B842" s="5" t="str">
        <f>IF(Table1[[#This Row],[Savings]]&gt;0,"N","Y")</f>
        <v>N</v>
      </c>
      <c r="C842" s="5" t="s">
        <v>312</v>
      </c>
      <c r="D842" s="5" t="s">
        <v>340</v>
      </c>
      <c r="E842" s="5" t="s">
        <v>1130</v>
      </c>
      <c r="F842" s="6">
        <v>44961</v>
      </c>
      <c r="G842" s="7">
        <f t="shared" ca="1" si="171"/>
        <v>2</v>
      </c>
      <c r="H842" s="4">
        <v>3</v>
      </c>
      <c r="I842" s="5" t="str">
        <f>IF(Table1[[#This Row],[No of Employees]]&lt;5,"Below 5",IF(Table1[[#This Row],[No of Employees]]&lt;10,"5 to 10",IF(Table1[[#This Row],[No of Employees]]&lt;15,"10 to 15","Above 15")))</f>
        <v>Below 5</v>
      </c>
      <c r="J842" s="57">
        <v>0.94753299999999996</v>
      </c>
      <c r="K842" s="34">
        <v>2.1194000000000001E-2</v>
      </c>
      <c r="L842" s="34">
        <f t="shared" si="172"/>
        <v>0.968727</v>
      </c>
      <c r="M842" s="67">
        <f t="shared" si="173"/>
        <v>3.552408214442228E-5</v>
      </c>
      <c r="N842" s="34">
        <v>2.2982520000000002</v>
      </c>
      <c r="O842" s="68">
        <f t="shared" si="174"/>
        <v>4.3039858362366664E-5</v>
      </c>
      <c r="P842" s="71"/>
      <c r="Q842" s="10">
        <v>2</v>
      </c>
      <c r="R842" s="8">
        <v>24</v>
      </c>
      <c r="S842" s="8">
        <v>0</v>
      </c>
      <c r="T842" s="8">
        <v>0</v>
      </c>
      <c r="U842" s="8">
        <v>0</v>
      </c>
      <c r="V842" s="8">
        <v>0</v>
      </c>
      <c r="W842" s="22">
        <v>0</v>
      </c>
      <c r="X842" s="16">
        <v>26</v>
      </c>
      <c r="Y842" s="8">
        <v>26</v>
      </c>
      <c r="Z842" s="9">
        <f t="shared" si="175"/>
        <v>0</v>
      </c>
      <c r="AA842" s="8">
        <f t="shared" si="176"/>
        <v>0</v>
      </c>
      <c r="AB842" s="42" t="str">
        <f t="shared" si="177"/>
        <v>A. Below 50</v>
      </c>
      <c r="AC842" s="40">
        <v>0.9</v>
      </c>
      <c r="AD842" s="26">
        <f t="shared" si="178"/>
        <v>23</v>
      </c>
      <c r="AE842" s="31">
        <f t="shared" si="179"/>
        <v>1</v>
      </c>
      <c r="AF842" s="31">
        <f>Table1[[#This Row],[Contactable leads]]*Table1[[#This Row],[Average productive calls per lead]]</f>
        <v>23</v>
      </c>
      <c r="AG842" s="31">
        <f>Table1[[#This Row],[Total Calls]]*$AG$1</f>
        <v>20.7</v>
      </c>
      <c r="AH842" s="31">
        <f>IF(Table1[[#This Row],[MSRU]]="Metro",3,IF(Table1[[#This Row],[MSRU]]="URBAN",2,1))</f>
        <v>3</v>
      </c>
      <c r="AI842" s="23">
        <f t="shared" si="180"/>
        <v>24</v>
      </c>
      <c r="AJ842" s="4">
        <f t="shared" si="181"/>
        <v>8</v>
      </c>
      <c r="AK842" s="4">
        <f t="shared" si="182"/>
        <v>6</v>
      </c>
      <c r="AL842" s="4">
        <f t="shared" si="183"/>
        <v>15</v>
      </c>
      <c r="AM842" s="4">
        <f>(Table1[[#This Row],[Total Employees dedicated for sales pitch]]*Table1[[#This Row],[Working days]]*Table1[[#This Row],[Productive working hours]]*60)/Table1[[#This Row],[Minutes per connected call]]</f>
        <v>1728</v>
      </c>
      <c r="AN84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23</v>
      </c>
      <c r="AO842" s="22">
        <f>Table1[[#This Row],[Contactable leads]]-Table1[[#This Row],[Contacted leads]]</f>
        <v>0</v>
      </c>
      <c r="AP842" s="17"/>
    </row>
    <row r="843" spans="1:42" x14ac:dyDescent="0.35">
      <c r="A843" s="11">
        <v>845</v>
      </c>
      <c r="B843" s="5" t="str">
        <f>IF(Table1[[#This Row],[Savings]]&gt;0,"N","Y")</f>
        <v>N</v>
      </c>
      <c r="C843" s="5" t="s">
        <v>314</v>
      </c>
      <c r="D843" s="5" t="s">
        <v>340</v>
      </c>
      <c r="E843" s="5" t="s">
        <v>1131</v>
      </c>
      <c r="F843" s="6">
        <v>44993</v>
      </c>
      <c r="G843" s="7">
        <f t="shared" ca="1" si="171"/>
        <v>2</v>
      </c>
      <c r="H843" s="4">
        <v>4</v>
      </c>
      <c r="I843" s="5" t="str">
        <f>IF(Table1[[#This Row],[No of Employees]]&lt;5,"Below 5",IF(Table1[[#This Row],[No of Employees]]&lt;10,"5 to 10",IF(Table1[[#This Row],[No of Employees]]&lt;15,"10 to 15","Above 15")))</f>
        <v>Below 5</v>
      </c>
      <c r="J843" s="57">
        <v>0.190971</v>
      </c>
      <c r="K843" s="34">
        <v>2.2023000000000001E-2</v>
      </c>
      <c r="L843" s="34">
        <f t="shared" si="172"/>
        <v>0.21299400000000002</v>
      </c>
      <c r="M843" s="67">
        <f t="shared" si="173"/>
        <v>7.8106797397709363E-6</v>
      </c>
      <c r="N843" s="34">
        <v>0.30282100000000001</v>
      </c>
      <c r="O843" s="68">
        <f t="shared" si="174"/>
        <v>5.6709938462580405E-6</v>
      </c>
      <c r="P843" s="71"/>
      <c r="Q843" s="10">
        <v>0</v>
      </c>
      <c r="R843" s="8">
        <v>2</v>
      </c>
      <c r="S843" s="8">
        <v>1</v>
      </c>
      <c r="T843" s="8">
        <v>0</v>
      </c>
      <c r="U843" s="8">
        <v>0</v>
      </c>
      <c r="V843" s="8">
        <v>0</v>
      </c>
      <c r="W843" s="22">
        <v>0</v>
      </c>
      <c r="X843" s="16">
        <v>3</v>
      </c>
      <c r="Y843" s="8">
        <v>2</v>
      </c>
      <c r="Z843" s="9">
        <f t="shared" si="175"/>
        <v>0.33333333333333337</v>
      </c>
      <c r="AA843" s="8">
        <f t="shared" si="176"/>
        <v>1</v>
      </c>
      <c r="AB843" s="42" t="str">
        <f t="shared" si="177"/>
        <v>A. Below 50</v>
      </c>
      <c r="AC843" s="40">
        <v>0.9</v>
      </c>
      <c r="AD843" s="26">
        <f t="shared" si="178"/>
        <v>2</v>
      </c>
      <c r="AE843" s="31">
        <f t="shared" si="179"/>
        <v>1</v>
      </c>
      <c r="AF843" s="31">
        <f>Table1[[#This Row],[Contactable leads]]*Table1[[#This Row],[Average productive calls per lead]]</f>
        <v>2</v>
      </c>
      <c r="AG843" s="31">
        <f>Table1[[#This Row],[Total Calls]]*$AG$1</f>
        <v>1.8</v>
      </c>
      <c r="AH843" s="31">
        <f>IF(Table1[[#This Row],[MSRU]]="Metro",3,IF(Table1[[#This Row],[MSRU]]="URBAN",2,1))</f>
        <v>3</v>
      </c>
      <c r="AI843" s="23">
        <f t="shared" si="180"/>
        <v>24</v>
      </c>
      <c r="AJ843" s="4">
        <f t="shared" si="181"/>
        <v>8</v>
      </c>
      <c r="AK843" s="4">
        <f t="shared" si="182"/>
        <v>6</v>
      </c>
      <c r="AL843" s="4">
        <f t="shared" si="183"/>
        <v>15</v>
      </c>
      <c r="AM843" s="4">
        <f>(Table1[[#This Row],[Total Employees dedicated for sales pitch]]*Table1[[#This Row],[Working days]]*Table1[[#This Row],[Productive working hours]]*60)/Table1[[#This Row],[Minutes per connected call]]</f>
        <v>1728</v>
      </c>
      <c r="AN84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</v>
      </c>
      <c r="AO843" s="22">
        <f>Table1[[#This Row],[Contactable leads]]-Table1[[#This Row],[Contacted leads]]</f>
        <v>0</v>
      </c>
      <c r="AP843" s="17"/>
    </row>
    <row r="844" spans="1:42" x14ac:dyDescent="0.35">
      <c r="A844" s="11">
        <v>846</v>
      </c>
      <c r="B844" s="5" t="str">
        <f>IF(Table1[[#This Row],[Savings]]&gt;0,"N","Y")</f>
        <v>N</v>
      </c>
      <c r="C844" s="5" t="s">
        <v>213</v>
      </c>
      <c r="D844" s="5" t="s">
        <v>175</v>
      </c>
      <c r="E844" s="5" t="s">
        <v>1132</v>
      </c>
      <c r="F844" s="6">
        <v>44949</v>
      </c>
      <c r="G844" s="7">
        <f t="shared" ca="1" si="171"/>
        <v>2</v>
      </c>
      <c r="H844" s="4">
        <v>5</v>
      </c>
      <c r="I844" s="5" t="str">
        <f>IF(Table1[[#This Row],[No of Employees]]&lt;5,"Below 5",IF(Table1[[#This Row],[No of Employees]]&lt;10,"5 to 10",IF(Table1[[#This Row],[No of Employees]]&lt;15,"10 to 15","Above 15")))</f>
        <v>5 to 10</v>
      </c>
      <c r="J844" s="57">
        <v>0.58267000000000002</v>
      </c>
      <c r="K844" s="34">
        <v>4.4467E-2</v>
      </c>
      <c r="L844" s="34">
        <f t="shared" si="172"/>
        <v>0.62713700000000006</v>
      </c>
      <c r="M844" s="67">
        <f t="shared" si="173"/>
        <v>2.299767251641232E-5</v>
      </c>
      <c r="N844" s="34">
        <v>0.83255599999999996</v>
      </c>
      <c r="O844" s="68">
        <f t="shared" si="174"/>
        <v>1.5591454861668144E-5</v>
      </c>
      <c r="P844" s="71"/>
      <c r="Q844" s="10">
        <v>1</v>
      </c>
      <c r="R844" s="8">
        <v>13</v>
      </c>
      <c r="S844" s="8">
        <v>0</v>
      </c>
      <c r="T844" s="8">
        <v>0</v>
      </c>
      <c r="U844" s="8">
        <v>0</v>
      </c>
      <c r="V844" s="8">
        <v>0</v>
      </c>
      <c r="W844" s="22">
        <v>0</v>
      </c>
      <c r="X844" s="16">
        <v>14</v>
      </c>
      <c r="Y844" s="8">
        <v>14</v>
      </c>
      <c r="Z844" s="9">
        <f t="shared" si="175"/>
        <v>0</v>
      </c>
      <c r="AA844" s="8">
        <f t="shared" si="176"/>
        <v>0</v>
      </c>
      <c r="AB844" s="42" t="str">
        <f t="shared" si="177"/>
        <v>A. Below 50</v>
      </c>
      <c r="AC844" s="40">
        <v>0.9</v>
      </c>
      <c r="AD844" s="26">
        <f t="shared" si="178"/>
        <v>13</v>
      </c>
      <c r="AE844" s="31">
        <f t="shared" si="179"/>
        <v>1</v>
      </c>
      <c r="AF844" s="31">
        <f>Table1[[#This Row],[Contactable leads]]*Table1[[#This Row],[Average productive calls per lead]]</f>
        <v>13</v>
      </c>
      <c r="AG844" s="31">
        <f>Table1[[#This Row],[Total Calls]]*$AG$1</f>
        <v>11.700000000000001</v>
      </c>
      <c r="AH844" s="31">
        <f>IF(Table1[[#This Row],[MSRU]]="Metro",3,IF(Table1[[#This Row],[MSRU]]="URBAN",2,1))</f>
        <v>1</v>
      </c>
      <c r="AI844" s="23">
        <f t="shared" si="180"/>
        <v>24</v>
      </c>
      <c r="AJ844" s="4">
        <f t="shared" si="181"/>
        <v>8</v>
      </c>
      <c r="AK844" s="4">
        <f t="shared" si="182"/>
        <v>6</v>
      </c>
      <c r="AL844" s="4">
        <f t="shared" si="183"/>
        <v>15</v>
      </c>
      <c r="AM844" s="4">
        <f>(Table1[[#This Row],[Total Employees dedicated for sales pitch]]*Table1[[#This Row],[Working days]]*Table1[[#This Row],[Productive working hours]]*60)/Table1[[#This Row],[Minutes per connected call]]</f>
        <v>576</v>
      </c>
      <c r="AN84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13</v>
      </c>
      <c r="AO844" s="22">
        <f>Table1[[#This Row],[Contactable leads]]-Table1[[#This Row],[Contacted leads]]</f>
        <v>0</v>
      </c>
      <c r="AP844" s="17"/>
    </row>
    <row r="845" spans="1:42" x14ac:dyDescent="0.35">
      <c r="A845" s="11">
        <v>847</v>
      </c>
      <c r="B845" s="5" t="str">
        <f>IF(Table1[[#This Row],[Savings]]&gt;0,"N","Y")</f>
        <v>N</v>
      </c>
      <c r="C845" s="5" t="s">
        <v>174</v>
      </c>
      <c r="D845" s="5" t="s">
        <v>343</v>
      </c>
      <c r="E845" s="5" t="s">
        <v>1133</v>
      </c>
      <c r="F845" s="6">
        <v>44984</v>
      </c>
      <c r="G845" s="7">
        <f t="shared" ca="1" si="171"/>
        <v>2</v>
      </c>
      <c r="H845" s="4">
        <v>3</v>
      </c>
      <c r="I845" s="5" t="str">
        <f>IF(Table1[[#This Row],[No of Employees]]&lt;5,"Below 5",IF(Table1[[#This Row],[No of Employees]]&lt;10,"5 to 10",IF(Table1[[#This Row],[No of Employees]]&lt;15,"10 to 15","Above 15")))</f>
        <v>Below 5</v>
      </c>
      <c r="J845" s="57">
        <v>0.34727599999999997</v>
      </c>
      <c r="K845" s="34">
        <v>2.823E-3</v>
      </c>
      <c r="L845" s="34">
        <f t="shared" si="172"/>
        <v>0.35009899999999999</v>
      </c>
      <c r="M845" s="67">
        <f t="shared" si="173"/>
        <v>1.2838442238814543E-5</v>
      </c>
      <c r="N845" s="34">
        <v>0.44592300000000001</v>
      </c>
      <c r="O845" s="68">
        <f t="shared" si="174"/>
        <v>8.3508957070511097E-6</v>
      </c>
      <c r="P845" s="71"/>
      <c r="Q845" s="10">
        <v>0</v>
      </c>
      <c r="R845" s="8">
        <v>6</v>
      </c>
      <c r="S845" s="8">
        <v>0</v>
      </c>
      <c r="T845" s="8">
        <v>0</v>
      </c>
      <c r="U845" s="8">
        <v>0</v>
      </c>
      <c r="V845" s="8">
        <v>0</v>
      </c>
      <c r="W845" s="22">
        <v>0</v>
      </c>
      <c r="X845" s="16">
        <v>6</v>
      </c>
      <c r="Y845" s="8">
        <v>6</v>
      </c>
      <c r="Z845" s="9">
        <f t="shared" si="175"/>
        <v>0</v>
      </c>
      <c r="AA845" s="8">
        <f t="shared" si="176"/>
        <v>0</v>
      </c>
      <c r="AB845" s="42" t="str">
        <f t="shared" si="177"/>
        <v>A. Below 50</v>
      </c>
      <c r="AC845" s="40">
        <v>0.9</v>
      </c>
      <c r="AD845" s="26">
        <f t="shared" si="178"/>
        <v>5</v>
      </c>
      <c r="AE845" s="31">
        <f t="shared" si="179"/>
        <v>1</v>
      </c>
      <c r="AF845" s="31">
        <f>Table1[[#This Row],[Contactable leads]]*Table1[[#This Row],[Average productive calls per lead]]</f>
        <v>5</v>
      </c>
      <c r="AG845" s="31">
        <f>Table1[[#This Row],[Total Calls]]*$AG$1</f>
        <v>4.5</v>
      </c>
      <c r="AH845" s="31">
        <f>IF(Table1[[#This Row],[MSRU]]="Metro",3,IF(Table1[[#This Row],[MSRU]]="URBAN",2,1))</f>
        <v>1</v>
      </c>
      <c r="AI845" s="23">
        <f t="shared" si="180"/>
        <v>24</v>
      </c>
      <c r="AJ845" s="4">
        <f t="shared" si="181"/>
        <v>8</v>
      </c>
      <c r="AK845" s="4">
        <f t="shared" si="182"/>
        <v>6</v>
      </c>
      <c r="AL845" s="4">
        <f t="shared" si="183"/>
        <v>15</v>
      </c>
      <c r="AM845" s="4">
        <f>(Table1[[#This Row],[Total Employees dedicated for sales pitch]]*Table1[[#This Row],[Working days]]*Table1[[#This Row],[Productive working hours]]*60)/Table1[[#This Row],[Minutes per connected call]]</f>
        <v>576</v>
      </c>
      <c r="AN84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</v>
      </c>
      <c r="AO845" s="22">
        <f>Table1[[#This Row],[Contactable leads]]-Table1[[#This Row],[Contacted leads]]</f>
        <v>0</v>
      </c>
      <c r="AP845" s="17"/>
    </row>
    <row r="846" spans="1:42" x14ac:dyDescent="0.35">
      <c r="A846" s="11">
        <v>848</v>
      </c>
      <c r="B846" s="5" t="str">
        <f>IF(Table1[[#This Row],[Savings]]&gt;0,"N","Y")</f>
        <v>N</v>
      </c>
      <c r="C846" s="5" t="s">
        <v>188</v>
      </c>
      <c r="D846" s="5" t="s">
        <v>343</v>
      </c>
      <c r="E846" s="5" t="s">
        <v>1134</v>
      </c>
      <c r="F846" s="6">
        <v>45012</v>
      </c>
      <c r="G846" s="7">
        <f t="shared" ca="1" si="171"/>
        <v>2</v>
      </c>
      <c r="H846" s="4">
        <v>3</v>
      </c>
      <c r="I846" s="5" t="str">
        <f>IF(Table1[[#This Row],[No of Employees]]&lt;5,"Below 5",IF(Table1[[#This Row],[No of Employees]]&lt;10,"5 to 10",IF(Table1[[#This Row],[No of Employees]]&lt;15,"10 to 15","Above 15")))</f>
        <v>Below 5</v>
      </c>
      <c r="J846" s="57">
        <v>0.11561100000000001</v>
      </c>
      <c r="K846" s="34">
        <v>0</v>
      </c>
      <c r="L846" s="34">
        <f t="shared" si="172"/>
        <v>0.11561100000000001</v>
      </c>
      <c r="M846" s="67">
        <f t="shared" si="173"/>
        <v>4.2395583696942529E-6</v>
      </c>
      <c r="N846" s="34">
        <v>0.36028300000000002</v>
      </c>
      <c r="O846" s="68">
        <f t="shared" si="174"/>
        <v>6.7470970504403126E-6</v>
      </c>
      <c r="P846" s="71"/>
      <c r="Q846" s="10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22">
        <v>0</v>
      </c>
      <c r="X846" s="16">
        <v>0</v>
      </c>
      <c r="Y846" s="8">
        <v>0</v>
      </c>
      <c r="Z846" s="9">
        <f t="shared" si="175"/>
        <v>0</v>
      </c>
      <c r="AA846" s="8">
        <f t="shared" si="176"/>
        <v>0</v>
      </c>
      <c r="AB846" s="42" t="str">
        <f t="shared" si="177"/>
        <v>A. Below 50</v>
      </c>
      <c r="AC846" s="40">
        <v>0.9</v>
      </c>
      <c r="AD846" s="26">
        <f t="shared" si="178"/>
        <v>0</v>
      </c>
      <c r="AE846" s="31">
        <f t="shared" si="179"/>
        <v>1</v>
      </c>
      <c r="AF846" s="31">
        <f>Table1[[#This Row],[Contactable leads]]*Table1[[#This Row],[Average productive calls per lead]]</f>
        <v>0</v>
      </c>
      <c r="AG846" s="31">
        <f>Table1[[#This Row],[Total Calls]]*$AG$1</f>
        <v>0</v>
      </c>
      <c r="AH846" s="31">
        <f>IF(Table1[[#This Row],[MSRU]]="Metro",3,IF(Table1[[#This Row],[MSRU]]="URBAN",2,1))</f>
        <v>1</v>
      </c>
      <c r="AI846" s="23">
        <f t="shared" si="180"/>
        <v>24</v>
      </c>
      <c r="AJ846" s="4">
        <f t="shared" si="181"/>
        <v>8</v>
      </c>
      <c r="AK846" s="4">
        <f t="shared" si="182"/>
        <v>6</v>
      </c>
      <c r="AL846" s="4">
        <f t="shared" si="183"/>
        <v>15</v>
      </c>
      <c r="AM846" s="4">
        <f>(Table1[[#This Row],[Total Employees dedicated for sales pitch]]*Table1[[#This Row],[Working days]]*Table1[[#This Row],[Productive working hours]]*60)/Table1[[#This Row],[Minutes per connected call]]</f>
        <v>576</v>
      </c>
      <c r="AN84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846" s="22">
        <f>Table1[[#This Row],[Contactable leads]]-Table1[[#This Row],[Contacted leads]]</f>
        <v>0</v>
      </c>
      <c r="AP846" s="17"/>
    </row>
    <row r="847" spans="1:42" x14ac:dyDescent="0.35">
      <c r="A847" s="11">
        <v>849</v>
      </c>
      <c r="B847" s="5" t="str">
        <f>IF(Table1[[#This Row],[Savings]]&gt;0,"N","Y")</f>
        <v>N</v>
      </c>
      <c r="C847" s="5" t="s">
        <v>190</v>
      </c>
      <c r="D847" s="5" t="s">
        <v>343</v>
      </c>
      <c r="E847" s="5" t="s">
        <v>1135</v>
      </c>
      <c r="F847" s="6">
        <v>44993</v>
      </c>
      <c r="G847" s="7">
        <f t="shared" ca="1" si="171"/>
        <v>2</v>
      </c>
      <c r="H847" s="4">
        <v>3</v>
      </c>
      <c r="I847" s="5" t="str">
        <f>IF(Table1[[#This Row],[No of Employees]]&lt;5,"Below 5",IF(Table1[[#This Row],[No of Employees]]&lt;10,"5 to 10",IF(Table1[[#This Row],[No of Employees]]&lt;15,"10 to 15","Above 15")))</f>
        <v>Below 5</v>
      </c>
      <c r="J847" s="57">
        <v>0.17155500000000001</v>
      </c>
      <c r="K847" s="34">
        <v>0</v>
      </c>
      <c r="L847" s="34">
        <f t="shared" si="172"/>
        <v>0.17155500000000001</v>
      </c>
      <c r="M847" s="67">
        <f t="shared" si="173"/>
        <v>6.2910746911011717E-6</v>
      </c>
      <c r="N847" s="34">
        <v>0.45727099999999998</v>
      </c>
      <c r="O847" s="68">
        <f t="shared" si="174"/>
        <v>8.5634121381022469E-6</v>
      </c>
      <c r="P847" s="71"/>
      <c r="Q847" s="10">
        <v>0</v>
      </c>
      <c r="R847" s="8">
        <v>2</v>
      </c>
      <c r="S847" s="8">
        <v>0</v>
      </c>
      <c r="T847" s="8">
        <v>0</v>
      </c>
      <c r="U847" s="8">
        <v>0</v>
      </c>
      <c r="V847" s="8">
        <v>0</v>
      </c>
      <c r="W847" s="22">
        <v>0</v>
      </c>
      <c r="X847" s="16">
        <v>2</v>
      </c>
      <c r="Y847" s="8">
        <v>2</v>
      </c>
      <c r="Z847" s="9">
        <f t="shared" si="175"/>
        <v>0</v>
      </c>
      <c r="AA847" s="8">
        <f t="shared" si="176"/>
        <v>0</v>
      </c>
      <c r="AB847" s="42" t="str">
        <f t="shared" si="177"/>
        <v>A. Below 50</v>
      </c>
      <c r="AC847" s="40">
        <v>0.9</v>
      </c>
      <c r="AD847" s="26">
        <f t="shared" si="178"/>
        <v>2</v>
      </c>
      <c r="AE847" s="31">
        <f t="shared" si="179"/>
        <v>1</v>
      </c>
      <c r="AF847" s="31">
        <f>Table1[[#This Row],[Contactable leads]]*Table1[[#This Row],[Average productive calls per lead]]</f>
        <v>2</v>
      </c>
      <c r="AG847" s="31">
        <f>Table1[[#This Row],[Total Calls]]*$AG$1</f>
        <v>1.8</v>
      </c>
      <c r="AH847" s="31">
        <f>IF(Table1[[#This Row],[MSRU]]="Metro",3,IF(Table1[[#This Row],[MSRU]]="URBAN",2,1))</f>
        <v>1</v>
      </c>
      <c r="AI847" s="23">
        <f t="shared" si="180"/>
        <v>24</v>
      </c>
      <c r="AJ847" s="4">
        <f t="shared" si="181"/>
        <v>8</v>
      </c>
      <c r="AK847" s="4">
        <f t="shared" si="182"/>
        <v>6</v>
      </c>
      <c r="AL847" s="4">
        <f t="shared" si="183"/>
        <v>15</v>
      </c>
      <c r="AM847" s="4">
        <f>(Table1[[#This Row],[Total Employees dedicated for sales pitch]]*Table1[[#This Row],[Working days]]*Table1[[#This Row],[Productive working hours]]*60)/Table1[[#This Row],[Minutes per connected call]]</f>
        <v>576</v>
      </c>
      <c r="AN84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</v>
      </c>
      <c r="AO847" s="22">
        <f>Table1[[#This Row],[Contactable leads]]-Table1[[#This Row],[Contacted leads]]</f>
        <v>0</v>
      </c>
      <c r="AP847" s="17"/>
    </row>
    <row r="848" spans="1:42" hidden="1" x14ac:dyDescent="0.35">
      <c r="A848" s="11">
        <v>850</v>
      </c>
      <c r="B848" s="5" t="str">
        <f>IF(Table1[[#This Row],[Savings]]&gt;0,"N","Y")</f>
        <v>Y</v>
      </c>
      <c r="C848" s="5" t="s">
        <v>174</v>
      </c>
      <c r="D848" s="5" t="s">
        <v>356</v>
      </c>
      <c r="E848" s="5" t="s">
        <v>1136</v>
      </c>
      <c r="F848" s="6">
        <v>42107</v>
      </c>
      <c r="G848" s="7">
        <f t="shared" ca="1" si="171"/>
        <v>10</v>
      </c>
      <c r="H848" s="4">
        <v>36</v>
      </c>
      <c r="I848" s="5" t="str">
        <f>IF(Table1[[#This Row],[No of Employees]]&lt;5,"Below 5",IF(Table1[[#This Row],[No of Employees]]&lt;10,"5 to 10",IF(Table1[[#This Row],[No of Employees]]&lt;15,"10 to 15","Above 15")))</f>
        <v>Above 15</v>
      </c>
      <c r="J848" s="57">
        <v>0</v>
      </c>
      <c r="K848" s="34">
        <v>0</v>
      </c>
      <c r="L848" s="34">
        <f t="shared" si="172"/>
        <v>0</v>
      </c>
      <c r="M848" s="35">
        <f t="shared" si="173"/>
        <v>0</v>
      </c>
      <c r="N848" s="34">
        <v>0</v>
      </c>
      <c r="O848" s="36">
        <f t="shared" si="174"/>
        <v>0</v>
      </c>
      <c r="P848" s="70"/>
      <c r="Q848" s="10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22">
        <v>0</v>
      </c>
      <c r="X848" s="16">
        <v>0</v>
      </c>
      <c r="Y848" s="8">
        <v>0</v>
      </c>
      <c r="Z848" s="9">
        <f t="shared" si="175"/>
        <v>0</v>
      </c>
      <c r="AA848" s="8">
        <f t="shared" si="176"/>
        <v>0</v>
      </c>
      <c r="AB848" s="42" t="str">
        <f t="shared" si="177"/>
        <v>A. Below 50</v>
      </c>
      <c r="AC848" s="40">
        <v>0.9</v>
      </c>
      <c r="AD848" s="26">
        <f t="shared" si="178"/>
        <v>0</v>
      </c>
      <c r="AE848" s="31">
        <f t="shared" si="179"/>
        <v>1</v>
      </c>
      <c r="AF848" s="31">
        <f>Table1[[#This Row],[Contactable leads]]*Table1[[#This Row],[Average productive calls per lead]]</f>
        <v>0</v>
      </c>
      <c r="AG848" s="31">
        <f>Table1[[#This Row],[Total Calls]]*$AG$1</f>
        <v>0</v>
      </c>
      <c r="AH848" s="31">
        <f>IF(Table1[[#This Row],[MSRU]]="Metro",3,IF(Table1[[#This Row],[MSRU]]="URBAN",2,1))</f>
        <v>2</v>
      </c>
      <c r="AI848" s="23">
        <f t="shared" si="180"/>
        <v>24</v>
      </c>
      <c r="AJ848" s="4">
        <f t="shared" si="181"/>
        <v>8</v>
      </c>
      <c r="AK848" s="4">
        <f t="shared" si="182"/>
        <v>6</v>
      </c>
      <c r="AL848" s="4">
        <f t="shared" si="183"/>
        <v>15</v>
      </c>
      <c r="AM848" s="4">
        <f>(Table1[[#This Row],[Total Employees dedicated for sales pitch]]*Table1[[#This Row],[Working days]]*Table1[[#This Row],[Productive working hours]]*60)/Table1[[#This Row],[Minutes per connected call]]</f>
        <v>1152</v>
      </c>
      <c r="AN84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848" s="22">
        <f>Table1[[#This Row],[Contactable leads]]-Table1[[#This Row],[Contacted leads]]</f>
        <v>0</v>
      </c>
      <c r="AP848" s="17"/>
    </row>
    <row r="849" spans="1:42" x14ac:dyDescent="0.35">
      <c r="A849" s="11">
        <v>851</v>
      </c>
      <c r="B849" s="5" t="str">
        <f>IF(Table1[[#This Row],[Savings]]&gt;0,"N","Y")</f>
        <v>N</v>
      </c>
      <c r="C849" s="5" t="s">
        <v>190</v>
      </c>
      <c r="D849" s="5" t="s">
        <v>343</v>
      </c>
      <c r="E849" s="5" t="s">
        <v>1137</v>
      </c>
      <c r="F849" s="6">
        <v>29217</v>
      </c>
      <c r="G849" s="7">
        <f t="shared" ca="1" si="171"/>
        <v>45</v>
      </c>
      <c r="H849" s="4">
        <v>5</v>
      </c>
      <c r="I849" s="5" t="str">
        <f>IF(Table1[[#This Row],[No of Employees]]&lt;5,"Below 5",IF(Table1[[#This Row],[No of Employees]]&lt;10,"5 to 10",IF(Table1[[#This Row],[No of Employees]]&lt;15,"10 to 15","Above 15")))</f>
        <v>5 to 10</v>
      </c>
      <c r="J849" s="57">
        <v>13.214319</v>
      </c>
      <c r="K849" s="34">
        <v>0.38784000000000002</v>
      </c>
      <c r="L849" s="34">
        <f t="shared" si="172"/>
        <v>13.602159</v>
      </c>
      <c r="M849" s="67">
        <f t="shared" si="173"/>
        <v>4.988032889116261E-4</v>
      </c>
      <c r="N849" s="34">
        <v>11.49109</v>
      </c>
      <c r="O849" s="68">
        <f t="shared" si="174"/>
        <v>2.1519610818535474E-4</v>
      </c>
      <c r="P849" s="71"/>
      <c r="Q849" s="10">
        <v>56</v>
      </c>
      <c r="R849" s="8">
        <v>68</v>
      </c>
      <c r="S849" s="8">
        <v>1</v>
      </c>
      <c r="T849" s="8">
        <v>9</v>
      </c>
      <c r="U849" s="8">
        <v>0</v>
      </c>
      <c r="V849" s="8">
        <v>1</v>
      </c>
      <c r="W849" s="22">
        <v>4</v>
      </c>
      <c r="X849" s="16">
        <v>139</v>
      </c>
      <c r="Y849" s="8">
        <v>136</v>
      </c>
      <c r="Z849" s="9">
        <f t="shared" si="175"/>
        <v>2.1582733812949617E-2</v>
      </c>
      <c r="AA849" s="8">
        <f t="shared" si="176"/>
        <v>3</v>
      </c>
      <c r="AB849" s="42" t="str">
        <f t="shared" si="177"/>
        <v>C. 100-250</v>
      </c>
      <c r="AC849" s="40">
        <v>0.9</v>
      </c>
      <c r="AD849" s="26">
        <f t="shared" si="178"/>
        <v>122</v>
      </c>
      <c r="AE849" s="31">
        <f t="shared" si="179"/>
        <v>1</v>
      </c>
      <c r="AF849" s="31">
        <f>Table1[[#This Row],[Contactable leads]]*Table1[[#This Row],[Average productive calls per lead]]</f>
        <v>122</v>
      </c>
      <c r="AG849" s="31">
        <f>Table1[[#This Row],[Total Calls]]*$AG$1</f>
        <v>109.8</v>
      </c>
      <c r="AH849" s="31">
        <f>IF(Table1[[#This Row],[MSRU]]="Metro",3,IF(Table1[[#This Row],[MSRU]]="URBAN",2,1))</f>
        <v>1</v>
      </c>
      <c r="AI849" s="23">
        <f t="shared" si="180"/>
        <v>24</v>
      </c>
      <c r="AJ849" s="4">
        <f t="shared" si="181"/>
        <v>8</v>
      </c>
      <c r="AK849" s="4">
        <f t="shared" si="182"/>
        <v>6</v>
      </c>
      <c r="AL849" s="4">
        <f t="shared" si="183"/>
        <v>15</v>
      </c>
      <c r="AM849" s="4">
        <f>(Table1[[#This Row],[Total Employees dedicated for sales pitch]]*Table1[[#This Row],[Working days]]*Table1[[#This Row],[Productive working hours]]*60)/Table1[[#This Row],[Minutes per connected call]]</f>
        <v>576</v>
      </c>
      <c r="AN84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122</v>
      </c>
      <c r="AO849" s="22">
        <f>Table1[[#This Row],[Contactable leads]]-Table1[[#This Row],[Contacted leads]]</f>
        <v>0</v>
      </c>
      <c r="AP849" s="17"/>
    </row>
    <row r="850" spans="1:42" x14ac:dyDescent="0.35">
      <c r="A850" s="11">
        <v>852</v>
      </c>
      <c r="B850" s="5" t="str">
        <f>IF(Table1[[#This Row],[Savings]]&gt;0,"N","Y")</f>
        <v>N</v>
      </c>
      <c r="C850" s="5" t="s">
        <v>174</v>
      </c>
      <c r="D850" s="5" t="s">
        <v>175</v>
      </c>
      <c r="E850" s="5" t="s">
        <v>220</v>
      </c>
      <c r="F850" s="6">
        <v>40717</v>
      </c>
      <c r="G850" s="7">
        <f t="shared" ca="1" si="171"/>
        <v>13</v>
      </c>
      <c r="H850" s="4">
        <v>9</v>
      </c>
      <c r="I850" s="5" t="str">
        <f>IF(Table1[[#This Row],[No of Employees]]&lt;5,"Below 5",IF(Table1[[#This Row],[No of Employees]]&lt;10,"5 to 10",IF(Table1[[#This Row],[No of Employees]]&lt;15,"10 to 15","Above 15")))</f>
        <v>5 to 10</v>
      </c>
      <c r="J850" s="57">
        <v>20.635542000000001</v>
      </c>
      <c r="K850" s="34">
        <v>3.5981070000000002</v>
      </c>
      <c r="L850" s="34">
        <f t="shared" si="172"/>
        <v>24.233649</v>
      </c>
      <c r="M850" s="67">
        <f t="shared" si="173"/>
        <v>8.8866949897659184E-4</v>
      </c>
      <c r="N850" s="34">
        <v>29.972763</v>
      </c>
      <c r="O850" s="68">
        <f t="shared" si="174"/>
        <v>5.6130636424934425E-4</v>
      </c>
      <c r="P850" s="71"/>
      <c r="Q850" s="10">
        <v>74</v>
      </c>
      <c r="R850" s="8">
        <v>147</v>
      </c>
      <c r="S850" s="8">
        <v>31</v>
      </c>
      <c r="T850" s="8">
        <v>10</v>
      </c>
      <c r="U850" s="8">
        <v>0</v>
      </c>
      <c r="V850" s="8">
        <v>2</v>
      </c>
      <c r="W850" s="22">
        <v>4</v>
      </c>
      <c r="X850" s="16">
        <v>268</v>
      </c>
      <c r="Y850" s="8">
        <v>251</v>
      </c>
      <c r="Z850" s="9">
        <f t="shared" si="175"/>
        <v>6.3432835820895539E-2</v>
      </c>
      <c r="AA850" s="8">
        <f t="shared" si="176"/>
        <v>17</v>
      </c>
      <c r="AB850" s="42" t="str">
        <f t="shared" si="177"/>
        <v>D. 240-500</v>
      </c>
      <c r="AC850" s="40">
        <v>0.9</v>
      </c>
      <c r="AD850" s="26">
        <f t="shared" si="178"/>
        <v>226</v>
      </c>
      <c r="AE850" s="31">
        <f t="shared" si="179"/>
        <v>1</v>
      </c>
      <c r="AF850" s="31">
        <f>Table1[[#This Row],[Contactable leads]]*Table1[[#This Row],[Average productive calls per lead]]</f>
        <v>226</v>
      </c>
      <c r="AG850" s="31">
        <f>Table1[[#This Row],[Total Calls]]*$AG$1</f>
        <v>203.4</v>
      </c>
      <c r="AH850" s="31">
        <f>IF(Table1[[#This Row],[MSRU]]="Metro",3,IF(Table1[[#This Row],[MSRU]]="URBAN",2,1))</f>
        <v>1</v>
      </c>
      <c r="AI850" s="23">
        <f t="shared" si="180"/>
        <v>24</v>
      </c>
      <c r="AJ850" s="4">
        <f t="shared" si="181"/>
        <v>8</v>
      </c>
      <c r="AK850" s="4">
        <f t="shared" si="182"/>
        <v>6</v>
      </c>
      <c r="AL850" s="4">
        <f t="shared" si="183"/>
        <v>15</v>
      </c>
      <c r="AM850" s="4">
        <f>(Table1[[#This Row],[Total Employees dedicated for sales pitch]]*Table1[[#This Row],[Working days]]*Table1[[#This Row],[Productive working hours]]*60)/Table1[[#This Row],[Minutes per connected call]]</f>
        <v>576</v>
      </c>
      <c r="AN85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226</v>
      </c>
      <c r="AO850" s="22">
        <f>Table1[[#This Row],[Contactable leads]]-Table1[[#This Row],[Contacted leads]]</f>
        <v>0</v>
      </c>
      <c r="AP850" s="17"/>
    </row>
    <row r="851" spans="1:42" x14ac:dyDescent="0.35">
      <c r="A851" s="11">
        <v>853</v>
      </c>
      <c r="B851" s="5" t="str">
        <f>IF(Table1[[#This Row],[Savings]]&gt;0,"N","Y")</f>
        <v>N</v>
      </c>
      <c r="C851" s="5" t="s">
        <v>222</v>
      </c>
      <c r="D851" s="5" t="s">
        <v>175</v>
      </c>
      <c r="E851" s="5" t="s">
        <v>1138</v>
      </c>
      <c r="F851" s="6">
        <v>40996</v>
      </c>
      <c r="G851" s="7">
        <f t="shared" ca="1" si="171"/>
        <v>13</v>
      </c>
      <c r="H851" s="4">
        <v>8</v>
      </c>
      <c r="I851" s="5" t="str">
        <f>IF(Table1[[#This Row],[No of Employees]]&lt;5,"Below 5",IF(Table1[[#This Row],[No of Employees]]&lt;10,"5 to 10",IF(Table1[[#This Row],[No of Employees]]&lt;15,"10 to 15","Above 15")))</f>
        <v>5 to 10</v>
      </c>
      <c r="J851" s="57">
        <v>16.824641</v>
      </c>
      <c r="K851" s="34">
        <v>2.02</v>
      </c>
      <c r="L851" s="34">
        <f t="shared" si="172"/>
        <v>18.844640999999999</v>
      </c>
      <c r="M851" s="67">
        <f t="shared" si="173"/>
        <v>6.9104977446292717E-4</v>
      </c>
      <c r="N851" s="34">
        <v>7.1473459999999998</v>
      </c>
      <c r="O851" s="68">
        <f t="shared" si="174"/>
        <v>1.33849882217802E-4</v>
      </c>
      <c r="P851" s="71"/>
      <c r="Q851" s="10">
        <v>107</v>
      </c>
      <c r="R851" s="8">
        <v>30</v>
      </c>
      <c r="S851" s="8">
        <v>20</v>
      </c>
      <c r="T851" s="8">
        <v>6</v>
      </c>
      <c r="U851" s="8">
        <v>0</v>
      </c>
      <c r="V851" s="8">
        <v>2</v>
      </c>
      <c r="W851" s="22">
        <v>5</v>
      </c>
      <c r="X851" s="16">
        <v>170</v>
      </c>
      <c r="Y851" s="8">
        <v>164</v>
      </c>
      <c r="Z851" s="9">
        <f t="shared" si="175"/>
        <v>3.5294117647058809E-2</v>
      </c>
      <c r="AA851" s="8">
        <f t="shared" si="176"/>
        <v>6</v>
      </c>
      <c r="AB851" s="42" t="str">
        <f t="shared" si="177"/>
        <v>C. 100-250</v>
      </c>
      <c r="AC851" s="40">
        <v>0.9</v>
      </c>
      <c r="AD851" s="26">
        <f t="shared" si="178"/>
        <v>148</v>
      </c>
      <c r="AE851" s="31">
        <f t="shared" si="179"/>
        <v>1</v>
      </c>
      <c r="AF851" s="31">
        <f>Table1[[#This Row],[Contactable leads]]*Table1[[#This Row],[Average productive calls per lead]]</f>
        <v>148</v>
      </c>
      <c r="AG851" s="31">
        <f>Table1[[#This Row],[Total Calls]]*$AG$1</f>
        <v>133.20000000000002</v>
      </c>
      <c r="AH851" s="31">
        <f>IF(Table1[[#This Row],[MSRU]]="Metro",3,IF(Table1[[#This Row],[MSRU]]="URBAN",2,1))</f>
        <v>1</v>
      </c>
      <c r="AI851" s="23">
        <f t="shared" si="180"/>
        <v>24</v>
      </c>
      <c r="AJ851" s="4">
        <f t="shared" si="181"/>
        <v>8</v>
      </c>
      <c r="AK851" s="4">
        <f t="shared" si="182"/>
        <v>6</v>
      </c>
      <c r="AL851" s="4">
        <f t="shared" si="183"/>
        <v>15</v>
      </c>
      <c r="AM851" s="4">
        <f>(Table1[[#This Row],[Total Employees dedicated for sales pitch]]*Table1[[#This Row],[Working days]]*Table1[[#This Row],[Productive working hours]]*60)/Table1[[#This Row],[Minutes per connected call]]</f>
        <v>576</v>
      </c>
      <c r="AN85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148</v>
      </c>
      <c r="AO851" s="22">
        <f>Table1[[#This Row],[Contactable leads]]-Table1[[#This Row],[Contacted leads]]</f>
        <v>0</v>
      </c>
      <c r="AP851" s="17"/>
    </row>
    <row r="852" spans="1:42" x14ac:dyDescent="0.35">
      <c r="A852" s="11">
        <v>855</v>
      </c>
      <c r="B852" s="5" t="str">
        <f>IF(Table1[[#This Row],[Savings]]&gt;0,"N","Y")</f>
        <v>N</v>
      </c>
      <c r="C852" s="5" t="s">
        <v>190</v>
      </c>
      <c r="D852" s="5" t="s">
        <v>343</v>
      </c>
      <c r="E852" s="5" t="s">
        <v>1139</v>
      </c>
      <c r="F852" s="6">
        <v>45009</v>
      </c>
      <c r="G852" s="7">
        <f t="shared" ca="1" si="171"/>
        <v>2</v>
      </c>
      <c r="H852" s="4">
        <v>3</v>
      </c>
      <c r="I852" s="5" t="str">
        <f>IF(Table1[[#This Row],[No of Employees]]&lt;5,"Below 5",IF(Table1[[#This Row],[No of Employees]]&lt;10,"5 to 10",IF(Table1[[#This Row],[No of Employees]]&lt;15,"10 to 15","Above 15")))</f>
        <v>Below 5</v>
      </c>
      <c r="J852" s="57">
        <v>0.160438</v>
      </c>
      <c r="K852" s="34">
        <v>0</v>
      </c>
      <c r="L852" s="34">
        <f t="shared" si="172"/>
        <v>0.160438</v>
      </c>
      <c r="M852" s="67">
        <f t="shared" si="173"/>
        <v>5.8834043967875591E-6</v>
      </c>
      <c r="N852" s="34">
        <v>0.25029600000000002</v>
      </c>
      <c r="O852" s="68">
        <f t="shared" si="174"/>
        <v>4.6873469004560538E-6</v>
      </c>
      <c r="P852" s="71"/>
      <c r="Q852" s="10">
        <v>1</v>
      </c>
      <c r="R852" s="8">
        <v>3</v>
      </c>
      <c r="S852" s="8">
        <v>0</v>
      </c>
      <c r="T852" s="8">
        <v>0</v>
      </c>
      <c r="U852" s="8">
        <v>0</v>
      </c>
      <c r="V852" s="8">
        <v>0</v>
      </c>
      <c r="W852" s="22">
        <v>0</v>
      </c>
      <c r="X852" s="16">
        <v>4</v>
      </c>
      <c r="Y852" s="8">
        <v>4</v>
      </c>
      <c r="Z852" s="9">
        <f t="shared" si="175"/>
        <v>0</v>
      </c>
      <c r="AA852" s="8">
        <f t="shared" si="176"/>
        <v>0</v>
      </c>
      <c r="AB852" s="42" t="str">
        <f t="shared" si="177"/>
        <v>A. Below 50</v>
      </c>
      <c r="AC852" s="40">
        <v>0.9</v>
      </c>
      <c r="AD852" s="26">
        <f t="shared" si="178"/>
        <v>4</v>
      </c>
      <c r="AE852" s="31">
        <f t="shared" si="179"/>
        <v>1</v>
      </c>
      <c r="AF852" s="31">
        <f>Table1[[#This Row],[Contactable leads]]*Table1[[#This Row],[Average productive calls per lead]]</f>
        <v>4</v>
      </c>
      <c r="AG852" s="31">
        <f>Table1[[#This Row],[Total Calls]]*$AG$1</f>
        <v>3.6</v>
      </c>
      <c r="AH852" s="31">
        <f>IF(Table1[[#This Row],[MSRU]]="Metro",3,IF(Table1[[#This Row],[MSRU]]="URBAN",2,1))</f>
        <v>1</v>
      </c>
      <c r="AI852" s="23">
        <f t="shared" si="180"/>
        <v>24</v>
      </c>
      <c r="AJ852" s="4">
        <f t="shared" si="181"/>
        <v>8</v>
      </c>
      <c r="AK852" s="4">
        <f t="shared" si="182"/>
        <v>6</v>
      </c>
      <c r="AL852" s="4">
        <f t="shared" si="183"/>
        <v>15</v>
      </c>
      <c r="AM852" s="4">
        <f>(Table1[[#This Row],[Total Employees dedicated for sales pitch]]*Table1[[#This Row],[Working days]]*Table1[[#This Row],[Productive working hours]]*60)/Table1[[#This Row],[Minutes per connected call]]</f>
        <v>576</v>
      </c>
      <c r="AN85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</v>
      </c>
      <c r="AO852" s="22">
        <f>Table1[[#This Row],[Contactable leads]]-Table1[[#This Row],[Contacted leads]]</f>
        <v>0</v>
      </c>
      <c r="AP852" s="17"/>
    </row>
    <row r="853" spans="1:42" x14ac:dyDescent="0.35">
      <c r="A853" s="11">
        <v>856</v>
      </c>
      <c r="B853" s="5" t="str">
        <f>IF(Table1[[#This Row],[Savings]]&gt;0,"N","Y")</f>
        <v>N</v>
      </c>
      <c r="C853" s="5" t="s">
        <v>314</v>
      </c>
      <c r="D853" s="5" t="s">
        <v>175</v>
      </c>
      <c r="E853" s="5" t="s">
        <v>1140</v>
      </c>
      <c r="F853" s="6">
        <v>45015</v>
      </c>
      <c r="G853" s="7">
        <f t="shared" ca="1" si="171"/>
        <v>2</v>
      </c>
      <c r="H853" s="4">
        <v>4</v>
      </c>
      <c r="I853" s="5" t="str">
        <f>IF(Table1[[#This Row],[No of Employees]]&lt;5,"Below 5",IF(Table1[[#This Row],[No of Employees]]&lt;10,"5 to 10",IF(Table1[[#This Row],[No of Employees]]&lt;15,"10 to 15","Above 15")))</f>
        <v>Below 5</v>
      </c>
      <c r="J853" s="57">
        <v>0.23421500000000001</v>
      </c>
      <c r="K853" s="34">
        <v>0</v>
      </c>
      <c r="L853" s="34">
        <f t="shared" si="172"/>
        <v>0.23421500000000001</v>
      </c>
      <c r="M853" s="67">
        <f t="shared" si="173"/>
        <v>8.5888727159002125E-6</v>
      </c>
      <c r="N853" s="34">
        <v>0.13362399999999999</v>
      </c>
      <c r="O853" s="68">
        <f t="shared" si="174"/>
        <v>2.5024053210060873E-6</v>
      </c>
      <c r="P853" s="71"/>
      <c r="Q853" s="10">
        <v>0</v>
      </c>
      <c r="R853" s="8">
        <v>4</v>
      </c>
      <c r="S853" s="8">
        <v>1</v>
      </c>
      <c r="T853" s="8">
        <v>0</v>
      </c>
      <c r="U853" s="8">
        <v>0</v>
      </c>
      <c r="V853" s="8">
        <v>0</v>
      </c>
      <c r="W853" s="22">
        <v>0</v>
      </c>
      <c r="X853" s="16">
        <v>5</v>
      </c>
      <c r="Y853" s="8">
        <v>5</v>
      </c>
      <c r="Z853" s="9">
        <f t="shared" si="175"/>
        <v>0</v>
      </c>
      <c r="AA853" s="8">
        <f t="shared" si="176"/>
        <v>0</v>
      </c>
      <c r="AB853" s="42" t="str">
        <f t="shared" si="177"/>
        <v>A. Below 50</v>
      </c>
      <c r="AC853" s="40">
        <v>0.9</v>
      </c>
      <c r="AD853" s="26">
        <f t="shared" si="178"/>
        <v>5</v>
      </c>
      <c r="AE853" s="31">
        <f t="shared" si="179"/>
        <v>1</v>
      </c>
      <c r="AF853" s="31">
        <f>Table1[[#This Row],[Contactable leads]]*Table1[[#This Row],[Average productive calls per lead]]</f>
        <v>5</v>
      </c>
      <c r="AG853" s="31">
        <f>Table1[[#This Row],[Total Calls]]*$AG$1</f>
        <v>4.5</v>
      </c>
      <c r="AH853" s="31">
        <f>IF(Table1[[#This Row],[MSRU]]="Metro",3,IF(Table1[[#This Row],[MSRU]]="URBAN",2,1))</f>
        <v>1</v>
      </c>
      <c r="AI853" s="23">
        <f t="shared" si="180"/>
        <v>24</v>
      </c>
      <c r="AJ853" s="4">
        <f t="shared" si="181"/>
        <v>8</v>
      </c>
      <c r="AK853" s="4">
        <f t="shared" si="182"/>
        <v>6</v>
      </c>
      <c r="AL853" s="4">
        <f t="shared" si="183"/>
        <v>15</v>
      </c>
      <c r="AM853" s="4">
        <f>(Table1[[#This Row],[Total Employees dedicated for sales pitch]]*Table1[[#This Row],[Working days]]*Table1[[#This Row],[Productive working hours]]*60)/Table1[[#This Row],[Minutes per connected call]]</f>
        <v>576</v>
      </c>
      <c r="AN85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</v>
      </c>
      <c r="AO853" s="22">
        <f>Table1[[#This Row],[Contactable leads]]-Table1[[#This Row],[Contacted leads]]</f>
        <v>0</v>
      </c>
      <c r="AP853" s="17"/>
    </row>
    <row r="854" spans="1:42" x14ac:dyDescent="0.35">
      <c r="A854" s="11">
        <v>857</v>
      </c>
      <c r="B854" s="5" t="str">
        <f>IF(Table1[[#This Row],[Savings]]&gt;0,"N","Y")</f>
        <v>N</v>
      </c>
      <c r="C854" s="5" t="s">
        <v>312</v>
      </c>
      <c r="D854" s="5" t="s">
        <v>340</v>
      </c>
      <c r="E854" s="5" t="s">
        <v>1141</v>
      </c>
      <c r="F854" s="6">
        <v>45012</v>
      </c>
      <c r="G854" s="7">
        <f t="shared" ca="1" si="171"/>
        <v>2</v>
      </c>
      <c r="H854" s="4">
        <v>4</v>
      </c>
      <c r="I854" s="5" t="str">
        <f>IF(Table1[[#This Row],[No of Employees]]&lt;5,"Below 5",IF(Table1[[#This Row],[No of Employees]]&lt;10,"5 to 10",IF(Table1[[#This Row],[No of Employees]]&lt;15,"10 to 15","Above 15")))</f>
        <v>Below 5</v>
      </c>
      <c r="J854" s="57">
        <v>0.69750199999999996</v>
      </c>
      <c r="K854" s="34">
        <v>5.4996000000000003E-2</v>
      </c>
      <c r="L854" s="34">
        <f t="shared" si="172"/>
        <v>0.752498</v>
      </c>
      <c r="M854" s="67">
        <f t="shared" si="173"/>
        <v>2.7594772072537956E-5</v>
      </c>
      <c r="N854" s="34">
        <v>1.183538</v>
      </c>
      <c r="O854" s="68">
        <f t="shared" si="174"/>
        <v>2.2164370089302093E-5</v>
      </c>
      <c r="P854" s="71"/>
      <c r="Q854" s="10">
        <v>1</v>
      </c>
      <c r="R854" s="8">
        <v>7</v>
      </c>
      <c r="S854" s="8">
        <v>2</v>
      </c>
      <c r="T854" s="8">
        <v>0</v>
      </c>
      <c r="U854" s="8">
        <v>0</v>
      </c>
      <c r="V854" s="8">
        <v>0</v>
      </c>
      <c r="W854" s="22">
        <v>1</v>
      </c>
      <c r="X854" s="16">
        <v>11</v>
      </c>
      <c r="Y854" s="8">
        <v>11</v>
      </c>
      <c r="Z854" s="9">
        <f t="shared" si="175"/>
        <v>0</v>
      </c>
      <c r="AA854" s="8">
        <f t="shared" si="176"/>
        <v>0</v>
      </c>
      <c r="AB854" s="42" t="str">
        <f t="shared" si="177"/>
        <v>A. Below 50</v>
      </c>
      <c r="AC854" s="40">
        <v>0.9</v>
      </c>
      <c r="AD854" s="26">
        <f t="shared" si="178"/>
        <v>10</v>
      </c>
      <c r="AE854" s="31">
        <f t="shared" si="179"/>
        <v>1</v>
      </c>
      <c r="AF854" s="31">
        <f>Table1[[#This Row],[Contactable leads]]*Table1[[#This Row],[Average productive calls per lead]]</f>
        <v>10</v>
      </c>
      <c r="AG854" s="31">
        <f>Table1[[#This Row],[Total Calls]]*$AG$1</f>
        <v>9</v>
      </c>
      <c r="AH854" s="31">
        <f>IF(Table1[[#This Row],[MSRU]]="Metro",3,IF(Table1[[#This Row],[MSRU]]="URBAN",2,1))</f>
        <v>3</v>
      </c>
      <c r="AI854" s="23">
        <f t="shared" si="180"/>
        <v>24</v>
      </c>
      <c r="AJ854" s="4">
        <f t="shared" si="181"/>
        <v>8</v>
      </c>
      <c r="AK854" s="4">
        <f t="shared" si="182"/>
        <v>6</v>
      </c>
      <c r="AL854" s="4">
        <f t="shared" si="183"/>
        <v>15</v>
      </c>
      <c r="AM854" s="4">
        <f>(Table1[[#This Row],[Total Employees dedicated for sales pitch]]*Table1[[#This Row],[Working days]]*Table1[[#This Row],[Productive working hours]]*60)/Table1[[#This Row],[Minutes per connected call]]</f>
        <v>1728</v>
      </c>
      <c r="AN85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10</v>
      </c>
      <c r="AO854" s="22">
        <f>Table1[[#This Row],[Contactable leads]]-Table1[[#This Row],[Contacted leads]]</f>
        <v>0</v>
      </c>
      <c r="AP854" s="17"/>
    </row>
    <row r="855" spans="1:42" x14ac:dyDescent="0.35">
      <c r="A855" s="11">
        <v>858</v>
      </c>
      <c r="B855" s="5" t="str">
        <f>IF(Table1[[#This Row],[Savings]]&gt;0,"N","Y")</f>
        <v>N</v>
      </c>
      <c r="C855" s="5" t="s">
        <v>190</v>
      </c>
      <c r="D855" s="5" t="s">
        <v>356</v>
      </c>
      <c r="E855" s="5" t="s">
        <v>1142</v>
      </c>
      <c r="F855" s="6">
        <v>45013</v>
      </c>
      <c r="G855" s="7">
        <f t="shared" ca="1" si="171"/>
        <v>2</v>
      </c>
      <c r="H855" s="4">
        <v>3</v>
      </c>
      <c r="I855" s="5" t="str">
        <f>IF(Table1[[#This Row],[No of Employees]]&lt;5,"Below 5",IF(Table1[[#This Row],[No of Employees]]&lt;10,"5 to 10",IF(Table1[[#This Row],[No of Employees]]&lt;15,"10 to 15","Above 15")))</f>
        <v>Below 5</v>
      </c>
      <c r="J855" s="57">
        <v>0.76424800000000004</v>
      </c>
      <c r="K855" s="34">
        <v>3.6908999999999997E-2</v>
      </c>
      <c r="L855" s="34">
        <f t="shared" si="172"/>
        <v>0.80115700000000001</v>
      </c>
      <c r="M855" s="67">
        <f t="shared" si="173"/>
        <v>2.9379140953621528E-5</v>
      </c>
      <c r="N855" s="34">
        <v>1.9640709999999999</v>
      </c>
      <c r="O855" s="68">
        <f t="shared" si="174"/>
        <v>3.6781579066887288E-5</v>
      </c>
      <c r="P855" s="71"/>
      <c r="Q855" s="10">
        <v>1</v>
      </c>
      <c r="R855" s="8">
        <v>5</v>
      </c>
      <c r="S855" s="8">
        <v>0</v>
      </c>
      <c r="T855" s="8">
        <v>0</v>
      </c>
      <c r="U855" s="8">
        <v>0</v>
      </c>
      <c r="V855" s="8">
        <v>1</v>
      </c>
      <c r="W855" s="22">
        <v>0</v>
      </c>
      <c r="X855" s="16">
        <v>7</v>
      </c>
      <c r="Y855" s="8">
        <v>7</v>
      </c>
      <c r="Z855" s="9">
        <f t="shared" si="175"/>
        <v>0</v>
      </c>
      <c r="AA855" s="8">
        <f t="shared" si="176"/>
        <v>0</v>
      </c>
      <c r="AB855" s="42" t="str">
        <f t="shared" si="177"/>
        <v>A. Below 50</v>
      </c>
      <c r="AC855" s="40">
        <v>0.9</v>
      </c>
      <c r="AD855" s="26">
        <f t="shared" si="178"/>
        <v>6</v>
      </c>
      <c r="AE855" s="31">
        <f t="shared" si="179"/>
        <v>1</v>
      </c>
      <c r="AF855" s="31">
        <f>Table1[[#This Row],[Contactable leads]]*Table1[[#This Row],[Average productive calls per lead]]</f>
        <v>6</v>
      </c>
      <c r="AG855" s="31">
        <f>Table1[[#This Row],[Total Calls]]*$AG$1</f>
        <v>5.4</v>
      </c>
      <c r="AH855" s="31">
        <f>IF(Table1[[#This Row],[MSRU]]="Metro",3,IF(Table1[[#This Row],[MSRU]]="URBAN",2,1))</f>
        <v>2</v>
      </c>
      <c r="AI855" s="23">
        <f t="shared" si="180"/>
        <v>24</v>
      </c>
      <c r="AJ855" s="4">
        <f t="shared" si="181"/>
        <v>8</v>
      </c>
      <c r="AK855" s="4">
        <f t="shared" si="182"/>
        <v>6</v>
      </c>
      <c r="AL855" s="4">
        <f t="shared" si="183"/>
        <v>15</v>
      </c>
      <c r="AM855" s="4">
        <f>(Table1[[#This Row],[Total Employees dedicated for sales pitch]]*Table1[[#This Row],[Working days]]*Table1[[#This Row],[Productive working hours]]*60)/Table1[[#This Row],[Minutes per connected call]]</f>
        <v>1152</v>
      </c>
      <c r="AN85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</v>
      </c>
      <c r="AO855" s="22">
        <f>Table1[[#This Row],[Contactable leads]]-Table1[[#This Row],[Contacted leads]]</f>
        <v>0</v>
      </c>
      <c r="AP855" s="17"/>
    </row>
    <row r="856" spans="1:42" hidden="1" x14ac:dyDescent="0.35">
      <c r="A856" s="11">
        <v>888</v>
      </c>
      <c r="B856" s="5" t="str">
        <f>IF(Table1[[#This Row],[Savings]]&gt;0,"N","Y")</f>
        <v>Y</v>
      </c>
      <c r="C856" s="5" t="s">
        <v>311</v>
      </c>
      <c r="D856" s="5" t="s">
        <v>340</v>
      </c>
      <c r="E856" s="5" t="s">
        <v>1143</v>
      </c>
      <c r="F856" s="6">
        <v>43606</v>
      </c>
      <c r="G856" s="7">
        <f t="shared" ca="1" si="171"/>
        <v>6</v>
      </c>
      <c r="H856" s="4">
        <v>42</v>
      </c>
      <c r="I856" s="5" t="str">
        <f>IF(Table1[[#This Row],[No of Employees]]&lt;5,"Below 5",IF(Table1[[#This Row],[No of Employees]]&lt;10,"5 to 10",IF(Table1[[#This Row],[No of Employees]]&lt;15,"10 to 15","Above 15")))</f>
        <v>Above 15</v>
      </c>
      <c r="J856" s="57">
        <v>0</v>
      </c>
      <c r="K856" s="34">
        <v>0</v>
      </c>
      <c r="L856" s="34">
        <f t="shared" si="172"/>
        <v>0</v>
      </c>
      <c r="M856" s="35">
        <f t="shared" si="173"/>
        <v>0</v>
      </c>
      <c r="N856" s="34">
        <v>0</v>
      </c>
      <c r="O856" s="36">
        <f t="shared" si="174"/>
        <v>0</v>
      </c>
      <c r="P856" s="70"/>
      <c r="Q856" s="10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22">
        <v>0</v>
      </c>
      <c r="X856" s="16">
        <v>0</v>
      </c>
      <c r="Y856" s="8">
        <v>0</v>
      </c>
      <c r="Z856" s="9">
        <f t="shared" si="175"/>
        <v>0</v>
      </c>
      <c r="AA856" s="8">
        <f t="shared" si="176"/>
        <v>0</v>
      </c>
      <c r="AB856" s="42" t="str">
        <f t="shared" si="177"/>
        <v>A. Below 50</v>
      </c>
      <c r="AC856" s="40">
        <v>0.9</v>
      </c>
      <c r="AD856" s="26">
        <f t="shared" si="178"/>
        <v>0</v>
      </c>
      <c r="AE856" s="31">
        <f t="shared" si="179"/>
        <v>1</v>
      </c>
      <c r="AF856" s="31">
        <f>Table1[[#This Row],[Contactable leads]]*Table1[[#This Row],[Average productive calls per lead]]</f>
        <v>0</v>
      </c>
      <c r="AG856" s="31">
        <f>Table1[[#This Row],[Total Calls]]*$AG$1</f>
        <v>0</v>
      </c>
      <c r="AH856" s="31">
        <f>IF(Table1[[#This Row],[MSRU]]="Metro",3,IF(Table1[[#This Row],[MSRU]]="URBAN",2,1))</f>
        <v>3</v>
      </c>
      <c r="AI856" s="23">
        <f t="shared" si="180"/>
        <v>24</v>
      </c>
      <c r="AJ856" s="4">
        <f t="shared" si="181"/>
        <v>8</v>
      </c>
      <c r="AK856" s="4">
        <f t="shared" si="182"/>
        <v>6</v>
      </c>
      <c r="AL856" s="4">
        <f t="shared" si="183"/>
        <v>15</v>
      </c>
      <c r="AM856" s="4">
        <f>(Table1[[#This Row],[Total Employees dedicated for sales pitch]]*Table1[[#This Row],[Working days]]*Table1[[#This Row],[Productive working hours]]*60)/Table1[[#This Row],[Minutes per connected call]]</f>
        <v>1728</v>
      </c>
      <c r="AN85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856" s="22">
        <f>Table1[[#This Row],[Contactable leads]]-Table1[[#This Row],[Contacted leads]]</f>
        <v>0</v>
      </c>
      <c r="AP856" s="17"/>
    </row>
    <row r="857" spans="1:42" hidden="1" x14ac:dyDescent="0.35">
      <c r="A857" s="11">
        <v>898</v>
      </c>
      <c r="B857" s="5" t="str">
        <f>IF(Table1[[#This Row],[Savings]]&gt;0,"N","Y")</f>
        <v>Y</v>
      </c>
      <c r="C857" s="5" t="s">
        <v>213</v>
      </c>
      <c r="D857" s="5" t="s">
        <v>340</v>
      </c>
      <c r="E857" s="5" t="s">
        <v>1144</v>
      </c>
      <c r="F857" s="6">
        <v>44096</v>
      </c>
      <c r="G857" s="7">
        <f t="shared" ca="1" si="171"/>
        <v>4</v>
      </c>
      <c r="H857" s="4">
        <v>5</v>
      </c>
      <c r="I857" s="5" t="str">
        <f>IF(Table1[[#This Row],[No of Employees]]&lt;5,"Below 5",IF(Table1[[#This Row],[No of Employees]]&lt;10,"5 to 10",IF(Table1[[#This Row],[No of Employees]]&lt;15,"10 to 15","Above 15")))</f>
        <v>5 to 10</v>
      </c>
      <c r="J857" s="57">
        <v>0</v>
      </c>
      <c r="K857" s="34">
        <v>0</v>
      </c>
      <c r="L857" s="34">
        <f t="shared" si="172"/>
        <v>0</v>
      </c>
      <c r="M857" s="35">
        <f t="shared" si="173"/>
        <v>0</v>
      </c>
      <c r="N857" s="34">
        <v>0</v>
      </c>
      <c r="O857" s="36">
        <f t="shared" si="174"/>
        <v>0</v>
      </c>
      <c r="P857" s="70"/>
      <c r="Q857" s="10">
        <v>0</v>
      </c>
      <c r="R857" s="8">
        <v>0</v>
      </c>
      <c r="S857" s="8">
        <v>0</v>
      </c>
      <c r="T857" s="8">
        <v>0</v>
      </c>
      <c r="U857" s="8">
        <v>0</v>
      </c>
      <c r="V857" s="8">
        <v>0</v>
      </c>
      <c r="W857" s="22">
        <v>0</v>
      </c>
      <c r="X857" s="16">
        <v>0</v>
      </c>
      <c r="Y857" s="8">
        <v>0</v>
      </c>
      <c r="Z857" s="9">
        <f t="shared" si="175"/>
        <v>0</v>
      </c>
      <c r="AA857" s="8">
        <f t="shared" si="176"/>
        <v>0</v>
      </c>
      <c r="AB857" s="42" t="str">
        <f t="shared" si="177"/>
        <v>A. Below 50</v>
      </c>
      <c r="AC857" s="40">
        <v>0.9</v>
      </c>
      <c r="AD857" s="26">
        <f t="shared" si="178"/>
        <v>0</v>
      </c>
      <c r="AE857" s="31">
        <f t="shared" si="179"/>
        <v>1</v>
      </c>
      <c r="AF857" s="31">
        <f>Table1[[#This Row],[Contactable leads]]*Table1[[#This Row],[Average productive calls per lead]]</f>
        <v>0</v>
      </c>
      <c r="AG857" s="31">
        <f>Table1[[#This Row],[Total Calls]]*$AG$1</f>
        <v>0</v>
      </c>
      <c r="AH857" s="31">
        <f>IF(Table1[[#This Row],[MSRU]]="Metro",3,IF(Table1[[#This Row],[MSRU]]="URBAN",2,1))</f>
        <v>3</v>
      </c>
      <c r="AI857" s="23">
        <f t="shared" si="180"/>
        <v>24</v>
      </c>
      <c r="AJ857" s="4">
        <f t="shared" si="181"/>
        <v>8</v>
      </c>
      <c r="AK857" s="4">
        <f t="shared" si="182"/>
        <v>6</v>
      </c>
      <c r="AL857" s="4">
        <f t="shared" si="183"/>
        <v>15</v>
      </c>
      <c r="AM857" s="4">
        <f>(Table1[[#This Row],[Total Employees dedicated for sales pitch]]*Table1[[#This Row],[Working days]]*Table1[[#This Row],[Productive working hours]]*60)/Table1[[#This Row],[Minutes per connected call]]</f>
        <v>1728</v>
      </c>
      <c r="AN85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857" s="22">
        <f>Table1[[#This Row],[Contactable leads]]-Table1[[#This Row],[Contacted leads]]</f>
        <v>0</v>
      </c>
      <c r="AP857" s="17"/>
    </row>
    <row r="858" spans="1:42" x14ac:dyDescent="0.35">
      <c r="A858" s="11">
        <v>899</v>
      </c>
      <c r="B858" s="5" t="str">
        <f>IF(Table1[[#This Row],[Savings]]&gt;0,"N","Y")</f>
        <v>N</v>
      </c>
      <c r="C858" s="5" t="s">
        <v>313</v>
      </c>
      <c r="D858" s="5" t="s">
        <v>356</v>
      </c>
      <c r="E858" s="5" t="s">
        <v>1145</v>
      </c>
      <c r="F858" s="6">
        <v>43139</v>
      </c>
      <c r="G858" s="7">
        <f t="shared" ca="1" si="171"/>
        <v>7</v>
      </c>
      <c r="H858" s="4">
        <v>4</v>
      </c>
      <c r="I858" s="5" t="str">
        <f>IF(Table1[[#This Row],[No of Employees]]&lt;5,"Below 5",IF(Table1[[#This Row],[No of Employees]]&lt;10,"5 to 10",IF(Table1[[#This Row],[No of Employees]]&lt;15,"10 to 15","Above 15")))</f>
        <v>Below 5</v>
      </c>
      <c r="J858" s="57">
        <v>7.5865859999999996</v>
      </c>
      <c r="K858" s="34">
        <v>0.64488000000000001</v>
      </c>
      <c r="L858" s="34">
        <f t="shared" si="172"/>
        <v>8.2314659999999993</v>
      </c>
      <c r="M858" s="67">
        <f t="shared" si="173"/>
        <v>3.0185519176508869E-4</v>
      </c>
      <c r="N858" s="34">
        <v>17.504132999999999</v>
      </c>
      <c r="O858" s="68">
        <f t="shared" si="174"/>
        <v>3.2780365472368921E-4</v>
      </c>
      <c r="P858" s="71"/>
      <c r="Q858" s="10">
        <v>27</v>
      </c>
      <c r="R858" s="8">
        <v>85</v>
      </c>
      <c r="S858" s="8">
        <v>6</v>
      </c>
      <c r="T858" s="8">
        <v>3</v>
      </c>
      <c r="U858" s="8">
        <v>0</v>
      </c>
      <c r="V858" s="8">
        <v>2</v>
      </c>
      <c r="W858" s="22">
        <v>0</v>
      </c>
      <c r="X858" s="16">
        <v>123</v>
      </c>
      <c r="Y858" s="8">
        <v>119</v>
      </c>
      <c r="Z858" s="9">
        <f t="shared" si="175"/>
        <v>3.2520325203251987E-2</v>
      </c>
      <c r="AA858" s="8">
        <f t="shared" si="176"/>
        <v>4</v>
      </c>
      <c r="AB858" s="42" t="str">
        <f t="shared" si="177"/>
        <v>C. 100-250</v>
      </c>
      <c r="AC858" s="40">
        <v>0.9</v>
      </c>
      <c r="AD858" s="26">
        <f t="shared" si="178"/>
        <v>107</v>
      </c>
      <c r="AE858" s="31">
        <f t="shared" si="179"/>
        <v>1</v>
      </c>
      <c r="AF858" s="31">
        <f>Table1[[#This Row],[Contactable leads]]*Table1[[#This Row],[Average productive calls per lead]]</f>
        <v>107</v>
      </c>
      <c r="AG858" s="31">
        <f>Table1[[#This Row],[Total Calls]]*$AG$1</f>
        <v>96.3</v>
      </c>
      <c r="AH858" s="31">
        <f>IF(Table1[[#This Row],[MSRU]]="Metro",3,IF(Table1[[#This Row],[MSRU]]="URBAN",2,1))</f>
        <v>2</v>
      </c>
      <c r="AI858" s="23">
        <f t="shared" si="180"/>
        <v>24</v>
      </c>
      <c r="AJ858" s="4">
        <f t="shared" si="181"/>
        <v>8</v>
      </c>
      <c r="AK858" s="4">
        <f t="shared" si="182"/>
        <v>6</v>
      </c>
      <c r="AL858" s="4">
        <f t="shared" si="183"/>
        <v>15</v>
      </c>
      <c r="AM858" s="4">
        <f>(Table1[[#This Row],[Total Employees dedicated for sales pitch]]*Table1[[#This Row],[Working days]]*Table1[[#This Row],[Productive working hours]]*60)/Table1[[#This Row],[Minutes per connected call]]</f>
        <v>1152</v>
      </c>
      <c r="AN85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107</v>
      </c>
      <c r="AO858" s="22">
        <f>Table1[[#This Row],[Contactable leads]]-Table1[[#This Row],[Contacted leads]]</f>
        <v>0</v>
      </c>
      <c r="AP858" s="17"/>
    </row>
    <row r="859" spans="1:42" hidden="1" x14ac:dyDescent="0.35">
      <c r="A859" s="11">
        <v>900</v>
      </c>
      <c r="B859" s="5" t="str">
        <f>IF(Table1[[#This Row],[Savings]]&gt;0,"N","Y")</f>
        <v>Y</v>
      </c>
      <c r="C859" s="5" t="s">
        <v>312</v>
      </c>
      <c r="D859" s="5" t="s">
        <v>340</v>
      </c>
      <c r="E859" s="5" t="s">
        <v>1146</v>
      </c>
      <c r="F859" s="6">
        <v>36846</v>
      </c>
      <c r="G859" s="7">
        <f t="shared" ca="1" si="171"/>
        <v>24</v>
      </c>
      <c r="H859" s="4"/>
      <c r="I859" s="5" t="str">
        <f>IF(Table1[[#This Row],[No of Employees]]&lt;5,"Below 5",IF(Table1[[#This Row],[No of Employees]]&lt;10,"5 to 10",IF(Table1[[#This Row],[No of Employees]]&lt;15,"10 to 15","Above 15")))</f>
        <v>Below 5</v>
      </c>
      <c r="J859" s="57">
        <v>0</v>
      </c>
      <c r="K859" s="34">
        <v>0</v>
      </c>
      <c r="L859" s="34">
        <f t="shared" si="172"/>
        <v>0</v>
      </c>
      <c r="M859" s="35">
        <f t="shared" si="173"/>
        <v>0</v>
      </c>
      <c r="N859" s="34">
        <v>0</v>
      </c>
      <c r="O859" s="36">
        <f t="shared" si="174"/>
        <v>0</v>
      </c>
      <c r="P859" s="70"/>
      <c r="Q859" s="10">
        <v>0</v>
      </c>
      <c r="R859" s="8">
        <v>0</v>
      </c>
      <c r="S859" s="8">
        <v>0</v>
      </c>
      <c r="T859" s="8">
        <v>0</v>
      </c>
      <c r="U859" s="8">
        <v>0</v>
      </c>
      <c r="V859" s="8">
        <v>0</v>
      </c>
      <c r="W859" s="22">
        <v>0</v>
      </c>
      <c r="X859" s="16">
        <v>0</v>
      </c>
      <c r="Y859" s="8">
        <v>0</v>
      </c>
      <c r="Z859" s="9">
        <f t="shared" si="175"/>
        <v>0</v>
      </c>
      <c r="AA859" s="8">
        <f t="shared" si="176"/>
        <v>0</v>
      </c>
      <c r="AB859" s="42" t="str">
        <f t="shared" si="177"/>
        <v>A. Below 50</v>
      </c>
      <c r="AC859" s="40">
        <v>0.9</v>
      </c>
      <c r="AD859" s="26">
        <f t="shared" si="178"/>
        <v>0</v>
      </c>
      <c r="AE859" s="31">
        <f t="shared" si="179"/>
        <v>1</v>
      </c>
      <c r="AF859" s="31">
        <f>Table1[[#This Row],[Contactable leads]]*Table1[[#This Row],[Average productive calls per lead]]</f>
        <v>0</v>
      </c>
      <c r="AG859" s="31">
        <f>Table1[[#This Row],[Total Calls]]*$AG$1</f>
        <v>0</v>
      </c>
      <c r="AH859" s="31">
        <f>IF(Table1[[#This Row],[MSRU]]="Metro",3,IF(Table1[[#This Row],[MSRU]]="URBAN",2,1))</f>
        <v>3</v>
      </c>
      <c r="AI859" s="23">
        <f t="shared" si="180"/>
        <v>24</v>
      </c>
      <c r="AJ859" s="4">
        <f t="shared" si="181"/>
        <v>8</v>
      </c>
      <c r="AK859" s="4">
        <f t="shared" si="182"/>
        <v>6</v>
      </c>
      <c r="AL859" s="4">
        <f t="shared" si="183"/>
        <v>15</v>
      </c>
      <c r="AM859" s="4">
        <f>(Table1[[#This Row],[Total Employees dedicated for sales pitch]]*Table1[[#This Row],[Working days]]*Table1[[#This Row],[Productive working hours]]*60)/Table1[[#This Row],[Minutes per connected call]]</f>
        <v>1728</v>
      </c>
      <c r="AN85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859" s="22">
        <f>Table1[[#This Row],[Contactable leads]]-Table1[[#This Row],[Contacted leads]]</f>
        <v>0</v>
      </c>
      <c r="AP859" s="17"/>
    </row>
    <row r="860" spans="1:42" x14ac:dyDescent="0.35">
      <c r="A860" s="11">
        <v>901</v>
      </c>
      <c r="B860" s="5" t="str">
        <f>IF(Table1[[#This Row],[Savings]]&gt;0,"N","Y")</f>
        <v>N</v>
      </c>
      <c r="C860" s="5" t="s">
        <v>312</v>
      </c>
      <c r="D860" s="5" t="s">
        <v>340</v>
      </c>
      <c r="E860" s="5" t="s">
        <v>1147</v>
      </c>
      <c r="F860" s="6">
        <v>39517</v>
      </c>
      <c r="G860" s="7">
        <f t="shared" ca="1" si="171"/>
        <v>17</v>
      </c>
      <c r="H860" s="4">
        <v>11</v>
      </c>
      <c r="I860" s="5" t="str">
        <f>IF(Table1[[#This Row],[No of Employees]]&lt;5,"Below 5",IF(Table1[[#This Row],[No of Employees]]&lt;10,"5 to 10",IF(Table1[[#This Row],[No of Employees]]&lt;15,"10 to 15","Above 15")))</f>
        <v>10 to 15</v>
      </c>
      <c r="J860" s="57">
        <v>95.639855999999995</v>
      </c>
      <c r="K860" s="34">
        <v>6.5008720000000002</v>
      </c>
      <c r="L860" s="34">
        <f t="shared" si="172"/>
        <v>102.140728</v>
      </c>
      <c r="M860" s="67">
        <f t="shared" si="173"/>
        <v>3.74559149457287E-3</v>
      </c>
      <c r="N860" s="34">
        <v>195.98164600000001</v>
      </c>
      <c r="O860" s="68">
        <f t="shared" si="174"/>
        <v>3.6701903383369113E-3</v>
      </c>
      <c r="P860" s="71"/>
      <c r="Q860" s="10">
        <v>290</v>
      </c>
      <c r="R860" s="8">
        <v>868</v>
      </c>
      <c r="S860" s="8">
        <v>21</v>
      </c>
      <c r="T860" s="8">
        <v>45</v>
      </c>
      <c r="U860" s="8">
        <v>4</v>
      </c>
      <c r="V860" s="8">
        <v>9</v>
      </c>
      <c r="W860" s="22">
        <v>53</v>
      </c>
      <c r="X860" s="16">
        <v>1290</v>
      </c>
      <c r="Y860" s="8">
        <v>1236</v>
      </c>
      <c r="Z860" s="9">
        <f t="shared" si="175"/>
        <v>4.1860465116279055E-2</v>
      </c>
      <c r="AA860" s="8">
        <f t="shared" si="176"/>
        <v>54</v>
      </c>
      <c r="AB860" s="42" t="str">
        <f t="shared" si="177"/>
        <v>G. Above 1000</v>
      </c>
      <c r="AC860" s="40">
        <v>0.9</v>
      </c>
      <c r="AD860" s="26">
        <f t="shared" si="178"/>
        <v>1112</v>
      </c>
      <c r="AE860" s="31">
        <f t="shared" si="179"/>
        <v>1</v>
      </c>
      <c r="AF860" s="31">
        <f>Table1[[#This Row],[Contactable leads]]*Table1[[#This Row],[Average productive calls per lead]]</f>
        <v>1112</v>
      </c>
      <c r="AG860" s="31">
        <f>Table1[[#This Row],[Total Calls]]*$AG$1</f>
        <v>1000.8000000000001</v>
      </c>
      <c r="AH860" s="31">
        <f>IF(Table1[[#This Row],[MSRU]]="Metro",3,IF(Table1[[#This Row],[MSRU]]="URBAN",2,1))</f>
        <v>3</v>
      </c>
      <c r="AI860" s="23">
        <f t="shared" si="180"/>
        <v>24</v>
      </c>
      <c r="AJ860" s="4">
        <f t="shared" si="181"/>
        <v>8</v>
      </c>
      <c r="AK860" s="4">
        <f t="shared" si="182"/>
        <v>6</v>
      </c>
      <c r="AL860" s="4">
        <f t="shared" si="183"/>
        <v>15</v>
      </c>
      <c r="AM860" s="4">
        <f>(Table1[[#This Row],[Total Employees dedicated for sales pitch]]*Table1[[#This Row],[Working days]]*Table1[[#This Row],[Productive working hours]]*60)/Table1[[#This Row],[Minutes per connected call]]</f>
        <v>1728</v>
      </c>
      <c r="AN86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1112</v>
      </c>
      <c r="AO860" s="22">
        <f>Table1[[#This Row],[Contactable leads]]-Table1[[#This Row],[Contacted leads]]</f>
        <v>0</v>
      </c>
      <c r="AP860" s="17"/>
    </row>
    <row r="861" spans="1:42" x14ac:dyDescent="0.35">
      <c r="A861" s="11">
        <v>902</v>
      </c>
      <c r="B861" s="5" t="str">
        <f>IF(Table1[[#This Row],[Savings]]&gt;0,"N","Y")</f>
        <v>N</v>
      </c>
      <c r="C861" s="5" t="s">
        <v>312</v>
      </c>
      <c r="D861" s="5" t="s">
        <v>340</v>
      </c>
      <c r="E861" s="5" t="s">
        <v>1148</v>
      </c>
      <c r="F861" s="6">
        <v>39517</v>
      </c>
      <c r="G861" s="7">
        <f t="shared" ca="1" si="171"/>
        <v>17</v>
      </c>
      <c r="H861" s="4">
        <v>11</v>
      </c>
      <c r="I861" s="5" t="str">
        <f>IF(Table1[[#This Row],[No of Employees]]&lt;5,"Below 5",IF(Table1[[#This Row],[No of Employees]]&lt;10,"5 to 10",IF(Table1[[#This Row],[No of Employees]]&lt;15,"10 to 15","Above 15")))</f>
        <v>10 to 15</v>
      </c>
      <c r="J861" s="57">
        <v>95.101780000000005</v>
      </c>
      <c r="K861" s="34">
        <v>17.103290000000001</v>
      </c>
      <c r="L861" s="34">
        <f t="shared" si="172"/>
        <v>112.20507000000001</v>
      </c>
      <c r="M861" s="67">
        <f t="shared" si="173"/>
        <v>4.1146598821965863E-3</v>
      </c>
      <c r="N861" s="34">
        <v>164.68957</v>
      </c>
      <c r="O861" s="68">
        <f t="shared" si="174"/>
        <v>3.0841769164386976E-3</v>
      </c>
      <c r="P861" s="71"/>
      <c r="Q861" s="10">
        <v>282</v>
      </c>
      <c r="R861" s="8">
        <v>707</v>
      </c>
      <c r="S861" s="8">
        <v>40</v>
      </c>
      <c r="T861" s="8">
        <v>46</v>
      </c>
      <c r="U861" s="8">
        <v>4</v>
      </c>
      <c r="V861" s="8">
        <v>23</v>
      </c>
      <c r="W861" s="22">
        <v>50</v>
      </c>
      <c r="X861" s="16">
        <v>1152</v>
      </c>
      <c r="Y861" s="8">
        <v>1090</v>
      </c>
      <c r="Z861" s="9">
        <f t="shared" si="175"/>
        <v>5.381944444444442E-2</v>
      </c>
      <c r="AA861" s="8">
        <f t="shared" si="176"/>
        <v>62</v>
      </c>
      <c r="AB861" s="42" t="str">
        <f t="shared" si="177"/>
        <v>G. Above 1000</v>
      </c>
      <c r="AC861" s="40">
        <v>0.9</v>
      </c>
      <c r="AD861" s="26">
        <f t="shared" si="178"/>
        <v>981</v>
      </c>
      <c r="AE861" s="31">
        <f t="shared" si="179"/>
        <v>1</v>
      </c>
      <c r="AF861" s="31">
        <f>Table1[[#This Row],[Contactable leads]]*Table1[[#This Row],[Average productive calls per lead]]</f>
        <v>981</v>
      </c>
      <c r="AG861" s="31">
        <f>Table1[[#This Row],[Total Calls]]*$AG$1</f>
        <v>882.9</v>
      </c>
      <c r="AH861" s="31">
        <f>IF(Table1[[#This Row],[MSRU]]="Metro",3,IF(Table1[[#This Row],[MSRU]]="URBAN",2,1))</f>
        <v>3</v>
      </c>
      <c r="AI861" s="23">
        <f t="shared" si="180"/>
        <v>24</v>
      </c>
      <c r="AJ861" s="4">
        <f t="shared" si="181"/>
        <v>8</v>
      </c>
      <c r="AK861" s="4">
        <f t="shared" si="182"/>
        <v>6</v>
      </c>
      <c r="AL861" s="4">
        <f t="shared" si="183"/>
        <v>15</v>
      </c>
      <c r="AM861" s="4">
        <f>(Table1[[#This Row],[Total Employees dedicated for sales pitch]]*Table1[[#This Row],[Working days]]*Table1[[#This Row],[Productive working hours]]*60)/Table1[[#This Row],[Minutes per connected call]]</f>
        <v>1728</v>
      </c>
      <c r="AN86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981</v>
      </c>
      <c r="AO861" s="22">
        <f>Table1[[#This Row],[Contactable leads]]-Table1[[#This Row],[Contacted leads]]</f>
        <v>0</v>
      </c>
      <c r="AP861" s="17"/>
    </row>
    <row r="862" spans="1:42" x14ac:dyDescent="0.35">
      <c r="A862" s="11">
        <v>903</v>
      </c>
      <c r="B862" s="5" t="str">
        <f>IF(Table1[[#This Row],[Savings]]&gt;0,"N","Y")</f>
        <v>N</v>
      </c>
      <c r="C862" s="5" t="s">
        <v>313</v>
      </c>
      <c r="D862" s="5" t="s">
        <v>356</v>
      </c>
      <c r="E862" s="5" t="s">
        <v>1149</v>
      </c>
      <c r="F862" s="6">
        <v>39531</v>
      </c>
      <c r="G862" s="7">
        <f t="shared" ca="1" si="171"/>
        <v>17</v>
      </c>
      <c r="H862" s="4">
        <v>8</v>
      </c>
      <c r="I862" s="5" t="str">
        <f>IF(Table1[[#This Row],[No of Employees]]&lt;5,"Below 5",IF(Table1[[#This Row],[No of Employees]]&lt;10,"5 to 10",IF(Table1[[#This Row],[No of Employees]]&lt;15,"10 to 15","Above 15")))</f>
        <v>5 to 10</v>
      </c>
      <c r="J862" s="57">
        <v>16.761908999999999</v>
      </c>
      <c r="K862" s="34">
        <v>2.5638890000000001</v>
      </c>
      <c r="L862" s="34">
        <f t="shared" si="172"/>
        <v>19.325797999999999</v>
      </c>
      <c r="M862" s="67">
        <f t="shared" si="173"/>
        <v>7.0869423032341599E-4</v>
      </c>
      <c r="N862" s="34">
        <v>38.729795000000003</v>
      </c>
      <c r="O862" s="68">
        <f t="shared" si="174"/>
        <v>7.2530118159518477E-4</v>
      </c>
      <c r="P862" s="71"/>
      <c r="Q862" s="10">
        <v>53</v>
      </c>
      <c r="R862" s="8">
        <v>120</v>
      </c>
      <c r="S862" s="8">
        <v>8</v>
      </c>
      <c r="T862" s="8">
        <v>9</v>
      </c>
      <c r="U862" s="8">
        <v>0</v>
      </c>
      <c r="V862" s="8">
        <v>10</v>
      </c>
      <c r="W862" s="22">
        <v>16</v>
      </c>
      <c r="X862" s="16">
        <v>216</v>
      </c>
      <c r="Y862" s="8">
        <v>213</v>
      </c>
      <c r="Z862" s="9">
        <f t="shared" si="175"/>
        <v>1.388888888888884E-2</v>
      </c>
      <c r="AA862" s="8">
        <f t="shared" si="176"/>
        <v>3</v>
      </c>
      <c r="AB862" s="42" t="str">
        <f t="shared" si="177"/>
        <v>C. 100-250</v>
      </c>
      <c r="AC862" s="40">
        <v>0.9</v>
      </c>
      <c r="AD862" s="26">
        <f t="shared" si="178"/>
        <v>192</v>
      </c>
      <c r="AE862" s="31">
        <f t="shared" si="179"/>
        <v>1</v>
      </c>
      <c r="AF862" s="31">
        <f>Table1[[#This Row],[Contactable leads]]*Table1[[#This Row],[Average productive calls per lead]]</f>
        <v>192</v>
      </c>
      <c r="AG862" s="31">
        <f>Table1[[#This Row],[Total Calls]]*$AG$1</f>
        <v>172.8</v>
      </c>
      <c r="AH862" s="31">
        <f>IF(Table1[[#This Row],[MSRU]]="Metro",3,IF(Table1[[#This Row],[MSRU]]="URBAN",2,1))</f>
        <v>2</v>
      </c>
      <c r="AI862" s="23">
        <f t="shared" si="180"/>
        <v>24</v>
      </c>
      <c r="AJ862" s="4">
        <f t="shared" si="181"/>
        <v>8</v>
      </c>
      <c r="AK862" s="4">
        <f t="shared" si="182"/>
        <v>6</v>
      </c>
      <c r="AL862" s="4">
        <f t="shared" si="183"/>
        <v>15</v>
      </c>
      <c r="AM862" s="4">
        <f>(Table1[[#This Row],[Total Employees dedicated for sales pitch]]*Table1[[#This Row],[Working days]]*Table1[[#This Row],[Productive working hours]]*60)/Table1[[#This Row],[Minutes per connected call]]</f>
        <v>1152</v>
      </c>
      <c r="AN86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192</v>
      </c>
      <c r="AO862" s="22">
        <f>Table1[[#This Row],[Contactable leads]]-Table1[[#This Row],[Contacted leads]]</f>
        <v>0</v>
      </c>
      <c r="AP862" s="17"/>
    </row>
    <row r="863" spans="1:42" x14ac:dyDescent="0.35">
      <c r="A863" s="11">
        <v>904</v>
      </c>
      <c r="B863" s="5" t="str">
        <f>IF(Table1[[#This Row],[Savings]]&gt;0,"N","Y")</f>
        <v>N</v>
      </c>
      <c r="C863" s="5" t="s">
        <v>312</v>
      </c>
      <c r="D863" s="5" t="s">
        <v>340</v>
      </c>
      <c r="E863" s="5" t="s">
        <v>1150</v>
      </c>
      <c r="F863" s="6">
        <v>39522</v>
      </c>
      <c r="G863" s="7">
        <f t="shared" ca="1" si="171"/>
        <v>17</v>
      </c>
      <c r="H863" s="4">
        <v>11</v>
      </c>
      <c r="I863" s="5" t="str">
        <f>IF(Table1[[#This Row],[No of Employees]]&lt;5,"Below 5",IF(Table1[[#This Row],[No of Employees]]&lt;10,"5 to 10",IF(Table1[[#This Row],[No of Employees]]&lt;15,"10 to 15","Above 15")))</f>
        <v>10 to 15</v>
      </c>
      <c r="J863" s="57">
        <v>88.438822000000002</v>
      </c>
      <c r="K863" s="34">
        <v>11.445057</v>
      </c>
      <c r="L863" s="34">
        <f t="shared" si="172"/>
        <v>99.883879000000007</v>
      </c>
      <c r="M863" s="67">
        <f t="shared" si="173"/>
        <v>3.6628308310798973E-3</v>
      </c>
      <c r="N863" s="34">
        <v>95.035345000000007</v>
      </c>
      <c r="O863" s="68">
        <f t="shared" si="174"/>
        <v>1.7797472984766906E-3</v>
      </c>
      <c r="P863" s="71"/>
      <c r="Q863" s="10">
        <v>386</v>
      </c>
      <c r="R863" s="8">
        <v>477</v>
      </c>
      <c r="S863" s="8">
        <v>34</v>
      </c>
      <c r="T863" s="8">
        <v>31</v>
      </c>
      <c r="U863" s="8">
        <v>2</v>
      </c>
      <c r="V863" s="8">
        <v>13</v>
      </c>
      <c r="W863" s="22">
        <v>49</v>
      </c>
      <c r="X863" s="16">
        <v>992</v>
      </c>
      <c r="Y863" s="8">
        <v>948</v>
      </c>
      <c r="Z863" s="9">
        <f t="shared" si="175"/>
        <v>4.435483870967738E-2</v>
      </c>
      <c r="AA863" s="8">
        <f t="shared" si="176"/>
        <v>44</v>
      </c>
      <c r="AB863" s="42" t="str">
        <f t="shared" si="177"/>
        <v>F. 750-100</v>
      </c>
      <c r="AC863" s="40">
        <v>0.9</v>
      </c>
      <c r="AD863" s="26">
        <f t="shared" si="178"/>
        <v>853</v>
      </c>
      <c r="AE863" s="31">
        <f t="shared" si="179"/>
        <v>1</v>
      </c>
      <c r="AF863" s="31">
        <f>Table1[[#This Row],[Contactable leads]]*Table1[[#This Row],[Average productive calls per lead]]</f>
        <v>853</v>
      </c>
      <c r="AG863" s="31">
        <f>Table1[[#This Row],[Total Calls]]*$AG$1</f>
        <v>767.7</v>
      </c>
      <c r="AH863" s="31">
        <f>IF(Table1[[#This Row],[MSRU]]="Metro",3,IF(Table1[[#This Row],[MSRU]]="URBAN",2,1))</f>
        <v>3</v>
      </c>
      <c r="AI863" s="23">
        <f t="shared" si="180"/>
        <v>24</v>
      </c>
      <c r="AJ863" s="4">
        <f t="shared" si="181"/>
        <v>8</v>
      </c>
      <c r="AK863" s="4">
        <f t="shared" si="182"/>
        <v>6</v>
      </c>
      <c r="AL863" s="4">
        <f t="shared" si="183"/>
        <v>15</v>
      </c>
      <c r="AM863" s="4">
        <f>(Table1[[#This Row],[Total Employees dedicated for sales pitch]]*Table1[[#This Row],[Working days]]*Table1[[#This Row],[Productive working hours]]*60)/Table1[[#This Row],[Minutes per connected call]]</f>
        <v>1728</v>
      </c>
      <c r="AN86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853</v>
      </c>
      <c r="AO863" s="22">
        <f>Table1[[#This Row],[Contactable leads]]-Table1[[#This Row],[Contacted leads]]</f>
        <v>0</v>
      </c>
      <c r="AP863" s="17"/>
    </row>
    <row r="864" spans="1:42" x14ac:dyDescent="0.35">
      <c r="A864" s="11">
        <v>905</v>
      </c>
      <c r="B864" s="5" t="str">
        <f>IF(Table1[[#This Row],[Savings]]&gt;0,"N","Y")</f>
        <v>N</v>
      </c>
      <c r="C864" s="5" t="s">
        <v>190</v>
      </c>
      <c r="D864" s="5" t="s">
        <v>343</v>
      </c>
      <c r="E864" s="5" t="s">
        <v>1151</v>
      </c>
      <c r="F864" s="6">
        <v>39534</v>
      </c>
      <c r="G864" s="7">
        <f t="shared" ca="1" si="171"/>
        <v>17</v>
      </c>
      <c r="H864" s="4">
        <v>9</v>
      </c>
      <c r="I864" s="5" t="str">
        <f>IF(Table1[[#This Row],[No of Employees]]&lt;5,"Below 5",IF(Table1[[#This Row],[No of Employees]]&lt;10,"5 to 10",IF(Table1[[#This Row],[No of Employees]]&lt;15,"10 to 15","Above 15")))</f>
        <v>5 to 10</v>
      </c>
      <c r="J864" s="57">
        <v>35.381869000000002</v>
      </c>
      <c r="K864" s="34">
        <v>2.2596250000000002</v>
      </c>
      <c r="L864" s="34">
        <f t="shared" si="172"/>
        <v>37.641494000000002</v>
      </c>
      <c r="M864" s="67">
        <f t="shared" si="173"/>
        <v>1.3803471203907586E-3</v>
      </c>
      <c r="N864" s="34">
        <v>72.356998000000004</v>
      </c>
      <c r="O864" s="68">
        <f t="shared" si="174"/>
        <v>1.3550450278933938E-3</v>
      </c>
      <c r="P864" s="71"/>
      <c r="Q864" s="10">
        <v>165</v>
      </c>
      <c r="R864" s="8">
        <v>191</v>
      </c>
      <c r="S864" s="8">
        <v>4</v>
      </c>
      <c r="T864" s="8">
        <v>15</v>
      </c>
      <c r="U864" s="8">
        <v>0</v>
      </c>
      <c r="V864" s="8">
        <v>4</v>
      </c>
      <c r="W864" s="22">
        <v>14</v>
      </c>
      <c r="X864" s="16">
        <v>393</v>
      </c>
      <c r="Y864" s="8">
        <v>384</v>
      </c>
      <c r="Z864" s="9">
        <f t="shared" si="175"/>
        <v>2.2900763358778664E-2</v>
      </c>
      <c r="AA864" s="8">
        <f t="shared" si="176"/>
        <v>9</v>
      </c>
      <c r="AB864" s="42" t="str">
        <f t="shared" si="177"/>
        <v>D. 240-500</v>
      </c>
      <c r="AC864" s="40">
        <v>0.9</v>
      </c>
      <c r="AD864" s="26">
        <f t="shared" si="178"/>
        <v>346</v>
      </c>
      <c r="AE864" s="31">
        <f t="shared" si="179"/>
        <v>1</v>
      </c>
      <c r="AF864" s="31">
        <f>Table1[[#This Row],[Contactable leads]]*Table1[[#This Row],[Average productive calls per lead]]</f>
        <v>346</v>
      </c>
      <c r="AG864" s="31">
        <f>Table1[[#This Row],[Total Calls]]*$AG$1</f>
        <v>311.40000000000003</v>
      </c>
      <c r="AH864" s="31">
        <f>IF(Table1[[#This Row],[MSRU]]="Metro",3,IF(Table1[[#This Row],[MSRU]]="URBAN",2,1))</f>
        <v>1</v>
      </c>
      <c r="AI864" s="23">
        <f t="shared" si="180"/>
        <v>24</v>
      </c>
      <c r="AJ864" s="4">
        <f t="shared" si="181"/>
        <v>8</v>
      </c>
      <c r="AK864" s="4">
        <f t="shared" si="182"/>
        <v>6</v>
      </c>
      <c r="AL864" s="4">
        <f t="shared" si="183"/>
        <v>15</v>
      </c>
      <c r="AM864" s="4">
        <f>(Table1[[#This Row],[Total Employees dedicated for sales pitch]]*Table1[[#This Row],[Working days]]*Table1[[#This Row],[Productive working hours]]*60)/Table1[[#This Row],[Minutes per connected call]]</f>
        <v>576</v>
      </c>
      <c r="AN86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346</v>
      </c>
      <c r="AO864" s="22">
        <f>Table1[[#This Row],[Contactable leads]]-Table1[[#This Row],[Contacted leads]]</f>
        <v>0</v>
      </c>
      <c r="AP864" s="17"/>
    </row>
    <row r="865" spans="1:42" x14ac:dyDescent="0.35">
      <c r="A865" s="11">
        <v>906</v>
      </c>
      <c r="B865" s="5" t="str">
        <f>IF(Table1[[#This Row],[Savings]]&gt;0,"N","Y")</f>
        <v>N</v>
      </c>
      <c r="C865" s="5" t="s">
        <v>312</v>
      </c>
      <c r="D865" s="5" t="s">
        <v>340</v>
      </c>
      <c r="E865" s="5" t="s">
        <v>1152</v>
      </c>
      <c r="F865" s="6">
        <v>39871</v>
      </c>
      <c r="G865" s="7">
        <f t="shared" ca="1" si="171"/>
        <v>16</v>
      </c>
      <c r="H865" s="4">
        <v>11</v>
      </c>
      <c r="I865" s="5" t="str">
        <f>IF(Table1[[#This Row],[No of Employees]]&lt;5,"Below 5",IF(Table1[[#This Row],[No of Employees]]&lt;10,"5 to 10",IF(Table1[[#This Row],[No of Employees]]&lt;15,"10 to 15","Above 15")))</f>
        <v>10 to 15</v>
      </c>
      <c r="J865" s="57">
        <v>45.513651000000003</v>
      </c>
      <c r="K865" s="34">
        <v>18.340520999999999</v>
      </c>
      <c r="L865" s="34">
        <f t="shared" si="172"/>
        <v>63.854172000000005</v>
      </c>
      <c r="M865" s="67">
        <f t="shared" si="173"/>
        <v>2.3415893759460293E-3</v>
      </c>
      <c r="N865" s="34">
        <v>57.196472</v>
      </c>
      <c r="O865" s="68">
        <f t="shared" si="174"/>
        <v>1.0711306043493362E-3</v>
      </c>
      <c r="P865" s="71"/>
      <c r="Q865" s="10">
        <v>218</v>
      </c>
      <c r="R865" s="8">
        <v>196</v>
      </c>
      <c r="S865" s="8">
        <v>15</v>
      </c>
      <c r="T865" s="8">
        <v>6</v>
      </c>
      <c r="U865" s="8">
        <v>0</v>
      </c>
      <c r="V865" s="8">
        <v>14</v>
      </c>
      <c r="W865" s="22">
        <v>11</v>
      </c>
      <c r="X865" s="16">
        <v>460</v>
      </c>
      <c r="Y865" s="8">
        <v>452</v>
      </c>
      <c r="Z865" s="9">
        <f t="shared" si="175"/>
        <v>1.7391304347826098E-2</v>
      </c>
      <c r="AA865" s="8">
        <f t="shared" si="176"/>
        <v>8</v>
      </c>
      <c r="AB865" s="42" t="str">
        <f t="shared" si="177"/>
        <v>D. 240-500</v>
      </c>
      <c r="AC865" s="40">
        <v>0.9</v>
      </c>
      <c r="AD865" s="26">
        <f t="shared" si="178"/>
        <v>407</v>
      </c>
      <c r="AE865" s="31">
        <f t="shared" si="179"/>
        <v>1</v>
      </c>
      <c r="AF865" s="31">
        <f>Table1[[#This Row],[Contactable leads]]*Table1[[#This Row],[Average productive calls per lead]]</f>
        <v>407</v>
      </c>
      <c r="AG865" s="31">
        <f>Table1[[#This Row],[Total Calls]]*$AG$1</f>
        <v>366.3</v>
      </c>
      <c r="AH865" s="31">
        <f>IF(Table1[[#This Row],[MSRU]]="Metro",3,IF(Table1[[#This Row],[MSRU]]="URBAN",2,1))</f>
        <v>3</v>
      </c>
      <c r="AI865" s="23">
        <f t="shared" si="180"/>
        <v>24</v>
      </c>
      <c r="AJ865" s="4">
        <f t="shared" si="181"/>
        <v>8</v>
      </c>
      <c r="AK865" s="4">
        <f t="shared" si="182"/>
        <v>6</v>
      </c>
      <c r="AL865" s="4">
        <f t="shared" si="183"/>
        <v>15</v>
      </c>
      <c r="AM865" s="4">
        <f>(Table1[[#This Row],[Total Employees dedicated for sales pitch]]*Table1[[#This Row],[Working days]]*Table1[[#This Row],[Productive working hours]]*60)/Table1[[#This Row],[Minutes per connected call]]</f>
        <v>1728</v>
      </c>
      <c r="AN86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407</v>
      </c>
      <c r="AO865" s="22">
        <f>Table1[[#This Row],[Contactable leads]]-Table1[[#This Row],[Contacted leads]]</f>
        <v>0</v>
      </c>
      <c r="AP865" s="17"/>
    </row>
    <row r="866" spans="1:42" x14ac:dyDescent="0.35">
      <c r="A866" s="11">
        <v>907</v>
      </c>
      <c r="B866" s="5" t="str">
        <f>IF(Table1[[#This Row],[Savings]]&gt;0,"N","Y")</f>
        <v>N</v>
      </c>
      <c r="C866" s="5" t="s">
        <v>312</v>
      </c>
      <c r="D866" s="5" t="s">
        <v>340</v>
      </c>
      <c r="E866" s="5" t="s">
        <v>1153</v>
      </c>
      <c r="F866" s="6">
        <v>39896</v>
      </c>
      <c r="G866" s="7">
        <f t="shared" ca="1" si="171"/>
        <v>16</v>
      </c>
      <c r="H866" s="4">
        <v>8</v>
      </c>
      <c r="I866" s="5" t="str">
        <f>IF(Table1[[#This Row],[No of Employees]]&lt;5,"Below 5",IF(Table1[[#This Row],[No of Employees]]&lt;10,"5 to 10",IF(Table1[[#This Row],[No of Employees]]&lt;15,"10 to 15","Above 15")))</f>
        <v>5 to 10</v>
      </c>
      <c r="J866" s="57">
        <v>55.231689000000003</v>
      </c>
      <c r="K866" s="34">
        <v>4.6961180000000002</v>
      </c>
      <c r="L866" s="34">
        <f t="shared" si="172"/>
        <v>59.927807000000001</v>
      </c>
      <c r="M866" s="67">
        <f t="shared" si="173"/>
        <v>2.1976060733344734E-3</v>
      </c>
      <c r="N866" s="34">
        <v>140.01372799999999</v>
      </c>
      <c r="O866" s="68">
        <f t="shared" si="174"/>
        <v>2.6220671283683993E-3</v>
      </c>
      <c r="P866" s="71"/>
      <c r="Q866" s="10">
        <v>30</v>
      </c>
      <c r="R866" s="8">
        <v>507</v>
      </c>
      <c r="S866" s="8">
        <v>28</v>
      </c>
      <c r="T866" s="8">
        <v>19</v>
      </c>
      <c r="U866" s="8">
        <v>2</v>
      </c>
      <c r="V866" s="8">
        <v>11</v>
      </c>
      <c r="W866" s="22">
        <v>26</v>
      </c>
      <c r="X866" s="16">
        <v>623</v>
      </c>
      <c r="Y866" s="8">
        <v>607</v>
      </c>
      <c r="Z866" s="9">
        <f t="shared" si="175"/>
        <v>2.5682182985553803E-2</v>
      </c>
      <c r="AA866" s="8">
        <f t="shared" si="176"/>
        <v>16</v>
      </c>
      <c r="AB866" s="42" t="str">
        <f t="shared" si="177"/>
        <v>E. 500-750</v>
      </c>
      <c r="AC866" s="40">
        <v>0.9</v>
      </c>
      <c r="AD866" s="26">
        <f t="shared" si="178"/>
        <v>546</v>
      </c>
      <c r="AE866" s="31">
        <f t="shared" si="179"/>
        <v>1</v>
      </c>
      <c r="AF866" s="31">
        <f>Table1[[#This Row],[Contactable leads]]*Table1[[#This Row],[Average productive calls per lead]]</f>
        <v>546</v>
      </c>
      <c r="AG866" s="31">
        <f>Table1[[#This Row],[Total Calls]]*$AG$1</f>
        <v>491.40000000000003</v>
      </c>
      <c r="AH866" s="31">
        <f>IF(Table1[[#This Row],[MSRU]]="Metro",3,IF(Table1[[#This Row],[MSRU]]="URBAN",2,1))</f>
        <v>3</v>
      </c>
      <c r="AI866" s="23">
        <f t="shared" si="180"/>
        <v>24</v>
      </c>
      <c r="AJ866" s="4">
        <f t="shared" si="181"/>
        <v>8</v>
      </c>
      <c r="AK866" s="4">
        <f t="shared" si="182"/>
        <v>6</v>
      </c>
      <c r="AL866" s="4">
        <f t="shared" si="183"/>
        <v>15</v>
      </c>
      <c r="AM866" s="4">
        <f>(Table1[[#This Row],[Total Employees dedicated for sales pitch]]*Table1[[#This Row],[Working days]]*Table1[[#This Row],[Productive working hours]]*60)/Table1[[#This Row],[Minutes per connected call]]</f>
        <v>1728</v>
      </c>
      <c r="AN86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546</v>
      </c>
      <c r="AO866" s="22">
        <f>Table1[[#This Row],[Contactable leads]]-Table1[[#This Row],[Contacted leads]]</f>
        <v>0</v>
      </c>
      <c r="AP866" s="17"/>
    </row>
    <row r="867" spans="1:42" x14ac:dyDescent="0.35">
      <c r="A867" s="11">
        <v>908</v>
      </c>
      <c r="B867" s="5" t="str">
        <f>IF(Table1[[#This Row],[Savings]]&gt;0,"N","Y")</f>
        <v>N</v>
      </c>
      <c r="C867" s="5" t="s">
        <v>312</v>
      </c>
      <c r="D867" s="5" t="s">
        <v>340</v>
      </c>
      <c r="E867" s="5" t="s">
        <v>1154</v>
      </c>
      <c r="F867" s="6">
        <v>39896</v>
      </c>
      <c r="G867" s="7">
        <f t="shared" ca="1" si="171"/>
        <v>16</v>
      </c>
      <c r="H867" s="4">
        <v>9</v>
      </c>
      <c r="I867" s="5" t="str">
        <f>IF(Table1[[#This Row],[No of Employees]]&lt;5,"Below 5",IF(Table1[[#This Row],[No of Employees]]&lt;10,"5 to 10",IF(Table1[[#This Row],[No of Employees]]&lt;15,"10 to 15","Above 15")))</f>
        <v>5 to 10</v>
      </c>
      <c r="J867" s="57">
        <v>45.157528999999997</v>
      </c>
      <c r="K867" s="34">
        <v>5.4300059999999997</v>
      </c>
      <c r="L867" s="34">
        <f t="shared" si="172"/>
        <v>50.587534999999995</v>
      </c>
      <c r="M867" s="67">
        <f t="shared" si="173"/>
        <v>1.8550899776963346E-3</v>
      </c>
      <c r="N867" s="34">
        <v>214.570167</v>
      </c>
      <c r="O867" s="68">
        <f t="shared" si="174"/>
        <v>4.018301559824319E-3</v>
      </c>
      <c r="P867" s="71"/>
      <c r="Q867" s="10">
        <v>35</v>
      </c>
      <c r="R867" s="8">
        <v>249</v>
      </c>
      <c r="S867" s="8">
        <v>23</v>
      </c>
      <c r="T867" s="8">
        <v>7</v>
      </c>
      <c r="U867" s="8">
        <v>0</v>
      </c>
      <c r="V867" s="8">
        <v>7</v>
      </c>
      <c r="W867" s="22">
        <v>14</v>
      </c>
      <c r="X867" s="16">
        <v>335</v>
      </c>
      <c r="Y867" s="8">
        <v>321</v>
      </c>
      <c r="Z867" s="9">
        <f t="shared" si="175"/>
        <v>4.179104477611939E-2</v>
      </c>
      <c r="AA867" s="8">
        <f t="shared" si="176"/>
        <v>14</v>
      </c>
      <c r="AB867" s="42" t="str">
        <f t="shared" si="177"/>
        <v>D. 240-500</v>
      </c>
      <c r="AC867" s="40">
        <v>0.9</v>
      </c>
      <c r="AD867" s="26">
        <f t="shared" si="178"/>
        <v>289</v>
      </c>
      <c r="AE867" s="31">
        <f t="shared" si="179"/>
        <v>1</v>
      </c>
      <c r="AF867" s="31">
        <f>Table1[[#This Row],[Contactable leads]]*Table1[[#This Row],[Average productive calls per lead]]</f>
        <v>289</v>
      </c>
      <c r="AG867" s="31">
        <f>Table1[[#This Row],[Total Calls]]*$AG$1</f>
        <v>260.10000000000002</v>
      </c>
      <c r="AH867" s="31">
        <f>IF(Table1[[#This Row],[MSRU]]="Metro",3,IF(Table1[[#This Row],[MSRU]]="URBAN",2,1))</f>
        <v>3</v>
      </c>
      <c r="AI867" s="23">
        <f t="shared" si="180"/>
        <v>24</v>
      </c>
      <c r="AJ867" s="4">
        <f t="shared" si="181"/>
        <v>8</v>
      </c>
      <c r="AK867" s="4">
        <f t="shared" si="182"/>
        <v>6</v>
      </c>
      <c r="AL867" s="4">
        <f t="shared" si="183"/>
        <v>15</v>
      </c>
      <c r="AM867" s="4">
        <f>(Table1[[#This Row],[Total Employees dedicated for sales pitch]]*Table1[[#This Row],[Working days]]*Table1[[#This Row],[Productive working hours]]*60)/Table1[[#This Row],[Minutes per connected call]]</f>
        <v>1728</v>
      </c>
      <c r="AN86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289</v>
      </c>
      <c r="AO867" s="22">
        <f>Table1[[#This Row],[Contactable leads]]-Table1[[#This Row],[Contacted leads]]</f>
        <v>0</v>
      </c>
      <c r="AP867" s="17"/>
    </row>
    <row r="868" spans="1:42" x14ac:dyDescent="0.35">
      <c r="A868" s="11">
        <v>909</v>
      </c>
      <c r="B868" s="5" t="str">
        <f>IF(Table1[[#This Row],[Savings]]&gt;0,"N","Y")</f>
        <v>N</v>
      </c>
      <c r="C868" s="5" t="s">
        <v>312</v>
      </c>
      <c r="D868" s="5" t="s">
        <v>340</v>
      </c>
      <c r="E868" s="5" t="s">
        <v>1155</v>
      </c>
      <c r="F868" s="6">
        <v>39900</v>
      </c>
      <c r="G868" s="7">
        <f t="shared" ca="1" si="171"/>
        <v>16</v>
      </c>
      <c r="H868" s="4">
        <v>9</v>
      </c>
      <c r="I868" s="5" t="str">
        <f>IF(Table1[[#This Row],[No of Employees]]&lt;5,"Below 5",IF(Table1[[#This Row],[No of Employees]]&lt;10,"5 to 10",IF(Table1[[#This Row],[No of Employees]]&lt;15,"10 to 15","Above 15")))</f>
        <v>5 to 10</v>
      </c>
      <c r="J868" s="57">
        <v>66.297488000000001</v>
      </c>
      <c r="K868" s="34">
        <v>9.8493569999999995</v>
      </c>
      <c r="L868" s="34">
        <f t="shared" si="172"/>
        <v>76.146844999999999</v>
      </c>
      <c r="M868" s="67">
        <f t="shared" si="173"/>
        <v>2.7923726465955744E-3</v>
      </c>
      <c r="N868" s="34">
        <v>143.98519400000001</v>
      </c>
      <c r="O868" s="68">
        <f t="shared" si="174"/>
        <v>2.6964416243466277E-3</v>
      </c>
      <c r="P868" s="71"/>
      <c r="Q868" s="10">
        <v>261</v>
      </c>
      <c r="R868" s="8">
        <v>491</v>
      </c>
      <c r="S868" s="8">
        <v>30</v>
      </c>
      <c r="T868" s="8">
        <v>26</v>
      </c>
      <c r="U868" s="8">
        <v>2</v>
      </c>
      <c r="V868" s="8">
        <v>13</v>
      </c>
      <c r="W868" s="22">
        <v>33</v>
      </c>
      <c r="X868" s="16">
        <v>856</v>
      </c>
      <c r="Y868" s="8">
        <v>822</v>
      </c>
      <c r="Z868" s="9">
        <f t="shared" si="175"/>
        <v>3.9719626168224331E-2</v>
      </c>
      <c r="AA868" s="8">
        <f t="shared" si="176"/>
        <v>34</v>
      </c>
      <c r="AB868" s="42" t="str">
        <f t="shared" si="177"/>
        <v>F. 750-100</v>
      </c>
      <c r="AC868" s="40">
        <v>0.9</v>
      </c>
      <c r="AD868" s="26">
        <f t="shared" si="178"/>
        <v>740</v>
      </c>
      <c r="AE868" s="31">
        <f t="shared" si="179"/>
        <v>1</v>
      </c>
      <c r="AF868" s="31">
        <f>Table1[[#This Row],[Contactable leads]]*Table1[[#This Row],[Average productive calls per lead]]</f>
        <v>740</v>
      </c>
      <c r="AG868" s="31">
        <f>Table1[[#This Row],[Total Calls]]*$AG$1</f>
        <v>666</v>
      </c>
      <c r="AH868" s="31">
        <f>IF(Table1[[#This Row],[MSRU]]="Metro",3,IF(Table1[[#This Row],[MSRU]]="URBAN",2,1))</f>
        <v>3</v>
      </c>
      <c r="AI868" s="23">
        <f t="shared" si="180"/>
        <v>24</v>
      </c>
      <c r="AJ868" s="4">
        <f t="shared" si="181"/>
        <v>8</v>
      </c>
      <c r="AK868" s="4">
        <f t="shared" si="182"/>
        <v>6</v>
      </c>
      <c r="AL868" s="4">
        <f t="shared" si="183"/>
        <v>15</v>
      </c>
      <c r="AM868" s="4">
        <f>(Table1[[#This Row],[Total Employees dedicated for sales pitch]]*Table1[[#This Row],[Working days]]*Table1[[#This Row],[Productive working hours]]*60)/Table1[[#This Row],[Minutes per connected call]]</f>
        <v>1728</v>
      </c>
      <c r="AN86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740</v>
      </c>
      <c r="AO868" s="22">
        <f>Table1[[#This Row],[Contactable leads]]-Table1[[#This Row],[Contacted leads]]</f>
        <v>0</v>
      </c>
      <c r="AP868" s="17"/>
    </row>
    <row r="869" spans="1:42" x14ac:dyDescent="0.35">
      <c r="A869" s="11">
        <v>910</v>
      </c>
      <c r="B869" s="5" t="str">
        <f>IF(Table1[[#This Row],[Savings]]&gt;0,"N","Y")</f>
        <v>N</v>
      </c>
      <c r="C869" s="5" t="s">
        <v>312</v>
      </c>
      <c r="D869" s="5" t="s">
        <v>340</v>
      </c>
      <c r="E869" s="5" t="s">
        <v>1156</v>
      </c>
      <c r="F869" s="6">
        <v>39903</v>
      </c>
      <c r="G869" s="7">
        <f t="shared" ca="1" si="171"/>
        <v>16</v>
      </c>
      <c r="H869" s="4">
        <v>9</v>
      </c>
      <c r="I869" s="5" t="str">
        <f>IF(Table1[[#This Row],[No of Employees]]&lt;5,"Below 5",IF(Table1[[#This Row],[No of Employees]]&lt;10,"5 to 10",IF(Table1[[#This Row],[No of Employees]]&lt;15,"10 to 15","Above 15")))</f>
        <v>5 to 10</v>
      </c>
      <c r="J869" s="57">
        <v>79.754062000000005</v>
      </c>
      <c r="K869" s="34">
        <v>5.6943330000000003</v>
      </c>
      <c r="L869" s="34">
        <f t="shared" si="172"/>
        <v>85.448395000000005</v>
      </c>
      <c r="M869" s="67">
        <f t="shared" si="173"/>
        <v>3.1334687719956626E-3</v>
      </c>
      <c r="N869" s="34">
        <v>99.926191000000003</v>
      </c>
      <c r="O869" s="68">
        <f t="shared" si="174"/>
        <v>1.8713392209952599E-3</v>
      </c>
      <c r="P869" s="71"/>
      <c r="Q869" s="10">
        <v>232</v>
      </c>
      <c r="R869" s="8">
        <v>213</v>
      </c>
      <c r="S869" s="8">
        <v>19</v>
      </c>
      <c r="T869" s="8">
        <v>18</v>
      </c>
      <c r="U869" s="8">
        <v>0</v>
      </c>
      <c r="V869" s="8">
        <v>4</v>
      </c>
      <c r="W869" s="22">
        <v>13</v>
      </c>
      <c r="X869" s="16">
        <v>499</v>
      </c>
      <c r="Y869" s="8">
        <v>476</v>
      </c>
      <c r="Z869" s="9">
        <f t="shared" si="175"/>
        <v>4.6092184368737521E-2</v>
      </c>
      <c r="AA869" s="8">
        <f t="shared" si="176"/>
        <v>23</v>
      </c>
      <c r="AB869" s="42" t="str">
        <f t="shared" si="177"/>
        <v>D. 240-500</v>
      </c>
      <c r="AC869" s="40">
        <v>0.9</v>
      </c>
      <c r="AD869" s="26">
        <f t="shared" si="178"/>
        <v>428</v>
      </c>
      <c r="AE869" s="31">
        <f t="shared" si="179"/>
        <v>1</v>
      </c>
      <c r="AF869" s="31">
        <f>Table1[[#This Row],[Contactable leads]]*Table1[[#This Row],[Average productive calls per lead]]</f>
        <v>428</v>
      </c>
      <c r="AG869" s="31">
        <f>Table1[[#This Row],[Total Calls]]*$AG$1</f>
        <v>385.2</v>
      </c>
      <c r="AH869" s="31">
        <f>IF(Table1[[#This Row],[MSRU]]="Metro",3,IF(Table1[[#This Row],[MSRU]]="URBAN",2,1))</f>
        <v>3</v>
      </c>
      <c r="AI869" s="23">
        <f t="shared" si="180"/>
        <v>24</v>
      </c>
      <c r="AJ869" s="4">
        <f t="shared" si="181"/>
        <v>8</v>
      </c>
      <c r="AK869" s="4">
        <f t="shared" si="182"/>
        <v>6</v>
      </c>
      <c r="AL869" s="4">
        <f t="shared" si="183"/>
        <v>15</v>
      </c>
      <c r="AM869" s="4">
        <f>(Table1[[#This Row],[Total Employees dedicated for sales pitch]]*Table1[[#This Row],[Working days]]*Table1[[#This Row],[Productive working hours]]*60)/Table1[[#This Row],[Minutes per connected call]]</f>
        <v>1728</v>
      </c>
      <c r="AN86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428</v>
      </c>
      <c r="AO869" s="22">
        <f>Table1[[#This Row],[Contactable leads]]-Table1[[#This Row],[Contacted leads]]</f>
        <v>0</v>
      </c>
      <c r="AP869" s="17"/>
    </row>
    <row r="870" spans="1:42" x14ac:dyDescent="0.35">
      <c r="A870" s="11">
        <v>911</v>
      </c>
      <c r="B870" s="5" t="str">
        <f>IF(Table1[[#This Row],[Savings]]&gt;0,"N","Y")</f>
        <v>N</v>
      </c>
      <c r="C870" s="5" t="s">
        <v>315</v>
      </c>
      <c r="D870" s="5" t="s">
        <v>356</v>
      </c>
      <c r="E870" s="5" t="s">
        <v>1157</v>
      </c>
      <c r="F870" s="6">
        <v>40162</v>
      </c>
      <c r="G870" s="7">
        <f t="shared" ca="1" si="171"/>
        <v>15</v>
      </c>
      <c r="H870" s="4">
        <v>5</v>
      </c>
      <c r="I870" s="5" t="str">
        <f>IF(Table1[[#This Row],[No of Employees]]&lt;5,"Below 5",IF(Table1[[#This Row],[No of Employees]]&lt;10,"5 to 10",IF(Table1[[#This Row],[No of Employees]]&lt;15,"10 to 15","Above 15")))</f>
        <v>5 to 10</v>
      </c>
      <c r="J870" s="57">
        <v>11.809377</v>
      </c>
      <c r="K870" s="34">
        <v>0.34719899999999998</v>
      </c>
      <c r="L870" s="34">
        <f t="shared" si="172"/>
        <v>12.156575999999999</v>
      </c>
      <c r="M870" s="67">
        <f t="shared" si="173"/>
        <v>4.4579247240854482E-4</v>
      </c>
      <c r="N870" s="34">
        <v>25.547065</v>
      </c>
      <c r="O870" s="68">
        <f t="shared" si="174"/>
        <v>4.7842536813812175E-4</v>
      </c>
      <c r="P870" s="71"/>
      <c r="Q870" s="10">
        <v>31</v>
      </c>
      <c r="R870" s="8">
        <v>129</v>
      </c>
      <c r="S870" s="8">
        <v>5</v>
      </c>
      <c r="T870" s="8">
        <v>8</v>
      </c>
      <c r="U870" s="8">
        <v>0</v>
      </c>
      <c r="V870" s="8">
        <v>3</v>
      </c>
      <c r="W870" s="22">
        <v>6</v>
      </c>
      <c r="X870" s="16">
        <v>182</v>
      </c>
      <c r="Y870" s="8">
        <v>175</v>
      </c>
      <c r="Z870" s="9">
        <f t="shared" si="175"/>
        <v>3.8461538461538436E-2</v>
      </c>
      <c r="AA870" s="8">
        <f t="shared" si="176"/>
        <v>7</v>
      </c>
      <c r="AB870" s="42" t="str">
        <f t="shared" si="177"/>
        <v>C. 100-250</v>
      </c>
      <c r="AC870" s="40">
        <v>0.9</v>
      </c>
      <c r="AD870" s="26">
        <f t="shared" si="178"/>
        <v>158</v>
      </c>
      <c r="AE870" s="31">
        <f t="shared" si="179"/>
        <v>1</v>
      </c>
      <c r="AF870" s="31">
        <f>Table1[[#This Row],[Contactable leads]]*Table1[[#This Row],[Average productive calls per lead]]</f>
        <v>158</v>
      </c>
      <c r="AG870" s="31">
        <f>Table1[[#This Row],[Total Calls]]*$AG$1</f>
        <v>142.20000000000002</v>
      </c>
      <c r="AH870" s="31">
        <f>IF(Table1[[#This Row],[MSRU]]="Metro",3,IF(Table1[[#This Row],[MSRU]]="URBAN",2,1))</f>
        <v>2</v>
      </c>
      <c r="AI870" s="23">
        <f t="shared" si="180"/>
        <v>24</v>
      </c>
      <c r="AJ870" s="4">
        <f t="shared" si="181"/>
        <v>8</v>
      </c>
      <c r="AK870" s="4">
        <f t="shared" si="182"/>
        <v>6</v>
      </c>
      <c r="AL870" s="4">
        <f t="shared" si="183"/>
        <v>15</v>
      </c>
      <c r="AM870" s="4">
        <f>(Table1[[#This Row],[Total Employees dedicated for sales pitch]]*Table1[[#This Row],[Working days]]*Table1[[#This Row],[Productive working hours]]*60)/Table1[[#This Row],[Minutes per connected call]]</f>
        <v>1152</v>
      </c>
      <c r="AN87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158</v>
      </c>
      <c r="AO870" s="22">
        <f>Table1[[#This Row],[Contactable leads]]-Table1[[#This Row],[Contacted leads]]</f>
        <v>0</v>
      </c>
      <c r="AP870" s="17"/>
    </row>
    <row r="871" spans="1:42" x14ac:dyDescent="0.35">
      <c r="A871" s="11">
        <v>912</v>
      </c>
      <c r="B871" s="5" t="str">
        <f>IF(Table1[[#This Row],[Savings]]&gt;0,"N","Y")</f>
        <v>N</v>
      </c>
      <c r="C871" s="5" t="s">
        <v>312</v>
      </c>
      <c r="D871" s="5" t="s">
        <v>340</v>
      </c>
      <c r="E871" s="5" t="s">
        <v>1158</v>
      </c>
      <c r="F871" s="6">
        <v>40611</v>
      </c>
      <c r="G871" s="7">
        <f t="shared" ca="1" si="171"/>
        <v>14</v>
      </c>
      <c r="H871" s="4">
        <v>10</v>
      </c>
      <c r="I871" s="5" t="str">
        <f>IF(Table1[[#This Row],[No of Employees]]&lt;5,"Below 5",IF(Table1[[#This Row],[No of Employees]]&lt;10,"5 to 10",IF(Table1[[#This Row],[No of Employees]]&lt;15,"10 to 15","Above 15")))</f>
        <v>10 to 15</v>
      </c>
      <c r="J871" s="57">
        <v>61.501387000000001</v>
      </c>
      <c r="K871" s="34">
        <v>6.6625430000000003</v>
      </c>
      <c r="L871" s="34">
        <f t="shared" si="172"/>
        <v>68.163930000000008</v>
      </c>
      <c r="M871" s="67">
        <f t="shared" si="173"/>
        <v>2.4996320414385586E-3</v>
      </c>
      <c r="N871" s="34">
        <v>117.367791</v>
      </c>
      <c r="O871" s="68">
        <f t="shared" si="174"/>
        <v>2.1979718068096329E-3</v>
      </c>
      <c r="P871" s="71"/>
      <c r="Q871" s="10">
        <v>248</v>
      </c>
      <c r="R871" s="8">
        <v>425</v>
      </c>
      <c r="S871" s="8">
        <v>23</v>
      </c>
      <c r="T871" s="8">
        <v>28</v>
      </c>
      <c r="U871" s="8">
        <v>2</v>
      </c>
      <c r="V871" s="8">
        <v>13</v>
      </c>
      <c r="W871" s="22">
        <v>26</v>
      </c>
      <c r="X871" s="16">
        <v>765</v>
      </c>
      <c r="Y871" s="8">
        <v>733</v>
      </c>
      <c r="Z871" s="9">
        <f t="shared" si="175"/>
        <v>4.1830065359477087E-2</v>
      </c>
      <c r="AA871" s="8">
        <f t="shared" si="176"/>
        <v>32</v>
      </c>
      <c r="AB871" s="42" t="str">
        <f t="shared" si="177"/>
        <v>E. 500-750</v>
      </c>
      <c r="AC871" s="40">
        <v>0.9</v>
      </c>
      <c r="AD871" s="26">
        <f t="shared" si="178"/>
        <v>660</v>
      </c>
      <c r="AE871" s="31">
        <f t="shared" si="179"/>
        <v>1</v>
      </c>
      <c r="AF871" s="31">
        <f>Table1[[#This Row],[Contactable leads]]*Table1[[#This Row],[Average productive calls per lead]]</f>
        <v>660</v>
      </c>
      <c r="AG871" s="31">
        <f>Table1[[#This Row],[Total Calls]]*$AG$1</f>
        <v>594</v>
      </c>
      <c r="AH871" s="31">
        <f>IF(Table1[[#This Row],[MSRU]]="Metro",3,IF(Table1[[#This Row],[MSRU]]="URBAN",2,1))</f>
        <v>3</v>
      </c>
      <c r="AI871" s="23">
        <f t="shared" si="180"/>
        <v>24</v>
      </c>
      <c r="AJ871" s="4">
        <f t="shared" si="181"/>
        <v>8</v>
      </c>
      <c r="AK871" s="4">
        <f t="shared" si="182"/>
        <v>6</v>
      </c>
      <c r="AL871" s="4">
        <f t="shared" si="183"/>
        <v>15</v>
      </c>
      <c r="AM871" s="4">
        <f>(Table1[[#This Row],[Total Employees dedicated for sales pitch]]*Table1[[#This Row],[Working days]]*Table1[[#This Row],[Productive working hours]]*60)/Table1[[#This Row],[Minutes per connected call]]</f>
        <v>1728</v>
      </c>
      <c r="AN87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660</v>
      </c>
      <c r="AO871" s="22">
        <f>Table1[[#This Row],[Contactable leads]]-Table1[[#This Row],[Contacted leads]]</f>
        <v>0</v>
      </c>
      <c r="AP871" s="17"/>
    </row>
    <row r="872" spans="1:42" x14ac:dyDescent="0.35">
      <c r="A872" s="11">
        <v>913</v>
      </c>
      <c r="B872" s="5" t="str">
        <f>IF(Table1[[#This Row],[Savings]]&gt;0,"N","Y")</f>
        <v>N</v>
      </c>
      <c r="C872" s="5" t="s">
        <v>312</v>
      </c>
      <c r="D872" s="5" t="s">
        <v>340</v>
      </c>
      <c r="E872" s="5" t="s">
        <v>1159</v>
      </c>
      <c r="F872" s="6">
        <v>40611</v>
      </c>
      <c r="G872" s="7">
        <f t="shared" ca="1" si="171"/>
        <v>14</v>
      </c>
      <c r="H872" s="4">
        <v>9</v>
      </c>
      <c r="I872" s="5" t="str">
        <f>IF(Table1[[#This Row],[No of Employees]]&lt;5,"Below 5",IF(Table1[[#This Row],[No of Employees]]&lt;10,"5 to 10",IF(Table1[[#This Row],[No of Employees]]&lt;15,"10 to 15","Above 15")))</f>
        <v>5 to 10</v>
      </c>
      <c r="J872" s="57">
        <v>82.703259000000003</v>
      </c>
      <c r="K872" s="34">
        <v>4.61937</v>
      </c>
      <c r="L872" s="34">
        <f t="shared" si="172"/>
        <v>87.322629000000006</v>
      </c>
      <c r="M872" s="67">
        <f t="shared" si="173"/>
        <v>3.2021986025607954E-3</v>
      </c>
      <c r="N872" s="34">
        <v>43.453899999999997</v>
      </c>
      <c r="O872" s="68">
        <f t="shared" si="174"/>
        <v>8.1377050962751012E-4</v>
      </c>
      <c r="P872" s="71"/>
      <c r="Q872" s="10">
        <v>216</v>
      </c>
      <c r="R872" s="8">
        <v>191</v>
      </c>
      <c r="S872" s="8">
        <v>17</v>
      </c>
      <c r="T872" s="8">
        <v>14</v>
      </c>
      <c r="U872" s="8">
        <v>0</v>
      </c>
      <c r="V872" s="8">
        <v>9</v>
      </c>
      <c r="W872" s="22">
        <v>26</v>
      </c>
      <c r="X872" s="16">
        <v>473</v>
      </c>
      <c r="Y872" s="8">
        <v>452</v>
      </c>
      <c r="Z872" s="9">
        <f t="shared" si="175"/>
        <v>4.4397463002114113E-2</v>
      </c>
      <c r="AA872" s="8">
        <f t="shared" si="176"/>
        <v>21</v>
      </c>
      <c r="AB872" s="42" t="str">
        <f t="shared" si="177"/>
        <v>D. 240-500</v>
      </c>
      <c r="AC872" s="40">
        <v>0.9</v>
      </c>
      <c r="AD872" s="26">
        <f t="shared" si="178"/>
        <v>407</v>
      </c>
      <c r="AE872" s="31">
        <f t="shared" si="179"/>
        <v>1</v>
      </c>
      <c r="AF872" s="31">
        <f>Table1[[#This Row],[Contactable leads]]*Table1[[#This Row],[Average productive calls per lead]]</f>
        <v>407</v>
      </c>
      <c r="AG872" s="31">
        <f>Table1[[#This Row],[Total Calls]]*$AG$1</f>
        <v>366.3</v>
      </c>
      <c r="AH872" s="31">
        <f>IF(Table1[[#This Row],[MSRU]]="Metro",3,IF(Table1[[#This Row],[MSRU]]="URBAN",2,1))</f>
        <v>3</v>
      </c>
      <c r="AI872" s="23">
        <f t="shared" si="180"/>
        <v>24</v>
      </c>
      <c r="AJ872" s="4">
        <f t="shared" si="181"/>
        <v>8</v>
      </c>
      <c r="AK872" s="4">
        <f t="shared" si="182"/>
        <v>6</v>
      </c>
      <c r="AL872" s="4">
        <f t="shared" si="183"/>
        <v>15</v>
      </c>
      <c r="AM872" s="4">
        <f>(Table1[[#This Row],[Total Employees dedicated for sales pitch]]*Table1[[#This Row],[Working days]]*Table1[[#This Row],[Productive working hours]]*60)/Table1[[#This Row],[Minutes per connected call]]</f>
        <v>1728</v>
      </c>
      <c r="AN87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407</v>
      </c>
      <c r="AO872" s="22">
        <f>Table1[[#This Row],[Contactable leads]]-Table1[[#This Row],[Contacted leads]]</f>
        <v>0</v>
      </c>
      <c r="AP872" s="17"/>
    </row>
    <row r="873" spans="1:42" x14ac:dyDescent="0.35">
      <c r="A873" s="11">
        <v>914</v>
      </c>
      <c r="B873" s="5" t="str">
        <f>IF(Table1[[#This Row],[Savings]]&gt;0,"N","Y")</f>
        <v>N</v>
      </c>
      <c r="C873" s="5" t="s">
        <v>312</v>
      </c>
      <c r="D873" s="5" t="s">
        <v>340</v>
      </c>
      <c r="E873" s="5" t="s">
        <v>1160</v>
      </c>
      <c r="F873" s="6">
        <v>40630</v>
      </c>
      <c r="G873" s="7">
        <f t="shared" ca="1" si="171"/>
        <v>14</v>
      </c>
      <c r="H873" s="4">
        <v>9</v>
      </c>
      <c r="I873" s="5" t="str">
        <f>IF(Table1[[#This Row],[No of Employees]]&lt;5,"Below 5",IF(Table1[[#This Row],[No of Employees]]&lt;10,"5 to 10",IF(Table1[[#This Row],[No of Employees]]&lt;15,"10 to 15","Above 15")))</f>
        <v>5 to 10</v>
      </c>
      <c r="J873" s="57">
        <v>70.332571999999999</v>
      </c>
      <c r="K873" s="34">
        <v>14.058930999999999</v>
      </c>
      <c r="L873" s="34">
        <f t="shared" si="172"/>
        <v>84.391503</v>
      </c>
      <c r="M873" s="67">
        <f t="shared" si="173"/>
        <v>3.0947116007536274E-3</v>
      </c>
      <c r="N873" s="34">
        <v>92.710950999999994</v>
      </c>
      <c r="O873" s="68">
        <f t="shared" si="174"/>
        <v>1.7362178732707794E-3</v>
      </c>
      <c r="P873" s="71"/>
      <c r="Q873" s="10">
        <v>344</v>
      </c>
      <c r="R873" s="8">
        <v>404</v>
      </c>
      <c r="S873" s="8">
        <v>62</v>
      </c>
      <c r="T873" s="8">
        <v>19</v>
      </c>
      <c r="U873" s="8">
        <v>2</v>
      </c>
      <c r="V873" s="8">
        <v>16</v>
      </c>
      <c r="W873" s="22">
        <v>29</v>
      </c>
      <c r="X873" s="16">
        <v>876</v>
      </c>
      <c r="Y873" s="8">
        <v>858</v>
      </c>
      <c r="Z873" s="9">
        <f t="shared" si="175"/>
        <v>2.0547945205479423E-2</v>
      </c>
      <c r="AA873" s="8">
        <f t="shared" si="176"/>
        <v>18</v>
      </c>
      <c r="AB873" s="42" t="str">
        <f t="shared" si="177"/>
        <v>F. 750-100</v>
      </c>
      <c r="AC873" s="40">
        <v>0.9</v>
      </c>
      <c r="AD873" s="26">
        <f t="shared" si="178"/>
        <v>772</v>
      </c>
      <c r="AE873" s="31">
        <f t="shared" si="179"/>
        <v>1</v>
      </c>
      <c r="AF873" s="31">
        <f>Table1[[#This Row],[Contactable leads]]*Table1[[#This Row],[Average productive calls per lead]]</f>
        <v>772</v>
      </c>
      <c r="AG873" s="31">
        <f>Table1[[#This Row],[Total Calls]]*$AG$1</f>
        <v>694.80000000000007</v>
      </c>
      <c r="AH873" s="31">
        <f>IF(Table1[[#This Row],[MSRU]]="Metro",3,IF(Table1[[#This Row],[MSRU]]="URBAN",2,1))</f>
        <v>3</v>
      </c>
      <c r="AI873" s="23">
        <f t="shared" si="180"/>
        <v>24</v>
      </c>
      <c r="AJ873" s="4">
        <f t="shared" si="181"/>
        <v>8</v>
      </c>
      <c r="AK873" s="4">
        <f t="shared" si="182"/>
        <v>6</v>
      </c>
      <c r="AL873" s="4">
        <f t="shared" si="183"/>
        <v>15</v>
      </c>
      <c r="AM873" s="4">
        <f>(Table1[[#This Row],[Total Employees dedicated for sales pitch]]*Table1[[#This Row],[Working days]]*Table1[[#This Row],[Productive working hours]]*60)/Table1[[#This Row],[Minutes per connected call]]</f>
        <v>1728</v>
      </c>
      <c r="AN87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772</v>
      </c>
      <c r="AO873" s="22">
        <f>Table1[[#This Row],[Contactable leads]]-Table1[[#This Row],[Contacted leads]]</f>
        <v>0</v>
      </c>
      <c r="AP873" s="17"/>
    </row>
    <row r="874" spans="1:42" x14ac:dyDescent="0.35">
      <c r="A874" s="11">
        <v>915</v>
      </c>
      <c r="B874" s="5" t="str">
        <f>IF(Table1[[#This Row],[Savings]]&gt;0,"N","Y")</f>
        <v>N</v>
      </c>
      <c r="C874" s="5" t="s">
        <v>315</v>
      </c>
      <c r="D874" s="5" t="s">
        <v>175</v>
      </c>
      <c r="E874" s="5" t="s">
        <v>1161</v>
      </c>
      <c r="F874" s="6">
        <v>40708</v>
      </c>
      <c r="G874" s="7">
        <f t="shared" ca="1" si="171"/>
        <v>13</v>
      </c>
      <c r="H874" s="4">
        <v>7</v>
      </c>
      <c r="I874" s="5" t="str">
        <f>IF(Table1[[#This Row],[No of Employees]]&lt;5,"Below 5",IF(Table1[[#This Row],[No of Employees]]&lt;10,"5 to 10",IF(Table1[[#This Row],[No of Employees]]&lt;15,"10 to 15","Above 15")))</f>
        <v>5 to 10</v>
      </c>
      <c r="J874" s="57">
        <v>12.31</v>
      </c>
      <c r="K874" s="34">
        <v>1.8675889999999999</v>
      </c>
      <c r="L874" s="34">
        <f t="shared" si="172"/>
        <v>14.177589000000001</v>
      </c>
      <c r="M874" s="67">
        <f t="shared" si="173"/>
        <v>5.1990481967144277E-4</v>
      </c>
      <c r="N874" s="34">
        <v>14.41281</v>
      </c>
      <c r="O874" s="68">
        <f t="shared" si="174"/>
        <v>2.6991178556733634E-4</v>
      </c>
      <c r="P874" s="71"/>
      <c r="Q874" s="10">
        <v>40</v>
      </c>
      <c r="R874" s="8">
        <v>101</v>
      </c>
      <c r="S874" s="8">
        <v>7</v>
      </c>
      <c r="T874" s="8">
        <v>8</v>
      </c>
      <c r="U874" s="8">
        <v>0</v>
      </c>
      <c r="V874" s="8">
        <v>4</v>
      </c>
      <c r="W874" s="22">
        <v>1</v>
      </c>
      <c r="X874" s="16">
        <v>161</v>
      </c>
      <c r="Y874" s="8">
        <v>157</v>
      </c>
      <c r="Z874" s="9">
        <f t="shared" si="175"/>
        <v>2.4844720496894457E-2</v>
      </c>
      <c r="AA874" s="8">
        <f t="shared" si="176"/>
        <v>4</v>
      </c>
      <c r="AB874" s="42" t="str">
        <f t="shared" si="177"/>
        <v>C. 100-250</v>
      </c>
      <c r="AC874" s="40">
        <v>0.9</v>
      </c>
      <c r="AD874" s="26">
        <f t="shared" si="178"/>
        <v>141</v>
      </c>
      <c r="AE874" s="31">
        <f t="shared" si="179"/>
        <v>1</v>
      </c>
      <c r="AF874" s="31">
        <f>Table1[[#This Row],[Contactable leads]]*Table1[[#This Row],[Average productive calls per lead]]</f>
        <v>141</v>
      </c>
      <c r="AG874" s="31">
        <f>Table1[[#This Row],[Total Calls]]*$AG$1</f>
        <v>126.9</v>
      </c>
      <c r="AH874" s="31">
        <f>IF(Table1[[#This Row],[MSRU]]="Metro",3,IF(Table1[[#This Row],[MSRU]]="URBAN",2,1))</f>
        <v>1</v>
      </c>
      <c r="AI874" s="23">
        <f t="shared" si="180"/>
        <v>24</v>
      </c>
      <c r="AJ874" s="4">
        <f t="shared" si="181"/>
        <v>8</v>
      </c>
      <c r="AK874" s="4">
        <f t="shared" si="182"/>
        <v>6</v>
      </c>
      <c r="AL874" s="4">
        <f t="shared" si="183"/>
        <v>15</v>
      </c>
      <c r="AM874" s="4">
        <f>(Table1[[#This Row],[Total Employees dedicated for sales pitch]]*Table1[[#This Row],[Working days]]*Table1[[#This Row],[Productive working hours]]*60)/Table1[[#This Row],[Minutes per connected call]]</f>
        <v>576</v>
      </c>
      <c r="AN87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141</v>
      </c>
      <c r="AO874" s="22">
        <f>Table1[[#This Row],[Contactable leads]]-Table1[[#This Row],[Contacted leads]]</f>
        <v>0</v>
      </c>
      <c r="AP874" s="17"/>
    </row>
    <row r="875" spans="1:42" x14ac:dyDescent="0.35">
      <c r="A875" s="11">
        <v>916</v>
      </c>
      <c r="B875" s="5" t="str">
        <f>IF(Table1[[#This Row],[Savings]]&gt;0,"N","Y")</f>
        <v>N</v>
      </c>
      <c r="C875" s="5" t="s">
        <v>312</v>
      </c>
      <c r="D875" s="5" t="s">
        <v>340</v>
      </c>
      <c r="E875" s="5" t="s">
        <v>1162</v>
      </c>
      <c r="F875" s="6">
        <v>40814</v>
      </c>
      <c r="G875" s="7">
        <f t="shared" ca="1" si="171"/>
        <v>13</v>
      </c>
      <c r="H875" s="4">
        <v>11</v>
      </c>
      <c r="I875" s="5" t="str">
        <f>IF(Table1[[#This Row],[No of Employees]]&lt;5,"Below 5",IF(Table1[[#This Row],[No of Employees]]&lt;10,"5 to 10",IF(Table1[[#This Row],[No of Employees]]&lt;15,"10 to 15","Above 15")))</f>
        <v>10 to 15</v>
      </c>
      <c r="J875" s="57">
        <v>54.667416000000003</v>
      </c>
      <c r="K875" s="34">
        <v>12.534001999999999</v>
      </c>
      <c r="L875" s="34">
        <f t="shared" si="172"/>
        <v>67.201418000000004</v>
      </c>
      <c r="M875" s="67">
        <f t="shared" si="173"/>
        <v>2.4643358688811795E-3</v>
      </c>
      <c r="N875" s="34">
        <v>132.361885</v>
      </c>
      <c r="O875" s="68">
        <f t="shared" si="174"/>
        <v>2.4787694225767514E-3</v>
      </c>
      <c r="P875" s="71"/>
      <c r="Q875" s="10">
        <v>164</v>
      </c>
      <c r="R875" s="8">
        <v>449</v>
      </c>
      <c r="S875" s="8">
        <v>24</v>
      </c>
      <c r="T875" s="8">
        <v>23</v>
      </c>
      <c r="U875" s="8">
        <v>2</v>
      </c>
      <c r="V875" s="8">
        <v>11</v>
      </c>
      <c r="W875" s="22">
        <v>24</v>
      </c>
      <c r="X875" s="16">
        <v>697</v>
      </c>
      <c r="Y875" s="8">
        <v>659</v>
      </c>
      <c r="Z875" s="9">
        <f t="shared" si="175"/>
        <v>5.4519368723099038E-2</v>
      </c>
      <c r="AA875" s="8">
        <f t="shared" si="176"/>
        <v>38</v>
      </c>
      <c r="AB875" s="42" t="str">
        <f t="shared" si="177"/>
        <v>E. 500-750</v>
      </c>
      <c r="AC875" s="40">
        <v>0.9</v>
      </c>
      <c r="AD875" s="26">
        <f t="shared" si="178"/>
        <v>593</v>
      </c>
      <c r="AE875" s="31">
        <f t="shared" si="179"/>
        <v>1</v>
      </c>
      <c r="AF875" s="31">
        <f>Table1[[#This Row],[Contactable leads]]*Table1[[#This Row],[Average productive calls per lead]]</f>
        <v>593</v>
      </c>
      <c r="AG875" s="31">
        <f>Table1[[#This Row],[Total Calls]]*$AG$1</f>
        <v>533.70000000000005</v>
      </c>
      <c r="AH875" s="31">
        <f>IF(Table1[[#This Row],[MSRU]]="Metro",3,IF(Table1[[#This Row],[MSRU]]="URBAN",2,1))</f>
        <v>3</v>
      </c>
      <c r="AI875" s="23">
        <f t="shared" si="180"/>
        <v>24</v>
      </c>
      <c r="AJ875" s="4">
        <f t="shared" si="181"/>
        <v>8</v>
      </c>
      <c r="AK875" s="4">
        <f t="shared" si="182"/>
        <v>6</v>
      </c>
      <c r="AL875" s="4">
        <f t="shared" si="183"/>
        <v>15</v>
      </c>
      <c r="AM875" s="4">
        <f>(Table1[[#This Row],[Total Employees dedicated for sales pitch]]*Table1[[#This Row],[Working days]]*Table1[[#This Row],[Productive working hours]]*60)/Table1[[#This Row],[Minutes per connected call]]</f>
        <v>1728</v>
      </c>
      <c r="AN87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593</v>
      </c>
      <c r="AO875" s="22">
        <f>Table1[[#This Row],[Contactable leads]]-Table1[[#This Row],[Contacted leads]]</f>
        <v>0</v>
      </c>
      <c r="AP875" s="17"/>
    </row>
    <row r="876" spans="1:42" x14ac:dyDescent="0.35">
      <c r="A876" s="11">
        <v>917</v>
      </c>
      <c r="B876" s="5" t="str">
        <f>IF(Table1[[#This Row],[Savings]]&gt;0,"N","Y")</f>
        <v>N</v>
      </c>
      <c r="C876" s="5" t="s">
        <v>315</v>
      </c>
      <c r="D876" s="5" t="s">
        <v>356</v>
      </c>
      <c r="E876" s="5" t="s">
        <v>1163</v>
      </c>
      <c r="F876" s="6">
        <v>41078</v>
      </c>
      <c r="G876" s="7">
        <f t="shared" ca="1" si="171"/>
        <v>12</v>
      </c>
      <c r="H876" s="4">
        <v>7</v>
      </c>
      <c r="I876" s="5" t="str">
        <f>IF(Table1[[#This Row],[No of Employees]]&lt;5,"Below 5",IF(Table1[[#This Row],[No of Employees]]&lt;10,"5 to 10",IF(Table1[[#This Row],[No of Employees]]&lt;15,"10 to 15","Above 15")))</f>
        <v>5 to 10</v>
      </c>
      <c r="J876" s="57">
        <v>6.140593</v>
      </c>
      <c r="K876" s="34">
        <v>4.41</v>
      </c>
      <c r="L876" s="34">
        <f t="shared" si="172"/>
        <v>10.550592999999999</v>
      </c>
      <c r="M876" s="67">
        <f t="shared" si="173"/>
        <v>3.8689964500253083E-4</v>
      </c>
      <c r="N876" s="34">
        <v>18.55585</v>
      </c>
      <c r="O876" s="68">
        <f t="shared" si="174"/>
        <v>3.4749938465987256E-4</v>
      </c>
      <c r="P876" s="71"/>
      <c r="Q876" s="10">
        <v>16</v>
      </c>
      <c r="R876" s="8">
        <v>80</v>
      </c>
      <c r="S876" s="8">
        <v>11</v>
      </c>
      <c r="T876" s="8">
        <v>2</v>
      </c>
      <c r="U876" s="8">
        <v>0</v>
      </c>
      <c r="V876" s="8">
        <v>3</v>
      </c>
      <c r="W876" s="22">
        <v>3</v>
      </c>
      <c r="X876" s="16">
        <v>115</v>
      </c>
      <c r="Y876" s="8">
        <v>111</v>
      </c>
      <c r="Z876" s="9">
        <f t="shared" si="175"/>
        <v>3.4782608695652195E-2</v>
      </c>
      <c r="AA876" s="8">
        <f t="shared" si="176"/>
        <v>4</v>
      </c>
      <c r="AB876" s="42" t="str">
        <f t="shared" si="177"/>
        <v>C. 100-250</v>
      </c>
      <c r="AC876" s="40">
        <v>0.9</v>
      </c>
      <c r="AD876" s="26">
        <f t="shared" si="178"/>
        <v>100</v>
      </c>
      <c r="AE876" s="31">
        <f t="shared" si="179"/>
        <v>1</v>
      </c>
      <c r="AF876" s="31">
        <f>Table1[[#This Row],[Contactable leads]]*Table1[[#This Row],[Average productive calls per lead]]</f>
        <v>100</v>
      </c>
      <c r="AG876" s="31">
        <f>Table1[[#This Row],[Total Calls]]*$AG$1</f>
        <v>90</v>
      </c>
      <c r="AH876" s="31">
        <f>IF(Table1[[#This Row],[MSRU]]="Metro",3,IF(Table1[[#This Row],[MSRU]]="URBAN",2,1))</f>
        <v>2</v>
      </c>
      <c r="AI876" s="23">
        <f t="shared" si="180"/>
        <v>24</v>
      </c>
      <c r="AJ876" s="4">
        <f t="shared" si="181"/>
        <v>8</v>
      </c>
      <c r="AK876" s="4">
        <f t="shared" si="182"/>
        <v>6</v>
      </c>
      <c r="AL876" s="4">
        <f t="shared" si="183"/>
        <v>15</v>
      </c>
      <c r="AM876" s="4">
        <f>(Table1[[#This Row],[Total Employees dedicated for sales pitch]]*Table1[[#This Row],[Working days]]*Table1[[#This Row],[Productive working hours]]*60)/Table1[[#This Row],[Minutes per connected call]]</f>
        <v>1152</v>
      </c>
      <c r="AN87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100</v>
      </c>
      <c r="AO876" s="22">
        <f>Table1[[#This Row],[Contactable leads]]-Table1[[#This Row],[Contacted leads]]</f>
        <v>0</v>
      </c>
      <c r="AP876" s="17"/>
    </row>
    <row r="877" spans="1:42" x14ac:dyDescent="0.35">
      <c r="A877" s="11">
        <v>918</v>
      </c>
      <c r="B877" s="5" t="str">
        <f>IF(Table1[[#This Row],[Savings]]&gt;0,"N","Y")</f>
        <v>N</v>
      </c>
      <c r="C877" s="5" t="s">
        <v>222</v>
      </c>
      <c r="D877" s="5" t="s">
        <v>175</v>
      </c>
      <c r="E877" s="5" t="s">
        <v>1164</v>
      </c>
      <c r="F877" s="6">
        <v>41086</v>
      </c>
      <c r="G877" s="7">
        <f t="shared" ca="1" si="171"/>
        <v>12</v>
      </c>
      <c r="H877" s="4">
        <v>7</v>
      </c>
      <c r="I877" s="5" t="str">
        <f>IF(Table1[[#This Row],[No of Employees]]&lt;5,"Below 5",IF(Table1[[#This Row],[No of Employees]]&lt;10,"5 to 10",IF(Table1[[#This Row],[No of Employees]]&lt;15,"10 to 15","Above 15")))</f>
        <v>5 to 10</v>
      </c>
      <c r="J877" s="57">
        <v>19.668606</v>
      </c>
      <c r="K877" s="34">
        <v>11.590674999999999</v>
      </c>
      <c r="L877" s="34">
        <f t="shared" si="172"/>
        <v>31.259281000000001</v>
      </c>
      <c r="M877" s="67">
        <f t="shared" si="173"/>
        <v>1.146305683664829E-3</v>
      </c>
      <c r="N877" s="34">
        <v>24.944379999999999</v>
      </c>
      <c r="O877" s="68">
        <f t="shared" si="174"/>
        <v>4.6713875681911803E-4</v>
      </c>
      <c r="P877" s="71"/>
      <c r="Q877" s="10">
        <v>118</v>
      </c>
      <c r="R877" s="8">
        <v>68</v>
      </c>
      <c r="S877" s="8">
        <v>23</v>
      </c>
      <c r="T877" s="8">
        <v>4</v>
      </c>
      <c r="U877" s="8">
        <v>0</v>
      </c>
      <c r="V877" s="8">
        <v>4</v>
      </c>
      <c r="W877" s="22">
        <v>5</v>
      </c>
      <c r="X877" s="16">
        <v>222</v>
      </c>
      <c r="Y877" s="8">
        <v>212</v>
      </c>
      <c r="Z877" s="9">
        <f t="shared" si="175"/>
        <v>4.5045045045045029E-2</v>
      </c>
      <c r="AA877" s="8">
        <f t="shared" si="176"/>
        <v>10</v>
      </c>
      <c r="AB877" s="42" t="str">
        <f t="shared" si="177"/>
        <v>C. 100-250</v>
      </c>
      <c r="AC877" s="40">
        <v>0.9</v>
      </c>
      <c r="AD877" s="26">
        <f t="shared" si="178"/>
        <v>191</v>
      </c>
      <c r="AE877" s="31">
        <f t="shared" si="179"/>
        <v>1</v>
      </c>
      <c r="AF877" s="31">
        <f>Table1[[#This Row],[Contactable leads]]*Table1[[#This Row],[Average productive calls per lead]]</f>
        <v>191</v>
      </c>
      <c r="AG877" s="31">
        <f>Table1[[#This Row],[Total Calls]]*$AG$1</f>
        <v>171.9</v>
      </c>
      <c r="AH877" s="31">
        <f>IF(Table1[[#This Row],[MSRU]]="Metro",3,IF(Table1[[#This Row],[MSRU]]="URBAN",2,1))</f>
        <v>1</v>
      </c>
      <c r="AI877" s="23">
        <f t="shared" si="180"/>
        <v>24</v>
      </c>
      <c r="AJ877" s="4">
        <f t="shared" si="181"/>
        <v>8</v>
      </c>
      <c r="AK877" s="4">
        <f t="shared" si="182"/>
        <v>6</v>
      </c>
      <c r="AL877" s="4">
        <f t="shared" si="183"/>
        <v>15</v>
      </c>
      <c r="AM877" s="4">
        <f>(Table1[[#This Row],[Total Employees dedicated for sales pitch]]*Table1[[#This Row],[Working days]]*Table1[[#This Row],[Productive working hours]]*60)/Table1[[#This Row],[Minutes per connected call]]</f>
        <v>576</v>
      </c>
      <c r="AN87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191</v>
      </c>
      <c r="AO877" s="22">
        <f>Table1[[#This Row],[Contactable leads]]-Table1[[#This Row],[Contacted leads]]</f>
        <v>0</v>
      </c>
      <c r="AP877" s="17"/>
    </row>
    <row r="878" spans="1:42" x14ac:dyDescent="0.35">
      <c r="A878" s="11">
        <v>919</v>
      </c>
      <c r="B878" s="5" t="str">
        <f>IF(Table1[[#This Row],[Savings]]&gt;0,"N","Y")</f>
        <v>N</v>
      </c>
      <c r="C878" s="5" t="s">
        <v>312</v>
      </c>
      <c r="D878" s="5" t="s">
        <v>340</v>
      </c>
      <c r="E878" s="5" t="s">
        <v>1165</v>
      </c>
      <c r="F878" s="6">
        <v>41177</v>
      </c>
      <c r="G878" s="7">
        <f t="shared" ca="1" si="171"/>
        <v>12</v>
      </c>
      <c r="H878" s="4">
        <v>7</v>
      </c>
      <c r="I878" s="5" t="str">
        <f>IF(Table1[[#This Row],[No of Employees]]&lt;5,"Below 5",IF(Table1[[#This Row],[No of Employees]]&lt;10,"5 to 10",IF(Table1[[#This Row],[No of Employees]]&lt;15,"10 to 15","Above 15")))</f>
        <v>5 to 10</v>
      </c>
      <c r="J878" s="57">
        <v>39.539135999999999</v>
      </c>
      <c r="K878" s="34">
        <v>6.1620270000000001</v>
      </c>
      <c r="L878" s="34">
        <f t="shared" si="172"/>
        <v>45.701163000000001</v>
      </c>
      <c r="M878" s="67">
        <f t="shared" si="173"/>
        <v>1.6759023631091445E-3</v>
      </c>
      <c r="N878" s="34">
        <v>63.999811000000001</v>
      </c>
      <c r="O878" s="68">
        <f t="shared" si="174"/>
        <v>1.198538193661198E-3</v>
      </c>
      <c r="P878" s="71"/>
      <c r="Q878" s="10">
        <v>139</v>
      </c>
      <c r="R878" s="8">
        <v>251</v>
      </c>
      <c r="S878" s="8">
        <v>14</v>
      </c>
      <c r="T878" s="8">
        <v>17</v>
      </c>
      <c r="U878" s="8">
        <v>0</v>
      </c>
      <c r="V878" s="8">
        <v>5</v>
      </c>
      <c r="W878" s="22">
        <v>17</v>
      </c>
      <c r="X878" s="16">
        <v>443</v>
      </c>
      <c r="Y878" s="8">
        <v>425</v>
      </c>
      <c r="Z878" s="9">
        <f t="shared" si="175"/>
        <v>4.0632054176072185E-2</v>
      </c>
      <c r="AA878" s="8">
        <f t="shared" si="176"/>
        <v>18</v>
      </c>
      <c r="AB878" s="42" t="str">
        <f t="shared" si="177"/>
        <v>D. 240-500</v>
      </c>
      <c r="AC878" s="40">
        <v>0.9</v>
      </c>
      <c r="AD878" s="26">
        <f t="shared" si="178"/>
        <v>383</v>
      </c>
      <c r="AE878" s="31">
        <f t="shared" si="179"/>
        <v>1</v>
      </c>
      <c r="AF878" s="31">
        <f>Table1[[#This Row],[Contactable leads]]*Table1[[#This Row],[Average productive calls per lead]]</f>
        <v>383</v>
      </c>
      <c r="AG878" s="31">
        <f>Table1[[#This Row],[Total Calls]]*$AG$1</f>
        <v>344.7</v>
      </c>
      <c r="AH878" s="31">
        <f>IF(Table1[[#This Row],[MSRU]]="Metro",3,IF(Table1[[#This Row],[MSRU]]="URBAN",2,1))</f>
        <v>3</v>
      </c>
      <c r="AI878" s="23">
        <f t="shared" si="180"/>
        <v>24</v>
      </c>
      <c r="AJ878" s="4">
        <f t="shared" si="181"/>
        <v>8</v>
      </c>
      <c r="AK878" s="4">
        <f t="shared" si="182"/>
        <v>6</v>
      </c>
      <c r="AL878" s="4">
        <f t="shared" si="183"/>
        <v>15</v>
      </c>
      <c r="AM878" s="4">
        <f>(Table1[[#This Row],[Total Employees dedicated for sales pitch]]*Table1[[#This Row],[Working days]]*Table1[[#This Row],[Productive working hours]]*60)/Table1[[#This Row],[Minutes per connected call]]</f>
        <v>1728</v>
      </c>
      <c r="AN87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383</v>
      </c>
      <c r="AO878" s="22">
        <f>Table1[[#This Row],[Contactable leads]]-Table1[[#This Row],[Contacted leads]]</f>
        <v>0</v>
      </c>
      <c r="AP878" s="17"/>
    </row>
    <row r="879" spans="1:42" x14ac:dyDescent="0.35">
      <c r="A879" s="11">
        <v>920</v>
      </c>
      <c r="B879" s="5" t="str">
        <f>IF(Table1[[#This Row],[Savings]]&gt;0,"N","Y")</f>
        <v>N</v>
      </c>
      <c r="C879" s="5" t="s">
        <v>312</v>
      </c>
      <c r="D879" s="5" t="s">
        <v>340</v>
      </c>
      <c r="E879" s="5" t="s">
        <v>1166</v>
      </c>
      <c r="F879" s="6">
        <v>41157</v>
      </c>
      <c r="G879" s="7">
        <f t="shared" ca="1" si="171"/>
        <v>12</v>
      </c>
      <c r="H879" s="4">
        <v>9</v>
      </c>
      <c r="I879" s="5" t="str">
        <f>IF(Table1[[#This Row],[No of Employees]]&lt;5,"Below 5",IF(Table1[[#This Row],[No of Employees]]&lt;10,"5 to 10",IF(Table1[[#This Row],[No of Employees]]&lt;15,"10 to 15","Above 15")))</f>
        <v>5 to 10</v>
      </c>
      <c r="J879" s="57">
        <v>36.807977999999999</v>
      </c>
      <c r="K879" s="34">
        <v>5.926774</v>
      </c>
      <c r="L879" s="34">
        <f t="shared" si="172"/>
        <v>42.734752</v>
      </c>
      <c r="M879" s="67">
        <f t="shared" si="173"/>
        <v>1.5671214289160046E-3</v>
      </c>
      <c r="N879" s="34">
        <v>106.236532</v>
      </c>
      <c r="O879" s="68">
        <f t="shared" si="174"/>
        <v>1.9895143309737284E-3</v>
      </c>
      <c r="P879" s="71"/>
      <c r="Q879" s="10">
        <v>29</v>
      </c>
      <c r="R879" s="8">
        <v>317</v>
      </c>
      <c r="S879" s="8">
        <v>23</v>
      </c>
      <c r="T879" s="8">
        <v>17</v>
      </c>
      <c r="U879" s="8">
        <v>0</v>
      </c>
      <c r="V879" s="8">
        <v>10</v>
      </c>
      <c r="W879" s="22">
        <v>12</v>
      </c>
      <c r="X879" s="16">
        <v>408</v>
      </c>
      <c r="Y879" s="8">
        <v>392</v>
      </c>
      <c r="Z879" s="9">
        <f t="shared" si="175"/>
        <v>3.9215686274509776E-2</v>
      </c>
      <c r="AA879" s="8">
        <f t="shared" si="176"/>
        <v>16</v>
      </c>
      <c r="AB879" s="42" t="str">
        <f t="shared" si="177"/>
        <v>D. 240-500</v>
      </c>
      <c r="AC879" s="40">
        <v>0.9</v>
      </c>
      <c r="AD879" s="26">
        <f t="shared" si="178"/>
        <v>353</v>
      </c>
      <c r="AE879" s="31">
        <f t="shared" si="179"/>
        <v>1</v>
      </c>
      <c r="AF879" s="31">
        <f>Table1[[#This Row],[Contactable leads]]*Table1[[#This Row],[Average productive calls per lead]]</f>
        <v>353</v>
      </c>
      <c r="AG879" s="31">
        <f>Table1[[#This Row],[Total Calls]]*$AG$1</f>
        <v>317.7</v>
      </c>
      <c r="AH879" s="31">
        <f>IF(Table1[[#This Row],[MSRU]]="Metro",3,IF(Table1[[#This Row],[MSRU]]="URBAN",2,1))</f>
        <v>3</v>
      </c>
      <c r="AI879" s="23">
        <f t="shared" si="180"/>
        <v>24</v>
      </c>
      <c r="AJ879" s="4">
        <f t="shared" si="181"/>
        <v>8</v>
      </c>
      <c r="AK879" s="4">
        <f t="shared" si="182"/>
        <v>6</v>
      </c>
      <c r="AL879" s="4">
        <f t="shared" si="183"/>
        <v>15</v>
      </c>
      <c r="AM879" s="4">
        <f>(Table1[[#This Row],[Total Employees dedicated for sales pitch]]*Table1[[#This Row],[Working days]]*Table1[[#This Row],[Productive working hours]]*60)/Table1[[#This Row],[Minutes per connected call]]</f>
        <v>1728</v>
      </c>
      <c r="AN87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353</v>
      </c>
      <c r="AO879" s="22">
        <f>Table1[[#This Row],[Contactable leads]]-Table1[[#This Row],[Contacted leads]]</f>
        <v>0</v>
      </c>
      <c r="AP879" s="17"/>
    </row>
    <row r="880" spans="1:42" x14ac:dyDescent="0.35">
      <c r="A880" s="11">
        <v>921</v>
      </c>
      <c r="B880" s="5" t="str">
        <f>IF(Table1[[#This Row],[Savings]]&gt;0,"N","Y")</f>
        <v>N</v>
      </c>
      <c r="C880" s="5" t="s">
        <v>312</v>
      </c>
      <c r="D880" s="5" t="s">
        <v>340</v>
      </c>
      <c r="E880" s="5" t="s">
        <v>1167</v>
      </c>
      <c r="F880" s="6">
        <v>41281</v>
      </c>
      <c r="G880" s="7">
        <f t="shared" ca="1" si="171"/>
        <v>12</v>
      </c>
      <c r="H880" s="4">
        <v>9</v>
      </c>
      <c r="I880" s="5" t="str">
        <f>IF(Table1[[#This Row],[No of Employees]]&lt;5,"Below 5",IF(Table1[[#This Row],[No of Employees]]&lt;10,"5 to 10",IF(Table1[[#This Row],[No of Employees]]&lt;15,"10 to 15","Above 15")))</f>
        <v>5 to 10</v>
      </c>
      <c r="J880" s="57">
        <v>52.240135000000002</v>
      </c>
      <c r="K880" s="34">
        <v>10.295127000000001</v>
      </c>
      <c r="L880" s="34">
        <f t="shared" si="172"/>
        <v>62.535262000000003</v>
      </c>
      <c r="M880" s="67">
        <f t="shared" si="173"/>
        <v>2.2932237712079556E-3</v>
      </c>
      <c r="N880" s="34">
        <v>87.491527000000005</v>
      </c>
      <c r="O880" s="68">
        <f t="shared" si="174"/>
        <v>1.6384726000400211E-3</v>
      </c>
      <c r="P880" s="71"/>
      <c r="Q880" s="10">
        <v>111</v>
      </c>
      <c r="R880" s="8">
        <v>364</v>
      </c>
      <c r="S880" s="8">
        <v>42</v>
      </c>
      <c r="T880" s="8">
        <v>27</v>
      </c>
      <c r="U880" s="8">
        <v>2</v>
      </c>
      <c r="V880" s="8">
        <v>14</v>
      </c>
      <c r="W880" s="22">
        <v>32</v>
      </c>
      <c r="X880" s="16">
        <v>592</v>
      </c>
      <c r="Y880" s="8">
        <v>564</v>
      </c>
      <c r="Z880" s="9">
        <f t="shared" si="175"/>
        <v>4.7297297297297258E-2</v>
      </c>
      <c r="AA880" s="8">
        <f t="shared" si="176"/>
        <v>28</v>
      </c>
      <c r="AB880" s="42" t="str">
        <f t="shared" si="177"/>
        <v>E. 500-750</v>
      </c>
      <c r="AC880" s="40">
        <v>0.9</v>
      </c>
      <c r="AD880" s="26">
        <f t="shared" si="178"/>
        <v>508</v>
      </c>
      <c r="AE880" s="31">
        <f t="shared" si="179"/>
        <v>1</v>
      </c>
      <c r="AF880" s="31">
        <f>Table1[[#This Row],[Contactable leads]]*Table1[[#This Row],[Average productive calls per lead]]</f>
        <v>508</v>
      </c>
      <c r="AG880" s="31">
        <f>Table1[[#This Row],[Total Calls]]*$AG$1</f>
        <v>457.2</v>
      </c>
      <c r="AH880" s="31">
        <f>IF(Table1[[#This Row],[MSRU]]="Metro",3,IF(Table1[[#This Row],[MSRU]]="URBAN",2,1))</f>
        <v>3</v>
      </c>
      <c r="AI880" s="23">
        <f t="shared" si="180"/>
        <v>24</v>
      </c>
      <c r="AJ880" s="4">
        <f t="shared" si="181"/>
        <v>8</v>
      </c>
      <c r="AK880" s="4">
        <f t="shared" si="182"/>
        <v>6</v>
      </c>
      <c r="AL880" s="4">
        <f t="shared" si="183"/>
        <v>15</v>
      </c>
      <c r="AM880" s="4">
        <f>(Table1[[#This Row],[Total Employees dedicated for sales pitch]]*Table1[[#This Row],[Working days]]*Table1[[#This Row],[Productive working hours]]*60)/Table1[[#This Row],[Minutes per connected call]]</f>
        <v>1728</v>
      </c>
      <c r="AN88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508</v>
      </c>
      <c r="AO880" s="22">
        <f>Table1[[#This Row],[Contactable leads]]-Table1[[#This Row],[Contacted leads]]</f>
        <v>0</v>
      </c>
      <c r="AP880" s="17"/>
    </row>
    <row r="881" spans="1:42" x14ac:dyDescent="0.35">
      <c r="A881" s="11">
        <v>922</v>
      </c>
      <c r="B881" s="5" t="str">
        <f>IF(Table1[[#This Row],[Savings]]&gt;0,"N","Y")</f>
        <v>N</v>
      </c>
      <c r="C881" s="5" t="s">
        <v>312</v>
      </c>
      <c r="D881" s="5" t="s">
        <v>340</v>
      </c>
      <c r="E881" s="5" t="s">
        <v>1168</v>
      </c>
      <c r="F881" s="6">
        <v>41329</v>
      </c>
      <c r="G881" s="7">
        <f t="shared" ca="1" si="171"/>
        <v>12</v>
      </c>
      <c r="H881" s="4">
        <v>9</v>
      </c>
      <c r="I881" s="5" t="str">
        <f>IF(Table1[[#This Row],[No of Employees]]&lt;5,"Below 5",IF(Table1[[#This Row],[No of Employees]]&lt;10,"5 to 10",IF(Table1[[#This Row],[No of Employees]]&lt;15,"10 to 15","Above 15")))</f>
        <v>5 to 10</v>
      </c>
      <c r="J881" s="57">
        <v>79.194193999999996</v>
      </c>
      <c r="K881" s="34">
        <v>9.2551129999999997</v>
      </c>
      <c r="L881" s="34">
        <f t="shared" si="172"/>
        <v>88.44930699999999</v>
      </c>
      <c r="M881" s="67">
        <f t="shared" si="173"/>
        <v>3.2435148885962962E-3</v>
      </c>
      <c r="N881" s="34">
        <v>264.22852999999998</v>
      </c>
      <c r="O881" s="68">
        <f t="shared" si="174"/>
        <v>4.9482643794050213E-3</v>
      </c>
      <c r="P881" s="71"/>
      <c r="Q881" s="10">
        <v>187</v>
      </c>
      <c r="R881" s="8">
        <v>811</v>
      </c>
      <c r="S881" s="8">
        <v>36</v>
      </c>
      <c r="T881" s="8">
        <v>31</v>
      </c>
      <c r="U881" s="8">
        <v>4</v>
      </c>
      <c r="V881" s="8">
        <v>20</v>
      </c>
      <c r="W881" s="22">
        <v>40</v>
      </c>
      <c r="X881" s="16">
        <v>1129</v>
      </c>
      <c r="Y881" s="8">
        <v>1090</v>
      </c>
      <c r="Z881" s="9">
        <f t="shared" si="175"/>
        <v>3.454384410983169E-2</v>
      </c>
      <c r="AA881" s="8">
        <f t="shared" si="176"/>
        <v>39</v>
      </c>
      <c r="AB881" s="42" t="str">
        <f t="shared" si="177"/>
        <v>G. Above 1000</v>
      </c>
      <c r="AC881" s="40">
        <v>0.9</v>
      </c>
      <c r="AD881" s="26">
        <f t="shared" si="178"/>
        <v>981</v>
      </c>
      <c r="AE881" s="31">
        <f t="shared" si="179"/>
        <v>1</v>
      </c>
      <c r="AF881" s="31">
        <f>Table1[[#This Row],[Contactable leads]]*Table1[[#This Row],[Average productive calls per lead]]</f>
        <v>981</v>
      </c>
      <c r="AG881" s="31">
        <f>Table1[[#This Row],[Total Calls]]*$AG$1</f>
        <v>882.9</v>
      </c>
      <c r="AH881" s="31">
        <f>IF(Table1[[#This Row],[MSRU]]="Metro",3,IF(Table1[[#This Row],[MSRU]]="URBAN",2,1))</f>
        <v>3</v>
      </c>
      <c r="AI881" s="23">
        <f t="shared" si="180"/>
        <v>24</v>
      </c>
      <c r="AJ881" s="4">
        <f t="shared" si="181"/>
        <v>8</v>
      </c>
      <c r="AK881" s="4">
        <f t="shared" si="182"/>
        <v>6</v>
      </c>
      <c r="AL881" s="4">
        <f t="shared" si="183"/>
        <v>15</v>
      </c>
      <c r="AM881" s="4">
        <f>(Table1[[#This Row],[Total Employees dedicated for sales pitch]]*Table1[[#This Row],[Working days]]*Table1[[#This Row],[Productive working hours]]*60)/Table1[[#This Row],[Minutes per connected call]]</f>
        <v>1728</v>
      </c>
      <c r="AN88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981</v>
      </c>
      <c r="AO881" s="22">
        <f>Table1[[#This Row],[Contactable leads]]-Table1[[#This Row],[Contacted leads]]</f>
        <v>0</v>
      </c>
      <c r="AP881" s="17"/>
    </row>
    <row r="882" spans="1:42" x14ac:dyDescent="0.35">
      <c r="A882" s="11">
        <v>923</v>
      </c>
      <c r="B882" s="5" t="str">
        <f>IF(Table1[[#This Row],[Savings]]&gt;0,"N","Y")</f>
        <v>N</v>
      </c>
      <c r="C882" s="5" t="s">
        <v>312</v>
      </c>
      <c r="D882" s="5" t="s">
        <v>340</v>
      </c>
      <c r="E882" s="5" t="s">
        <v>1169</v>
      </c>
      <c r="F882" s="6">
        <v>41311</v>
      </c>
      <c r="G882" s="7">
        <f t="shared" ca="1" si="171"/>
        <v>12</v>
      </c>
      <c r="H882" s="4">
        <v>9</v>
      </c>
      <c r="I882" s="5" t="str">
        <f>IF(Table1[[#This Row],[No of Employees]]&lt;5,"Below 5",IF(Table1[[#This Row],[No of Employees]]&lt;10,"5 to 10",IF(Table1[[#This Row],[No of Employees]]&lt;15,"10 to 15","Above 15")))</f>
        <v>5 to 10</v>
      </c>
      <c r="J882" s="57">
        <v>49.961469000000001</v>
      </c>
      <c r="K882" s="34">
        <v>10.470642</v>
      </c>
      <c r="L882" s="34">
        <f t="shared" si="172"/>
        <v>60.432110999999999</v>
      </c>
      <c r="M882" s="67">
        <f t="shared" si="173"/>
        <v>2.2160993503069961E-3</v>
      </c>
      <c r="N882" s="34">
        <v>150.91405800000001</v>
      </c>
      <c r="O882" s="68">
        <f t="shared" si="174"/>
        <v>2.8261999472686144E-3</v>
      </c>
      <c r="P882" s="71"/>
      <c r="Q882" s="10">
        <v>259</v>
      </c>
      <c r="R882" s="8">
        <v>432</v>
      </c>
      <c r="S882" s="8">
        <v>10</v>
      </c>
      <c r="T882" s="8">
        <v>19</v>
      </c>
      <c r="U882" s="8">
        <v>2</v>
      </c>
      <c r="V882" s="8">
        <v>11</v>
      </c>
      <c r="W882" s="22">
        <v>35</v>
      </c>
      <c r="X882" s="16">
        <v>768</v>
      </c>
      <c r="Y882" s="8">
        <v>737</v>
      </c>
      <c r="Z882" s="9">
        <f t="shared" si="175"/>
        <v>4.036458333333337E-2</v>
      </c>
      <c r="AA882" s="8">
        <f t="shared" si="176"/>
        <v>31</v>
      </c>
      <c r="AB882" s="42" t="str">
        <f t="shared" si="177"/>
        <v>E. 500-750</v>
      </c>
      <c r="AC882" s="40">
        <v>0.9</v>
      </c>
      <c r="AD882" s="26">
        <f t="shared" si="178"/>
        <v>663</v>
      </c>
      <c r="AE882" s="31">
        <f t="shared" si="179"/>
        <v>1</v>
      </c>
      <c r="AF882" s="31">
        <f>Table1[[#This Row],[Contactable leads]]*Table1[[#This Row],[Average productive calls per lead]]</f>
        <v>663</v>
      </c>
      <c r="AG882" s="31">
        <f>Table1[[#This Row],[Total Calls]]*$AG$1</f>
        <v>596.70000000000005</v>
      </c>
      <c r="AH882" s="31">
        <f>IF(Table1[[#This Row],[MSRU]]="Metro",3,IF(Table1[[#This Row],[MSRU]]="URBAN",2,1))</f>
        <v>3</v>
      </c>
      <c r="AI882" s="23">
        <f t="shared" si="180"/>
        <v>24</v>
      </c>
      <c r="AJ882" s="4">
        <f t="shared" si="181"/>
        <v>8</v>
      </c>
      <c r="AK882" s="4">
        <f t="shared" si="182"/>
        <v>6</v>
      </c>
      <c r="AL882" s="4">
        <f t="shared" si="183"/>
        <v>15</v>
      </c>
      <c r="AM882" s="4">
        <f>(Table1[[#This Row],[Total Employees dedicated for sales pitch]]*Table1[[#This Row],[Working days]]*Table1[[#This Row],[Productive working hours]]*60)/Table1[[#This Row],[Minutes per connected call]]</f>
        <v>1728</v>
      </c>
      <c r="AN88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663</v>
      </c>
      <c r="AO882" s="22">
        <f>Table1[[#This Row],[Contactable leads]]-Table1[[#This Row],[Contacted leads]]</f>
        <v>0</v>
      </c>
      <c r="AP882" s="17"/>
    </row>
    <row r="883" spans="1:42" x14ac:dyDescent="0.35">
      <c r="A883" s="11">
        <v>924</v>
      </c>
      <c r="B883" s="5" t="str">
        <f>IF(Table1[[#This Row],[Savings]]&gt;0,"N","Y")</f>
        <v>N</v>
      </c>
      <c r="C883" s="5" t="s">
        <v>181</v>
      </c>
      <c r="D883" s="5" t="s">
        <v>175</v>
      </c>
      <c r="E883" s="5" t="s">
        <v>1170</v>
      </c>
      <c r="F883" s="6">
        <v>41281</v>
      </c>
      <c r="G883" s="7">
        <f t="shared" ca="1" si="171"/>
        <v>12</v>
      </c>
      <c r="H883" s="4">
        <v>8</v>
      </c>
      <c r="I883" s="5" t="str">
        <f>IF(Table1[[#This Row],[No of Employees]]&lt;5,"Below 5",IF(Table1[[#This Row],[No of Employees]]&lt;10,"5 to 10",IF(Table1[[#This Row],[No of Employees]]&lt;15,"10 to 15","Above 15")))</f>
        <v>5 to 10</v>
      </c>
      <c r="J883" s="57">
        <v>17.539705000000001</v>
      </c>
      <c r="K883" s="34">
        <v>2.0808140000000002</v>
      </c>
      <c r="L883" s="34">
        <f t="shared" si="172"/>
        <v>19.620519000000002</v>
      </c>
      <c r="M883" s="67">
        <f t="shared" si="173"/>
        <v>7.1950191196508222E-4</v>
      </c>
      <c r="N883" s="34">
        <v>26.349070999999999</v>
      </c>
      <c r="O883" s="68">
        <f t="shared" si="174"/>
        <v>4.9344470659437817E-4</v>
      </c>
      <c r="P883" s="71"/>
      <c r="Q883" s="10">
        <v>62</v>
      </c>
      <c r="R883" s="8">
        <v>137</v>
      </c>
      <c r="S883" s="8">
        <v>13</v>
      </c>
      <c r="T883" s="8">
        <v>7</v>
      </c>
      <c r="U883" s="8">
        <v>0</v>
      </c>
      <c r="V883" s="8">
        <v>2</v>
      </c>
      <c r="W883" s="22">
        <v>10</v>
      </c>
      <c r="X883" s="16">
        <v>231</v>
      </c>
      <c r="Y883" s="8">
        <v>224</v>
      </c>
      <c r="Z883" s="9">
        <f t="shared" si="175"/>
        <v>3.0303030303030276E-2</v>
      </c>
      <c r="AA883" s="8">
        <f t="shared" si="176"/>
        <v>7</v>
      </c>
      <c r="AB883" s="42" t="str">
        <f t="shared" si="177"/>
        <v>C. 100-250</v>
      </c>
      <c r="AC883" s="40">
        <v>0.9</v>
      </c>
      <c r="AD883" s="26">
        <f t="shared" si="178"/>
        <v>202</v>
      </c>
      <c r="AE883" s="31">
        <f t="shared" si="179"/>
        <v>1</v>
      </c>
      <c r="AF883" s="31">
        <f>Table1[[#This Row],[Contactable leads]]*Table1[[#This Row],[Average productive calls per lead]]</f>
        <v>202</v>
      </c>
      <c r="AG883" s="31">
        <f>Table1[[#This Row],[Total Calls]]*$AG$1</f>
        <v>181.8</v>
      </c>
      <c r="AH883" s="31">
        <f>IF(Table1[[#This Row],[MSRU]]="Metro",3,IF(Table1[[#This Row],[MSRU]]="URBAN",2,1))</f>
        <v>1</v>
      </c>
      <c r="AI883" s="23">
        <f t="shared" si="180"/>
        <v>24</v>
      </c>
      <c r="AJ883" s="4">
        <f t="shared" si="181"/>
        <v>8</v>
      </c>
      <c r="AK883" s="4">
        <f t="shared" si="182"/>
        <v>6</v>
      </c>
      <c r="AL883" s="4">
        <f t="shared" si="183"/>
        <v>15</v>
      </c>
      <c r="AM883" s="4">
        <f>(Table1[[#This Row],[Total Employees dedicated for sales pitch]]*Table1[[#This Row],[Working days]]*Table1[[#This Row],[Productive working hours]]*60)/Table1[[#This Row],[Minutes per connected call]]</f>
        <v>576</v>
      </c>
      <c r="AN88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202</v>
      </c>
      <c r="AO883" s="22">
        <f>Table1[[#This Row],[Contactable leads]]-Table1[[#This Row],[Contacted leads]]</f>
        <v>0</v>
      </c>
      <c r="AP883" s="17"/>
    </row>
    <row r="884" spans="1:42" x14ac:dyDescent="0.35">
      <c r="A884" s="11">
        <v>925</v>
      </c>
      <c r="B884" s="5" t="str">
        <f>IF(Table1[[#This Row],[Savings]]&gt;0,"N","Y")</f>
        <v>N</v>
      </c>
      <c r="C884" s="5" t="s">
        <v>188</v>
      </c>
      <c r="D884" s="5" t="s">
        <v>175</v>
      </c>
      <c r="E884" s="5" t="s">
        <v>1171</v>
      </c>
      <c r="F884" s="6">
        <v>41337</v>
      </c>
      <c r="G884" s="7">
        <f t="shared" ca="1" si="171"/>
        <v>12</v>
      </c>
      <c r="H884" s="4">
        <v>6</v>
      </c>
      <c r="I884" s="5" t="str">
        <f>IF(Table1[[#This Row],[No of Employees]]&lt;5,"Below 5",IF(Table1[[#This Row],[No of Employees]]&lt;10,"5 to 10",IF(Table1[[#This Row],[No of Employees]]&lt;15,"10 to 15","Above 15")))</f>
        <v>5 to 10</v>
      </c>
      <c r="J884" s="57">
        <v>20.188538000000001</v>
      </c>
      <c r="K884" s="34">
        <v>0.42304399999999998</v>
      </c>
      <c r="L884" s="34">
        <f t="shared" si="172"/>
        <v>20.611582000000002</v>
      </c>
      <c r="M884" s="67">
        <f t="shared" si="173"/>
        <v>7.5584507512900512E-4</v>
      </c>
      <c r="N884" s="34">
        <v>15.575991999999999</v>
      </c>
      <c r="O884" s="68">
        <f t="shared" si="174"/>
        <v>2.9169494447665276E-4</v>
      </c>
      <c r="P884" s="71"/>
      <c r="Q884" s="10">
        <v>60</v>
      </c>
      <c r="R884" s="8">
        <v>109</v>
      </c>
      <c r="S884" s="8">
        <v>7</v>
      </c>
      <c r="T884" s="8">
        <v>7</v>
      </c>
      <c r="U884" s="8">
        <v>0</v>
      </c>
      <c r="V884" s="8">
        <v>3</v>
      </c>
      <c r="W884" s="22">
        <v>6</v>
      </c>
      <c r="X884" s="16">
        <v>192</v>
      </c>
      <c r="Y884" s="8">
        <v>186</v>
      </c>
      <c r="Z884" s="9">
        <f t="shared" si="175"/>
        <v>3.125E-2</v>
      </c>
      <c r="AA884" s="8">
        <f t="shared" si="176"/>
        <v>6</v>
      </c>
      <c r="AB884" s="42" t="str">
        <f t="shared" si="177"/>
        <v>C. 100-250</v>
      </c>
      <c r="AC884" s="40">
        <v>0.9</v>
      </c>
      <c r="AD884" s="26">
        <f t="shared" si="178"/>
        <v>167</v>
      </c>
      <c r="AE884" s="31">
        <f t="shared" si="179"/>
        <v>1</v>
      </c>
      <c r="AF884" s="31">
        <f>Table1[[#This Row],[Contactable leads]]*Table1[[#This Row],[Average productive calls per lead]]</f>
        <v>167</v>
      </c>
      <c r="AG884" s="31">
        <f>Table1[[#This Row],[Total Calls]]*$AG$1</f>
        <v>150.30000000000001</v>
      </c>
      <c r="AH884" s="31">
        <f>IF(Table1[[#This Row],[MSRU]]="Metro",3,IF(Table1[[#This Row],[MSRU]]="URBAN",2,1))</f>
        <v>1</v>
      </c>
      <c r="AI884" s="23">
        <f t="shared" si="180"/>
        <v>24</v>
      </c>
      <c r="AJ884" s="4">
        <f t="shared" si="181"/>
        <v>8</v>
      </c>
      <c r="AK884" s="4">
        <f t="shared" si="182"/>
        <v>6</v>
      </c>
      <c r="AL884" s="4">
        <f t="shared" si="183"/>
        <v>15</v>
      </c>
      <c r="AM884" s="4">
        <f>(Table1[[#This Row],[Total Employees dedicated for sales pitch]]*Table1[[#This Row],[Working days]]*Table1[[#This Row],[Productive working hours]]*60)/Table1[[#This Row],[Minutes per connected call]]</f>
        <v>576</v>
      </c>
      <c r="AN88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167</v>
      </c>
      <c r="AO884" s="22">
        <f>Table1[[#This Row],[Contactable leads]]-Table1[[#This Row],[Contacted leads]]</f>
        <v>0</v>
      </c>
      <c r="AP884" s="17"/>
    </row>
    <row r="885" spans="1:42" x14ac:dyDescent="0.35">
      <c r="A885" s="11">
        <v>926</v>
      </c>
      <c r="B885" s="5" t="str">
        <f>IF(Table1[[#This Row],[Savings]]&gt;0,"N","Y")</f>
        <v>N</v>
      </c>
      <c r="C885" s="5" t="s">
        <v>312</v>
      </c>
      <c r="D885" s="5" t="s">
        <v>340</v>
      </c>
      <c r="E885" s="5" t="s">
        <v>1172</v>
      </c>
      <c r="F885" s="6">
        <v>41446</v>
      </c>
      <c r="G885" s="7">
        <f t="shared" ca="1" si="171"/>
        <v>11</v>
      </c>
      <c r="H885" s="4">
        <v>8</v>
      </c>
      <c r="I885" s="5" t="str">
        <f>IF(Table1[[#This Row],[No of Employees]]&lt;5,"Below 5",IF(Table1[[#This Row],[No of Employees]]&lt;10,"5 to 10",IF(Table1[[#This Row],[No of Employees]]&lt;15,"10 to 15","Above 15")))</f>
        <v>5 to 10</v>
      </c>
      <c r="J885" s="57">
        <v>29.115355000000001</v>
      </c>
      <c r="K885" s="34">
        <v>9.694172</v>
      </c>
      <c r="L885" s="34">
        <f t="shared" si="172"/>
        <v>38.809527000000003</v>
      </c>
      <c r="M885" s="67">
        <f t="shared" si="173"/>
        <v>1.4231799311200932E-3</v>
      </c>
      <c r="N885" s="34">
        <v>23.091712000000001</v>
      </c>
      <c r="O885" s="68">
        <f t="shared" si="174"/>
        <v>4.3244344563805995E-4</v>
      </c>
      <c r="P885" s="71"/>
      <c r="Q885" s="10">
        <v>233</v>
      </c>
      <c r="R885" s="8">
        <v>135</v>
      </c>
      <c r="S885" s="8">
        <v>22</v>
      </c>
      <c r="T885" s="8">
        <v>3</v>
      </c>
      <c r="U885" s="8">
        <v>0</v>
      </c>
      <c r="V885" s="8">
        <v>10</v>
      </c>
      <c r="W885" s="22">
        <v>9</v>
      </c>
      <c r="X885" s="16">
        <v>412</v>
      </c>
      <c r="Y885" s="8">
        <v>403</v>
      </c>
      <c r="Z885" s="9">
        <f t="shared" si="175"/>
        <v>2.1844660194174748E-2</v>
      </c>
      <c r="AA885" s="8">
        <f t="shared" si="176"/>
        <v>9</v>
      </c>
      <c r="AB885" s="42" t="str">
        <f t="shared" si="177"/>
        <v>D. 240-500</v>
      </c>
      <c r="AC885" s="40">
        <v>0.9</v>
      </c>
      <c r="AD885" s="26">
        <f t="shared" si="178"/>
        <v>363</v>
      </c>
      <c r="AE885" s="31">
        <f t="shared" si="179"/>
        <v>1</v>
      </c>
      <c r="AF885" s="31">
        <f>Table1[[#This Row],[Contactable leads]]*Table1[[#This Row],[Average productive calls per lead]]</f>
        <v>363</v>
      </c>
      <c r="AG885" s="31">
        <f>Table1[[#This Row],[Total Calls]]*$AG$1</f>
        <v>326.7</v>
      </c>
      <c r="AH885" s="31">
        <f>IF(Table1[[#This Row],[MSRU]]="Metro",3,IF(Table1[[#This Row],[MSRU]]="URBAN",2,1))</f>
        <v>3</v>
      </c>
      <c r="AI885" s="23">
        <f t="shared" si="180"/>
        <v>24</v>
      </c>
      <c r="AJ885" s="4">
        <f t="shared" si="181"/>
        <v>8</v>
      </c>
      <c r="AK885" s="4">
        <f t="shared" si="182"/>
        <v>6</v>
      </c>
      <c r="AL885" s="4">
        <f t="shared" si="183"/>
        <v>15</v>
      </c>
      <c r="AM885" s="4">
        <f>(Table1[[#This Row],[Total Employees dedicated for sales pitch]]*Table1[[#This Row],[Working days]]*Table1[[#This Row],[Productive working hours]]*60)/Table1[[#This Row],[Minutes per connected call]]</f>
        <v>1728</v>
      </c>
      <c r="AN88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363</v>
      </c>
      <c r="AO885" s="22">
        <f>Table1[[#This Row],[Contactable leads]]-Table1[[#This Row],[Contacted leads]]</f>
        <v>0</v>
      </c>
      <c r="AP885" s="17"/>
    </row>
    <row r="886" spans="1:42" x14ac:dyDescent="0.35">
      <c r="A886" s="11">
        <v>927</v>
      </c>
      <c r="B886" s="5" t="str">
        <f>IF(Table1[[#This Row],[Savings]]&gt;0,"N","Y")</f>
        <v>N</v>
      </c>
      <c r="C886" s="5" t="s">
        <v>190</v>
      </c>
      <c r="D886" s="5" t="s">
        <v>343</v>
      </c>
      <c r="E886" s="5" t="s">
        <v>1173</v>
      </c>
      <c r="F886" s="6">
        <v>41361</v>
      </c>
      <c r="G886" s="7">
        <f t="shared" ca="1" si="171"/>
        <v>12</v>
      </c>
      <c r="H886" s="4">
        <v>9</v>
      </c>
      <c r="I886" s="5" t="str">
        <f>IF(Table1[[#This Row],[No of Employees]]&lt;5,"Below 5",IF(Table1[[#This Row],[No of Employees]]&lt;10,"5 to 10",IF(Table1[[#This Row],[No of Employees]]&lt;15,"10 to 15","Above 15")))</f>
        <v>5 to 10</v>
      </c>
      <c r="J886" s="57">
        <v>25.827683</v>
      </c>
      <c r="K886" s="34">
        <v>2.1046749999999999</v>
      </c>
      <c r="L886" s="34">
        <f t="shared" si="172"/>
        <v>27.932358000000001</v>
      </c>
      <c r="M886" s="67">
        <f t="shared" si="173"/>
        <v>1.0243044532457658E-3</v>
      </c>
      <c r="N886" s="34">
        <v>10.881347999999999</v>
      </c>
      <c r="O886" s="68">
        <f t="shared" si="174"/>
        <v>2.0377733891306161E-4</v>
      </c>
      <c r="P886" s="71"/>
      <c r="Q886" s="10">
        <v>193</v>
      </c>
      <c r="R886" s="8">
        <v>100</v>
      </c>
      <c r="S886" s="8">
        <v>5</v>
      </c>
      <c r="T886" s="8">
        <v>8</v>
      </c>
      <c r="U886" s="8">
        <v>0</v>
      </c>
      <c r="V886" s="8">
        <v>8</v>
      </c>
      <c r="W886" s="22">
        <v>4</v>
      </c>
      <c r="X886" s="16">
        <v>318</v>
      </c>
      <c r="Y886" s="8">
        <v>311</v>
      </c>
      <c r="Z886" s="9">
        <f t="shared" si="175"/>
        <v>2.2012578616352196E-2</v>
      </c>
      <c r="AA886" s="8">
        <f t="shared" si="176"/>
        <v>7</v>
      </c>
      <c r="AB886" s="42" t="str">
        <f t="shared" si="177"/>
        <v>D. 240-500</v>
      </c>
      <c r="AC886" s="40">
        <v>0.9</v>
      </c>
      <c r="AD886" s="26">
        <f t="shared" si="178"/>
        <v>280</v>
      </c>
      <c r="AE886" s="31">
        <f t="shared" si="179"/>
        <v>1</v>
      </c>
      <c r="AF886" s="31">
        <f>Table1[[#This Row],[Contactable leads]]*Table1[[#This Row],[Average productive calls per lead]]</f>
        <v>280</v>
      </c>
      <c r="AG886" s="31">
        <f>Table1[[#This Row],[Total Calls]]*$AG$1</f>
        <v>252</v>
      </c>
      <c r="AH886" s="31">
        <f>IF(Table1[[#This Row],[MSRU]]="Metro",3,IF(Table1[[#This Row],[MSRU]]="URBAN",2,1))</f>
        <v>1</v>
      </c>
      <c r="AI886" s="23">
        <f t="shared" si="180"/>
        <v>24</v>
      </c>
      <c r="AJ886" s="4">
        <f t="shared" si="181"/>
        <v>8</v>
      </c>
      <c r="AK886" s="4">
        <f t="shared" si="182"/>
        <v>6</v>
      </c>
      <c r="AL886" s="4">
        <f t="shared" si="183"/>
        <v>15</v>
      </c>
      <c r="AM886" s="4">
        <f>(Table1[[#This Row],[Total Employees dedicated for sales pitch]]*Table1[[#This Row],[Working days]]*Table1[[#This Row],[Productive working hours]]*60)/Table1[[#This Row],[Minutes per connected call]]</f>
        <v>576</v>
      </c>
      <c r="AN88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280</v>
      </c>
      <c r="AO886" s="22">
        <f>Table1[[#This Row],[Contactable leads]]-Table1[[#This Row],[Contacted leads]]</f>
        <v>0</v>
      </c>
      <c r="AP886" s="17"/>
    </row>
    <row r="887" spans="1:42" x14ac:dyDescent="0.35">
      <c r="A887" s="11">
        <v>928</v>
      </c>
      <c r="B887" s="5" t="str">
        <f>IF(Table1[[#This Row],[Savings]]&gt;0,"N","Y")</f>
        <v>N</v>
      </c>
      <c r="C887" s="5" t="s">
        <v>184</v>
      </c>
      <c r="D887" s="5" t="s">
        <v>175</v>
      </c>
      <c r="E887" s="5" t="s">
        <v>219</v>
      </c>
      <c r="F887" s="6">
        <v>41463</v>
      </c>
      <c r="G887" s="7">
        <f t="shared" ca="1" si="171"/>
        <v>11</v>
      </c>
      <c r="H887" s="4">
        <v>7</v>
      </c>
      <c r="I887" s="5" t="str">
        <f>IF(Table1[[#This Row],[No of Employees]]&lt;5,"Below 5",IF(Table1[[#This Row],[No of Employees]]&lt;10,"5 to 10",IF(Table1[[#This Row],[No of Employees]]&lt;15,"10 to 15","Above 15")))</f>
        <v>5 to 10</v>
      </c>
      <c r="J887" s="57">
        <v>19.596340999999999</v>
      </c>
      <c r="K887" s="34">
        <v>0.68652800000000003</v>
      </c>
      <c r="L887" s="34">
        <f t="shared" si="172"/>
        <v>20.282868999999998</v>
      </c>
      <c r="M887" s="67">
        <f t="shared" si="173"/>
        <v>7.4379087656332088E-4</v>
      </c>
      <c r="N887" s="34">
        <v>27.302354000000001</v>
      </c>
      <c r="O887" s="68">
        <f t="shared" si="174"/>
        <v>5.1129704189061724E-4</v>
      </c>
      <c r="P887" s="71"/>
      <c r="Q887" s="10">
        <v>109</v>
      </c>
      <c r="R887" s="8">
        <v>147</v>
      </c>
      <c r="S887" s="8">
        <v>3</v>
      </c>
      <c r="T887" s="8">
        <v>6</v>
      </c>
      <c r="U887" s="8">
        <v>0</v>
      </c>
      <c r="V887" s="8">
        <v>2</v>
      </c>
      <c r="W887" s="22">
        <v>11</v>
      </c>
      <c r="X887" s="16">
        <v>278</v>
      </c>
      <c r="Y887" s="8">
        <v>271</v>
      </c>
      <c r="Z887" s="9">
        <f t="shared" si="175"/>
        <v>2.5179856115107868E-2</v>
      </c>
      <c r="AA887" s="8">
        <f t="shared" si="176"/>
        <v>7</v>
      </c>
      <c r="AB887" s="42" t="str">
        <f t="shared" si="177"/>
        <v>D. 240-500</v>
      </c>
      <c r="AC887" s="40">
        <v>0.9</v>
      </c>
      <c r="AD887" s="26">
        <f t="shared" si="178"/>
        <v>244</v>
      </c>
      <c r="AE887" s="31">
        <f t="shared" si="179"/>
        <v>1</v>
      </c>
      <c r="AF887" s="31">
        <f>Table1[[#This Row],[Contactable leads]]*Table1[[#This Row],[Average productive calls per lead]]</f>
        <v>244</v>
      </c>
      <c r="AG887" s="31">
        <f>Table1[[#This Row],[Total Calls]]*$AG$1</f>
        <v>219.6</v>
      </c>
      <c r="AH887" s="31">
        <f>IF(Table1[[#This Row],[MSRU]]="Metro",3,IF(Table1[[#This Row],[MSRU]]="URBAN",2,1))</f>
        <v>1</v>
      </c>
      <c r="AI887" s="23">
        <f t="shared" si="180"/>
        <v>24</v>
      </c>
      <c r="AJ887" s="4">
        <f t="shared" si="181"/>
        <v>8</v>
      </c>
      <c r="AK887" s="4">
        <f t="shared" si="182"/>
        <v>6</v>
      </c>
      <c r="AL887" s="4">
        <f t="shared" si="183"/>
        <v>15</v>
      </c>
      <c r="AM887" s="4">
        <f>(Table1[[#This Row],[Total Employees dedicated for sales pitch]]*Table1[[#This Row],[Working days]]*Table1[[#This Row],[Productive working hours]]*60)/Table1[[#This Row],[Minutes per connected call]]</f>
        <v>576</v>
      </c>
      <c r="AN88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244</v>
      </c>
      <c r="AO887" s="22">
        <f>Table1[[#This Row],[Contactable leads]]-Table1[[#This Row],[Contacted leads]]</f>
        <v>0</v>
      </c>
      <c r="AP887" s="17"/>
    </row>
    <row r="888" spans="1:42" x14ac:dyDescent="0.35">
      <c r="A888" s="11">
        <v>929</v>
      </c>
      <c r="B888" s="5" t="str">
        <f>IF(Table1[[#This Row],[Savings]]&gt;0,"N","Y")</f>
        <v>N</v>
      </c>
      <c r="C888" s="5" t="s">
        <v>190</v>
      </c>
      <c r="D888" s="5" t="s">
        <v>343</v>
      </c>
      <c r="E888" s="5" t="s">
        <v>1174</v>
      </c>
      <c r="F888" s="6">
        <v>41346</v>
      </c>
      <c r="G888" s="7">
        <f t="shared" ca="1" si="171"/>
        <v>12</v>
      </c>
      <c r="H888" s="4">
        <v>4</v>
      </c>
      <c r="I888" s="5" t="str">
        <f>IF(Table1[[#This Row],[No of Employees]]&lt;5,"Below 5",IF(Table1[[#This Row],[No of Employees]]&lt;10,"5 to 10",IF(Table1[[#This Row],[No of Employees]]&lt;15,"10 to 15","Above 15")))</f>
        <v>Below 5</v>
      </c>
      <c r="J888" s="57">
        <v>11.171346</v>
      </c>
      <c r="K888" s="34">
        <v>0.28750599999999998</v>
      </c>
      <c r="L888" s="34">
        <f t="shared" si="172"/>
        <v>11.458852</v>
      </c>
      <c r="M888" s="67">
        <f t="shared" si="173"/>
        <v>4.2020631171504208E-4</v>
      </c>
      <c r="N888" s="34">
        <v>15.897451</v>
      </c>
      <c r="O888" s="68">
        <f t="shared" si="174"/>
        <v>2.9771497614824842E-4</v>
      </c>
      <c r="P888" s="71"/>
      <c r="Q888" s="10">
        <v>45</v>
      </c>
      <c r="R888" s="8">
        <v>57</v>
      </c>
      <c r="S888" s="8">
        <v>2</v>
      </c>
      <c r="T888" s="8">
        <v>3</v>
      </c>
      <c r="U888" s="8">
        <v>0</v>
      </c>
      <c r="V888" s="8">
        <v>1</v>
      </c>
      <c r="W888" s="22">
        <v>3</v>
      </c>
      <c r="X888" s="16">
        <v>111</v>
      </c>
      <c r="Y888" s="8">
        <v>109</v>
      </c>
      <c r="Z888" s="9">
        <f t="shared" si="175"/>
        <v>1.8018018018018056E-2</v>
      </c>
      <c r="AA888" s="8">
        <f t="shared" si="176"/>
        <v>2</v>
      </c>
      <c r="AB888" s="42" t="str">
        <f t="shared" si="177"/>
        <v>C. 100-250</v>
      </c>
      <c r="AC888" s="40">
        <v>0.9</v>
      </c>
      <c r="AD888" s="26">
        <f t="shared" si="178"/>
        <v>98</v>
      </c>
      <c r="AE888" s="31">
        <f t="shared" si="179"/>
        <v>1</v>
      </c>
      <c r="AF888" s="31">
        <f>Table1[[#This Row],[Contactable leads]]*Table1[[#This Row],[Average productive calls per lead]]</f>
        <v>98</v>
      </c>
      <c r="AG888" s="31">
        <f>Table1[[#This Row],[Total Calls]]*$AG$1</f>
        <v>88.2</v>
      </c>
      <c r="AH888" s="31">
        <f>IF(Table1[[#This Row],[MSRU]]="Metro",3,IF(Table1[[#This Row],[MSRU]]="URBAN",2,1))</f>
        <v>1</v>
      </c>
      <c r="AI888" s="23">
        <f t="shared" si="180"/>
        <v>24</v>
      </c>
      <c r="AJ888" s="4">
        <f t="shared" si="181"/>
        <v>8</v>
      </c>
      <c r="AK888" s="4">
        <f t="shared" si="182"/>
        <v>6</v>
      </c>
      <c r="AL888" s="4">
        <f t="shared" si="183"/>
        <v>15</v>
      </c>
      <c r="AM888" s="4">
        <f>(Table1[[#This Row],[Total Employees dedicated for sales pitch]]*Table1[[#This Row],[Working days]]*Table1[[#This Row],[Productive working hours]]*60)/Table1[[#This Row],[Minutes per connected call]]</f>
        <v>576</v>
      </c>
      <c r="AN88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98</v>
      </c>
      <c r="AO888" s="22">
        <f>Table1[[#This Row],[Contactable leads]]-Table1[[#This Row],[Contacted leads]]</f>
        <v>0</v>
      </c>
      <c r="AP888" s="17"/>
    </row>
    <row r="889" spans="1:42" x14ac:dyDescent="0.35">
      <c r="A889" s="11">
        <v>930</v>
      </c>
      <c r="B889" s="5" t="str">
        <f>IF(Table1[[#This Row],[Savings]]&gt;0,"N","Y")</f>
        <v>N</v>
      </c>
      <c r="C889" s="5" t="s">
        <v>190</v>
      </c>
      <c r="D889" s="5" t="s">
        <v>343</v>
      </c>
      <c r="E889" s="5" t="s">
        <v>1175</v>
      </c>
      <c r="F889" s="6">
        <v>41521</v>
      </c>
      <c r="G889" s="7">
        <f t="shared" ca="1" si="171"/>
        <v>11</v>
      </c>
      <c r="H889" s="4">
        <v>4</v>
      </c>
      <c r="I889" s="5" t="str">
        <f>IF(Table1[[#This Row],[No of Employees]]&lt;5,"Below 5",IF(Table1[[#This Row],[No of Employees]]&lt;10,"5 to 10",IF(Table1[[#This Row],[No of Employees]]&lt;15,"10 to 15","Above 15")))</f>
        <v>Below 5</v>
      </c>
      <c r="J889" s="57">
        <v>11.706443999999999</v>
      </c>
      <c r="K889" s="34">
        <v>0.50430200000000003</v>
      </c>
      <c r="L889" s="34">
        <f t="shared" si="172"/>
        <v>12.210746</v>
      </c>
      <c r="M889" s="67">
        <f t="shared" si="173"/>
        <v>4.477789345694667E-4</v>
      </c>
      <c r="N889" s="34">
        <v>12.666157</v>
      </c>
      <c r="O889" s="68">
        <f t="shared" si="174"/>
        <v>2.3720184003995167E-4</v>
      </c>
      <c r="P889" s="71"/>
      <c r="Q889" s="10">
        <v>30</v>
      </c>
      <c r="R889" s="8">
        <v>60</v>
      </c>
      <c r="S889" s="8">
        <v>2</v>
      </c>
      <c r="T889" s="8">
        <v>3</v>
      </c>
      <c r="U889" s="8">
        <v>0</v>
      </c>
      <c r="V889" s="8">
        <v>2</v>
      </c>
      <c r="W889" s="22">
        <v>9</v>
      </c>
      <c r="X889" s="16">
        <v>106</v>
      </c>
      <c r="Y889" s="8">
        <v>101</v>
      </c>
      <c r="Z889" s="9">
        <f t="shared" si="175"/>
        <v>4.7169811320754707E-2</v>
      </c>
      <c r="AA889" s="8">
        <f t="shared" si="176"/>
        <v>5</v>
      </c>
      <c r="AB889" s="42" t="str">
        <f t="shared" si="177"/>
        <v>C. 100-250</v>
      </c>
      <c r="AC889" s="40">
        <v>0.9</v>
      </c>
      <c r="AD889" s="26">
        <f t="shared" si="178"/>
        <v>91</v>
      </c>
      <c r="AE889" s="31">
        <f t="shared" si="179"/>
        <v>1</v>
      </c>
      <c r="AF889" s="31">
        <f>Table1[[#This Row],[Contactable leads]]*Table1[[#This Row],[Average productive calls per lead]]</f>
        <v>91</v>
      </c>
      <c r="AG889" s="31">
        <f>Table1[[#This Row],[Total Calls]]*$AG$1</f>
        <v>81.900000000000006</v>
      </c>
      <c r="AH889" s="31">
        <f>IF(Table1[[#This Row],[MSRU]]="Metro",3,IF(Table1[[#This Row],[MSRU]]="URBAN",2,1))</f>
        <v>1</v>
      </c>
      <c r="AI889" s="23">
        <f t="shared" si="180"/>
        <v>24</v>
      </c>
      <c r="AJ889" s="4">
        <f t="shared" si="181"/>
        <v>8</v>
      </c>
      <c r="AK889" s="4">
        <f t="shared" si="182"/>
        <v>6</v>
      </c>
      <c r="AL889" s="4">
        <f t="shared" si="183"/>
        <v>15</v>
      </c>
      <c r="AM889" s="4">
        <f>(Table1[[#This Row],[Total Employees dedicated for sales pitch]]*Table1[[#This Row],[Working days]]*Table1[[#This Row],[Productive working hours]]*60)/Table1[[#This Row],[Minutes per connected call]]</f>
        <v>576</v>
      </c>
      <c r="AN88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91</v>
      </c>
      <c r="AO889" s="22">
        <f>Table1[[#This Row],[Contactable leads]]-Table1[[#This Row],[Contacted leads]]</f>
        <v>0</v>
      </c>
      <c r="AP889" s="17"/>
    </row>
    <row r="890" spans="1:42" x14ac:dyDescent="0.35">
      <c r="A890" s="11">
        <v>931</v>
      </c>
      <c r="B890" s="5" t="str">
        <f>IF(Table1[[#This Row],[Savings]]&gt;0,"N","Y")</f>
        <v>N</v>
      </c>
      <c r="C890" s="5" t="s">
        <v>222</v>
      </c>
      <c r="D890" s="5" t="s">
        <v>175</v>
      </c>
      <c r="E890" s="5" t="s">
        <v>1176</v>
      </c>
      <c r="F890" s="6">
        <v>41569</v>
      </c>
      <c r="G890" s="7">
        <f t="shared" ca="1" si="171"/>
        <v>11</v>
      </c>
      <c r="H890" s="4">
        <v>6</v>
      </c>
      <c r="I890" s="5" t="str">
        <f>IF(Table1[[#This Row],[No of Employees]]&lt;5,"Below 5",IF(Table1[[#This Row],[No of Employees]]&lt;10,"5 to 10",IF(Table1[[#This Row],[No of Employees]]&lt;15,"10 to 15","Above 15")))</f>
        <v>5 to 10</v>
      </c>
      <c r="J890" s="57">
        <v>15.783958</v>
      </c>
      <c r="K890" s="34">
        <v>2.6079910000000002</v>
      </c>
      <c r="L890" s="34">
        <f t="shared" si="172"/>
        <v>18.391949</v>
      </c>
      <c r="M890" s="67">
        <f t="shared" si="173"/>
        <v>6.7444915551236333E-4</v>
      </c>
      <c r="N890" s="34">
        <v>15.314965000000001</v>
      </c>
      <c r="O890" s="68">
        <f t="shared" si="174"/>
        <v>2.8680663583654131E-4</v>
      </c>
      <c r="P890" s="71"/>
      <c r="Q890" s="10">
        <v>92</v>
      </c>
      <c r="R890" s="8">
        <v>94</v>
      </c>
      <c r="S890" s="8">
        <v>12</v>
      </c>
      <c r="T890" s="8">
        <v>5</v>
      </c>
      <c r="U890" s="8">
        <v>0</v>
      </c>
      <c r="V890" s="8">
        <v>1</v>
      </c>
      <c r="W890" s="22">
        <v>10</v>
      </c>
      <c r="X890" s="16">
        <v>214</v>
      </c>
      <c r="Y890" s="8">
        <v>208</v>
      </c>
      <c r="Z890" s="9">
        <f t="shared" si="175"/>
        <v>2.8037383177570097E-2</v>
      </c>
      <c r="AA890" s="8">
        <f t="shared" si="176"/>
        <v>6</v>
      </c>
      <c r="AB890" s="42" t="str">
        <f t="shared" si="177"/>
        <v>C. 100-250</v>
      </c>
      <c r="AC890" s="40">
        <v>0.9</v>
      </c>
      <c r="AD890" s="26">
        <f t="shared" si="178"/>
        <v>187</v>
      </c>
      <c r="AE890" s="31">
        <f t="shared" si="179"/>
        <v>1</v>
      </c>
      <c r="AF890" s="31">
        <f>Table1[[#This Row],[Contactable leads]]*Table1[[#This Row],[Average productive calls per lead]]</f>
        <v>187</v>
      </c>
      <c r="AG890" s="31">
        <f>Table1[[#This Row],[Total Calls]]*$AG$1</f>
        <v>168.3</v>
      </c>
      <c r="AH890" s="31">
        <f>IF(Table1[[#This Row],[MSRU]]="Metro",3,IF(Table1[[#This Row],[MSRU]]="URBAN",2,1))</f>
        <v>1</v>
      </c>
      <c r="AI890" s="23">
        <f t="shared" si="180"/>
        <v>24</v>
      </c>
      <c r="AJ890" s="4">
        <f t="shared" si="181"/>
        <v>8</v>
      </c>
      <c r="AK890" s="4">
        <f t="shared" si="182"/>
        <v>6</v>
      </c>
      <c r="AL890" s="4">
        <f t="shared" si="183"/>
        <v>15</v>
      </c>
      <c r="AM890" s="4">
        <f>(Table1[[#This Row],[Total Employees dedicated for sales pitch]]*Table1[[#This Row],[Working days]]*Table1[[#This Row],[Productive working hours]]*60)/Table1[[#This Row],[Minutes per connected call]]</f>
        <v>576</v>
      </c>
      <c r="AN89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187</v>
      </c>
      <c r="AO890" s="22">
        <f>Table1[[#This Row],[Contactable leads]]-Table1[[#This Row],[Contacted leads]]</f>
        <v>0</v>
      </c>
      <c r="AP890" s="17"/>
    </row>
    <row r="891" spans="1:42" x14ac:dyDescent="0.35">
      <c r="A891" s="11">
        <v>932</v>
      </c>
      <c r="B891" s="5" t="str">
        <f>IF(Table1[[#This Row],[Savings]]&gt;0,"N","Y")</f>
        <v>N</v>
      </c>
      <c r="C891" s="5" t="s">
        <v>311</v>
      </c>
      <c r="D891" s="5" t="s">
        <v>356</v>
      </c>
      <c r="E891" s="5" t="s">
        <v>1177</v>
      </c>
      <c r="F891" s="6">
        <v>41708</v>
      </c>
      <c r="G891" s="7">
        <f t="shared" ca="1" si="171"/>
        <v>11</v>
      </c>
      <c r="H891" s="4">
        <v>5</v>
      </c>
      <c r="I891" s="5" t="str">
        <f>IF(Table1[[#This Row],[No of Employees]]&lt;5,"Below 5",IF(Table1[[#This Row],[No of Employees]]&lt;10,"5 to 10",IF(Table1[[#This Row],[No of Employees]]&lt;15,"10 to 15","Above 15")))</f>
        <v>5 to 10</v>
      </c>
      <c r="J891" s="57">
        <v>6.5754060000000001</v>
      </c>
      <c r="K891" s="34">
        <v>0.60657399999999995</v>
      </c>
      <c r="L891" s="34">
        <f t="shared" si="172"/>
        <v>7.1819800000000003</v>
      </c>
      <c r="M891" s="67">
        <f t="shared" si="173"/>
        <v>2.63369605141178E-4</v>
      </c>
      <c r="N891" s="34">
        <v>6.7559570000000004</v>
      </c>
      <c r="O891" s="68">
        <f t="shared" si="174"/>
        <v>1.2652025643064362E-4</v>
      </c>
      <c r="P891" s="71"/>
      <c r="Q891" s="10">
        <v>47</v>
      </c>
      <c r="R891" s="8">
        <v>51</v>
      </c>
      <c r="S891" s="8">
        <v>2</v>
      </c>
      <c r="T891" s="8">
        <v>0</v>
      </c>
      <c r="U891" s="8">
        <v>0</v>
      </c>
      <c r="V891" s="8">
        <v>2</v>
      </c>
      <c r="W891" s="22">
        <v>4</v>
      </c>
      <c r="X891" s="16">
        <v>106</v>
      </c>
      <c r="Y891" s="8">
        <v>104</v>
      </c>
      <c r="Z891" s="9">
        <f t="shared" si="175"/>
        <v>1.8867924528301883E-2</v>
      </c>
      <c r="AA891" s="8">
        <f t="shared" si="176"/>
        <v>2</v>
      </c>
      <c r="AB891" s="42" t="str">
        <f t="shared" si="177"/>
        <v>C. 100-250</v>
      </c>
      <c r="AC891" s="40">
        <v>0.9</v>
      </c>
      <c r="AD891" s="26">
        <f t="shared" si="178"/>
        <v>94</v>
      </c>
      <c r="AE891" s="31">
        <f t="shared" si="179"/>
        <v>1</v>
      </c>
      <c r="AF891" s="31">
        <f>Table1[[#This Row],[Contactable leads]]*Table1[[#This Row],[Average productive calls per lead]]</f>
        <v>94</v>
      </c>
      <c r="AG891" s="31">
        <f>Table1[[#This Row],[Total Calls]]*$AG$1</f>
        <v>84.600000000000009</v>
      </c>
      <c r="AH891" s="31">
        <f>IF(Table1[[#This Row],[MSRU]]="Metro",3,IF(Table1[[#This Row],[MSRU]]="URBAN",2,1))</f>
        <v>2</v>
      </c>
      <c r="AI891" s="23">
        <f t="shared" si="180"/>
        <v>24</v>
      </c>
      <c r="AJ891" s="4">
        <f t="shared" si="181"/>
        <v>8</v>
      </c>
      <c r="AK891" s="4">
        <f t="shared" si="182"/>
        <v>6</v>
      </c>
      <c r="AL891" s="4">
        <f t="shared" si="183"/>
        <v>15</v>
      </c>
      <c r="AM891" s="4">
        <f>(Table1[[#This Row],[Total Employees dedicated for sales pitch]]*Table1[[#This Row],[Working days]]*Table1[[#This Row],[Productive working hours]]*60)/Table1[[#This Row],[Minutes per connected call]]</f>
        <v>1152</v>
      </c>
      <c r="AN89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94</v>
      </c>
      <c r="AO891" s="22">
        <f>Table1[[#This Row],[Contactable leads]]-Table1[[#This Row],[Contacted leads]]</f>
        <v>0</v>
      </c>
      <c r="AP891" s="17"/>
    </row>
    <row r="892" spans="1:42" x14ac:dyDescent="0.35">
      <c r="A892" s="11">
        <v>933</v>
      </c>
      <c r="B892" s="5" t="str">
        <f>IF(Table1[[#This Row],[Savings]]&gt;0,"N","Y")</f>
        <v>N</v>
      </c>
      <c r="C892" s="5" t="s">
        <v>316</v>
      </c>
      <c r="D892" s="5" t="s">
        <v>175</v>
      </c>
      <c r="E892" s="5" t="s">
        <v>1178</v>
      </c>
      <c r="F892" s="6">
        <v>42262</v>
      </c>
      <c r="G892" s="7">
        <f t="shared" ca="1" si="171"/>
        <v>9</v>
      </c>
      <c r="H892" s="4">
        <v>5</v>
      </c>
      <c r="I892" s="5" t="str">
        <f>IF(Table1[[#This Row],[No of Employees]]&lt;5,"Below 5",IF(Table1[[#This Row],[No of Employees]]&lt;10,"5 to 10",IF(Table1[[#This Row],[No of Employees]]&lt;15,"10 to 15","Above 15")))</f>
        <v>5 to 10</v>
      </c>
      <c r="J892" s="57">
        <v>13.387045000000001</v>
      </c>
      <c r="K892" s="34">
        <v>1.871054</v>
      </c>
      <c r="L892" s="34">
        <f t="shared" si="172"/>
        <v>15.258099000000001</v>
      </c>
      <c r="M892" s="67">
        <f t="shared" si="173"/>
        <v>5.5952808401513274E-4</v>
      </c>
      <c r="N892" s="34">
        <v>13.314147999999999</v>
      </c>
      <c r="O892" s="68">
        <f t="shared" si="174"/>
        <v>2.493369065427061E-4</v>
      </c>
      <c r="P892" s="71"/>
      <c r="Q892" s="10">
        <v>54</v>
      </c>
      <c r="R892" s="8">
        <v>82</v>
      </c>
      <c r="S892" s="8">
        <v>2</v>
      </c>
      <c r="T892" s="8">
        <v>3</v>
      </c>
      <c r="U892" s="8">
        <v>0</v>
      </c>
      <c r="V892" s="8">
        <v>2</v>
      </c>
      <c r="W892" s="22">
        <v>6</v>
      </c>
      <c r="X892" s="16">
        <v>149</v>
      </c>
      <c r="Y892" s="8">
        <v>146</v>
      </c>
      <c r="Z892" s="9">
        <f t="shared" si="175"/>
        <v>2.0134228187919434E-2</v>
      </c>
      <c r="AA892" s="8">
        <f t="shared" si="176"/>
        <v>3</v>
      </c>
      <c r="AB892" s="42" t="str">
        <f t="shared" si="177"/>
        <v>C. 100-250</v>
      </c>
      <c r="AC892" s="40">
        <v>0.9</v>
      </c>
      <c r="AD892" s="26">
        <f t="shared" si="178"/>
        <v>131</v>
      </c>
      <c r="AE892" s="31">
        <f t="shared" si="179"/>
        <v>1</v>
      </c>
      <c r="AF892" s="31">
        <f>Table1[[#This Row],[Contactable leads]]*Table1[[#This Row],[Average productive calls per lead]]</f>
        <v>131</v>
      </c>
      <c r="AG892" s="31">
        <f>Table1[[#This Row],[Total Calls]]*$AG$1</f>
        <v>117.9</v>
      </c>
      <c r="AH892" s="31">
        <f>IF(Table1[[#This Row],[MSRU]]="Metro",3,IF(Table1[[#This Row],[MSRU]]="URBAN",2,1))</f>
        <v>1</v>
      </c>
      <c r="AI892" s="23">
        <f t="shared" si="180"/>
        <v>24</v>
      </c>
      <c r="AJ892" s="4">
        <f t="shared" si="181"/>
        <v>8</v>
      </c>
      <c r="AK892" s="4">
        <f t="shared" si="182"/>
        <v>6</v>
      </c>
      <c r="AL892" s="4">
        <f t="shared" si="183"/>
        <v>15</v>
      </c>
      <c r="AM892" s="4">
        <f>(Table1[[#This Row],[Total Employees dedicated for sales pitch]]*Table1[[#This Row],[Working days]]*Table1[[#This Row],[Productive working hours]]*60)/Table1[[#This Row],[Minutes per connected call]]</f>
        <v>576</v>
      </c>
      <c r="AN89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131</v>
      </c>
      <c r="AO892" s="22">
        <f>Table1[[#This Row],[Contactable leads]]-Table1[[#This Row],[Contacted leads]]</f>
        <v>0</v>
      </c>
      <c r="AP892" s="17"/>
    </row>
    <row r="893" spans="1:42" x14ac:dyDescent="0.35">
      <c r="A893" s="11">
        <v>934</v>
      </c>
      <c r="B893" s="5" t="str">
        <f>IF(Table1[[#This Row],[Savings]]&gt;0,"N","Y")</f>
        <v>N</v>
      </c>
      <c r="C893" s="5" t="s">
        <v>312</v>
      </c>
      <c r="D893" s="5" t="s">
        <v>340</v>
      </c>
      <c r="E893" s="5" t="s">
        <v>1179</v>
      </c>
      <c r="F893" s="6">
        <v>41720</v>
      </c>
      <c r="G893" s="7">
        <f t="shared" ca="1" si="171"/>
        <v>11</v>
      </c>
      <c r="H893" s="4">
        <v>10</v>
      </c>
      <c r="I893" s="5" t="str">
        <f>IF(Table1[[#This Row],[No of Employees]]&lt;5,"Below 5",IF(Table1[[#This Row],[No of Employees]]&lt;10,"5 to 10",IF(Table1[[#This Row],[No of Employees]]&lt;15,"10 to 15","Above 15")))</f>
        <v>10 to 15</v>
      </c>
      <c r="J893" s="57">
        <v>60.778323999999998</v>
      </c>
      <c r="K893" s="34">
        <v>6.6941899999999999</v>
      </c>
      <c r="L893" s="34">
        <f t="shared" si="172"/>
        <v>67.472514000000004</v>
      </c>
      <c r="M893" s="67">
        <f t="shared" si="173"/>
        <v>2.474277200724954E-3</v>
      </c>
      <c r="N893" s="34">
        <v>77.321353000000002</v>
      </c>
      <c r="O893" s="68">
        <f t="shared" si="174"/>
        <v>1.4480135692285069E-3</v>
      </c>
      <c r="P893" s="71"/>
      <c r="Q893" s="10">
        <v>183</v>
      </c>
      <c r="R893" s="8">
        <v>476</v>
      </c>
      <c r="S893" s="8">
        <v>26</v>
      </c>
      <c r="T893" s="8">
        <v>15</v>
      </c>
      <c r="U893" s="8">
        <v>2</v>
      </c>
      <c r="V893" s="8">
        <v>19</v>
      </c>
      <c r="W893" s="22">
        <v>35</v>
      </c>
      <c r="X893" s="16">
        <v>756</v>
      </c>
      <c r="Y893" s="8">
        <v>732</v>
      </c>
      <c r="Z893" s="9">
        <f t="shared" si="175"/>
        <v>3.1746031746031744E-2</v>
      </c>
      <c r="AA893" s="8">
        <f t="shared" si="176"/>
        <v>24</v>
      </c>
      <c r="AB893" s="42" t="str">
        <f t="shared" si="177"/>
        <v>E. 500-750</v>
      </c>
      <c r="AC893" s="40">
        <v>0.9</v>
      </c>
      <c r="AD893" s="26">
        <f t="shared" si="178"/>
        <v>659</v>
      </c>
      <c r="AE893" s="31">
        <f t="shared" si="179"/>
        <v>1</v>
      </c>
      <c r="AF893" s="31">
        <f>Table1[[#This Row],[Contactable leads]]*Table1[[#This Row],[Average productive calls per lead]]</f>
        <v>659</v>
      </c>
      <c r="AG893" s="31">
        <f>Table1[[#This Row],[Total Calls]]*$AG$1</f>
        <v>593.1</v>
      </c>
      <c r="AH893" s="31">
        <f>IF(Table1[[#This Row],[MSRU]]="Metro",3,IF(Table1[[#This Row],[MSRU]]="URBAN",2,1))</f>
        <v>3</v>
      </c>
      <c r="AI893" s="23">
        <f t="shared" si="180"/>
        <v>24</v>
      </c>
      <c r="AJ893" s="4">
        <f t="shared" si="181"/>
        <v>8</v>
      </c>
      <c r="AK893" s="4">
        <f t="shared" si="182"/>
        <v>6</v>
      </c>
      <c r="AL893" s="4">
        <f t="shared" si="183"/>
        <v>15</v>
      </c>
      <c r="AM893" s="4">
        <f>(Table1[[#This Row],[Total Employees dedicated for sales pitch]]*Table1[[#This Row],[Working days]]*Table1[[#This Row],[Productive working hours]]*60)/Table1[[#This Row],[Minutes per connected call]]</f>
        <v>1728</v>
      </c>
      <c r="AN89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659</v>
      </c>
      <c r="AO893" s="22">
        <f>Table1[[#This Row],[Contactable leads]]-Table1[[#This Row],[Contacted leads]]</f>
        <v>0</v>
      </c>
      <c r="AP893" s="17"/>
    </row>
    <row r="894" spans="1:42" x14ac:dyDescent="0.35">
      <c r="A894" s="11">
        <v>935</v>
      </c>
      <c r="B894" s="5" t="str">
        <f>IF(Table1[[#This Row],[Savings]]&gt;0,"N","Y")</f>
        <v>N</v>
      </c>
      <c r="C894" s="5" t="s">
        <v>222</v>
      </c>
      <c r="D894" s="5" t="s">
        <v>356</v>
      </c>
      <c r="E894" s="5" t="s">
        <v>1180</v>
      </c>
      <c r="F894" s="6">
        <v>41718</v>
      </c>
      <c r="G894" s="7">
        <f t="shared" ca="1" si="171"/>
        <v>11</v>
      </c>
      <c r="H894" s="4">
        <v>7</v>
      </c>
      <c r="I894" s="5" t="str">
        <f>IF(Table1[[#This Row],[No of Employees]]&lt;5,"Below 5",IF(Table1[[#This Row],[No of Employees]]&lt;10,"5 to 10",IF(Table1[[#This Row],[No of Employees]]&lt;15,"10 to 15","Above 15")))</f>
        <v>5 to 10</v>
      </c>
      <c r="J894" s="57">
        <v>36.919857</v>
      </c>
      <c r="K894" s="34">
        <v>16.649999999999999</v>
      </c>
      <c r="L894" s="34">
        <f t="shared" si="172"/>
        <v>53.569856999999999</v>
      </c>
      <c r="M894" s="67">
        <f t="shared" si="173"/>
        <v>1.9644543824348395E-3</v>
      </c>
      <c r="N894" s="34">
        <v>66.909291999999994</v>
      </c>
      <c r="O894" s="68">
        <f t="shared" si="174"/>
        <v>1.2530246686639377E-3</v>
      </c>
      <c r="P894" s="71"/>
      <c r="Q894" s="10">
        <v>156</v>
      </c>
      <c r="R894" s="8">
        <v>215</v>
      </c>
      <c r="S894" s="8">
        <v>106</v>
      </c>
      <c r="T894" s="8">
        <v>27</v>
      </c>
      <c r="U894" s="8">
        <v>0</v>
      </c>
      <c r="V894" s="8">
        <v>5</v>
      </c>
      <c r="W894" s="22">
        <v>17</v>
      </c>
      <c r="X894" s="16">
        <v>526</v>
      </c>
      <c r="Y894" s="8">
        <v>509</v>
      </c>
      <c r="Z894" s="9">
        <f t="shared" si="175"/>
        <v>3.2319391634980987E-2</v>
      </c>
      <c r="AA894" s="8">
        <f t="shared" si="176"/>
        <v>17</v>
      </c>
      <c r="AB894" s="42" t="str">
        <f t="shared" si="177"/>
        <v>E. 500-750</v>
      </c>
      <c r="AC894" s="40">
        <v>0.9</v>
      </c>
      <c r="AD894" s="26">
        <f t="shared" si="178"/>
        <v>458</v>
      </c>
      <c r="AE894" s="31">
        <f t="shared" si="179"/>
        <v>1</v>
      </c>
      <c r="AF894" s="31">
        <f>Table1[[#This Row],[Contactable leads]]*Table1[[#This Row],[Average productive calls per lead]]</f>
        <v>458</v>
      </c>
      <c r="AG894" s="31">
        <f>Table1[[#This Row],[Total Calls]]*$AG$1</f>
        <v>412.2</v>
      </c>
      <c r="AH894" s="31">
        <f>IF(Table1[[#This Row],[MSRU]]="Metro",3,IF(Table1[[#This Row],[MSRU]]="URBAN",2,1))</f>
        <v>2</v>
      </c>
      <c r="AI894" s="23">
        <f t="shared" si="180"/>
        <v>24</v>
      </c>
      <c r="AJ894" s="4">
        <f t="shared" si="181"/>
        <v>8</v>
      </c>
      <c r="AK894" s="4">
        <f t="shared" si="182"/>
        <v>6</v>
      </c>
      <c r="AL894" s="4">
        <f t="shared" si="183"/>
        <v>15</v>
      </c>
      <c r="AM894" s="4">
        <f>(Table1[[#This Row],[Total Employees dedicated for sales pitch]]*Table1[[#This Row],[Working days]]*Table1[[#This Row],[Productive working hours]]*60)/Table1[[#This Row],[Minutes per connected call]]</f>
        <v>1152</v>
      </c>
      <c r="AN89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458</v>
      </c>
      <c r="AO894" s="22">
        <f>Table1[[#This Row],[Contactable leads]]-Table1[[#This Row],[Contacted leads]]</f>
        <v>0</v>
      </c>
      <c r="AP894" s="17"/>
    </row>
    <row r="895" spans="1:42" x14ac:dyDescent="0.35">
      <c r="A895" s="11">
        <v>936</v>
      </c>
      <c r="B895" s="5" t="str">
        <f>IF(Table1[[#This Row],[Savings]]&gt;0,"N","Y")</f>
        <v>N</v>
      </c>
      <c r="C895" s="5" t="s">
        <v>188</v>
      </c>
      <c r="D895" s="5" t="s">
        <v>343</v>
      </c>
      <c r="E895" s="5" t="s">
        <v>1181</v>
      </c>
      <c r="F895" s="6">
        <v>41724</v>
      </c>
      <c r="G895" s="7">
        <f t="shared" ca="1" si="171"/>
        <v>11</v>
      </c>
      <c r="H895" s="4">
        <v>4</v>
      </c>
      <c r="I895" s="5" t="str">
        <f>IF(Table1[[#This Row],[No of Employees]]&lt;5,"Below 5",IF(Table1[[#This Row],[No of Employees]]&lt;10,"5 to 10",IF(Table1[[#This Row],[No of Employees]]&lt;15,"10 to 15","Above 15")))</f>
        <v>Below 5</v>
      </c>
      <c r="J895" s="57">
        <v>5.7747339999999996</v>
      </c>
      <c r="K895" s="34">
        <v>0.11049</v>
      </c>
      <c r="L895" s="34">
        <f t="shared" si="172"/>
        <v>5.885224</v>
      </c>
      <c r="M895" s="67">
        <f t="shared" si="173"/>
        <v>2.1581640732045817E-4</v>
      </c>
      <c r="N895" s="34">
        <v>3.3953519999999999</v>
      </c>
      <c r="O895" s="68">
        <f t="shared" si="174"/>
        <v>6.3585485477823302E-5</v>
      </c>
      <c r="P895" s="71"/>
      <c r="Q895" s="10">
        <v>19</v>
      </c>
      <c r="R895" s="8">
        <v>29</v>
      </c>
      <c r="S895" s="8">
        <v>1</v>
      </c>
      <c r="T895" s="8">
        <v>1</v>
      </c>
      <c r="U895" s="8">
        <v>0</v>
      </c>
      <c r="V895" s="8">
        <v>2</v>
      </c>
      <c r="W895" s="22">
        <v>0</v>
      </c>
      <c r="X895" s="16">
        <v>52</v>
      </c>
      <c r="Y895" s="8">
        <v>51</v>
      </c>
      <c r="Z895" s="9">
        <f t="shared" si="175"/>
        <v>1.9230769230769273E-2</v>
      </c>
      <c r="AA895" s="8">
        <f t="shared" si="176"/>
        <v>1</v>
      </c>
      <c r="AB895" s="42" t="str">
        <f t="shared" si="177"/>
        <v>B. 50-100</v>
      </c>
      <c r="AC895" s="40">
        <v>0.9</v>
      </c>
      <c r="AD895" s="26">
        <f t="shared" si="178"/>
        <v>46</v>
      </c>
      <c r="AE895" s="31">
        <f t="shared" si="179"/>
        <v>1</v>
      </c>
      <c r="AF895" s="31">
        <f>Table1[[#This Row],[Contactable leads]]*Table1[[#This Row],[Average productive calls per lead]]</f>
        <v>46</v>
      </c>
      <c r="AG895" s="31">
        <f>Table1[[#This Row],[Total Calls]]*$AG$1</f>
        <v>41.4</v>
      </c>
      <c r="AH895" s="31">
        <f>IF(Table1[[#This Row],[MSRU]]="Metro",3,IF(Table1[[#This Row],[MSRU]]="URBAN",2,1))</f>
        <v>1</v>
      </c>
      <c r="AI895" s="23">
        <f t="shared" si="180"/>
        <v>24</v>
      </c>
      <c r="AJ895" s="4">
        <f t="shared" si="181"/>
        <v>8</v>
      </c>
      <c r="AK895" s="4">
        <f t="shared" si="182"/>
        <v>6</v>
      </c>
      <c r="AL895" s="4">
        <f t="shared" si="183"/>
        <v>15</v>
      </c>
      <c r="AM895" s="4">
        <f>(Table1[[#This Row],[Total Employees dedicated for sales pitch]]*Table1[[#This Row],[Working days]]*Table1[[#This Row],[Productive working hours]]*60)/Table1[[#This Row],[Minutes per connected call]]</f>
        <v>576</v>
      </c>
      <c r="AN89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46</v>
      </c>
      <c r="AO895" s="22">
        <f>Table1[[#This Row],[Contactable leads]]-Table1[[#This Row],[Contacted leads]]</f>
        <v>0</v>
      </c>
      <c r="AP895" s="17"/>
    </row>
    <row r="896" spans="1:42" x14ac:dyDescent="0.35">
      <c r="A896" s="11">
        <v>937</v>
      </c>
      <c r="B896" s="5" t="str">
        <f>IF(Table1[[#This Row],[Savings]]&gt;0,"N","Y")</f>
        <v>N</v>
      </c>
      <c r="C896" s="5" t="s">
        <v>312</v>
      </c>
      <c r="D896" s="5" t="s">
        <v>340</v>
      </c>
      <c r="E896" s="5" t="s">
        <v>1182</v>
      </c>
      <c r="F896" s="6">
        <v>41738</v>
      </c>
      <c r="G896" s="7">
        <f t="shared" ca="1" si="171"/>
        <v>11</v>
      </c>
      <c r="H896" s="4">
        <v>9</v>
      </c>
      <c r="I896" s="5" t="str">
        <f>IF(Table1[[#This Row],[No of Employees]]&lt;5,"Below 5",IF(Table1[[#This Row],[No of Employees]]&lt;10,"5 to 10",IF(Table1[[#This Row],[No of Employees]]&lt;15,"10 to 15","Above 15")))</f>
        <v>5 to 10</v>
      </c>
      <c r="J896" s="57">
        <v>39.117393</v>
      </c>
      <c r="K896" s="34">
        <v>4.6720870000000003</v>
      </c>
      <c r="L896" s="34">
        <f t="shared" si="172"/>
        <v>43.789479999999998</v>
      </c>
      <c r="M896" s="67">
        <f t="shared" si="173"/>
        <v>1.605799244350097E-3</v>
      </c>
      <c r="N896" s="34">
        <v>80.309034999999994</v>
      </c>
      <c r="O896" s="68">
        <f t="shared" si="174"/>
        <v>1.5039645311385986E-3</v>
      </c>
      <c r="P896" s="71"/>
      <c r="Q896" s="10">
        <v>26</v>
      </c>
      <c r="R896" s="8">
        <v>379</v>
      </c>
      <c r="S896" s="8">
        <v>13</v>
      </c>
      <c r="T896" s="8">
        <v>13</v>
      </c>
      <c r="U896" s="8">
        <v>2</v>
      </c>
      <c r="V896" s="8">
        <v>11</v>
      </c>
      <c r="W896" s="22">
        <v>23</v>
      </c>
      <c r="X896" s="16">
        <v>467</v>
      </c>
      <c r="Y896" s="8">
        <v>450</v>
      </c>
      <c r="Z896" s="9">
        <f t="shared" si="175"/>
        <v>3.6402569593147804E-2</v>
      </c>
      <c r="AA896" s="8">
        <f t="shared" si="176"/>
        <v>17</v>
      </c>
      <c r="AB896" s="42" t="str">
        <f t="shared" si="177"/>
        <v>D. 240-500</v>
      </c>
      <c r="AC896" s="40">
        <v>0.9</v>
      </c>
      <c r="AD896" s="26">
        <f t="shared" si="178"/>
        <v>405</v>
      </c>
      <c r="AE896" s="31">
        <f t="shared" si="179"/>
        <v>1</v>
      </c>
      <c r="AF896" s="31">
        <f>Table1[[#This Row],[Contactable leads]]*Table1[[#This Row],[Average productive calls per lead]]</f>
        <v>405</v>
      </c>
      <c r="AG896" s="31">
        <f>Table1[[#This Row],[Total Calls]]*$AG$1</f>
        <v>364.5</v>
      </c>
      <c r="AH896" s="31">
        <f>IF(Table1[[#This Row],[MSRU]]="Metro",3,IF(Table1[[#This Row],[MSRU]]="URBAN",2,1))</f>
        <v>3</v>
      </c>
      <c r="AI896" s="23">
        <f t="shared" si="180"/>
        <v>24</v>
      </c>
      <c r="AJ896" s="4">
        <f t="shared" si="181"/>
        <v>8</v>
      </c>
      <c r="AK896" s="4">
        <f t="shared" si="182"/>
        <v>6</v>
      </c>
      <c r="AL896" s="4">
        <f t="shared" si="183"/>
        <v>15</v>
      </c>
      <c r="AM896" s="4">
        <f>(Table1[[#This Row],[Total Employees dedicated for sales pitch]]*Table1[[#This Row],[Working days]]*Table1[[#This Row],[Productive working hours]]*60)/Table1[[#This Row],[Minutes per connected call]]</f>
        <v>1728</v>
      </c>
      <c r="AN89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405</v>
      </c>
      <c r="AO896" s="22">
        <f>Table1[[#This Row],[Contactable leads]]-Table1[[#This Row],[Contacted leads]]</f>
        <v>0</v>
      </c>
      <c r="AP896" s="17"/>
    </row>
    <row r="897" spans="1:42" x14ac:dyDescent="0.35">
      <c r="A897" s="11">
        <v>938</v>
      </c>
      <c r="B897" s="5" t="str">
        <f>IF(Table1[[#This Row],[Savings]]&gt;0,"N","Y")</f>
        <v>N</v>
      </c>
      <c r="C897" s="5" t="s">
        <v>190</v>
      </c>
      <c r="D897" s="5" t="s">
        <v>175</v>
      </c>
      <c r="E897" s="5" t="s">
        <v>1183</v>
      </c>
      <c r="F897" s="6">
        <v>41842</v>
      </c>
      <c r="G897" s="7">
        <f t="shared" ca="1" si="171"/>
        <v>10</v>
      </c>
      <c r="H897" s="4">
        <v>7</v>
      </c>
      <c r="I897" s="5" t="str">
        <f>IF(Table1[[#This Row],[No of Employees]]&lt;5,"Below 5",IF(Table1[[#This Row],[No of Employees]]&lt;10,"5 to 10",IF(Table1[[#This Row],[No of Employees]]&lt;15,"10 to 15","Above 15")))</f>
        <v>5 to 10</v>
      </c>
      <c r="J897" s="57">
        <v>17.100845</v>
      </c>
      <c r="K897" s="34">
        <v>2.8108330000000001</v>
      </c>
      <c r="L897" s="34">
        <f t="shared" si="172"/>
        <v>19.911677999999998</v>
      </c>
      <c r="M897" s="67">
        <f t="shared" si="173"/>
        <v>7.3017897189330526E-4</v>
      </c>
      <c r="N897" s="34">
        <v>16.939619</v>
      </c>
      <c r="O897" s="68">
        <f t="shared" si="174"/>
        <v>3.172318799124096E-4</v>
      </c>
      <c r="P897" s="71"/>
      <c r="Q897" s="10">
        <v>76</v>
      </c>
      <c r="R897" s="8">
        <v>94</v>
      </c>
      <c r="S897" s="8">
        <v>24</v>
      </c>
      <c r="T897" s="8">
        <v>4</v>
      </c>
      <c r="U897" s="8">
        <v>0</v>
      </c>
      <c r="V897" s="8">
        <v>6</v>
      </c>
      <c r="W897" s="22">
        <v>3</v>
      </c>
      <c r="X897" s="16">
        <v>207</v>
      </c>
      <c r="Y897" s="8">
        <v>198</v>
      </c>
      <c r="Z897" s="9">
        <f t="shared" si="175"/>
        <v>4.3478260869565188E-2</v>
      </c>
      <c r="AA897" s="8">
        <f t="shared" si="176"/>
        <v>9</v>
      </c>
      <c r="AB897" s="42" t="str">
        <f t="shared" si="177"/>
        <v>C. 100-250</v>
      </c>
      <c r="AC897" s="40">
        <v>0.9</v>
      </c>
      <c r="AD897" s="26">
        <f t="shared" si="178"/>
        <v>178</v>
      </c>
      <c r="AE897" s="31">
        <f t="shared" si="179"/>
        <v>1</v>
      </c>
      <c r="AF897" s="31">
        <f>Table1[[#This Row],[Contactable leads]]*Table1[[#This Row],[Average productive calls per lead]]</f>
        <v>178</v>
      </c>
      <c r="AG897" s="31">
        <f>Table1[[#This Row],[Total Calls]]*$AG$1</f>
        <v>160.20000000000002</v>
      </c>
      <c r="AH897" s="31">
        <f>IF(Table1[[#This Row],[MSRU]]="Metro",3,IF(Table1[[#This Row],[MSRU]]="URBAN",2,1))</f>
        <v>1</v>
      </c>
      <c r="AI897" s="23">
        <f t="shared" si="180"/>
        <v>24</v>
      </c>
      <c r="AJ897" s="4">
        <f t="shared" si="181"/>
        <v>8</v>
      </c>
      <c r="AK897" s="4">
        <f t="shared" si="182"/>
        <v>6</v>
      </c>
      <c r="AL897" s="4">
        <f t="shared" si="183"/>
        <v>15</v>
      </c>
      <c r="AM897" s="4">
        <f>(Table1[[#This Row],[Total Employees dedicated for sales pitch]]*Table1[[#This Row],[Working days]]*Table1[[#This Row],[Productive working hours]]*60)/Table1[[#This Row],[Minutes per connected call]]</f>
        <v>576</v>
      </c>
      <c r="AN89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178</v>
      </c>
      <c r="AO897" s="22">
        <f>Table1[[#This Row],[Contactable leads]]-Table1[[#This Row],[Contacted leads]]</f>
        <v>0</v>
      </c>
      <c r="AP897" s="17"/>
    </row>
    <row r="898" spans="1:42" x14ac:dyDescent="0.35">
      <c r="A898" s="11">
        <v>939</v>
      </c>
      <c r="B898" s="5" t="str">
        <f>IF(Table1[[#This Row],[Savings]]&gt;0,"N","Y")</f>
        <v>N</v>
      </c>
      <c r="C898" s="5" t="s">
        <v>312</v>
      </c>
      <c r="D898" s="5" t="s">
        <v>340</v>
      </c>
      <c r="E898" s="5" t="s">
        <v>1184</v>
      </c>
      <c r="F898" s="6">
        <v>41801</v>
      </c>
      <c r="G898" s="7">
        <f t="shared" ca="1" si="171"/>
        <v>10</v>
      </c>
      <c r="H898" s="4">
        <v>8</v>
      </c>
      <c r="I898" s="5" t="str">
        <f>IF(Table1[[#This Row],[No of Employees]]&lt;5,"Below 5",IF(Table1[[#This Row],[No of Employees]]&lt;10,"5 to 10",IF(Table1[[#This Row],[No of Employees]]&lt;15,"10 to 15","Above 15")))</f>
        <v>5 to 10</v>
      </c>
      <c r="J898" s="57">
        <v>34.679485999999997</v>
      </c>
      <c r="K898" s="34">
        <v>14.292159</v>
      </c>
      <c r="L898" s="34">
        <f t="shared" si="172"/>
        <v>48.971644999999995</v>
      </c>
      <c r="M898" s="67">
        <f t="shared" si="173"/>
        <v>1.7958338517740152E-3</v>
      </c>
      <c r="N898" s="34">
        <v>108.268951</v>
      </c>
      <c r="O898" s="68">
        <f t="shared" si="174"/>
        <v>2.0275758777027132E-3</v>
      </c>
      <c r="P898" s="71"/>
      <c r="Q898" s="10">
        <v>143</v>
      </c>
      <c r="R898" s="8">
        <v>324</v>
      </c>
      <c r="S898" s="8">
        <v>17</v>
      </c>
      <c r="T898" s="8">
        <v>19</v>
      </c>
      <c r="U898" s="8">
        <v>0</v>
      </c>
      <c r="V898" s="8">
        <v>13</v>
      </c>
      <c r="W898" s="22">
        <v>15</v>
      </c>
      <c r="X898" s="16">
        <v>531</v>
      </c>
      <c r="Y898" s="8">
        <v>497</v>
      </c>
      <c r="Z898" s="9">
        <f t="shared" si="175"/>
        <v>6.4030131826741998E-2</v>
      </c>
      <c r="AA898" s="8">
        <f t="shared" si="176"/>
        <v>34</v>
      </c>
      <c r="AB898" s="42" t="str">
        <f t="shared" si="177"/>
        <v>D. 240-500</v>
      </c>
      <c r="AC898" s="40">
        <v>0.9</v>
      </c>
      <c r="AD898" s="26">
        <f t="shared" si="178"/>
        <v>447</v>
      </c>
      <c r="AE898" s="31">
        <f t="shared" si="179"/>
        <v>1</v>
      </c>
      <c r="AF898" s="31">
        <f>Table1[[#This Row],[Contactable leads]]*Table1[[#This Row],[Average productive calls per lead]]</f>
        <v>447</v>
      </c>
      <c r="AG898" s="31">
        <f>Table1[[#This Row],[Total Calls]]*$AG$1</f>
        <v>402.3</v>
      </c>
      <c r="AH898" s="31">
        <f>IF(Table1[[#This Row],[MSRU]]="Metro",3,IF(Table1[[#This Row],[MSRU]]="URBAN",2,1))</f>
        <v>3</v>
      </c>
      <c r="AI898" s="23">
        <f t="shared" si="180"/>
        <v>24</v>
      </c>
      <c r="AJ898" s="4">
        <f t="shared" si="181"/>
        <v>8</v>
      </c>
      <c r="AK898" s="4">
        <f t="shared" si="182"/>
        <v>6</v>
      </c>
      <c r="AL898" s="4">
        <f t="shared" si="183"/>
        <v>15</v>
      </c>
      <c r="AM898" s="4">
        <f>(Table1[[#This Row],[Total Employees dedicated for sales pitch]]*Table1[[#This Row],[Working days]]*Table1[[#This Row],[Productive working hours]]*60)/Table1[[#This Row],[Minutes per connected call]]</f>
        <v>1728</v>
      </c>
      <c r="AN89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447</v>
      </c>
      <c r="AO898" s="22">
        <f>Table1[[#This Row],[Contactable leads]]-Table1[[#This Row],[Contacted leads]]</f>
        <v>0</v>
      </c>
      <c r="AP898" s="17"/>
    </row>
    <row r="899" spans="1:42" x14ac:dyDescent="0.35">
      <c r="A899" s="11">
        <v>940</v>
      </c>
      <c r="B899" s="5" t="str">
        <f>IF(Table1[[#This Row],[Savings]]&gt;0,"N","Y")</f>
        <v>N</v>
      </c>
      <c r="C899" s="5" t="s">
        <v>312</v>
      </c>
      <c r="D899" s="5" t="s">
        <v>343</v>
      </c>
      <c r="E899" s="5" t="s">
        <v>1185</v>
      </c>
      <c r="F899" s="6">
        <v>41811</v>
      </c>
      <c r="G899" s="7">
        <f t="shared" ca="1" si="171"/>
        <v>10</v>
      </c>
      <c r="H899" s="4">
        <v>7</v>
      </c>
      <c r="I899" s="5" t="str">
        <f>IF(Table1[[#This Row],[No of Employees]]&lt;5,"Below 5",IF(Table1[[#This Row],[No of Employees]]&lt;10,"5 to 10",IF(Table1[[#This Row],[No of Employees]]&lt;15,"10 to 15","Above 15")))</f>
        <v>5 to 10</v>
      </c>
      <c r="J899" s="57">
        <v>23.150383999999999</v>
      </c>
      <c r="K899" s="34">
        <v>4.5994950000000001</v>
      </c>
      <c r="L899" s="34">
        <f t="shared" si="172"/>
        <v>27.749879</v>
      </c>
      <c r="M899" s="67">
        <f t="shared" si="173"/>
        <v>1.0176127857422976E-3</v>
      </c>
      <c r="N899" s="34">
        <v>24.671416000000001</v>
      </c>
      <c r="O899" s="68">
        <f t="shared" si="174"/>
        <v>4.6202690141856797E-4</v>
      </c>
      <c r="P899" s="71"/>
      <c r="Q899" s="10">
        <v>89</v>
      </c>
      <c r="R899" s="8">
        <v>115</v>
      </c>
      <c r="S899" s="8">
        <v>16</v>
      </c>
      <c r="T899" s="8">
        <v>3</v>
      </c>
      <c r="U899" s="8">
        <v>0</v>
      </c>
      <c r="V899" s="8">
        <v>12</v>
      </c>
      <c r="W899" s="22">
        <v>8</v>
      </c>
      <c r="X899" s="16">
        <v>243</v>
      </c>
      <c r="Y899" s="8">
        <v>233</v>
      </c>
      <c r="Z899" s="9">
        <f t="shared" si="175"/>
        <v>4.1152263374485631E-2</v>
      </c>
      <c r="AA899" s="8">
        <f t="shared" si="176"/>
        <v>10</v>
      </c>
      <c r="AB899" s="42" t="str">
        <f t="shared" si="177"/>
        <v>C. 100-250</v>
      </c>
      <c r="AC899" s="40">
        <v>0.9</v>
      </c>
      <c r="AD899" s="26">
        <f t="shared" si="178"/>
        <v>210</v>
      </c>
      <c r="AE899" s="31">
        <f t="shared" si="179"/>
        <v>1</v>
      </c>
      <c r="AF899" s="31">
        <f>Table1[[#This Row],[Contactable leads]]*Table1[[#This Row],[Average productive calls per lead]]</f>
        <v>210</v>
      </c>
      <c r="AG899" s="31">
        <f>Table1[[#This Row],[Total Calls]]*$AG$1</f>
        <v>189</v>
      </c>
      <c r="AH899" s="31">
        <f>IF(Table1[[#This Row],[MSRU]]="Metro",3,IF(Table1[[#This Row],[MSRU]]="URBAN",2,1))</f>
        <v>1</v>
      </c>
      <c r="AI899" s="23">
        <f t="shared" si="180"/>
        <v>24</v>
      </c>
      <c r="AJ899" s="4">
        <f t="shared" si="181"/>
        <v>8</v>
      </c>
      <c r="AK899" s="4">
        <f t="shared" si="182"/>
        <v>6</v>
      </c>
      <c r="AL899" s="4">
        <f t="shared" si="183"/>
        <v>15</v>
      </c>
      <c r="AM899" s="4">
        <f>(Table1[[#This Row],[Total Employees dedicated for sales pitch]]*Table1[[#This Row],[Working days]]*Table1[[#This Row],[Productive working hours]]*60)/Table1[[#This Row],[Minutes per connected call]]</f>
        <v>576</v>
      </c>
      <c r="AN89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210</v>
      </c>
      <c r="AO899" s="22">
        <f>Table1[[#This Row],[Contactable leads]]-Table1[[#This Row],[Contacted leads]]</f>
        <v>0</v>
      </c>
      <c r="AP899" s="17"/>
    </row>
    <row r="900" spans="1:42" x14ac:dyDescent="0.35">
      <c r="A900" s="11">
        <v>941</v>
      </c>
      <c r="B900" s="5" t="str">
        <f>IF(Table1[[#This Row],[Savings]]&gt;0,"N","Y")</f>
        <v>N</v>
      </c>
      <c r="C900" s="5" t="s">
        <v>311</v>
      </c>
      <c r="D900" s="5" t="s">
        <v>356</v>
      </c>
      <c r="E900" s="5" t="s">
        <v>1186</v>
      </c>
      <c r="F900" s="6">
        <v>41962</v>
      </c>
      <c r="G900" s="7">
        <f t="shared" ref="G900:G956" ca="1" si="184">_xlfn.FLOOR.MATH((TODAY()-F900)/365)</f>
        <v>10</v>
      </c>
      <c r="H900" s="4">
        <v>6</v>
      </c>
      <c r="I900" s="5" t="str">
        <f>IF(Table1[[#This Row],[No of Employees]]&lt;5,"Below 5",IF(Table1[[#This Row],[No of Employees]]&lt;10,"5 to 10",IF(Table1[[#This Row],[No of Employees]]&lt;15,"10 to 15","Above 15")))</f>
        <v>5 to 10</v>
      </c>
      <c r="J900" s="57">
        <v>7.0819559999999999</v>
      </c>
      <c r="K900" s="34">
        <v>1.1283989999999999</v>
      </c>
      <c r="L900" s="34">
        <f t="shared" ref="L900:L956" si="185">J900+K900</f>
        <v>8.2103549999999998</v>
      </c>
      <c r="M900" s="67">
        <f t="shared" ref="M900:M956" si="186">L900/$L$1</f>
        <v>3.0108103258696018E-4</v>
      </c>
      <c r="N900" s="34">
        <v>3.6052770000000001</v>
      </c>
      <c r="O900" s="68">
        <f t="shared" ref="O900:O956" si="187">N900/$N$1</f>
        <v>6.7516795998479799E-5</v>
      </c>
      <c r="P900" s="71"/>
      <c r="Q900" s="10">
        <v>8</v>
      </c>
      <c r="R900" s="8">
        <v>28</v>
      </c>
      <c r="S900" s="8">
        <v>4</v>
      </c>
      <c r="T900" s="8">
        <v>1</v>
      </c>
      <c r="U900" s="8">
        <v>0</v>
      </c>
      <c r="V900" s="8">
        <v>2</v>
      </c>
      <c r="W900" s="22">
        <v>6</v>
      </c>
      <c r="X900" s="16">
        <v>49</v>
      </c>
      <c r="Y900" s="8">
        <v>49</v>
      </c>
      <c r="Z900" s="9">
        <f t="shared" ref="Z900:Z956" si="188">IFERROR(1-Y900/X900,0)</f>
        <v>0</v>
      </c>
      <c r="AA900" s="8">
        <f t="shared" ref="AA900:AA956" si="189">IFERROR(X900-Y900,0)</f>
        <v>0</v>
      </c>
      <c r="AB900" s="42" t="str">
        <f t="shared" ref="AB900:AB956" si="190">IF(Y900&lt;50,"A. Below 50",IF(Y900&lt;100,"B. 50-100",IF(Y900&lt;250,"C. 100-250",IF(Y900&lt;500,"D. 240-500",IF(Y900&lt;750,"E. 500-750",IF(Y900&lt;1000,"F. 750-100","G. Above 1000"))))))</f>
        <v>A. Below 50</v>
      </c>
      <c r="AC900" s="40">
        <v>0.9</v>
      </c>
      <c r="AD900" s="26">
        <f t="shared" ref="AD900:AD956" si="191">ROUND(Y900*AC900,0)</f>
        <v>44</v>
      </c>
      <c r="AE900" s="31">
        <f t="shared" ref="AE900:AE956" si="192">$AE$1</f>
        <v>1</v>
      </c>
      <c r="AF900" s="31">
        <f>Table1[[#This Row],[Contactable leads]]*Table1[[#This Row],[Average productive calls per lead]]</f>
        <v>44</v>
      </c>
      <c r="AG900" s="31">
        <f>Table1[[#This Row],[Total Calls]]*$AG$1</f>
        <v>39.6</v>
      </c>
      <c r="AH900" s="31">
        <f>IF(Table1[[#This Row],[MSRU]]="Metro",3,IF(Table1[[#This Row],[MSRU]]="URBAN",2,1))</f>
        <v>2</v>
      </c>
      <c r="AI900" s="23">
        <f t="shared" ref="AI900:AI956" si="193">$AI$1</f>
        <v>24</v>
      </c>
      <c r="AJ900" s="4">
        <f t="shared" ref="AJ900:AJ956" si="194">$AJ$1</f>
        <v>8</v>
      </c>
      <c r="AK900" s="4">
        <f t="shared" ref="AK900:AK956" si="195">$AK$1</f>
        <v>6</v>
      </c>
      <c r="AL900" s="4">
        <f t="shared" ref="AL900:AL956" si="196">$AL$1</f>
        <v>15</v>
      </c>
      <c r="AM900" s="4">
        <f>(Table1[[#This Row],[Total Employees dedicated for sales pitch]]*Table1[[#This Row],[Working days]]*Table1[[#This Row],[Productive working hours]]*60)/Table1[[#This Row],[Minutes per connected call]]</f>
        <v>1152</v>
      </c>
      <c r="AN90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44</v>
      </c>
      <c r="AO900" s="22">
        <f>Table1[[#This Row],[Contactable leads]]-Table1[[#This Row],[Contacted leads]]</f>
        <v>0</v>
      </c>
      <c r="AP900" s="17"/>
    </row>
    <row r="901" spans="1:42" x14ac:dyDescent="0.35">
      <c r="A901" s="11">
        <v>942</v>
      </c>
      <c r="B901" s="5" t="str">
        <f>IF(Table1[[#This Row],[Savings]]&gt;0,"N","Y")</f>
        <v>N</v>
      </c>
      <c r="C901" s="5" t="s">
        <v>312</v>
      </c>
      <c r="D901" s="5" t="s">
        <v>356</v>
      </c>
      <c r="E901" s="5" t="s">
        <v>1187</v>
      </c>
      <c r="F901" s="6">
        <v>42294</v>
      </c>
      <c r="G901" s="7">
        <f t="shared" ca="1" si="184"/>
        <v>9</v>
      </c>
      <c r="H901" s="4">
        <v>7</v>
      </c>
      <c r="I901" s="5" t="str">
        <f>IF(Table1[[#This Row],[No of Employees]]&lt;5,"Below 5",IF(Table1[[#This Row],[No of Employees]]&lt;10,"5 to 10",IF(Table1[[#This Row],[No of Employees]]&lt;15,"10 to 15","Above 15")))</f>
        <v>5 to 10</v>
      </c>
      <c r="J901" s="57">
        <v>19.408760000000001</v>
      </c>
      <c r="K901" s="34">
        <v>4.9517340000000001</v>
      </c>
      <c r="L901" s="34">
        <f t="shared" si="185"/>
        <v>24.360494000000003</v>
      </c>
      <c r="M901" s="67">
        <f t="shared" si="186"/>
        <v>8.9332101813483693E-4</v>
      </c>
      <c r="N901" s="34">
        <v>23.929061000000001</v>
      </c>
      <c r="O901" s="68">
        <f t="shared" si="187"/>
        <v>4.4812466003920888E-4</v>
      </c>
      <c r="P901" s="71"/>
      <c r="Q901" s="10">
        <v>78</v>
      </c>
      <c r="R901" s="8">
        <v>121</v>
      </c>
      <c r="S901" s="8">
        <v>13</v>
      </c>
      <c r="T901" s="8">
        <v>1</v>
      </c>
      <c r="U901" s="8">
        <v>0</v>
      </c>
      <c r="V901" s="8">
        <v>5</v>
      </c>
      <c r="W901" s="22">
        <v>6</v>
      </c>
      <c r="X901" s="16">
        <v>224</v>
      </c>
      <c r="Y901" s="8">
        <v>219</v>
      </c>
      <c r="Z901" s="9">
        <f t="shared" si="188"/>
        <v>2.2321428571428603E-2</v>
      </c>
      <c r="AA901" s="8">
        <f t="shared" si="189"/>
        <v>5</v>
      </c>
      <c r="AB901" s="42" t="str">
        <f t="shared" si="190"/>
        <v>C. 100-250</v>
      </c>
      <c r="AC901" s="40">
        <v>0.9</v>
      </c>
      <c r="AD901" s="26">
        <f t="shared" si="191"/>
        <v>197</v>
      </c>
      <c r="AE901" s="31">
        <f t="shared" si="192"/>
        <v>1</v>
      </c>
      <c r="AF901" s="31">
        <f>Table1[[#This Row],[Contactable leads]]*Table1[[#This Row],[Average productive calls per lead]]</f>
        <v>197</v>
      </c>
      <c r="AG901" s="31">
        <f>Table1[[#This Row],[Total Calls]]*$AG$1</f>
        <v>177.3</v>
      </c>
      <c r="AH901" s="31">
        <f>IF(Table1[[#This Row],[MSRU]]="Metro",3,IF(Table1[[#This Row],[MSRU]]="URBAN",2,1))</f>
        <v>2</v>
      </c>
      <c r="AI901" s="23">
        <f t="shared" si="193"/>
        <v>24</v>
      </c>
      <c r="AJ901" s="4">
        <f t="shared" si="194"/>
        <v>8</v>
      </c>
      <c r="AK901" s="4">
        <f t="shared" si="195"/>
        <v>6</v>
      </c>
      <c r="AL901" s="4">
        <f t="shared" si="196"/>
        <v>15</v>
      </c>
      <c r="AM901" s="4">
        <f>(Table1[[#This Row],[Total Employees dedicated for sales pitch]]*Table1[[#This Row],[Working days]]*Table1[[#This Row],[Productive working hours]]*60)/Table1[[#This Row],[Minutes per connected call]]</f>
        <v>1152</v>
      </c>
      <c r="AN90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197</v>
      </c>
      <c r="AO901" s="22">
        <f>Table1[[#This Row],[Contactable leads]]-Table1[[#This Row],[Contacted leads]]</f>
        <v>0</v>
      </c>
      <c r="AP901" s="17"/>
    </row>
    <row r="902" spans="1:42" x14ac:dyDescent="0.35">
      <c r="A902" s="11">
        <v>943</v>
      </c>
      <c r="B902" s="5" t="str">
        <f>IF(Table1[[#This Row],[Savings]]&gt;0,"N","Y")</f>
        <v>N</v>
      </c>
      <c r="C902" s="5" t="s">
        <v>179</v>
      </c>
      <c r="D902" s="5" t="s">
        <v>343</v>
      </c>
      <c r="E902" s="5" t="s">
        <v>1188</v>
      </c>
      <c r="F902" s="6">
        <v>41941</v>
      </c>
      <c r="G902" s="7">
        <f t="shared" ca="1" si="184"/>
        <v>10</v>
      </c>
      <c r="H902" s="4">
        <v>6</v>
      </c>
      <c r="I902" s="5" t="str">
        <f>IF(Table1[[#This Row],[No of Employees]]&lt;5,"Below 5",IF(Table1[[#This Row],[No of Employees]]&lt;10,"5 to 10",IF(Table1[[#This Row],[No of Employees]]&lt;15,"10 to 15","Above 15")))</f>
        <v>5 to 10</v>
      </c>
      <c r="J902" s="57">
        <v>22.107851</v>
      </c>
      <c r="K902" s="34">
        <v>4.2625640000000002</v>
      </c>
      <c r="L902" s="34">
        <f t="shared" si="185"/>
        <v>26.370415000000001</v>
      </c>
      <c r="M902" s="67">
        <f t="shared" si="186"/>
        <v>9.6702661187569405E-4</v>
      </c>
      <c r="N902" s="34">
        <v>20.205628000000001</v>
      </c>
      <c r="O902" s="68">
        <f t="shared" si="187"/>
        <v>3.7839513127484279E-4</v>
      </c>
      <c r="P902" s="71"/>
      <c r="Q902" s="10">
        <v>34</v>
      </c>
      <c r="R902" s="8">
        <v>122</v>
      </c>
      <c r="S902" s="8">
        <v>8</v>
      </c>
      <c r="T902" s="8">
        <v>0</v>
      </c>
      <c r="U902" s="8">
        <v>0</v>
      </c>
      <c r="V902" s="8">
        <v>8</v>
      </c>
      <c r="W902" s="22">
        <v>3</v>
      </c>
      <c r="X902" s="16">
        <v>175</v>
      </c>
      <c r="Y902" s="8">
        <v>173</v>
      </c>
      <c r="Z902" s="9">
        <f t="shared" si="188"/>
        <v>1.1428571428571455E-2</v>
      </c>
      <c r="AA902" s="8">
        <f t="shared" si="189"/>
        <v>2</v>
      </c>
      <c r="AB902" s="42" t="str">
        <f t="shared" si="190"/>
        <v>C. 100-250</v>
      </c>
      <c r="AC902" s="40">
        <v>0.9</v>
      </c>
      <c r="AD902" s="26">
        <f t="shared" si="191"/>
        <v>156</v>
      </c>
      <c r="AE902" s="31">
        <f t="shared" si="192"/>
        <v>1</v>
      </c>
      <c r="AF902" s="31">
        <f>Table1[[#This Row],[Contactable leads]]*Table1[[#This Row],[Average productive calls per lead]]</f>
        <v>156</v>
      </c>
      <c r="AG902" s="31">
        <f>Table1[[#This Row],[Total Calls]]*$AG$1</f>
        <v>140.4</v>
      </c>
      <c r="AH902" s="31">
        <f>IF(Table1[[#This Row],[MSRU]]="Metro",3,IF(Table1[[#This Row],[MSRU]]="URBAN",2,1))</f>
        <v>1</v>
      </c>
      <c r="AI902" s="23">
        <f t="shared" si="193"/>
        <v>24</v>
      </c>
      <c r="AJ902" s="4">
        <f t="shared" si="194"/>
        <v>8</v>
      </c>
      <c r="AK902" s="4">
        <f t="shared" si="195"/>
        <v>6</v>
      </c>
      <c r="AL902" s="4">
        <f t="shared" si="196"/>
        <v>15</v>
      </c>
      <c r="AM902" s="4">
        <f>(Table1[[#This Row],[Total Employees dedicated for sales pitch]]*Table1[[#This Row],[Working days]]*Table1[[#This Row],[Productive working hours]]*60)/Table1[[#This Row],[Minutes per connected call]]</f>
        <v>576</v>
      </c>
      <c r="AN90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156</v>
      </c>
      <c r="AO902" s="22">
        <f>Table1[[#This Row],[Contactable leads]]-Table1[[#This Row],[Contacted leads]]</f>
        <v>0</v>
      </c>
      <c r="AP902" s="17"/>
    </row>
    <row r="903" spans="1:42" x14ac:dyDescent="0.35">
      <c r="A903" s="11">
        <v>944</v>
      </c>
      <c r="B903" s="5" t="str">
        <f>IF(Table1[[#This Row],[Savings]]&gt;0,"N","Y")</f>
        <v>N</v>
      </c>
      <c r="C903" s="5" t="s">
        <v>314</v>
      </c>
      <c r="D903" s="5" t="s">
        <v>356</v>
      </c>
      <c r="E903" s="5" t="s">
        <v>1189</v>
      </c>
      <c r="F903" s="6">
        <v>42040</v>
      </c>
      <c r="G903" s="7">
        <f t="shared" ca="1" si="184"/>
        <v>10</v>
      </c>
      <c r="H903" s="4">
        <v>7</v>
      </c>
      <c r="I903" s="5" t="str">
        <f>IF(Table1[[#This Row],[No of Employees]]&lt;5,"Below 5",IF(Table1[[#This Row],[No of Employees]]&lt;10,"5 to 10",IF(Table1[[#This Row],[No of Employees]]&lt;15,"10 to 15","Above 15")))</f>
        <v>5 to 10</v>
      </c>
      <c r="J903" s="57">
        <v>5.7316269999999996</v>
      </c>
      <c r="K903" s="34">
        <v>4.9000000000000004</v>
      </c>
      <c r="L903" s="34">
        <f t="shared" si="185"/>
        <v>10.631627</v>
      </c>
      <c r="M903" s="67">
        <f t="shared" si="186"/>
        <v>3.8987123397702121E-4</v>
      </c>
      <c r="N903" s="34">
        <v>6.6941899999999999</v>
      </c>
      <c r="O903" s="68">
        <f t="shared" si="187"/>
        <v>1.2536353256769548E-4</v>
      </c>
      <c r="P903" s="71"/>
      <c r="Q903" s="10">
        <v>21</v>
      </c>
      <c r="R903" s="8">
        <v>22</v>
      </c>
      <c r="S903" s="8">
        <v>27</v>
      </c>
      <c r="T903" s="8">
        <v>4</v>
      </c>
      <c r="U903" s="8">
        <v>0</v>
      </c>
      <c r="V903" s="8">
        <v>0</v>
      </c>
      <c r="W903" s="22">
        <v>4</v>
      </c>
      <c r="X903" s="16">
        <v>78</v>
      </c>
      <c r="Y903" s="8">
        <v>76</v>
      </c>
      <c r="Z903" s="9">
        <f t="shared" si="188"/>
        <v>2.5641025641025661E-2</v>
      </c>
      <c r="AA903" s="8">
        <f t="shared" si="189"/>
        <v>2</v>
      </c>
      <c r="AB903" s="42" t="str">
        <f t="shared" si="190"/>
        <v>B. 50-100</v>
      </c>
      <c r="AC903" s="40">
        <v>0.9</v>
      </c>
      <c r="AD903" s="26">
        <f t="shared" si="191"/>
        <v>68</v>
      </c>
      <c r="AE903" s="31">
        <f t="shared" si="192"/>
        <v>1</v>
      </c>
      <c r="AF903" s="31">
        <f>Table1[[#This Row],[Contactable leads]]*Table1[[#This Row],[Average productive calls per lead]]</f>
        <v>68</v>
      </c>
      <c r="AG903" s="31">
        <f>Table1[[#This Row],[Total Calls]]*$AG$1</f>
        <v>61.2</v>
      </c>
      <c r="AH903" s="31">
        <f>IF(Table1[[#This Row],[MSRU]]="Metro",3,IF(Table1[[#This Row],[MSRU]]="URBAN",2,1))</f>
        <v>2</v>
      </c>
      <c r="AI903" s="23">
        <f t="shared" si="193"/>
        <v>24</v>
      </c>
      <c r="AJ903" s="4">
        <f t="shared" si="194"/>
        <v>8</v>
      </c>
      <c r="AK903" s="4">
        <f t="shared" si="195"/>
        <v>6</v>
      </c>
      <c r="AL903" s="4">
        <f t="shared" si="196"/>
        <v>15</v>
      </c>
      <c r="AM903" s="4">
        <f>(Table1[[#This Row],[Total Employees dedicated for sales pitch]]*Table1[[#This Row],[Working days]]*Table1[[#This Row],[Productive working hours]]*60)/Table1[[#This Row],[Minutes per connected call]]</f>
        <v>1152</v>
      </c>
      <c r="AN90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68</v>
      </c>
      <c r="AO903" s="22">
        <f>Table1[[#This Row],[Contactable leads]]-Table1[[#This Row],[Contacted leads]]</f>
        <v>0</v>
      </c>
      <c r="AP903" s="17"/>
    </row>
    <row r="904" spans="1:42" x14ac:dyDescent="0.35">
      <c r="A904" s="11">
        <v>945</v>
      </c>
      <c r="B904" s="5" t="str">
        <f>IF(Table1[[#This Row],[Savings]]&gt;0,"N","Y")</f>
        <v>N</v>
      </c>
      <c r="C904" s="5" t="s">
        <v>312</v>
      </c>
      <c r="D904" s="5" t="s">
        <v>340</v>
      </c>
      <c r="E904" s="5" t="s">
        <v>1190</v>
      </c>
      <c r="F904" s="6">
        <v>42018</v>
      </c>
      <c r="G904" s="7">
        <f t="shared" ca="1" si="184"/>
        <v>10</v>
      </c>
      <c r="H904" s="4">
        <v>8</v>
      </c>
      <c r="I904" s="5" t="str">
        <f>IF(Table1[[#This Row],[No of Employees]]&lt;5,"Below 5",IF(Table1[[#This Row],[No of Employees]]&lt;10,"5 to 10",IF(Table1[[#This Row],[No of Employees]]&lt;15,"10 to 15","Above 15")))</f>
        <v>5 to 10</v>
      </c>
      <c r="J904" s="57">
        <v>43.475273999999999</v>
      </c>
      <c r="K904" s="34">
        <v>3.1472660000000001</v>
      </c>
      <c r="L904" s="34">
        <f t="shared" si="185"/>
        <v>46.622540000000001</v>
      </c>
      <c r="M904" s="67">
        <f t="shared" si="186"/>
        <v>1.7096900785686924E-3</v>
      </c>
      <c r="N904" s="34">
        <v>34.251942</v>
      </c>
      <c r="O904" s="68">
        <f t="shared" si="187"/>
        <v>6.4144346760755468E-4</v>
      </c>
      <c r="P904" s="71"/>
      <c r="Q904" s="10">
        <v>61</v>
      </c>
      <c r="R904" s="8">
        <v>159</v>
      </c>
      <c r="S904" s="8">
        <v>10</v>
      </c>
      <c r="T904" s="8">
        <v>3</v>
      </c>
      <c r="U904" s="8">
        <v>0</v>
      </c>
      <c r="V904" s="8">
        <v>6</v>
      </c>
      <c r="W904" s="22">
        <v>9</v>
      </c>
      <c r="X904" s="16">
        <v>248</v>
      </c>
      <c r="Y904" s="8">
        <v>243</v>
      </c>
      <c r="Z904" s="9">
        <f t="shared" si="188"/>
        <v>2.0161290322580627E-2</v>
      </c>
      <c r="AA904" s="8">
        <f t="shared" si="189"/>
        <v>5</v>
      </c>
      <c r="AB904" s="42" t="str">
        <f t="shared" si="190"/>
        <v>C. 100-250</v>
      </c>
      <c r="AC904" s="40">
        <v>0.9</v>
      </c>
      <c r="AD904" s="26">
        <f t="shared" si="191"/>
        <v>219</v>
      </c>
      <c r="AE904" s="31">
        <f t="shared" si="192"/>
        <v>1</v>
      </c>
      <c r="AF904" s="31">
        <f>Table1[[#This Row],[Contactable leads]]*Table1[[#This Row],[Average productive calls per lead]]</f>
        <v>219</v>
      </c>
      <c r="AG904" s="31">
        <f>Table1[[#This Row],[Total Calls]]*$AG$1</f>
        <v>197.1</v>
      </c>
      <c r="AH904" s="31">
        <f>IF(Table1[[#This Row],[MSRU]]="Metro",3,IF(Table1[[#This Row],[MSRU]]="URBAN",2,1))</f>
        <v>3</v>
      </c>
      <c r="AI904" s="23">
        <f t="shared" si="193"/>
        <v>24</v>
      </c>
      <c r="AJ904" s="4">
        <f t="shared" si="194"/>
        <v>8</v>
      </c>
      <c r="AK904" s="4">
        <f t="shared" si="195"/>
        <v>6</v>
      </c>
      <c r="AL904" s="4">
        <f t="shared" si="196"/>
        <v>15</v>
      </c>
      <c r="AM904" s="4">
        <f>(Table1[[#This Row],[Total Employees dedicated for sales pitch]]*Table1[[#This Row],[Working days]]*Table1[[#This Row],[Productive working hours]]*60)/Table1[[#This Row],[Minutes per connected call]]</f>
        <v>1728</v>
      </c>
      <c r="AN90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219</v>
      </c>
      <c r="AO904" s="22">
        <f>Table1[[#This Row],[Contactable leads]]-Table1[[#This Row],[Contacted leads]]</f>
        <v>0</v>
      </c>
      <c r="AP904" s="17"/>
    </row>
    <row r="905" spans="1:42" x14ac:dyDescent="0.35">
      <c r="A905" s="11">
        <v>946</v>
      </c>
      <c r="B905" s="5" t="str">
        <f>IF(Table1[[#This Row],[Savings]]&gt;0,"N","Y")</f>
        <v>N</v>
      </c>
      <c r="C905" s="5" t="s">
        <v>188</v>
      </c>
      <c r="D905" s="5" t="s">
        <v>343</v>
      </c>
      <c r="E905" s="5" t="s">
        <v>1191</v>
      </c>
      <c r="F905" s="6">
        <v>42049</v>
      </c>
      <c r="G905" s="7">
        <f t="shared" ca="1" si="184"/>
        <v>10</v>
      </c>
      <c r="H905" s="4">
        <v>3</v>
      </c>
      <c r="I905" s="5" t="str">
        <f>IF(Table1[[#This Row],[No of Employees]]&lt;5,"Below 5",IF(Table1[[#This Row],[No of Employees]]&lt;10,"5 to 10",IF(Table1[[#This Row],[No of Employees]]&lt;15,"10 to 15","Above 15")))</f>
        <v>Below 5</v>
      </c>
      <c r="J905" s="57">
        <v>4.1980930000000001</v>
      </c>
      <c r="K905" s="34">
        <v>0.20111599999999999</v>
      </c>
      <c r="L905" s="34">
        <f t="shared" si="185"/>
        <v>4.3992089999999999</v>
      </c>
      <c r="M905" s="67">
        <f t="shared" si="186"/>
        <v>1.613229133558596E-4</v>
      </c>
      <c r="N905" s="34">
        <v>2.7378089999999999</v>
      </c>
      <c r="O905" s="68">
        <f t="shared" si="187"/>
        <v>5.1271536621403005E-5</v>
      </c>
      <c r="P905" s="71"/>
      <c r="Q905" s="10">
        <v>17</v>
      </c>
      <c r="R905" s="8">
        <v>27</v>
      </c>
      <c r="S905" s="8">
        <v>2</v>
      </c>
      <c r="T905" s="8">
        <v>1</v>
      </c>
      <c r="U905" s="8">
        <v>0</v>
      </c>
      <c r="V905" s="8">
        <v>2</v>
      </c>
      <c r="W905" s="22">
        <v>0</v>
      </c>
      <c r="X905" s="16">
        <v>49</v>
      </c>
      <c r="Y905" s="8">
        <v>49</v>
      </c>
      <c r="Z905" s="9">
        <f t="shared" si="188"/>
        <v>0</v>
      </c>
      <c r="AA905" s="8">
        <f t="shared" si="189"/>
        <v>0</v>
      </c>
      <c r="AB905" s="42" t="str">
        <f t="shared" si="190"/>
        <v>A. Below 50</v>
      </c>
      <c r="AC905" s="40">
        <v>0.9</v>
      </c>
      <c r="AD905" s="26">
        <f t="shared" si="191"/>
        <v>44</v>
      </c>
      <c r="AE905" s="31">
        <f t="shared" si="192"/>
        <v>1</v>
      </c>
      <c r="AF905" s="31">
        <f>Table1[[#This Row],[Contactable leads]]*Table1[[#This Row],[Average productive calls per lead]]</f>
        <v>44</v>
      </c>
      <c r="AG905" s="31">
        <f>Table1[[#This Row],[Total Calls]]*$AG$1</f>
        <v>39.6</v>
      </c>
      <c r="AH905" s="31">
        <f>IF(Table1[[#This Row],[MSRU]]="Metro",3,IF(Table1[[#This Row],[MSRU]]="URBAN",2,1))</f>
        <v>1</v>
      </c>
      <c r="AI905" s="23">
        <f t="shared" si="193"/>
        <v>24</v>
      </c>
      <c r="AJ905" s="4">
        <f t="shared" si="194"/>
        <v>8</v>
      </c>
      <c r="AK905" s="4">
        <f t="shared" si="195"/>
        <v>6</v>
      </c>
      <c r="AL905" s="4">
        <f t="shared" si="196"/>
        <v>15</v>
      </c>
      <c r="AM905" s="4">
        <f>(Table1[[#This Row],[Total Employees dedicated for sales pitch]]*Table1[[#This Row],[Working days]]*Table1[[#This Row],[Productive working hours]]*60)/Table1[[#This Row],[Minutes per connected call]]</f>
        <v>576</v>
      </c>
      <c r="AN90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44</v>
      </c>
      <c r="AO905" s="22">
        <f>Table1[[#This Row],[Contactable leads]]-Table1[[#This Row],[Contacted leads]]</f>
        <v>0</v>
      </c>
      <c r="AP905" s="17"/>
    </row>
    <row r="906" spans="1:42" x14ac:dyDescent="0.35">
      <c r="A906" s="11">
        <v>947</v>
      </c>
      <c r="B906" s="5" t="str">
        <f>IF(Table1[[#This Row],[Savings]]&gt;0,"N","Y")</f>
        <v>N</v>
      </c>
      <c r="C906" s="5" t="s">
        <v>311</v>
      </c>
      <c r="D906" s="5" t="s">
        <v>340</v>
      </c>
      <c r="E906" s="5" t="s">
        <v>1192</v>
      </c>
      <c r="F906" s="6">
        <v>42058</v>
      </c>
      <c r="G906" s="7">
        <f t="shared" ca="1" si="184"/>
        <v>10</v>
      </c>
      <c r="H906" s="4">
        <v>5</v>
      </c>
      <c r="I906" s="5" t="str">
        <f>IF(Table1[[#This Row],[No of Employees]]&lt;5,"Below 5",IF(Table1[[#This Row],[No of Employees]]&lt;10,"5 to 10",IF(Table1[[#This Row],[No of Employees]]&lt;15,"10 to 15","Above 15")))</f>
        <v>5 to 10</v>
      </c>
      <c r="J906" s="57">
        <v>6.3824389999999998</v>
      </c>
      <c r="K906" s="34">
        <v>1.385427</v>
      </c>
      <c r="L906" s="34">
        <f t="shared" si="185"/>
        <v>7.7678659999999997</v>
      </c>
      <c r="M906" s="67">
        <f t="shared" si="186"/>
        <v>2.8485456673641276E-4</v>
      </c>
      <c r="N906" s="34">
        <v>20.516539000000002</v>
      </c>
      <c r="O906" s="68">
        <f t="shared" si="187"/>
        <v>3.8421762828705109E-4</v>
      </c>
      <c r="P906" s="71"/>
      <c r="Q906" s="10">
        <v>12</v>
      </c>
      <c r="R906" s="8">
        <v>63</v>
      </c>
      <c r="S906" s="8">
        <v>6</v>
      </c>
      <c r="T906" s="8">
        <v>2</v>
      </c>
      <c r="U906" s="8">
        <v>0</v>
      </c>
      <c r="V906" s="8">
        <v>2</v>
      </c>
      <c r="W906" s="22">
        <v>2</v>
      </c>
      <c r="X906" s="16">
        <v>87</v>
      </c>
      <c r="Y906" s="8">
        <v>84</v>
      </c>
      <c r="Z906" s="9">
        <f t="shared" si="188"/>
        <v>3.4482758620689613E-2</v>
      </c>
      <c r="AA906" s="8">
        <f t="shared" si="189"/>
        <v>3</v>
      </c>
      <c r="AB906" s="42" t="str">
        <f t="shared" si="190"/>
        <v>B. 50-100</v>
      </c>
      <c r="AC906" s="40">
        <v>0.9</v>
      </c>
      <c r="AD906" s="26">
        <f t="shared" si="191"/>
        <v>76</v>
      </c>
      <c r="AE906" s="31">
        <f t="shared" si="192"/>
        <v>1</v>
      </c>
      <c r="AF906" s="31">
        <f>Table1[[#This Row],[Contactable leads]]*Table1[[#This Row],[Average productive calls per lead]]</f>
        <v>76</v>
      </c>
      <c r="AG906" s="31">
        <f>Table1[[#This Row],[Total Calls]]*$AG$1</f>
        <v>68.400000000000006</v>
      </c>
      <c r="AH906" s="31">
        <f>IF(Table1[[#This Row],[MSRU]]="Metro",3,IF(Table1[[#This Row],[MSRU]]="URBAN",2,1))</f>
        <v>3</v>
      </c>
      <c r="AI906" s="23">
        <f t="shared" si="193"/>
        <v>24</v>
      </c>
      <c r="AJ906" s="4">
        <f t="shared" si="194"/>
        <v>8</v>
      </c>
      <c r="AK906" s="4">
        <f t="shared" si="195"/>
        <v>6</v>
      </c>
      <c r="AL906" s="4">
        <f t="shared" si="196"/>
        <v>15</v>
      </c>
      <c r="AM906" s="4">
        <f>(Table1[[#This Row],[Total Employees dedicated for sales pitch]]*Table1[[#This Row],[Working days]]*Table1[[#This Row],[Productive working hours]]*60)/Table1[[#This Row],[Minutes per connected call]]</f>
        <v>1728</v>
      </c>
      <c r="AN90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76</v>
      </c>
      <c r="AO906" s="22">
        <f>Table1[[#This Row],[Contactable leads]]-Table1[[#This Row],[Contacted leads]]</f>
        <v>0</v>
      </c>
      <c r="AP906" s="17"/>
    </row>
    <row r="907" spans="1:42" x14ac:dyDescent="0.35">
      <c r="A907" s="11">
        <v>948</v>
      </c>
      <c r="B907" s="5" t="str">
        <f>IF(Table1[[#This Row],[Savings]]&gt;0,"N","Y")</f>
        <v>N</v>
      </c>
      <c r="C907" s="5" t="s">
        <v>312</v>
      </c>
      <c r="D907" s="5" t="s">
        <v>340</v>
      </c>
      <c r="E907" s="5" t="s">
        <v>1193</v>
      </c>
      <c r="F907" s="6">
        <v>42044</v>
      </c>
      <c r="G907" s="7">
        <f t="shared" ca="1" si="184"/>
        <v>10</v>
      </c>
      <c r="H907" s="4">
        <v>8</v>
      </c>
      <c r="I907" s="5" t="str">
        <f>IF(Table1[[#This Row],[No of Employees]]&lt;5,"Below 5",IF(Table1[[#This Row],[No of Employees]]&lt;10,"5 to 10",IF(Table1[[#This Row],[No of Employees]]&lt;15,"10 to 15","Above 15")))</f>
        <v>5 to 10</v>
      </c>
      <c r="J907" s="57">
        <v>32.374059000000003</v>
      </c>
      <c r="K907" s="34">
        <v>2.7306319999999999</v>
      </c>
      <c r="L907" s="34">
        <f t="shared" si="185"/>
        <v>35.104691000000003</v>
      </c>
      <c r="M907" s="67">
        <f t="shared" si="186"/>
        <v>1.2873202943022768E-3</v>
      </c>
      <c r="N907" s="34">
        <v>85.305179999999993</v>
      </c>
      <c r="O907" s="68">
        <f t="shared" si="187"/>
        <v>1.5975284106252024E-3</v>
      </c>
      <c r="P907" s="71"/>
      <c r="Q907" s="10">
        <v>37</v>
      </c>
      <c r="R907" s="8">
        <v>387</v>
      </c>
      <c r="S907" s="8">
        <v>7</v>
      </c>
      <c r="T907" s="8">
        <v>19</v>
      </c>
      <c r="U907" s="8">
        <v>2</v>
      </c>
      <c r="V907" s="8">
        <v>10</v>
      </c>
      <c r="W907" s="22">
        <v>19</v>
      </c>
      <c r="X907" s="16">
        <v>481</v>
      </c>
      <c r="Y907" s="8">
        <v>462</v>
      </c>
      <c r="Z907" s="9">
        <f t="shared" si="188"/>
        <v>3.9501039501039448E-2</v>
      </c>
      <c r="AA907" s="8">
        <f t="shared" si="189"/>
        <v>19</v>
      </c>
      <c r="AB907" s="42" t="str">
        <f t="shared" si="190"/>
        <v>D. 240-500</v>
      </c>
      <c r="AC907" s="40">
        <v>0.9</v>
      </c>
      <c r="AD907" s="26">
        <f t="shared" si="191"/>
        <v>416</v>
      </c>
      <c r="AE907" s="31">
        <f t="shared" si="192"/>
        <v>1</v>
      </c>
      <c r="AF907" s="31">
        <f>Table1[[#This Row],[Contactable leads]]*Table1[[#This Row],[Average productive calls per lead]]</f>
        <v>416</v>
      </c>
      <c r="AG907" s="31">
        <f>Table1[[#This Row],[Total Calls]]*$AG$1</f>
        <v>374.40000000000003</v>
      </c>
      <c r="AH907" s="31">
        <f>IF(Table1[[#This Row],[MSRU]]="Metro",3,IF(Table1[[#This Row],[MSRU]]="URBAN",2,1))</f>
        <v>3</v>
      </c>
      <c r="AI907" s="23">
        <f t="shared" si="193"/>
        <v>24</v>
      </c>
      <c r="AJ907" s="4">
        <f t="shared" si="194"/>
        <v>8</v>
      </c>
      <c r="AK907" s="4">
        <f t="shared" si="195"/>
        <v>6</v>
      </c>
      <c r="AL907" s="4">
        <f t="shared" si="196"/>
        <v>15</v>
      </c>
      <c r="AM907" s="4">
        <f>(Table1[[#This Row],[Total Employees dedicated for sales pitch]]*Table1[[#This Row],[Working days]]*Table1[[#This Row],[Productive working hours]]*60)/Table1[[#This Row],[Minutes per connected call]]</f>
        <v>1728</v>
      </c>
      <c r="AN90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416</v>
      </c>
      <c r="AO907" s="22">
        <f>Table1[[#This Row],[Contactable leads]]-Table1[[#This Row],[Contacted leads]]</f>
        <v>0</v>
      </c>
      <c r="AP907" s="17"/>
    </row>
    <row r="908" spans="1:42" x14ac:dyDescent="0.35">
      <c r="A908" s="11">
        <v>949</v>
      </c>
      <c r="B908" s="5" t="str">
        <f>IF(Table1[[#This Row],[Savings]]&gt;0,"N","Y")</f>
        <v>N</v>
      </c>
      <c r="C908" s="5" t="s">
        <v>179</v>
      </c>
      <c r="D908" s="5" t="s">
        <v>175</v>
      </c>
      <c r="E908" s="5" t="s">
        <v>1194</v>
      </c>
      <c r="F908" s="6">
        <v>42021</v>
      </c>
      <c r="G908" s="7">
        <f t="shared" ca="1" si="184"/>
        <v>10</v>
      </c>
      <c r="H908" s="4">
        <v>5</v>
      </c>
      <c r="I908" s="5" t="str">
        <f>IF(Table1[[#This Row],[No of Employees]]&lt;5,"Below 5",IF(Table1[[#This Row],[No of Employees]]&lt;10,"5 to 10",IF(Table1[[#This Row],[No of Employees]]&lt;15,"10 to 15","Above 15")))</f>
        <v>5 to 10</v>
      </c>
      <c r="J908" s="57">
        <v>3.2155109999999998</v>
      </c>
      <c r="K908" s="34">
        <v>1.1299999999999999</v>
      </c>
      <c r="L908" s="34">
        <f t="shared" si="185"/>
        <v>4.3455110000000001</v>
      </c>
      <c r="M908" s="67">
        <f t="shared" si="186"/>
        <v>1.5935375985545012E-4</v>
      </c>
      <c r="N908" s="34">
        <v>4.8722120000000002</v>
      </c>
      <c r="O908" s="68">
        <f t="shared" si="187"/>
        <v>9.1242959602090285E-5</v>
      </c>
      <c r="P908" s="71"/>
      <c r="Q908" s="10">
        <v>7</v>
      </c>
      <c r="R908" s="8">
        <v>20</v>
      </c>
      <c r="S908" s="8">
        <v>2</v>
      </c>
      <c r="T908" s="8">
        <v>0</v>
      </c>
      <c r="U908" s="8">
        <v>0</v>
      </c>
      <c r="V908" s="8">
        <v>0</v>
      </c>
      <c r="W908" s="22">
        <v>1</v>
      </c>
      <c r="X908" s="16">
        <v>30</v>
      </c>
      <c r="Y908" s="8">
        <v>30</v>
      </c>
      <c r="Z908" s="9">
        <f t="shared" si="188"/>
        <v>0</v>
      </c>
      <c r="AA908" s="8">
        <f t="shared" si="189"/>
        <v>0</v>
      </c>
      <c r="AB908" s="42" t="str">
        <f t="shared" si="190"/>
        <v>A. Below 50</v>
      </c>
      <c r="AC908" s="40">
        <v>0.9</v>
      </c>
      <c r="AD908" s="26">
        <f t="shared" si="191"/>
        <v>27</v>
      </c>
      <c r="AE908" s="31">
        <f t="shared" si="192"/>
        <v>1</v>
      </c>
      <c r="AF908" s="31">
        <f>Table1[[#This Row],[Contactable leads]]*Table1[[#This Row],[Average productive calls per lead]]</f>
        <v>27</v>
      </c>
      <c r="AG908" s="31">
        <f>Table1[[#This Row],[Total Calls]]*$AG$1</f>
        <v>24.3</v>
      </c>
      <c r="AH908" s="31">
        <f>IF(Table1[[#This Row],[MSRU]]="Metro",3,IF(Table1[[#This Row],[MSRU]]="URBAN",2,1))</f>
        <v>1</v>
      </c>
      <c r="AI908" s="23">
        <f t="shared" si="193"/>
        <v>24</v>
      </c>
      <c r="AJ908" s="4">
        <f t="shared" si="194"/>
        <v>8</v>
      </c>
      <c r="AK908" s="4">
        <f t="shared" si="195"/>
        <v>6</v>
      </c>
      <c r="AL908" s="4">
        <f t="shared" si="196"/>
        <v>15</v>
      </c>
      <c r="AM908" s="4">
        <f>(Table1[[#This Row],[Total Employees dedicated for sales pitch]]*Table1[[#This Row],[Working days]]*Table1[[#This Row],[Productive working hours]]*60)/Table1[[#This Row],[Minutes per connected call]]</f>
        <v>576</v>
      </c>
      <c r="AN90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27</v>
      </c>
      <c r="AO908" s="22">
        <f>Table1[[#This Row],[Contactable leads]]-Table1[[#This Row],[Contacted leads]]</f>
        <v>0</v>
      </c>
      <c r="AP908" s="17"/>
    </row>
    <row r="909" spans="1:42" hidden="1" x14ac:dyDescent="0.35">
      <c r="A909" s="11">
        <v>950</v>
      </c>
      <c r="B909" s="5" t="str">
        <f>IF(Table1[[#This Row],[Savings]]&gt;0,"N","Y")</f>
        <v>Y</v>
      </c>
      <c r="C909" s="5" t="s">
        <v>312</v>
      </c>
      <c r="D909" s="5" t="s">
        <v>356</v>
      </c>
      <c r="E909" s="5" t="s">
        <v>1195</v>
      </c>
      <c r="F909" s="6">
        <v>28118</v>
      </c>
      <c r="G909" s="7">
        <f t="shared" ca="1" si="184"/>
        <v>48</v>
      </c>
      <c r="H909" s="4">
        <v>115</v>
      </c>
      <c r="I909" s="5" t="str">
        <f>IF(Table1[[#This Row],[No of Employees]]&lt;5,"Below 5",IF(Table1[[#This Row],[No of Employees]]&lt;10,"5 to 10",IF(Table1[[#This Row],[No of Employees]]&lt;15,"10 to 15","Above 15")))</f>
        <v>Above 15</v>
      </c>
      <c r="J909" s="57">
        <v>0</v>
      </c>
      <c r="K909" s="34">
        <v>0</v>
      </c>
      <c r="L909" s="34">
        <f t="shared" si="185"/>
        <v>0</v>
      </c>
      <c r="M909" s="35">
        <f t="shared" si="186"/>
        <v>0</v>
      </c>
      <c r="N909" s="34">
        <v>0</v>
      </c>
      <c r="O909" s="36">
        <f t="shared" si="187"/>
        <v>0</v>
      </c>
      <c r="P909" s="70"/>
      <c r="Q909" s="10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22">
        <v>0</v>
      </c>
      <c r="X909" s="16">
        <v>0</v>
      </c>
      <c r="Y909" s="8">
        <v>0</v>
      </c>
      <c r="Z909" s="9">
        <f t="shared" si="188"/>
        <v>0</v>
      </c>
      <c r="AA909" s="8">
        <f t="shared" si="189"/>
        <v>0</v>
      </c>
      <c r="AB909" s="42" t="str">
        <f t="shared" si="190"/>
        <v>A. Below 50</v>
      </c>
      <c r="AC909" s="40">
        <v>0.9</v>
      </c>
      <c r="AD909" s="26">
        <f t="shared" si="191"/>
        <v>0</v>
      </c>
      <c r="AE909" s="31">
        <f t="shared" si="192"/>
        <v>1</v>
      </c>
      <c r="AF909" s="31">
        <f>Table1[[#This Row],[Contactable leads]]*Table1[[#This Row],[Average productive calls per lead]]</f>
        <v>0</v>
      </c>
      <c r="AG909" s="31">
        <f>Table1[[#This Row],[Total Calls]]*$AG$1</f>
        <v>0</v>
      </c>
      <c r="AH909" s="31">
        <f>IF(Table1[[#This Row],[MSRU]]="Metro",3,IF(Table1[[#This Row],[MSRU]]="URBAN",2,1))</f>
        <v>2</v>
      </c>
      <c r="AI909" s="23">
        <f t="shared" si="193"/>
        <v>24</v>
      </c>
      <c r="AJ909" s="4">
        <f t="shared" si="194"/>
        <v>8</v>
      </c>
      <c r="AK909" s="4">
        <f t="shared" si="195"/>
        <v>6</v>
      </c>
      <c r="AL909" s="4">
        <f t="shared" si="196"/>
        <v>15</v>
      </c>
      <c r="AM909" s="4">
        <f>(Table1[[#This Row],[Total Employees dedicated for sales pitch]]*Table1[[#This Row],[Working days]]*Table1[[#This Row],[Productive working hours]]*60)/Table1[[#This Row],[Minutes per connected call]]</f>
        <v>1152</v>
      </c>
      <c r="AN90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909" s="22">
        <f>Table1[[#This Row],[Contactable leads]]-Table1[[#This Row],[Contacted leads]]</f>
        <v>0</v>
      </c>
      <c r="AP909" s="17"/>
    </row>
    <row r="910" spans="1:42" x14ac:dyDescent="0.35">
      <c r="A910" s="11">
        <v>951</v>
      </c>
      <c r="B910" s="5" t="str">
        <f>IF(Table1[[#This Row],[Savings]]&gt;0,"N","Y")</f>
        <v>N</v>
      </c>
      <c r="C910" s="5" t="s">
        <v>184</v>
      </c>
      <c r="D910" s="5" t="s">
        <v>343</v>
      </c>
      <c r="E910" s="5" t="s">
        <v>1196</v>
      </c>
      <c r="F910" s="6">
        <v>42166</v>
      </c>
      <c r="G910" s="7">
        <f t="shared" ca="1" si="184"/>
        <v>9</v>
      </c>
      <c r="H910" s="4">
        <v>5</v>
      </c>
      <c r="I910" s="5" t="str">
        <f>IF(Table1[[#This Row],[No of Employees]]&lt;5,"Below 5",IF(Table1[[#This Row],[No of Employees]]&lt;10,"5 to 10",IF(Table1[[#This Row],[No of Employees]]&lt;15,"10 to 15","Above 15")))</f>
        <v>5 to 10</v>
      </c>
      <c r="J910" s="57">
        <v>12.552573000000001</v>
      </c>
      <c r="K910" s="34">
        <v>0.99231000000000003</v>
      </c>
      <c r="L910" s="34">
        <f t="shared" si="185"/>
        <v>13.544883</v>
      </c>
      <c r="M910" s="67">
        <f t="shared" si="186"/>
        <v>4.9670292696351909E-4</v>
      </c>
      <c r="N910" s="34">
        <v>11.614881</v>
      </c>
      <c r="O910" s="68">
        <f t="shared" si="187"/>
        <v>2.1751436880539804E-4</v>
      </c>
      <c r="P910" s="71"/>
      <c r="Q910" s="10">
        <v>62</v>
      </c>
      <c r="R910" s="8">
        <v>76</v>
      </c>
      <c r="S910" s="8">
        <v>6</v>
      </c>
      <c r="T910" s="8">
        <v>2</v>
      </c>
      <c r="U910" s="8">
        <v>0</v>
      </c>
      <c r="V910" s="8">
        <v>2</v>
      </c>
      <c r="W910" s="22">
        <v>3</v>
      </c>
      <c r="X910" s="16">
        <v>151</v>
      </c>
      <c r="Y910" s="8">
        <v>149</v>
      </c>
      <c r="Z910" s="9">
        <f t="shared" si="188"/>
        <v>1.3245033112582738E-2</v>
      </c>
      <c r="AA910" s="8">
        <f t="shared" si="189"/>
        <v>2</v>
      </c>
      <c r="AB910" s="42" t="str">
        <f t="shared" si="190"/>
        <v>C. 100-250</v>
      </c>
      <c r="AC910" s="40">
        <v>0.9</v>
      </c>
      <c r="AD910" s="26">
        <f t="shared" si="191"/>
        <v>134</v>
      </c>
      <c r="AE910" s="31">
        <f t="shared" si="192"/>
        <v>1</v>
      </c>
      <c r="AF910" s="31">
        <f>Table1[[#This Row],[Contactable leads]]*Table1[[#This Row],[Average productive calls per lead]]</f>
        <v>134</v>
      </c>
      <c r="AG910" s="31">
        <f>Table1[[#This Row],[Total Calls]]*$AG$1</f>
        <v>120.60000000000001</v>
      </c>
      <c r="AH910" s="31">
        <f>IF(Table1[[#This Row],[MSRU]]="Metro",3,IF(Table1[[#This Row],[MSRU]]="URBAN",2,1))</f>
        <v>1</v>
      </c>
      <c r="AI910" s="23">
        <f t="shared" si="193"/>
        <v>24</v>
      </c>
      <c r="AJ910" s="4">
        <f t="shared" si="194"/>
        <v>8</v>
      </c>
      <c r="AK910" s="4">
        <f t="shared" si="195"/>
        <v>6</v>
      </c>
      <c r="AL910" s="4">
        <f t="shared" si="196"/>
        <v>15</v>
      </c>
      <c r="AM910" s="4">
        <f>(Table1[[#This Row],[Total Employees dedicated for sales pitch]]*Table1[[#This Row],[Working days]]*Table1[[#This Row],[Productive working hours]]*60)/Table1[[#This Row],[Minutes per connected call]]</f>
        <v>576</v>
      </c>
      <c r="AN91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134</v>
      </c>
      <c r="AO910" s="22">
        <f>Table1[[#This Row],[Contactable leads]]-Table1[[#This Row],[Contacted leads]]</f>
        <v>0</v>
      </c>
      <c r="AP910" s="17"/>
    </row>
    <row r="911" spans="1:42" x14ac:dyDescent="0.35">
      <c r="A911" s="11">
        <v>952</v>
      </c>
      <c r="B911" s="5" t="str">
        <f>IF(Table1[[#This Row],[Savings]]&gt;0,"N","Y")</f>
        <v>N</v>
      </c>
      <c r="C911" s="5" t="s">
        <v>312</v>
      </c>
      <c r="D911" s="5" t="s">
        <v>340</v>
      </c>
      <c r="E911" s="5" t="s">
        <v>1197</v>
      </c>
      <c r="F911" s="6">
        <v>42080</v>
      </c>
      <c r="G911" s="7">
        <f t="shared" ca="1" si="184"/>
        <v>10</v>
      </c>
      <c r="H911" s="4">
        <v>8</v>
      </c>
      <c r="I911" s="5" t="str">
        <f>IF(Table1[[#This Row],[No of Employees]]&lt;5,"Below 5",IF(Table1[[#This Row],[No of Employees]]&lt;10,"5 to 10",IF(Table1[[#This Row],[No of Employees]]&lt;15,"10 to 15","Above 15")))</f>
        <v>5 to 10</v>
      </c>
      <c r="J911" s="57">
        <v>40.946491000000002</v>
      </c>
      <c r="K911" s="34">
        <v>3.0747279999999999</v>
      </c>
      <c r="L911" s="34">
        <f t="shared" si="185"/>
        <v>44.021219000000002</v>
      </c>
      <c r="M911" s="67">
        <f t="shared" si="186"/>
        <v>1.6142973199400894E-3</v>
      </c>
      <c r="N911" s="34">
        <v>38.740276000000001</v>
      </c>
      <c r="O911" s="68">
        <f t="shared" si="187"/>
        <v>7.2549746153119518E-4</v>
      </c>
      <c r="P911" s="71"/>
      <c r="Q911" s="10">
        <v>278</v>
      </c>
      <c r="R911" s="8">
        <v>176</v>
      </c>
      <c r="S911" s="8">
        <v>9</v>
      </c>
      <c r="T911" s="8">
        <v>5</v>
      </c>
      <c r="U911" s="8">
        <v>0</v>
      </c>
      <c r="V911" s="8">
        <v>11</v>
      </c>
      <c r="W911" s="22">
        <v>15</v>
      </c>
      <c r="X911" s="16">
        <v>494</v>
      </c>
      <c r="Y911" s="8">
        <v>482</v>
      </c>
      <c r="Z911" s="9">
        <f t="shared" si="188"/>
        <v>2.4291497975708509E-2</v>
      </c>
      <c r="AA911" s="8">
        <f t="shared" si="189"/>
        <v>12</v>
      </c>
      <c r="AB911" s="42" t="str">
        <f t="shared" si="190"/>
        <v>D. 240-500</v>
      </c>
      <c r="AC911" s="40">
        <v>0.9</v>
      </c>
      <c r="AD911" s="26">
        <f t="shared" si="191"/>
        <v>434</v>
      </c>
      <c r="AE911" s="31">
        <f t="shared" si="192"/>
        <v>1</v>
      </c>
      <c r="AF911" s="31">
        <f>Table1[[#This Row],[Contactable leads]]*Table1[[#This Row],[Average productive calls per lead]]</f>
        <v>434</v>
      </c>
      <c r="AG911" s="31">
        <f>Table1[[#This Row],[Total Calls]]*$AG$1</f>
        <v>390.6</v>
      </c>
      <c r="AH911" s="31">
        <f>IF(Table1[[#This Row],[MSRU]]="Metro",3,IF(Table1[[#This Row],[MSRU]]="URBAN",2,1))</f>
        <v>3</v>
      </c>
      <c r="AI911" s="23">
        <f t="shared" si="193"/>
        <v>24</v>
      </c>
      <c r="AJ911" s="4">
        <f t="shared" si="194"/>
        <v>8</v>
      </c>
      <c r="AK911" s="4">
        <f t="shared" si="195"/>
        <v>6</v>
      </c>
      <c r="AL911" s="4">
        <f t="shared" si="196"/>
        <v>15</v>
      </c>
      <c r="AM911" s="4">
        <f>(Table1[[#This Row],[Total Employees dedicated for sales pitch]]*Table1[[#This Row],[Working days]]*Table1[[#This Row],[Productive working hours]]*60)/Table1[[#This Row],[Minutes per connected call]]</f>
        <v>1728</v>
      </c>
      <c r="AN91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434</v>
      </c>
      <c r="AO911" s="22">
        <f>Table1[[#This Row],[Contactable leads]]-Table1[[#This Row],[Contacted leads]]</f>
        <v>0</v>
      </c>
      <c r="AP911" s="17"/>
    </row>
    <row r="912" spans="1:42" x14ac:dyDescent="0.35">
      <c r="A912" s="11">
        <v>953</v>
      </c>
      <c r="B912" s="5" t="str">
        <f>IF(Table1[[#This Row],[Savings]]&gt;0,"N","Y")</f>
        <v>N</v>
      </c>
      <c r="C912" s="5" t="s">
        <v>190</v>
      </c>
      <c r="D912" s="5" t="s">
        <v>343</v>
      </c>
      <c r="E912" s="5" t="s">
        <v>1198</v>
      </c>
      <c r="F912" s="6">
        <v>42221</v>
      </c>
      <c r="G912" s="7">
        <f t="shared" ca="1" si="184"/>
        <v>9</v>
      </c>
      <c r="H912" s="4">
        <v>5</v>
      </c>
      <c r="I912" s="5" t="str">
        <f>IF(Table1[[#This Row],[No of Employees]]&lt;5,"Below 5",IF(Table1[[#This Row],[No of Employees]]&lt;10,"5 to 10",IF(Table1[[#This Row],[No of Employees]]&lt;15,"10 to 15","Above 15")))</f>
        <v>5 to 10</v>
      </c>
      <c r="J912" s="57">
        <v>13.149955</v>
      </c>
      <c r="K912" s="34">
        <v>1.5160659999999999</v>
      </c>
      <c r="L912" s="34">
        <f t="shared" si="185"/>
        <v>14.666021000000001</v>
      </c>
      <c r="M912" s="67">
        <f t="shared" si="186"/>
        <v>5.3781605626334586E-4</v>
      </c>
      <c r="N912" s="34">
        <v>5.6963699999999999</v>
      </c>
      <c r="O912" s="68">
        <f t="shared" si="187"/>
        <v>1.0667714331571758E-4</v>
      </c>
      <c r="P912" s="71"/>
      <c r="Q912" s="10">
        <v>33</v>
      </c>
      <c r="R912" s="8">
        <v>26</v>
      </c>
      <c r="S912" s="8">
        <v>2</v>
      </c>
      <c r="T912" s="8">
        <v>2</v>
      </c>
      <c r="U912" s="8">
        <v>0</v>
      </c>
      <c r="V912" s="8">
        <v>1</v>
      </c>
      <c r="W912" s="22">
        <v>7</v>
      </c>
      <c r="X912" s="16">
        <v>71</v>
      </c>
      <c r="Y912" s="8">
        <v>70</v>
      </c>
      <c r="Z912" s="9">
        <f t="shared" si="188"/>
        <v>1.4084507042253502E-2</v>
      </c>
      <c r="AA912" s="8">
        <f t="shared" si="189"/>
        <v>1</v>
      </c>
      <c r="AB912" s="42" t="str">
        <f t="shared" si="190"/>
        <v>B. 50-100</v>
      </c>
      <c r="AC912" s="40">
        <v>0.9</v>
      </c>
      <c r="AD912" s="26">
        <f t="shared" si="191"/>
        <v>63</v>
      </c>
      <c r="AE912" s="31">
        <f t="shared" si="192"/>
        <v>1</v>
      </c>
      <c r="AF912" s="31">
        <f>Table1[[#This Row],[Contactable leads]]*Table1[[#This Row],[Average productive calls per lead]]</f>
        <v>63</v>
      </c>
      <c r="AG912" s="31">
        <f>Table1[[#This Row],[Total Calls]]*$AG$1</f>
        <v>56.7</v>
      </c>
      <c r="AH912" s="31">
        <f>IF(Table1[[#This Row],[MSRU]]="Metro",3,IF(Table1[[#This Row],[MSRU]]="URBAN",2,1))</f>
        <v>1</v>
      </c>
      <c r="AI912" s="23">
        <f t="shared" si="193"/>
        <v>24</v>
      </c>
      <c r="AJ912" s="4">
        <f t="shared" si="194"/>
        <v>8</v>
      </c>
      <c r="AK912" s="4">
        <f t="shared" si="195"/>
        <v>6</v>
      </c>
      <c r="AL912" s="4">
        <f t="shared" si="196"/>
        <v>15</v>
      </c>
      <c r="AM912" s="4">
        <f>(Table1[[#This Row],[Total Employees dedicated for sales pitch]]*Table1[[#This Row],[Working days]]*Table1[[#This Row],[Productive working hours]]*60)/Table1[[#This Row],[Minutes per connected call]]</f>
        <v>576</v>
      </c>
      <c r="AN91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63</v>
      </c>
      <c r="AO912" s="22">
        <f>Table1[[#This Row],[Contactable leads]]-Table1[[#This Row],[Contacted leads]]</f>
        <v>0</v>
      </c>
      <c r="AP912" s="17"/>
    </row>
    <row r="913" spans="1:42" x14ac:dyDescent="0.35">
      <c r="A913" s="11">
        <v>954</v>
      </c>
      <c r="B913" s="5" t="str">
        <f>IF(Table1[[#This Row],[Savings]]&gt;0,"N","Y")</f>
        <v>N</v>
      </c>
      <c r="C913" s="5" t="s">
        <v>312</v>
      </c>
      <c r="D913" s="5" t="s">
        <v>340</v>
      </c>
      <c r="E913" s="5" t="s">
        <v>1199</v>
      </c>
      <c r="F913" s="6">
        <v>42276</v>
      </c>
      <c r="G913" s="7">
        <f t="shared" ca="1" si="184"/>
        <v>9</v>
      </c>
      <c r="H913" s="4">
        <v>9</v>
      </c>
      <c r="I913" s="5" t="str">
        <f>IF(Table1[[#This Row],[No of Employees]]&lt;5,"Below 5",IF(Table1[[#This Row],[No of Employees]]&lt;10,"5 to 10",IF(Table1[[#This Row],[No of Employees]]&lt;15,"10 to 15","Above 15")))</f>
        <v>5 to 10</v>
      </c>
      <c r="J913" s="57">
        <v>44.369884999999996</v>
      </c>
      <c r="K913" s="34">
        <v>9.8178660000000004</v>
      </c>
      <c r="L913" s="34">
        <f t="shared" si="185"/>
        <v>54.187750999999999</v>
      </c>
      <c r="M913" s="67">
        <f t="shared" si="186"/>
        <v>1.9871131059065149E-3</v>
      </c>
      <c r="N913" s="34">
        <v>43.200451999999999</v>
      </c>
      <c r="O913" s="68">
        <f t="shared" si="187"/>
        <v>8.0902413454669875E-4</v>
      </c>
      <c r="P913" s="71"/>
      <c r="Q913" s="10">
        <v>69</v>
      </c>
      <c r="R913" s="8">
        <v>255</v>
      </c>
      <c r="S913" s="8">
        <v>17</v>
      </c>
      <c r="T913" s="8">
        <v>13</v>
      </c>
      <c r="U913" s="8">
        <v>0</v>
      </c>
      <c r="V913" s="8">
        <v>12</v>
      </c>
      <c r="W913" s="22">
        <v>24</v>
      </c>
      <c r="X913" s="16">
        <v>390</v>
      </c>
      <c r="Y913" s="8">
        <v>378</v>
      </c>
      <c r="Z913" s="9">
        <f t="shared" si="188"/>
        <v>3.0769230769230771E-2</v>
      </c>
      <c r="AA913" s="8">
        <f t="shared" si="189"/>
        <v>12</v>
      </c>
      <c r="AB913" s="42" t="str">
        <f t="shared" si="190"/>
        <v>D. 240-500</v>
      </c>
      <c r="AC913" s="40">
        <v>0.9</v>
      </c>
      <c r="AD913" s="26">
        <f t="shared" si="191"/>
        <v>340</v>
      </c>
      <c r="AE913" s="31">
        <f t="shared" si="192"/>
        <v>1</v>
      </c>
      <c r="AF913" s="31">
        <f>Table1[[#This Row],[Contactable leads]]*Table1[[#This Row],[Average productive calls per lead]]</f>
        <v>340</v>
      </c>
      <c r="AG913" s="31">
        <f>Table1[[#This Row],[Total Calls]]*$AG$1</f>
        <v>306</v>
      </c>
      <c r="AH913" s="31">
        <f>IF(Table1[[#This Row],[MSRU]]="Metro",3,IF(Table1[[#This Row],[MSRU]]="URBAN",2,1))</f>
        <v>3</v>
      </c>
      <c r="AI913" s="23">
        <f t="shared" si="193"/>
        <v>24</v>
      </c>
      <c r="AJ913" s="4">
        <f t="shared" si="194"/>
        <v>8</v>
      </c>
      <c r="AK913" s="4">
        <f t="shared" si="195"/>
        <v>6</v>
      </c>
      <c r="AL913" s="4">
        <f t="shared" si="196"/>
        <v>15</v>
      </c>
      <c r="AM913" s="4">
        <f>(Table1[[#This Row],[Total Employees dedicated for sales pitch]]*Table1[[#This Row],[Working days]]*Table1[[#This Row],[Productive working hours]]*60)/Table1[[#This Row],[Minutes per connected call]]</f>
        <v>1728</v>
      </c>
      <c r="AN91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340</v>
      </c>
      <c r="AO913" s="22">
        <f>Table1[[#This Row],[Contactable leads]]-Table1[[#This Row],[Contacted leads]]</f>
        <v>0</v>
      </c>
      <c r="AP913" s="17"/>
    </row>
    <row r="914" spans="1:42" x14ac:dyDescent="0.35">
      <c r="A914" s="11">
        <v>955</v>
      </c>
      <c r="B914" s="5" t="str">
        <f>IF(Table1[[#This Row],[Savings]]&gt;0,"N","Y")</f>
        <v>N</v>
      </c>
      <c r="C914" s="5" t="s">
        <v>312</v>
      </c>
      <c r="D914" s="5" t="s">
        <v>340</v>
      </c>
      <c r="E914" s="5" t="s">
        <v>1200</v>
      </c>
      <c r="F914" s="6">
        <v>42394</v>
      </c>
      <c r="G914" s="7">
        <f t="shared" ca="1" si="184"/>
        <v>9</v>
      </c>
      <c r="H914" s="4">
        <v>9</v>
      </c>
      <c r="I914" s="5" t="str">
        <f>IF(Table1[[#This Row],[No of Employees]]&lt;5,"Below 5",IF(Table1[[#This Row],[No of Employees]]&lt;10,"5 to 10",IF(Table1[[#This Row],[No of Employees]]&lt;15,"10 to 15","Above 15")))</f>
        <v>5 to 10</v>
      </c>
      <c r="J914" s="57">
        <v>38.313676000000001</v>
      </c>
      <c r="K914" s="34">
        <v>5.3714510000000004</v>
      </c>
      <c r="L914" s="34">
        <f t="shared" si="185"/>
        <v>43.685127000000001</v>
      </c>
      <c r="M914" s="67">
        <f t="shared" si="186"/>
        <v>1.6019725268703357E-3</v>
      </c>
      <c r="N914" s="34">
        <v>74.036911000000003</v>
      </c>
      <c r="O914" s="68">
        <f t="shared" si="187"/>
        <v>1.3865051191197251E-3</v>
      </c>
      <c r="P914" s="71"/>
      <c r="Q914" s="10">
        <v>69</v>
      </c>
      <c r="R914" s="8">
        <v>307</v>
      </c>
      <c r="S914" s="8">
        <v>12</v>
      </c>
      <c r="T914" s="8">
        <v>8</v>
      </c>
      <c r="U914" s="8">
        <v>0</v>
      </c>
      <c r="V914" s="8">
        <v>10</v>
      </c>
      <c r="W914" s="22">
        <v>13</v>
      </c>
      <c r="X914" s="16">
        <v>419</v>
      </c>
      <c r="Y914" s="8">
        <v>407</v>
      </c>
      <c r="Z914" s="9">
        <f t="shared" si="188"/>
        <v>2.863961813842486E-2</v>
      </c>
      <c r="AA914" s="8">
        <f t="shared" si="189"/>
        <v>12</v>
      </c>
      <c r="AB914" s="42" t="str">
        <f t="shared" si="190"/>
        <v>D. 240-500</v>
      </c>
      <c r="AC914" s="40">
        <v>0.9</v>
      </c>
      <c r="AD914" s="26">
        <f t="shared" si="191"/>
        <v>366</v>
      </c>
      <c r="AE914" s="31">
        <f t="shared" si="192"/>
        <v>1</v>
      </c>
      <c r="AF914" s="31">
        <f>Table1[[#This Row],[Contactable leads]]*Table1[[#This Row],[Average productive calls per lead]]</f>
        <v>366</v>
      </c>
      <c r="AG914" s="31">
        <f>Table1[[#This Row],[Total Calls]]*$AG$1</f>
        <v>329.40000000000003</v>
      </c>
      <c r="AH914" s="31">
        <f>IF(Table1[[#This Row],[MSRU]]="Metro",3,IF(Table1[[#This Row],[MSRU]]="URBAN",2,1))</f>
        <v>3</v>
      </c>
      <c r="AI914" s="23">
        <f t="shared" si="193"/>
        <v>24</v>
      </c>
      <c r="AJ914" s="4">
        <f t="shared" si="194"/>
        <v>8</v>
      </c>
      <c r="AK914" s="4">
        <f t="shared" si="195"/>
        <v>6</v>
      </c>
      <c r="AL914" s="4">
        <f t="shared" si="196"/>
        <v>15</v>
      </c>
      <c r="AM914" s="4">
        <f>(Table1[[#This Row],[Total Employees dedicated for sales pitch]]*Table1[[#This Row],[Working days]]*Table1[[#This Row],[Productive working hours]]*60)/Table1[[#This Row],[Minutes per connected call]]</f>
        <v>1728</v>
      </c>
      <c r="AN91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366</v>
      </c>
      <c r="AO914" s="22">
        <f>Table1[[#This Row],[Contactable leads]]-Table1[[#This Row],[Contacted leads]]</f>
        <v>0</v>
      </c>
      <c r="AP914" s="17"/>
    </row>
    <row r="915" spans="1:42" x14ac:dyDescent="0.35">
      <c r="A915" s="11">
        <v>956</v>
      </c>
      <c r="B915" s="5" t="str">
        <f>IF(Table1[[#This Row],[Savings]]&gt;0,"N","Y")</f>
        <v>N</v>
      </c>
      <c r="C915" s="5" t="s">
        <v>312</v>
      </c>
      <c r="D915" s="5" t="s">
        <v>340</v>
      </c>
      <c r="E915" s="5" t="s">
        <v>1201</v>
      </c>
      <c r="F915" s="6">
        <v>42438</v>
      </c>
      <c r="G915" s="7">
        <f t="shared" ca="1" si="184"/>
        <v>9</v>
      </c>
      <c r="H915" s="4">
        <v>9</v>
      </c>
      <c r="I915" s="5" t="str">
        <f>IF(Table1[[#This Row],[No of Employees]]&lt;5,"Below 5",IF(Table1[[#This Row],[No of Employees]]&lt;10,"5 to 10",IF(Table1[[#This Row],[No of Employees]]&lt;15,"10 to 15","Above 15")))</f>
        <v>5 to 10</v>
      </c>
      <c r="J915" s="57">
        <v>44.753562000000002</v>
      </c>
      <c r="K915" s="34">
        <v>15.573677</v>
      </c>
      <c r="L915" s="34">
        <f t="shared" si="185"/>
        <v>60.327239000000006</v>
      </c>
      <c r="M915" s="67">
        <f t="shared" si="186"/>
        <v>2.2122536006348491E-3</v>
      </c>
      <c r="N915" s="34">
        <v>36.714852</v>
      </c>
      <c r="O915" s="68">
        <f t="shared" si="187"/>
        <v>6.8756691166819582E-4</v>
      </c>
      <c r="P915" s="71"/>
      <c r="Q915" s="10">
        <v>221</v>
      </c>
      <c r="R915" s="8">
        <v>238</v>
      </c>
      <c r="S915" s="8">
        <v>47</v>
      </c>
      <c r="T915" s="8">
        <v>10</v>
      </c>
      <c r="U915" s="8">
        <v>0</v>
      </c>
      <c r="V915" s="8">
        <v>10</v>
      </c>
      <c r="W915" s="22">
        <v>22</v>
      </c>
      <c r="X915" s="16">
        <v>548</v>
      </c>
      <c r="Y915" s="8">
        <v>534</v>
      </c>
      <c r="Z915" s="9">
        <f t="shared" si="188"/>
        <v>2.5547445255474477E-2</v>
      </c>
      <c r="AA915" s="8">
        <f t="shared" si="189"/>
        <v>14</v>
      </c>
      <c r="AB915" s="42" t="str">
        <f t="shared" si="190"/>
        <v>E. 500-750</v>
      </c>
      <c r="AC915" s="40">
        <v>0.9</v>
      </c>
      <c r="AD915" s="26">
        <f t="shared" si="191"/>
        <v>481</v>
      </c>
      <c r="AE915" s="31">
        <f t="shared" si="192"/>
        <v>1</v>
      </c>
      <c r="AF915" s="31">
        <f>Table1[[#This Row],[Contactable leads]]*Table1[[#This Row],[Average productive calls per lead]]</f>
        <v>481</v>
      </c>
      <c r="AG915" s="31">
        <f>Table1[[#This Row],[Total Calls]]*$AG$1</f>
        <v>432.90000000000003</v>
      </c>
      <c r="AH915" s="31">
        <f>IF(Table1[[#This Row],[MSRU]]="Metro",3,IF(Table1[[#This Row],[MSRU]]="URBAN",2,1))</f>
        <v>3</v>
      </c>
      <c r="AI915" s="23">
        <f t="shared" si="193"/>
        <v>24</v>
      </c>
      <c r="AJ915" s="4">
        <f t="shared" si="194"/>
        <v>8</v>
      </c>
      <c r="AK915" s="4">
        <f t="shared" si="195"/>
        <v>6</v>
      </c>
      <c r="AL915" s="4">
        <f t="shared" si="196"/>
        <v>15</v>
      </c>
      <c r="AM915" s="4">
        <f>(Table1[[#This Row],[Total Employees dedicated for sales pitch]]*Table1[[#This Row],[Working days]]*Table1[[#This Row],[Productive working hours]]*60)/Table1[[#This Row],[Minutes per connected call]]</f>
        <v>1728</v>
      </c>
      <c r="AN91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481</v>
      </c>
      <c r="AO915" s="22">
        <f>Table1[[#This Row],[Contactable leads]]-Table1[[#This Row],[Contacted leads]]</f>
        <v>0</v>
      </c>
      <c r="AP915" s="17"/>
    </row>
    <row r="916" spans="1:42" x14ac:dyDescent="0.35">
      <c r="A916" s="11">
        <v>957</v>
      </c>
      <c r="B916" s="5" t="str">
        <f>IF(Table1[[#This Row],[Savings]]&gt;0,"N","Y")</f>
        <v>N</v>
      </c>
      <c r="C916" s="5" t="s">
        <v>222</v>
      </c>
      <c r="D916" s="5" t="s">
        <v>356</v>
      </c>
      <c r="E916" s="5" t="s">
        <v>1202</v>
      </c>
      <c r="F916" s="6">
        <v>42473</v>
      </c>
      <c r="G916" s="7">
        <f t="shared" ca="1" si="184"/>
        <v>9</v>
      </c>
      <c r="H916" s="4">
        <v>7</v>
      </c>
      <c r="I916" s="5" t="str">
        <f>IF(Table1[[#This Row],[No of Employees]]&lt;5,"Below 5",IF(Table1[[#This Row],[No of Employees]]&lt;10,"5 to 10",IF(Table1[[#This Row],[No of Employees]]&lt;15,"10 to 15","Above 15")))</f>
        <v>5 to 10</v>
      </c>
      <c r="J916" s="57">
        <v>18.385631</v>
      </c>
      <c r="K916" s="34">
        <v>4.4793060000000002</v>
      </c>
      <c r="L916" s="34">
        <f t="shared" si="185"/>
        <v>22.864937000000001</v>
      </c>
      <c r="M916" s="67">
        <f t="shared" si="186"/>
        <v>8.3847761052911751E-4</v>
      </c>
      <c r="N916" s="34">
        <v>36.177486000000002</v>
      </c>
      <c r="O916" s="68">
        <f t="shared" si="187"/>
        <v>6.7750354327832758E-4</v>
      </c>
      <c r="P916" s="71"/>
      <c r="Q916" s="10">
        <v>82</v>
      </c>
      <c r="R916" s="8">
        <v>153</v>
      </c>
      <c r="S916" s="8">
        <v>18</v>
      </c>
      <c r="T916" s="8">
        <v>7</v>
      </c>
      <c r="U916" s="8">
        <v>0</v>
      </c>
      <c r="V916" s="8">
        <v>3</v>
      </c>
      <c r="W916" s="22">
        <v>13</v>
      </c>
      <c r="X916" s="16">
        <v>276</v>
      </c>
      <c r="Y916" s="8">
        <v>265</v>
      </c>
      <c r="Z916" s="9">
        <f t="shared" si="188"/>
        <v>3.9855072463768071E-2</v>
      </c>
      <c r="AA916" s="8">
        <f t="shared" si="189"/>
        <v>11</v>
      </c>
      <c r="AB916" s="42" t="str">
        <f t="shared" si="190"/>
        <v>D. 240-500</v>
      </c>
      <c r="AC916" s="40">
        <v>0.9</v>
      </c>
      <c r="AD916" s="26">
        <f t="shared" si="191"/>
        <v>239</v>
      </c>
      <c r="AE916" s="31">
        <f t="shared" si="192"/>
        <v>1</v>
      </c>
      <c r="AF916" s="31">
        <f>Table1[[#This Row],[Contactable leads]]*Table1[[#This Row],[Average productive calls per lead]]</f>
        <v>239</v>
      </c>
      <c r="AG916" s="31">
        <f>Table1[[#This Row],[Total Calls]]*$AG$1</f>
        <v>215.1</v>
      </c>
      <c r="AH916" s="31">
        <f>IF(Table1[[#This Row],[MSRU]]="Metro",3,IF(Table1[[#This Row],[MSRU]]="URBAN",2,1))</f>
        <v>2</v>
      </c>
      <c r="AI916" s="23">
        <f t="shared" si="193"/>
        <v>24</v>
      </c>
      <c r="AJ916" s="4">
        <f t="shared" si="194"/>
        <v>8</v>
      </c>
      <c r="AK916" s="4">
        <f t="shared" si="195"/>
        <v>6</v>
      </c>
      <c r="AL916" s="4">
        <f t="shared" si="196"/>
        <v>15</v>
      </c>
      <c r="AM916" s="4">
        <f>(Table1[[#This Row],[Total Employees dedicated for sales pitch]]*Table1[[#This Row],[Working days]]*Table1[[#This Row],[Productive working hours]]*60)/Table1[[#This Row],[Minutes per connected call]]</f>
        <v>1152</v>
      </c>
      <c r="AN91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239</v>
      </c>
      <c r="AO916" s="22">
        <f>Table1[[#This Row],[Contactable leads]]-Table1[[#This Row],[Contacted leads]]</f>
        <v>0</v>
      </c>
      <c r="AP916" s="17"/>
    </row>
    <row r="917" spans="1:42" x14ac:dyDescent="0.35">
      <c r="A917" s="11">
        <v>958</v>
      </c>
      <c r="B917" s="5" t="str">
        <f>IF(Table1[[#This Row],[Savings]]&gt;0,"N","Y")</f>
        <v>N</v>
      </c>
      <c r="C917" s="5" t="s">
        <v>181</v>
      </c>
      <c r="D917" s="5" t="s">
        <v>356</v>
      </c>
      <c r="E917" s="5" t="s">
        <v>1203</v>
      </c>
      <c r="F917" s="6">
        <v>42494</v>
      </c>
      <c r="G917" s="7">
        <f t="shared" ca="1" si="184"/>
        <v>9</v>
      </c>
      <c r="H917" s="4">
        <v>6</v>
      </c>
      <c r="I917" s="5" t="str">
        <f>IF(Table1[[#This Row],[No of Employees]]&lt;5,"Below 5",IF(Table1[[#This Row],[No of Employees]]&lt;10,"5 to 10",IF(Table1[[#This Row],[No of Employees]]&lt;15,"10 to 15","Above 15")))</f>
        <v>5 to 10</v>
      </c>
      <c r="J917" s="57">
        <v>13.511369</v>
      </c>
      <c r="K917" s="34">
        <v>3.6382279999999998</v>
      </c>
      <c r="L917" s="34">
        <f t="shared" si="185"/>
        <v>17.149597</v>
      </c>
      <c r="M917" s="67">
        <f t="shared" si="186"/>
        <v>6.2889100084103971E-4</v>
      </c>
      <c r="N917" s="34">
        <v>38.024222999999999</v>
      </c>
      <c r="O917" s="68">
        <f t="shared" si="187"/>
        <v>7.1208778334971303E-4</v>
      </c>
      <c r="P917" s="71"/>
      <c r="Q917" s="10">
        <v>32</v>
      </c>
      <c r="R917" s="8">
        <v>184</v>
      </c>
      <c r="S917" s="8">
        <v>12</v>
      </c>
      <c r="T917" s="8">
        <v>9</v>
      </c>
      <c r="U917" s="8">
        <v>0</v>
      </c>
      <c r="V917" s="8">
        <v>1</v>
      </c>
      <c r="W917" s="22">
        <v>2</v>
      </c>
      <c r="X917" s="16">
        <v>240</v>
      </c>
      <c r="Y917" s="8">
        <v>231</v>
      </c>
      <c r="Z917" s="9">
        <f t="shared" si="188"/>
        <v>3.7499999999999978E-2</v>
      </c>
      <c r="AA917" s="8">
        <f t="shared" si="189"/>
        <v>9</v>
      </c>
      <c r="AB917" s="42" t="str">
        <f t="shared" si="190"/>
        <v>C. 100-250</v>
      </c>
      <c r="AC917" s="40">
        <v>0.9</v>
      </c>
      <c r="AD917" s="26">
        <f t="shared" si="191"/>
        <v>208</v>
      </c>
      <c r="AE917" s="31">
        <f t="shared" si="192"/>
        <v>1</v>
      </c>
      <c r="AF917" s="31">
        <f>Table1[[#This Row],[Contactable leads]]*Table1[[#This Row],[Average productive calls per lead]]</f>
        <v>208</v>
      </c>
      <c r="AG917" s="31">
        <f>Table1[[#This Row],[Total Calls]]*$AG$1</f>
        <v>187.20000000000002</v>
      </c>
      <c r="AH917" s="31">
        <f>IF(Table1[[#This Row],[MSRU]]="Metro",3,IF(Table1[[#This Row],[MSRU]]="URBAN",2,1))</f>
        <v>2</v>
      </c>
      <c r="AI917" s="23">
        <f t="shared" si="193"/>
        <v>24</v>
      </c>
      <c r="AJ917" s="4">
        <f t="shared" si="194"/>
        <v>8</v>
      </c>
      <c r="AK917" s="4">
        <f t="shared" si="195"/>
        <v>6</v>
      </c>
      <c r="AL917" s="4">
        <f t="shared" si="196"/>
        <v>15</v>
      </c>
      <c r="AM917" s="4">
        <f>(Table1[[#This Row],[Total Employees dedicated for sales pitch]]*Table1[[#This Row],[Working days]]*Table1[[#This Row],[Productive working hours]]*60)/Table1[[#This Row],[Minutes per connected call]]</f>
        <v>1152</v>
      </c>
      <c r="AN91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208</v>
      </c>
      <c r="AO917" s="22">
        <f>Table1[[#This Row],[Contactable leads]]-Table1[[#This Row],[Contacted leads]]</f>
        <v>0</v>
      </c>
      <c r="AP917" s="17"/>
    </row>
    <row r="918" spans="1:42" x14ac:dyDescent="0.35">
      <c r="A918" s="11">
        <v>959</v>
      </c>
      <c r="B918" s="5" t="str">
        <f>IF(Table1[[#This Row],[Savings]]&gt;0,"N","Y")</f>
        <v>N</v>
      </c>
      <c r="C918" s="5" t="s">
        <v>312</v>
      </c>
      <c r="D918" s="5" t="s">
        <v>340</v>
      </c>
      <c r="E918" s="5" t="s">
        <v>1204</v>
      </c>
      <c r="F918" s="6">
        <v>42822</v>
      </c>
      <c r="G918" s="7">
        <f t="shared" ca="1" si="184"/>
        <v>8</v>
      </c>
      <c r="H918" s="4">
        <v>7</v>
      </c>
      <c r="I918" s="5" t="str">
        <f>IF(Table1[[#This Row],[No of Employees]]&lt;5,"Below 5",IF(Table1[[#This Row],[No of Employees]]&lt;10,"5 to 10",IF(Table1[[#This Row],[No of Employees]]&lt;15,"10 to 15","Above 15")))</f>
        <v>5 to 10</v>
      </c>
      <c r="J918" s="57">
        <v>22.940999999999999</v>
      </c>
      <c r="K918" s="34">
        <v>5.3310760000000004</v>
      </c>
      <c r="L918" s="34">
        <f t="shared" si="185"/>
        <v>28.272075999999998</v>
      </c>
      <c r="M918" s="67">
        <f t="shared" si="186"/>
        <v>1.0367622149659807E-3</v>
      </c>
      <c r="N918" s="34">
        <v>29.718768000000001</v>
      </c>
      <c r="O918" s="68">
        <f t="shared" si="187"/>
        <v>5.5654974538215773E-4</v>
      </c>
      <c r="P918" s="71"/>
      <c r="Q918" s="10">
        <v>65</v>
      </c>
      <c r="R918" s="8">
        <v>190</v>
      </c>
      <c r="S918" s="8">
        <v>10</v>
      </c>
      <c r="T918" s="8">
        <v>6</v>
      </c>
      <c r="U918" s="8">
        <v>0</v>
      </c>
      <c r="V918" s="8">
        <v>12</v>
      </c>
      <c r="W918" s="22">
        <v>12</v>
      </c>
      <c r="X918" s="16">
        <v>295</v>
      </c>
      <c r="Y918" s="8">
        <v>281</v>
      </c>
      <c r="Z918" s="9">
        <f t="shared" si="188"/>
        <v>4.7457627118644097E-2</v>
      </c>
      <c r="AA918" s="8">
        <f t="shared" si="189"/>
        <v>14</v>
      </c>
      <c r="AB918" s="42" t="str">
        <f t="shared" si="190"/>
        <v>D. 240-500</v>
      </c>
      <c r="AC918" s="40">
        <v>0.9</v>
      </c>
      <c r="AD918" s="26">
        <f t="shared" si="191"/>
        <v>253</v>
      </c>
      <c r="AE918" s="31">
        <f t="shared" si="192"/>
        <v>1</v>
      </c>
      <c r="AF918" s="31">
        <f>Table1[[#This Row],[Contactable leads]]*Table1[[#This Row],[Average productive calls per lead]]</f>
        <v>253</v>
      </c>
      <c r="AG918" s="31">
        <f>Table1[[#This Row],[Total Calls]]*$AG$1</f>
        <v>227.70000000000002</v>
      </c>
      <c r="AH918" s="31">
        <f>IF(Table1[[#This Row],[MSRU]]="Metro",3,IF(Table1[[#This Row],[MSRU]]="URBAN",2,1))</f>
        <v>3</v>
      </c>
      <c r="AI918" s="23">
        <f t="shared" si="193"/>
        <v>24</v>
      </c>
      <c r="AJ918" s="4">
        <f t="shared" si="194"/>
        <v>8</v>
      </c>
      <c r="AK918" s="4">
        <f t="shared" si="195"/>
        <v>6</v>
      </c>
      <c r="AL918" s="4">
        <f t="shared" si="196"/>
        <v>15</v>
      </c>
      <c r="AM918" s="4">
        <f>(Table1[[#This Row],[Total Employees dedicated for sales pitch]]*Table1[[#This Row],[Working days]]*Table1[[#This Row],[Productive working hours]]*60)/Table1[[#This Row],[Minutes per connected call]]</f>
        <v>1728</v>
      </c>
      <c r="AN91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253</v>
      </c>
      <c r="AO918" s="22">
        <f>Table1[[#This Row],[Contactable leads]]-Table1[[#This Row],[Contacted leads]]</f>
        <v>0</v>
      </c>
      <c r="AP918" s="17"/>
    </row>
    <row r="919" spans="1:42" x14ac:dyDescent="0.35">
      <c r="A919" s="11">
        <v>960</v>
      </c>
      <c r="B919" s="5" t="str">
        <f>IF(Table1[[#This Row],[Savings]]&gt;0,"N","Y")</f>
        <v>N</v>
      </c>
      <c r="C919" s="5" t="s">
        <v>179</v>
      </c>
      <c r="D919" s="5" t="s">
        <v>343</v>
      </c>
      <c r="E919" s="5" t="s">
        <v>1205</v>
      </c>
      <c r="F919" s="6">
        <v>42803</v>
      </c>
      <c r="G919" s="7">
        <f t="shared" ca="1" si="184"/>
        <v>8</v>
      </c>
      <c r="H919" s="4">
        <v>3</v>
      </c>
      <c r="I919" s="5" t="str">
        <f>IF(Table1[[#This Row],[No of Employees]]&lt;5,"Below 5",IF(Table1[[#This Row],[No of Employees]]&lt;10,"5 to 10",IF(Table1[[#This Row],[No of Employees]]&lt;15,"10 to 15","Above 15")))</f>
        <v>Below 5</v>
      </c>
      <c r="J919" s="57">
        <v>3.607011</v>
      </c>
      <c r="K919" s="34">
        <v>6.5844E-2</v>
      </c>
      <c r="L919" s="34">
        <f t="shared" si="185"/>
        <v>3.6728549999999998</v>
      </c>
      <c r="M919" s="67">
        <f t="shared" si="186"/>
        <v>1.3468686505543057E-4</v>
      </c>
      <c r="N919" s="34">
        <v>2.9819469999999999</v>
      </c>
      <c r="O919" s="68">
        <f t="shared" si="187"/>
        <v>5.5843561334476887E-5</v>
      </c>
      <c r="P919" s="71"/>
      <c r="Q919" s="10">
        <v>8</v>
      </c>
      <c r="R919" s="8">
        <v>31</v>
      </c>
      <c r="S919" s="8">
        <v>3</v>
      </c>
      <c r="T919" s="8">
        <v>4</v>
      </c>
      <c r="U919" s="8">
        <v>0</v>
      </c>
      <c r="V919" s="8">
        <v>0</v>
      </c>
      <c r="W919" s="22">
        <v>2</v>
      </c>
      <c r="X919" s="16">
        <v>48</v>
      </c>
      <c r="Y919" s="8">
        <v>45</v>
      </c>
      <c r="Z919" s="9">
        <f t="shared" si="188"/>
        <v>6.25E-2</v>
      </c>
      <c r="AA919" s="8">
        <f t="shared" si="189"/>
        <v>3</v>
      </c>
      <c r="AB919" s="42" t="str">
        <f t="shared" si="190"/>
        <v>A. Below 50</v>
      </c>
      <c r="AC919" s="40">
        <v>0.9</v>
      </c>
      <c r="AD919" s="26">
        <f t="shared" si="191"/>
        <v>41</v>
      </c>
      <c r="AE919" s="31">
        <f t="shared" si="192"/>
        <v>1</v>
      </c>
      <c r="AF919" s="31">
        <f>Table1[[#This Row],[Contactable leads]]*Table1[[#This Row],[Average productive calls per lead]]</f>
        <v>41</v>
      </c>
      <c r="AG919" s="31">
        <f>Table1[[#This Row],[Total Calls]]*$AG$1</f>
        <v>36.9</v>
      </c>
      <c r="AH919" s="31">
        <f>IF(Table1[[#This Row],[MSRU]]="Metro",3,IF(Table1[[#This Row],[MSRU]]="URBAN",2,1))</f>
        <v>1</v>
      </c>
      <c r="AI919" s="23">
        <f t="shared" si="193"/>
        <v>24</v>
      </c>
      <c r="AJ919" s="4">
        <f t="shared" si="194"/>
        <v>8</v>
      </c>
      <c r="AK919" s="4">
        <f t="shared" si="195"/>
        <v>6</v>
      </c>
      <c r="AL919" s="4">
        <f t="shared" si="196"/>
        <v>15</v>
      </c>
      <c r="AM919" s="4">
        <f>(Table1[[#This Row],[Total Employees dedicated for sales pitch]]*Table1[[#This Row],[Working days]]*Table1[[#This Row],[Productive working hours]]*60)/Table1[[#This Row],[Minutes per connected call]]</f>
        <v>576</v>
      </c>
      <c r="AN91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41</v>
      </c>
      <c r="AO919" s="22">
        <f>Table1[[#This Row],[Contactable leads]]-Table1[[#This Row],[Contacted leads]]</f>
        <v>0</v>
      </c>
      <c r="AP919" s="17"/>
    </row>
    <row r="920" spans="1:42" x14ac:dyDescent="0.35">
      <c r="A920" s="11">
        <v>962</v>
      </c>
      <c r="B920" s="5" t="str">
        <f>IF(Table1[[#This Row],[Savings]]&gt;0,"N","Y")</f>
        <v>N</v>
      </c>
      <c r="C920" s="5" t="s">
        <v>312</v>
      </c>
      <c r="D920" s="5" t="s">
        <v>340</v>
      </c>
      <c r="E920" s="5" t="s">
        <v>1206</v>
      </c>
      <c r="F920" s="6">
        <v>42817</v>
      </c>
      <c r="G920" s="7">
        <f t="shared" ca="1" si="184"/>
        <v>8</v>
      </c>
      <c r="H920" s="4">
        <v>9</v>
      </c>
      <c r="I920" s="5" t="str">
        <f>IF(Table1[[#This Row],[No of Employees]]&lt;5,"Below 5",IF(Table1[[#This Row],[No of Employees]]&lt;10,"5 to 10",IF(Table1[[#This Row],[No of Employees]]&lt;15,"10 to 15","Above 15")))</f>
        <v>5 to 10</v>
      </c>
      <c r="J920" s="57">
        <v>33.432077999999997</v>
      </c>
      <c r="K920" s="34">
        <v>2.919184</v>
      </c>
      <c r="L920" s="34">
        <f t="shared" si="185"/>
        <v>36.351261999999998</v>
      </c>
      <c r="M920" s="67">
        <f t="shared" si="186"/>
        <v>1.3330331634623749E-3</v>
      </c>
      <c r="N920" s="34">
        <v>78.820486000000002</v>
      </c>
      <c r="O920" s="68">
        <f t="shared" si="187"/>
        <v>1.4760881546031089E-3</v>
      </c>
      <c r="P920" s="71"/>
      <c r="Q920" s="10">
        <v>74</v>
      </c>
      <c r="R920" s="8">
        <v>412</v>
      </c>
      <c r="S920" s="8">
        <v>12</v>
      </c>
      <c r="T920" s="8">
        <v>16</v>
      </c>
      <c r="U920" s="8">
        <v>2</v>
      </c>
      <c r="V920" s="8">
        <v>9</v>
      </c>
      <c r="W920" s="22">
        <v>14</v>
      </c>
      <c r="X920" s="16">
        <v>539</v>
      </c>
      <c r="Y920" s="8">
        <v>518</v>
      </c>
      <c r="Z920" s="9">
        <f t="shared" si="188"/>
        <v>3.8961038961038974E-2</v>
      </c>
      <c r="AA920" s="8">
        <f t="shared" si="189"/>
        <v>21</v>
      </c>
      <c r="AB920" s="42" t="str">
        <f t="shared" si="190"/>
        <v>E. 500-750</v>
      </c>
      <c r="AC920" s="40">
        <v>0.9</v>
      </c>
      <c r="AD920" s="26">
        <f t="shared" si="191"/>
        <v>466</v>
      </c>
      <c r="AE920" s="31">
        <f t="shared" si="192"/>
        <v>1</v>
      </c>
      <c r="AF920" s="31">
        <f>Table1[[#This Row],[Contactable leads]]*Table1[[#This Row],[Average productive calls per lead]]</f>
        <v>466</v>
      </c>
      <c r="AG920" s="31">
        <f>Table1[[#This Row],[Total Calls]]*$AG$1</f>
        <v>419.40000000000003</v>
      </c>
      <c r="AH920" s="31">
        <f>IF(Table1[[#This Row],[MSRU]]="Metro",3,IF(Table1[[#This Row],[MSRU]]="URBAN",2,1))</f>
        <v>3</v>
      </c>
      <c r="AI920" s="23">
        <f t="shared" si="193"/>
        <v>24</v>
      </c>
      <c r="AJ920" s="4">
        <f t="shared" si="194"/>
        <v>8</v>
      </c>
      <c r="AK920" s="4">
        <f t="shared" si="195"/>
        <v>6</v>
      </c>
      <c r="AL920" s="4">
        <f t="shared" si="196"/>
        <v>15</v>
      </c>
      <c r="AM920" s="4">
        <f>(Table1[[#This Row],[Total Employees dedicated for sales pitch]]*Table1[[#This Row],[Working days]]*Table1[[#This Row],[Productive working hours]]*60)/Table1[[#This Row],[Minutes per connected call]]</f>
        <v>1728</v>
      </c>
      <c r="AN92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466</v>
      </c>
      <c r="AO920" s="22">
        <f>Table1[[#This Row],[Contactable leads]]-Table1[[#This Row],[Contacted leads]]</f>
        <v>0</v>
      </c>
      <c r="AP920" s="17"/>
    </row>
    <row r="921" spans="1:42" x14ac:dyDescent="0.35">
      <c r="A921" s="11">
        <v>963</v>
      </c>
      <c r="B921" s="5" t="str">
        <f>IF(Table1[[#This Row],[Savings]]&gt;0,"N","Y")</f>
        <v>N</v>
      </c>
      <c r="C921" s="5" t="s">
        <v>312</v>
      </c>
      <c r="D921" s="5" t="s">
        <v>340</v>
      </c>
      <c r="E921" s="5" t="s">
        <v>1207</v>
      </c>
      <c r="F921" s="6">
        <v>42822</v>
      </c>
      <c r="G921" s="7">
        <f t="shared" ca="1" si="184"/>
        <v>8</v>
      </c>
      <c r="H921" s="4">
        <v>7</v>
      </c>
      <c r="I921" s="5" t="str">
        <f>IF(Table1[[#This Row],[No of Employees]]&lt;5,"Below 5",IF(Table1[[#This Row],[No of Employees]]&lt;10,"5 to 10",IF(Table1[[#This Row],[No of Employees]]&lt;15,"10 to 15","Above 15")))</f>
        <v>5 to 10</v>
      </c>
      <c r="J921" s="57">
        <v>17.93216</v>
      </c>
      <c r="K921" s="34">
        <v>2.7237360000000002</v>
      </c>
      <c r="L921" s="34">
        <f t="shared" si="185"/>
        <v>20.655895999999998</v>
      </c>
      <c r="M921" s="67">
        <f t="shared" si="186"/>
        <v>7.5747010898905833E-4</v>
      </c>
      <c r="N921" s="34">
        <v>21.191092999999999</v>
      </c>
      <c r="O921" s="68">
        <f t="shared" si="187"/>
        <v>3.9685014579068765E-4</v>
      </c>
      <c r="P921" s="71"/>
      <c r="Q921" s="10">
        <v>44</v>
      </c>
      <c r="R921" s="8">
        <v>96</v>
      </c>
      <c r="S921" s="8">
        <v>4</v>
      </c>
      <c r="T921" s="8">
        <v>8</v>
      </c>
      <c r="U921" s="8">
        <v>0</v>
      </c>
      <c r="V921" s="8">
        <v>8</v>
      </c>
      <c r="W921" s="22">
        <v>7</v>
      </c>
      <c r="X921" s="16">
        <v>167</v>
      </c>
      <c r="Y921" s="8">
        <v>159</v>
      </c>
      <c r="Z921" s="9">
        <f t="shared" si="188"/>
        <v>4.7904191616766512E-2</v>
      </c>
      <c r="AA921" s="8">
        <f t="shared" si="189"/>
        <v>8</v>
      </c>
      <c r="AB921" s="42" t="str">
        <f t="shared" si="190"/>
        <v>C. 100-250</v>
      </c>
      <c r="AC921" s="40">
        <v>0.9</v>
      </c>
      <c r="AD921" s="26">
        <f t="shared" si="191"/>
        <v>143</v>
      </c>
      <c r="AE921" s="31">
        <f t="shared" si="192"/>
        <v>1</v>
      </c>
      <c r="AF921" s="31">
        <f>Table1[[#This Row],[Contactable leads]]*Table1[[#This Row],[Average productive calls per lead]]</f>
        <v>143</v>
      </c>
      <c r="AG921" s="31">
        <f>Table1[[#This Row],[Total Calls]]*$AG$1</f>
        <v>128.70000000000002</v>
      </c>
      <c r="AH921" s="31">
        <f>IF(Table1[[#This Row],[MSRU]]="Metro",3,IF(Table1[[#This Row],[MSRU]]="URBAN",2,1))</f>
        <v>3</v>
      </c>
      <c r="AI921" s="23">
        <f t="shared" si="193"/>
        <v>24</v>
      </c>
      <c r="AJ921" s="4">
        <f t="shared" si="194"/>
        <v>8</v>
      </c>
      <c r="AK921" s="4">
        <f t="shared" si="195"/>
        <v>6</v>
      </c>
      <c r="AL921" s="4">
        <f t="shared" si="196"/>
        <v>15</v>
      </c>
      <c r="AM921" s="4">
        <f>(Table1[[#This Row],[Total Employees dedicated for sales pitch]]*Table1[[#This Row],[Working days]]*Table1[[#This Row],[Productive working hours]]*60)/Table1[[#This Row],[Minutes per connected call]]</f>
        <v>1728</v>
      </c>
      <c r="AN92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143</v>
      </c>
      <c r="AO921" s="22">
        <f>Table1[[#This Row],[Contactable leads]]-Table1[[#This Row],[Contacted leads]]</f>
        <v>0</v>
      </c>
      <c r="AP921" s="17"/>
    </row>
    <row r="922" spans="1:42" x14ac:dyDescent="0.35">
      <c r="A922" s="11">
        <v>964</v>
      </c>
      <c r="B922" s="5" t="str">
        <f>IF(Table1[[#This Row],[Savings]]&gt;0,"N","Y")</f>
        <v>N</v>
      </c>
      <c r="C922" s="5" t="s">
        <v>312</v>
      </c>
      <c r="D922" s="5" t="s">
        <v>340</v>
      </c>
      <c r="E922" s="5" t="s">
        <v>1208</v>
      </c>
      <c r="F922" s="6">
        <v>42942</v>
      </c>
      <c r="G922" s="7">
        <f t="shared" ca="1" si="184"/>
        <v>7</v>
      </c>
      <c r="H922" s="4">
        <v>6</v>
      </c>
      <c r="I922" s="5" t="str">
        <f>IF(Table1[[#This Row],[No of Employees]]&lt;5,"Below 5",IF(Table1[[#This Row],[No of Employees]]&lt;10,"5 to 10",IF(Table1[[#This Row],[No of Employees]]&lt;15,"10 to 15","Above 15")))</f>
        <v>5 to 10</v>
      </c>
      <c r="J922" s="57">
        <v>20.660882999999998</v>
      </c>
      <c r="K922" s="34">
        <v>4.1946750000000002</v>
      </c>
      <c r="L922" s="34">
        <f t="shared" si="185"/>
        <v>24.855557999999998</v>
      </c>
      <c r="M922" s="67">
        <f t="shared" si="186"/>
        <v>9.1147545607529507E-4</v>
      </c>
      <c r="N922" s="34">
        <v>33.971359</v>
      </c>
      <c r="O922" s="68">
        <f t="shared" si="187"/>
        <v>6.361889295591214E-4</v>
      </c>
      <c r="P922" s="71"/>
      <c r="Q922" s="10">
        <v>57</v>
      </c>
      <c r="R922" s="8">
        <v>177</v>
      </c>
      <c r="S922" s="8">
        <v>15</v>
      </c>
      <c r="T922" s="8">
        <v>14</v>
      </c>
      <c r="U922" s="8">
        <v>0</v>
      </c>
      <c r="V922" s="8">
        <v>5</v>
      </c>
      <c r="W922" s="22">
        <v>7</v>
      </c>
      <c r="X922" s="16">
        <v>275</v>
      </c>
      <c r="Y922" s="8">
        <v>268</v>
      </c>
      <c r="Z922" s="9">
        <f t="shared" si="188"/>
        <v>2.5454545454545507E-2</v>
      </c>
      <c r="AA922" s="8">
        <f t="shared" si="189"/>
        <v>7</v>
      </c>
      <c r="AB922" s="42" t="str">
        <f t="shared" si="190"/>
        <v>D. 240-500</v>
      </c>
      <c r="AC922" s="40">
        <v>0.9</v>
      </c>
      <c r="AD922" s="26">
        <f t="shared" si="191"/>
        <v>241</v>
      </c>
      <c r="AE922" s="31">
        <f t="shared" si="192"/>
        <v>1</v>
      </c>
      <c r="AF922" s="31">
        <f>Table1[[#This Row],[Contactable leads]]*Table1[[#This Row],[Average productive calls per lead]]</f>
        <v>241</v>
      </c>
      <c r="AG922" s="31">
        <f>Table1[[#This Row],[Total Calls]]*$AG$1</f>
        <v>216.9</v>
      </c>
      <c r="AH922" s="31">
        <f>IF(Table1[[#This Row],[MSRU]]="Metro",3,IF(Table1[[#This Row],[MSRU]]="URBAN",2,1))</f>
        <v>3</v>
      </c>
      <c r="AI922" s="23">
        <f t="shared" si="193"/>
        <v>24</v>
      </c>
      <c r="AJ922" s="4">
        <f t="shared" si="194"/>
        <v>8</v>
      </c>
      <c r="AK922" s="4">
        <f t="shared" si="195"/>
        <v>6</v>
      </c>
      <c r="AL922" s="4">
        <f t="shared" si="196"/>
        <v>15</v>
      </c>
      <c r="AM922" s="4">
        <f>(Table1[[#This Row],[Total Employees dedicated for sales pitch]]*Table1[[#This Row],[Working days]]*Table1[[#This Row],[Productive working hours]]*60)/Table1[[#This Row],[Minutes per connected call]]</f>
        <v>1728</v>
      </c>
      <c r="AN92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241</v>
      </c>
      <c r="AO922" s="22">
        <f>Table1[[#This Row],[Contactable leads]]-Table1[[#This Row],[Contacted leads]]</f>
        <v>0</v>
      </c>
      <c r="AP922" s="17"/>
    </row>
    <row r="923" spans="1:42" x14ac:dyDescent="0.35">
      <c r="A923" s="11">
        <v>965</v>
      </c>
      <c r="B923" s="5" t="str">
        <f>IF(Table1[[#This Row],[Savings]]&gt;0,"N","Y")</f>
        <v>N</v>
      </c>
      <c r="C923" s="5" t="s">
        <v>222</v>
      </c>
      <c r="D923" s="5" t="s">
        <v>175</v>
      </c>
      <c r="E923" s="5" t="s">
        <v>1209</v>
      </c>
      <c r="F923" s="6">
        <v>43357</v>
      </c>
      <c r="G923" s="7">
        <f t="shared" ca="1" si="184"/>
        <v>6</v>
      </c>
      <c r="H923" s="4">
        <v>6</v>
      </c>
      <c r="I923" s="5" t="str">
        <f>IF(Table1[[#This Row],[No of Employees]]&lt;5,"Below 5",IF(Table1[[#This Row],[No of Employees]]&lt;10,"5 to 10",IF(Table1[[#This Row],[No of Employees]]&lt;15,"10 to 15","Above 15")))</f>
        <v>5 to 10</v>
      </c>
      <c r="J923" s="57">
        <v>4.5682090000000004</v>
      </c>
      <c r="K923" s="34">
        <v>1.81074</v>
      </c>
      <c r="L923" s="34">
        <f t="shared" si="185"/>
        <v>6.3789490000000004</v>
      </c>
      <c r="M923" s="67">
        <f t="shared" si="186"/>
        <v>2.3392174293797983E-4</v>
      </c>
      <c r="N923" s="34">
        <v>4.5208310000000003</v>
      </c>
      <c r="O923" s="68">
        <f t="shared" si="187"/>
        <v>8.4662572215839013E-5</v>
      </c>
      <c r="P923" s="71"/>
      <c r="Q923" s="10">
        <v>10</v>
      </c>
      <c r="R923" s="8">
        <v>21</v>
      </c>
      <c r="S923" s="8">
        <v>9</v>
      </c>
      <c r="T923" s="8">
        <v>3</v>
      </c>
      <c r="U923" s="8">
        <v>0</v>
      </c>
      <c r="V923" s="8">
        <v>4</v>
      </c>
      <c r="W923" s="22">
        <v>2</v>
      </c>
      <c r="X923" s="16">
        <v>49</v>
      </c>
      <c r="Y923" s="8">
        <v>48</v>
      </c>
      <c r="Z923" s="9">
        <f t="shared" si="188"/>
        <v>2.0408163265306145E-2</v>
      </c>
      <c r="AA923" s="8">
        <f t="shared" si="189"/>
        <v>1</v>
      </c>
      <c r="AB923" s="42" t="str">
        <f t="shared" si="190"/>
        <v>A. Below 50</v>
      </c>
      <c r="AC923" s="40">
        <v>0.9</v>
      </c>
      <c r="AD923" s="26">
        <f t="shared" si="191"/>
        <v>43</v>
      </c>
      <c r="AE923" s="31">
        <f t="shared" si="192"/>
        <v>1</v>
      </c>
      <c r="AF923" s="31">
        <f>Table1[[#This Row],[Contactable leads]]*Table1[[#This Row],[Average productive calls per lead]]</f>
        <v>43</v>
      </c>
      <c r="AG923" s="31">
        <f>Table1[[#This Row],[Total Calls]]*$AG$1</f>
        <v>38.700000000000003</v>
      </c>
      <c r="AH923" s="31">
        <f>IF(Table1[[#This Row],[MSRU]]="Metro",3,IF(Table1[[#This Row],[MSRU]]="URBAN",2,1))</f>
        <v>1</v>
      </c>
      <c r="AI923" s="23">
        <f t="shared" si="193"/>
        <v>24</v>
      </c>
      <c r="AJ923" s="4">
        <f t="shared" si="194"/>
        <v>8</v>
      </c>
      <c r="AK923" s="4">
        <f t="shared" si="195"/>
        <v>6</v>
      </c>
      <c r="AL923" s="4">
        <f t="shared" si="196"/>
        <v>15</v>
      </c>
      <c r="AM923" s="4">
        <f>(Table1[[#This Row],[Total Employees dedicated for sales pitch]]*Table1[[#This Row],[Working days]]*Table1[[#This Row],[Productive working hours]]*60)/Table1[[#This Row],[Minutes per connected call]]</f>
        <v>576</v>
      </c>
      <c r="AN92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43</v>
      </c>
      <c r="AO923" s="22">
        <f>Table1[[#This Row],[Contactable leads]]-Table1[[#This Row],[Contacted leads]]</f>
        <v>0</v>
      </c>
      <c r="AP923" s="17"/>
    </row>
    <row r="924" spans="1:42" x14ac:dyDescent="0.35">
      <c r="A924" s="11">
        <v>966</v>
      </c>
      <c r="B924" s="5" t="str">
        <f>IF(Table1[[#This Row],[Savings]]&gt;0,"N","Y")</f>
        <v>N</v>
      </c>
      <c r="C924" s="5" t="s">
        <v>312</v>
      </c>
      <c r="D924" s="5" t="s">
        <v>340</v>
      </c>
      <c r="E924" s="5" t="s">
        <v>1210</v>
      </c>
      <c r="F924" s="6">
        <v>42979</v>
      </c>
      <c r="G924" s="7">
        <f t="shared" ca="1" si="184"/>
        <v>7</v>
      </c>
      <c r="H924" s="4">
        <v>6</v>
      </c>
      <c r="I924" s="5" t="str">
        <f>IF(Table1[[#This Row],[No of Employees]]&lt;5,"Below 5",IF(Table1[[#This Row],[No of Employees]]&lt;10,"5 to 10",IF(Table1[[#This Row],[No of Employees]]&lt;15,"10 to 15","Above 15")))</f>
        <v>5 to 10</v>
      </c>
      <c r="J924" s="57">
        <v>13.744406</v>
      </c>
      <c r="K924" s="34">
        <v>2.4044539999999999</v>
      </c>
      <c r="L924" s="34">
        <f t="shared" si="185"/>
        <v>16.148859999999999</v>
      </c>
      <c r="M924" s="67">
        <f t="shared" si="186"/>
        <v>5.9219308347839496E-4</v>
      </c>
      <c r="N924" s="34">
        <v>20.224043999999999</v>
      </c>
      <c r="O924" s="68">
        <f t="shared" si="187"/>
        <v>3.7874001165854362E-4</v>
      </c>
      <c r="P924" s="71"/>
      <c r="Q924" s="10">
        <v>14</v>
      </c>
      <c r="R924" s="8">
        <v>116</v>
      </c>
      <c r="S924" s="8">
        <v>10</v>
      </c>
      <c r="T924" s="8">
        <v>7</v>
      </c>
      <c r="U924" s="8">
        <v>0</v>
      </c>
      <c r="V924" s="8">
        <v>10</v>
      </c>
      <c r="W924" s="22">
        <v>5</v>
      </c>
      <c r="X924" s="16">
        <v>162</v>
      </c>
      <c r="Y924" s="8">
        <v>155</v>
      </c>
      <c r="Z924" s="9">
        <f t="shared" si="188"/>
        <v>4.3209876543209846E-2</v>
      </c>
      <c r="AA924" s="8">
        <f t="shared" si="189"/>
        <v>7</v>
      </c>
      <c r="AB924" s="42" t="str">
        <f t="shared" si="190"/>
        <v>C. 100-250</v>
      </c>
      <c r="AC924" s="40">
        <v>0.9</v>
      </c>
      <c r="AD924" s="26">
        <f t="shared" si="191"/>
        <v>140</v>
      </c>
      <c r="AE924" s="31">
        <f t="shared" si="192"/>
        <v>1</v>
      </c>
      <c r="AF924" s="31">
        <f>Table1[[#This Row],[Contactable leads]]*Table1[[#This Row],[Average productive calls per lead]]</f>
        <v>140</v>
      </c>
      <c r="AG924" s="31">
        <f>Table1[[#This Row],[Total Calls]]*$AG$1</f>
        <v>126</v>
      </c>
      <c r="AH924" s="31">
        <f>IF(Table1[[#This Row],[MSRU]]="Metro",3,IF(Table1[[#This Row],[MSRU]]="URBAN",2,1))</f>
        <v>3</v>
      </c>
      <c r="AI924" s="23">
        <f t="shared" si="193"/>
        <v>24</v>
      </c>
      <c r="AJ924" s="4">
        <f t="shared" si="194"/>
        <v>8</v>
      </c>
      <c r="AK924" s="4">
        <f t="shared" si="195"/>
        <v>6</v>
      </c>
      <c r="AL924" s="4">
        <f t="shared" si="196"/>
        <v>15</v>
      </c>
      <c r="AM924" s="4">
        <f>(Table1[[#This Row],[Total Employees dedicated for sales pitch]]*Table1[[#This Row],[Working days]]*Table1[[#This Row],[Productive working hours]]*60)/Table1[[#This Row],[Minutes per connected call]]</f>
        <v>1728</v>
      </c>
      <c r="AN92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140</v>
      </c>
      <c r="AO924" s="22">
        <f>Table1[[#This Row],[Contactable leads]]-Table1[[#This Row],[Contacted leads]]</f>
        <v>0</v>
      </c>
      <c r="AP924" s="17"/>
    </row>
    <row r="925" spans="1:42" x14ac:dyDescent="0.35">
      <c r="A925" s="11">
        <v>967</v>
      </c>
      <c r="B925" s="5" t="str">
        <f>IF(Table1[[#This Row],[Savings]]&gt;0,"N","Y")</f>
        <v>N</v>
      </c>
      <c r="C925" s="5" t="s">
        <v>174</v>
      </c>
      <c r="D925" s="5" t="s">
        <v>343</v>
      </c>
      <c r="E925" s="5" t="s">
        <v>1211</v>
      </c>
      <c r="F925" s="6">
        <v>43061</v>
      </c>
      <c r="G925" s="7">
        <f t="shared" ca="1" si="184"/>
        <v>7</v>
      </c>
      <c r="H925" s="4">
        <v>5</v>
      </c>
      <c r="I925" s="5" t="str">
        <f>IF(Table1[[#This Row],[No of Employees]]&lt;5,"Below 5",IF(Table1[[#This Row],[No of Employees]]&lt;10,"5 to 10",IF(Table1[[#This Row],[No of Employees]]&lt;15,"10 to 15","Above 15")))</f>
        <v>5 to 10</v>
      </c>
      <c r="J925" s="57">
        <v>7.0131079999999999</v>
      </c>
      <c r="K925" s="34">
        <v>0.37184600000000001</v>
      </c>
      <c r="L925" s="34">
        <f t="shared" si="185"/>
        <v>7.3849539999999996</v>
      </c>
      <c r="M925" s="67">
        <f t="shared" si="186"/>
        <v>2.7081284255397022E-4</v>
      </c>
      <c r="N925" s="34">
        <v>12.473045000000001</v>
      </c>
      <c r="O925" s="68">
        <f t="shared" si="187"/>
        <v>2.3358539017802473E-4</v>
      </c>
      <c r="P925" s="71"/>
      <c r="Q925" s="10">
        <v>11</v>
      </c>
      <c r="R925" s="8">
        <v>92</v>
      </c>
      <c r="S925" s="8">
        <v>3</v>
      </c>
      <c r="T925" s="8">
        <v>5</v>
      </c>
      <c r="U925" s="8">
        <v>0</v>
      </c>
      <c r="V925" s="8">
        <v>1</v>
      </c>
      <c r="W925" s="22">
        <v>3</v>
      </c>
      <c r="X925" s="16">
        <v>115</v>
      </c>
      <c r="Y925" s="8">
        <v>110</v>
      </c>
      <c r="Z925" s="9">
        <f t="shared" si="188"/>
        <v>4.3478260869565188E-2</v>
      </c>
      <c r="AA925" s="8">
        <f t="shared" si="189"/>
        <v>5</v>
      </c>
      <c r="AB925" s="42" t="str">
        <f t="shared" si="190"/>
        <v>C. 100-250</v>
      </c>
      <c r="AC925" s="40">
        <v>0.9</v>
      </c>
      <c r="AD925" s="26">
        <f t="shared" si="191"/>
        <v>99</v>
      </c>
      <c r="AE925" s="31">
        <f t="shared" si="192"/>
        <v>1</v>
      </c>
      <c r="AF925" s="31">
        <f>Table1[[#This Row],[Contactable leads]]*Table1[[#This Row],[Average productive calls per lead]]</f>
        <v>99</v>
      </c>
      <c r="AG925" s="31">
        <f>Table1[[#This Row],[Total Calls]]*$AG$1</f>
        <v>89.100000000000009</v>
      </c>
      <c r="AH925" s="31">
        <f>IF(Table1[[#This Row],[MSRU]]="Metro",3,IF(Table1[[#This Row],[MSRU]]="URBAN",2,1))</f>
        <v>1</v>
      </c>
      <c r="AI925" s="23">
        <f t="shared" si="193"/>
        <v>24</v>
      </c>
      <c r="AJ925" s="4">
        <f t="shared" si="194"/>
        <v>8</v>
      </c>
      <c r="AK925" s="4">
        <f t="shared" si="195"/>
        <v>6</v>
      </c>
      <c r="AL925" s="4">
        <f t="shared" si="196"/>
        <v>15</v>
      </c>
      <c r="AM925" s="4">
        <f>(Table1[[#This Row],[Total Employees dedicated for sales pitch]]*Table1[[#This Row],[Working days]]*Table1[[#This Row],[Productive working hours]]*60)/Table1[[#This Row],[Minutes per connected call]]</f>
        <v>576</v>
      </c>
      <c r="AN92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99</v>
      </c>
      <c r="AO925" s="22">
        <f>Table1[[#This Row],[Contactable leads]]-Table1[[#This Row],[Contacted leads]]</f>
        <v>0</v>
      </c>
      <c r="AP925" s="17"/>
    </row>
    <row r="926" spans="1:42" x14ac:dyDescent="0.35">
      <c r="A926" s="11">
        <v>968</v>
      </c>
      <c r="B926" s="5" t="str">
        <f>IF(Table1[[#This Row],[Savings]]&gt;0,"N","Y")</f>
        <v>N</v>
      </c>
      <c r="C926" s="5" t="s">
        <v>312</v>
      </c>
      <c r="D926" s="5" t="s">
        <v>340</v>
      </c>
      <c r="E926" s="5" t="s">
        <v>1212</v>
      </c>
      <c r="F926" s="6">
        <v>43139</v>
      </c>
      <c r="G926" s="7">
        <f t="shared" ca="1" si="184"/>
        <v>7</v>
      </c>
      <c r="H926" s="4">
        <v>7</v>
      </c>
      <c r="I926" s="5" t="str">
        <f>IF(Table1[[#This Row],[No of Employees]]&lt;5,"Below 5",IF(Table1[[#This Row],[No of Employees]]&lt;10,"5 to 10",IF(Table1[[#This Row],[No of Employees]]&lt;15,"10 to 15","Above 15")))</f>
        <v>5 to 10</v>
      </c>
      <c r="J926" s="57">
        <v>27.509246000000001</v>
      </c>
      <c r="K926" s="34">
        <v>4.9381120000000003</v>
      </c>
      <c r="L926" s="34">
        <f t="shared" si="185"/>
        <v>32.447358000000001</v>
      </c>
      <c r="M926" s="67">
        <f t="shared" si="186"/>
        <v>1.1898735257316845E-3</v>
      </c>
      <c r="N926" s="34">
        <v>35.335146000000002</v>
      </c>
      <c r="O926" s="68">
        <f t="shared" si="187"/>
        <v>6.6172886134921102E-4</v>
      </c>
      <c r="P926" s="71"/>
      <c r="Q926" s="10">
        <v>101</v>
      </c>
      <c r="R926" s="8">
        <v>186</v>
      </c>
      <c r="S926" s="8">
        <v>12</v>
      </c>
      <c r="T926" s="8">
        <v>7</v>
      </c>
      <c r="U926" s="8">
        <v>0</v>
      </c>
      <c r="V926" s="8">
        <v>5</v>
      </c>
      <c r="W926" s="22">
        <v>17</v>
      </c>
      <c r="X926" s="16">
        <v>328</v>
      </c>
      <c r="Y926" s="8">
        <v>319</v>
      </c>
      <c r="Z926" s="9">
        <f t="shared" si="188"/>
        <v>2.7439024390243927E-2</v>
      </c>
      <c r="AA926" s="8">
        <f t="shared" si="189"/>
        <v>9</v>
      </c>
      <c r="AB926" s="42" t="str">
        <f t="shared" si="190"/>
        <v>D. 240-500</v>
      </c>
      <c r="AC926" s="40">
        <v>0.9</v>
      </c>
      <c r="AD926" s="26">
        <f t="shared" si="191"/>
        <v>287</v>
      </c>
      <c r="AE926" s="31">
        <f t="shared" si="192"/>
        <v>1</v>
      </c>
      <c r="AF926" s="31">
        <f>Table1[[#This Row],[Contactable leads]]*Table1[[#This Row],[Average productive calls per lead]]</f>
        <v>287</v>
      </c>
      <c r="AG926" s="31">
        <f>Table1[[#This Row],[Total Calls]]*$AG$1</f>
        <v>258.3</v>
      </c>
      <c r="AH926" s="31">
        <f>IF(Table1[[#This Row],[MSRU]]="Metro",3,IF(Table1[[#This Row],[MSRU]]="URBAN",2,1))</f>
        <v>3</v>
      </c>
      <c r="AI926" s="23">
        <f t="shared" si="193"/>
        <v>24</v>
      </c>
      <c r="AJ926" s="4">
        <f t="shared" si="194"/>
        <v>8</v>
      </c>
      <c r="AK926" s="4">
        <f t="shared" si="195"/>
        <v>6</v>
      </c>
      <c r="AL926" s="4">
        <f t="shared" si="196"/>
        <v>15</v>
      </c>
      <c r="AM926" s="4">
        <f>(Table1[[#This Row],[Total Employees dedicated for sales pitch]]*Table1[[#This Row],[Working days]]*Table1[[#This Row],[Productive working hours]]*60)/Table1[[#This Row],[Minutes per connected call]]</f>
        <v>1728</v>
      </c>
      <c r="AN92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287</v>
      </c>
      <c r="AO926" s="22">
        <f>Table1[[#This Row],[Contactable leads]]-Table1[[#This Row],[Contacted leads]]</f>
        <v>0</v>
      </c>
      <c r="AP926" s="17"/>
    </row>
    <row r="927" spans="1:42" x14ac:dyDescent="0.35">
      <c r="A927" s="11">
        <v>969</v>
      </c>
      <c r="B927" s="5" t="str">
        <f>IF(Table1[[#This Row],[Savings]]&gt;0,"N","Y")</f>
        <v>N</v>
      </c>
      <c r="C927" s="5" t="s">
        <v>315</v>
      </c>
      <c r="D927" s="5" t="s">
        <v>356</v>
      </c>
      <c r="E927" s="5" t="s">
        <v>1213</v>
      </c>
      <c r="F927" s="6">
        <v>43139</v>
      </c>
      <c r="G927" s="7">
        <f t="shared" ca="1" si="184"/>
        <v>7</v>
      </c>
      <c r="H927" s="4">
        <v>4</v>
      </c>
      <c r="I927" s="5" t="str">
        <f>IF(Table1[[#This Row],[No of Employees]]&lt;5,"Below 5",IF(Table1[[#This Row],[No of Employees]]&lt;10,"5 to 10",IF(Table1[[#This Row],[No of Employees]]&lt;15,"10 to 15","Above 15")))</f>
        <v>Below 5</v>
      </c>
      <c r="J927" s="57">
        <v>7.1858469999999999</v>
      </c>
      <c r="K927" s="34">
        <v>1.3492770000000001</v>
      </c>
      <c r="L927" s="34">
        <f t="shared" si="185"/>
        <v>8.5351239999999997</v>
      </c>
      <c r="M927" s="67">
        <f t="shared" si="186"/>
        <v>3.1299060115887146E-4</v>
      </c>
      <c r="N927" s="34">
        <v>10.385273</v>
      </c>
      <c r="O927" s="68">
        <f t="shared" si="187"/>
        <v>1.9448723594040631E-4</v>
      </c>
      <c r="P927" s="71"/>
      <c r="Q927" s="10">
        <v>21</v>
      </c>
      <c r="R927" s="8">
        <v>98</v>
      </c>
      <c r="S927" s="8">
        <v>3</v>
      </c>
      <c r="T927" s="8">
        <v>1</v>
      </c>
      <c r="U927" s="8">
        <v>0</v>
      </c>
      <c r="V927" s="8">
        <v>1</v>
      </c>
      <c r="W927" s="22">
        <v>3</v>
      </c>
      <c r="X927" s="16">
        <v>127</v>
      </c>
      <c r="Y927" s="8">
        <v>122</v>
      </c>
      <c r="Z927" s="9">
        <f t="shared" si="188"/>
        <v>3.9370078740157521E-2</v>
      </c>
      <c r="AA927" s="8">
        <f t="shared" si="189"/>
        <v>5</v>
      </c>
      <c r="AB927" s="42" t="str">
        <f t="shared" si="190"/>
        <v>C. 100-250</v>
      </c>
      <c r="AC927" s="40">
        <v>0.9</v>
      </c>
      <c r="AD927" s="26">
        <f t="shared" si="191"/>
        <v>110</v>
      </c>
      <c r="AE927" s="31">
        <f t="shared" si="192"/>
        <v>1</v>
      </c>
      <c r="AF927" s="31">
        <f>Table1[[#This Row],[Contactable leads]]*Table1[[#This Row],[Average productive calls per lead]]</f>
        <v>110</v>
      </c>
      <c r="AG927" s="31">
        <f>Table1[[#This Row],[Total Calls]]*$AG$1</f>
        <v>99</v>
      </c>
      <c r="AH927" s="31">
        <f>IF(Table1[[#This Row],[MSRU]]="Metro",3,IF(Table1[[#This Row],[MSRU]]="URBAN",2,1))</f>
        <v>2</v>
      </c>
      <c r="AI927" s="23">
        <f t="shared" si="193"/>
        <v>24</v>
      </c>
      <c r="AJ927" s="4">
        <f t="shared" si="194"/>
        <v>8</v>
      </c>
      <c r="AK927" s="4">
        <f t="shared" si="195"/>
        <v>6</v>
      </c>
      <c r="AL927" s="4">
        <f t="shared" si="196"/>
        <v>15</v>
      </c>
      <c r="AM927" s="4">
        <f>(Table1[[#This Row],[Total Employees dedicated for sales pitch]]*Table1[[#This Row],[Working days]]*Table1[[#This Row],[Productive working hours]]*60)/Table1[[#This Row],[Minutes per connected call]]</f>
        <v>1152</v>
      </c>
      <c r="AN92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110</v>
      </c>
      <c r="AO927" s="22">
        <f>Table1[[#This Row],[Contactable leads]]-Table1[[#This Row],[Contacted leads]]</f>
        <v>0</v>
      </c>
      <c r="AP927" s="17"/>
    </row>
    <row r="928" spans="1:42" x14ac:dyDescent="0.35">
      <c r="A928" s="11">
        <v>970</v>
      </c>
      <c r="B928" s="5" t="str">
        <f>IF(Table1[[#This Row],[Savings]]&gt;0,"N","Y")</f>
        <v>N</v>
      </c>
      <c r="C928" s="5" t="s">
        <v>312</v>
      </c>
      <c r="D928" s="5" t="s">
        <v>340</v>
      </c>
      <c r="E928" s="5" t="s">
        <v>1214</v>
      </c>
      <c r="F928" s="6">
        <v>43173</v>
      </c>
      <c r="G928" s="7">
        <f t="shared" ca="1" si="184"/>
        <v>7</v>
      </c>
      <c r="H928" s="4">
        <v>8</v>
      </c>
      <c r="I928" s="5" t="str">
        <f>IF(Table1[[#This Row],[No of Employees]]&lt;5,"Below 5",IF(Table1[[#This Row],[No of Employees]]&lt;10,"5 to 10",IF(Table1[[#This Row],[No of Employees]]&lt;15,"10 to 15","Above 15")))</f>
        <v>5 to 10</v>
      </c>
      <c r="J928" s="57">
        <v>107.177063</v>
      </c>
      <c r="K928" s="34">
        <v>5.8223570000000002</v>
      </c>
      <c r="L928" s="34">
        <f t="shared" si="185"/>
        <v>112.99942</v>
      </c>
      <c r="M928" s="67">
        <f t="shared" si="186"/>
        <v>4.1437894043957419E-3</v>
      </c>
      <c r="N928" s="34">
        <v>71.980239999999995</v>
      </c>
      <c r="O928" s="68">
        <f t="shared" si="187"/>
        <v>1.3479893999827517E-3</v>
      </c>
      <c r="P928" s="71"/>
      <c r="Q928" s="10">
        <v>43</v>
      </c>
      <c r="R928" s="8">
        <v>229</v>
      </c>
      <c r="S928" s="8">
        <v>16</v>
      </c>
      <c r="T928" s="8">
        <v>10</v>
      </c>
      <c r="U928" s="8">
        <v>0</v>
      </c>
      <c r="V928" s="8">
        <v>2</v>
      </c>
      <c r="W928" s="22">
        <v>9</v>
      </c>
      <c r="X928" s="16">
        <v>309</v>
      </c>
      <c r="Y928" s="8">
        <v>299</v>
      </c>
      <c r="Z928" s="9">
        <f t="shared" si="188"/>
        <v>3.2362459546925515E-2</v>
      </c>
      <c r="AA928" s="8">
        <f t="shared" si="189"/>
        <v>10</v>
      </c>
      <c r="AB928" s="42" t="str">
        <f t="shared" si="190"/>
        <v>D. 240-500</v>
      </c>
      <c r="AC928" s="40">
        <v>0.9</v>
      </c>
      <c r="AD928" s="26">
        <f t="shared" si="191"/>
        <v>269</v>
      </c>
      <c r="AE928" s="31">
        <f t="shared" si="192"/>
        <v>1</v>
      </c>
      <c r="AF928" s="31">
        <f>Table1[[#This Row],[Contactable leads]]*Table1[[#This Row],[Average productive calls per lead]]</f>
        <v>269</v>
      </c>
      <c r="AG928" s="31">
        <f>Table1[[#This Row],[Total Calls]]*$AG$1</f>
        <v>242.1</v>
      </c>
      <c r="AH928" s="31">
        <f>IF(Table1[[#This Row],[MSRU]]="Metro",3,IF(Table1[[#This Row],[MSRU]]="URBAN",2,1))</f>
        <v>3</v>
      </c>
      <c r="AI928" s="23">
        <f t="shared" si="193"/>
        <v>24</v>
      </c>
      <c r="AJ928" s="4">
        <f t="shared" si="194"/>
        <v>8</v>
      </c>
      <c r="AK928" s="4">
        <f t="shared" si="195"/>
        <v>6</v>
      </c>
      <c r="AL928" s="4">
        <f t="shared" si="196"/>
        <v>15</v>
      </c>
      <c r="AM928" s="4">
        <f>(Table1[[#This Row],[Total Employees dedicated for sales pitch]]*Table1[[#This Row],[Working days]]*Table1[[#This Row],[Productive working hours]]*60)/Table1[[#This Row],[Minutes per connected call]]</f>
        <v>1728</v>
      </c>
      <c r="AN92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269</v>
      </c>
      <c r="AO928" s="22">
        <f>Table1[[#This Row],[Contactable leads]]-Table1[[#This Row],[Contacted leads]]</f>
        <v>0</v>
      </c>
      <c r="AP928" s="17"/>
    </row>
    <row r="929" spans="1:42" x14ac:dyDescent="0.35">
      <c r="A929" s="11">
        <v>971</v>
      </c>
      <c r="B929" s="5" t="str">
        <f>IF(Table1[[#This Row],[Savings]]&gt;0,"N","Y")</f>
        <v>N</v>
      </c>
      <c r="C929" s="5" t="s">
        <v>174</v>
      </c>
      <c r="D929" s="5" t="s">
        <v>343</v>
      </c>
      <c r="E929" s="5" t="s">
        <v>1215</v>
      </c>
      <c r="F929" s="6">
        <v>43153</v>
      </c>
      <c r="G929" s="7">
        <f t="shared" ca="1" si="184"/>
        <v>7</v>
      </c>
      <c r="H929" s="4">
        <v>5</v>
      </c>
      <c r="I929" s="5" t="str">
        <f>IF(Table1[[#This Row],[No of Employees]]&lt;5,"Below 5",IF(Table1[[#This Row],[No of Employees]]&lt;10,"5 to 10",IF(Table1[[#This Row],[No of Employees]]&lt;15,"10 to 15","Above 15")))</f>
        <v>5 to 10</v>
      </c>
      <c r="J929" s="57">
        <v>8.5197120000000002</v>
      </c>
      <c r="K929" s="34">
        <v>1.6928529999999999</v>
      </c>
      <c r="L929" s="34">
        <f t="shared" si="185"/>
        <v>10.212565</v>
      </c>
      <c r="M929" s="67">
        <f t="shared" si="186"/>
        <v>3.745038570879638E-4</v>
      </c>
      <c r="N929" s="34">
        <v>20.044972000000001</v>
      </c>
      <c r="O929" s="68">
        <f t="shared" si="187"/>
        <v>3.7538649188931656E-4</v>
      </c>
      <c r="P929" s="71"/>
      <c r="Q929" s="10">
        <v>32</v>
      </c>
      <c r="R929" s="8">
        <v>106</v>
      </c>
      <c r="S929" s="8">
        <v>6</v>
      </c>
      <c r="T929" s="8">
        <v>4</v>
      </c>
      <c r="U929" s="8">
        <v>0</v>
      </c>
      <c r="V929" s="8">
        <v>1</v>
      </c>
      <c r="W929" s="22">
        <v>0</v>
      </c>
      <c r="X929" s="16">
        <v>149</v>
      </c>
      <c r="Y929" s="8">
        <v>145</v>
      </c>
      <c r="Z929" s="9">
        <f t="shared" si="188"/>
        <v>2.6845637583892579E-2</v>
      </c>
      <c r="AA929" s="8">
        <f t="shared" si="189"/>
        <v>4</v>
      </c>
      <c r="AB929" s="42" t="str">
        <f t="shared" si="190"/>
        <v>C. 100-250</v>
      </c>
      <c r="AC929" s="40">
        <v>0.9</v>
      </c>
      <c r="AD929" s="26">
        <f t="shared" si="191"/>
        <v>131</v>
      </c>
      <c r="AE929" s="31">
        <f t="shared" si="192"/>
        <v>1</v>
      </c>
      <c r="AF929" s="31">
        <f>Table1[[#This Row],[Contactable leads]]*Table1[[#This Row],[Average productive calls per lead]]</f>
        <v>131</v>
      </c>
      <c r="AG929" s="31">
        <f>Table1[[#This Row],[Total Calls]]*$AG$1</f>
        <v>117.9</v>
      </c>
      <c r="AH929" s="31">
        <f>IF(Table1[[#This Row],[MSRU]]="Metro",3,IF(Table1[[#This Row],[MSRU]]="URBAN",2,1))</f>
        <v>1</v>
      </c>
      <c r="AI929" s="23">
        <f t="shared" si="193"/>
        <v>24</v>
      </c>
      <c r="AJ929" s="4">
        <f t="shared" si="194"/>
        <v>8</v>
      </c>
      <c r="AK929" s="4">
        <f t="shared" si="195"/>
        <v>6</v>
      </c>
      <c r="AL929" s="4">
        <f t="shared" si="196"/>
        <v>15</v>
      </c>
      <c r="AM929" s="4">
        <f>(Table1[[#This Row],[Total Employees dedicated for sales pitch]]*Table1[[#This Row],[Working days]]*Table1[[#This Row],[Productive working hours]]*60)/Table1[[#This Row],[Minutes per connected call]]</f>
        <v>576</v>
      </c>
      <c r="AN92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131</v>
      </c>
      <c r="AO929" s="22">
        <f>Table1[[#This Row],[Contactable leads]]-Table1[[#This Row],[Contacted leads]]</f>
        <v>0</v>
      </c>
      <c r="AP929" s="17"/>
    </row>
    <row r="930" spans="1:42" x14ac:dyDescent="0.35">
      <c r="A930" s="11">
        <v>972</v>
      </c>
      <c r="B930" s="5" t="str">
        <f>IF(Table1[[#This Row],[Savings]]&gt;0,"N","Y")</f>
        <v>N</v>
      </c>
      <c r="C930" s="5" t="s">
        <v>312</v>
      </c>
      <c r="D930" s="5" t="s">
        <v>340</v>
      </c>
      <c r="E930" s="5" t="s">
        <v>1216</v>
      </c>
      <c r="F930" s="6">
        <v>43304</v>
      </c>
      <c r="G930" s="7">
        <f t="shared" ca="1" si="184"/>
        <v>6</v>
      </c>
      <c r="H930" s="4">
        <v>6</v>
      </c>
      <c r="I930" s="5" t="str">
        <f>IF(Table1[[#This Row],[No of Employees]]&lt;5,"Below 5",IF(Table1[[#This Row],[No of Employees]]&lt;10,"5 to 10",IF(Table1[[#This Row],[No of Employees]]&lt;15,"10 to 15","Above 15")))</f>
        <v>5 to 10</v>
      </c>
      <c r="J930" s="57">
        <v>23.510580999999998</v>
      </c>
      <c r="K930" s="34">
        <v>7.1432169999999999</v>
      </c>
      <c r="L930" s="34">
        <f t="shared" si="185"/>
        <v>30.653797999999998</v>
      </c>
      <c r="M930" s="67">
        <f t="shared" si="186"/>
        <v>1.1241020826203124E-3</v>
      </c>
      <c r="N930" s="34">
        <v>44.104280000000003</v>
      </c>
      <c r="O930" s="68">
        <f t="shared" si="187"/>
        <v>8.2595031544589574E-4</v>
      </c>
      <c r="P930" s="71"/>
      <c r="Q930" s="10">
        <v>23</v>
      </c>
      <c r="R930" s="8">
        <v>165</v>
      </c>
      <c r="S930" s="8">
        <v>12</v>
      </c>
      <c r="T930" s="8">
        <v>10</v>
      </c>
      <c r="U930" s="8">
        <v>0</v>
      </c>
      <c r="V930" s="8">
        <v>7</v>
      </c>
      <c r="W930" s="22">
        <v>7</v>
      </c>
      <c r="X930" s="16">
        <v>224</v>
      </c>
      <c r="Y930" s="8">
        <v>214</v>
      </c>
      <c r="Z930" s="9">
        <f t="shared" si="188"/>
        <v>4.4642857142857095E-2</v>
      </c>
      <c r="AA930" s="8">
        <f t="shared" si="189"/>
        <v>10</v>
      </c>
      <c r="AB930" s="42" t="str">
        <f t="shared" si="190"/>
        <v>C. 100-250</v>
      </c>
      <c r="AC930" s="40">
        <v>0.9</v>
      </c>
      <c r="AD930" s="26">
        <f t="shared" si="191"/>
        <v>193</v>
      </c>
      <c r="AE930" s="31">
        <f t="shared" si="192"/>
        <v>1</v>
      </c>
      <c r="AF930" s="31">
        <f>Table1[[#This Row],[Contactable leads]]*Table1[[#This Row],[Average productive calls per lead]]</f>
        <v>193</v>
      </c>
      <c r="AG930" s="31">
        <f>Table1[[#This Row],[Total Calls]]*$AG$1</f>
        <v>173.70000000000002</v>
      </c>
      <c r="AH930" s="31">
        <f>IF(Table1[[#This Row],[MSRU]]="Metro",3,IF(Table1[[#This Row],[MSRU]]="URBAN",2,1))</f>
        <v>3</v>
      </c>
      <c r="AI930" s="23">
        <f t="shared" si="193"/>
        <v>24</v>
      </c>
      <c r="AJ930" s="4">
        <f t="shared" si="194"/>
        <v>8</v>
      </c>
      <c r="AK930" s="4">
        <f t="shared" si="195"/>
        <v>6</v>
      </c>
      <c r="AL930" s="4">
        <f t="shared" si="196"/>
        <v>15</v>
      </c>
      <c r="AM930" s="4">
        <f>(Table1[[#This Row],[Total Employees dedicated for sales pitch]]*Table1[[#This Row],[Working days]]*Table1[[#This Row],[Productive working hours]]*60)/Table1[[#This Row],[Minutes per connected call]]</f>
        <v>1728</v>
      </c>
      <c r="AN93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193</v>
      </c>
      <c r="AO930" s="22">
        <f>Table1[[#This Row],[Contactable leads]]-Table1[[#This Row],[Contacted leads]]</f>
        <v>0</v>
      </c>
      <c r="AP930" s="17"/>
    </row>
    <row r="931" spans="1:42" x14ac:dyDescent="0.35">
      <c r="A931" s="11">
        <v>973</v>
      </c>
      <c r="B931" s="5" t="str">
        <f>IF(Table1[[#This Row],[Savings]]&gt;0,"N","Y")</f>
        <v>N</v>
      </c>
      <c r="C931" s="5" t="s">
        <v>312</v>
      </c>
      <c r="D931" s="5" t="s">
        <v>340</v>
      </c>
      <c r="E931" s="5" t="s">
        <v>1217</v>
      </c>
      <c r="F931" s="6">
        <v>43320</v>
      </c>
      <c r="G931" s="7">
        <f t="shared" ca="1" si="184"/>
        <v>6</v>
      </c>
      <c r="H931" s="4">
        <v>6</v>
      </c>
      <c r="I931" s="5" t="str">
        <f>IF(Table1[[#This Row],[No of Employees]]&lt;5,"Below 5",IF(Table1[[#This Row],[No of Employees]]&lt;10,"5 to 10",IF(Table1[[#This Row],[No of Employees]]&lt;15,"10 to 15","Above 15")))</f>
        <v>5 to 10</v>
      </c>
      <c r="J931" s="57">
        <v>12.547729</v>
      </c>
      <c r="K931" s="34">
        <v>2.6511309999999999</v>
      </c>
      <c r="L931" s="34">
        <f t="shared" si="185"/>
        <v>15.19886</v>
      </c>
      <c r="M931" s="67">
        <f t="shared" si="186"/>
        <v>5.5735573710815744E-4</v>
      </c>
      <c r="N931" s="34">
        <v>28.994458999999999</v>
      </c>
      <c r="O931" s="68">
        <f t="shared" si="187"/>
        <v>5.4298545531710504E-4</v>
      </c>
      <c r="P931" s="71"/>
      <c r="Q931" s="10">
        <v>11</v>
      </c>
      <c r="R931" s="8">
        <v>125</v>
      </c>
      <c r="S931" s="8">
        <v>12</v>
      </c>
      <c r="T931" s="8">
        <v>7</v>
      </c>
      <c r="U931" s="8">
        <v>0</v>
      </c>
      <c r="V931" s="8">
        <v>2</v>
      </c>
      <c r="W931" s="22">
        <v>4</v>
      </c>
      <c r="X931" s="16">
        <v>161</v>
      </c>
      <c r="Y931" s="8">
        <v>158</v>
      </c>
      <c r="Z931" s="9">
        <f t="shared" si="188"/>
        <v>1.8633540372670843E-2</v>
      </c>
      <c r="AA931" s="8">
        <f t="shared" si="189"/>
        <v>3</v>
      </c>
      <c r="AB931" s="42" t="str">
        <f t="shared" si="190"/>
        <v>C. 100-250</v>
      </c>
      <c r="AC931" s="40">
        <v>0.9</v>
      </c>
      <c r="AD931" s="26">
        <f t="shared" si="191"/>
        <v>142</v>
      </c>
      <c r="AE931" s="31">
        <f t="shared" si="192"/>
        <v>1</v>
      </c>
      <c r="AF931" s="31">
        <f>Table1[[#This Row],[Contactable leads]]*Table1[[#This Row],[Average productive calls per lead]]</f>
        <v>142</v>
      </c>
      <c r="AG931" s="31">
        <f>Table1[[#This Row],[Total Calls]]*$AG$1</f>
        <v>127.8</v>
      </c>
      <c r="AH931" s="31">
        <f>IF(Table1[[#This Row],[MSRU]]="Metro",3,IF(Table1[[#This Row],[MSRU]]="URBAN",2,1))</f>
        <v>3</v>
      </c>
      <c r="AI931" s="23">
        <f t="shared" si="193"/>
        <v>24</v>
      </c>
      <c r="AJ931" s="4">
        <f t="shared" si="194"/>
        <v>8</v>
      </c>
      <c r="AK931" s="4">
        <f t="shared" si="195"/>
        <v>6</v>
      </c>
      <c r="AL931" s="4">
        <f t="shared" si="196"/>
        <v>15</v>
      </c>
      <c r="AM931" s="4">
        <f>(Table1[[#This Row],[Total Employees dedicated for sales pitch]]*Table1[[#This Row],[Working days]]*Table1[[#This Row],[Productive working hours]]*60)/Table1[[#This Row],[Minutes per connected call]]</f>
        <v>1728</v>
      </c>
      <c r="AN93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142</v>
      </c>
      <c r="AO931" s="22">
        <f>Table1[[#This Row],[Contactable leads]]-Table1[[#This Row],[Contacted leads]]</f>
        <v>0</v>
      </c>
      <c r="AP931" s="17"/>
    </row>
    <row r="932" spans="1:42" x14ac:dyDescent="0.35">
      <c r="A932" s="11">
        <v>975</v>
      </c>
      <c r="B932" s="5" t="str">
        <f>IF(Table1[[#This Row],[Savings]]&gt;0,"N","Y")</f>
        <v>N</v>
      </c>
      <c r="C932" s="5" t="s">
        <v>312</v>
      </c>
      <c r="D932" s="5" t="s">
        <v>343</v>
      </c>
      <c r="E932" s="5" t="s">
        <v>1218</v>
      </c>
      <c r="F932" s="6">
        <v>43305</v>
      </c>
      <c r="G932" s="7">
        <f t="shared" ca="1" si="184"/>
        <v>6</v>
      </c>
      <c r="H932" s="4">
        <v>4</v>
      </c>
      <c r="I932" s="5" t="str">
        <f>IF(Table1[[#This Row],[No of Employees]]&lt;5,"Below 5",IF(Table1[[#This Row],[No of Employees]]&lt;10,"5 to 10",IF(Table1[[#This Row],[No of Employees]]&lt;15,"10 to 15","Above 15")))</f>
        <v>Below 5</v>
      </c>
      <c r="J932" s="57">
        <v>6.2978459999999998</v>
      </c>
      <c r="K932" s="34">
        <v>1.8002279999999999</v>
      </c>
      <c r="L932" s="34">
        <f t="shared" si="185"/>
        <v>8.0980740000000004</v>
      </c>
      <c r="M932" s="67">
        <f t="shared" si="186"/>
        <v>2.9696358828401636E-4</v>
      </c>
      <c r="N932" s="34">
        <v>9.7798569999999998</v>
      </c>
      <c r="O932" s="68">
        <f t="shared" si="187"/>
        <v>1.8314948059838524E-4</v>
      </c>
      <c r="P932" s="71"/>
      <c r="Q932" s="10">
        <v>22</v>
      </c>
      <c r="R932" s="8">
        <v>42</v>
      </c>
      <c r="S932" s="8">
        <v>4</v>
      </c>
      <c r="T932" s="8">
        <v>4</v>
      </c>
      <c r="U932" s="8">
        <v>0</v>
      </c>
      <c r="V932" s="8">
        <v>3</v>
      </c>
      <c r="W932" s="22">
        <v>3</v>
      </c>
      <c r="X932" s="16">
        <v>78</v>
      </c>
      <c r="Y932" s="8">
        <v>75</v>
      </c>
      <c r="Z932" s="9">
        <f t="shared" si="188"/>
        <v>3.8461538461538436E-2</v>
      </c>
      <c r="AA932" s="8">
        <f t="shared" si="189"/>
        <v>3</v>
      </c>
      <c r="AB932" s="42" t="str">
        <f t="shared" si="190"/>
        <v>B. 50-100</v>
      </c>
      <c r="AC932" s="40">
        <v>0.9</v>
      </c>
      <c r="AD932" s="26">
        <f t="shared" si="191"/>
        <v>68</v>
      </c>
      <c r="AE932" s="31">
        <f t="shared" si="192"/>
        <v>1</v>
      </c>
      <c r="AF932" s="31">
        <f>Table1[[#This Row],[Contactable leads]]*Table1[[#This Row],[Average productive calls per lead]]</f>
        <v>68</v>
      </c>
      <c r="AG932" s="31">
        <f>Table1[[#This Row],[Total Calls]]*$AG$1</f>
        <v>61.2</v>
      </c>
      <c r="AH932" s="31">
        <f>IF(Table1[[#This Row],[MSRU]]="Metro",3,IF(Table1[[#This Row],[MSRU]]="URBAN",2,1))</f>
        <v>1</v>
      </c>
      <c r="AI932" s="23">
        <f t="shared" si="193"/>
        <v>24</v>
      </c>
      <c r="AJ932" s="4">
        <f t="shared" si="194"/>
        <v>8</v>
      </c>
      <c r="AK932" s="4">
        <f t="shared" si="195"/>
        <v>6</v>
      </c>
      <c r="AL932" s="4">
        <f t="shared" si="196"/>
        <v>15</v>
      </c>
      <c r="AM932" s="4">
        <f>(Table1[[#This Row],[Total Employees dedicated for sales pitch]]*Table1[[#This Row],[Working days]]*Table1[[#This Row],[Productive working hours]]*60)/Table1[[#This Row],[Minutes per connected call]]</f>
        <v>576</v>
      </c>
      <c r="AN93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68</v>
      </c>
      <c r="AO932" s="22">
        <f>Table1[[#This Row],[Contactable leads]]-Table1[[#This Row],[Contacted leads]]</f>
        <v>0</v>
      </c>
      <c r="AP932" s="17"/>
    </row>
    <row r="933" spans="1:42" x14ac:dyDescent="0.35">
      <c r="A933" s="11">
        <v>976</v>
      </c>
      <c r="B933" s="5" t="str">
        <f>IF(Table1[[#This Row],[Savings]]&gt;0,"N","Y")</f>
        <v>N</v>
      </c>
      <c r="C933" s="5" t="s">
        <v>312</v>
      </c>
      <c r="D933" s="5" t="s">
        <v>340</v>
      </c>
      <c r="E933" s="5" t="s">
        <v>1219</v>
      </c>
      <c r="F933" s="6">
        <v>43320</v>
      </c>
      <c r="G933" s="7">
        <f t="shared" ca="1" si="184"/>
        <v>6</v>
      </c>
      <c r="H933" s="4">
        <v>6</v>
      </c>
      <c r="I933" s="5" t="str">
        <f>IF(Table1[[#This Row],[No of Employees]]&lt;5,"Below 5",IF(Table1[[#This Row],[No of Employees]]&lt;10,"5 to 10",IF(Table1[[#This Row],[No of Employees]]&lt;15,"10 to 15","Above 15")))</f>
        <v>5 to 10</v>
      </c>
      <c r="J933" s="57">
        <v>18.33952</v>
      </c>
      <c r="K933" s="34">
        <v>2.3592819999999999</v>
      </c>
      <c r="L933" s="34">
        <f t="shared" si="185"/>
        <v>20.698802000000001</v>
      </c>
      <c r="M933" s="67">
        <f t="shared" si="186"/>
        <v>7.5904351023470208E-4</v>
      </c>
      <c r="N933" s="34">
        <v>56.898716999999998</v>
      </c>
      <c r="O933" s="68">
        <f t="shared" si="187"/>
        <v>1.0655544825721392E-3</v>
      </c>
      <c r="P933" s="71"/>
      <c r="Q933" s="10">
        <v>15</v>
      </c>
      <c r="R933" s="8">
        <v>318</v>
      </c>
      <c r="S933" s="8">
        <v>4</v>
      </c>
      <c r="T933" s="8">
        <v>10</v>
      </c>
      <c r="U933" s="8">
        <v>0</v>
      </c>
      <c r="V933" s="8">
        <v>2</v>
      </c>
      <c r="W933" s="22">
        <v>6</v>
      </c>
      <c r="X933" s="16">
        <v>355</v>
      </c>
      <c r="Y933" s="8">
        <v>344</v>
      </c>
      <c r="Z933" s="9">
        <f t="shared" si="188"/>
        <v>3.0985915492957705E-2</v>
      </c>
      <c r="AA933" s="8">
        <f t="shared" si="189"/>
        <v>11</v>
      </c>
      <c r="AB933" s="42" t="str">
        <f t="shared" si="190"/>
        <v>D. 240-500</v>
      </c>
      <c r="AC933" s="40">
        <v>0.9</v>
      </c>
      <c r="AD933" s="26">
        <f t="shared" si="191"/>
        <v>310</v>
      </c>
      <c r="AE933" s="31">
        <f t="shared" si="192"/>
        <v>1</v>
      </c>
      <c r="AF933" s="31">
        <f>Table1[[#This Row],[Contactable leads]]*Table1[[#This Row],[Average productive calls per lead]]</f>
        <v>310</v>
      </c>
      <c r="AG933" s="31">
        <f>Table1[[#This Row],[Total Calls]]*$AG$1</f>
        <v>279</v>
      </c>
      <c r="AH933" s="31">
        <f>IF(Table1[[#This Row],[MSRU]]="Metro",3,IF(Table1[[#This Row],[MSRU]]="URBAN",2,1))</f>
        <v>3</v>
      </c>
      <c r="AI933" s="23">
        <f t="shared" si="193"/>
        <v>24</v>
      </c>
      <c r="AJ933" s="4">
        <f t="shared" si="194"/>
        <v>8</v>
      </c>
      <c r="AK933" s="4">
        <f t="shared" si="195"/>
        <v>6</v>
      </c>
      <c r="AL933" s="4">
        <f t="shared" si="196"/>
        <v>15</v>
      </c>
      <c r="AM933" s="4">
        <f>(Table1[[#This Row],[Total Employees dedicated for sales pitch]]*Table1[[#This Row],[Working days]]*Table1[[#This Row],[Productive working hours]]*60)/Table1[[#This Row],[Minutes per connected call]]</f>
        <v>1728</v>
      </c>
      <c r="AN93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310</v>
      </c>
      <c r="AO933" s="22">
        <f>Table1[[#This Row],[Contactable leads]]-Table1[[#This Row],[Contacted leads]]</f>
        <v>0</v>
      </c>
      <c r="AP933" s="17"/>
    </row>
    <row r="934" spans="1:42" x14ac:dyDescent="0.35">
      <c r="A934" s="11">
        <v>977</v>
      </c>
      <c r="B934" s="5" t="str">
        <f>IF(Table1[[#This Row],[Savings]]&gt;0,"N","Y")</f>
        <v>N</v>
      </c>
      <c r="C934" s="5" t="s">
        <v>314</v>
      </c>
      <c r="D934" s="5" t="s">
        <v>340</v>
      </c>
      <c r="E934" s="5" t="s">
        <v>1220</v>
      </c>
      <c r="F934" s="6">
        <v>43384</v>
      </c>
      <c r="G934" s="7">
        <f t="shared" ca="1" si="184"/>
        <v>6</v>
      </c>
      <c r="H934" s="4">
        <v>6</v>
      </c>
      <c r="I934" s="5" t="str">
        <f>IF(Table1[[#This Row],[No of Employees]]&lt;5,"Below 5",IF(Table1[[#This Row],[No of Employees]]&lt;10,"5 to 10",IF(Table1[[#This Row],[No of Employees]]&lt;15,"10 to 15","Above 15")))</f>
        <v>5 to 10</v>
      </c>
      <c r="J934" s="57">
        <v>3.8745579999999999</v>
      </c>
      <c r="K934" s="34">
        <v>3.7363849999999998</v>
      </c>
      <c r="L934" s="34">
        <f t="shared" si="185"/>
        <v>7.6109429999999998</v>
      </c>
      <c r="M934" s="67">
        <f t="shared" si="186"/>
        <v>2.7910006052119505E-4</v>
      </c>
      <c r="N934" s="34">
        <v>16.202745</v>
      </c>
      <c r="O934" s="68">
        <f t="shared" si="187"/>
        <v>3.0343228239616219E-4</v>
      </c>
      <c r="P934" s="71"/>
      <c r="Q934" s="10">
        <v>25</v>
      </c>
      <c r="R934" s="8">
        <v>20</v>
      </c>
      <c r="S934" s="8">
        <v>7</v>
      </c>
      <c r="T934" s="8">
        <v>1</v>
      </c>
      <c r="U934" s="8">
        <v>0</v>
      </c>
      <c r="V934" s="8">
        <v>0</v>
      </c>
      <c r="W934" s="22">
        <v>4</v>
      </c>
      <c r="X934" s="16">
        <v>57</v>
      </c>
      <c r="Y934" s="8">
        <v>56</v>
      </c>
      <c r="Z934" s="9">
        <f t="shared" si="188"/>
        <v>1.7543859649122862E-2</v>
      </c>
      <c r="AA934" s="8">
        <f t="shared" si="189"/>
        <v>1</v>
      </c>
      <c r="AB934" s="42" t="str">
        <f t="shared" si="190"/>
        <v>B. 50-100</v>
      </c>
      <c r="AC934" s="40">
        <v>0.9</v>
      </c>
      <c r="AD934" s="26">
        <f t="shared" si="191"/>
        <v>50</v>
      </c>
      <c r="AE934" s="31">
        <f t="shared" si="192"/>
        <v>1</v>
      </c>
      <c r="AF934" s="31">
        <f>Table1[[#This Row],[Contactable leads]]*Table1[[#This Row],[Average productive calls per lead]]</f>
        <v>50</v>
      </c>
      <c r="AG934" s="31">
        <f>Table1[[#This Row],[Total Calls]]*$AG$1</f>
        <v>45</v>
      </c>
      <c r="AH934" s="31">
        <f>IF(Table1[[#This Row],[MSRU]]="Metro",3,IF(Table1[[#This Row],[MSRU]]="URBAN",2,1))</f>
        <v>3</v>
      </c>
      <c r="AI934" s="23">
        <f t="shared" si="193"/>
        <v>24</v>
      </c>
      <c r="AJ934" s="4">
        <f t="shared" si="194"/>
        <v>8</v>
      </c>
      <c r="AK934" s="4">
        <f t="shared" si="195"/>
        <v>6</v>
      </c>
      <c r="AL934" s="4">
        <f t="shared" si="196"/>
        <v>15</v>
      </c>
      <c r="AM934" s="4">
        <f>(Table1[[#This Row],[Total Employees dedicated for sales pitch]]*Table1[[#This Row],[Working days]]*Table1[[#This Row],[Productive working hours]]*60)/Table1[[#This Row],[Minutes per connected call]]</f>
        <v>1728</v>
      </c>
      <c r="AN93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50</v>
      </c>
      <c r="AO934" s="22">
        <f>Table1[[#This Row],[Contactable leads]]-Table1[[#This Row],[Contacted leads]]</f>
        <v>0</v>
      </c>
      <c r="AP934" s="17"/>
    </row>
    <row r="935" spans="1:42" x14ac:dyDescent="0.35">
      <c r="A935" s="11">
        <v>978</v>
      </c>
      <c r="B935" s="5" t="str">
        <f>IF(Table1[[#This Row],[Savings]]&gt;0,"N","Y")</f>
        <v>N</v>
      </c>
      <c r="C935" s="5" t="s">
        <v>314</v>
      </c>
      <c r="D935" s="5" t="s">
        <v>340</v>
      </c>
      <c r="E935" s="5" t="s">
        <v>1221</v>
      </c>
      <c r="F935" s="6">
        <v>43357</v>
      </c>
      <c r="G935" s="7">
        <f t="shared" ca="1" si="184"/>
        <v>6</v>
      </c>
      <c r="H935" s="4">
        <v>7</v>
      </c>
      <c r="I935" s="5" t="str">
        <f>IF(Table1[[#This Row],[No of Employees]]&lt;5,"Below 5",IF(Table1[[#This Row],[No of Employees]]&lt;10,"5 to 10",IF(Table1[[#This Row],[No of Employees]]&lt;15,"10 to 15","Above 15")))</f>
        <v>5 to 10</v>
      </c>
      <c r="J935" s="57">
        <v>5.9871239999999997</v>
      </c>
      <c r="K935" s="34">
        <v>0.99263000000000001</v>
      </c>
      <c r="L935" s="34">
        <f t="shared" si="185"/>
        <v>6.9797539999999998</v>
      </c>
      <c r="M935" s="67">
        <f t="shared" si="186"/>
        <v>2.5595379755479093E-4</v>
      </c>
      <c r="N935" s="34">
        <v>6.6309529999999999</v>
      </c>
      <c r="O935" s="68">
        <f t="shared" si="187"/>
        <v>1.2417927969931509E-4</v>
      </c>
      <c r="P935" s="71"/>
      <c r="Q935" s="10">
        <v>10</v>
      </c>
      <c r="R935" s="8">
        <v>30</v>
      </c>
      <c r="S935" s="8">
        <v>6</v>
      </c>
      <c r="T935" s="8">
        <v>2</v>
      </c>
      <c r="U935" s="8">
        <v>0</v>
      </c>
      <c r="V935" s="8">
        <v>1</v>
      </c>
      <c r="W935" s="22">
        <v>5</v>
      </c>
      <c r="X935" s="16">
        <v>54</v>
      </c>
      <c r="Y935" s="8">
        <v>52</v>
      </c>
      <c r="Z935" s="9">
        <f t="shared" si="188"/>
        <v>3.703703703703709E-2</v>
      </c>
      <c r="AA935" s="8">
        <f t="shared" si="189"/>
        <v>2</v>
      </c>
      <c r="AB935" s="42" t="str">
        <f t="shared" si="190"/>
        <v>B. 50-100</v>
      </c>
      <c r="AC935" s="40">
        <v>0.9</v>
      </c>
      <c r="AD935" s="26">
        <f t="shared" si="191"/>
        <v>47</v>
      </c>
      <c r="AE935" s="31">
        <f t="shared" si="192"/>
        <v>1</v>
      </c>
      <c r="AF935" s="31">
        <f>Table1[[#This Row],[Contactable leads]]*Table1[[#This Row],[Average productive calls per lead]]</f>
        <v>47</v>
      </c>
      <c r="AG935" s="31">
        <f>Table1[[#This Row],[Total Calls]]*$AG$1</f>
        <v>42.300000000000004</v>
      </c>
      <c r="AH935" s="31">
        <f>IF(Table1[[#This Row],[MSRU]]="Metro",3,IF(Table1[[#This Row],[MSRU]]="URBAN",2,1))</f>
        <v>3</v>
      </c>
      <c r="AI935" s="23">
        <f t="shared" si="193"/>
        <v>24</v>
      </c>
      <c r="AJ935" s="4">
        <f t="shared" si="194"/>
        <v>8</v>
      </c>
      <c r="AK935" s="4">
        <f t="shared" si="195"/>
        <v>6</v>
      </c>
      <c r="AL935" s="4">
        <f t="shared" si="196"/>
        <v>15</v>
      </c>
      <c r="AM935" s="4">
        <f>(Table1[[#This Row],[Total Employees dedicated for sales pitch]]*Table1[[#This Row],[Working days]]*Table1[[#This Row],[Productive working hours]]*60)/Table1[[#This Row],[Minutes per connected call]]</f>
        <v>1728</v>
      </c>
      <c r="AN93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47</v>
      </c>
      <c r="AO935" s="22">
        <f>Table1[[#This Row],[Contactable leads]]-Table1[[#This Row],[Contacted leads]]</f>
        <v>0</v>
      </c>
      <c r="AP935" s="17"/>
    </row>
    <row r="936" spans="1:42" x14ac:dyDescent="0.35">
      <c r="A936" s="11">
        <v>979</v>
      </c>
      <c r="B936" s="5" t="str">
        <f>IF(Table1[[#This Row],[Savings]]&gt;0,"N","Y")</f>
        <v>N</v>
      </c>
      <c r="C936" s="5" t="s">
        <v>312</v>
      </c>
      <c r="D936" s="5" t="s">
        <v>340</v>
      </c>
      <c r="E936" s="5" t="s">
        <v>1222</v>
      </c>
      <c r="F936" s="6">
        <v>43383</v>
      </c>
      <c r="G936" s="7">
        <f t="shared" ca="1" si="184"/>
        <v>6</v>
      </c>
      <c r="H936" s="4">
        <v>6</v>
      </c>
      <c r="I936" s="5" t="str">
        <f>IF(Table1[[#This Row],[No of Employees]]&lt;5,"Below 5",IF(Table1[[#This Row],[No of Employees]]&lt;10,"5 to 10",IF(Table1[[#This Row],[No of Employees]]&lt;15,"10 to 15","Above 15")))</f>
        <v>5 to 10</v>
      </c>
      <c r="J936" s="57">
        <v>46.523843999999997</v>
      </c>
      <c r="K936" s="34">
        <v>6.797034</v>
      </c>
      <c r="L936" s="34">
        <f t="shared" si="185"/>
        <v>53.320877999999993</v>
      </c>
      <c r="M936" s="67">
        <f t="shared" si="186"/>
        <v>1.9553241006854548E-3</v>
      </c>
      <c r="N936" s="34">
        <v>36.706541000000001</v>
      </c>
      <c r="O936" s="68">
        <f t="shared" si="187"/>
        <v>6.8741126978782345E-4</v>
      </c>
      <c r="P936" s="71"/>
      <c r="Q936" s="10">
        <v>12</v>
      </c>
      <c r="R936" s="8">
        <v>81</v>
      </c>
      <c r="S936" s="8">
        <v>4</v>
      </c>
      <c r="T936" s="8">
        <v>3</v>
      </c>
      <c r="U936" s="8">
        <v>0</v>
      </c>
      <c r="V936" s="8">
        <v>6</v>
      </c>
      <c r="W936" s="22">
        <v>12</v>
      </c>
      <c r="X936" s="16">
        <v>118</v>
      </c>
      <c r="Y936" s="8">
        <v>112</v>
      </c>
      <c r="Z936" s="9">
        <f t="shared" si="188"/>
        <v>5.084745762711862E-2</v>
      </c>
      <c r="AA936" s="8">
        <f t="shared" si="189"/>
        <v>6</v>
      </c>
      <c r="AB936" s="42" t="str">
        <f t="shared" si="190"/>
        <v>C. 100-250</v>
      </c>
      <c r="AC936" s="40">
        <v>0.9</v>
      </c>
      <c r="AD936" s="26">
        <f t="shared" si="191"/>
        <v>101</v>
      </c>
      <c r="AE936" s="31">
        <f t="shared" si="192"/>
        <v>1</v>
      </c>
      <c r="AF936" s="31">
        <f>Table1[[#This Row],[Contactable leads]]*Table1[[#This Row],[Average productive calls per lead]]</f>
        <v>101</v>
      </c>
      <c r="AG936" s="31">
        <f>Table1[[#This Row],[Total Calls]]*$AG$1</f>
        <v>90.9</v>
      </c>
      <c r="AH936" s="31">
        <f>IF(Table1[[#This Row],[MSRU]]="Metro",3,IF(Table1[[#This Row],[MSRU]]="URBAN",2,1))</f>
        <v>3</v>
      </c>
      <c r="AI936" s="23">
        <f t="shared" si="193"/>
        <v>24</v>
      </c>
      <c r="AJ936" s="4">
        <f t="shared" si="194"/>
        <v>8</v>
      </c>
      <c r="AK936" s="4">
        <f t="shared" si="195"/>
        <v>6</v>
      </c>
      <c r="AL936" s="4">
        <f t="shared" si="196"/>
        <v>15</v>
      </c>
      <c r="AM936" s="4">
        <f>(Table1[[#This Row],[Total Employees dedicated for sales pitch]]*Table1[[#This Row],[Working days]]*Table1[[#This Row],[Productive working hours]]*60)/Table1[[#This Row],[Minutes per connected call]]</f>
        <v>1728</v>
      </c>
      <c r="AN93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101</v>
      </c>
      <c r="AO936" s="22">
        <f>Table1[[#This Row],[Contactable leads]]-Table1[[#This Row],[Contacted leads]]</f>
        <v>0</v>
      </c>
      <c r="AP936" s="17"/>
    </row>
    <row r="937" spans="1:42" x14ac:dyDescent="0.35">
      <c r="A937" s="11">
        <v>980</v>
      </c>
      <c r="B937" s="5" t="str">
        <f>IF(Table1[[#This Row],[Savings]]&gt;0,"N","Y")</f>
        <v>N</v>
      </c>
      <c r="C937" s="5" t="s">
        <v>312</v>
      </c>
      <c r="D937" s="5" t="s">
        <v>343</v>
      </c>
      <c r="E937" s="5" t="s">
        <v>1223</v>
      </c>
      <c r="F937" s="6">
        <v>43432</v>
      </c>
      <c r="G937" s="7">
        <f t="shared" ca="1" si="184"/>
        <v>6</v>
      </c>
      <c r="H937" s="4">
        <v>4</v>
      </c>
      <c r="I937" s="5" t="str">
        <f>IF(Table1[[#This Row],[No of Employees]]&lt;5,"Below 5",IF(Table1[[#This Row],[No of Employees]]&lt;10,"5 to 10",IF(Table1[[#This Row],[No of Employees]]&lt;15,"10 to 15","Above 15")))</f>
        <v>Below 5</v>
      </c>
      <c r="J937" s="57">
        <v>13.892745</v>
      </c>
      <c r="K937" s="34">
        <v>3.252532</v>
      </c>
      <c r="L937" s="34">
        <f t="shared" si="185"/>
        <v>17.145277</v>
      </c>
      <c r="M937" s="67">
        <f t="shared" si="186"/>
        <v>6.2873258259228248E-4</v>
      </c>
      <c r="N937" s="34">
        <v>9.2909640000000007</v>
      </c>
      <c r="O937" s="68">
        <f t="shared" si="187"/>
        <v>1.7399387648084179E-4</v>
      </c>
      <c r="P937" s="71"/>
      <c r="Q937" s="10">
        <v>28</v>
      </c>
      <c r="R937" s="8">
        <v>68</v>
      </c>
      <c r="S937" s="8">
        <v>5</v>
      </c>
      <c r="T937" s="8">
        <v>0</v>
      </c>
      <c r="U937" s="8">
        <v>0</v>
      </c>
      <c r="V937" s="8">
        <v>5</v>
      </c>
      <c r="W937" s="22">
        <v>5</v>
      </c>
      <c r="X937" s="16">
        <v>111</v>
      </c>
      <c r="Y937" s="8">
        <v>109</v>
      </c>
      <c r="Z937" s="9">
        <f t="shared" si="188"/>
        <v>1.8018018018018056E-2</v>
      </c>
      <c r="AA937" s="8">
        <f t="shared" si="189"/>
        <v>2</v>
      </c>
      <c r="AB937" s="42" t="str">
        <f t="shared" si="190"/>
        <v>C. 100-250</v>
      </c>
      <c r="AC937" s="40">
        <v>0.9</v>
      </c>
      <c r="AD937" s="26">
        <f t="shared" si="191"/>
        <v>98</v>
      </c>
      <c r="AE937" s="31">
        <f t="shared" si="192"/>
        <v>1</v>
      </c>
      <c r="AF937" s="31">
        <f>Table1[[#This Row],[Contactable leads]]*Table1[[#This Row],[Average productive calls per lead]]</f>
        <v>98</v>
      </c>
      <c r="AG937" s="31">
        <f>Table1[[#This Row],[Total Calls]]*$AG$1</f>
        <v>88.2</v>
      </c>
      <c r="AH937" s="31">
        <f>IF(Table1[[#This Row],[MSRU]]="Metro",3,IF(Table1[[#This Row],[MSRU]]="URBAN",2,1))</f>
        <v>1</v>
      </c>
      <c r="AI937" s="23">
        <f t="shared" si="193"/>
        <v>24</v>
      </c>
      <c r="AJ937" s="4">
        <f t="shared" si="194"/>
        <v>8</v>
      </c>
      <c r="AK937" s="4">
        <f t="shared" si="195"/>
        <v>6</v>
      </c>
      <c r="AL937" s="4">
        <f t="shared" si="196"/>
        <v>15</v>
      </c>
      <c r="AM937" s="4">
        <f>(Table1[[#This Row],[Total Employees dedicated for sales pitch]]*Table1[[#This Row],[Working days]]*Table1[[#This Row],[Productive working hours]]*60)/Table1[[#This Row],[Minutes per connected call]]</f>
        <v>576</v>
      </c>
      <c r="AN93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98</v>
      </c>
      <c r="AO937" s="22">
        <f>Table1[[#This Row],[Contactable leads]]-Table1[[#This Row],[Contacted leads]]</f>
        <v>0</v>
      </c>
      <c r="AP937" s="17"/>
    </row>
    <row r="938" spans="1:42" x14ac:dyDescent="0.35">
      <c r="A938" s="11">
        <v>981</v>
      </c>
      <c r="B938" s="5" t="str">
        <f>IF(Table1[[#This Row],[Savings]]&gt;0,"N","Y")</f>
        <v>N</v>
      </c>
      <c r="C938" s="5" t="s">
        <v>312</v>
      </c>
      <c r="D938" s="5" t="s">
        <v>340</v>
      </c>
      <c r="E938" s="5" t="s">
        <v>1224</v>
      </c>
      <c r="F938" s="6">
        <v>43417</v>
      </c>
      <c r="G938" s="7">
        <f t="shared" ca="1" si="184"/>
        <v>6</v>
      </c>
      <c r="H938" s="4">
        <v>2</v>
      </c>
      <c r="I938" s="5" t="str">
        <f>IF(Table1[[#This Row],[No of Employees]]&lt;5,"Below 5",IF(Table1[[#This Row],[No of Employees]]&lt;10,"5 to 10",IF(Table1[[#This Row],[No of Employees]]&lt;15,"10 to 15","Above 15")))</f>
        <v>Below 5</v>
      </c>
      <c r="J938" s="57">
        <v>8.999625</v>
      </c>
      <c r="K938" s="34">
        <v>4.9740000000000001E-3</v>
      </c>
      <c r="L938" s="34">
        <f t="shared" si="185"/>
        <v>9.0045990000000007</v>
      </c>
      <c r="M938" s="67">
        <f t="shared" si="186"/>
        <v>3.3020666767167916E-4</v>
      </c>
      <c r="N938" s="34">
        <v>8.2293199999999995</v>
      </c>
      <c r="O938" s="68">
        <f t="shared" si="187"/>
        <v>1.5411224148552516E-4</v>
      </c>
      <c r="P938" s="71"/>
      <c r="Q938" s="10">
        <v>45</v>
      </c>
      <c r="R938" s="8">
        <v>78</v>
      </c>
      <c r="S938" s="8">
        <v>2</v>
      </c>
      <c r="T938" s="8">
        <v>2</v>
      </c>
      <c r="U938" s="8">
        <v>0</v>
      </c>
      <c r="V938" s="8">
        <v>6</v>
      </c>
      <c r="W938" s="22">
        <v>2</v>
      </c>
      <c r="X938" s="16">
        <v>135</v>
      </c>
      <c r="Y938" s="8">
        <v>132</v>
      </c>
      <c r="Z938" s="9">
        <f t="shared" si="188"/>
        <v>2.2222222222222254E-2</v>
      </c>
      <c r="AA938" s="8">
        <f t="shared" si="189"/>
        <v>3</v>
      </c>
      <c r="AB938" s="42" t="str">
        <f t="shared" si="190"/>
        <v>C. 100-250</v>
      </c>
      <c r="AC938" s="40">
        <v>0.9</v>
      </c>
      <c r="AD938" s="26">
        <f t="shared" si="191"/>
        <v>119</v>
      </c>
      <c r="AE938" s="31">
        <f t="shared" si="192"/>
        <v>1</v>
      </c>
      <c r="AF938" s="31">
        <f>Table1[[#This Row],[Contactable leads]]*Table1[[#This Row],[Average productive calls per lead]]</f>
        <v>119</v>
      </c>
      <c r="AG938" s="31">
        <f>Table1[[#This Row],[Total Calls]]*$AG$1</f>
        <v>107.10000000000001</v>
      </c>
      <c r="AH938" s="31">
        <f>IF(Table1[[#This Row],[MSRU]]="Metro",3,IF(Table1[[#This Row],[MSRU]]="URBAN",2,1))</f>
        <v>3</v>
      </c>
      <c r="AI938" s="23">
        <f t="shared" si="193"/>
        <v>24</v>
      </c>
      <c r="AJ938" s="4">
        <f t="shared" si="194"/>
        <v>8</v>
      </c>
      <c r="AK938" s="4">
        <f t="shared" si="195"/>
        <v>6</v>
      </c>
      <c r="AL938" s="4">
        <f t="shared" si="196"/>
        <v>15</v>
      </c>
      <c r="AM938" s="4">
        <f>(Table1[[#This Row],[Total Employees dedicated for sales pitch]]*Table1[[#This Row],[Working days]]*Table1[[#This Row],[Productive working hours]]*60)/Table1[[#This Row],[Minutes per connected call]]</f>
        <v>1728</v>
      </c>
      <c r="AN93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119</v>
      </c>
      <c r="AO938" s="22">
        <f>Table1[[#This Row],[Contactable leads]]-Table1[[#This Row],[Contacted leads]]</f>
        <v>0</v>
      </c>
      <c r="AP938" s="17"/>
    </row>
    <row r="939" spans="1:42" x14ac:dyDescent="0.35">
      <c r="A939" s="11">
        <v>982</v>
      </c>
      <c r="B939" s="5" t="str">
        <f>IF(Table1[[#This Row],[Savings]]&gt;0,"N","Y")</f>
        <v>N</v>
      </c>
      <c r="C939" s="5" t="s">
        <v>311</v>
      </c>
      <c r="D939" s="5" t="s">
        <v>356</v>
      </c>
      <c r="E939" s="5" t="s">
        <v>1225</v>
      </c>
      <c r="F939" s="6">
        <v>43406</v>
      </c>
      <c r="G939" s="7">
        <f t="shared" ca="1" si="184"/>
        <v>6</v>
      </c>
      <c r="H939" s="4">
        <v>3</v>
      </c>
      <c r="I939" s="5" t="str">
        <f>IF(Table1[[#This Row],[No of Employees]]&lt;5,"Below 5",IF(Table1[[#This Row],[No of Employees]]&lt;10,"5 to 10",IF(Table1[[#This Row],[No of Employees]]&lt;15,"10 to 15","Above 15")))</f>
        <v>Below 5</v>
      </c>
      <c r="J939" s="57">
        <v>2.6295489999999999</v>
      </c>
      <c r="K939" s="34">
        <v>1.0815619999999999</v>
      </c>
      <c r="L939" s="34">
        <f t="shared" si="185"/>
        <v>3.7111109999999998</v>
      </c>
      <c r="M939" s="67">
        <f t="shared" si="186"/>
        <v>1.3608974665831457E-4</v>
      </c>
      <c r="N939" s="34">
        <v>2.8611460000000002</v>
      </c>
      <c r="O939" s="68">
        <f t="shared" si="187"/>
        <v>5.3581295086027086E-5</v>
      </c>
      <c r="P939" s="71"/>
      <c r="Q939" s="10">
        <v>11</v>
      </c>
      <c r="R939" s="8">
        <v>32</v>
      </c>
      <c r="S939" s="8">
        <v>9</v>
      </c>
      <c r="T939" s="8">
        <v>1</v>
      </c>
      <c r="U939" s="8">
        <v>0</v>
      </c>
      <c r="V939" s="8">
        <v>1</v>
      </c>
      <c r="W939" s="22">
        <v>1</v>
      </c>
      <c r="X939" s="16">
        <v>55</v>
      </c>
      <c r="Y939" s="8">
        <v>54</v>
      </c>
      <c r="Z939" s="9">
        <f t="shared" si="188"/>
        <v>1.8181818181818188E-2</v>
      </c>
      <c r="AA939" s="8">
        <f t="shared" si="189"/>
        <v>1</v>
      </c>
      <c r="AB939" s="42" t="str">
        <f t="shared" si="190"/>
        <v>B. 50-100</v>
      </c>
      <c r="AC939" s="40">
        <v>0.9</v>
      </c>
      <c r="AD939" s="26">
        <f t="shared" si="191"/>
        <v>49</v>
      </c>
      <c r="AE939" s="31">
        <f t="shared" si="192"/>
        <v>1</v>
      </c>
      <c r="AF939" s="31">
        <f>Table1[[#This Row],[Contactable leads]]*Table1[[#This Row],[Average productive calls per lead]]</f>
        <v>49</v>
      </c>
      <c r="AG939" s="31">
        <f>Table1[[#This Row],[Total Calls]]*$AG$1</f>
        <v>44.1</v>
      </c>
      <c r="AH939" s="31">
        <f>IF(Table1[[#This Row],[MSRU]]="Metro",3,IF(Table1[[#This Row],[MSRU]]="URBAN",2,1))</f>
        <v>2</v>
      </c>
      <c r="AI939" s="23">
        <f t="shared" si="193"/>
        <v>24</v>
      </c>
      <c r="AJ939" s="4">
        <f t="shared" si="194"/>
        <v>8</v>
      </c>
      <c r="AK939" s="4">
        <f t="shared" si="195"/>
        <v>6</v>
      </c>
      <c r="AL939" s="4">
        <f t="shared" si="196"/>
        <v>15</v>
      </c>
      <c r="AM939" s="4">
        <f>(Table1[[#This Row],[Total Employees dedicated for sales pitch]]*Table1[[#This Row],[Working days]]*Table1[[#This Row],[Productive working hours]]*60)/Table1[[#This Row],[Minutes per connected call]]</f>
        <v>1152</v>
      </c>
      <c r="AN93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49</v>
      </c>
      <c r="AO939" s="22">
        <f>Table1[[#This Row],[Contactable leads]]-Table1[[#This Row],[Contacted leads]]</f>
        <v>0</v>
      </c>
      <c r="AP939" s="17"/>
    </row>
    <row r="940" spans="1:42" x14ac:dyDescent="0.35">
      <c r="A940" s="11">
        <v>983</v>
      </c>
      <c r="B940" s="5" t="str">
        <f>IF(Table1[[#This Row],[Savings]]&gt;0,"N","Y")</f>
        <v>N</v>
      </c>
      <c r="C940" s="5" t="s">
        <v>312</v>
      </c>
      <c r="D940" s="5" t="s">
        <v>340</v>
      </c>
      <c r="E940" s="5" t="s">
        <v>1226</v>
      </c>
      <c r="F940" s="6">
        <v>43469</v>
      </c>
      <c r="G940" s="7">
        <f t="shared" ca="1" si="184"/>
        <v>6</v>
      </c>
      <c r="H940" s="4">
        <v>4</v>
      </c>
      <c r="I940" s="5" t="str">
        <f>IF(Table1[[#This Row],[No of Employees]]&lt;5,"Below 5",IF(Table1[[#This Row],[No of Employees]]&lt;10,"5 to 10",IF(Table1[[#This Row],[No of Employees]]&lt;15,"10 to 15","Above 15")))</f>
        <v>Below 5</v>
      </c>
      <c r="J940" s="57">
        <v>13.218629999999999</v>
      </c>
      <c r="K940" s="34">
        <v>3.666096</v>
      </c>
      <c r="L940" s="34">
        <f t="shared" si="185"/>
        <v>16.884726000000001</v>
      </c>
      <c r="M940" s="67">
        <f t="shared" si="186"/>
        <v>6.1917794529321745E-4</v>
      </c>
      <c r="N940" s="34">
        <v>32.981610000000003</v>
      </c>
      <c r="O940" s="68">
        <f t="shared" si="187"/>
        <v>6.1765368765601689E-4</v>
      </c>
      <c r="P940" s="71"/>
      <c r="Q940" s="10">
        <v>8</v>
      </c>
      <c r="R940" s="8">
        <v>128</v>
      </c>
      <c r="S940" s="8">
        <v>17</v>
      </c>
      <c r="T940" s="8">
        <v>3</v>
      </c>
      <c r="U940" s="8">
        <v>0</v>
      </c>
      <c r="V940" s="8">
        <v>3</v>
      </c>
      <c r="W940" s="22">
        <v>8</v>
      </c>
      <c r="X940" s="16">
        <v>167</v>
      </c>
      <c r="Y940" s="8">
        <v>162</v>
      </c>
      <c r="Z940" s="9">
        <f t="shared" si="188"/>
        <v>2.9940119760479056E-2</v>
      </c>
      <c r="AA940" s="8">
        <f t="shared" si="189"/>
        <v>5</v>
      </c>
      <c r="AB940" s="42" t="str">
        <f t="shared" si="190"/>
        <v>C. 100-250</v>
      </c>
      <c r="AC940" s="40">
        <v>0.9</v>
      </c>
      <c r="AD940" s="26">
        <f t="shared" si="191"/>
        <v>146</v>
      </c>
      <c r="AE940" s="31">
        <f t="shared" si="192"/>
        <v>1</v>
      </c>
      <c r="AF940" s="31">
        <f>Table1[[#This Row],[Contactable leads]]*Table1[[#This Row],[Average productive calls per lead]]</f>
        <v>146</v>
      </c>
      <c r="AG940" s="31">
        <f>Table1[[#This Row],[Total Calls]]*$AG$1</f>
        <v>131.4</v>
      </c>
      <c r="AH940" s="31">
        <f>IF(Table1[[#This Row],[MSRU]]="Metro",3,IF(Table1[[#This Row],[MSRU]]="URBAN",2,1))</f>
        <v>3</v>
      </c>
      <c r="AI940" s="23">
        <f t="shared" si="193"/>
        <v>24</v>
      </c>
      <c r="AJ940" s="4">
        <f t="shared" si="194"/>
        <v>8</v>
      </c>
      <c r="AK940" s="4">
        <f t="shared" si="195"/>
        <v>6</v>
      </c>
      <c r="AL940" s="4">
        <f t="shared" si="196"/>
        <v>15</v>
      </c>
      <c r="AM940" s="4">
        <f>(Table1[[#This Row],[Total Employees dedicated for sales pitch]]*Table1[[#This Row],[Working days]]*Table1[[#This Row],[Productive working hours]]*60)/Table1[[#This Row],[Minutes per connected call]]</f>
        <v>1728</v>
      </c>
      <c r="AN94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146</v>
      </c>
      <c r="AO940" s="22">
        <f>Table1[[#This Row],[Contactable leads]]-Table1[[#This Row],[Contacted leads]]</f>
        <v>0</v>
      </c>
      <c r="AP940" s="17"/>
    </row>
    <row r="941" spans="1:42" x14ac:dyDescent="0.35">
      <c r="A941" s="11">
        <v>984</v>
      </c>
      <c r="B941" s="5" t="str">
        <f>IF(Table1[[#This Row],[Savings]]&gt;0,"N","Y")</f>
        <v>N</v>
      </c>
      <c r="C941" s="5" t="s">
        <v>188</v>
      </c>
      <c r="D941" s="5" t="s">
        <v>343</v>
      </c>
      <c r="E941" s="5" t="s">
        <v>1227</v>
      </c>
      <c r="F941" s="6">
        <v>43496</v>
      </c>
      <c r="G941" s="7">
        <f t="shared" ca="1" si="184"/>
        <v>6</v>
      </c>
      <c r="H941" s="4">
        <v>3</v>
      </c>
      <c r="I941" s="5" t="str">
        <f>IF(Table1[[#This Row],[No of Employees]]&lt;5,"Below 5",IF(Table1[[#This Row],[No of Employees]]&lt;10,"5 to 10",IF(Table1[[#This Row],[No of Employees]]&lt;15,"10 to 15","Above 15")))</f>
        <v>Below 5</v>
      </c>
      <c r="J941" s="57">
        <v>5.0013779999999999</v>
      </c>
      <c r="K941" s="34">
        <v>1.7273E-2</v>
      </c>
      <c r="L941" s="34">
        <f t="shared" si="185"/>
        <v>5.0186510000000002</v>
      </c>
      <c r="M941" s="67">
        <f t="shared" si="186"/>
        <v>1.8403840336667299E-4</v>
      </c>
      <c r="N941" s="34">
        <v>6.7473510000000001</v>
      </c>
      <c r="O941" s="68">
        <f t="shared" si="187"/>
        <v>1.263590900219702E-4</v>
      </c>
      <c r="P941" s="71"/>
      <c r="Q941" s="10">
        <v>6</v>
      </c>
      <c r="R941" s="8">
        <v>64</v>
      </c>
      <c r="S941" s="8">
        <v>0</v>
      </c>
      <c r="T941" s="8">
        <v>1</v>
      </c>
      <c r="U941" s="8">
        <v>0</v>
      </c>
      <c r="V941" s="8">
        <v>1</v>
      </c>
      <c r="W941" s="22">
        <v>0</v>
      </c>
      <c r="X941" s="16">
        <v>72</v>
      </c>
      <c r="Y941" s="8">
        <v>70</v>
      </c>
      <c r="Z941" s="9">
        <f t="shared" si="188"/>
        <v>2.777777777777779E-2</v>
      </c>
      <c r="AA941" s="8">
        <f t="shared" si="189"/>
        <v>2</v>
      </c>
      <c r="AB941" s="42" t="str">
        <f t="shared" si="190"/>
        <v>B. 50-100</v>
      </c>
      <c r="AC941" s="40">
        <v>0.9</v>
      </c>
      <c r="AD941" s="26">
        <f t="shared" si="191"/>
        <v>63</v>
      </c>
      <c r="AE941" s="31">
        <f t="shared" si="192"/>
        <v>1</v>
      </c>
      <c r="AF941" s="31">
        <f>Table1[[#This Row],[Contactable leads]]*Table1[[#This Row],[Average productive calls per lead]]</f>
        <v>63</v>
      </c>
      <c r="AG941" s="31">
        <f>Table1[[#This Row],[Total Calls]]*$AG$1</f>
        <v>56.7</v>
      </c>
      <c r="AH941" s="31">
        <f>IF(Table1[[#This Row],[MSRU]]="Metro",3,IF(Table1[[#This Row],[MSRU]]="URBAN",2,1))</f>
        <v>1</v>
      </c>
      <c r="AI941" s="23">
        <f t="shared" si="193"/>
        <v>24</v>
      </c>
      <c r="AJ941" s="4">
        <f t="shared" si="194"/>
        <v>8</v>
      </c>
      <c r="AK941" s="4">
        <f t="shared" si="195"/>
        <v>6</v>
      </c>
      <c r="AL941" s="4">
        <f t="shared" si="196"/>
        <v>15</v>
      </c>
      <c r="AM941" s="4">
        <f>(Table1[[#This Row],[Total Employees dedicated for sales pitch]]*Table1[[#This Row],[Working days]]*Table1[[#This Row],[Productive working hours]]*60)/Table1[[#This Row],[Minutes per connected call]]</f>
        <v>576</v>
      </c>
      <c r="AN94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63</v>
      </c>
      <c r="AO941" s="22">
        <f>Table1[[#This Row],[Contactable leads]]-Table1[[#This Row],[Contacted leads]]</f>
        <v>0</v>
      </c>
      <c r="AP941" s="17"/>
    </row>
    <row r="942" spans="1:42" x14ac:dyDescent="0.35">
      <c r="A942" s="11">
        <v>985</v>
      </c>
      <c r="B942" s="5" t="str">
        <f>IF(Table1[[#This Row],[Savings]]&gt;0,"N","Y")</f>
        <v>N</v>
      </c>
      <c r="C942" s="5" t="s">
        <v>314</v>
      </c>
      <c r="D942" s="5" t="s">
        <v>175</v>
      </c>
      <c r="E942" s="5" t="s">
        <v>1228</v>
      </c>
      <c r="F942" s="6">
        <v>43671</v>
      </c>
      <c r="G942" s="7">
        <f t="shared" ca="1" si="184"/>
        <v>5</v>
      </c>
      <c r="H942" s="4">
        <v>6</v>
      </c>
      <c r="I942" s="5" t="str">
        <f>IF(Table1[[#This Row],[No of Employees]]&lt;5,"Below 5",IF(Table1[[#This Row],[No of Employees]]&lt;10,"5 to 10",IF(Table1[[#This Row],[No of Employees]]&lt;15,"10 to 15","Above 15")))</f>
        <v>5 to 10</v>
      </c>
      <c r="J942" s="57">
        <v>5.3796759999999999</v>
      </c>
      <c r="K942" s="34">
        <v>1.764197</v>
      </c>
      <c r="L942" s="34">
        <f t="shared" si="185"/>
        <v>7.1438730000000001</v>
      </c>
      <c r="M942" s="67">
        <f t="shared" si="186"/>
        <v>2.6197218750104048E-4</v>
      </c>
      <c r="N942" s="34">
        <v>4.3888829999999999</v>
      </c>
      <c r="O942" s="68">
        <f t="shared" si="187"/>
        <v>8.2191553706468601E-5</v>
      </c>
      <c r="P942" s="71"/>
      <c r="Q942" s="10">
        <v>9</v>
      </c>
      <c r="R942" s="8">
        <v>39</v>
      </c>
      <c r="S942" s="8">
        <v>8</v>
      </c>
      <c r="T942" s="8">
        <v>3</v>
      </c>
      <c r="U942" s="8">
        <v>0</v>
      </c>
      <c r="V942" s="8">
        <v>1</v>
      </c>
      <c r="W942" s="22">
        <v>5</v>
      </c>
      <c r="X942" s="16">
        <v>65</v>
      </c>
      <c r="Y942" s="8">
        <v>62</v>
      </c>
      <c r="Z942" s="9">
        <f t="shared" si="188"/>
        <v>4.6153846153846101E-2</v>
      </c>
      <c r="AA942" s="8">
        <f t="shared" si="189"/>
        <v>3</v>
      </c>
      <c r="AB942" s="42" t="str">
        <f t="shared" si="190"/>
        <v>B. 50-100</v>
      </c>
      <c r="AC942" s="40">
        <v>0.9</v>
      </c>
      <c r="AD942" s="26">
        <f t="shared" si="191"/>
        <v>56</v>
      </c>
      <c r="AE942" s="31">
        <f t="shared" si="192"/>
        <v>1</v>
      </c>
      <c r="AF942" s="31">
        <f>Table1[[#This Row],[Contactable leads]]*Table1[[#This Row],[Average productive calls per lead]]</f>
        <v>56</v>
      </c>
      <c r="AG942" s="31">
        <f>Table1[[#This Row],[Total Calls]]*$AG$1</f>
        <v>50.4</v>
      </c>
      <c r="AH942" s="31">
        <f>IF(Table1[[#This Row],[MSRU]]="Metro",3,IF(Table1[[#This Row],[MSRU]]="URBAN",2,1))</f>
        <v>1</v>
      </c>
      <c r="AI942" s="23">
        <f t="shared" si="193"/>
        <v>24</v>
      </c>
      <c r="AJ942" s="4">
        <f t="shared" si="194"/>
        <v>8</v>
      </c>
      <c r="AK942" s="4">
        <f t="shared" si="195"/>
        <v>6</v>
      </c>
      <c r="AL942" s="4">
        <f t="shared" si="196"/>
        <v>15</v>
      </c>
      <c r="AM942" s="4">
        <f>(Table1[[#This Row],[Total Employees dedicated for sales pitch]]*Table1[[#This Row],[Working days]]*Table1[[#This Row],[Productive working hours]]*60)/Table1[[#This Row],[Minutes per connected call]]</f>
        <v>576</v>
      </c>
      <c r="AN94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56</v>
      </c>
      <c r="AO942" s="22">
        <f>Table1[[#This Row],[Contactable leads]]-Table1[[#This Row],[Contacted leads]]</f>
        <v>0</v>
      </c>
      <c r="AP942" s="17"/>
    </row>
    <row r="943" spans="1:42" x14ac:dyDescent="0.35">
      <c r="A943" s="11">
        <v>986</v>
      </c>
      <c r="B943" s="5" t="str">
        <f>IF(Table1[[#This Row],[Savings]]&gt;0,"N","Y")</f>
        <v>N</v>
      </c>
      <c r="C943" s="5" t="s">
        <v>312</v>
      </c>
      <c r="D943" s="5" t="s">
        <v>340</v>
      </c>
      <c r="E943" s="5" t="s">
        <v>1229</v>
      </c>
      <c r="F943" s="6">
        <v>43775</v>
      </c>
      <c r="G943" s="7">
        <f t="shared" ca="1" si="184"/>
        <v>5</v>
      </c>
      <c r="H943" s="4">
        <v>5</v>
      </c>
      <c r="I943" s="5" t="str">
        <f>IF(Table1[[#This Row],[No of Employees]]&lt;5,"Below 5",IF(Table1[[#This Row],[No of Employees]]&lt;10,"5 to 10",IF(Table1[[#This Row],[No of Employees]]&lt;15,"10 to 15","Above 15")))</f>
        <v>5 to 10</v>
      </c>
      <c r="J943" s="57">
        <v>19.181270000000001</v>
      </c>
      <c r="K943" s="34">
        <v>3.0030030000000001</v>
      </c>
      <c r="L943" s="34">
        <f t="shared" si="185"/>
        <v>22.184273000000001</v>
      </c>
      <c r="M943" s="67">
        <f t="shared" si="186"/>
        <v>8.1351705523464231E-4</v>
      </c>
      <c r="N943" s="34">
        <v>17.494757</v>
      </c>
      <c r="O943" s="68">
        <f t="shared" si="187"/>
        <v>3.276280683597894E-4</v>
      </c>
      <c r="P943" s="71"/>
      <c r="Q943" s="10">
        <v>62</v>
      </c>
      <c r="R943" s="8">
        <v>95</v>
      </c>
      <c r="S943" s="8">
        <v>9</v>
      </c>
      <c r="T943" s="8">
        <v>2</v>
      </c>
      <c r="U943" s="8">
        <v>0</v>
      </c>
      <c r="V943" s="8">
        <v>2</v>
      </c>
      <c r="W943" s="22">
        <v>4</v>
      </c>
      <c r="X943" s="16">
        <v>174</v>
      </c>
      <c r="Y943" s="8">
        <v>171</v>
      </c>
      <c r="Z943" s="9">
        <f t="shared" si="188"/>
        <v>1.7241379310344862E-2</v>
      </c>
      <c r="AA943" s="8">
        <f t="shared" si="189"/>
        <v>3</v>
      </c>
      <c r="AB943" s="42" t="str">
        <f t="shared" si="190"/>
        <v>C. 100-250</v>
      </c>
      <c r="AC943" s="40">
        <v>0.9</v>
      </c>
      <c r="AD943" s="26">
        <f t="shared" si="191"/>
        <v>154</v>
      </c>
      <c r="AE943" s="31">
        <f t="shared" si="192"/>
        <v>1</v>
      </c>
      <c r="AF943" s="31">
        <f>Table1[[#This Row],[Contactable leads]]*Table1[[#This Row],[Average productive calls per lead]]</f>
        <v>154</v>
      </c>
      <c r="AG943" s="31">
        <f>Table1[[#This Row],[Total Calls]]*$AG$1</f>
        <v>138.6</v>
      </c>
      <c r="AH943" s="31">
        <f>IF(Table1[[#This Row],[MSRU]]="Metro",3,IF(Table1[[#This Row],[MSRU]]="URBAN",2,1))</f>
        <v>3</v>
      </c>
      <c r="AI943" s="23">
        <f t="shared" si="193"/>
        <v>24</v>
      </c>
      <c r="AJ943" s="4">
        <f t="shared" si="194"/>
        <v>8</v>
      </c>
      <c r="AK943" s="4">
        <f t="shared" si="195"/>
        <v>6</v>
      </c>
      <c r="AL943" s="4">
        <f t="shared" si="196"/>
        <v>15</v>
      </c>
      <c r="AM943" s="4">
        <f>(Table1[[#This Row],[Total Employees dedicated for sales pitch]]*Table1[[#This Row],[Working days]]*Table1[[#This Row],[Productive working hours]]*60)/Table1[[#This Row],[Minutes per connected call]]</f>
        <v>1728</v>
      </c>
      <c r="AN94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154</v>
      </c>
      <c r="AO943" s="22">
        <f>Table1[[#This Row],[Contactable leads]]-Table1[[#This Row],[Contacted leads]]</f>
        <v>0</v>
      </c>
      <c r="AP943" s="17"/>
    </row>
    <row r="944" spans="1:42" x14ac:dyDescent="0.35">
      <c r="A944" s="11">
        <v>987</v>
      </c>
      <c r="B944" s="5" t="str">
        <f>IF(Table1[[#This Row],[Savings]]&gt;0,"N","Y")</f>
        <v>N</v>
      </c>
      <c r="C944" s="5" t="s">
        <v>190</v>
      </c>
      <c r="D944" s="5" t="s">
        <v>175</v>
      </c>
      <c r="E944" s="5" t="s">
        <v>1230</v>
      </c>
      <c r="F944" s="6">
        <v>43761</v>
      </c>
      <c r="G944" s="7">
        <f t="shared" ca="1" si="184"/>
        <v>5</v>
      </c>
      <c r="H944" s="4">
        <v>5</v>
      </c>
      <c r="I944" s="5" t="str">
        <f>IF(Table1[[#This Row],[No of Employees]]&lt;5,"Below 5",IF(Table1[[#This Row],[No of Employees]]&lt;10,"5 to 10",IF(Table1[[#This Row],[No of Employees]]&lt;15,"10 to 15","Above 15")))</f>
        <v>5 to 10</v>
      </c>
      <c r="J944" s="57">
        <v>11.102201000000001</v>
      </c>
      <c r="K944" s="34">
        <v>1.3851519999999999</v>
      </c>
      <c r="L944" s="34">
        <f t="shared" si="185"/>
        <v>12.487353000000001</v>
      </c>
      <c r="M944" s="67">
        <f t="shared" si="186"/>
        <v>4.5792235969307972E-4</v>
      </c>
      <c r="N944" s="34">
        <v>10.961105</v>
      </c>
      <c r="O944" s="68">
        <f t="shared" si="187"/>
        <v>2.0527096536629969E-4</v>
      </c>
      <c r="P944" s="71"/>
      <c r="Q944" s="10">
        <v>34</v>
      </c>
      <c r="R944" s="8">
        <v>65</v>
      </c>
      <c r="S944" s="8">
        <v>9</v>
      </c>
      <c r="T944" s="8">
        <v>3</v>
      </c>
      <c r="U944" s="8">
        <v>0</v>
      </c>
      <c r="V944" s="8">
        <v>0</v>
      </c>
      <c r="W944" s="22">
        <v>9</v>
      </c>
      <c r="X944" s="16">
        <v>120</v>
      </c>
      <c r="Y944" s="8">
        <v>118</v>
      </c>
      <c r="Z944" s="9">
        <f t="shared" si="188"/>
        <v>1.6666666666666718E-2</v>
      </c>
      <c r="AA944" s="8">
        <f t="shared" si="189"/>
        <v>2</v>
      </c>
      <c r="AB944" s="42" t="str">
        <f t="shared" si="190"/>
        <v>C. 100-250</v>
      </c>
      <c r="AC944" s="40">
        <v>0.9</v>
      </c>
      <c r="AD944" s="26">
        <f t="shared" si="191"/>
        <v>106</v>
      </c>
      <c r="AE944" s="31">
        <f t="shared" si="192"/>
        <v>1</v>
      </c>
      <c r="AF944" s="31">
        <f>Table1[[#This Row],[Contactable leads]]*Table1[[#This Row],[Average productive calls per lead]]</f>
        <v>106</v>
      </c>
      <c r="AG944" s="31">
        <f>Table1[[#This Row],[Total Calls]]*$AG$1</f>
        <v>95.4</v>
      </c>
      <c r="AH944" s="31">
        <f>IF(Table1[[#This Row],[MSRU]]="Metro",3,IF(Table1[[#This Row],[MSRU]]="URBAN",2,1))</f>
        <v>1</v>
      </c>
      <c r="AI944" s="23">
        <f t="shared" si="193"/>
        <v>24</v>
      </c>
      <c r="AJ944" s="4">
        <f t="shared" si="194"/>
        <v>8</v>
      </c>
      <c r="AK944" s="4">
        <f t="shared" si="195"/>
        <v>6</v>
      </c>
      <c r="AL944" s="4">
        <f t="shared" si="196"/>
        <v>15</v>
      </c>
      <c r="AM944" s="4">
        <f>(Table1[[#This Row],[Total Employees dedicated for sales pitch]]*Table1[[#This Row],[Working days]]*Table1[[#This Row],[Productive working hours]]*60)/Table1[[#This Row],[Minutes per connected call]]</f>
        <v>576</v>
      </c>
      <c r="AN94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106</v>
      </c>
      <c r="AO944" s="22">
        <f>Table1[[#This Row],[Contactable leads]]-Table1[[#This Row],[Contacted leads]]</f>
        <v>0</v>
      </c>
      <c r="AP944" s="17"/>
    </row>
    <row r="945" spans="1:42" x14ac:dyDescent="0.35">
      <c r="A945" s="11">
        <v>988</v>
      </c>
      <c r="B945" s="5" t="str">
        <f>IF(Table1[[#This Row],[Savings]]&gt;0,"N","Y")</f>
        <v>N</v>
      </c>
      <c r="C945" s="5" t="s">
        <v>184</v>
      </c>
      <c r="D945" s="5" t="s">
        <v>356</v>
      </c>
      <c r="E945" s="5" t="s">
        <v>1231</v>
      </c>
      <c r="F945" s="6">
        <v>43815</v>
      </c>
      <c r="G945" s="7">
        <f t="shared" ca="1" si="184"/>
        <v>5</v>
      </c>
      <c r="H945" s="4">
        <v>6</v>
      </c>
      <c r="I945" s="5" t="str">
        <f>IF(Table1[[#This Row],[No of Employees]]&lt;5,"Below 5",IF(Table1[[#This Row],[No of Employees]]&lt;10,"5 to 10",IF(Table1[[#This Row],[No of Employees]]&lt;15,"10 to 15","Above 15")))</f>
        <v>5 to 10</v>
      </c>
      <c r="J945" s="57">
        <v>7.340738</v>
      </c>
      <c r="K945" s="34">
        <v>1.1147469999999999</v>
      </c>
      <c r="L945" s="34">
        <f t="shared" si="185"/>
        <v>8.4554849999999995</v>
      </c>
      <c r="M945" s="67">
        <f t="shared" si="186"/>
        <v>3.1007016807720896E-4</v>
      </c>
      <c r="N945" s="34">
        <v>17.845727</v>
      </c>
      <c r="O945" s="68">
        <f t="shared" si="187"/>
        <v>3.3420075886084839E-4</v>
      </c>
      <c r="P945" s="71"/>
      <c r="Q945" s="10">
        <v>3</v>
      </c>
      <c r="R945" s="8">
        <v>89</v>
      </c>
      <c r="S945" s="8">
        <v>11</v>
      </c>
      <c r="T945" s="8">
        <v>2</v>
      </c>
      <c r="U945" s="8">
        <v>0</v>
      </c>
      <c r="V945" s="8">
        <v>2</v>
      </c>
      <c r="W945" s="22">
        <v>2</v>
      </c>
      <c r="X945" s="16">
        <v>109</v>
      </c>
      <c r="Y945" s="8">
        <v>105</v>
      </c>
      <c r="Z945" s="9">
        <f t="shared" si="188"/>
        <v>3.669724770642202E-2</v>
      </c>
      <c r="AA945" s="8">
        <f t="shared" si="189"/>
        <v>4</v>
      </c>
      <c r="AB945" s="42" t="str">
        <f t="shared" si="190"/>
        <v>C. 100-250</v>
      </c>
      <c r="AC945" s="40">
        <v>0.9</v>
      </c>
      <c r="AD945" s="26">
        <f t="shared" si="191"/>
        <v>95</v>
      </c>
      <c r="AE945" s="31">
        <f t="shared" si="192"/>
        <v>1</v>
      </c>
      <c r="AF945" s="31">
        <f>Table1[[#This Row],[Contactable leads]]*Table1[[#This Row],[Average productive calls per lead]]</f>
        <v>95</v>
      </c>
      <c r="AG945" s="31">
        <f>Table1[[#This Row],[Total Calls]]*$AG$1</f>
        <v>85.5</v>
      </c>
      <c r="AH945" s="31">
        <f>IF(Table1[[#This Row],[MSRU]]="Metro",3,IF(Table1[[#This Row],[MSRU]]="URBAN",2,1))</f>
        <v>2</v>
      </c>
      <c r="AI945" s="23">
        <f t="shared" si="193"/>
        <v>24</v>
      </c>
      <c r="AJ945" s="4">
        <f t="shared" si="194"/>
        <v>8</v>
      </c>
      <c r="AK945" s="4">
        <f t="shared" si="195"/>
        <v>6</v>
      </c>
      <c r="AL945" s="4">
        <f t="shared" si="196"/>
        <v>15</v>
      </c>
      <c r="AM945" s="4">
        <f>(Table1[[#This Row],[Total Employees dedicated for sales pitch]]*Table1[[#This Row],[Working days]]*Table1[[#This Row],[Productive working hours]]*60)/Table1[[#This Row],[Minutes per connected call]]</f>
        <v>1152</v>
      </c>
      <c r="AN94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95</v>
      </c>
      <c r="AO945" s="22">
        <f>Table1[[#This Row],[Contactable leads]]-Table1[[#This Row],[Contacted leads]]</f>
        <v>0</v>
      </c>
      <c r="AP945" s="17"/>
    </row>
    <row r="946" spans="1:42" x14ac:dyDescent="0.35">
      <c r="A946" s="11">
        <v>989</v>
      </c>
      <c r="B946" s="5" t="str">
        <f>IF(Table1[[#This Row],[Savings]]&gt;0,"N","Y")</f>
        <v>N</v>
      </c>
      <c r="C946" s="5" t="s">
        <v>179</v>
      </c>
      <c r="D946" s="5" t="s">
        <v>343</v>
      </c>
      <c r="E946" s="5" t="s">
        <v>1232</v>
      </c>
      <c r="F946" s="6">
        <v>44041</v>
      </c>
      <c r="G946" s="7">
        <f t="shared" ca="1" si="184"/>
        <v>4</v>
      </c>
      <c r="H946" s="4">
        <v>3</v>
      </c>
      <c r="I946" s="5" t="str">
        <f>IF(Table1[[#This Row],[No of Employees]]&lt;5,"Below 5",IF(Table1[[#This Row],[No of Employees]]&lt;10,"5 to 10",IF(Table1[[#This Row],[No of Employees]]&lt;15,"10 to 15","Above 15")))</f>
        <v>Below 5</v>
      </c>
      <c r="J946" s="57">
        <v>2.6047920000000002</v>
      </c>
      <c r="K946" s="34">
        <v>0.13999300000000001</v>
      </c>
      <c r="L946" s="34">
        <f t="shared" si="185"/>
        <v>2.7447850000000003</v>
      </c>
      <c r="M946" s="67">
        <f t="shared" si="186"/>
        <v>1.0065371132298173E-4</v>
      </c>
      <c r="N946" s="34">
        <v>2.5936780000000002</v>
      </c>
      <c r="O946" s="68">
        <f t="shared" si="187"/>
        <v>4.8572364456807366E-5</v>
      </c>
      <c r="P946" s="71"/>
      <c r="Q946" s="10">
        <v>0</v>
      </c>
      <c r="R946" s="8">
        <v>14</v>
      </c>
      <c r="S946" s="8">
        <v>1</v>
      </c>
      <c r="T946" s="8">
        <v>1</v>
      </c>
      <c r="U946" s="8">
        <v>0</v>
      </c>
      <c r="V946" s="8">
        <v>1</v>
      </c>
      <c r="W946" s="22">
        <v>2</v>
      </c>
      <c r="X946" s="16">
        <v>19</v>
      </c>
      <c r="Y946" s="8">
        <v>19</v>
      </c>
      <c r="Z946" s="9">
        <f t="shared" si="188"/>
        <v>0</v>
      </c>
      <c r="AA946" s="8">
        <f t="shared" si="189"/>
        <v>0</v>
      </c>
      <c r="AB946" s="42" t="str">
        <f t="shared" si="190"/>
        <v>A. Below 50</v>
      </c>
      <c r="AC946" s="40">
        <v>0.9</v>
      </c>
      <c r="AD946" s="26">
        <f t="shared" si="191"/>
        <v>17</v>
      </c>
      <c r="AE946" s="31">
        <f t="shared" si="192"/>
        <v>1</v>
      </c>
      <c r="AF946" s="31">
        <f>Table1[[#This Row],[Contactable leads]]*Table1[[#This Row],[Average productive calls per lead]]</f>
        <v>17</v>
      </c>
      <c r="AG946" s="31">
        <f>Table1[[#This Row],[Total Calls]]*$AG$1</f>
        <v>15.3</v>
      </c>
      <c r="AH946" s="31">
        <f>IF(Table1[[#This Row],[MSRU]]="Metro",3,IF(Table1[[#This Row],[MSRU]]="URBAN",2,1))</f>
        <v>1</v>
      </c>
      <c r="AI946" s="23">
        <f t="shared" si="193"/>
        <v>24</v>
      </c>
      <c r="AJ946" s="4">
        <f t="shared" si="194"/>
        <v>8</v>
      </c>
      <c r="AK946" s="4">
        <f t="shared" si="195"/>
        <v>6</v>
      </c>
      <c r="AL946" s="4">
        <f t="shared" si="196"/>
        <v>15</v>
      </c>
      <c r="AM946" s="4">
        <f>(Table1[[#This Row],[Total Employees dedicated for sales pitch]]*Table1[[#This Row],[Working days]]*Table1[[#This Row],[Productive working hours]]*60)/Table1[[#This Row],[Minutes per connected call]]</f>
        <v>576</v>
      </c>
      <c r="AN94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17</v>
      </c>
      <c r="AO946" s="22">
        <f>Table1[[#This Row],[Contactable leads]]-Table1[[#This Row],[Contacted leads]]</f>
        <v>0</v>
      </c>
      <c r="AP946" s="17"/>
    </row>
    <row r="947" spans="1:42" x14ac:dyDescent="0.35">
      <c r="A947" s="11">
        <v>990</v>
      </c>
      <c r="B947" s="5" t="str">
        <f>IF(Table1[[#This Row],[Savings]]&gt;0,"N","Y")</f>
        <v>N</v>
      </c>
      <c r="C947" s="5" t="s">
        <v>188</v>
      </c>
      <c r="D947" s="5" t="s">
        <v>356</v>
      </c>
      <c r="E947" s="5" t="s">
        <v>1233</v>
      </c>
      <c r="F947" s="6">
        <v>43958</v>
      </c>
      <c r="G947" s="7">
        <f t="shared" ca="1" si="184"/>
        <v>5</v>
      </c>
      <c r="H947" s="4">
        <v>5</v>
      </c>
      <c r="I947" s="5" t="str">
        <f>IF(Table1[[#This Row],[No of Employees]]&lt;5,"Below 5",IF(Table1[[#This Row],[No of Employees]]&lt;10,"5 to 10",IF(Table1[[#This Row],[No of Employees]]&lt;15,"10 to 15","Above 15")))</f>
        <v>5 to 10</v>
      </c>
      <c r="J947" s="57">
        <v>5.6564769999999998</v>
      </c>
      <c r="K947" s="34">
        <v>1.4121109999999999</v>
      </c>
      <c r="L947" s="34">
        <f t="shared" si="185"/>
        <v>7.0685880000000001</v>
      </c>
      <c r="M947" s="67">
        <f t="shared" si="186"/>
        <v>2.5921141947842641E-4</v>
      </c>
      <c r="N947" s="34">
        <v>9.5863449999999997</v>
      </c>
      <c r="O947" s="68">
        <f t="shared" si="187"/>
        <v>1.795255398506264E-4</v>
      </c>
      <c r="P947" s="71"/>
      <c r="Q947" s="10">
        <v>13</v>
      </c>
      <c r="R947" s="8">
        <v>45</v>
      </c>
      <c r="S947" s="8">
        <v>1</v>
      </c>
      <c r="T947" s="8">
        <v>0</v>
      </c>
      <c r="U947" s="8">
        <v>0</v>
      </c>
      <c r="V947" s="8">
        <v>1</v>
      </c>
      <c r="W947" s="22">
        <v>1</v>
      </c>
      <c r="X947" s="16">
        <v>61</v>
      </c>
      <c r="Y947" s="8">
        <v>61</v>
      </c>
      <c r="Z947" s="9">
        <f t="shared" si="188"/>
        <v>0</v>
      </c>
      <c r="AA947" s="8">
        <f t="shared" si="189"/>
        <v>0</v>
      </c>
      <c r="AB947" s="42" t="str">
        <f t="shared" si="190"/>
        <v>B. 50-100</v>
      </c>
      <c r="AC947" s="40">
        <v>0.9</v>
      </c>
      <c r="AD947" s="26">
        <f t="shared" si="191"/>
        <v>55</v>
      </c>
      <c r="AE947" s="31">
        <f t="shared" si="192"/>
        <v>1</v>
      </c>
      <c r="AF947" s="31">
        <f>Table1[[#This Row],[Contactable leads]]*Table1[[#This Row],[Average productive calls per lead]]</f>
        <v>55</v>
      </c>
      <c r="AG947" s="31">
        <f>Table1[[#This Row],[Total Calls]]*$AG$1</f>
        <v>49.5</v>
      </c>
      <c r="AH947" s="31">
        <f>IF(Table1[[#This Row],[MSRU]]="Metro",3,IF(Table1[[#This Row],[MSRU]]="URBAN",2,1))</f>
        <v>2</v>
      </c>
      <c r="AI947" s="23">
        <f t="shared" si="193"/>
        <v>24</v>
      </c>
      <c r="AJ947" s="4">
        <f t="shared" si="194"/>
        <v>8</v>
      </c>
      <c r="AK947" s="4">
        <f t="shared" si="195"/>
        <v>6</v>
      </c>
      <c r="AL947" s="4">
        <f t="shared" si="196"/>
        <v>15</v>
      </c>
      <c r="AM947" s="4">
        <f>(Table1[[#This Row],[Total Employees dedicated for sales pitch]]*Table1[[#This Row],[Working days]]*Table1[[#This Row],[Productive working hours]]*60)/Table1[[#This Row],[Minutes per connected call]]</f>
        <v>1152</v>
      </c>
      <c r="AN947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55</v>
      </c>
      <c r="AO947" s="22">
        <f>Table1[[#This Row],[Contactable leads]]-Table1[[#This Row],[Contacted leads]]</f>
        <v>0</v>
      </c>
      <c r="AP947" s="17"/>
    </row>
    <row r="948" spans="1:42" x14ac:dyDescent="0.35">
      <c r="A948" s="11">
        <v>991</v>
      </c>
      <c r="B948" s="5" t="str">
        <f>IF(Table1[[#This Row],[Savings]]&gt;0,"N","Y")</f>
        <v>N</v>
      </c>
      <c r="C948" s="5" t="s">
        <v>179</v>
      </c>
      <c r="D948" s="5" t="s">
        <v>343</v>
      </c>
      <c r="E948" s="5" t="s">
        <v>1234</v>
      </c>
      <c r="F948" s="6">
        <v>44067</v>
      </c>
      <c r="G948" s="7">
        <f t="shared" ca="1" si="184"/>
        <v>4</v>
      </c>
      <c r="H948" s="4">
        <v>2</v>
      </c>
      <c r="I948" s="5" t="str">
        <f>IF(Table1[[#This Row],[No of Employees]]&lt;5,"Below 5",IF(Table1[[#This Row],[No of Employees]]&lt;10,"5 to 10",IF(Table1[[#This Row],[No of Employees]]&lt;15,"10 to 15","Above 15")))</f>
        <v>Below 5</v>
      </c>
      <c r="J948" s="57">
        <v>3.1892619999999998</v>
      </c>
      <c r="K948" s="34">
        <v>0.14483299999999999</v>
      </c>
      <c r="L948" s="34">
        <f t="shared" si="185"/>
        <v>3.3340949999999996</v>
      </c>
      <c r="M948" s="67">
        <f t="shared" si="186"/>
        <v>1.2226423404871299E-4</v>
      </c>
      <c r="N948" s="34">
        <v>4.4177780000000002</v>
      </c>
      <c r="O948" s="68">
        <f t="shared" si="187"/>
        <v>8.273267657175082E-5</v>
      </c>
      <c r="P948" s="71"/>
      <c r="Q948" s="10">
        <v>1</v>
      </c>
      <c r="R948" s="8">
        <v>27</v>
      </c>
      <c r="S948" s="8">
        <v>2</v>
      </c>
      <c r="T948" s="8">
        <v>1</v>
      </c>
      <c r="U948" s="8">
        <v>0</v>
      </c>
      <c r="V948" s="8">
        <v>0</v>
      </c>
      <c r="W948" s="22">
        <v>0</v>
      </c>
      <c r="X948" s="16">
        <v>31</v>
      </c>
      <c r="Y948" s="8">
        <v>29</v>
      </c>
      <c r="Z948" s="9">
        <f t="shared" si="188"/>
        <v>6.4516129032258118E-2</v>
      </c>
      <c r="AA948" s="8">
        <f t="shared" si="189"/>
        <v>2</v>
      </c>
      <c r="AB948" s="42" t="str">
        <f t="shared" si="190"/>
        <v>A. Below 50</v>
      </c>
      <c r="AC948" s="40">
        <v>0.9</v>
      </c>
      <c r="AD948" s="26">
        <f t="shared" si="191"/>
        <v>26</v>
      </c>
      <c r="AE948" s="31">
        <f t="shared" si="192"/>
        <v>1</v>
      </c>
      <c r="AF948" s="31">
        <f>Table1[[#This Row],[Contactable leads]]*Table1[[#This Row],[Average productive calls per lead]]</f>
        <v>26</v>
      </c>
      <c r="AG948" s="31">
        <f>Table1[[#This Row],[Total Calls]]*$AG$1</f>
        <v>23.400000000000002</v>
      </c>
      <c r="AH948" s="31">
        <f>IF(Table1[[#This Row],[MSRU]]="Metro",3,IF(Table1[[#This Row],[MSRU]]="URBAN",2,1))</f>
        <v>1</v>
      </c>
      <c r="AI948" s="23">
        <f t="shared" si="193"/>
        <v>24</v>
      </c>
      <c r="AJ948" s="4">
        <f t="shared" si="194"/>
        <v>8</v>
      </c>
      <c r="AK948" s="4">
        <f t="shared" si="195"/>
        <v>6</v>
      </c>
      <c r="AL948" s="4">
        <f t="shared" si="196"/>
        <v>15</v>
      </c>
      <c r="AM948" s="4">
        <f>(Table1[[#This Row],[Total Employees dedicated for sales pitch]]*Table1[[#This Row],[Working days]]*Table1[[#This Row],[Productive working hours]]*60)/Table1[[#This Row],[Minutes per connected call]]</f>
        <v>576</v>
      </c>
      <c r="AN948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26</v>
      </c>
      <c r="AO948" s="22">
        <f>Table1[[#This Row],[Contactable leads]]-Table1[[#This Row],[Contacted leads]]</f>
        <v>0</v>
      </c>
      <c r="AP948" s="17"/>
    </row>
    <row r="949" spans="1:42" hidden="1" x14ac:dyDescent="0.35">
      <c r="A949" s="11">
        <v>992</v>
      </c>
      <c r="B949" s="5" t="str">
        <f>IF(Table1[[#This Row],[Savings]]&gt;0,"N","Y")</f>
        <v>Y</v>
      </c>
      <c r="C949" s="5" t="s">
        <v>314</v>
      </c>
      <c r="D949" s="5" t="s">
        <v>340</v>
      </c>
      <c r="E949" s="5" t="s">
        <v>1235</v>
      </c>
      <c r="F949" s="6">
        <v>43514</v>
      </c>
      <c r="G949" s="7">
        <f t="shared" ca="1" si="184"/>
        <v>6</v>
      </c>
      <c r="H949" s="4">
        <v>4</v>
      </c>
      <c r="I949" s="5" t="str">
        <f>IF(Table1[[#This Row],[No of Employees]]&lt;5,"Below 5",IF(Table1[[#This Row],[No of Employees]]&lt;10,"5 to 10",IF(Table1[[#This Row],[No of Employees]]&lt;15,"10 to 15","Above 15")))</f>
        <v>Below 5</v>
      </c>
      <c r="J949" s="57">
        <v>0</v>
      </c>
      <c r="K949" s="34">
        <v>0</v>
      </c>
      <c r="L949" s="34">
        <f t="shared" si="185"/>
        <v>0</v>
      </c>
      <c r="M949" s="35">
        <f t="shared" si="186"/>
        <v>0</v>
      </c>
      <c r="N949" s="34">
        <v>0</v>
      </c>
      <c r="O949" s="36">
        <f t="shared" si="187"/>
        <v>0</v>
      </c>
      <c r="P949" s="70"/>
      <c r="Q949" s="10">
        <v>0</v>
      </c>
      <c r="R949" s="8">
        <v>0</v>
      </c>
      <c r="S949" s="8">
        <v>0</v>
      </c>
      <c r="T949" s="8">
        <v>0</v>
      </c>
      <c r="U949" s="8">
        <v>0</v>
      </c>
      <c r="V949" s="8">
        <v>0</v>
      </c>
      <c r="W949" s="22">
        <v>0</v>
      </c>
      <c r="X949" s="16">
        <v>0</v>
      </c>
      <c r="Y949" s="8">
        <v>0</v>
      </c>
      <c r="Z949" s="9">
        <f t="shared" si="188"/>
        <v>0</v>
      </c>
      <c r="AA949" s="8">
        <f t="shared" si="189"/>
        <v>0</v>
      </c>
      <c r="AB949" s="42" t="str">
        <f t="shared" si="190"/>
        <v>A. Below 50</v>
      </c>
      <c r="AC949" s="40">
        <v>0.9</v>
      </c>
      <c r="AD949" s="26">
        <f t="shared" si="191"/>
        <v>0</v>
      </c>
      <c r="AE949" s="31">
        <f t="shared" si="192"/>
        <v>1</v>
      </c>
      <c r="AF949" s="31">
        <f>Table1[[#This Row],[Contactable leads]]*Table1[[#This Row],[Average productive calls per lead]]</f>
        <v>0</v>
      </c>
      <c r="AG949" s="31">
        <f>Table1[[#This Row],[Total Calls]]*$AG$1</f>
        <v>0</v>
      </c>
      <c r="AH949" s="31">
        <f>IF(Table1[[#This Row],[MSRU]]="Metro",3,IF(Table1[[#This Row],[MSRU]]="URBAN",2,1))</f>
        <v>3</v>
      </c>
      <c r="AI949" s="23">
        <f t="shared" si="193"/>
        <v>24</v>
      </c>
      <c r="AJ949" s="4">
        <f t="shared" si="194"/>
        <v>8</v>
      </c>
      <c r="AK949" s="4">
        <f t="shared" si="195"/>
        <v>6</v>
      </c>
      <c r="AL949" s="4">
        <f t="shared" si="196"/>
        <v>15</v>
      </c>
      <c r="AM949" s="4">
        <f>(Table1[[#This Row],[Total Employees dedicated for sales pitch]]*Table1[[#This Row],[Working days]]*Table1[[#This Row],[Productive working hours]]*60)/Table1[[#This Row],[Minutes per connected call]]</f>
        <v>1728</v>
      </c>
      <c r="AN949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949" s="22">
        <f>Table1[[#This Row],[Contactable leads]]-Table1[[#This Row],[Contacted leads]]</f>
        <v>0</v>
      </c>
      <c r="AP949" s="17"/>
    </row>
    <row r="950" spans="1:42" hidden="1" x14ac:dyDescent="0.35">
      <c r="A950" s="11">
        <v>993</v>
      </c>
      <c r="B950" s="5" t="str">
        <f>IF(Table1[[#This Row],[Savings]]&gt;0,"N","Y")</f>
        <v>Y</v>
      </c>
      <c r="C950" s="5" t="s">
        <v>312</v>
      </c>
      <c r="D950" s="5" t="s">
        <v>356</v>
      </c>
      <c r="E950" s="5" t="s">
        <v>1236</v>
      </c>
      <c r="F950" s="6">
        <v>43179</v>
      </c>
      <c r="G950" s="7">
        <f t="shared" ca="1" si="184"/>
        <v>7</v>
      </c>
      <c r="H950" s="4">
        <v>6</v>
      </c>
      <c r="I950" s="5" t="str">
        <f>IF(Table1[[#This Row],[No of Employees]]&lt;5,"Below 5",IF(Table1[[#This Row],[No of Employees]]&lt;10,"5 to 10",IF(Table1[[#This Row],[No of Employees]]&lt;15,"10 to 15","Above 15")))</f>
        <v>5 to 10</v>
      </c>
      <c r="J950" s="57">
        <v>0</v>
      </c>
      <c r="K950" s="34">
        <v>0</v>
      </c>
      <c r="L950" s="34">
        <f t="shared" si="185"/>
        <v>0</v>
      </c>
      <c r="M950" s="35">
        <f t="shared" si="186"/>
        <v>0</v>
      </c>
      <c r="N950" s="34">
        <v>0</v>
      </c>
      <c r="O950" s="36">
        <f t="shared" si="187"/>
        <v>0</v>
      </c>
      <c r="P950" s="70"/>
      <c r="Q950" s="10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22">
        <v>0</v>
      </c>
      <c r="X950" s="16">
        <v>0</v>
      </c>
      <c r="Y950" s="8">
        <v>0</v>
      </c>
      <c r="Z950" s="9">
        <f t="shared" si="188"/>
        <v>0</v>
      </c>
      <c r="AA950" s="8">
        <f t="shared" si="189"/>
        <v>0</v>
      </c>
      <c r="AB950" s="42" t="str">
        <f t="shared" si="190"/>
        <v>A. Below 50</v>
      </c>
      <c r="AC950" s="40">
        <v>0.9</v>
      </c>
      <c r="AD950" s="26">
        <f t="shared" si="191"/>
        <v>0</v>
      </c>
      <c r="AE950" s="31">
        <f t="shared" si="192"/>
        <v>1</v>
      </c>
      <c r="AF950" s="31">
        <f>Table1[[#This Row],[Contactable leads]]*Table1[[#This Row],[Average productive calls per lead]]</f>
        <v>0</v>
      </c>
      <c r="AG950" s="31">
        <f>Table1[[#This Row],[Total Calls]]*$AG$1</f>
        <v>0</v>
      </c>
      <c r="AH950" s="31">
        <f>IF(Table1[[#This Row],[MSRU]]="Metro",3,IF(Table1[[#This Row],[MSRU]]="URBAN",2,1))</f>
        <v>2</v>
      </c>
      <c r="AI950" s="23">
        <f t="shared" si="193"/>
        <v>24</v>
      </c>
      <c r="AJ950" s="4">
        <f t="shared" si="194"/>
        <v>8</v>
      </c>
      <c r="AK950" s="4">
        <f t="shared" si="195"/>
        <v>6</v>
      </c>
      <c r="AL950" s="4">
        <f t="shared" si="196"/>
        <v>15</v>
      </c>
      <c r="AM950" s="4">
        <f>(Table1[[#This Row],[Total Employees dedicated for sales pitch]]*Table1[[#This Row],[Working days]]*Table1[[#This Row],[Productive working hours]]*60)/Table1[[#This Row],[Minutes per connected call]]</f>
        <v>1152</v>
      </c>
      <c r="AN950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950" s="22">
        <f>Table1[[#This Row],[Contactable leads]]-Table1[[#This Row],[Contacted leads]]</f>
        <v>0</v>
      </c>
      <c r="AP950" s="17"/>
    </row>
    <row r="951" spans="1:42" hidden="1" x14ac:dyDescent="0.35">
      <c r="A951" s="11">
        <v>994</v>
      </c>
      <c r="B951" s="5" t="str">
        <f>IF(Table1[[#This Row],[Savings]]&gt;0,"N","Y")</f>
        <v>Y</v>
      </c>
      <c r="C951" s="5" t="s">
        <v>313</v>
      </c>
      <c r="D951" s="5" t="s">
        <v>340</v>
      </c>
      <c r="E951" s="5" t="s">
        <v>1237</v>
      </c>
      <c r="F951" s="6">
        <v>43179</v>
      </c>
      <c r="G951" s="7">
        <f t="shared" ca="1" si="184"/>
        <v>7</v>
      </c>
      <c r="H951" s="4">
        <v>5</v>
      </c>
      <c r="I951" s="5" t="str">
        <f>IF(Table1[[#This Row],[No of Employees]]&lt;5,"Below 5",IF(Table1[[#This Row],[No of Employees]]&lt;10,"5 to 10",IF(Table1[[#This Row],[No of Employees]]&lt;15,"10 to 15","Above 15")))</f>
        <v>5 to 10</v>
      </c>
      <c r="J951" s="57">
        <v>0</v>
      </c>
      <c r="K951" s="34">
        <v>0</v>
      </c>
      <c r="L951" s="34">
        <f t="shared" si="185"/>
        <v>0</v>
      </c>
      <c r="M951" s="35">
        <f t="shared" si="186"/>
        <v>0</v>
      </c>
      <c r="N951" s="34">
        <v>0</v>
      </c>
      <c r="O951" s="36">
        <f t="shared" si="187"/>
        <v>0</v>
      </c>
      <c r="P951" s="70"/>
      <c r="Q951" s="10">
        <v>0</v>
      </c>
      <c r="R951" s="8">
        <v>0</v>
      </c>
      <c r="S951" s="8">
        <v>0</v>
      </c>
      <c r="T951" s="8">
        <v>0</v>
      </c>
      <c r="U951" s="8">
        <v>0</v>
      </c>
      <c r="V951" s="8">
        <v>0</v>
      </c>
      <c r="W951" s="22">
        <v>0</v>
      </c>
      <c r="X951" s="16">
        <v>0</v>
      </c>
      <c r="Y951" s="8">
        <v>0</v>
      </c>
      <c r="Z951" s="9">
        <f t="shared" si="188"/>
        <v>0</v>
      </c>
      <c r="AA951" s="8">
        <f t="shared" si="189"/>
        <v>0</v>
      </c>
      <c r="AB951" s="42" t="str">
        <f t="shared" si="190"/>
        <v>A. Below 50</v>
      </c>
      <c r="AC951" s="40">
        <v>0.9</v>
      </c>
      <c r="AD951" s="26">
        <f t="shared" si="191"/>
        <v>0</v>
      </c>
      <c r="AE951" s="31">
        <f t="shared" si="192"/>
        <v>1</v>
      </c>
      <c r="AF951" s="31">
        <f>Table1[[#This Row],[Contactable leads]]*Table1[[#This Row],[Average productive calls per lead]]</f>
        <v>0</v>
      </c>
      <c r="AG951" s="31">
        <f>Table1[[#This Row],[Total Calls]]*$AG$1</f>
        <v>0</v>
      </c>
      <c r="AH951" s="31">
        <f>IF(Table1[[#This Row],[MSRU]]="Metro",3,IF(Table1[[#This Row],[MSRU]]="URBAN",2,1))</f>
        <v>3</v>
      </c>
      <c r="AI951" s="23">
        <f t="shared" si="193"/>
        <v>24</v>
      </c>
      <c r="AJ951" s="4">
        <f t="shared" si="194"/>
        <v>8</v>
      </c>
      <c r="AK951" s="4">
        <f t="shared" si="195"/>
        <v>6</v>
      </c>
      <c r="AL951" s="4">
        <f t="shared" si="196"/>
        <v>15</v>
      </c>
      <c r="AM951" s="4">
        <f>(Table1[[#This Row],[Total Employees dedicated for sales pitch]]*Table1[[#This Row],[Working days]]*Table1[[#This Row],[Productive working hours]]*60)/Table1[[#This Row],[Minutes per connected call]]</f>
        <v>1728</v>
      </c>
      <c r="AN951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951" s="22">
        <f>Table1[[#This Row],[Contactable leads]]-Table1[[#This Row],[Contacted leads]]</f>
        <v>0</v>
      </c>
      <c r="AP951" s="17"/>
    </row>
    <row r="952" spans="1:42" hidden="1" x14ac:dyDescent="0.35">
      <c r="A952" s="11">
        <v>995</v>
      </c>
      <c r="B952" s="5" t="str">
        <f>IF(Table1[[#This Row],[Savings]]&gt;0,"N","Y")</f>
        <v>Y</v>
      </c>
      <c r="C952" s="5" t="s">
        <v>181</v>
      </c>
      <c r="D952" s="5" t="s">
        <v>356</v>
      </c>
      <c r="E952" s="5" t="s">
        <v>1238</v>
      </c>
      <c r="F952" s="6">
        <v>43179</v>
      </c>
      <c r="G952" s="7">
        <f t="shared" ca="1" si="184"/>
        <v>7</v>
      </c>
      <c r="H952" s="4">
        <v>5</v>
      </c>
      <c r="I952" s="5" t="str">
        <f>IF(Table1[[#This Row],[No of Employees]]&lt;5,"Below 5",IF(Table1[[#This Row],[No of Employees]]&lt;10,"5 to 10",IF(Table1[[#This Row],[No of Employees]]&lt;15,"10 to 15","Above 15")))</f>
        <v>5 to 10</v>
      </c>
      <c r="J952" s="57">
        <v>0</v>
      </c>
      <c r="K952" s="34">
        <v>0</v>
      </c>
      <c r="L952" s="34">
        <f t="shared" si="185"/>
        <v>0</v>
      </c>
      <c r="M952" s="35">
        <f t="shared" si="186"/>
        <v>0</v>
      </c>
      <c r="N952" s="34">
        <v>0</v>
      </c>
      <c r="O952" s="36">
        <f t="shared" si="187"/>
        <v>0</v>
      </c>
      <c r="P952" s="70"/>
      <c r="Q952" s="10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22">
        <v>0</v>
      </c>
      <c r="X952" s="16">
        <v>0</v>
      </c>
      <c r="Y952" s="8">
        <v>0</v>
      </c>
      <c r="Z952" s="9">
        <f t="shared" si="188"/>
        <v>0</v>
      </c>
      <c r="AA952" s="8">
        <f t="shared" si="189"/>
        <v>0</v>
      </c>
      <c r="AB952" s="42" t="str">
        <f t="shared" si="190"/>
        <v>A. Below 50</v>
      </c>
      <c r="AC952" s="40">
        <v>0.9</v>
      </c>
      <c r="AD952" s="26">
        <f t="shared" si="191"/>
        <v>0</v>
      </c>
      <c r="AE952" s="31">
        <f t="shared" si="192"/>
        <v>1</v>
      </c>
      <c r="AF952" s="31">
        <f>Table1[[#This Row],[Contactable leads]]*Table1[[#This Row],[Average productive calls per lead]]</f>
        <v>0</v>
      </c>
      <c r="AG952" s="31">
        <f>Table1[[#This Row],[Total Calls]]*$AG$1</f>
        <v>0</v>
      </c>
      <c r="AH952" s="31">
        <f>IF(Table1[[#This Row],[MSRU]]="Metro",3,IF(Table1[[#This Row],[MSRU]]="URBAN",2,1))</f>
        <v>2</v>
      </c>
      <c r="AI952" s="23">
        <f t="shared" si="193"/>
        <v>24</v>
      </c>
      <c r="AJ952" s="4">
        <f t="shared" si="194"/>
        <v>8</v>
      </c>
      <c r="AK952" s="4">
        <f t="shared" si="195"/>
        <v>6</v>
      </c>
      <c r="AL952" s="4">
        <f t="shared" si="196"/>
        <v>15</v>
      </c>
      <c r="AM952" s="4">
        <f>(Table1[[#This Row],[Total Employees dedicated for sales pitch]]*Table1[[#This Row],[Working days]]*Table1[[#This Row],[Productive working hours]]*60)/Table1[[#This Row],[Minutes per connected call]]</f>
        <v>1152</v>
      </c>
      <c r="AN952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952" s="22">
        <f>Table1[[#This Row],[Contactable leads]]-Table1[[#This Row],[Contacted leads]]</f>
        <v>0</v>
      </c>
      <c r="AP952" s="17"/>
    </row>
    <row r="953" spans="1:42" hidden="1" x14ac:dyDescent="0.35">
      <c r="A953" s="11">
        <v>996</v>
      </c>
      <c r="B953" s="5" t="str">
        <f>IF(Table1[[#This Row],[Savings]]&gt;0,"N","Y")</f>
        <v>Y</v>
      </c>
      <c r="C953" s="5" t="s">
        <v>179</v>
      </c>
      <c r="D953" s="5" t="s">
        <v>356</v>
      </c>
      <c r="E953" s="5" t="s">
        <v>1239</v>
      </c>
      <c r="F953" s="6">
        <v>43174</v>
      </c>
      <c r="G953" s="7">
        <f t="shared" ca="1" si="184"/>
        <v>7</v>
      </c>
      <c r="H953" s="4">
        <v>7</v>
      </c>
      <c r="I953" s="5" t="str">
        <f>IF(Table1[[#This Row],[No of Employees]]&lt;5,"Below 5",IF(Table1[[#This Row],[No of Employees]]&lt;10,"5 to 10",IF(Table1[[#This Row],[No of Employees]]&lt;15,"10 to 15","Above 15")))</f>
        <v>5 to 10</v>
      </c>
      <c r="J953" s="57">
        <v>0</v>
      </c>
      <c r="K953" s="34">
        <v>0</v>
      </c>
      <c r="L953" s="34">
        <f t="shared" si="185"/>
        <v>0</v>
      </c>
      <c r="M953" s="35">
        <f t="shared" si="186"/>
        <v>0</v>
      </c>
      <c r="N953" s="34">
        <v>0</v>
      </c>
      <c r="O953" s="36">
        <f t="shared" si="187"/>
        <v>0</v>
      </c>
      <c r="P953" s="70"/>
      <c r="Q953" s="10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22">
        <v>0</v>
      </c>
      <c r="X953" s="16">
        <v>0</v>
      </c>
      <c r="Y953" s="8">
        <v>0</v>
      </c>
      <c r="Z953" s="9">
        <f t="shared" si="188"/>
        <v>0</v>
      </c>
      <c r="AA953" s="8">
        <f t="shared" si="189"/>
        <v>0</v>
      </c>
      <c r="AB953" s="42" t="str">
        <f t="shared" si="190"/>
        <v>A. Below 50</v>
      </c>
      <c r="AC953" s="40">
        <v>0.9</v>
      </c>
      <c r="AD953" s="26">
        <f t="shared" si="191"/>
        <v>0</v>
      </c>
      <c r="AE953" s="31">
        <f t="shared" si="192"/>
        <v>1</v>
      </c>
      <c r="AF953" s="31">
        <f>Table1[[#This Row],[Contactable leads]]*Table1[[#This Row],[Average productive calls per lead]]</f>
        <v>0</v>
      </c>
      <c r="AG953" s="31">
        <f>Table1[[#This Row],[Total Calls]]*$AG$1</f>
        <v>0</v>
      </c>
      <c r="AH953" s="31">
        <f>IF(Table1[[#This Row],[MSRU]]="Metro",3,IF(Table1[[#This Row],[MSRU]]="URBAN",2,1))</f>
        <v>2</v>
      </c>
      <c r="AI953" s="23">
        <f t="shared" si="193"/>
        <v>24</v>
      </c>
      <c r="AJ953" s="4">
        <f t="shared" si="194"/>
        <v>8</v>
      </c>
      <c r="AK953" s="4">
        <f t="shared" si="195"/>
        <v>6</v>
      </c>
      <c r="AL953" s="4">
        <f t="shared" si="196"/>
        <v>15</v>
      </c>
      <c r="AM953" s="4">
        <f>(Table1[[#This Row],[Total Employees dedicated for sales pitch]]*Table1[[#This Row],[Working days]]*Table1[[#This Row],[Productive working hours]]*60)/Table1[[#This Row],[Minutes per connected call]]</f>
        <v>1152</v>
      </c>
      <c r="AN953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953" s="22">
        <f>Table1[[#This Row],[Contactable leads]]-Table1[[#This Row],[Contacted leads]]</f>
        <v>0</v>
      </c>
      <c r="AP953" s="17"/>
    </row>
    <row r="954" spans="1:42" hidden="1" x14ac:dyDescent="0.35">
      <c r="A954" s="11">
        <v>997</v>
      </c>
      <c r="B954" s="5" t="str">
        <f>IF(Table1[[#This Row],[Savings]]&gt;0,"N","Y")</f>
        <v>Y</v>
      </c>
      <c r="C954" s="5" t="s">
        <v>316</v>
      </c>
      <c r="D954" s="5" t="s">
        <v>340</v>
      </c>
      <c r="E954" s="5" t="s">
        <v>1240</v>
      </c>
      <c r="F954" s="6">
        <v>43179</v>
      </c>
      <c r="G954" s="7">
        <f t="shared" ca="1" si="184"/>
        <v>7</v>
      </c>
      <c r="H954" s="4">
        <v>5</v>
      </c>
      <c r="I954" s="5" t="str">
        <f>IF(Table1[[#This Row],[No of Employees]]&lt;5,"Below 5",IF(Table1[[#This Row],[No of Employees]]&lt;10,"5 to 10",IF(Table1[[#This Row],[No of Employees]]&lt;15,"10 to 15","Above 15")))</f>
        <v>5 to 10</v>
      </c>
      <c r="J954" s="57">
        <v>0</v>
      </c>
      <c r="K954" s="34">
        <v>0</v>
      </c>
      <c r="L954" s="34">
        <f t="shared" si="185"/>
        <v>0</v>
      </c>
      <c r="M954" s="35">
        <f t="shared" si="186"/>
        <v>0</v>
      </c>
      <c r="N954" s="34">
        <v>0</v>
      </c>
      <c r="O954" s="36">
        <f t="shared" si="187"/>
        <v>0</v>
      </c>
      <c r="P954" s="70"/>
      <c r="Q954" s="10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22">
        <v>0</v>
      </c>
      <c r="X954" s="16">
        <v>0</v>
      </c>
      <c r="Y954" s="8">
        <v>0</v>
      </c>
      <c r="Z954" s="9">
        <f t="shared" si="188"/>
        <v>0</v>
      </c>
      <c r="AA954" s="8">
        <f t="shared" si="189"/>
        <v>0</v>
      </c>
      <c r="AB954" s="42" t="str">
        <f t="shared" si="190"/>
        <v>A. Below 50</v>
      </c>
      <c r="AC954" s="40">
        <v>0.9</v>
      </c>
      <c r="AD954" s="26">
        <f t="shared" si="191"/>
        <v>0</v>
      </c>
      <c r="AE954" s="31">
        <f t="shared" si="192"/>
        <v>1</v>
      </c>
      <c r="AF954" s="31">
        <f>Table1[[#This Row],[Contactable leads]]*Table1[[#This Row],[Average productive calls per lead]]</f>
        <v>0</v>
      </c>
      <c r="AG954" s="31">
        <f>Table1[[#This Row],[Total Calls]]*$AG$1</f>
        <v>0</v>
      </c>
      <c r="AH954" s="31">
        <f>IF(Table1[[#This Row],[MSRU]]="Metro",3,IF(Table1[[#This Row],[MSRU]]="URBAN",2,1))</f>
        <v>3</v>
      </c>
      <c r="AI954" s="23">
        <f t="shared" si="193"/>
        <v>24</v>
      </c>
      <c r="AJ954" s="4">
        <f t="shared" si="194"/>
        <v>8</v>
      </c>
      <c r="AK954" s="4">
        <f t="shared" si="195"/>
        <v>6</v>
      </c>
      <c r="AL954" s="4">
        <f t="shared" si="196"/>
        <v>15</v>
      </c>
      <c r="AM954" s="4">
        <f>(Table1[[#This Row],[Total Employees dedicated for sales pitch]]*Table1[[#This Row],[Working days]]*Table1[[#This Row],[Productive working hours]]*60)/Table1[[#This Row],[Minutes per connected call]]</f>
        <v>1728</v>
      </c>
      <c r="AN954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954" s="22">
        <f>Table1[[#This Row],[Contactable leads]]-Table1[[#This Row],[Contacted leads]]</f>
        <v>0</v>
      </c>
      <c r="AP954" s="17"/>
    </row>
    <row r="955" spans="1:42" hidden="1" x14ac:dyDescent="0.35">
      <c r="A955" s="11">
        <v>998</v>
      </c>
      <c r="B955" s="5" t="str">
        <f>IF(Table1[[#This Row],[Savings]]&gt;0,"N","Y")</f>
        <v>Y</v>
      </c>
      <c r="C955" s="5" t="s">
        <v>316</v>
      </c>
      <c r="D955" s="5" t="s">
        <v>340</v>
      </c>
      <c r="E955" s="5" t="s">
        <v>1241</v>
      </c>
      <c r="F955" s="6">
        <v>39493</v>
      </c>
      <c r="G955" s="7">
        <f t="shared" ca="1" si="184"/>
        <v>17</v>
      </c>
      <c r="H955" s="4">
        <v>11</v>
      </c>
      <c r="I955" s="5" t="str">
        <f>IF(Table1[[#This Row],[No of Employees]]&lt;5,"Below 5",IF(Table1[[#This Row],[No of Employees]]&lt;10,"5 to 10",IF(Table1[[#This Row],[No of Employees]]&lt;15,"10 to 15","Above 15")))</f>
        <v>10 to 15</v>
      </c>
      <c r="J955" s="57">
        <v>0</v>
      </c>
      <c r="K955" s="34">
        <v>0</v>
      </c>
      <c r="L955" s="34">
        <f t="shared" si="185"/>
        <v>0</v>
      </c>
      <c r="M955" s="35">
        <f t="shared" si="186"/>
        <v>0</v>
      </c>
      <c r="N955" s="34">
        <v>0</v>
      </c>
      <c r="O955" s="36">
        <f t="shared" si="187"/>
        <v>0</v>
      </c>
      <c r="P955" s="70"/>
      <c r="Q955" s="10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22">
        <v>0</v>
      </c>
      <c r="X955" s="16">
        <v>0</v>
      </c>
      <c r="Y955" s="8">
        <v>0</v>
      </c>
      <c r="Z955" s="9">
        <f t="shared" si="188"/>
        <v>0</v>
      </c>
      <c r="AA955" s="8">
        <f t="shared" si="189"/>
        <v>0</v>
      </c>
      <c r="AB955" s="42" t="str">
        <f t="shared" si="190"/>
        <v>A. Below 50</v>
      </c>
      <c r="AC955" s="40">
        <v>0.9</v>
      </c>
      <c r="AD955" s="26">
        <f t="shared" si="191"/>
        <v>0</v>
      </c>
      <c r="AE955" s="31">
        <f t="shared" si="192"/>
        <v>1</v>
      </c>
      <c r="AF955" s="31">
        <f>Table1[[#This Row],[Contactable leads]]*Table1[[#This Row],[Average productive calls per lead]]</f>
        <v>0</v>
      </c>
      <c r="AG955" s="31">
        <f>Table1[[#This Row],[Total Calls]]*$AG$1</f>
        <v>0</v>
      </c>
      <c r="AH955" s="31">
        <f>IF(Table1[[#This Row],[MSRU]]="Metro",3,IF(Table1[[#This Row],[MSRU]]="URBAN",2,1))</f>
        <v>3</v>
      </c>
      <c r="AI955" s="23">
        <f t="shared" si="193"/>
        <v>24</v>
      </c>
      <c r="AJ955" s="4">
        <f t="shared" si="194"/>
        <v>8</v>
      </c>
      <c r="AK955" s="4">
        <f t="shared" si="195"/>
        <v>6</v>
      </c>
      <c r="AL955" s="4">
        <f t="shared" si="196"/>
        <v>15</v>
      </c>
      <c r="AM955" s="4">
        <f>(Table1[[#This Row],[Total Employees dedicated for sales pitch]]*Table1[[#This Row],[Working days]]*Table1[[#This Row],[Productive working hours]]*60)/Table1[[#This Row],[Minutes per connected call]]</f>
        <v>1728</v>
      </c>
      <c r="AN955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955" s="22">
        <f>Table1[[#This Row],[Contactable leads]]-Table1[[#This Row],[Contacted leads]]</f>
        <v>0</v>
      </c>
      <c r="AP955" s="17"/>
    </row>
    <row r="956" spans="1:42" ht="15" hidden="1" thickBot="1" x14ac:dyDescent="0.4">
      <c r="A956" s="12">
        <v>999</v>
      </c>
      <c r="B956" s="13" t="str">
        <f>IF(Table1[[#This Row],[Savings]]&gt;0,"N","Y")</f>
        <v>Y</v>
      </c>
      <c r="C956" s="13" t="s">
        <v>179</v>
      </c>
      <c r="D956" s="13" t="s">
        <v>356</v>
      </c>
      <c r="E956" s="13" t="s">
        <v>1242</v>
      </c>
      <c r="F956" s="14">
        <v>39275</v>
      </c>
      <c r="G956" s="15">
        <f t="shared" ca="1" si="184"/>
        <v>17</v>
      </c>
      <c r="H956" s="27">
        <v>45</v>
      </c>
      <c r="I956" s="13" t="str">
        <f>IF(Table1[[#This Row],[No of Employees]]&lt;5,"Below 5",IF(Table1[[#This Row],[No of Employees]]&lt;10,"5 to 10",IF(Table1[[#This Row],[No of Employees]]&lt;15,"10 to 15","Above 15")))</f>
        <v>Above 15</v>
      </c>
      <c r="J956" s="58">
        <v>0</v>
      </c>
      <c r="K956" s="37">
        <v>0</v>
      </c>
      <c r="L956" s="37">
        <f t="shared" si="185"/>
        <v>0</v>
      </c>
      <c r="M956" s="38">
        <f t="shared" si="186"/>
        <v>0</v>
      </c>
      <c r="N956" s="37">
        <v>0</v>
      </c>
      <c r="O956" s="39">
        <f t="shared" si="187"/>
        <v>0</v>
      </c>
      <c r="P956" s="72"/>
      <c r="Q956" s="10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22">
        <v>0</v>
      </c>
      <c r="X956" s="20">
        <v>0</v>
      </c>
      <c r="Y956" s="21">
        <v>0</v>
      </c>
      <c r="Z956" s="30">
        <f t="shared" si="188"/>
        <v>0</v>
      </c>
      <c r="AA956" s="21">
        <f t="shared" si="189"/>
        <v>0</v>
      </c>
      <c r="AB956" s="43" t="str">
        <f t="shared" si="190"/>
        <v>A. Below 50</v>
      </c>
      <c r="AC956" s="41">
        <v>0.9</v>
      </c>
      <c r="AD956" s="28">
        <f t="shared" si="191"/>
        <v>0</v>
      </c>
      <c r="AE956" s="32">
        <f t="shared" si="192"/>
        <v>1</v>
      </c>
      <c r="AF956" s="32">
        <f>Table1[[#This Row],[Contactable leads]]*Table1[[#This Row],[Average productive calls per lead]]</f>
        <v>0</v>
      </c>
      <c r="AG956" s="32">
        <f>Table1[[#This Row],[Total Calls]]*$AG$1</f>
        <v>0</v>
      </c>
      <c r="AH956" s="32">
        <f>IF(Table1[[#This Row],[MSRU]]="Metro",3,IF(Table1[[#This Row],[MSRU]]="URBAN",2,1))</f>
        <v>2</v>
      </c>
      <c r="AI956" s="23">
        <f t="shared" si="193"/>
        <v>24</v>
      </c>
      <c r="AJ956" s="4">
        <f t="shared" si="194"/>
        <v>8</v>
      </c>
      <c r="AK956" s="4">
        <f t="shared" si="195"/>
        <v>6</v>
      </c>
      <c r="AL956" s="4">
        <f t="shared" si="196"/>
        <v>15</v>
      </c>
      <c r="AM956" s="4">
        <f>(Table1[[#This Row],[Total Employees dedicated for sales pitch]]*Table1[[#This Row],[Working days]]*Table1[[#This Row],[Productive working hours]]*60)/Table1[[#This Row],[Minutes per connected call]]</f>
        <v>1152</v>
      </c>
      <c r="AN956" s="8">
        <f>IF(IFERROR((Table1[[#This Row],[Number of calls in a month]]*Table1[[#This Row],[Contactable leads]])/Table1[[#This Row],[Connected calls]],0)&gt;Table1[[#This Row],[Contactable leads]],Table1[[#This Row],[Contactable leads]],IFERROR((Table1[[#This Row],[Number of calls in a month]]*Table1[[#This Row],[Contactable leads]])/Table1[[#This Row],[Connected calls]],0))</f>
        <v>0</v>
      </c>
      <c r="AO956" s="22">
        <f>Table1[[#This Row],[Contactable leads]]-Table1[[#This Row],[Contacted leads]]</f>
        <v>0</v>
      </c>
      <c r="AP956" s="17"/>
    </row>
  </sheetData>
  <mergeCells count="5">
    <mergeCell ref="A2:I2"/>
    <mergeCell ref="Q2:W2"/>
    <mergeCell ref="J2:O2"/>
    <mergeCell ref="X2:AB2"/>
    <mergeCell ref="AC2:AD2"/>
  </mergeCells>
  <conditionalFormatting sqref="Q1:W1 Z1">
    <cfRule type="colorScale" priority="1">
      <colorScale>
        <cfvo type="min"/>
        <cfvo type="max"/>
        <color rgb="FFFCFCFF"/>
        <color rgb="FF63BE7B"/>
      </colorScale>
    </cfRule>
  </conditionalFormatting>
  <printOptions horizontalCentered="1"/>
  <pageMargins left="0.7" right="0.7" top="0.75" bottom="0.75" header="0.3" footer="0.3"/>
  <pageSetup orientation="portrait" horizontalDpi="360" verticalDpi="36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A011E-B9AC-4FEF-A5A3-2EACE76A6FBF}">
  <dimension ref="A1:AT905"/>
  <sheetViews>
    <sheetView showGridLines="0" tabSelected="1" zoomScale="80" zoomScaleNormal="8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F14" sqref="F14"/>
    </sheetView>
  </sheetViews>
  <sheetFormatPr defaultRowHeight="14.5" x14ac:dyDescent="0.35"/>
  <cols>
    <col min="1" max="2" width="14.7265625" customWidth="1"/>
    <col min="3" max="3" width="15.7265625" bestFit="1" customWidth="1"/>
    <col min="4" max="4" width="38.453125" bestFit="1" customWidth="1"/>
    <col min="5" max="5" width="20.7265625" customWidth="1"/>
    <col min="6" max="6" width="24.453125" customWidth="1"/>
    <col min="7" max="7" width="19.7265625" style="187" customWidth="1"/>
    <col min="8" max="8" width="21.81640625" customWidth="1"/>
    <col min="9" max="9" width="23.26953125" bestFit="1" customWidth="1"/>
    <col min="10" max="10" width="23.54296875" bestFit="1" customWidth="1"/>
    <col min="11" max="12" width="23.54296875" customWidth="1"/>
    <col min="13" max="13" width="23.54296875" bestFit="1" customWidth="1"/>
    <col min="14" max="15" width="23.54296875" customWidth="1"/>
    <col min="16" max="16" width="29.1796875" bestFit="1" customWidth="1"/>
    <col min="17" max="21" width="18.453125" style="108" customWidth="1"/>
    <col min="22" max="25" width="19" customWidth="1"/>
    <col min="26" max="26" width="22.54296875" customWidth="1"/>
    <col min="27" max="30" width="16.26953125" customWidth="1"/>
    <col min="31" max="40" width="19.453125" customWidth="1"/>
    <col min="41" max="41" width="18.1796875" customWidth="1"/>
    <col min="42" max="47" width="19.453125" customWidth="1"/>
    <col min="48" max="48" width="25.1796875" bestFit="1" customWidth="1"/>
    <col min="49" max="50" width="23.7265625" bestFit="1" customWidth="1"/>
    <col min="51" max="51" width="16.81640625" customWidth="1"/>
    <col min="52" max="52" width="19.26953125" customWidth="1"/>
    <col min="53" max="53" width="25.453125" customWidth="1"/>
  </cols>
  <sheetData>
    <row r="1" spans="1:46" ht="15" thickBot="1" x14ac:dyDescent="0.4">
      <c r="G1" s="119">
        <f>SUM(Table14[No of Employees])</f>
        <v>5443</v>
      </c>
      <c r="I1" s="19">
        <f>SUM(I4:I905)</f>
        <v>23243.884882000013</v>
      </c>
      <c r="J1" s="19">
        <f>SUM(J4:J905)</f>
        <v>4025.7007489999987</v>
      </c>
      <c r="K1" s="19">
        <f>SUM(K4:K905)</f>
        <v>27269.585630999958</v>
      </c>
      <c r="L1" s="19"/>
      <c r="M1" s="19">
        <f>SUM(M4:M905)</f>
        <v>53398.224051999983</v>
      </c>
      <c r="N1" s="19"/>
      <c r="O1" s="29">
        <f>SUM(Table14[Customer Regisered on MB])</f>
        <v>2953219</v>
      </c>
      <c r="Q1" s="191">
        <f t="shared" ref="Q1:W1" si="0">SUM(Q4:Q905)</f>
        <v>96852</v>
      </c>
      <c r="R1" s="191">
        <f t="shared" si="0"/>
        <v>158618</v>
      </c>
      <c r="S1" s="191">
        <f t="shared" si="0"/>
        <v>11340</v>
      </c>
      <c r="T1" s="191">
        <f t="shared" si="0"/>
        <v>10770</v>
      </c>
      <c r="U1" s="191">
        <f t="shared" si="0"/>
        <v>320</v>
      </c>
      <c r="V1" s="24">
        <f t="shared" si="0"/>
        <v>277900</v>
      </c>
      <c r="W1" s="24">
        <f t="shared" si="0"/>
        <v>281497</v>
      </c>
      <c r="X1" s="105">
        <f>1-W1/V1</f>
        <v>-1.2943504857862553E-2</v>
      </c>
      <c r="Y1" s="24">
        <f>SUM(Y4:Y905)</f>
        <v>-3597</v>
      </c>
      <c r="AA1" s="74">
        <f>SUM(AA4:AA905)</f>
        <v>281347</v>
      </c>
      <c r="AB1" s="109">
        <f>AVERAGE(Table14[%Phone number available])</f>
        <v>0.99832206434838344</v>
      </c>
      <c r="AC1" s="74">
        <f>SUM(AC4:AC905)</f>
        <v>109434</v>
      </c>
      <c r="AD1" s="110">
        <f>AVERAGE(Table14[%Email available])</f>
        <v>0.37554201136397614</v>
      </c>
      <c r="AE1" s="104">
        <f>SUM(Table14[HNI (as per customer segmentation)])</f>
        <v>16284</v>
      </c>
      <c r="AF1" s="111">
        <f>AVERAGE(Table14[%HNI])</f>
        <v>5.3104454450788201E-2</v>
      </c>
      <c r="AG1" s="104">
        <f>SUM(Table14[MB Registered])</f>
        <v>101777</v>
      </c>
      <c r="AH1" s="112">
        <f>AVERAGE(Table14[%MB Registered])</f>
        <v>0.3962292197745737</v>
      </c>
      <c r="AI1" s="104">
        <f>SUM(Table14[IB Registered])</f>
        <v>49489</v>
      </c>
      <c r="AJ1" s="111">
        <f>AVERAGE(Table14[%IB Registered])</f>
        <v>0.16398795237382657</v>
      </c>
      <c r="AK1" s="104">
        <f>SUM(Table14[MB Eligible])</f>
        <v>221741</v>
      </c>
      <c r="AL1" s="114">
        <f>AVERAGE(Table14[%MB Eligible])</f>
        <v>0.79143732535676603</v>
      </c>
      <c r="AM1" s="104">
        <f>SUM(Table14[IB Eligible])</f>
        <v>100312</v>
      </c>
      <c r="AN1" s="113">
        <f>AVERAGE(Table14[%IB Eligible])</f>
        <v>0.34606594574124216</v>
      </c>
      <c r="AO1" s="103" t="s">
        <v>1243</v>
      </c>
      <c r="AP1" s="75" t="s">
        <v>1244</v>
      </c>
      <c r="AQ1" s="75" t="s">
        <v>1245</v>
      </c>
      <c r="AR1" s="75" t="s">
        <v>1246</v>
      </c>
      <c r="AS1" s="75" t="s">
        <v>165</v>
      </c>
      <c r="AT1" s="76" t="s">
        <v>1247</v>
      </c>
    </row>
    <row r="2" spans="1:46" ht="25.5" customHeight="1" thickBot="1" x14ac:dyDescent="0.4">
      <c r="A2" s="240" t="s">
        <v>332</v>
      </c>
      <c r="B2" s="241"/>
      <c r="C2" s="241"/>
      <c r="D2" s="241"/>
      <c r="E2" s="241"/>
      <c r="F2" s="241"/>
      <c r="G2" s="241"/>
      <c r="H2" s="255"/>
      <c r="I2" s="256" t="s">
        <v>333</v>
      </c>
      <c r="J2" s="246"/>
      <c r="K2" s="246"/>
      <c r="L2" s="246"/>
      <c r="M2" s="246"/>
      <c r="N2" s="257"/>
      <c r="O2" s="248" t="s">
        <v>1248</v>
      </c>
      <c r="P2" s="261"/>
      <c r="Q2" s="258" t="s">
        <v>334</v>
      </c>
      <c r="R2" s="259"/>
      <c r="S2" s="259"/>
      <c r="T2" s="259"/>
      <c r="U2" s="260"/>
      <c r="V2" s="248" t="s">
        <v>335</v>
      </c>
      <c r="W2" s="249"/>
      <c r="X2" s="249"/>
      <c r="Y2" s="249"/>
      <c r="Z2" s="261"/>
      <c r="AA2" s="251" t="s">
        <v>1249</v>
      </c>
      <c r="AB2" s="251"/>
      <c r="AC2" s="251"/>
      <c r="AD2" s="251"/>
      <c r="AE2" s="252" t="s">
        <v>1250</v>
      </c>
      <c r="AF2" s="253"/>
      <c r="AG2" s="253"/>
      <c r="AH2" s="253"/>
      <c r="AI2" s="253"/>
      <c r="AJ2" s="253"/>
      <c r="AK2" s="253"/>
      <c r="AL2" s="253"/>
      <c r="AM2" s="253"/>
      <c r="AN2" s="254"/>
      <c r="AO2" s="96">
        <v>8</v>
      </c>
      <c r="AP2" s="77">
        <v>2</v>
      </c>
      <c r="AQ2" s="77">
        <f>AO2-AP2</f>
        <v>6</v>
      </c>
      <c r="AR2" s="77">
        <v>0.25</v>
      </c>
      <c r="AS2" s="77">
        <v>24</v>
      </c>
      <c r="AT2" s="78">
        <f>(AQ2*AS2)/AR2</f>
        <v>576</v>
      </c>
    </row>
    <row r="3" spans="1:46" s="95" customFormat="1" ht="29" x14ac:dyDescent="0.35">
      <c r="A3" s="86" t="s">
        <v>136</v>
      </c>
      <c r="B3" s="87" t="s">
        <v>138</v>
      </c>
      <c r="C3" s="87" t="s">
        <v>139</v>
      </c>
      <c r="D3" s="87" t="s">
        <v>140</v>
      </c>
      <c r="E3" s="87" t="s">
        <v>141</v>
      </c>
      <c r="F3" s="87" t="s">
        <v>142</v>
      </c>
      <c r="G3" s="190" t="s">
        <v>143</v>
      </c>
      <c r="H3" s="188" t="s">
        <v>144</v>
      </c>
      <c r="I3" s="88" t="s">
        <v>145</v>
      </c>
      <c r="J3" s="89" t="s">
        <v>146</v>
      </c>
      <c r="K3" s="89" t="s">
        <v>147</v>
      </c>
      <c r="L3" s="89" t="s">
        <v>148</v>
      </c>
      <c r="M3" s="89" t="s">
        <v>149</v>
      </c>
      <c r="N3" s="90" t="s">
        <v>150</v>
      </c>
      <c r="O3" s="91" t="s">
        <v>1251</v>
      </c>
      <c r="P3" s="92" t="s">
        <v>337</v>
      </c>
      <c r="Q3" s="192" t="s">
        <v>7</v>
      </c>
      <c r="R3" s="106" t="s">
        <v>151</v>
      </c>
      <c r="S3" s="106" t="s">
        <v>152</v>
      </c>
      <c r="T3" s="106" t="s">
        <v>6</v>
      </c>
      <c r="U3" s="193" t="s">
        <v>153</v>
      </c>
      <c r="V3" s="93" t="s">
        <v>154</v>
      </c>
      <c r="W3" s="94" t="s">
        <v>155</v>
      </c>
      <c r="X3" s="94" t="s">
        <v>156</v>
      </c>
      <c r="Y3" s="94" t="s">
        <v>157</v>
      </c>
      <c r="Z3" s="198" t="s">
        <v>158</v>
      </c>
      <c r="AA3" s="196" t="s">
        <v>1252</v>
      </c>
      <c r="AB3" s="83" t="s">
        <v>1253</v>
      </c>
      <c r="AC3" s="83" t="s">
        <v>1254</v>
      </c>
      <c r="AD3" s="99" t="s">
        <v>1255</v>
      </c>
      <c r="AE3" s="115" t="s">
        <v>1256</v>
      </c>
      <c r="AF3" s="101" t="s">
        <v>1257</v>
      </c>
      <c r="AG3" s="101" t="s">
        <v>1258</v>
      </c>
      <c r="AH3" s="101" t="s">
        <v>1259</v>
      </c>
      <c r="AI3" s="101" t="s">
        <v>1260</v>
      </c>
      <c r="AJ3" s="101" t="s">
        <v>1261</v>
      </c>
      <c r="AK3" s="101" t="s">
        <v>1262</v>
      </c>
      <c r="AL3" s="101" t="s">
        <v>1263</v>
      </c>
      <c r="AM3" s="101" t="s">
        <v>1264</v>
      </c>
      <c r="AN3" s="92" t="s">
        <v>1265</v>
      </c>
      <c r="AO3" s="97" t="s">
        <v>1266</v>
      </c>
      <c r="AP3" s="95" t="s">
        <v>1267</v>
      </c>
    </row>
    <row r="4" spans="1:46" x14ac:dyDescent="0.35">
      <c r="A4" s="11">
        <v>2</v>
      </c>
      <c r="B4" s="5" t="s">
        <v>179</v>
      </c>
      <c r="C4" s="5" t="s">
        <v>175</v>
      </c>
      <c r="D4" s="5" t="s">
        <v>342</v>
      </c>
      <c r="E4" s="6">
        <v>25202</v>
      </c>
      <c r="F4" s="7">
        <f t="shared" ref="F4" ca="1" si="1">_xlfn.FLOOR.MATH((TODAY()-E4)/365)</f>
        <v>56</v>
      </c>
      <c r="G4" s="5">
        <v>5</v>
      </c>
      <c r="H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" s="57">
        <v>17.364381999999999</v>
      </c>
      <c r="J4" s="34">
        <v>0.98856500000000003</v>
      </c>
      <c r="K4" s="34">
        <f t="shared" ref="K4" si="2">I4+J4</f>
        <v>18.352947</v>
      </c>
      <c r="L4" s="67">
        <f t="shared" ref="L4:L67" si="3">K4/$K$1</f>
        <v>6.7301891742485597E-4</v>
      </c>
      <c r="M4" s="34">
        <v>29.933340999999999</v>
      </c>
      <c r="N4" s="79">
        <f t="shared" ref="N4:N67" si="4">M4/$M$1</f>
        <v>5.6056809999618094E-4</v>
      </c>
      <c r="O4" s="80">
        <v>1203</v>
      </c>
      <c r="P4" s="68">
        <f>Table14[[#This Row],[Customer Regisered on MB]]/$O$1</f>
        <v>4.0735211306713116E-4</v>
      </c>
      <c r="Q4" s="194">
        <v>41</v>
      </c>
      <c r="R4" s="107">
        <v>136</v>
      </c>
      <c r="S4" s="107">
        <v>4</v>
      </c>
      <c r="T4" s="107">
        <v>18</v>
      </c>
      <c r="U4" s="195">
        <v>0</v>
      </c>
      <c r="V4" s="16">
        <f>SUM(Table14[[#This Row],[MB Registration]:[Standalone upsell + Rnwl]])</f>
        <v>199</v>
      </c>
      <c r="W4" s="8">
        <v>195</v>
      </c>
      <c r="X4" s="9">
        <f t="shared" ref="X4" si="5">IFERROR(1-W4/V4,0)</f>
        <v>2.010050251256279E-2</v>
      </c>
      <c r="Y4" s="8">
        <f t="shared" ref="Y4" si="6">IFERROR(V4-W4,0)</f>
        <v>4</v>
      </c>
      <c r="Z4" s="42" t="str">
        <f t="shared" ref="Z4" si="7">IF(W4&lt;50,"A. Below 50",IF(W4&lt;100,"B. 50-100",IF(W4&lt;250,"C. 100-250",IF(W4&lt;500,"D. 240-500",IF(W4&lt;750,"E. 500-750",IF(W4&lt;1000,"F. 750-100","G. Above 1000"))))))</f>
        <v>C. 100-250</v>
      </c>
      <c r="AA4" s="197">
        <v>195</v>
      </c>
      <c r="AB4" s="85">
        <f>IFERROR(Table14[[#This Row],[Phone number available]]/Table14[[#This Row],[Distinct leads]],0)</f>
        <v>1</v>
      </c>
      <c r="AC4" s="84">
        <v>73</v>
      </c>
      <c r="AD4" s="100">
        <f>IFERROR(Table14[[#This Row],[Email available]]/Table14[[#This Row],[Distinct leads]],0)</f>
        <v>0.37435897435897436</v>
      </c>
      <c r="AE4" s="81">
        <v>3</v>
      </c>
      <c r="AF4" s="102">
        <f>IFERROR(Table14[[#This Row],[HNI (as per customer segmentation)]]/Table14[[#This Row],[Phone number available]],0)</f>
        <v>1.5384615384615385E-2</v>
      </c>
      <c r="AG4" s="18">
        <v>57</v>
      </c>
      <c r="AH4" s="9">
        <f>IFERROR(Table14[[#This Row],[MB Registered]]/Table14[[#This Row],[Phone number available]],0)</f>
        <v>0.29230769230769232</v>
      </c>
      <c r="AI4" s="18">
        <v>17</v>
      </c>
      <c r="AJ4" s="9">
        <f>IFERROR(Table14[[#This Row],[IB Registered]]/Table14[[#This Row],[Phone number available]],0)</f>
        <v>8.7179487179487175E-2</v>
      </c>
      <c r="AK4" s="18">
        <v>137</v>
      </c>
      <c r="AL4" s="9">
        <f>IFERROR(Table14[[#This Row],[MB Eligible]]/Table14[[#This Row],[Phone number available]],0)</f>
        <v>0.70256410256410251</v>
      </c>
      <c r="AM4" s="18">
        <v>55</v>
      </c>
      <c r="AN4" s="82">
        <f>IFERROR(Table14[[#This Row],[IB Eligible]]/Table14[[#This Row],[Phone number available]],0)</f>
        <v>0.28205128205128205</v>
      </c>
      <c r="AO4" s="98">
        <f>Table14[[#This Row],[Phone number available]]/$AT$2</f>
        <v>0.33854166666666669</v>
      </c>
    </row>
    <row r="5" spans="1:46" x14ac:dyDescent="0.35">
      <c r="A5" s="11">
        <v>3</v>
      </c>
      <c r="B5" s="5" t="s">
        <v>174</v>
      </c>
      <c r="C5" s="5" t="s">
        <v>343</v>
      </c>
      <c r="D5" s="5" t="s">
        <v>344</v>
      </c>
      <c r="E5" s="6">
        <v>25948</v>
      </c>
      <c r="F5" s="7">
        <f t="shared" ref="F5:F67" ca="1" si="8">_xlfn.FLOOR.MATH((TODAY()-E5)/365)</f>
        <v>54</v>
      </c>
      <c r="G5" s="5">
        <v>6</v>
      </c>
      <c r="H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" s="57">
        <v>20.282623000000001</v>
      </c>
      <c r="J5" s="34">
        <v>2.304719</v>
      </c>
      <c r="K5" s="34">
        <f t="shared" ref="K5:K67" si="9">I5+J5</f>
        <v>22.587342</v>
      </c>
      <c r="L5" s="67">
        <f t="shared" si="3"/>
        <v>8.2829795456527944E-4</v>
      </c>
      <c r="M5" s="34">
        <v>52.955765999999997</v>
      </c>
      <c r="N5" s="79">
        <f t="shared" si="4"/>
        <v>9.9171399311765297E-4</v>
      </c>
      <c r="O5" s="80">
        <v>1682</v>
      </c>
      <c r="P5" s="68">
        <f>Table14[[#This Row],[Customer Regisered on MB]]/$O$1</f>
        <v>5.6954800846127564E-4</v>
      </c>
      <c r="Q5" s="194">
        <v>60</v>
      </c>
      <c r="R5" s="107">
        <v>281</v>
      </c>
      <c r="S5" s="107">
        <v>4</v>
      </c>
      <c r="T5" s="107">
        <v>18</v>
      </c>
      <c r="U5" s="195">
        <v>0</v>
      </c>
      <c r="V5" s="16">
        <f>SUM(Table14[[#This Row],[MB Registration]:[Standalone upsell + Rnwl]])</f>
        <v>363</v>
      </c>
      <c r="W5" s="8">
        <v>360</v>
      </c>
      <c r="X5" s="9">
        <f t="shared" ref="X5:X67" si="10">IFERROR(1-W5/V5,0)</f>
        <v>8.2644628099173278E-3</v>
      </c>
      <c r="Y5" s="8">
        <f t="shared" ref="Y5:Y67" si="11">IFERROR(V5-W5,0)</f>
        <v>3</v>
      </c>
      <c r="Z5" s="42" t="str">
        <f t="shared" ref="Z5:Z67" si="12">IF(W5&lt;50,"A. Below 50",IF(W5&lt;100,"B. 50-100",IF(W5&lt;250,"C. 100-250",IF(W5&lt;500,"D. 240-500",IF(W5&lt;750,"E. 500-750",IF(W5&lt;1000,"F. 750-100","G. Above 1000"))))))</f>
        <v>D. 240-500</v>
      </c>
      <c r="AA5" s="197">
        <v>360</v>
      </c>
      <c r="AB5" s="85">
        <f>IFERROR(Table14[[#This Row],[Phone number available]]/Table14[[#This Row],[Distinct leads]],0)</f>
        <v>1</v>
      </c>
      <c r="AC5" s="84">
        <v>156</v>
      </c>
      <c r="AD5" s="100">
        <f>IFERROR(Table14[[#This Row],[Email available]]/Table14[[#This Row],[Distinct leads]],0)</f>
        <v>0.43333333333333335</v>
      </c>
      <c r="AE5" s="81">
        <v>16</v>
      </c>
      <c r="AF5" s="102">
        <f>IFERROR(Table14[[#This Row],[HNI (as per customer segmentation)]]/Table14[[#This Row],[Phone number available]],0)</f>
        <v>4.4444444444444446E-2</v>
      </c>
      <c r="AG5" s="18">
        <v>132</v>
      </c>
      <c r="AH5" s="9">
        <f>IFERROR(Table14[[#This Row],[MB Registered]]/Table14[[#This Row],[Phone number available]],0)</f>
        <v>0.36666666666666664</v>
      </c>
      <c r="AI5" s="18">
        <v>40</v>
      </c>
      <c r="AJ5" s="9">
        <f>IFERROR(Table14[[#This Row],[IB Registered]]/Table14[[#This Row],[Phone number available]],0)</f>
        <v>0.1111111111111111</v>
      </c>
      <c r="AK5" s="18">
        <v>252</v>
      </c>
      <c r="AL5" s="9">
        <f>IFERROR(Table14[[#This Row],[MB Eligible]]/Table14[[#This Row],[Phone number available]],0)</f>
        <v>0.7</v>
      </c>
      <c r="AM5" s="18">
        <v>115</v>
      </c>
      <c r="AN5" s="82">
        <f>IFERROR(Table14[[#This Row],[IB Eligible]]/Table14[[#This Row],[Phone number available]],0)</f>
        <v>0.31944444444444442</v>
      </c>
      <c r="AO5" s="98">
        <f>Table14[[#This Row],[Phone number available]]/$AT$2</f>
        <v>0.625</v>
      </c>
    </row>
    <row r="6" spans="1:46" x14ac:dyDescent="0.35">
      <c r="A6" s="11">
        <v>4</v>
      </c>
      <c r="B6" s="5" t="s">
        <v>188</v>
      </c>
      <c r="C6" s="5" t="s">
        <v>175</v>
      </c>
      <c r="D6" s="5" t="s">
        <v>345</v>
      </c>
      <c r="E6" s="6">
        <v>23284</v>
      </c>
      <c r="F6" s="7">
        <f t="shared" ca="1" si="8"/>
        <v>61</v>
      </c>
      <c r="G6" s="5">
        <v>7</v>
      </c>
      <c r="H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" s="57">
        <v>34.772657000000002</v>
      </c>
      <c r="J6" s="34">
        <v>1.20164</v>
      </c>
      <c r="K6" s="34">
        <f t="shared" si="9"/>
        <v>35.974297</v>
      </c>
      <c r="L6" s="67">
        <f t="shared" si="3"/>
        <v>1.3192095210682101E-3</v>
      </c>
      <c r="M6" s="34">
        <v>58.025232000000003</v>
      </c>
      <c r="N6" s="79">
        <f t="shared" si="4"/>
        <v>1.0866509707044595E-3</v>
      </c>
      <c r="O6" s="80">
        <v>3463</v>
      </c>
      <c r="P6" s="68">
        <f>Table14[[#This Row],[Customer Regisered on MB]]/$O$1</f>
        <v>1.17261875939441E-3</v>
      </c>
      <c r="Q6" s="194">
        <v>208</v>
      </c>
      <c r="R6" s="107">
        <v>270</v>
      </c>
      <c r="S6" s="107">
        <v>4</v>
      </c>
      <c r="T6" s="107">
        <v>20</v>
      </c>
      <c r="U6" s="195">
        <v>0</v>
      </c>
      <c r="V6" s="16">
        <f>SUM(Table14[[#This Row],[MB Registration]:[Standalone upsell + Rnwl]])</f>
        <v>502</v>
      </c>
      <c r="W6" s="8">
        <v>508</v>
      </c>
      <c r="X6" s="9">
        <f t="shared" si="10"/>
        <v>-1.195219123505975E-2</v>
      </c>
      <c r="Y6" s="8">
        <f t="shared" si="11"/>
        <v>-6</v>
      </c>
      <c r="Z6" s="42" t="str">
        <f t="shared" si="12"/>
        <v>E. 500-750</v>
      </c>
      <c r="AA6" s="197">
        <v>506</v>
      </c>
      <c r="AB6" s="85">
        <f>IFERROR(Table14[[#This Row],[Phone number available]]/Table14[[#This Row],[Distinct leads]],0)</f>
        <v>0.99606299212598426</v>
      </c>
      <c r="AC6" s="84">
        <v>224</v>
      </c>
      <c r="AD6" s="100">
        <f>IFERROR(Table14[[#This Row],[Email available]]/Table14[[#This Row],[Distinct leads]],0)</f>
        <v>0.44094488188976377</v>
      </c>
      <c r="AE6" s="81">
        <v>13</v>
      </c>
      <c r="AF6" s="102">
        <f>IFERROR(Table14[[#This Row],[HNI (as per customer segmentation)]]/Table14[[#This Row],[Phone number available]],0)</f>
        <v>2.5691699604743084E-2</v>
      </c>
      <c r="AG6" s="18">
        <v>100</v>
      </c>
      <c r="AH6" s="9">
        <f>IFERROR(Table14[[#This Row],[MB Registered]]/Table14[[#This Row],[Phone number available]],0)</f>
        <v>0.19762845849802371</v>
      </c>
      <c r="AI6" s="18">
        <v>22</v>
      </c>
      <c r="AJ6" s="9">
        <f>IFERROR(Table14[[#This Row],[IB Registered]]/Table14[[#This Row],[Phone number available]],0)</f>
        <v>4.3478260869565216E-2</v>
      </c>
      <c r="AK6" s="18">
        <v>394</v>
      </c>
      <c r="AL6" s="9">
        <f>IFERROR(Table14[[#This Row],[MB Eligible]]/Table14[[#This Row],[Phone number available]],0)</f>
        <v>0.77865612648221338</v>
      </c>
      <c r="AM6" s="18">
        <v>176</v>
      </c>
      <c r="AN6" s="82">
        <f>IFERROR(Table14[[#This Row],[IB Eligible]]/Table14[[#This Row],[Phone number available]],0)</f>
        <v>0.34782608695652173</v>
      </c>
      <c r="AO6" s="98">
        <f>Table14[[#This Row],[Phone number available]]/$AT$2</f>
        <v>0.87847222222222221</v>
      </c>
    </row>
    <row r="7" spans="1:46" x14ac:dyDescent="0.35">
      <c r="A7" s="11">
        <v>5</v>
      </c>
      <c r="B7" s="5" t="s">
        <v>222</v>
      </c>
      <c r="C7" s="5" t="s">
        <v>175</v>
      </c>
      <c r="D7" s="5" t="s">
        <v>346</v>
      </c>
      <c r="E7" s="6">
        <v>26297</v>
      </c>
      <c r="F7" s="7">
        <f t="shared" ca="1" si="8"/>
        <v>53</v>
      </c>
      <c r="G7" s="5">
        <v>6</v>
      </c>
      <c r="H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" s="57">
        <v>59.538975000000001</v>
      </c>
      <c r="J7" s="34">
        <v>2.7411829999999999</v>
      </c>
      <c r="K7" s="34">
        <f t="shared" si="9"/>
        <v>62.280158</v>
      </c>
      <c r="L7" s="67">
        <f t="shared" si="3"/>
        <v>2.2838688802517102E-3</v>
      </c>
      <c r="M7" s="34">
        <v>39.246597000000001</v>
      </c>
      <c r="N7" s="79">
        <f t="shared" si="4"/>
        <v>7.3497944354443477E-4</v>
      </c>
      <c r="O7" s="80">
        <v>3480</v>
      </c>
      <c r="P7" s="68">
        <f>Table14[[#This Row],[Customer Regisered on MB]]/$O$1</f>
        <v>1.1783751899198806E-3</v>
      </c>
      <c r="Q7" s="194">
        <v>184</v>
      </c>
      <c r="R7" s="107">
        <v>71</v>
      </c>
      <c r="S7" s="107">
        <v>15</v>
      </c>
      <c r="T7" s="107">
        <v>6</v>
      </c>
      <c r="U7" s="195">
        <v>0</v>
      </c>
      <c r="V7" s="16">
        <f>SUM(Table14[[#This Row],[MB Registration]:[Standalone upsell + Rnwl]])</f>
        <v>276</v>
      </c>
      <c r="W7" s="8">
        <v>285</v>
      </c>
      <c r="X7" s="9">
        <f t="shared" si="10"/>
        <v>-3.2608695652173836E-2</v>
      </c>
      <c r="Y7" s="8">
        <f t="shared" si="11"/>
        <v>-9</v>
      </c>
      <c r="Z7" s="42" t="str">
        <f t="shared" si="12"/>
        <v>D. 240-500</v>
      </c>
      <c r="AA7" s="197">
        <v>285</v>
      </c>
      <c r="AB7" s="85">
        <f>IFERROR(Table14[[#This Row],[Phone number available]]/Table14[[#This Row],[Distinct leads]],0)</f>
        <v>1</v>
      </c>
      <c r="AC7" s="84">
        <v>42</v>
      </c>
      <c r="AD7" s="100">
        <f>IFERROR(Table14[[#This Row],[Email available]]/Table14[[#This Row],[Distinct leads]],0)</f>
        <v>0.14736842105263157</v>
      </c>
      <c r="AE7" s="81">
        <v>7</v>
      </c>
      <c r="AF7" s="102">
        <f>IFERROR(Table14[[#This Row],[HNI (as per customer segmentation)]]/Table14[[#This Row],[Phone number available]],0)</f>
        <v>2.456140350877193E-2</v>
      </c>
      <c r="AG7" s="18">
        <v>49</v>
      </c>
      <c r="AH7" s="9">
        <f>IFERROR(Table14[[#This Row],[MB Registered]]/Table14[[#This Row],[Phone number available]],0)</f>
        <v>0.17192982456140352</v>
      </c>
      <c r="AI7" s="18">
        <v>23</v>
      </c>
      <c r="AJ7" s="9">
        <f>IFERROR(Table14[[#This Row],[IB Registered]]/Table14[[#This Row],[Phone number available]],0)</f>
        <v>8.0701754385964913E-2</v>
      </c>
      <c r="AK7" s="18">
        <v>259</v>
      </c>
      <c r="AL7" s="9">
        <f>IFERROR(Table14[[#This Row],[MB Eligible]]/Table14[[#This Row],[Phone number available]],0)</f>
        <v>0.90877192982456145</v>
      </c>
      <c r="AM7" s="18">
        <v>48</v>
      </c>
      <c r="AN7" s="82">
        <f>IFERROR(Table14[[#This Row],[IB Eligible]]/Table14[[#This Row],[Phone number available]],0)</f>
        <v>0.16842105263157894</v>
      </c>
      <c r="AO7" s="98">
        <f>Table14[[#This Row],[Phone number available]]/$AT$2</f>
        <v>0.49479166666666669</v>
      </c>
    </row>
    <row r="8" spans="1:46" x14ac:dyDescent="0.35">
      <c r="A8" s="11">
        <v>6</v>
      </c>
      <c r="B8" s="5" t="s">
        <v>188</v>
      </c>
      <c r="C8" s="5" t="s">
        <v>343</v>
      </c>
      <c r="D8" s="5" t="s">
        <v>347</v>
      </c>
      <c r="E8" s="6">
        <v>25402</v>
      </c>
      <c r="F8" s="7">
        <f t="shared" ca="1" si="8"/>
        <v>55</v>
      </c>
      <c r="G8" s="5">
        <v>5</v>
      </c>
      <c r="H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" s="57">
        <v>33.447958</v>
      </c>
      <c r="J8" s="34">
        <v>1.675475</v>
      </c>
      <c r="K8" s="34">
        <f t="shared" si="9"/>
        <v>35.123432999999999</v>
      </c>
      <c r="L8" s="67">
        <f t="shared" si="3"/>
        <v>1.2880075801398249E-3</v>
      </c>
      <c r="M8" s="34">
        <v>90.032180999999994</v>
      </c>
      <c r="N8" s="79">
        <f t="shared" si="4"/>
        <v>1.686051972670951E-3</v>
      </c>
      <c r="O8" s="80">
        <v>2205</v>
      </c>
      <c r="P8" s="68">
        <f>Table14[[#This Row],[Customer Regisered on MB]]/$O$1</f>
        <v>7.466429005095795E-4</v>
      </c>
      <c r="Q8" s="194">
        <v>151</v>
      </c>
      <c r="R8" s="107">
        <v>226</v>
      </c>
      <c r="S8" s="107">
        <v>11</v>
      </c>
      <c r="T8" s="107">
        <v>19</v>
      </c>
      <c r="U8" s="195">
        <v>0</v>
      </c>
      <c r="V8" s="16">
        <f>SUM(Table14[[#This Row],[MB Registration]:[Standalone upsell + Rnwl]])</f>
        <v>407</v>
      </c>
      <c r="W8" s="8">
        <v>403</v>
      </c>
      <c r="X8" s="9">
        <f t="shared" si="10"/>
        <v>9.8280098280097983E-3</v>
      </c>
      <c r="Y8" s="8">
        <f t="shared" si="11"/>
        <v>4</v>
      </c>
      <c r="Z8" s="42" t="str">
        <f t="shared" si="12"/>
        <v>D. 240-500</v>
      </c>
      <c r="AA8" s="197">
        <v>401</v>
      </c>
      <c r="AB8" s="85">
        <f>IFERROR(Table14[[#This Row],[Phone number available]]/Table14[[#This Row],[Distinct leads]],0)</f>
        <v>0.99503722084367241</v>
      </c>
      <c r="AC8" s="84">
        <v>68</v>
      </c>
      <c r="AD8" s="100">
        <f>IFERROR(Table14[[#This Row],[Email available]]/Table14[[#This Row],[Distinct leads]],0)</f>
        <v>0.16873449131513649</v>
      </c>
      <c r="AE8" s="81">
        <v>6</v>
      </c>
      <c r="AF8" s="102">
        <f>IFERROR(Table14[[#This Row],[HNI (as per customer segmentation)]]/Table14[[#This Row],[Phone number available]],0)</f>
        <v>1.4962593516209476E-2</v>
      </c>
      <c r="AG8" s="18">
        <v>87</v>
      </c>
      <c r="AH8" s="9">
        <f>IFERROR(Table14[[#This Row],[MB Registered]]/Table14[[#This Row],[Phone number available]],0)</f>
        <v>0.21695760598503741</v>
      </c>
      <c r="AI8" s="18">
        <v>16</v>
      </c>
      <c r="AJ8" s="9">
        <f>IFERROR(Table14[[#This Row],[IB Registered]]/Table14[[#This Row],[Phone number available]],0)</f>
        <v>3.9900249376558602E-2</v>
      </c>
      <c r="AK8" s="18">
        <v>315</v>
      </c>
      <c r="AL8" s="9">
        <f>IFERROR(Table14[[#This Row],[MB Eligible]]/Table14[[#This Row],[Phone number available]],0)</f>
        <v>0.78553615960099754</v>
      </c>
      <c r="AM8" s="18">
        <v>54</v>
      </c>
      <c r="AN8" s="82">
        <f>IFERROR(Table14[[#This Row],[IB Eligible]]/Table14[[#This Row],[Phone number available]],0)</f>
        <v>0.13466334164588528</v>
      </c>
      <c r="AO8" s="98">
        <f>Table14[[#This Row],[Phone number available]]/$AT$2</f>
        <v>0.69618055555555558</v>
      </c>
    </row>
    <row r="9" spans="1:46" x14ac:dyDescent="0.35">
      <c r="A9" s="11">
        <v>7</v>
      </c>
      <c r="B9" s="5" t="s">
        <v>184</v>
      </c>
      <c r="C9" s="5" t="s">
        <v>343</v>
      </c>
      <c r="D9" s="5" t="s">
        <v>348</v>
      </c>
      <c r="E9" s="6">
        <v>25253</v>
      </c>
      <c r="F9" s="7">
        <f t="shared" ca="1" si="8"/>
        <v>56</v>
      </c>
      <c r="G9" s="5">
        <v>6</v>
      </c>
      <c r="H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9" s="57">
        <v>30.770609</v>
      </c>
      <c r="J9" s="34">
        <v>1.5584830000000001</v>
      </c>
      <c r="K9" s="34">
        <f t="shared" si="9"/>
        <v>32.329092000000003</v>
      </c>
      <c r="L9" s="67">
        <f t="shared" si="3"/>
        <v>1.1855366061466082E-3</v>
      </c>
      <c r="M9" s="34">
        <v>24.534215</v>
      </c>
      <c r="N9" s="79">
        <f t="shared" si="4"/>
        <v>4.5945750885101002E-4</v>
      </c>
      <c r="O9" s="80">
        <v>1932</v>
      </c>
      <c r="P9" s="68">
        <f>Table14[[#This Row],[Customer Regisered on MB]]/$O$1</f>
        <v>6.5420139854172684E-4</v>
      </c>
      <c r="Q9" s="194">
        <v>108</v>
      </c>
      <c r="R9" s="107">
        <v>99</v>
      </c>
      <c r="S9" s="107">
        <v>1</v>
      </c>
      <c r="T9" s="107">
        <v>17</v>
      </c>
      <c r="U9" s="195">
        <v>0</v>
      </c>
      <c r="V9" s="16">
        <f>SUM(Table14[[#This Row],[MB Registration]:[Standalone upsell + Rnwl]])</f>
        <v>225</v>
      </c>
      <c r="W9" s="8">
        <v>231</v>
      </c>
      <c r="X9" s="9">
        <f t="shared" si="10"/>
        <v>-2.6666666666666616E-2</v>
      </c>
      <c r="Y9" s="8">
        <f t="shared" si="11"/>
        <v>-6</v>
      </c>
      <c r="Z9" s="42" t="str">
        <f t="shared" si="12"/>
        <v>C. 100-250</v>
      </c>
      <c r="AA9" s="197">
        <v>231</v>
      </c>
      <c r="AB9" s="85">
        <f>IFERROR(Table14[[#This Row],[Phone number available]]/Table14[[#This Row],[Distinct leads]],0)</f>
        <v>1</v>
      </c>
      <c r="AC9" s="84">
        <v>43</v>
      </c>
      <c r="AD9" s="100">
        <f>IFERROR(Table14[[#This Row],[Email available]]/Table14[[#This Row],[Distinct leads]],0)</f>
        <v>0.18614718614718614</v>
      </c>
      <c r="AE9" s="81">
        <v>3</v>
      </c>
      <c r="AF9" s="102">
        <f>IFERROR(Table14[[#This Row],[HNI (as per customer segmentation)]]/Table14[[#This Row],[Phone number available]],0)</f>
        <v>1.2987012987012988E-2</v>
      </c>
      <c r="AG9" s="18">
        <v>45</v>
      </c>
      <c r="AH9" s="9">
        <f>IFERROR(Table14[[#This Row],[MB Registered]]/Table14[[#This Row],[Phone number available]],0)</f>
        <v>0.19480519480519481</v>
      </c>
      <c r="AI9" s="18">
        <v>15</v>
      </c>
      <c r="AJ9" s="9">
        <f>IFERROR(Table14[[#This Row],[IB Registered]]/Table14[[#This Row],[Phone number available]],0)</f>
        <v>6.4935064935064929E-2</v>
      </c>
      <c r="AK9" s="18">
        <v>184</v>
      </c>
      <c r="AL9" s="9">
        <f>IFERROR(Table14[[#This Row],[MB Eligible]]/Table14[[#This Row],[Phone number available]],0)</f>
        <v>0.79653679653679654</v>
      </c>
      <c r="AM9" s="18">
        <v>39</v>
      </c>
      <c r="AN9" s="82">
        <f>IFERROR(Table14[[#This Row],[IB Eligible]]/Table14[[#This Row],[Phone number available]],0)</f>
        <v>0.16883116883116883</v>
      </c>
      <c r="AO9" s="98">
        <f>Table14[[#This Row],[Phone number available]]/$AT$2</f>
        <v>0.40104166666666669</v>
      </c>
    </row>
    <row r="10" spans="1:46" x14ac:dyDescent="0.35">
      <c r="A10" s="11">
        <v>8</v>
      </c>
      <c r="B10" s="5" t="s">
        <v>184</v>
      </c>
      <c r="C10" s="5" t="s">
        <v>175</v>
      </c>
      <c r="D10" s="5" t="s">
        <v>202</v>
      </c>
      <c r="E10" s="6">
        <v>23491</v>
      </c>
      <c r="F10" s="7">
        <f t="shared" ca="1" si="8"/>
        <v>61</v>
      </c>
      <c r="G10" s="5">
        <v>7</v>
      </c>
      <c r="H1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0" s="57">
        <v>39.509008999999999</v>
      </c>
      <c r="J10" s="34">
        <v>3.2134200000000002</v>
      </c>
      <c r="K10" s="34">
        <f t="shared" si="9"/>
        <v>42.722428999999998</v>
      </c>
      <c r="L10" s="67">
        <f t="shared" si="3"/>
        <v>1.5666695335272462E-3</v>
      </c>
      <c r="M10" s="34">
        <v>52.572977999999999</v>
      </c>
      <c r="N10" s="79">
        <f t="shared" si="4"/>
        <v>9.8454544010309511E-4</v>
      </c>
      <c r="O10" s="80">
        <v>3462</v>
      </c>
      <c r="P10" s="68">
        <f>Table14[[#This Row],[Customer Regisered on MB]]/$O$1</f>
        <v>1.1722801458340882E-3</v>
      </c>
      <c r="Q10" s="194">
        <v>327</v>
      </c>
      <c r="R10" s="107">
        <v>217</v>
      </c>
      <c r="S10" s="107">
        <v>6</v>
      </c>
      <c r="T10" s="107">
        <v>19</v>
      </c>
      <c r="U10" s="195">
        <v>0</v>
      </c>
      <c r="V10" s="16">
        <f>SUM(Table14[[#This Row],[MB Registration]:[Standalone upsell + Rnwl]])</f>
        <v>569</v>
      </c>
      <c r="W10" s="8">
        <v>576</v>
      </c>
      <c r="X10" s="9">
        <f t="shared" si="10"/>
        <v>-1.2302284710017597E-2</v>
      </c>
      <c r="Y10" s="8">
        <f t="shared" si="11"/>
        <v>-7</v>
      </c>
      <c r="Z10" s="42" t="str">
        <f t="shared" si="12"/>
        <v>E. 500-750</v>
      </c>
      <c r="AA10" s="197">
        <v>576</v>
      </c>
      <c r="AB10" s="85">
        <f>IFERROR(Table14[[#This Row],[Phone number available]]/Table14[[#This Row],[Distinct leads]],0)</f>
        <v>1</v>
      </c>
      <c r="AC10" s="84">
        <v>113</v>
      </c>
      <c r="AD10" s="100">
        <f>IFERROR(Table14[[#This Row],[Email available]]/Table14[[#This Row],[Distinct leads]],0)</f>
        <v>0.19618055555555555</v>
      </c>
      <c r="AE10" s="81">
        <v>22</v>
      </c>
      <c r="AF10" s="102">
        <f>IFERROR(Table14[[#This Row],[HNI (as per customer segmentation)]]/Table14[[#This Row],[Phone number available]],0)</f>
        <v>3.8194444444444448E-2</v>
      </c>
      <c r="AG10" s="18">
        <v>93</v>
      </c>
      <c r="AH10" s="9">
        <f>IFERROR(Table14[[#This Row],[MB Registered]]/Table14[[#This Row],[Phone number available]],0)</f>
        <v>0.16145833333333334</v>
      </c>
      <c r="AI10" s="18">
        <v>29</v>
      </c>
      <c r="AJ10" s="9">
        <f>IFERROR(Table14[[#This Row],[IB Registered]]/Table14[[#This Row],[Phone number available]],0)</f>
        <v>5.0347222222222224E-2</v>
      </c>
      <c r="AK10" s="18">
        <v>482</v>
      </c>
      <c r="AL10" s="9">
        <f>IFERROR(Table14[[#This Row],[MB Eligible]]/Table14[[#This Row],[Phone number available]],0)</f>
        <v>0.83680555555555558</v>
      </c>
      <c r="AM10" s="18">
        <v>114</v>
      </c>
      <c r="AN10" s="82">
        <f>IFERROR(Table14[[#This Row],[IB Eligible]]/Table14[[#This Row],[Phone number available]],0)</f>
        <v>0.19791666666666666</v>
      </c>
      <c r="AO10" s="98">
        <f>Table14[[#This Row],[Phone number available]]/$AT$2</f>
        <v>1</v>
      </c>
    </row>
    <row r="11" spans="1:46" x14ac:dyDescent="0.35">
      <c r="A11" s="11">
        <v>9</v>
      </c>
      <c r="B11" s="5" t="s">
        <v>184</v>
      </c>
      <c r="C11" s="5" t="s">
        <v>175</v>
      </c>
      <c r="D11" s="5" t="s">
        <v>349</v>
      </c>
      <c r="E11" s="6">
        <v>25141</v>
      </c>
      <c r="F11" s="7">
        <f t="shared" ca="1" si="8"/>
        <v>56</v>
      </c>
      <c r="G11" s="5">
        <v>7</v>
      </c>
      <c r="H1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1" s="57">
        <v>42.638689999999997</v>
      </c>
      <c r="J11" s="34">
        <v>5.3971929999999997</v>
      </c>
      <c r="K11" s="34">
        <f t="shared" si="9"/>
        <v>48.035882999999998</v>
      </c>
      <c r="L11" s="67">
        <f t="shared" si="3"/>
        <v>1.7615186255486403E-3</v>
      </c>
      <c r="M11" s="34">
        <v>89.264464000000004</v>
      </c>
      <c r="N11" s="79">
        <f t="shared" si="4"/>
        <v>1.6716747716754201E-3</v>
      </c>
      <c r="O11" s="80">
        <v>4883</v>
      </c>
      <c r="P11" s="68">
        <f>Table14[[#This Row],[Customer Regisered on MB]]/$O$1</f>
        <v>1.6534500150513728E-3</v>
      </c>
      <c r="Q11" s="194">
        <v>241</v>
      </c>
      <c r="R11" s="107">
        <v>410</v>
      </c>
      <c r="S11" s="107">
        <v>33</v>
      </c>
      <c r="T11" s="107">
        <v>23</v>
      </c>
      <c r="U11" s="195">
        <v>2</v>
      </c>
      <c r="V11" s="16">
        <f>SUM(Table14[[#This Row],[MB Registration]:[Standalone upsell + Rnwl]])</f>
        <v>709</v>
      </c>
      <c r="W11" s="8">
        <v>713</v>
      </c>
      <c r="X11" s="9">
        <f t="shared" si="10"/>
        <v>-5.6417489421720646E-3</v>
      </c>
      <c r="Y11" s="8">
        <f t="shared" si="11"/>
        <v>-4</v>
      </c>
      <c r="Z11" s="42" t="str">
        <f t="shared" si="12"/>
        <v>E. 500-750</v>
      </c>
      <c r="AA11" s="197">
        <v>713</v>
      </c>
      <c r="AB11" s="85">
        <f>IFERROR(Table14[[#This Row],[Phone number available]]/Table14[[#This Row],[Distinct leads]],0)</f>
        <v>1</v>
      </c>
      <c r="AC11" s="84">
        <v>254</v>
      </c>
      <c r="AD11" s="100">
        <f>IFERROR(Table14[[#This Row],[Email available]]/Table14[[#This Row],[Distinct leads]],0)</f>
        <v>0.35624123422159887</v>
      </c>
      <c r="AE11" s="81">
        <v>26</v>
      </c>
      <c r="AF11" s="102">
        <f>IFERROR(Table14[[#This Row],[HNI (as per customer segmentation)]]/Table14[[#This Row],[Phone number available]],0)</f>
        <v>3.6465638148667601E-2</v>
      </c>
      <c r="AG11" s="18">
        <v>208</v>
      </c>
      <c r="AH11" s="9">
        <f>IFERROR(Table14[[#This Row],[MB Registered]]/Table14[[#This Row],[Phone number available]],0)</f>
        <v>0.29172510518934081</v>
      </c>
      <c r="AI11" s="18">
        <v>67</v>
      </c>
      <c r="AJ11" s="9">
        <f>IFERROR(Table14[[#This Row],[IB Registered]]/Table14[[#This Row],[Phone number available]],0)</f>
        <v>9.3969144460028048E-2</v>
      </c>
      <c r="AK11" s="18">
        <v>558</v>
      </c>
      <c r="AL11" s="9">
        <f>IFERROR(Table14[[#This Row],[MB Eligible]]/Table14[[#This Row],[Phone number available]],0)</f>
        <v>0.78260869565217395</v>
      </c>
      <c r="AM11" s="18">
        <v>206</v>
      </c>
      <c r="AN11" s="82">
        <f>IFERROR(Table14[[#This Row],[IB Eligible]]/Table14[[#This Row],[Phone number available]],0)</f>
        <v>0.28892005610098176</v>
      </c>
      <c r="AO11" s="98">
        <f>Table14[[#This Row],[Phone number available]]/$AT$2</f>
        <v>1.2378472222222223</v>
      </c>
    </row>
    <row r="12" spans="1:46" x14ac:dyDescent="0.35">
      <c r="A12" s="11">
        <v>10</v>
      </c>
      <c r="B12" s="5" t="s">
        <v>188</v>
      </c>
      <c r="C12" s="5" t="s">
        <v>343</v>
      </c>
      <c r="D12" s="5" t="s">
        <v>350</v>
      </c>
      <c r="E12" s="6">
        <v>25199</v>
      </c>
      <c r="F12" s="7">
        <f t="shared" ca="1" si="8"/>
        <v>56</v>
      </c>
      <c r="G12" s="5">
        <v>6</v>
      </c>
      <c r="H1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2" s="57">
        <v>24.175554999999999</v>
      </c>
      <c r="J12" s="34">
        <v>2.2913860000000001</v>
      </c>
      <c r="K12" s="34">
        <f t="shared" si="9"/>
        <v>26.466940999999998</v>
      </c>
      <c r="L12" s="67">
        <f t="shared" si="3"/>
        <v>9.7056630629225563E-4</v>
      </c>
      <c r="M12" s="34">
        <v>28.342929999999999</v>
      </c>
      <c r="N12" s="79">
        <f t="shared" si="4"/>
        <v>5.3078413192916743E-4</v>
      </c>
      <c r="O12" s="80">
        <v>1859</v>
      </c>
      <c r="P12" s="68">
        <f>Table14[[#This Row],[Customer Regisered on MB]]/$O$1</f>
        <v>6.2948260863823508E-4</v>
      </c>
      <c r="Q12" s="194">
        <v>103</v>
      </c>
      <c r="R12" s="107">
        <v>108</v>
      </c>
      <c r="S12" s="107">
        <v>8</v>
      </c>
      <c r="T12" s="107">
        <v>8</v>
      </c>
      <c r="U12" s="195">
        <v>0</v>
      </c>
      <c r="V12" s="16">
        <f>SUM(Table14[[#This Row],[MB Registration]:[Standalone upsell + Rnwl]])</f>
        <v>227</v>
      </c>
      <c r="W12" s="8">
        <v>233</v>
      </c>
      <c r="X12" s="9">
        <f t="shared" si="10"/>
        <v>-2.6431718061673992E-2</v>
      </c>
      <c r="Y12" s="8">
        <f t="shared" si="11"/>
        <v>-6</v>
      </c>
      <c r="Z12" s="42" t="str">
        <f t="shared" si="12"/>
        <v>C. 100-250</v>
      </c>
      <c r="AA12" s="197">
        <v>233</v>
      </c>
      <c r="AB12" s="85">
        <f>IFERROR(Table14[[#This Row],[Phone number available]]/Table14[[#This Row],[Distinct leads]],0)</f>
        <v>1</v>
      </c>
      <c r="AC12" s="84">
        <v>71</v>
      </c>
      <c r="AD12" s="100">
        <f>IFERROR(Table14[[#This Row],[Email available]]/Table14[[#This Row],[Distinct leads]],0)</f>
        <v>0.30472103004291845</v>
      </c>
      <c r="AE12" s="81">
        <v>3</v>
      </c>
      <c r="AF12" s="102">
        <f>IFERROR(Table14[[#This Row],[HNI (as per customer segmentation)]]/Table14[[#This Row],[Phone number available]],0)</f>
        <v>1.2875536480686695E-2</v>
      </c>
      <c r="AG12" s="18">
        <v>41</v>
      </c>
      <c r="AH12" s="9">
        <f>IFERROR(Table14[[#This Row],[MB Registered]]/Table14[[#This Row],[Phone number available]],0)</f>
        <v>0.17596566523605151</v>
      </c>
      <c r="AI12" s="18">
        <v>10</v>
      </c>
      <c r="AJ12" s="9">
        <f>IFERROR(Table14[[#This Row],[IB Registered]]/Table14[[#This Row],[Phone number available]],0)</f>
        <v>4.2918454935622317E-2</v>
      </c>
      <c r="AK12" s="18">
        <v>181</v>
      </c>
      <c r="AL12" s="9">
        <f>IFERROR(Table14[[#This Row],[MB Eligible]]/Table14[[#This Row],[Phone number available]],0)</f>
        <v>0.77682403433476399</v>
      </c>
      <c r="AM12" s="18">
        <v>43</v>
      </c>
      <c r="AN12" s="82">
        <f>IFERROR(Table14[[#This Row],[IB Eligible]]/Table14[[#This Row],[Phone number available]],0)</f>
        <v>0.18454935622317598</v>
      </c>
      <c r="AO12" s="98">
        <f>Table14[[#This Row],[Phone number available]]/$AT$2</f>
        <v>0.4045138888888889</v>
      </c>
    </row>
    <row r="13" spans="1:46" x14ac:dyDescent="0.35">
      <c r="A13" s="11">
        <v>11</v>
      </c>
      <c r="B13" s="5" t="s">
        <v>179</v>
      </c>
      <c r="C13" s="5" t="s">
        <v>343</v>
      </c>
      <c r="D13" s="5" t="s">
        <v>351</v>
      </c>
      <c r="E13" s="6">
        <v>28083</v>
      </c>
      <c r="F13" s="7">
        <f t="shared" ca="1" si="8"/>
        <v>48</v>
      </c>
      <c r="G13" s="5">
        <v>4</v>
      </c>
      <c r="H13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13" s="57">
        <v>14.649628999999999</v>
      </c>
      <c r="J13" s="34">
        <v>0.41114499999999998</v>
      </c>
      <c r="K13" s="34">
        <f t="shared" si="9"/>
        <v>15.060773999999999</v>
      </c>
      <c r="L13" s="67">
        <f t="shared" si="3"/>
        <v>5.5229200046512513E-4</v>
      </c>
      <c r="M13" s="34">
        <v>29.083300999999999</v>
      </c>
      <c r="N13" s="79">
        <f t="shared" si="4"/>
        <v>5.4464921851480024E-4</v>
      </c>
      <c r="O13" s="80">
        <v>811</v>
      </c>
      <c r="P13" s="68">
        <f>Table14[[#This Row],[Customer Regisered on MB]]/$O$1</f>
        <v>2.7461559742098369E-4</v>
      </c>
      <c r="Q13" s="194">
        <v>32</v>
      </c>
      <c r="R13" s="107">
        <v>120</v>
      </c>
      <c r="S13" s="107">
        <v>6</v>
      </c>
      <c r="T13" s="107">
        <v>8</v>
      </c>
      <c r="U13" s="195">
        <v>0</v>
      </c>
      <c r="V13" s="16">
        <f>SUM(Table14[[#This Row],[MB Registration]:[Standalone upsell + Rnwl]])</f>
        <v>166</v>
      </c>
      <c r="W13" s="8">
        <v>165</v>
      </c>
      <c r="X13" s="9">
        <f t="shared" si="10"/>
        <v>6.0240963855421326E-3</v>
      </c>
      <c r="Y13" s="8">
        <f t="shared" si="11"/>
        <v>1</v>
      </c>
      <c r="Z13" s="42" t="str">
        <f t="shared" si="12"/>
        <v>C. 100-250</v>
      </c>
      <c r="AA13" s="197">
        <v>165</v>
      </c>
      <c r="AB13" s="85">
        <f>IFERROR(Table14[[#This Row],[Phone number available]]/Table14[[#This Row],[Distinct leads]],0)</f>
        <v>1</v>
      </c>
      <c r="AC13" s="84">
        <v>41</v>
      </c>
      <c r="AD13" s="100">
        <f>IFERROR(Table14[[#This Row],[Email available]]/Table14[[#This Row],[Distinct leads]],0)</f>
        <v>0.24848484848484848</v>
      </c>
      <c r="AE13" s="81">
        <v>8</v>
      </c>
      <c r="AF13" s="102">
        <f>IFERROR(Table14[[#This Row],[HNI (as per customer segmentation)]]/Table14[[#This Row],[Phone number available]],0)</f>
        <v>4.8484848484848485E-2</v>
      </c>
      <c r="AG13" s="18">
        <v>55</v>
      </c>
      <c r="AH13" s="9">
        <f>IFERROR(Table14[[#This Row],[MB Registered]]/Table14[[#This Row],[Phone number available]],0)</f>
        <v>0.33333333333333331</v>
      </c>
      <c r="AI13" s="18">
        <v>14</v>
      </c>
      <c r="AJ13" s="9">
        <f>IFERROR(Table14[[#This Row],[IB Registered]]/Table14[[#This Row],[Phone number available]],0)</f>
        <v>8.4848484848484854E-2</v>
      </c>
      <c r="AK13" s="18">
        <v>111</v>
      </c>
      <c r="AL13" s="9">
        <f>IFERROR(Table14[[#This Row],[MB Eligible]]/Table14[[#This Row],[Phone number available]],0)</f>
        <v>0.67272727272727273</v>
      </c>
      <c r="AM13" s="18">
        <v>37</v>
      </c>
      <c r="AN13" s="82">
        <f>IFERROR(Table14[[#This Row],[IB Eligible]]/Table14[[#This Row],[Phone number available]],0)</f>
        <v>0.22424242424242424</v>
      </c>
      <c r="AO13" s="98">
        <f>Table14[[#This Row],[Phone number available]]/$AT$2</f>
        <v>0.28645833333333331</v>
      </c>
    </row>
    <row r="14" spans="1:46" x14ac:dyDescent="0.35">
      <c r="A14" s="11">
        <v>12</v>
      </c>
      <c r="B14" s="5" t="s">
        <v>179</v>
      </c>
      <c r="C14" s="5" t="s">
        <v>343</v>
      </c>
      <c r="D14" s="5" t="s">
        <v>352</v>
      </c>
      <c r="E14" s="6">
        <v>28107</v>
      </c>
      <c r="F14" s="7">
        <f t="shared" ca="1" si="8"/>
        <v>48</v>
      </c>
      <c r="G14" s="5">
        <v>6</v>
      </c>
      <c r="H1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4" s="57">
        <v>23.330034000000001</v>
      </c>
      <c r="J14" s="34">
        <v>0.33595399999999997</v>
      </c>
      <c r="K14" s="34">
        <f t="shared" si="9"/>
        <v>23.665988000000002</v>
      </c>
      <c r="L14" s="67">
        <f t="shared" si="3"/>
        <v>8.6785286436830199E-4</v>
      </c>
      <c r="M14" s="34">
        <v>46.068623000000002</v>
      </c>
      <c r="N14" s="79">
        <f t="shared" si="4"/>
        <v>8.627369883151487E-4</v>
      </c>
      <c r="O14" s="80">
        <v>1515</v>
      </c>
      <c r="P14" s="68">
        <f>Table14[[#This Row],[Customer Regisered on MB]]/$O$1</f>
        <v>5.1299954388753428E-4</v>
      </c>
      <c r="Q14" s="194">
        <v>33</v>
      </c>
      <c r="R14" s="107">
        <v>275</v>
      </c>
      <c r="S14" s="107">
        <v>3</v>
      </c>
      <c r="T14" s="107">
        <v>19</v>
      </c>
      <c r="U14" s="195">
        <v>0</v>
      </c>
      <c r="V14" s="16">
        <f>SUM(Table14[[#This Row],[MB Registration]:[Standalone upsell + Rnwl]])</f>
        <v>330</v>
      </c>
      <c r="W14" s="8">
        <v>331</v>
      </c>
      <c r="X14" s="9">
        <f t="shared" si="10"/>
        <v>-3.0303030303029388E-3</v>
      </c>
      <c r="Y14" s="8">
        <f t="shared" si="11"/>
        <v>-1</v>
      </c>
      <c r="Z14" s="42" t="str">
        <f t="shared" si="12"/>
        <v>D. 240-500</v>
      </c>
      <c r="AA14" s="197">
        <v>331</v>
      </c>
      <c r="AB14" s="85">
        <f>IFERROR(Table14[[#This Row],[Phone number available]]/Table14[[#This Row],[Distinct leads]],0)</f>
        <v>1</v>
      </c>
      <c r="AC14" s="84">
        <v>192</v>
      </c>
      <c r="AD14" s="100">
        <f>IFERROR(Table14[[#This Row],[Email available]]/Table14[[#This Row],[Distinct leads]],0)</f>
        <v>0.58006042296072513</v>
      </c>
      <c r="AE14" s="81">
        <v>13</v>
      </c>
      <c r="AF14" s="102">
        <f>IFERROR(Table14[[#This Row],[HNI (as per customer segmentation)]]/Table14[[#This Row],[Phone number available]],0)</f>
        <v>3.9274924471299093E-2</v>
      </c>
      <c r="AG14" s="18">
        <v>117</v>
      </c>
      <c r="AH14" s="9">
        <f>IFERROR(Table14[[#This Row],[MB Registered]]/Table14[[#This Row],[Phone number available]],0)</f>
        <v>0.35347432024169184</v>
      </c>
      <c r="AI14" s="18">
        <v>47</v>
      </c>
      <c r="AJ14" s="9">
        <f>IFERROR(Table14[[#This Row],[IB Registered]]/Table14[[#This Row],[Phone number available]],0)</f>
        <v>0.1419939577039275</v>
      </c>
      <c r="AK14" s="18">
        <v>219</v>
      </c>
      <c r="AL14" s="9">
        <f>IFERROR(Table14[[#This Row],[MB Eligible]]/Table14[[#This Row],[Phone number available]],0)</f>
        <v>0.66163141993957708</v>
      </c>
      <c r="AM14" s="18">
        <v>133</v>
      </c>
      <c r="AN14" s="82">
        <f>IFERROR(Table14[[#This Row],[IB Eligible]]/Table14[[#This Row],[Phone number available]],0)</f>
        <v>0.40181268882175225</v>
      </c>
      <c r="AO14" s="98">
        <f>Table14[[#This Row],[Phone number available]]/$AT$2</f>
        <v>0.57465277777777779</v>
      </c>
    </row>
    <row r="15" spans="1:46" x14ac:dyDescent="0.35">
      <c r="A15" s="11">
        <v>13</v>
      </c>
      <c r="B15" s="5" t="s">
        <v>174</v>
      </c>
      <c r="C15" s="5" t="s">
        <v>343</v>
      </c>
      <c r="D15" s="5" t="s">
        <v>353</v>
      </c>
      <c r="E15" s="6">
        <v>28101</v>
      </c>
      <c r="F15" s="7">
        <f t="shared" ca="1" si="8"/>
        <v>48</v>
      </c>
      <c r="G15" s="5">
        <v>5</v>
      </c>
      <c r="H1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5" s="57">
        <v>22.169173000000001</v>
      </c>
      <c r="J15" s="34">
        <v>0.28075899999999998</v>
      </c>
      <c r="K15" s="34">
        <f t="shared" si="9"/>
        <v>22.449932</v>
      </c>
      <c r="L15" s="67">
        <f t="shared" si="3"/>
        <v>8.232590074445064E-4</v>
      </c>
      <c r="M15" s="34">
        <v>21.925028999999999</v>
      </c>
      <c r="N15" s="79">
        <f t="shared" si="4"/>
        <v>4.1059472275049971E-4</v>
      </c>
      <c r="O15" s="80">
        <v>1570</v>
      </c>
      <c r="P15" s="68">
        <f>Table14[[#This Row],[Customer Regisered on MB]]/$O$1</f>
        <v>5.3162328970523349E-4</v>
      </c>
      <c r="Q15" s="194">
        <v>64</v>
      </c>
      <c r="R15" s="107">
        <v>93</v>
      </c>
      <c r="S15" s="107">
        <v>2</v>
      </c>
      <c r="T15" s="107">
        <v>14</v>
      </c>
      <c r="U15" s="195">
        <v>0</v>
      </c>
      <c r="V15" s="16">
        <f>SUM(Table14[[#This Row],[MB Registration]:[Standalone upsell + Rnwl]])</f>
        <v>173</v>
      </c>
      <c r="W15" s="8">
        <v>176</v>
      </c>
      <c r="X15" s="9">
        <f t="shared" si="10"/>
        <v>-1.7341040462427681E-2</v>
      </c>
      <c r="Y15" s="8">
        <f t="shared" si="11"/>
        <v>-3</v>
      </c>
      <c r="Z15" s="42" t="str">
        <f t="shared" si="12"/>
        <v>C. 100-250</v>
      </c>
      <c r="AA15" s="197">
        <v>175</v>
      </c>
      <c r="AB15" s="85">
        <f>IFERROR(Table14[[#This Row],[Phone number available]]/Table14[[#This Row],[Distinct leads]],0)</f>
        <v>0.99431818181818177</v>
      </c>
      <c r="AC15" s="84">
        <v>45</v>
      </c>
      <c r="AD15" s="100">
        <f>IFERROR(Table14[[#This Row],[Email available]]/Table14[[#This Row],[Distinct leads]],0)</f>
        <v>0.25568181818181818</v>
      </c>
      <c r="AE15" s="81">
        <v>8</v>
      </c>
      <c r="AF15" s="102">
        <f>IFERROR(Table14[[#This Row],[HNI (as per customer segmentation)]]/Table14[[#This Row],[Phone number available]],0)</f>
        <v>4.5714285714285714E-2</v>
      </c>
      <c r="AG15" s="18">
        <v>50</v>
      </c>
      <c r="AH15" s="9">
        <f>IFERROR(Table14[[#This Row],[MB Registered]]/Table14[[#This Row],[Phone number available]],0)</f>
        <v>0.2857142857142857</v>
      </c>
      <c r="AI15" s="18">
        <v>10</v>
      </c>
      <c r="AJ15" s="9">
        <f>IFERROR(Table14[[#This Row],[IB Registered]]/Table14[[#This Row],[Phone number available]],0)</f>
        <v>5.7142857142857141E-2</v>
      </c>
      <c r="AK15" s="18">
        <v>138</v>
      </c>
      <c r="AL15" s="9">
        <f>IFERROR(Table14[[#This Row],[MB Eligible]]/Table14[[#This Row],[Phone number available]],0)</f>
        <v>0.78857142857142859</v>
      </c>
      <c r="AM15" s="18">
        <v>34</v>
      </c>
      <c r="AN15" s="82">
        <f>IFERROR(Table14[[#This Row],[IB Eligible]]/Table14[[#This Row],[Phone number available]],0)</f>
        <v>0.19428571428571428</v>
      </c>
      <c r="AO15" s="98">
        <f>Table14[[#This Row],[Phone number available]]/$AT$2</f>
        <v>0.30381944444444442</v>
      </c>
    </row>
    <row r="16" spans="1:46" x14ac:dyDescent="0.35">
      <c r="A16" s="11">
        <v>14</v>
      </c>
      <c r="B16" s="5" t="s">
        <v>314</v>
      </c>
      <c r="C16" s="5" t="s">
        <v>343</v>
      </c>
      <c r="D16" s="5" t="s">
        <v>354</v>
      </c>
      <c r="E16" s="6">
        <v>28432</v>
      </c>
      <c r="F16" s="7">
        <f t="shared" ca="1" si="8"/>
        <v>47</v>
      </c>
      <c r="G16" s="5">
        <v>6</v>
      </c>
      <c r="H1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6" s="57">
        <v>18.831973000000001</v>
      </c>
      <c r="J16" s="34">
        <v>1.227733</v>
      </c>
      <c r="K16" s="34">
        <f t="shared" si="9"/>
        <v>20.059706000000002</v>
      </c>
      <c r="L16" s="67">
        <f t="shared" si="3"/>
        <v>7.3560729053382486E-4</v>
      </c>
      <c r="M16" s="34">
        <v>17.082868999999999</v>
      </c>
      <c r="N16" s="79">
        <f t="shared" si="4"/>
        <v>3.1991455340096045E-4</v>
      </c>
      <c r="O16" s="80">
        <v>2671</v>
      </c>
      <c r="P16" s="68">
        <f>Table14[[#This Row],[Customer Regisered on MB]]/$O$1</f>
        <v>9.0443681961954053E-4</v>
      </c>
      <c r="Q16" s="194">
        <v>165</v>
      </c>
      <c r="R16" s="107">
        <v>107</v>
      </c>
      <c r="S16" s="107">
        <v>8</v>
      </c>
      <c r="T16" s="107">
        <v>14</v>
      </c>
      <c r="U16" s="195">
        <v>0</v>
      </c>
      <c r="V16" s="16">
        <f>SUM(Table14[[#This Row],[MB Registration]:[Standalone upsell + Rnwl]])</f>
        <v>294</v>
      </c>
      <c r="W16" s="8">
        <v>294</v>
      </c>
      <c r="X16" s="9">
        <f t="shared" si="10"/>
        <v>0</v>
      </c>
      <c r="Y16" s="8">
        <f t="shared" si="11"/>
        <v>0</v>
      </c>
      <c r="Z16" s="42" t="str">
        <f t="shared" si="12"/>
        <v>D. 240-500</v>
      </c>
      <c r="AA16" s="197">
        <v>294</v>
      </c>
      <c r="AB16" s="85">
        <f>IFERROR(Table14[[#This Row],[Phone number available]]/Table14[[#This Row],[Distinct leads]],0)</f>
        <v>1</v>
      </c>
      <c r="AC16" s="84">
        <v>171</v>
      </c>
      <c r="AD16" s="100">
        <f>IFERROR(Table14[[#This Row],[Email available]]/Table14[[#This Row],[Distinct leads]],0)</f>
        <v>0.58163265306122447</v>
      </c>
      <c r="AE16" s="81">
        <v>1</v>
      </c>
      <c r="AF16" s="102">
        <f>IFERROR(Table14[[#This Row],[HNI (as per customer segmentation)]]/Table14[[#This Row],[Phone number available]],0)</f>
        <v>3.4013605442176869E-3</v>
      </c>
      <c r="AG16" s="18">
        <v>45</v>
      </c>
      <c r="AH16" s="9">
        <f>IFERROR(Table14[[#This Row],[MB Registered]]/Table14[[#This Row],[Phone number available]],0)</f>
        <v>0.15306122448979592</v>
      </c>
      <c r="AI16" s="18">
        <v>15</v>
      </c>
      <c r="AJ16" s="9">
        <f>IFERROR(Table14[[#This Row],[IB Registered]]/Table14[[#This Row],[Phone number available]],0)</f>
        <v>5.1020408163265307E-2</v>
      </c>
      <c r="AK16" s="18">
        <v>247</v>
      </c>
      <c r="AL16" s="9">
        <f>IFERROR(Table14[[#This Row],[MB Eligible]]/Table14[[#This Row],[Phone number available]],0)</f>
        <v>0.84013605442176875</v>
      </c>
      <c r="AM16" s="18">
        <v>144</v>
      </c>
      <c r="AN16" s="82">
        <f>IFERROR(Table14[[#This Row],[IB Eligible]]/Table14[[#This Row],[Phone number available]],0)</f>
        <v>0.48979591836734693</v>
      </c>
      <c r="AO16" s="98">
        <f>Table14[[#This Row],[Phone number available]]/$AT$2</f>
        <v>0.51041666666666663</v>
      </c>
    </row>
    <row r="17" spans="1:41" x14ac:dyDescent="0.35">
      <c r="A17" s="11">
        <v>15</v>
      </c>
      <c r="B17" s="5" t="s">
        <v>179</v>
      </c>
      <c r="C17" s="5" t="s">
        <v>343</v>
      </c>
      <c r="D17" s="5" t="s">
        <v>355</v>
      </c>
      <c r="E17" s="6">
        <v>28429</v>
      </c>
      <c r="F17" s="7">
        <f t="shared" ca="1" si="8"/>
        <v>47</v>
      </c>
      <c r="G17" s="5">
        <v>5</v>
      </c>
      <c r="H1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7" s="57">
        <v>16.564071999999999</v>
      </c>
      <c r="J17" s="34">
        <v>1.2430890000000001</v>
      </c>
      <c r="K17" s="34">
        <f t="shared" si="9"/>
        <v>17.807161000000001</v>
      </c>
      <c r="L17" s="67">
        <f t="shared" si="3"/>
        <v>6.5300445855535438E-4</v>
      </c>
      <c r="M17" s="34">
        <v>32.449460999999999</v>
      </c>
      <c r="N17" s="79">
        <f t="shared" si="4"/>
        <v>6.0768801914461113E-4</v>
      </c>
      <c r="O17" s="80">
        <v>1301</v>
      </c>
      <c r="P17" s="68">
        <f>Table14[[#This Row],[Customer Regisered on MB]]/$O$1</f>
        <v>4.40536241978668E-4</v>
      </c>
      <c r="Q17" s="194">
        <v>46</v>
      </c>
      <c r="R17" s="107">
        <v>58</v>
      </c>
      <c r="S17" s="107">
        <v>3</v>
      </c>
      <c r="T17" s="107">
        <v>10</v>
      </c>
      <c r="U17" s="195">
        <v>0</v>
      </c>
      <c r="V17" s="16">
        <f>SUM(Table14[[#This Row],[MB Registration]:[Standalone upsell + Rnwl]])</f>
        <v>117</v>
      </c>
      <c r="W17" s="8">
        <v>120</v>
      </c>
      <c r="X17" s="9">
        <f t="shared" si="10"/>
        <v>-2.564102564102555E-2</v>
      </c>
      <c r="Y17" s="8">
        <f t="shared" si="11"/>
        <v>-3</v>
      </c>
      <c r="Z17" s="42" t="str">
        <f t="shared" si="12"/>
        <v>C. 100-250</v>
      </c>
      <c r="AA17" s="197">
        <v>120</v>
      </c>
      <c r="AB17" s="85">
        <f>IFERROR(Table14[[#This Row],[Phone number available]]/Table14[[#This Row],[Distinct leads]],0)</f>
        <v>1</v>
      </c>
      <c r="AC17" s="84">
        <v>34</v>
      </c>
      <c r="AD17" s="100">
        <f>IFERROR(Table14[[#This Row],[Email available]]/Table14[[#This Row],[Distinct leads]],0)</f>
        <v>0.28333333333333333</v>
      </c>
      <c r="AE17" s="81">
        <v>4</v>
      </c>
      <c r="AF17" s="102">
        <f>IFERROR(Table14[[#This Row],[HNI (as per customer segmentation)]]/Table14[[#This Row],[Phone number available]],0)</f>
        <v>3.3333333333333333E-2</v>
      </c>
      <c r="AG17" s="18">
        <v>38</v>
      </c>
      <c r="AH17" s="9">
        <f>IFERROR(Table14[[#This Row],[MB Registered]]/Table14[[#This Row],[Phone number available]],0)</f>
        <v>0.31666666666666665</v>
      </c>
      <c r="AI17" s="18">
        <v>13</v>
      </c>
      <c r="AJ17" s="9">
        <f>IFERROR(Table14[[#This Row],[IB Registered]]/Table14[[#This Row],[Phone number available]],0)</f>
        <v>0.10833333333333334</v>
      </c>
      <c r="AK17" s="18">
        <v>99</v>
      </c>
      <c r="AL17" s="9">
        <f>IFERROR(Table14[[#This Row],[MB Eligible]]/Table14[[#This Row],[Phone number available]],0)</f>
        <v>0.82499999999999996</v>
      </c>
      <c r="AM17" s="18">
        <v>31</v>
      </c>
      <c r="AN17" s="82">
        <f>IFERROR(Table14[[#This Row],[IB Eligible]]/Table14[[#This Row],[Phone number available]],0)</f>
        <v>0.25833333333333336</v>
      </c>
      <c r="AO17" s="98">
        <f>Table14[[#This Row],[Phone number available]]/$AT$2</f>
        <v>0.20833333333333334</v>
      </c>
    </row>
    <row r="18" spans="1:41" x14ac:dyDescent="0.35">
      <c r="A18" s="11">
        <v>16</v>
      </c>
      <c r="B18" s="5" t="s">
        <v>174</v>
      </c>
      <c r="C18" s="5" t="s">
        <v>356</v>
      </c>
      <c r="D18" s="5" t="s">
        <v>357</v>
      </c>
      <c r="E18" s="6">
        <v>28458</v>
      </c>
      <c r="F18" s="7">
        <f t="shared" ca="1" si="8"/>
        <v>47</v>
      </c>
      <c r="G18" s="5">
        <v>9</v>
      </c>
      <c r="H1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8" s="57">
        <v>30.593433000000001</v>
      </c>
      <c r="J18" s="34">
        <v>2.2193399999999999</v>
      </c>
      <c r="K18" s="34">
        <f t="shared" si="9"/>
        <v>32.812773</v>
      </c>
      <c r="L18" s="67">
        <f t="shared" si="3"/>
        <v>1.203273619335769E-3</v>
      </c>
      <c r="M18" s="34">
        <v>93.478588000000002</v>
      </c>
      <c r="N18" s="79">
        <f t="shared" si="4"/>
        <v>1.7505935760891442E-3</v>
      </c>
      <c r="O18" s="80">
        <v>2766</v>
      </c>
      <c r="P18" s="68">
        <f>Table14[[#This Row],[Customer Regisered on MB]]/$O$1</f>
        <v>9.3660510785011206E-4</v>
      </c>
      <c r="Q18" s="194">
        <v>43</v>
      </c>
      <c r="R18" s="107">
        <v>344</v>
      </c>
      <c r="S18" s="107">
        <v>5</v>
      </c>
      <c r="T18" s="107">
        <v>26</v>
      </c>
      <c r="U18" s="195">
        <v>2</v>
      </c>
      <c r="V18" s="16">
        <f>SUM(Table14[[#This Row],[MB Registration]:[Standalone upsell + Rnwl]])</f>
        <v>420</v>
      </c>
      <c r="W18" s="8">
        <v>426</v>
      </c>
      <c r="X18" s="9">
        <f t="shared" si="10"/>
        <v>-1.4285714285714235E-2</v>
      </c>
      <c r="Y18" s="8">
        <f t="shared" si="11"/>
        <v>-6</v>
      </c>
      <c r="Z18" s="42" t="str">
        <f t="shared" si="12"/>
        <v>D. 240-500</v>
      </c>
      <c r="AA18" s="197">
        <v>426</v>
      </c>
      <c r="AB18" s="85">
        <f>IFERROR(Table14[[#This Row],[Phone number available]]/Table14[[#This Row],[Distinct leads]],0)</f>
        <v>1</v>
      </c>
      <c r="AC18" s="84">
        <v>146</v>
      </c>
      <c r="AD18" s="100">
        <f>IFERROR(Table14[[#This Row],[Email available]]/Table14[[#This Row],[Distinct leads]],0)</f>
        <v>0.34272300469483569</v>
      </c>
      <c r="AE18" s="81">
        <v>19</v>
      </c>
      <c r="AF18" s="102">
        <f>IFERROR(Table14[[#This Row],[HNI (as per customer segmentation)]]/Table14[[#This Row],[Phone number available]],0)</f>
        <v>4.4600938967136149E-2</v>
      </c>
      <c r="AG18" s="18">
        <v>182</v>
      </c>
      <c r="AH18" s="9">
        <f>IFERROR(Table14[[#This Row],[MB Registered]]/Table14[[#This Row],[Phone number available]],0)</f>
        <v>0.42723004694835681</v>
      </c>
      <c r="AI18" s="18">
        <v>69</v>
      </c>
      <c r="AJ18" s="9">
        <f>IFERROR(Table14[[#This Row],[IB Registered]]/Table14[[#This Row],[Phone number available]],0)</f>
        <v>0.1619718309859155</v>
      </c>
      <c r="AK18" s="18">
        <v>282</v>
      </c>
      <c r="AL18" s="9">
        <f>IFERROR(Table14[[#This Row],[MB Eligible]]/Table14[[#This Row],[Phone number available]],0)</f>
        <v>0.6619718309859155</v>
      </c>
      <c r="AM18" s="18">
        <v>125</v>
      </c>
      <c r="AN18" s="82">
        <f>IFERROR(Table14[[#This Row],[IB Eligible]]/Table14[[#This Row],[Phone number available]],0)</f>
        <v>0.29342723004694837</v>
      </c>
      <c r="AO18" s="98">
        <f>Table14[[#This Row],[Phone number available]]/$AT$2</f>
        <v>0.73958333333333337</v>
      </c>
    </row>
    <row r="19" spans="1:41" x14ac:dyDescent="0.35">
      <c r="A19" s="11">
        <v>17</v>
      </c>
      <c r="B19" s="5" t="s">
        <v>181</v>
      </c>
      <c r="C19" s="5" t="s">
        <v>175</v>
      </c>
      <c r="D19" s="5" t="s">
        <v>195</v>
      </c>
      <c r="E19" s="6">
        <v>28494</v>
      </c>
      <c r="F19" s="7">
        <f t="shared" ca="1" si="8"/>
        <v>47</v>
      </c>
      <c r="G19" s="5">
        <v>7</v>
      </c>
      <c r="H1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9" s="57">
        <v>24.637608</v>
      </c>
      <c r="J19" s="34">
        <v>5.8601559999999999</v>
      </c>
      <c r="K19" s="34">
        <f t="shared" si="9"/>
        <v>30.497764</v>
      </c>
      <c r="L19" s="67">
        <f t="shared" si="3"/>
        <v>1.1183801768271191E-3</v>
      </c>
      <c r="M19" s="34">
        <v>74.983294999999998</v>
      </c>
      <c r="N19" s="79">
        <f t="shared" si="4"/>
        <v>1.4042282553625783E-3</v>
      </c>
      <c r="O19" s="80">
        <v>2719</v>
      </c>
      <c r="P19" s="68">
        <f>Table14[[#This Row],[Customer Regisered on MB]]/$O$1</f>
        <v>9.206902705149872E-4</v>
      </c>
      <c r="Q19" s="194">
        <v>50</v>
      </c>
      <c r="R19" s="107">
        <v>236</v>
      </c>
      <c r="S19" s="107">
        <v>24</v>
      </c>
      <c r="T19" s="107">
        <v>26</v>
      </c>
      <c r="U19" s="195">
        <v>0</v>
      </c>
      <c r="V19" s="16">
        <f>SUM(Table14[[#This Row],[MB Registration]:[Standalone upsell + Rnwl]])</f>
        <v>336</v>
      </c>
      <c r="W19" s="8">
        <v>332</v>
      </c>
      <c r="X19" s="9">
        <f t="shared" si="10"/>
        <v>1.1904761904761862E-2</v>
      </c>
      <c r="Y19" s="8">
        <f t="shared" si="11"/>
        <v>4</v>
      </c>
      <c r="Z19" s="42" t="str">
        <f t="shared" si="12"/>
        <v>D. 240-500</v>
      </c>
      <c r="AA19" s="197">
        <v>332</v>
      </c>
      <c r="AB19" s="85">
        <f>IFERROR(Table14[[#This Row],[Phone number available]]/Table14[[#This Row],[Distinct leads]],0)</f>
        <v>1</v>
      </c>
      <c r="AC19" s="84">
        <v>108</v>
      </c>
      <c r="AD19" s="100">
        <f>IFERROR(Table14[[#This Row],[Email available]]/Table14[[#This Row],[Distinct leads]],0)</f>
        <v>0.3253012048192771</v>
      </c>
      <c r="AE19" s="81">
        <v>26</v>
      </c>
      <c r="AF19" s="102">
        <f>IFERROR(Table14[[#This Row],[HNI (as per customer segmentation)]]/Table14[[#This Row],[Phone number available]],0)</f>
        <v>7.8313253012048195E-2</v>
      </c>
      <c r="AG19" s="18">
        <v>170</v>
      </c>
      <c r="AH19" s="9">
        <f>IFERROR(Table14[[#This Row],[MB Registered]]/Table14[[#This Row],[Phone number available]],0)</f>
        <v>0.51204819277108438</v>
      </c>
      <c r="AI19" s="18">
        <v>54</v>
      </c>
      <c r="AJ19" s="9">
        <f>IFERROR(Table14[[#This Row],[IB Registered]]/Table14[[#This Row],[Phone number available]],0)</f>
        <v>0.16265060240963855</v>
      </c>
      <c r="AK19" s="18">
        <v>249</v>
      </c>
      <c r="AL19" s="9">
        <f>IFERROR(Table14[[#This Row],[MB Eligible]]/Table14[[#This Row],[Phone number available]],0)</f>
        <v>0.75</v>
      </c>
      <c r="AM19" s="18">
        <v>106</v>
      </c>
      <c r="AN19" s="82">
        <f>IFERROR(Table14[[#This Row],[IB Eligible]]/Table14[[#This Row],[Phone number available]],0)</f>
        <v>0.31927710843373491</v>
      </c>
      <c r="AO19" s="98">
        <f>Table14[[#This Row],[Phone number available]]/$AT$2</f>
        <v>0.57638888888888884</v>
      </c>
    </row>
    <row r="20" spans="1:41" x14ac:dyDescent="0.35">
      <c r="A20" s="11">
        <v>18</v>
      </c>
      <c r="B20" s="5" t="s">
        <v>174</v>
      </c>
      <c r="C20" s="5" t="s">
        <v>356</v>
      </c>
      <c r="D20" s="5" t="s">
        <v>358</v>
      </c>
      <c r="E20" s="6">
        <v>28483</v>
      </c>
      <c r="F20" s="7">
        <f t="shared" ca="1" si="8"/>
        <v>47</v>
      </c>
      <c r="G20" s="5">
        <v>9</v>
      </c>
      <c r="H2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0" s="57">
        <v>32.831515000000003</v>
      </c>
      <c r="J20" s="34">
        <v>5.706696</v>
      </c>
      <c r="K20" s="34">
        <f t="shared" si="9"/>
        <v>38.538211000000004</v>
      </c>
      <c r="L20" s="67">
        <f t="shared" si="3"/>
        <v>1.4132305316803171E-3</v>
      </c>
      <c r="M20" s="34">
        <v>138.65928</v>
      </c>
      <c r="N20" s="79">
        <f t="shared" si="4"/>
        <v>2.5967020900352702E-3</v>
      </c>
      <c r="O20" s="80">
        <v>2589</v>
      </c>
      <c r="P20" s="68">
        <f>Table14[[#This Row],[Customer Regisered on MB]]/$O$1</f>
        <v>8.7667050767315262E-4</v>
      </c>
      <c r="Q20" s="194">
        <v>71</v>
      </c>
      <c r="R20" s="107">
        <v>317</v>
      </c>
      <c r="S20" s="107">
        <v>9</v>
      </c>
      <c r="T20" s="107">
        <v>29</v>
      </c>
      <c r="U20" s="195">
        <v>0</v>
      </c>
      <c r="V20" s="16">
        <f>SUM(Table14[[#This Row],[MB Registration]:[Standalone upsell + Rnwl]])</f>
        <v>426</v>
      </c>
      <c r="W20" s="8">
        <v>423</v>
      </c>
      <c r="X20" s="9">
        <f t="shared" si="10"/>
        <v>7.0422535211267512E-3</v>
      </c>
      <c r="Y20" s="8">
        <f t="shared" si="11"/>
        <v>3</v>
      </c>
      <c r="Z20" s="42" t="str">
        <f t="shared" si="12"/>
        <v>D. 240-500</v>
      </c>
      <c r="AA20" s="197">
        <v>423</v>
      </c>
      <c r="AB20" s="85">
        <f>IFERROR(Table14[[#This Row],[Phone number available]]/Table14[[#This Row],[Distinct leads]],0)</f>
        <v>1</v>
      </c>
      <c r="AC20" s="84">
        <v>164</v>
      </c>
      <c r="AD20" s="100">
        <f>IFERROR(Table14[[#This Row],[Email available]]/Table14[[#This Row],[Distinct leads]],0)</f>
        <v>0.38770685579196218</v>
      </c>
      <c r="AE20" s="81">
        <v>23</v>
      </c>
      <c r="AF20" s="102">
        <f>IFERROR(Table14[[#This Row],[HNI (as per customer segmentation)]]/Table14[[#This Row],[Phone number available]],0)</f>
        <v>5.4373522458628844E-2</v>
      </c>
      <c r="AG20" s="18">
        <v>174</v>
      </c>
      <c r="AH20" s="9">
        <f>IFERROR(Table14[[#This Row],[MB Registered]]/Table14[[#This Row],[Phone number available]],0)</f>
        <v>0.41134751773049644</v>
      </c>
      <c r="AI20" s="18">
        <v>50</v>
      </c>
      <c r="AJ20" s="9">
        <f>IFERROR(Table14[[#This Row],[IB Registered]]/Table14[[#This Row],[Phone number available]],0)</f>
        <v>0.1182033096926714</v>
      </c>
      <c r="AK20" s="18">
        <v>311</v>
      </c>
      <c r="AL20" s="9">
        <f>IFERROR(Table14[[#This Row],[MB Eligible]]/Table14[[#This Row],[Phone number available]],0)</f>
        <v>0.73522458628841603</v>
      </c>
      <c r="AM20" s="18">
        <v>124</v>
      </c>
      <c r="AN20" s="82">
        <f>IFERROR(Table14[[#This Row],[IB Eligible]]/Table14[[#This Row],[Phone number available]],0)</f>
        <v>0.29314420803782504</v>
      </c>
      <c r="AO20" s="98">
        <f>Table14[[#This Row],[Phone number available]]/$AT$2</f>
        <v>0.734375</v>
      </c>
    </row>
    <row r="21" spans="1:41" x14ac:dyDescent="0.35">
      <c r="A21" s="11">
        <v>19</v>
      </c>
      <c r="B21" s="5" t="s">
        <v>181</v>
      </c>
      <c r="C21" s="5" t="s">
        <v>175</v>
      </c>
      <c r="D21" s="5" t="s">
        <v>359</v>
      </c>
      <c r="E21" s="6">
        <v>28720</v>
      </c>
      <c r="F21" s="7">
        <f t="shared" ca="1" si="8"/>
        <v>46</v>
      </c>
      <c r="G21" s="5">
        <v>8</v>
      </c>
      <c r="H2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1" s="57">
        <v>50.664910999999996</v>
      </c>
      <c r="J21" s="34">
        <v>6.7077619999999998</v>
      </c>
      <c r="K21" s="34">
        <f t="shared" si="9"/>
        <v>57.372672999999999</v>
      </c>
      <c r="L21" s="67">
        <f t="shared" si="3"/>
        <v>2.1039070331446098E-3</v>
      </c>
      <c r="M21" s="34">
        <v>62.748261999999997</v>
      </c>
      <c r="N21" s="79">
        <f t="shared" si="4"/>
        <v>1.1751001669811118E-3</v>
      </c>
      <c r="O21" s="80">
        <v>4894</v>
      </c>
      <c r="P21" s="68">
        <f>Table14[[#This Row],[Customer Regisered on MB]]/$O$1</f>
        <v>1.6571747642149127E-3</v>
      </c>
      <c r="Q21" s="194">
        <v>183</v>
      </c>
      <c r="R21" s="107">
        <v>251</v>
      </c>
      <c r="S21" s="107">
        <v>60</v>
      </c>
      <c r="T21" s="107">
        <v>30</v>
      </c>
      <c r="U21" s="195">
        <v>0</v>
      </c>
      <c r="V21" s="16">
        <f>SUM(Table14[[#This Row],[MB Registration]:[Standalone upsell + Rnwl]])</f>
        <v>524</v>
      </c>
      <c r="W21" s="8">
        <v>524</v>
      </c>
      <c r="X21" s="9">
        <f t="shared" si="10"/>
        <v>0</v>
      </c>
      <c r="Y21" s="8">
        <f t="shared" si="11"/>
        <v>0</v>
      </c>
      <c r="Z21" s="42" t="str">
        <f t="shared" si="12"/>
        <v>E. 500-750</v>
      </c>
      <c r="AA21" s="197">
        <v>524</v>
      </c>
      <c r="AB21" s="85">
        <f>IFERROR(Table14[[#This Row],[Phone number available]]/Table14[[#This Row],[Distinct leads]],0)</f>
        <v>1</v>
      </c>
      <c r="AC21" s="84">
        <v>114</v>
      </c>
      <c r="AD21" s="100">
        <f>IFERROR(Table14[[#This Row],[Email available]]/Table14[[#This Row],[Distinct leads]],0)</f>
        <v>0.21755725190839695</v>
      </c>
      <c r="AE21" s="81">
        <v>21</v>
      </c>
      <c r="AF21" s="102">
        <f>IFERROR(Table14[[#This Row],[HNI (as per customer segmentation)]]/Table14[[#This Row],[Phone number available]],0)</f>
        <v>4.0076335877862593E-2</v>
      </c>
      <c r="AG21" s="18">
        <v>154</v>
      </c>
      <c r="AH21" s="9">
        <f>IFERROR(Table14[[#This Row],[MB Registered]]/Table14[[#This Row],[Phone number available]],0)</f>
        <v>0.29389312977099236</v>
      </c>
      <c r="AI21" s="18">
        <v>51</v>
      </c>
      <c r="AJ21" s="9">
        <f>IFERROR(Table14[[#This Row],[IB Registered]]/Table14[[#This Row],[Phone number available]],0)</f>
        <v>9.7328244274809156E-2</v>
      </c>
      <c r="AK21" s="18">
        <v>435</v>
      </c>
      <c r="AL21" s="9">
        <f>IFERROR(Table14[[#This Row],[MB Eligible]]/Table14[[#This Row],[Phone number available]],0)</f>
        <v>0.83015267175572516</v>
      </c>
      <c r="AM21" s="18">
        <v>119</v>
      </c>
      <c r="AN21" s="82">
        <f>IFERROR(Table14[[#This Row],[IB Eligible]]/Table14[[#This Row],[Phone number available]],0)</f>
        <v>0.22709923664122136</v>
      </c>
      <c r="AO21" s="98">
        <f>Table14[[#This Row],[Phone number available]]/$AT$2</f>
        <v>0.90972222222222221</v>
      </c>
    </row>
    <row r="22" spans="1:41" x14ac:dyDescent="0.35">
      <c r="A22" s="11">
        <v>20</v>
      </c>
      <c r="B22" s="5" t="s">
        <v>314</v>
      </c>
      <c r="C22" s="5" t="s">
        <v>356</v>
      </c>
      <c r="D22" s="5" t="s">
        <v>360</v>
      </c>
      <c r="E22" s="6">
        <v>28827</v>
      </c>
      <c r="F22" s="7">
        <f t="shared" ca="1" si="8"/>
        <v>46</v>
      </c>
      <c r="G22" s="5">
        <v>7</v>
      </c>
      <c r="H2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2" s="57">
        <v>22.505808999999999</v>
      </c>
      <c r="J22" s="34">
        <v>2.495619</v>
      </c>
      <c r="K22" s="34">
        <f t="shared" si="9"/>
        <v>25.001428000000001</v>
      </c>
      <c r="L22" s="67">
        <f t="shared" si="3"/>
        <v>9.1682463893321775E-4</v>
      </c>
      <c r="M22" s="34">
        <v>36.437595999999999</v>
      </c>
      <c r="N22" s="79">
        <f t="shared" si="4"/>
        <v>6.8237467906266929E-4</v>
      </c>
      <c r="O22" s="80">
        <v>4360</v>
      </c>
      <c r="P22" s="68">
        <f>Table14[[#This Row],[Customer Regisered on MB]]/$O$1</f>
        <v>1.4763551230030688E-3</v>
      </c>
      <c r="Q22" s="194">
        <v>133</v>
      </c>
      <c r="R22" s="107">
        <v>196</v>
      </c>
      <c r="S22" s="107">
        <v>13</v>
      </c>
      <c r="T22" s="107">
        <v>14</v>
      </c>
      <c r="U22" s="195">
        <v>0</v>
      </c>
      <c r="V22" s="16">
        <f>SUM(Table14[[#This Row],[MB Registration]:[Standalone upsell + Rnwl]])</f>
        <v>356</v>
      </c>
      <c r="W22" s="8">
        <v>365</v>
      </c>
      <c r="X22" s="9">
        <f t="shared" si="10"/>
        <v>-2.528089887640439E-2</v>
      </c>
      <c r="Y22" s="8">
        <f t="shared" si="11"/>
        <v>-9</v>
      </c>
      <c r="Z22" s="42" t="str">
        <f t="shared" si="12"/>
        <v>D. 240-500</v>
      </c>
      <c r="AA22" s="197">
        <v>365</v>
      </c>
      <c r="AB22" s="85">
        <f>IFERROR(Table14[[#This Row],[Phone number available]]/Table14[[#This Row],[Distinct leads]],0)</f>
        <v>1</v>
      </c>
      <c r="AC22" s="84">
        <v>141</v>
      </c>
      <c r="AD22" s="100">
        <f>IFERROR(Table14[[#This Row],[Email available]]/Table14[[#This Row],[Distinct leads]],0)</f>
        <v>0.38630136986301372</v>
      </c>
      <c r="AE22" s="81">
        <v>16</v>
      </c>
      <c r="AF22" s="102">
        <f>IFERROR(Table14[[#This Row],[HNI (as per customer segmentation)]]/Table14[[#This Row],[Phone number available]],0)</f>
        <v>4.3835616438356165E-2</v>
      </c>
      <c r="AG22" s="18">
        <v>114</v>
      </c>
      <c r="AH22" s="9">
        <f>IFERROR(Table14[[#This Row],[MB Registered]]/Table14[[#This Row],[Phone number available]],0)</f>
        <v>0.31232876712328766</v>
      </c>
      <c r="AI22" s="18">
        <v>53</v>
      </c>
      <c r="AJ22" s="9">
        <f>IFERROR(Table14[[#This Row],[IB Registered]]/Table14[[#This Row],[Phone number available]],0)</f>
        <v>0.14520547945205478</v>
      </c>
      <c r="AK22" s="18">
        <v>287</v>
      </c>
      <c r="AL22" s="9">
        <f>IFERROR(Table14[[#This Row],[MB Eligible]]/Table14[[#This Row],[Phone number available]],0)</f>
        <v>0.78630136986301369</v>
      </c>
      <c r="AM22" s="18">
        <v>128</v>
      </c>
      <c r="AN22" s="82">
        <f>IFERROR(Table14[[#This Row],[IB Eligible]]/Table14[[#This Row],[Phone number available]],0)</f>
        <v>0.35068493150684932</v>
      </c>
      <c r="AO22" s="98">
        <f>Table14[[#This Row],[Phone number available]]/$AT$2</f>
        <v>0.63368055555555558</v>
      </c>
    </row>
    <row r="23" spans="1:41" x14ac:dyDescent="0.35">
      <c r="A23" s="11">
        <v>21</v>
      </c>
      <c r="B23" s="5" t="s">
        <v>311</v>
      </c>
      <c r="C23" s="5" t="s">
        <v>340</v>
      </c>
      <c r="D23" s="5" t="s">
        <v>361</v>
      </c>
      <c r="E23" s="6">
        <v>29570</v>
      </c>
      <c r="F23" s="7">
        <f t="shared" ca="1" si="8"/>
        <v>44</v>
      </c>
      <c r="G23" s="5">
        <v>9</v>
      </c>
      <c r="H2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3" s="57">
        <v>9.7926339999999996</v>
      </c>
      <c r="J23" s="34">
        <v>1.128989</v>
      </c>
      <c r="K23" s="34">
        <f t="shared" si="9"/>
        <v>10.921623</v>
      </c>
      <c r="L23" s="67">
        <f t="shared" si="3"/>
        <v>4.0050564565910902E-4</v>
      </c>
      <c r="M23" s="34">
        <v>159.73125200000001</v>
      </c>
      <c r="N23" s="79">
        <f t="shared" si="4"/>
        <v>2.9913214312980024E-3</v>
      </c>
      <c r="O23" s="80">
        <v>898</v>
      </c>
      <c r="P23" s="68">
        <f>Table14[[#This Row],[Customer Regisered on MB]]/$O$1</f>
        <v>3.040749771689807E-4</v>
      </c>
      <c r="Q23" s="194">
        <v>11</v>
      </c>
      <c r="R23" s="107">
        <v>49</v>
      </c>
      <c r="S23" s="107">
        <v>6</v>
      </c>
      <c r="T23" s="107">
        <v>1</v>
      </c>
      <c r="U23" s="195">
        <v>0</v>
      </c>
      <c r="V23" s="16">
        <f>SUM(Table14[[#This Row],[MB Registration]:[Standalone upsell + Rnwl]])</f>
        <v>67</v>
      </c>
      <c r="W23" s="8">
        <v>69</v>
      </c>
      <c r="X23" s="9">
        <f t="shared" si="10"/>
        <v>-2.9850746268656803E-2</v>
      </c>
      <c r="Y23" s="8">
        <f t="shared" si="11"/>
        <v>-2</v>
      </c>
      <c r="Z23" s="42" t="str">
        <f t="shared" si="12"/>
        <v>B. 50-100</v>
      </c>
      <c r="AA23" s="197">
        <v>69</v>
      </c>
      <c r="AB23" s="85">
        <f>IFERROR(Table14[[#This Row],[Phone number available]]/Table14[[#This Row],[Distinct leads]],0)</f>
        <v>1</v>
      </c>
      <c r="AC23" s="84">
        <v>35</v>
      </c>
      <c r="AD23" s="100">
        <f>IFERROR(Table14[[#This Row],[Email available]]/Table14[[#This Row],[Distinct leads]],0)</f>
        <v>0.50724637681159424</v>
      </c>
      <c r="AE23" s="81">
        <v>2</v>
      </c>
      <c r="AF23" s="102">
        <f>IFERROR(Table14[[#This Row],[HNI (as per customer segmentation)]]/Table14[[#This Row],[Phone number available]],0)</f>
        <v>2.8985507246376812E-2</v>
      </c>
      <c r="AG23" s="18">
        <v>30</v>
      </c>
      <c r="AH23" s="9">
        <f>IFERROR(Table14[[#This Row],[MB Registered]]/Table14[[#This Row],[Phone number available]],0)</f>
        <v>0.43478260869565216</v>
      </c>
      <c r="AI23" s="18">
        <v>15</v>
      </c>
      <c r="AJ23" s="9">
        <f>IFERROR(Table14[[#This Row],[IB Registered]]/Table14[[#This Row],[Phone number available]],0)</f>
        <v>0.21739130434782608</v>
      </c>
      <c r="AK23" s="18">
        <v>50</v>
      </c>
      <c r="AL23" s="9">
        <f>IFERROR(Table14[[#This Row],[MB Eligible]]/Table14[[#This Row],[Phone number available]],0)</f>
        <v>0.72463768115942029</v>
      </c>
      <c r="AM23" s="18">
        <v>32</v>
      </c>
      <c r="AN23" s="82">
        <f>IFERROR(Table14[[#This Row],[IB Eligible]]/Table14[[#This Row],[Phone number available]],0)</f>
        <v>0.46376811594202899</v>
      </c>
      <c r="AO23" s="98">
        <f>Table14[[#This Row],[Phone number available]]/$AT$2</f>
        <v>0.11979166666666667</v>
      </c>
    </row>
    <row r="24" spans="1:41" x14ac:dyDescent="0.35">
      <c r="A24" s="11">
        <v>22</v>
      </c>
      <c r="B24" s="5" t="s">
        <v>179</v>
      </c>
      <c r="C24" s="5" t="s">
        <v>356</v>
      </c>
      <c r="D24" s="5" t="s">
        <v>362</v>
      </c>
      <c r="E24" s="6">
        <v>29928</v>
      </c>
      <c r="F24" s="7">
        <f t="shared" ca="1" si="8"/>
        <v>43</v>
      </c>
      <c r="G24" s="5">
        <v>5</v>
      </c>
      <c r="H2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4" s="57">
        <v>12.107307</v>
      </c>
      <c r="J24" s="34">
        <v>1.01091</v>
      </c>
      <c r="K24" s="34">
        <f t="shared" si="9"/>
        <v>13.118217000000001</v>
      </c>
      <c r="L24" s="67">
        <f t="shared" si="3"/>
        <v>4.8105670461993613E-4</v>
      </c>
      <c r="M24" s="34">
        <v>24.946643000000002</v>
      </c>
      <c r="N24" s="79">
        <f t="shared" si="4"/>
        <v>4.6718113650571206E-4</v>
      </c>
      <c r="O24" s="80">
        <v>1856</v>
      </c>
      <c r="P24" s="68">
        <f>Table14[[#This Row],[Customer Regisered on MB]]/$O$1</f>
        <v>6.2846676795726966E-4</v>
      </c>
      <c r="Q24" s="194">
        <v>34</v>
      </c>
      <c r="R24" s="107">
        <v>122</v>
      </c>
      <c r="S24" s="107">
        <v>3</v>
      </c>
      <c r="T24" s="107">
        <v>7</v>
      </c>
      <c r="U24" s="195">
        <v>0</v>
      </c>
      <c r="V24" s="16">
        <f>SUM(Table14[[#This Row],[MB Registration]:[Standalone upsell + Rnwl]])</f>
        <v>166</v>
      </c>
      <c r="W24" s="8">
        <v>167</v>
      </c>
      <c r="X24" s="9">
        <f t="shared" si="10"/>
        <v>-6.0240963855422436E-3</v>
      </c>
      <c r="Y24" s="8">
        <f t="shared" si="11"/>
        <v>-1</v>
      </c>
      <c r="Z24" s="42" t="str">
        <f t="shared" si="12"/>
        <v>C. 100-250</v>
      </c>
      <c r="AA24" s="197">
        <v>166</v>
      </c>
      <c r="AB24" s="85">
        <f>IFERROR(Table14[[#This Row],[Phone number available]]/Table14[[#This Row],[Distinct leads]],0)</f>
        <v>0.99401197604790414</v>
      </c>
      <c r="AC24" s="84">
        <v>58</v>
      </c>
      <c r="AD24" s="100">
        <f>IFERROR(Table14[[#This Row],[Email available]]/Table14[[#This Row],[Distinct leads]],0)</f>
        <v>0.3473053892215569</v>
      </c>
      <c r="AE24" s="81">
        <v>6</v>
      </c>
      <c r="AF24" s="102">
        <f>IFERROR(Table14[[#This Row],[HNI (as per customer segmentation)]]/Table14[[#This Row],[Phone number available]],0)</f>
        <v>3.614457831325301E-2</v>
      </c>
      <c r="AG24" s="18">
        <v>72</v>
      </c>
      <c r="AH24" s="9">
        <f>IFERROR(Table14[[#This Row],[MB Registered]]/Table14[[#This Row],[Phone number available]],0)</f>
        <v>0.43373493975903615</v>
      </c>
      <c r="AI24" s="18">
        <v>24</v>
      </c>
      <c r="AJ24" s="9">
        <f>IFERROR(Table14[[#This Row],[IB Registered]]/Table14[[#This Row],[Phone number available]],0)</f>
        <v>0.14457831325301204</v>
      </c>
      <c r="AK24" s="18">
        <v>119</v>
      </c>
      <c r="AL24" s="9">
        <f>IFERROR(Table14[[#This Row],[MB Eligible]]/Table14[[#This Row],[Phone number available]],0)</f>
        <v>0.7168674698795181</v>
      </c>
      <c r="AM24" s="18">
        <v>51</v>
      </c>
      <c r="AN24" s="82">
        <f>IFERROR(Table14[[#This Row],[IB Eligible]]/Table14[[#This Row],[Phone number available]],0)</f>
        <v>0.30722891566265059</v>
      </c>
      <c r="AO24" s="98">
        <f>Table14[[#This Row],[Phone number available]]/$AT$2</f>
        <v>0.28819444444444442</v>
      </c>
    </row>
    <row r="25" spans="1:41" x14ac:dyDescent="0.35">
      <c r="A25" s="11">
        <v>23</v>
      </c>
      <c r="B25" s="5" t="s">
        <v>188</v>
      </c>
      <c r="C25" s="5" t="s">
        <v>343</v>
      </c>
      <c r="D25" s="5" t="s">
        <v>363</v>
      </c>
      <c r="E25" s="6">
        <v>29937</v>
      </c>
      <c r="F25" s="7">
        <f t="shared" ca="1" si="8"/>
        <v>43</v>
      </c>
      <c r="G25" s="5">
        <v>5</v>
      </c>
      <c r="H2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5" s="57">
        <v>18.543431999999999</v>
      </c>
      <c r="J25" s="34">
        <v>0.80794200000000005</v>
      </c>
      <c r="K25" s="34">
        <f t="shared" si="9"/>
        <v>19.351374</v>
      </c>
      <c r="L25" s="67">
        <f t="shared" si="3"/>
        <v>7.0963212502948468E-4</v>
      </c>
      <c r="M25" s="34">
        <v>6.8288010000000003</v>
      </c>
      <c r="N25" s="79">
        <f t="shared" si="4"/>
        <v>1.2788442164949181E-4</v>
      </c>
      <c r="O25" s="80">
        <v>2463</v>
      </c>
      <c r="P25" s="68">
        <f>Table14[[#This Row],[Customer Regisered on MB]]/$O$1</f>
        <v>8.3400519907260516E-4</v>
      </c>
      <c r="Q25" s="194">
        <v>86</v>
      </c>
      <c r="R25" s="107">
        <v>38</v>
      </c>
      <c r="S25" s="107">
        <v>3</v>
      </c>
      <c r="T25" s="107">
        <v>2</v>
      </c>
      <c r="U25" s="195">
        <v>0</v>
      </c>
      <c r="V25" s="16">
        <f>SUM(Table14[[#This Row],[MB Registration]:[Standalone upsell + Rnwl]])</f>
        <v>129</v>
      </c>
      <c r="W25" s="8">
        <v>132</v>
      </c>
      <c r="X25" s="9">
        <f t="shared" si="10"/>
        <v>-2.3255813953488413E-2</v>
      </c>
      <c r="Y25" s="8">
        <f t="shared" si="11"/>
        <v>-3</v>
      </c>
      <c r="Z25" s="42" t="str">
        <f t="shared" si="12"/>
        <v>C. 100-250</v>
      </c>
      <c r="AA25" s="197">
        <v>132</v>
      </c>
      <c r="AB25" s="85">
        <f>IFERROR(Table14[[#This Row],[Phone number available]]/Table14[[#This Row],[Distinct leads]],0)</f>
        <v>1</v>
      </c>
      <c r="AC25" s="84">
        <v>28</v>
      </c>
      <c r="AD25" s="100">
        <f>IFERROR(Table14[[#This Row],[Email available]]/Table14[[#This Row],[Distinct leads]],0)</f>
        <v>0.21212121212121213</v>
      </c>
      <c r="AE25" s="81">
        <v>2</v>
      </c>
      <c r="AF25" s="102">
        <f>IFERROR(Table14[[#This Row],[HNI (as per customer segmentation)]]/Table14[[#This Row],[Phone number available]],0)</f>
        <v>1.5151515151515152E-2</v>
      </c>
      <c r="AG25" s="18">
        <v>26</v>
      </c>
      <c r="AH25" s="9">
        <f>IFERROR(Table14[[#This Row],[MB Registered]]/Table14[[#This Row],[Phone number available]],0)</f>
        <v>0.19696969696969696</v>
      </c>
      <c r="AI25" s="18">
        <v>4</v>
      </c>
      <c r="AJ25" s="9">
        <f>IFERROR(Table14[[#This Row],[IB Registered]]/Table14[[#This Row],[Phone number available]],0)</f>
        <v>3.0303030303030304E-2</v>
      </c>
      <c r="AK25" s="18">
        <v>116</v>
      </c>
      <c r="AL25" s="9">
        <f>IFERROR(Table14[[#This Row],[MB Eligible]]/Table14[[#This Row],[Phone number available]],0)</f>
        <v>0.87878787878787878</v>
      </c>
      <c r="AM25" s="18">
        <v>25</v>
      </c>
      <c r="AN25" s="82">
        <f>IFERROR(Table14[[#This Row],[IB Eligible]]/Table14[[#This Row],[Phone number available]],0)</f>
        <v>0.18939393939393939</v>
      </c>
      <c r="AO25" s="98">
        <f>Table14[[#This Row],[Phone number available]]/$AT$2</f>
        <v>0.22916666666666666</v>
      </c>
    </row>
    <row r="26" spans="1:41" x14ac:dyDescent="0.35">
      <c r="A26" s="11">
        <v>24</v>
      </c>
      <c r="B26" s="5" t="s">
        <v>188</v>
      </c>
      <c r="C26" s="5" t="s">
        <v>343</v>
      </c>
      <c r="D26" s="5" t="s">
        <v>364</v>
      </c>
      <c r="E26" s="6">
        <v>31000</v>
      </c>
      <c r="F26" s="7">
        <f t="shared" ca="1" si="8"/>
        <v>40</v>
      </c>
      <c r="G26" s="5">
        <v>5</v>
      </c>
      <c r="H2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6" s="57">
        <v>12.046984999999999</v>
      </c>
      <c r="J26" s="34">
        <v>0.66520000000000001</v>
      </c>
      <c r="K26" s="34">
        <f t="shared" si="9"/>
        <v>12.712185</v>
      </c>
      <c r="L26" s="67">
        <f t="shared" si="3"/>
        <v>4.6616714943951466E-4</v>
      </c>
      <c r="M26" s="34">
        <v>14.215291000000001</v>
      </c>
      <c r="N26" s="79">
        <f t="shared" si="4"/>
        <v>2.6621280487075635E-4</v>
      </c>
      <c r="O26" s="80">
        <v>1360</v>
      </c>
      <c r="P26" s="68">
        <f>Table14[[#This Row],[Customer Regisered on MB]]/$O$1</f>
        <v>4.605144420376545E-4</v>
      </c>
      <c r="Q26" s="194">
        <v>76</v>
      </c>
      <c r="R26" s="107">
        <v>92</v>
      </c>
      <c r="S26" s="107">
        <v>7</v>
      </c>
      <c r="T26" s="107">
        <v>5</v>
      </c>
      <c r="U26" s="195">
        <v>0</v>
      </c>
      <c r="V26" s="16">
        <f>SUM(Table14[[#This Row],[MB Registration]:[Standalone upsell + Rnwl]])</f>
        <v>180</v>
      </c>
      <c r="W26" s="8">
        <v>184</v>
      </c>
      <c r="X26" s="9">
        <f t="shared" si="10"/>
        <v>-2.2222222222222143E-2</v>
      </c>
      <c r="Y26" s="8">
        <f t="shared" si="11"/>
        <v>-4</v>
      </c>
      <c r="Z26" s="42" t="str">
        <f t="shared" si="12"/>
        <v>C. 100-250</v>
      </c>
      <c r="AA26" s="197">
        <v>184</v>
      </c>
      <c r="AB26" s="85">
        <f>IFERROR(Table14[[#This Row],[Phone number available]]/Table14[[#This Row],[Distinct leads]],0)</f>
        <v>1</v>
      </c>
      <c r="AC26" s="84">
        <v>42</v>
      </c>
      <c r="AD26" s="100">
        <f>IFERROR(Table14[[#This Row],[Email available]]/Table14[[#This Row],[Distinct leads]],0)</f>
        <v>0.22826086956521738</v>
      </c>
      <c r="AE26" s="81">
        <v>3</v>
      </c>
      <c r="AF26" s="102">
        <f>IFERROR(Table14[[#This Row],[HNI (as per customer segmentation)]]/Table14[[#This Row],[Phone number available]],0)</f>
        <v>1.6304347826086956E-2</v>
      </c>
      <c r="AG26" s="18">
        <v>46</v>
      </c>
      <c r="AH26" s="9">
        <f>IFERROR(Table14[[#This Row],[MB Registered]]/Table14[[#This Row],[Phone number available]],0)</f>
        <v>0.25</v>
      </c>
      <c r="AI26" s="18">
        <v>11</v>
      </c>
      <c r="AJ26" s="9">
        <f>IFERROR(Table14[[#This Row],[IB Registered]]/Table14[[#This Row],[Phone number available]],0)</f>
        <v>5.9782608695652176E-2</v>
      </c>
      <c r="AK26" s="18">
        <v>155</v>
      </c>
      <c r="AL26" s="9">
        <f>IFERROR(Table14[[#This Row],[MB Eligible]]/Table14[[#This Row],[Phone number available]],0)</f>
        <v>0.84239130434782605</v>
      </c>
      <c r="AM26" s="18">
        <v>37</v>
      </c>
      <c r="AN26" s="82">
        <f>IFERROR(Table14[[#This Row],[IB Eligible]]/Table14[[#This Row],[Phone number available]],0)</f>
        <v>0.20108695652173914</v>
      </c>
      <c r="AO26" s="98">
        <f>Table14[[#This Row],[Phone number available]]/$AT$2</f>
        <v>0.31944444444444442</v>
      </c>
    </row>
    <row r="27" spans="1:41" x14ac:dyDescent="0.35">
      <c r="A27" s="11">
        <v>25</v>
      </c>
      <c r="B27" s="5" t="s">
        <v>314</v>
      </c>
      <c r="C27" s="5" t="s">
        <v>356</v>
      </c>
      <c r="D27" s="5" t="s">
        <v>365</v>
      </c>
      <c r="E27" s="6">
        <v>36124</v>
      </c>
      <c r="F27" s="7">
        <f t="shared" ca="1" si="8"/>
        <v>26</v>
      </c>
      <c r="G27" s="5">
        <v>10</v>
      </c>
      <c r="H27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27" s="57">
        <v>24.285824999999999</v>
      </c>
      <c r="J27" s="34">
        <v>9.3526000000000007</v>
      </c>
      <c r="K27" s="34">
        <f t="shared" si="9"/>
        <v>33.638424999999998</v>
      </c>
      <c r="L27" s="67">
        <f t="shared" si="3"/>
        <v>1.2335510137623789E-3</v>
      </c>
      <c r="M27" s="34">
        <v>49.211545000000001</v>
      </c>
      <c r="N27" s="79">
        <f t="shared" si="4"/>
        <v>9.215951630166027E-4</v>
      </c>
      <c r="O27" s="80">
        <v>4122</v>
      </c>
      <c r="P27" s="68">
        <f>Table14[[#This Row],[Customer Regisered on MB]]/$O$1</f>
        <v>1.3957650956464792E-3</v>
      </c>
      <c r="Q27" s="194">
        <v>147</v>
      </c>
      <c r="R27" s="107">
        <v>169</v>
      </c>
      <c r="S27" s="107">
        <v>12</v>
      </c>
      <c r="T27" s="107">
        <v>15</v>
      </c>
      <c r="U27" s="195">
        <v>0</v>
      </c>
      <c r="V27" s="16">
        <f>SUM(Table14[[#This Row],[MB Registration]:[Standalone upsell + Rnwl]])</f>
        <v>343</v>
      </c>
      <c r="W27" s="8">
        <v>364</v>
      </c>
      <c r="X27" s="9">
        <f t="shared" si="10"/>
        <v>-6.1224489795918435E-2</v>
      </c>
      <c r="Y27" s="8">
        <f t="shared" si="11"/>
        <v>-21</v>
      </c>
      <c r="Z27" s="42" t="str">
        <f t="shared" si="12"/>
        <v>D. 240-500</v>
      </c>
      <c r="AA27" s="197">
        <v>364</v>
      </c>
      <c r="AB27" s="85">
        <f>IFERROR(Table14[[#This Row],[Phone number available]]/Table14[[#This Row],[Distinct leads]],0)</f>
        <v>1</v>
      </c>
      <c r="AC27" s="84">
        <v>98</v>
      </c>
      <c r="AD27" s="100">
        <f>IFERROR(Table14[[#This Row],[Email available]]/Table14[[#This Row],[Distinct leads]],0)</f>
        <v>0.26923076923076922</v>
      </c>
      <c r="AE27" s="81">
        <v>24</v>
      </c>
      <c r="AF27" s="102">
        <f>IFERROR(Table14[[#This Row],[HNI (as per customer segmentation)]]/Table14[[#This Row],[Phone number available]],0)</f>
        <v>6.5934065934065936E-2</v>
      </c>
      <c r="AG27" s="18">
        <v>113</v>
      </c>
      <c r="AH27" s="9">
        <f>IFERROR(Table14[[#This Row],[MB Registered]]/Table14[[#This Row],[Phone number available]],0)</f>
        <v>0.31043956043956045</v>
      </c>
      <c r="AI27" s="18">
        <v>55</v>
      </c>
      <c r="AJ27" s="9">
        <f>IFERROR(Table14[[#This Row],[IB Registered]]/Table14[[#This Row],[Phone number available]],0)</f>
        <v>0.15109890109890109</v>
      </c>
      <c r="AK27" s="18">
        <v>302</v>
      </c>
      <c r="AL27" s="9">
        <f>IFERROR(Table14[[#This Row],[MB Eligible]]/Table14[[#This Row],[Phone number available]],0)</f>
        <v>0.82967032967032972</v>
      </c>
      <c r="AM27" s="18">
        <v>105</v>
      </c>
      <c r="AN27" s="82">
        <f>IFERROR(Table14[[#This Row],[IB Eligible]]/Table14[[#This Row],[Phone number available]],0)</f>
        <v>0.28846153846153844</v>
      </c>
      <c r="AO27" s="98">
        <f>Table14[[#This Row],[Phone number available]]/$AT$2</f>
        <v>0.63194444444444442</v>
      </c>
    </row>
    <row r="28" spans="1:41" x14ac:dyDescent="0.35">
      <c r="A28" s="11">
        <v>26</v>
      </c>
      <c r="B28" s="5" t="s">
        <v>311</v>
      </c>
      <c r="C28" s="5" t="s">
        <v>340</v>
      </c>
      <c r="D28" s="5" t="s">
        <v>366</v>
      </c>
      <c r="E28" s="6">
        <v>36159</v>
      </c>
      <c r="F28" s="7">
        <f t="shared" ca="1" si="8"/>
        <v>26</v>
      </c>
      <c r="G28" s="5">
        <v>5</v>
      </c>
      <c r="H2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8" s="57">
        <v>13.402922999999999</v>
      </c>
      <c r="J28" s="34">
        <v>2.702261</v>
      </c>
      <c r="K28" s="34">
        <f t="shared" si="9"/>
        <v>16.105184000000001</v>
      </c>
      <c r="L28" s="67">
        <f t="shared" si="3"/>
        <v>5.9059144564674619E-4</v>
      </c>
      <c r="M28" s="34">
        <v>25.742006</v>
      </c>
      <c r="N28" s="79">
        <f t="shared" si="4"/>
        <v>4.8207607007551512E-4</v>
      </c>
      <c r="O28" s="80">
        <v>2580</v>
      </c>
      <c r="P28" s="68">
        <f>Table14[[#This Row],[Customer Regisered on MB]]/$O$1</f>
        <v>8.7362298563025634E-4</v>
      </c>
      <c r="Q28" s="194">
        <v>33</v>
      </c>
      <c r="R28" s="107">
        <v>131</v>
      </c>
      <c r="S28" s="107">
        <v>6</v>
      </c>
      <c r="T28" s="107">
        <v>15</v>
      </c>
      <c r="U28" s="195">
        <v>0</v>
      </c>
      <c r="V28" s="16">
        <f>SUM(Table14[[#This Row],[MB Registration]:[Standalone upsell + Rnwl]])</f>
        <v>185</v>
      </c>
      <c r="W28" s="8">
        <v>190</v>
      </c>
      <c r="X28" s="9">
        <f t="shared" si="10"/>
        <v>-2.7027027027026973E-2</v>
      </c>
      <c r="Y28" s="8">
        <f t="shared" si="11"/>
        <v>-5</v>
      </c>
      <c r="Z28" s="42" t="str">
        <f t="shared" si="12"/>
        <v>C. 100-250</v>
      </c>
      <c r="AA28" s="197">
        <v>190</v>
      </c>
      <c r="AB28" s="85">
        <f>IFERROR(Table14[[#This Row],[Phone number available]]/Table14[[#This Row],[Distinct leads]],0)</f>
        <v>1</v>
      </c>
      <c r="AC28" s="84">
        <v>95</v>
      </c>
      <c r="AD28" s="100">
        <f>IFERROR(Table14[[#This Row],[Email available]]/Table14[[#This Row],[Distinct leads]],0)</f>
        <v>0.5</v>
      </c>
      <c r="AE28" s="81">
        <v>9</v>
      </c>
      <c r="AF28" s="102">
        <f>IFERROR(Table14[[#This Row],[HNI (as per customer segmentation)]]/Table14[[#This Row],[Phone number available]],0)</f>
        <v>4.736842105263158E-2</v>
      </c>
      <c r="AG28" s="18">
        <v>108</v>
      </c>
      <c r="AH28" s="9">
        <f>IFERROR(Table14[[#This Row],[MB Registered]]/Table14[[#This Row],[Phone number available]],0)</f>
        <v>0.56842105263157894</v>
      </c>
      <c r="AI28" s="18">
        <v>33</v>
      </c>
      <c r="AJ28" s="9">
        <f>IFERROR(Table14[[#This Row],[IB Registered]]/Table14[[#This Row],[Phone number available]],0)</f>
        <v>0.1736842105263158</v>
      </c>
      <c r="AK28" s="18">
        <v>139</v>
      </c>
      <c r="AL28" s="9">
        <f>IFERROR(Table14[[#This Row],[MB Eligible]]/Table14[[#This Row],[Phone number available]],0)</f>
        <v>0.73157894736842111</v>
      </c>
      <c r="AM28" s="18">
        <v>78</v>
      </c>
      <c r="AN28" s="82">
        <f>IFERROR(Table14[[#This Row],[IB Eligible]]/Table14[[#This Row],[Phone number available]],0)</f>
        <v>0.41052631578947368</v>
      </c>
      <c r="AO28" s="98">
        <f>Table14[[#This Row],[Phone number available]]/$AT$2</f>
        <v>0.3298611111111111</v>
      </c>
    </row>
    <row r="29" spans="1:41" x14ac:dyDescent="0.35">
      <c r="A29" s="11">
        <v>27</v>
      </c>
      <c r="B29" s="5" t="s">
        <v>313</v>
      </c>
      <c r="C29" s="5" t="s">
        <v>340</v>
      </c>
      <c r="D29" s="5" t="s">
        <v>367</v>
      </c>
      <c r="E29" s="6">
        <v>36426</v>
      </c>
      <c r="F29" s="7">
        <f t="shared" ca="1" si="8"/>
        <v>25</v>
      </c>
      <c r="G29" s="5">
        <v>8</v>
      </c>
      <c r="H2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9" s="57">
        <v>21.635840000000002</v>
      </c>
      <c r="J29" s="34">
        <v>3.384808</v>
      </c>
      <c r="K29" s="34">
        <f t="shared" si="9"/>
        <v>25.020648000000001</v>
      </c>
      <c r="L29" s="67">
        <f t="shared" si="3"/>
        <v>9.1752945345662407E-4</v>
      </c>
      <c r="M29" s="34">
        <v>72.215573000000006</v>
      </c>
      <c r="N29" s="79">
        <f t="shared" si="4"/>
        <v>1.352396531571451E-3</v>
      </c>
      <c r="O29" s="80">
        <v>2561</v>
      </c>
      <c r="P29" s="68">
        <f>Table14[[#This Row],[Customer Regisered on MB]]/$O$1</f>
        <v>8.67189327984142E-4</v>
      </c>
      <c r="Q29" s="194">
        <v>47</v>
      </c>
      <c r="R29" s="107">
        <v>266</v>
      </c>
      <c r="S29" s="107">
        <v>8</v>
      </c>
      <c r="T29" s="107">
        <v>29</v>
      </c>
      <c r="U29" s="195">
        <v>0</v>
      </c>
      <c r="V29" s="16">
        <f>SUM(Table14[[#This Row],[MB Registration]:[Standalone upsell + Rnwl]])</f>
        <v>350</v>
      </c>
      <c r="W29" s="8">
        <v>356</v>
      </c>
      <c r="X29" s="9">
        <f t="shared" si="10"/>
        <v>-1.7142857142857126E-2</v>
      </c>
      <c r="Y29" s="8">
        <f t="shared" si="11"/>
        <v>-6</v>
      </c>
      <c r="Z29" s="42" t="str">
        <f t="shared" si="12"/>
        <v>D. 240-500</v>
      </c>
      <c r="AA29" s="197">
        <v>356</v>
      </c>
      <c r="AB29" s="85">
        <f>IFERROR(Table14[[#This Row],[Phone number available]]/Table14[[#This Row],[Distinct leads]],0)</f>
        <v>1</v>
      </c>
      <c r="AC29" s="84">
        <v>148</v>
      </c>
      <c r="AD29" s="100">
        <f>IFERROR(Table14[[#This Row],[Email available]]/Table14[[#This Row],[Distinct leads]],0)</f>
        <v>0.4157303370786517</v>
      </c>
      <c r="AE29" s="81">
        <v>37</v>
      </c>
      <c r="AF29" s="102">
        <f>IFERROR(Table14[[#This Row],[HNI (as per customer segmentation)]]/Table14[[#This Row],[Phone number available]],0)</f>
        <v>0.10393258426966293</v>
      </c>
      <c r="AG29" s="18">
        <v>152</v>
      </c>
      <c r="AH29" s="9">
        <f>IFERROR(Table14[[#This Row],[MB Registered]]/Table14[[#This Row],[Phone number available]],0)</f>
        <v>0.42696629213483145</v>
      </c>
      <c r="AI29" s="18">
        <v>96</v>
      </c>
      <c r="AJ29" s="9">
        <f>IFERROR(Table14[[#This Row],[IB Registered]]/Table14[[#This Row],[Phone number available]],0)</f>
        <v>0.2696629213483146</v>
      </c>
      <c r="AK29" s="18">
        <v>269</v>
      </c>
      <c r="AL29" s="9">
        <f>IFERROR(Table14[[#This Row],[MB Eligible]]/Table14[[#This Row],[Phone number available]],0)</f>
        <v>0.7556179775280899</v>
      </c>
      <c r="AM29" s="18">
        <v>152</v>
      </c>
      <c r="AN29" s="82">
        <f>IFERROR(Table14[[#This Row],[IB Eligible]]/Table14[[#This Row],[Phone number available]],0)</f>
        <v>0.42696629213483145</v>
      </c>
      <c r="AO29" s="98">
        <f>Table14[[#This Row],[Phone number available]]/$AT$2</f>
        <v>0.61805555555555558</v>
      </c>
    </row>
    <row r="30" spans="1:41" x14ac:dyDescent="0.35">
      <c r="A30" s="11">
        <v>28</v>
      </c>
      <c r="B30" s="5" t="s">
        <v>184</v>
      </c>
      <c r="C30" s="5" t="s">
        <v>175</v>
      </c>
      <c r="D30" s="5" t="s">
        <v>203</v>
      </c>
      <c r="E30" s="6">
        <v>40540</v>
      </c>
      <c r="F30" s="7">
        <f t="shared" ca="1" si="8"/>
        <v>14</v>
      </c>
      <c r="G30" s="5">
        <v>6</v>
      </c>
      <c r="H3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0" s="57">
        <v>21.357802</v>
      </c>
      <c r="J30" s="34">
        <v>1.3021739999999999</v>
      </c>
      <c r="K30" s="34">
        <f t="shared" si="9"/>
        <v>22.659976</v>
      </c>
      <c r="L30" s="67">
        <f t="shared" si="3"/>
        <v>8.3096150805607504E-4</v>
      </c>
      <c r="M30" s="34">
        <v>43.769823000000002</v>
      </c>
      <c r="N30" s="79">
        <f t="shared" si="4"/>
        <v>8.1968686743919233E-4</v>
      </c>
      <c r="O30" s="80">
        <v>3267</v>
      </c>
      <c r="P30" s="68">
        <f>Table14[[#This Row],[Customer Regisered on MB]]/$O$1</f>
        <v>1.1062505015713361E-3</v>
      </c>
      <c r="Q30" s="194">
        <v>173</v>
      </c>
      <c r="R30" s="107">
        <v>211</v>
      </c>
      <c r="S30" s="107">
        <v>5</v>
      </c>
      <c r="T30" s="107">
        <v>9</v>
      </c>
      <c r="U30" s="195">
        <v>0</v>
      </c>
      <c r="V30" s="16">
        <f>SUM(Table14[[#This Row],[MB Registration]:[Standalone upsell + Rnwl]])</f>
        <v>398</v>
      </c>
      <c r="W30" s="8">
        <v>404</v>
      </c>
      <c r="X30" s="9">
        <f t="shared" si="10"/>
        <v>-1.5075376884422065E-2</v>
      </c>
      <c r="Y30" s="8">
        <f t="shared" si="11"/>
        <v>-6</v>
      </c>
      <c r="Z30" s="42" t="str">
        <f t="shared" si="12"/>
        <v>D. 240-500</v>
      </c>
      <c r="AA30" s="197">
        <v>404</v>
      </c>
      <c r="AB30" s="85">
        <f>IFERROR(Table14[[#This Row],[Phone number available]]/Table14[[#This Row],[Distinct leads]],0)</f>
        <v>1</v>
      </c>
      <c r="AC30" s="84">
        <v>137</v>
      </c>
      <c r="AD30" s="100">
        <f>IFERROR(Table14[[#This Row],[Email available]]/Table14[[#This Row],[Distinct leads]],0)</f>
        <v>0.33910891089108913</v>
      </c>
      <c r="AE30" s="81">
        <v>6</v>
      </c>
      <c r="AF30" s="102">
        <f>IFERROR(Table14[[#This Row],[HNI (as per customer segmentation)]]/Table14[[#This Row],[Phone number available]],0)</f>
        <v>1.4851485148514851E-2</v>
      </c>
      <c r="AG30" s="18">
        <v>91</v>
      </c>
      <c r="AH30" s="9">
        <f>IFERROR(Table14[[#This Row],[MB Registered]]/Table14[[#This Row],[Phone number available]],0)</f>
        <v>0.22524752475247525</v>
      </c>
      <c r="AI30" s="18">
        <v>33</v>
      </c>
      <c r="AJ30" s="9">
        <f>IFERROR(Table14[[#This Row],[IB Registered]]/Table14[[#This Row],[Phone number available]],0)</f>
        <v>8.1683168316831686E-2</v>
      </c>
      <c r="AK30" s="18">
        <v>319</v>
      </c>
      <c r="AL30" s="9">
        <f>IFERROR(Table14[[#This Row],[MB Eligible]]/Table14[[#This Row],[Phone number available]],0)</f>
        <v>0.78960396039603964</v>
      </c>
      <c r="AM30" s="18">
        <v>101</v>
      </c>
      <c r="AN30" s="82">
        <f>IFERROR(Table14[[#This Row],[IB Eligible]]/Table14[[#This Row],[Phone number available]],0)</f>
        <v>0.25</v>
      </c>
      <c r="AO30" s="98">
        <f>Table14[[#This Row],[Phone number available]]/$AT$2</f>
        <v>0.70138888888888884</v>
      </c>
    </row>
    <row r="31" spans="1:41" x14ac:dyDescent="0.35">
      <c r="A31" s="11">
        <v>29</v>
      </c>
      <c r="B31" s="5" t="s">
        <v>313</v>
      </c>
      <c r="C31" s="5" t="s">
        <v>340</v>
      </c>
      <c r="D31" s="5" t="s">
        <v>368</v>
      </c>
      <c r="E31" s="6">
        <v>39094</v>
      </c>
      <c r="F31" s="7">
        <f t="shared" ca="1" si="8"/>
        <v>18</v>
      </c>
      <c r="G31" s="5">
        <v>6</v>
      </c>
      <c r="H3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1" s="57">
        <v>18.699490000000001</v>
      </c>
      <c r="J31" s="34">
        <v>3.0876100000000002</v>
      </c>
      <c r="K31" s="34">
        <f t="shared" si="9"/>
        <v>21.787100000000002</v>
      </c>
      <c r="L31" s="67">
        <f t="shared" si="3"/>
        <v>7.9895236747684617E-4</v>
      </c>
      <c r="M31" s="34">
        <v>59.079214999999998</v>
      </c>
      <c r="N31" s="79">
        <f t="shared" si="4"/>
        <v>1.1063891365088805E-3</v>
      </c>
      <c r="O31" s="80">
        <v>2648</v>
      </c>
      <c r="P31" s="68">
        <f>Table14[[#This Row],[Customer Regisered on MB]]/$O$1</f>
        <v>8.9664870773213906E-4</v>
      </c>
      <c r="Q31" s="194">
        <v>84</v>
      </c>
      <c r="R31" s="107">
        <v>161</v>
      </c>
      <c r="S31" s="107">
        <v>27</v>
      </c>
      <c r="T31" s="107">
        <v>8</v>
      </c>
      <c r="U31" s="195">
        <v>0</v>
      </c>
      <c r="V31" s="16">
        <f>SUM(Table14[[#This Row],[MB Registration]:[Standalone upsell + Rnwl]])</f>
        <v>280</v>
      </c>
      <c r="W31" s="8">
        <v>282</v>
      </c>
      <c r="X31" s="9">
        <f t="shared" si="10"/>
        <v>-7.1428571428571175E-3</v>
      </c>
      <c r="Y31" s="8">
        <f t="shared" si="11"/>
        <v>-2</v>
      </c>
      <c r="Z31" s="42" t="str">
        <f t="shared" si="12"/>
        <v>D. 240-500</v>
      </c>
      <c r="AA31" s="197">
        <v>282</v>
      </c>
      <c r="AB31" s="85">
        <f>IFERROR(Table14[[#This Row],[Phone number available]]/Table14[[#This Row],[Distinct leads]],0)</f>
        <v>1</v>
      </c>
      <c r="AC31" s="84">
        <v>116</v>
      </c>
      <c r="AD31" s="100">
        <f>IFERROR(Table14[[#This Row],[Email available]]/Table14[[#This Row],[Distinct leads]],0)</f>
        <v>0.41134751773049644</v>
      </c>
      <c r="AE31" s="81">
        <v>15</v>
      </c>
      <c r="AF31" s="102">
        <f>IFERROR(Table14[[#This Row],[HNI (as per customer segmentation)]]/Table14[[#This Row],[Phone number available]],0)</f>
        <v>5.3191489361702128E-2</v>
      </c>
      <c r="AG31" s="18">
        <v>120</v>
      </c>
      <c r="AH31" s="9">
        <f>IFERROR(Table14[[#This Row],[MB Registered]]/Table14[[#This Row],[Phone number available]],0)</f>
        <v>0.42553191489361702</v>
      </c>
      <c r="AI31" s="18">
        <v>59</v>
      </c>
      <c r="AJ31" s="9">
        <f>IFERROR(Table14[[#This Row],[IB Registered]]/Table14[[#This Row],[Phone number available]],0)</f>
        <v>0.20921985815602837</v>
      </c>
      <c r="AK31" s="18">
        <v>231</v>
      </c>
      <c r="AL31" s="9">
        <f>IFERROR(Table14[[#This Row],[MB Eligible]]/Table14[[#This Row],[Phone number available]],0)</f>
        <v>0.81914893617021278</v>
      </c>
      <c r="AM31" s="18">
        <v>114</v>
      </c>
      <c r="AN31" s="82">
        <f>IFERROR(Table14[[#This Row],[IB Eligible]]/Table14[[#This Row],[Phone number available]],0)</f>
        <v>0.40425531914893614</v>
      </c>
      <c r="AO31" s="98">
        <f>Table14[[#This Row],[Phone number available]]/$AT$2</f>
        <v>0.48958333333333331</v>
      </c>
    </row>
    <row r="32" spans="1:41" x14ac:dyDescent="0.35">
      <c r="A32" s="11">
        <v>30</v>
      </c>
      <c r="B32" s="5" t="s">
        <v>313</v>
      </c>
      <c r="C32" s="5" t="s">
        <v>340</v>
      </c>
      <c r="D32" s="5" t="s">
        <v>369</v>
      </c>
      <c r="E32" s="6">
        <v>39161</v>
      </c>
      <c r="F32" s="7">
        <f t="shared" ca="1" si="8"/>
        <v>18</v>
      </c>
      <c r="G32" s="5">
        <v>6</v>
      </c>
      <c r="H3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2" s="57">
        <v>15.596385</v>
      </c>
      <c r="J32" s="34">
        <v>1.184132</v>
      </c>
      <c r="K32" s="34">
        <f t="shared" si="9"/>
        <v>16.780517</v>
      </c>
      <c r="L32" s="67">
        <f t="shared" si="3"/>
        <v>6.153565084217478E-4</v>
      </c>
      <c r="M32" s="34">
        <v>64.343001999999998</v>
      </c>
      <c r="N32" s="79">
        <f t="shared" si="4"/>
        <v>1.204965205160041E-3</v>
      </c>
      <c r="O32" s="80">
        <v>1669</v>
      </c>
      <c r="P32" s="68">
        <f>Table14[[#This Row],[Customer Regisered on MB]]/$O$1</f>
        <v>5.6514603217709214E-4</v>
      </c>
      <c r="Q32" s="194">
        <v>79</v>
      </c>
      <c r="R32" s="107">
        <v>173</v>
      </c>
      <c r="S32" s="107">
        <v>5</v>
      </c>
      <c r="T32" s="107">
        <v>16</v>
      </c>
      <c r="U32" s="195">
        <v>0</v>
      </c>
      <c r="V32" s="16">
        <f>SUM(Table14[[#This Row],[MB Registration]:[Standalone upsell + Rnwl]])</f>
        <v>273</v>
      </c>
      <c r="W32" s="8">
        <v>274</v>
      </c>
      <c r="X32" s="9">
        <f t="shared" si="10"/>
        <v>-3.66300366300365E-3</v>
      </c>
      <c r="Y32" s="8">
        <f t="shared" si="11"/>
        <v>-1</v>
      </c>
      <c r="Z32" s="42" t="str">
        <f t="shared" si="12"/>
        <v>D. 240-500</v>
      </c>
      <c r="AA32" s="197">
        <v>274</v>
      </c>
      <c r="AB32" s="85">
        <f>IFERROR(Table14[[#This Row],[Phone number available]]/Table14[[#This Row],[Distinct leads]],0)</f>
        <v>1</v>
      </c>
      <c r="AC32" s="84">
        <v>118</v>
      </c>
      <c r="AD32" s="100">
        <f>IFERROR(Table14[[#This Row],[Email available]]/Table14[[#This Row],[Distinct leads]],0)</f>
        <v>0.43065693430656932</v>
      </c>
      <c r="AE32" s="81">
        <v>14</v>
      </c>
      <c r="AF32" s="102">
        <f>IFERROR(Table14[[#This Row],[HNI (as per customer segmentation)]]/Table14[[#This Row],[Phone number available]],0)</f>
        <v>5.1094890510948905E-2</v>
      </c>
      <c r="AG32" s="18">
        <v>85</v>
      </c>
      <c r="AH32" s="9">
        <f>IFERROR(Table14[[#This Row],[MB Registered]]/Table14[[#This Row],[Phone number available]],0)</f>
        <v>0.31021897810218979</v>
      </c>
      <c r="AI32" s="18">
        <v>57</v>
      </c>
      <c r="AJ32" s="9">
        <f>IFERROR(Table14[[#This Row],[IB Registered]]/Table14[[#This Row],[Phone number available]],0)</f>
        <v>0.20802919708029197</v>
      </c>
      <c r="AK32" s="18">
        <v>214</v>
      </c>
      <c r="AL32" s="9">
        <f>IFERROR(Table14[[#This Row],[MB Eligible]]/Table14[[#This Row],[Phone number available]],0)</f>
        <v>0.78102189781021902</v>
      </c>
      <c r="AM32" s="18">
        <v>116</v>
      </c>
      <c r="AN32" s="82">
        <f>IFERROR(Table14[[#This Row],[IB Eligible]]/Table14[[#This Row],[Phone number available]],0)</f>
        <v>0.42335766423357662</v>
      </c>
      <c r="AO32" s="98">
        <f>Table14[[#This Row],[Phone number available]]/$AT$2</f>
        <v>0.47569444444444442</v>
      </c>
    </row>
    <row r="33" spans="1:41" x14ac:dyDescent="0.35">
      <c r="A33" s="11">
        <v>31</v>
      </c>
      <c r="B33" s="5" t="s">
        <v>316</v>
      </c>
      <c r="C33" s="5" t="s">
        <v>356</v>
      </c>
      <c r="D33" s="5" t="s">
        <v>370</v>
      </c>
      <c r="E33" s="6">
        <v>39482</v>
      </c>
      <c r="F33" s="7">
        <f t="shared" ca="1" si="8"/>
        <v>17</v>
      </c>
      <c r="G33" s="5">
        <v>8</v>
      </c>
      <c r="H3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3" s="57">
        <v>9.9005200000000002</v>
      </c>
      <c r="J33" s="34">
        <v>6.4521389999999998</v>
      </c>
      <c r="K33" s="34">
        <f t="shared" si="9"/>
        <v>16.352658999999999</v>
      </c>
      <c r="L33" s="67">
        <f t="shared" si="3"/>
        <v>5.9966657437619298E-4</v>
      </c>
      <c r="M33" s="34">
        <v>61.479145000000003</v>
      </c>
      <c r="N33" s="79">
        <f t="shared" si="4"/>
        <v>1.1513331405952883E-3</v>
      </c>
      <c r="O33" s="80">
        <v>3571</v>
      </c>
      <c r="P33" s="68">
        <f>Table14[[#This Row],[Customer Regisered on MB]]/$O$1</f>
        <v>1.2091890239091648E-3</v>
      </c>
      <c r="Q33" s="194">
        <v>80</v>
      </c>
      <c r="R33" s="107">
        <v>78</v>
      </c>
      <c r="S33" s="107">
        <v>17</v>
      </c>
      <c r="T33" s="107">
        <v>4</v>
      </c>
      <c r="U33" s="195">
        <v>0</v>
      </c>
      <c r="V33" s="16">
        <f>SUM(Table14[[#This Row],[MB Registration]:[Standalone upsell + Rnwl]])</f>
        <v>179</v>
      </c>
      <c r="W33" s="8">
        <v>179</v>
      </c>
      <c r="X33" s="9">
        <f t="shared" si="10"/>
        <v>0</v>
      </c>
      <c r="Y33" s="8">
        <f t="shared" si="11"/>
        <v>0</v>
      </c>
      <c r="Z33" s="42" t="str">
        <f t="shared" si="12"/>
        <v>C. 100-250</v>
      </c>
      <c r="AA33" s="197">
        <v>179</v>
      </c>
      <c r="AB33" s="85">
        <f>IFERROR(Table14[[#This Row],[Phone number available]]/Table14[[#This Row],[Distinct leads]],0)</f>
        <v>1</v>
      </c>
      <c r="AC33" s="84">
        <v>90</v>
      </c>
      <c r="AD33" s="100">
        <f>IFERROR(Table14[[#This Row],[Email available]]/Table14[[#This Row],[Distinct leads]],0)</f>
        <v>0.5027932960893855</v>
      </c>
      <c r="AE33" s="81">
        <v>5</v>
      </c>
      <c r="AF33" s="102">
        <f>IFERROR(Table14[[#This Row],[HNI (as per customer segmentation)]]/Table14[[#This Row],[Phone number available]],0)</f>
        <v>2.7932960893854747E-2</v>
      </c>
      <c r="AG33" s="18">
        <v>59</v>
      </c>
      <c r="AH33" s="9">
        <f>IFERROR(Table14[[#This Row],[MB Registered]]/Table14[[#This Row],[Phone number available]],0)</f>
        <v>0.32960893854748602</v>
      </c>
      <c r="AI33" s="18">
        <v>37</v>
      </c>
      <c r="AJ33" s="9">
        <f>IFERROR(Table14[[#This Row],[IB Registered]]/Table14[[#This Row],[Phone number available]],0)</f>
        <v>0.20670391061452514</v>
      </c>
      <c r="AK33" s="18">
        <v>159</v>
      </c>
      <c r="AL33" s="9">
        <f>IFERROR(Table14[[#This Row],[MB Eligible]]/Table14[[#This Row],[Phone number available]],0)</f>
        <v>0.88826815642458101</v>
      </c>
      <c r="AM33" s="18">
        <v>84</v>
      </c>
      <c r="AN33" s="82">
        <f>IFERROR(Table14[[#This Row],[IB Eligible]]/Table14[[#This Row],[Phone number available]],0)</f>
        <v>0.46927374301675978</v>
      </c>
      <c r="AO33" s="98">
        <f>Table14[[#This Row],[Phone number available]]/$AT$2</f>
        <v>0.3107638888888889</v>
      </c>
    </row>
    <row r="34" spans="1:41" x14ac:dyDescent="0.35">
      <c r="A34" s="11">
        <v>32</v>
      </c>
      <c r="B34" s="5" t="s">
        <v>315</v>
      </c>
      <c r="C34" s="5" t="s">
        <v>343</v>
      </c>
      <c r="D34" s="5" t="s">
        <v>371</v>
      </c>
      <c r="E34" s="6">
        <v>40633</v>
      </c>
      <c r="F34" s="7">
        <f t="shared" ca="1" si="8"/>
        <v>14</v>
      </c>
      <c r="G34" s="5">
        <v>5</v>
      </c>
      <c r="H3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4" s="57">
        <v>8.6279590000000006</v>
      </c>
      <c r="J34" s="34">
        <v>0.961511</v>
      </c>
      <c r="K34" s="34">
        <f t="shared" si="9"/>
        <v>9.5894700000000004</v>
      </c>
      <c r="L34" s="67">
        <f t="shared" si="3"/>
        <v>3.5165440831263416E-4</v>
      </c>
      <c r="M34" s="34">
        <v>20.676863999999998</v>
      </c>
      <c r="N34" s="79">
        <f t="shared" si="4"/>
        <v>3.8722006896455138E-4</v>
      </c>
      <c r="O34" s="80">
        <v>1607</v>
      </c>
      <c r="P34" s="68">
        <f>Table14[[#This Row],[Customer Regisered on MB]]/$O$1</f>
        <v>5.4415199143714027E-4</v>
      </c>
      <c r="Q34" s="194">
        <v>52</v>
      </c>
      <c r="R34" s="107">
        <v>48</v>
      </c>
      <c r="S34" s="107">
        <v>4</v>
      </c>
      <c r="T34" s="107">
        <v>1</v>
      </c>
      <c r="U34" s="195">
        <v>0</v>
      </c>
      <c r="V34" s="16">
        <f>SUM(Table14[[#This Row],[MB Registration]:[Standalone upsell + Rnwl]])</f>
        <v>105</v>
      </c>
      <c r="W34" s="8">
        <v>108</v>
      </c>
      <c r="X34" s="9">
        <f t="shared" si="10"/>
        <v>-2.857142857142847E-2</v>
      </c>
      <c r="Y34" s="8">
        <f t="shared" si="11"/>
        <v>-3</v>
      </c>
      <c r="Z34" s="42" t="str">
        <f t="shared" si="12"/>
        <v>C. 100-250</v>
      </c>
      <c r="AA34" s="197">
        <v>108</v>
      </c>
      <c r="AB34" s="85">
        <f>IFERROR(Table14[[#This Row],[Phone number available]]/Table14[[#This Row],[Distinct leads]],0)</f>
        <v>1</v>
      </c>
      <c r="AC34" s="84">
        <v>32</v>
      </c>
      <c r="AD34" s="100">
        <f>IFERROR(Table14[[#This Row],[Email available]]/Table14[[#This Row],[Distinct leads]],0)</f>
        <v>0.29629629629629628</v>
      </c>
      <c r="AE34" s="81">
        <v>5</v>
      </c>
      <c r="AF34" s="102">
        <f>IFERROR(Table14[[#This Row],[HNI (as per customer segmentation)]]/Table14[[#This Row],[Phone number available]],0)</f>
        <v>4.6296296296296294E-2</v>
      </c>
      <c r="AG34" s="18">
        <v>27</v>
      </c>
      <c r="AH34" s="9">
        <f>IFERROR(Table14[[#This Row],[MB Registered]]/Table14[[#This Row],[Phone number available]],0)</f>
        <v>0.25</v>
      </c>
      <c r="AI34" s="18">
        <v>15</v>
      </c>
      <c r="AJ34" s="9">
        <f>IFERROR(Table14[[#This Row],[IB Registered]]/Table14[[#This Row],[Phone number available]],0)</f>
        <v>0.1388888888888889</v>
      </c>
      <c r="AK34" s="18">
        <v>95</v>
      </c>
      <c r="AL34" s="9">
        <f>IFERROR(Table14[[#This Row],[MB Eligible]]/Table14[[#This Row],[Phone number available]],0)</f>
        <v>0.87962962962962965</v>
      </c>
      <c r="AM34" s="18">
        <v>32</v>
      </c>
      <c r="AN34" s="82">
        <f>IFERROR(Table14[[#This Row],[IB Eligible]]/Table14[[#This Row],[Phone number available]],0)</f>
        <v>0.29629629629629628</v>
      </c>
      <c r="AO34" s="98">
        <f>Table14[[#This Row],[Phone number available]]/$AT$2</f>
        <v>0.1875</v>
      </c>
    </row>
    <row r="35" spans="1:41" x14ac:dyDescent="0.35">
      <c r="A35" s="11">
        <v>33</v>
      </c>
      <c r="B35" s="5" t="s">
        <v>315</v>
      </c>
      <c r="C35" s="5" t="s">
        <v>175</v>
      </c>
      <c r="D35" s="5" t="s">
        <v>372</v>
      </c>
      <c r="E35" s="6">
        <v>40632</v>
      </c>
      <c r="F35" s="7">
        <f t="shared" ca="1" si="8"/>
        <v>14</v>
      </c>
      <c r="G35" s="5">
        <v>3</v>
      </c>
      <c r="H35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35" s="57">
        <v>9.0257489999999994</v>
      </c>
      <c r="J35" s="34">
        <v>2.759665</v>
      </c>
      <c r="K35" s="34">
        <f t="shared" si="9"/>
        <v>11.785413999999999</v>
      </c>
      <c r="L35" s="67">
        <f t="shared" si="3"/>
        <v>4.3218163119436572E-4</v>
      </c>
      <c r="M35" s="34">
        <v>13.536581999999999</v>
      </c>
      <c r="N35" s="79">
        <f t="shared" si="4"/>
        <v>2.5350247579054082E-4</v>
      </c>
      <c r="O35" s="80">
        <v>4481</v>
      </c>
      <c r="P35" s="68">
        <f>Table14[[#This Row],[Customer Regisered on MB]]/$O$1</f>
        <v>1.5173273638020071E-3</v>
      </c>
      <c r="Q35" s="194">
        <v>74</v>
      </c>
      <c r="R35" s="107">
        <v>68</v>
      </c>
      <c r="S35" s="107">
        <v>13</v>
      </c>
      <c r="T35" s="107">
        <v>2</v>
      </c>
      <c r="U35" s="195">
        <v>0</v>
      </c>
      <c r="V35" s="16">
        <f>SUM(Table14[[#This Row],[MB Registration]:[Standalone upsell + Rnwl]])</f>
        <v>157</v>
      </c>
      <c r="W35" s="8">
        <v>159</v>
      </c>
      <c r="X35" s="9">
        <f t="shared" si="10"/>
        <v>-1.2738853503184711E-2</v>
      </c>
      <c r="Y35" s="8">
        <f t="shared" si="11"/>
        <v>-2</v>
      </c>
      <c r="Z35" s="42" t="str">
        <f t="shared" si="12"/>
        <v>C. 100-250</v>
      </c>
      <c r="AA35" s="197">
        <v>159</v>
      </c>
      <c r="AB35" s="85">
        <f>IFERROR(Table14[[#This Row],[Phone number available]]/Table14[[#This Row],[Distinct leads]],0)</f>
        <v>1</v>
      </c>
      <c r="AC35" s="84">
        <v>49</v>
      </c>
      <c r="AD35" s="100">
        <f>IFERROR(Table14[[#This Row],[Email available]]/Table14[[#This Row],[Distinct leads]],0)</f>
        <v>0.3081761006289308</v>
      </c>
      <c r="AE35" s="81">
        <v>6</v>
      </c>
      <c r="AF35" s="102">
        <f>IFERROR(Table14[[#This Row],[HNI (as per customer segmentation)]]/Table14[[#This Row],[Phone number available]],0)</f>
        <v>3.7735849056603772E-2</v>
      </c>
      <c r="AG35" s="18">
        <v>51</v>
      </c>
      <c r="AH35" s="9">
        <f>IFERROR(Table14[[#This Row],[MB Registered]]/Table14[[#This Row],[Phone number available]],0)</f>
        <v>0.32075471698113206</v>
      </c>
      <c r="AI35" s="18">
        <v>17</v>
      </c>
      <c r="AJ35" s="9">
        <f>IFERROR(Table14[[#This Row],[IB Registered]]/Table14[[#This Row],[Phone number available]],0)</f>
        <v>0.1069182389937107</v>
      </c>
      <c r="AK35" s="18">
        <v>143</v>
      </c>
      <c r="AL35" s="9">
        <f>IFERROR(Table14[[#This Row],[MB Eligible]]/Table14[[#This Row],[Phone number available]],0)</f>
        <v>0.89937106918238996</v>
      </c>
      <c r="AM35" s="18">
        <v>46</v>
      </c>
      <c r="AN35" s="82">
        <f>IFERROR(Table14[[#This Row],[IB Eligible]]/Table14[[#This Row],[Phone number available]],0)</f>
        <v>0.28930817610062892</v>
      </c>
      <c r="AO35" s="98">
        <f>Table14[[#This Row],[Phone number available]]/$AT$2</f>
        <v>0.27604166666666669</v>
      </c>
    </row>
    <row r="36" spans="1:41" x14ac:dyDescent="0.35">
      <c r="A36" s="11">
        <v>34</v>
      </c>
      <c r="B36" s="5" t="s">
        <v>188</v>
      </c>
      <c r="C36" s="5" t="s">
        <v>343</v>
      </c>
      <c r="D36" s="5" t="s">
        <v>373</v>
      </c>
      <c r="E36" s="6">
        <v>41090</v>
      </c>
      <c r="F36" s="7">
        <f t="shared" ca="1" si="8"/>
        <v>12</v>
      </c>
      <c r="G36" s="5">
        <v>4</v>
      </c>
      <c r="H36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36" s="57">
        <v>8.6993770000000001</v>
      </c>
      <c r="J36" s="34">
        <v>0.815581</v>
      </c>
      <c r="K36" s="34">
        <f t="shared" si="9"/>
        <v>9.514958</v>
      </c>
      <c r="L36" s="67">
        <f t="shared" si="3"/>
        <v>3.4892198688869818E-4</v>
      </c>
      <c r="M36" s="34">
        <v>5.8533289999999996</v>
      </c>
      <c r="N36" s="79">
        <f t="shared" si="4"/>
        <v>1.096165481889424E-4</v>
      </c>
      <c r="O36" s="80">
        <v>1493</v>
      </c>
      <c r="P36" s="68">
        <f>Table14[[#This Row],[Customer Regisered on MB]]/$O$1</f>
        <v>5.0555004556045451E-4</v>
      </c>
      <c r="Q36" s="194">
        <v>48</v>
      </c>
      <c r="R36" s="107">
        <v>28</v>
      </c>
      <c r="S36" s="107">
        <v>0</v>
      </c>
      <c r="T36" s="107">
        <v>0</v>
      </c>
      <c r="U36" s="195">
        <v>0</v>
      </c>
      <c r="V36" s="16">
        <f>SUM(Table14[[#This Row],[MB Registration]:[Standalone upsell + Rnwl]])</f>
        <v>76</v>
      </c>
      <c r="W36" s="8">
        <v>78</v>
      </c>
      <c r="X36" s="9">
        <f t="shared" si="10"/>
        <v>-2.6315789473684292E-2</v>
      </c>
      <c r="Y36" s="8">
        <f t="shared" si="11"/>
        <v>-2</v>
      </c>
      <c r="Z36" s="42" t="str">
        <f t="shared" si="12"/>
        <v>B. 50-100</v>
      </c>
      <c r="AA36" s="197">
        <v>78</v>
      </c>
      <c r="AB36" s="85">
        <f>IFERROR(Table14[[#This Row],[Phone number available]]/Table14[[#This Row],[Distinct leads]],0)</f>
        <v>1</v>
      </c>
      <c r="AC36" s="84">
        <v>12</v>
      </c>
      <c r="AD36" s="100">
        <f>IFERROR(Table14[[#This Row],[Email available]]/Table14[[#This Row],[Distinct leads]],0)</f>
        <v>0.15384615384615385</v>
      </c>
      <c r="AE36" s="81">
        <v>1</v>
      </c>
      <c r="AF36" s="102">
        <f>IFERROR(Table14[[#This Row],[HNI (as per customer segmentation)]]/Table14[[#This Row],[Phone number available]],0)</f>
        <v>1.282051282051282E-2</v>
      </c>
      <c r="AG36" s="18">
        <v>15</v>
      </c>
      <c r="AH36" s="9">
        <f>IFERROR(Table14[[#This Row],[MB Registered]]/Table14[[#This Row],[Phone number available]],0)</f>
        <v>0.19230769230769232</v>
      </c>
      <c r="AI36" s="18">
        <v>1</v>
      </c>
      <c r="AJ36" s="9">
        <f>IFERROR(Table14[[#This Row],[IB Registered]]/Table14[[#This Row],[Phone number available]],0)</f>
        <v>1.282051282051282E-2</v>
      </c>
      <c r="AK36" s="18">
        <v>67</v>
      </c>
      <c r="AL36" s="9">
        <f>IFERROR(Table14[[#This Row],[MB Eligible]]/Table14[[#This Row],[Phone number available]],0)</f>
        <v>0.85897435897435892</v>
      </c>
      <c r="AM36" s="18">
        <v>10</v>
      </c>
      <c r="AN36" s="82">
        <f>IFERROR(Table14[[#This Row],[IB Eligible]]/Table14[[#This Row],[Phone number available]],0)</f>
        <v>0.12820512820512819</v>
      </c>
      <c r="AO36" s="98">
        <f>Table14[[#This Row],[Phone number available]]/$AT$2</f>
        <v>0.13541666666666666</v>
      </c>
    </row>
    <row r="37" spans="1:41" x14ac:dyDescent="0.35">
      <c r="A37" s="11">
        <v>35</v>
      </c>
      <c r="B37" s="5" t="s">
        <v>315</v>
      </c>
      <c r="C37" s="5" t="s">
        <v>356</v>
      </c>
      <c r="D37" s="5" t="s">
        <v>374</v>
      </c>
      <c r="E37" s="6">
        <v>41359</v>
      </c>
      <c r="F37" s="7">
        <f t="shared" ca="1" si="8"/>
        <v>12</v>
      </c>
      <c r="G37" s="5">
        <v>6</v>
      </c>
      <c r="H3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7" s="57">
        <v>8.1015779999999999</v>
      </c>
      <c r="J37" s="34">
        <v>6.12</v>
      </c>
      <c r="K37" s="34">
        <f t="shared" si="9"/>
        <v>14.221578000000001</v>
      </c>
      <c r="L37" s="67">
        <f t="shared" si="3"/>
        <v>5.2151793549194843E-4</v>
      </c>
      <c r="M37" s="34">
        <v>33.025649999999999</v>
      </c>
      <c r="N37" s="79">
        <f t="shared" si="4"/>
        <v>6.1847843418610948E-4</v>
      </c>
      <c r="O37" s="80">
        <v>2817</v>
      </c>
      <c r="P37" s="68">
        <f>Table14[[#This Row],[Customer Regisered on MB]]/$O$1</f>
        <v>9.5387439942652404E-4</v>
      </c>
      <c r="Q37" s="194">
        <v>49</v>
      </c>
      <c r="R37" s="107">
        <v>52</v>
      </c>
      <c r="S37" s="107">
        <v>10</v>
      </c>
      <c r="T37" s="107">
        <v>3</v>
      </c>
      <c r="U37" s="195">
        <v>0</v>
      </c>
      <c r="V37" s="16">
        <f>SUM(Table14[[#This Row],[MB Registration]:[Standalone upsell + Rnwl]])</f>
        <v>114</v>
      </c>
      <c r="W37" s="8">
        <v>116</v>
      </c>
      <c r="X37" s="9">
        <f t="shared" si="10"/>
        <v>-1.7543859649122862E-2</v>
      </c>
      <c r="Y37" s="8">
        <f t="shared" si="11"/>
        <v>-2</v>
      </c>
      <c r="Z37" s="42" t="str">
        <f t="shared" si="12"/>
        <v>C. 100-250</v>
      </c>
      <c r="AA37" s="197">
        <v>116</v>
      </c>
      <c r="AB37" s="85">
        <f>IFERROR(Table14[[#This Row],[Phone number available]]/Table14[[#This Row],[Distinct leads]],0)</f>
        <v>1</v>
      </c>
      <c r="AC37" s="84">
        <v>40</v>
      </c>
      <c r="AD37" s="100">
        <f>IFERROR(Table14[[#This Row],[Email available]]/Table14[[#This Row],[Distinct leads]],0)</f>
        <v>0.34482758620689657</v>
      </c>
      <c r="AE37" s="81">
        <v>3</v>
      </c>
      <c r="AF37" s="102">
        <f>IFERROR(Table14[[#This Row],[HNI (as per customer segmentation)]]/Table14[[#This Row],[Phone number available]],0)</f>
        <v>2.5862068965517241E-2</v>
      </c>
      <c r="AG37" s="18">
        <v>44</v>
      </c>
      <c r="AH37" s="9">
        <f>IFERROR(Table14[[#This Row],[MB Registered]]/Table14[[#This Row],[Phone number available]],0)</f>
        <v>0.37931034482758619</v>
      </c>
      <c r="AI37" s="18">
        <v>15</v>
      </c>
      <c r="AJ37" s="9">
        <f>IFERROR(Table14[[#This Row],[IB Registered]]/Table14[[#This Row],[Phone number available]],0)</f>
        <v>0.12931034482758622</v>
      </c>
      <c r="AK37" s="18">
        <v>98</v>
      </c>
      <c r="AL37" s="9">
        <f>IFERROR(Table14[[#This Row],[MB Eligible]]/Table14[[#This Row],[Phone number available]],0)</f>
        <v>0.84482758620689657</v>
      </c>
      <c r="AM37" s="18">
        <v>33</v>
      </c>
      <c r="AN37" s="82">
        <f>IFERROR(Table14[[#This Row],[IB Eligible]]/Table14[[#This Row],[Phone number available]],0)</f>
        <v>0.28448275862068967</v>
      </c>
      <c r="AO37" s="98">
        <f>Table14[[#This Row],[Phone number available]]/$AT$2</f>
        <v>0.2013888888888889</v>
      </c>
    </row>
    <row r="38" spans="1:41" x14ac:dyDescent="0.35">
      <c r="A38" s="11">
        <v>36</v>
      </c>
      <c r="B38" s="5" t="s">
        <v>181</v>
      </c>
      <c r="C38" s="5" t="s">
        <v>343</v>
      </c>
      <c r="D38" s="5" t="s">
        <v>375</v>
      </c>
      <c r="E38" s="6">
        <v>41304</v>
      </c>
      <c r="F38" s="7">
        <f t="shared" ca="1" si="8"/>
        <v>12</v>
      </c>
      <c r="G38" s="5">
        <v>4</v>
      </c>
      <c r="H38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38" s="57">
        <v>9.2764059999999997</v>
      </c>
      <c r="J38" s="34">
        <v>7.6377E-2</v>
      </c>
      <c r="K38" s="34">
        <f t="shared" si="9"/>
        <v>9.3527830000000005</v>
      </c>
      <c r="L38" s="67">
        <f t="shared" si="3"/>
        <v>3.4297488515438947E-4</v>
      </c>
      <c r="M38" s="34">
        <v>11.448753</v>
      </c>
      <c r="N38" s="79">
        <f t="shared" si="4"/>
        <v>2.1440325410169138E-4</v>
      </c>
      <c r="O38" s="80">
        <v>636</v>
      </c>
      <c r="P38" s="68">
        <f>Table14[[#This Row],[Customer Regisered on MB]]/$O$1</f>
        <v>2.1535822436466784E-4</v>
      </c>
      <c r="Q38" s="194">
        <v>50</v>
      </c>
      <c r="R38" s="107">
        <v>53</v>
      </c>
      <c r="S38" s="107">
        <v>1</v>
      </c>
      <c r="T38" s="107">
        <v>11</v>
      </c>
      <c r="U38" s="195">
        <v>0</v>
      </c>
      <c r="V38" s="16">
        <f>SUM(Table14[[#This Row],[MB Registration]:[Standalone upsell + Rnwl]])</f>
        <v>115</v>
      </c>
      <c r="W38" s="8">
        <v>116</v>
      </c>
      <c r="X38" s="9">
        <f t="shared" si="10"/>
        <v>-8.6956521739129933E-3</v>
      </c>
      <c r="Y38" s="8">
        <f t="shared" si="11"/>
        <v>-1</v>
      </c>
      <c r="Z38" s="42" t="str">
        <f t="shared" si="12"/>
        <v>C. 100-250</v>
      </c>
      <c r="AA38" s="197">
        <v>116</v>
      </c>
      <c r="AB38" s="85">
        <f>IFERROR(Table14[[#This Row],[Phone number available]]/Table14[[#This Row],[Distinct leads]],0)</f>
        <v>1</v>
      </c>
      <c r="AC38" s="84">
        <v>9</v>
      </c>
      <c r="AD38" s="100">
        <f>IFERROR(Table14[[#This Row],[Email available]]/Table14[[#This Row],[Distinct leads]],0)</f>
        <v>7.7586206896551727E-2</v>
      </c>
      <c r="AE38" s="81">
        <v>0</v>
      </c>
      <c r="AF38" s="102">
        <f>IFERROR(Table14[[#This Row],[HNI (as per customer segmentation)]]/Table14[[#This Row],[Phone number available]],0)</f>
        <v>0</v>
      </c>
      <c r="AG38" s="18">
        <v>21</v>
      </c>
      <c r="AH38" s="9">
        <f>IFERROR(Table14[[#This Row],[MB Registered]]/Table14[[#This Row],[Phone number available]],0)</f>
        <v>0.18103448275862069</v>
      </c>
      <c r="AI38" s="18">
        <v>6</v>
      </c>
      <c r="AJ38" s="9">
        <f>IFERROR(Table14[[#This Row],[IB Registered]]/Table14[[#This Row],[Phone number available]],0)</f>
        <v>5.1724137931034482E-2</v>
      </c>
      <c r="AK38" s="18">
        <v>95</v>
      </c>
      <c r="AL38" s="9">
        <f>IFERROR(Table14[[#This Row],[MB Eligible]]/Table14[[#This Row],[Phone number available]],0)</f>
        <v>0.81896551724137934</v>
      </c>
      <c r="AM38" s="18">
        <v>11</v>
      </c>
      <c r="AN38" s="82">
        <f>IFERROR(Table14[[#This Row],[IB Eligible]]/Table14[[#This Row],[Phone number available]],0)</f>
        <v>9.4827586206896547E-2</v>
      </c>
      <c r="AO38" s="98">
        <f>Table14[[#This Row],[Phone number available]]/$AT$2</f>
        <v>0.2013888888888889</v>
      </c>
    </row>
    <row r="39" spans="1:41" x14ac:dyDescent="0.35">
      <c r="A39" s="11">
        <v>37</v>
      </c>
      <c r="B39" s="5" t="s">
        <v>184</v>
      </c>
      <c r="C39" s="5" t="s">
        <v>343</v>
      </c>
      <c r="D39" s="5" t="s">
        <v>376</v>
      </c>
      <c r="E39" s="6">
        <v>41360</v>
      </c>
      <c r="F39" s="7">
        <f t="shared" ca="1" si="8"/>
        <v>12</v>
      </c>
      <c r="G39" s="5">
        <v>3</v>
      </c>
      <c r="H39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39" s="57">
        <v>4.3633430000000004</v>
      </c>
      <c r="J39" s="34">
        <v>0.33727299999999999</v>
      </c>
      <c r="K39" s="34">
        <f t="shared" si="9"/>
        <v>4.7006160000000001</v>
      </c>
      <c r="L39" s="67">
        <f t="shared" si="3"/>
        <v>1.7237577657419034E-4</v>
      </c>
      <c r="M39" s="34">
        <v>4.1145709999999998</v>
      </c>
      <c r="N39" s="79">
        <f t="shared" si="4"/>
        <v>7.7054454020664988E-5</v>
      </c>
      <c r="O39" s="80">
        <v>921</v>
      </c>
      <c r="P39" s="68">
        <f>Table14[[#This Row],[Customer Regisered on MB]]/$O$1</f>
        <v>3.1186308905638223E-4</v>
      </c>
      <c r="Q39" s="194">
        <v>26</v>
      </c>
      <c r="R39" s="107">
        <v>24</v>
      </c>
      <c r="S39" s="107">
        <v>0</v>
      </c>
      <c r="T39" s="107">
        <v>0</v>
      </c>
      <c r="U39" s="195">
        <v>0</v>
      </c>
      <c r="V39" s="16">
        <f>SUM(Table14[[#This Row],[MB Registration]:[Standalone upsell + Rnwl]])</f>
        <v>50</v>
      </c>
      <c r="W39" s="8">
        <v>52</v>
      </c>
      <c r="X39" s="9">
        <f t="shared" si="10"/>
        <v>-4.0000000000000036E-2</v>
      </c>
      <c r="Y39" s="8">
        <f t="shared" si="11"/>
        <v>-2</v>
      </c>
      <c r="Z39" s="42" t="str">
        <f t="shared" si="12"/>
        <v>B. 50-100</v>
      </c>
      <c r="AA39" s="197">
        <v>52</v>
      </c>
      <c r="AB39" s="85">
        <f>IFERROR(Table14[[#This Row],[Phone number available]]/Table14[[#This Row],[Distinct leads]],0)</f>
        <v>1</v>
      </c>
      <c r="AC39" s="84">
        <v>4</v>
      </c>
      <c r="AD39" s="100">
        <f>IFERROR(Table14[[#This Row],[Email available]]/Table14[[#This Row],[Distinct leads]],0)</f>
        <v>7.6923076923076927E-2</v>
      </c>
      <c r="AE39" s="81">
        <v>1</v>
      </c>
      <c r="AF39" s="102">
        <f>IFERROR(Table14[[#This Row],[HNI (as per customer segmentation)]]/Table14[[#This Row],[Phone number available]],0)</f>
        <v>1.9230769230769232E-2</v>
      </c>
      <c r="AG39" s="18">
        <v>14</v>
      </c>
      <c r="AH39" s="9">
        <f>IFERROR(Table14[[#This Row],[MB Registered]]/Table14[[#This Row],[Phone number available]],0)</f>
        <v>0.26923076923076922</v>
      </c>
      <c r="AI39" s="18">
        <v>1</v>
      </c>
      <c r="AJ39" s="9">
        <f>IFERROR(Table14[[#This Row],[IB Registered]]/Table14[[#This Row],[Phone number available]],0)</f>
        <v>1.9230769230769232E-2</v>
      </c>
      <c r="AK39" s="18">
        <v>41</v>
      </c>
      <c r="AL39" s="9">
        <f>IFERROR(Table14[[#This Row],[MB Eligible]]/Table14[[#This Row],[Phone number available]],0)</f>
        <v>0.78846153846153844</v>
      </c>
      <c r="AM39" s="18">
        <v>3</v>
      </c>
      <c r="AN39" s="82">
        <f>IFERROR(Table14[[#This Row],[IB Eligible]]/Table14[[#This Row],[Phone number available]],0)</f>
        <v>5.7692307692307696E-2</v>
      </c>
      <c r="AO39" s="98">
        <f>Table14[[#This Row],[Phone number available]]/$AT$2</f>
        <v>9.0277777777777776E-2</v>
      </c>
    </row>
    <row r="40" spans="1:41" x14ac:dyDescent="0.35">
      <c r="A40" s="11">
        <v>38</v>
      </c>
      <c r="B40" s="5" t="s">
        <v>222</v>
      </c>
      <c r="C40" s="5" t="s">
        <v>175</v>
      </c>
      <c r="D40" s="5" t="s">
        <v>377</v>
      </c>
      <c r="E40" s="6">
        <v>41725</v>
      </c>
      <c r="F40" s="7">
        <f t="shared" ca="1" si="8"/>
        <v>11</v>
      </c>
      <c r="G40" s="5">
        <v>5</v>
      </c>
      <c r="H4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0" s="57">
        <v>17.563904000000001</v>
      </c>
      <c r="J40" s="34">
        <v>2.3229299999999999</v>
      </c>
      <c r="K40" s="34">
        <f t="shared" si="9"/>
        <v>19.886834</v>
      </c>
      <c r="L40" s="67">
        <f t="shared" si="3"/>
        <v>7.2926792027938722E-4</v>
      </c>
      <c r="M40" s="34">
        <v>10.485785999999999</v>
      </c>
      <c r="N40" s="79">
        <f t="shared" si="4"/>
        <v>1.9636956445946189E-4</v>
      </c>
      <c r="O40" s="80">
        <v>2729</v>
      </c>
      <c r="P40" s="68">
        <f>Table14[[#This Row],[Customer Regisered on MB]]/$O$1</f>
        <v>9.2407640611820527E-4</v>
      </c>
      <c r="Q40" s="194">
        <v>155</v>
      </c>
      <c r="R40" s="107">
        <v>45</v>
      </c>
      <c r="S40" s="107">
        <v>8</v>
      </c>
      <c r="T40" s="107">
        <v>8</v>
      </c>
      <c r="U40" s="195">
        <v>0</v>
      </c>
      <c r="V40" s="16">
        <f>SUM(Table14[[#This Row],[MB Registration]:[Standalone upsell + Rnwl]])</f>
        <v>216</v>
      </c>
      <c r="W40" s="8">
        <v>219</v>
      </c>
      <c r="X40" s="9">
        <f t="shared" si="10"/>
        <v>-1.388888888888884E-2</v>
      </c>
      <c r="Y40" s="8">
        <f t="shared" si="11"/>
        <v>-3</v>
      </c>
      <c r="Z40" s="42" t="str">
        <f t="shared" si="12"/>
        <v>C. 100-250</v>
      </c>
      <c r="AA40" s="197">
        <v>219</v>
      </c>
      <c r="AB40" s="85">
        <f>IFERROR(Table14[[#This Row],[Phone number available]]/Table14[[#This Row],[Distinct leads]],0)</f>
        <v>1</v>
      </c>
      <c r="AC40" s="84">
        <v>38</v>
      </c>
      <c r="AD40" s="100">
        <f>IFERROR(Table14[[#This Row],[Email available]]/Table14[[#This Row],[Distinct leads]],0)</f>
        <v>0.17351598173515981</v>
      </c>
      <c r="AE40" s="81">
        <v>4</v>
      </c>
      <c r="AF40" s="102">
        <f>IFERROR(Table14[[#This Row],[HNI (as per customer segmentation)]]/Table14[[#This Row],[Phone number available]],0)</f>
        <v>1.8264840182648401E-2</v>
      </c>
      <c r="AG40" s="18">
        <v>29</v>
      </c>
      <c r="AH40" s="9">
        <f>IFERROR(Table14[[#This Row],[MB Registered]]/Table14[[#This Row],[Phone number available]],0)</f>
        <v>0.13242009132420091</v>
      </c>
      <c r="AI40" s="18">
        <v>10</v>
      </c>
      <c r="AJ40" s="9">
        <f>IFERROR(Table14[[#This Row],[IB Registered]]/Table14[[#This Row],[Phone number available]],0)</f>
        <v>4.5662100456621002E-2</v>
      </c>
      <c r="AK40" s="18">
        <v>194</v>
      </c>
      <c r="AL40" s="9">
        <f>IFERROR(Table14[[#This Row],[MB Eligible]]/Table14[[#This Row],[Phone number available]],0)</f>
        <v>0.88584474885844744</v>
      </c>
      <c r="AM40" s="18">
        <v>36</v>
      </c>
      <c r="AN40" s="82">
        <f>IFERROR(Table14[[#This Row],[IB Eligible]]/Table14[[#This Row],[Phone number available]],0)</f>
        <v>0.16438356164383561</v>
      </c>
      <c r="AO40" s="98">
        <f>Table14[[#This Row],[Phone number available]]/$AT$2</f>
        <v>0.38020833333333331</v>
      </c>
    </row>
    <row r="41" spans="1:41" x14ac:dyDescent="0.35">
      <c r="A41" s="11">
        <v>39</v>
      </c>
      <c r="B41" s="5" t="s">
        <v>179</v>
      </c>
      <c r="C41" s="5" t="s">
        <v>175</v>
      </c>
      <c r="D41" s="5" t="s">
        <v>378</v>
      </c>
      <c r="E41" s="6">
        <v>41729</v>
      </c>
      <c r="F41" s="7">
        <f t="shared" ca="1" si="8"/>
        <v>11</v>
      </c>
      <c r="G41" s="5">
        <v>5</v>
      </c>
      <c r="H4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1" s="57">
        <v>6.5649629999999997</v>
      </c>
      <c r="J41" s="34">
        <v>1.356533</v>
      </c>
      <c r="K41" s="34">
        <f t="shared" si="9"/>
        <v>7.9214959999999994</v>
      </c>
      <c r="L41" s="67">
        <f t="shared" si="3"/>
        <v>2.9048831570784392E-4</v>
      </c>
      <c r="M41" s="34">
        <v>15.927727000000001</v>
      </c>
      <c r="N41" s="79">
        <f t="shared" si="4"/>
        <v>2.9828196129686531E-4</v>
      </c>
      <c r="O41" s="80">
        <v>2432</v>
      </c>
      <c r="P41" s="68">
        <f>Table14[[#This Row],[Customer Regisered on MB]]/$O$1</f>
        <v>8.2350817870262922E-4</v>
      </c>
      <c r="Q41" s="194">
        <v>6</v>
      </c>
      <c r="R41" s="107">
        <v>70</v>
      </c>
      <c r="S41" s="107">
        <v>1</v>
      </c>
      <c r="T41" s="107">
        <v>5</v>
      </c>
      <c r="U41" s="195">
        <v>0</v>
      </c>
      <c r="V41" s="16">
        <f>SUM(Table14[[#This Row],[MB Registration]:[Standalone upsell + Rnwl]])</f>
        <v>82</v>
      </c>
      <c r="W41" s="8">
        <v>81</v>
      </c>
      <c r="X41" s="9">
        <f t="shared" si="10"/>
        <v>1.2195121951219523E-2</v>
      </c>
      <c r="Y41" s="8">
        <f t="shared" si="11"/>
        <v>1</v>
      </c>
      <c r="Z41" s="42" t="str">
        <f t="shared" si="12"/>
        <v>B. 50-100</v>
      </c>
      <c r="AA41" s="197">
        <v>81</v>
      </c>
      <c r="AB41" s="85">
        <f>IFERROR(Table14[[#This Row],[Phone number available]]/Table14[[#This Row],[Distinct leads]],0)</f>
        <v>1</v>
      </c>
      <c r="AC41" s="84">
        <v>48</v>
      </c>
      <c r="AD41" s="100">
        <f>IFERROR(Table14[[#This Row],[Email available]]/Table14[[#This Row],[Distinct leads]],0)</f>
        <v>0.59259259259259256</v>
      </c>
      <c r="AE41" s="81">
        <v>6</v>
      </c>
      <c r="AF41" s="102">
        <f>IFERROR(Table14[[#This Row],[HNI (as per customer segmentation)]]/Table14[[#This Row],[Phone number available]],0)</f>
        <v>7.407407407407407E-2</v>
      </c>
      <c r="AG41" s="18">
        <v>52</v>
      </c>
      <c r="AH41" s="9">
        <f>IFERROR(Table14[[#This Row],[MB Registered]]/Table14[[#This Row],[Phone number available]],0)</f>
        <v>0.64197530864197527</v>
      </c>
      <c r="AI41" s="18">
        <v>18</v>
      </c>
      <c r="AJ41" s="9">
        <f>IFERROR(Table14[[#This Row],[IB Registered]]/Table14[[#This Row],[Phone number available]],0)</f>
        <v>0.22222222222222221</v>
      </c>
      <c r="AK41" s="18">
        <v>53</v>
      </c>
      <c r="AL41" s="9">
        <f>IFERROR(Table14[[#This Row],[MB Eligible]]/Table14[[#This Row],[Phone number available]],0)</f>
        <v>0.65432098765432101</v>
      </c>
      <c r="AM41" s="18">
        <v>45</v>
      </c>
      <c r="AN41" s="82">
        <f>IFERROR(Table14[[#This Row],[IB Eligible]]/Table14[[#This Row],[Phone number available]],0)</f>
        <v>0.55555555555555558</v>
      </c>
      <c r="AO41" s="98">
        <f>Table14[[#This Row],[Phone number available]]/$AT$2</f>
        <v>0.140625</v>
      </c>
    </row>
    <row r="42" spans="1:41" x14ac:dyDescent="0.35">
      <c r="A42" s="11">
        <v>40</v>
      </c>
      <c r="B42" s="5" t="s">
        <v>184</v>
      </c>
      <c r="C42" s="5" t="s">
        <v>343</v>
      </c>
      <c r="D42" s="5" t="s">
        <v>379</v>
      </c>
      <c r="E42" s="6">
        <v>42410</v>
      </c>
      <c r="F42" s="7">
        <f t="shared" ca="1" si="8"/>
        <v>9</v>
      </c>
      <c r="G42" s="5">
        <v>3</v>
      </c>
      <c r="H42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42" s="57">
        <v>3.80898</v>
      </c>
      <c r="J42" s="34">
        <v>7.8753000000000004E-2</v>
      </c>
      <c r="K42" s="34">
        <f t="shared" si="9"/>
        <v>3.8877329999999999</v>
      </c>
      <c r="L42" s="67">
        <f t="shared" si="3"/>
        <v>1.4256663275368731E-4</v>
      </c>
      <c r="M42" s="34">
        <v>6.9215419999999996</v>
      </c>
      <c r="N42" s="79">
        <f t="shared" si="4"/>
        <v>1.2962120225683347E-4</v>
      </c>
      <c r="O42" s="80">
        <v>797</v>
      </c>
      <c r="P42" s="68">
        <f>Table14[[#This Row],[Customer Regisered on MB]]/$O$1</f>
        <v>2.6987500757647839E-4</v>
      </c>
      <c r="Q42" s="194">
        <v>16</v>
      </c>
      <c r="R42" s="107">
        <v>43</v>
      </c>
      <c r="S42" s="107">
        <v>2</v>
      </c>
      <c r="T42" s="107">
        <v>2</v>
      </c>
      <c r="U42" s="195">
        <v>0</v>
      </c>
      <c r="V42" s="16">
        <f>SUM(Table14[[#This Row],[MB Registration]:[Standalone upsell + Rnwl]])</f>
        <v>63</v>
      </c>
      <c r="W42" s="8">
        <v>66</v>
      </c>
      <c r="X42" s="9">
        <f t="shared" si="10"/>
        <v>-4.7619047619047672E-2</v>
      </c>
      <c r="Y42" s="8">
        <f t="shared" si="11"/>
        <v>-3</v>
      </c>
      <c r="Z42" s="42" t="str">
        <f t="shared" si="12"/>
        <v>B. 50-100</v>
      </c>
      <c r="AA42" s="197">
        <v>66</v>
      </c>
      <c r="AB42" s="85">
        <f>IFERROR(Table14[[#This Row],[Phone number available]]/Table14[[#This Row],[Distinct leads]],0)</f>
        <v>1</v>
      </c>
      <c r="AC42" s="84">
        <v>13</v>
      </c>
      <c r="AD42" s="100">
        <f>IFERROR(Table14[[#This Row],[Email available]]/Table14[[#This Row],[Distinct leads]],0)</f>
        <v>0.19696969696969696</v>
      </c>
      <c r="AE42" s="81">
        <v>0</v>
      </c>
      <c r="AF42" s="102">
        <f>IFERROR(Table14[[#This Row],[HNI (as per customer segmentation)]]/Table14[[#This Row],[Phone number available]],0)</f>
        <v>0</v>
      </c>
      <c r="AG42" s="18">
        <v>30</v>
      </c>
      <c r="AH42" s="9">
        <f>IFERROR(Table14[[#This Row],[MB Registered]]/Table14[[#This Row],[Phone number available]],0)</f>
        <v>0.45454545454545453</v>
      </c>
      <c r="AI42" s="18">
        <v>1</v>
      </c>
      <c r="AJ42" s="9">
        <f>IFERROR(Table14[[#This Row],[IB Registered]]/Table14[[#This Row],[Phone number available]],0)</f>
        <v>1.5151515151515152E-2</v>
      </c>
      <c r="AK42" s="18">
        <v>47</v>
      </c>
      <c r="AL42" s="9">
        <f>IFERROR(Table14[[#This Row],[MB Eligible]]/Table14[[#This Row],[Phone number available]],0)</f>
        <v>0.71212121212121215</v>
      </c>
      <c r="AM42" s="18">
        <v>10</v>
      </c>
      <c r="AN42" s="82">
        <f>IFERROR(Table14[[#This Row],[IB Eligible]]/Table14[[#This Row],[Phone number available]],0)</f>
        <v>0.15151515151515152</v>
      </c>
      <c r="AO42" s="98">
        <f>Table14[[#This Row],[Phone number available]]/$AT$2</f>
        <v>0.11458333333333333</v>
      </c>
    </row>
    <row r="43" spans="1:41" x14ac:dyDescent="0.35">
      <c r="A43" s="11">
        <v>41</v>
      </c>
      <c r="B43" s="5" t="s">
        <v>179</v>
      </c>
      <c r="C43" s="5" t="s">
        <v>343</v>
      </c>
      <c r="D43" s="5" t="s">
        <v>380</v>
      </c>
      <c r="E43" s="6">
        <v>42388</v>
      </c>
      <c r="F43" s="7">
        <f t="shared" ca="1" si="8"/>
        <v>9</v>
      </c>
      <c r="G43" s="5">
        <v>3</v>
      </c>
      <c r="H43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43" s="57">
        <v>3.712647</v>
      </c>
      <c r="J43" s="34">
        <v>0.37217800000000001</v>
      </c>
      <c r="K43" s="34">
        <f t="shared" si="9"/>
        <v>4.0848250000000004</v>
      </c>
      <c r="L43" s="67">
        <f t="shared" si="3"/>
        <v>1.4979417198611141E-4</v>
      </c>
      <c r="M43" s="34">
        <v>3.484915</v>
      </c>
      <c r="N43" s="79">
        <f t="shared" si="4"/>
        <v>6.5262750997230508E-5</v>
      </c>
      <c r="O43" s="80">
        <v>721</v>
      </c>
      <c r="P43" s="68">
        <f>Table14[[#This Row],[Customer Regisered on MB]]/$O$1</f>
        <v>2.4414037699202124E-4</v>
      </c>
      <c r="Q43" s="194">
        <v>18</v>
      </c>
      <c r="R43" s="107">
        <v>25</v>
      </c>
      <c r="S43" s="107">
        <v>1</v>
      </c>
      <c r="T43" s="107">
        <v>2</v>
      </c>
      <c r="U43" s="195">
        <v>0</v>
      </c>
      <c r="V43" s="16">
        <f>SUM(Table14[[#This Row],[MB Registration]:[Standalone upsell + Rnwl]])</f>
        <v>46</v>
      </c>
      <c r="W43" s="8">
        <v>44</v>
      </c>
      <c r="X43" s="9">
        <f t="shared" si="10"/>
        <v>4.3478260869565188E-2</v>
      </c>
      <c r="Y43" s="8">
        <f t="shared" si="11"/>
        <v>2</v>
      </c>
      <c r="Z43" s="42" t="str">
        <f t="shared" si="12"/>
        <v>A. Below 50</v>
      </c>
      <c r="AA43" s="197">
        <v>44</v>
      </c>
      <c r="AB43" s="85">
        <f>IFERROR(Table14[[#This Row],[Phone number available]]/Table14[[#This Row],[Distinct leads]],0)</f>
        <v>1</v>
      </c>
      <c r="AC43" s="84">
        <v>13</v>
      </c>
      <c r="AD43" s="100">
        <f>IFERROR(Table14[[#This Row],[Email available]]/Table14[[#This Row],[Distinct leads]],0)</f>
        <v>0.29545454545454547</v>
      </c>
      <c r="AE43" s="81">
        <v>3</v>
      </c>
      <c r="AF43" s="102">
        <f>IFERROR(Table14[[#This Row],[HNI (as per customer segmentation)]]/Table14[[#This Row],[Phone number available]],0)</f>
        <v>6.8181818181818177E-2</v>
      </c>
      <c r="AG43" s="18">
        <v>16</v>
      </c>
      <c r="AH43" s="9">
        <f>IFERROR(Table14[[#This Row],[MB Registered]]/Table14[[#This Row],[Phone number available]],0)</f>
        <v>0.36363636363636365</v>
      </c>
      <c r="AI43" s="18">
        <v>6</v>
      </c>
      <c r="AJ43" s="9">
        <f>IFERROR(Table14[[#This Row],[IB Registered]]/Table14[[#This Row],[Phone number available]],0)</f>
        <v>0.13636363636363635</v>
      </c>
      <c r="AK43" s="18">
        <v>36</v>
      </c>
      <c r="AL43" s="9">
        <f>IFERROR(Table14[[#This Row],[MB Eligible]]/Table14[[#This Row],[Phone number available]],0)</f>
        <v>0.81818181818181823</v>
      </c>
      <c r="AM43" s="18">
        <v>12</v>
      </c>
      <c r="AN43" s="82">
        <f>IFERROR(Table14[[#This Row],[IB Eligible]]/Table14[[#This Row],[Phone number available]],0)</f>
        <v>0.27272727272727271</v>
      </c>
      <c r="AO43" s="98">
        <f>Table14[[#This Row],[Phone number available]]/$AT$2</f>
        <v>7.6388888888888895E-2</v>
      </c>
    </row>
    <row r="44" spans="1:41" x14ac:dyDescent="0.35">
      <c r="A44" s="11">
        <v>42</v>
      </c>
      <c r="B44" s="5" t="s">
        <v>190</v>
      </c>
      <c r="C44" s="5" t="s">
        <v>343</v>
      </c>
      <c r="D44" s="5" t="s">
        <v>381</v>
      </c>
      <c r="E44" s="6">
        <v>42422</v>
      </c>
      <c r="F44" s="7">
        <f t="shared" ca="1" si="8"/>
        <v>9</v>
      </c>
      <c r="G44" s="5">
        <v>4</v>
      </c>
      <c r="H44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44" s="57">
        <v>11.325449000000001</v>
      </c>
      <c r="J44" s="34">
        <v>1.352274</v>
      </c>
      <c r="K44" s="34">
        <f t="shared" si="9"/>
        <v>12.677723</v>
      </c>
      <c r="L44" s="67">
        <f t="shared" si="3"/>
        <v>4.6490339719676616E-4</v>
      </c>
      <c r="M44" s="34">
        <v>6.9641450000000003</v>
      </c>
      <c r="N44" s="79">
        <f t="shared" si="4"/>
        <v>1.3041903777957507E-4</v>
      </c>
      <c r="O44" s="80">
        <v>2100</v>
      </c>
      <c r="P44" s="68">
        <f>Table14[[#This Row],[Customer Regisered on MB]]/$O$1</f>
        <v>7.1108847667579001E-4</v>
      </c>
      <c r="Q44" s="194">
        <v>98</v>
      </c>
      <c r="R44" s="107">
        <v>65</v>
      </c>
      <c r="S44" s="107">
        <v>7</v>
      </c>
      <c r="T44" s="107">
        <v>1</v>
      </c>
      <c r="U44" s="195">
        <v>0</v>
      </c>
      <c r="V44" s="16">
        <f>SUM(Table14[[#This Row],[MB Registration]:[Standalone upsell + Rnwl]])</f>
        <v>171</v>
      </c>
      <c r="W44" s="8">
        <v>172</v>
      </c>
      <c r="X44" s="9">
        <f t="shared" si="10"/>
        <v>-5.8479532163742132E-3</v>
      </c>
      <c r="Y44" s="8">
        <f t="shared" si="11"/>
        <v>-1</v>
      </c>
      <c r="Z44" s="42" t="str">
        <f t="shared" si="12"/>
        <v>C. 100-250</v>
      </c>
      <c r="AA44" s="197">
        <v>172</v>
      </c>
      <c r="AB44" s="85">
        <f>IFERROR(Table14[[#This Row],[Phone number available]]/Table14[[#This Row],[Distinct leads]],0)</f>
        <v>1</v>
      </c>
      <c r="AC44" s="84">
        <v>49</v>
      </c>
      <c r="AD44" s="100">
        <f>IFERROR(Table14[[#This Row],[Email available]]/Table14[[#This Row],[Distinct leads]],0)</f>
        <v>0.28488372093023256</v>
      </c>
      <c r="AE44" s="81">
        <v>5</v>
      </c>
      <c r="AF44" s="102">
        <f>IFERROR(Table14[[#This Row],[HNI (as per customer segmentation)]]/Table14[[#This Row],[Phone number available]],0)</f>
        <v>2.9069767441860465E-2</v>
      </c>
      <c r="AG44" s="18">
        <v>38</v>
      </c>
      <c r="AH44" s="9">
        <f>IFERROR(Table14[[#This Row],[MB Registered]]/Table14[[#This Row],[Phone number available]],0)</f>
        <v>0.22093023255813954</v>
      </c>
      <c r="AI44" s="18">
        <v>8</v>
      </c>
      <c r="AJ44" s="9">
        <f>IFERROR(Table14[[#This Row],[IB Registered]]/Table14[[#This Row],[Phone number available]],0)</f>
        <v>4.6511627906976744E-2</v>
      </c>
      <c r="AK44" s="18">
        <v>150</v>
      </c>
      <c r="AL44" s="9">
        <f>IFERROR(Table14[[#This Row],[MB Eligible]]/Table14[[#This Row],[Phone number available]],0)</f>
        <v>0.87209302325581395</v>
      </c>
      <c r="AM44" s="18">
        <v>49</v>
      </c>
      <c r="AN44" s="82">
        <f>IFERROR(Table14[[#This Row],[IB Eligible]]/Table14[[#This Row],[Phone number available]],0)</f>
        <v>0.28488372093023256</v>
      </c>
      <c r="AO44" s="98">
        <f>Table14[[#This Row],[Phone number available]]/$AT$2</f>
        <v>0.2986111111111111</v>
      </c>
    </row>
    <row r="45" spans="1:41" x14ac:dyDescent="0.35">
      <c r="A45" s="11">
        <v>43</v>
      </c>
      <c r="B45" s="5" t="s">
        <v>179</v>
      </c>
      <c r="C45" s="5" t="s">
        <v>343</v>
      </c>
      <c r="D45" s="5" t="s">
        <v>382</v>
      </c>
      <c r="E45" s="6">
        <v>43097</v>
      </c>
      <c r="F45" s="7">
        <f t="shared" ca="1" si="8"/>
        <v>7</v>
      </c>
      <c r="G45" s="5">
        <v>3</v>
      </c>
      <c r="H45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45" s="57">
        <v>3.2823639999999998</v>
      </c>
      <c r="J45" s="34">
        <v>0.363705</v>
      </c>
      <c r="K45" s="34">
        <f t="shared" si="9"/>
        <v>3.6460689999999998</v>
      </c>
      <c r="L45" s="67">
        <f t="shared" si="3"/>
        <v>1.3370459857135354E-4</v>
      </c>
      <c r="M45" s="34">
        <v>1.2855300000000001</v>
      </c>
      <c r="N45" s="79">
        <f t="shared" si="4"/>
        <v>2.4074396158721157E-5</v>
      </c>
      <c r="O45" s="80">
        <v>628</v>
      </c>
      <c r="P45" s="68">
        <f>Table14[[#This Row],[Customer Regisered on MB]]/$O$1</f>
        <v>2.1264931588209341E-4</v>
      </c>
      <c r="Q45" s="194">
        <v>6</v>
      </c>
      <c r="R45" s="107">
        <v>9</v>
      </c>
      <c r="S45" s="107">
        <v>3</v>
      </c>
      <c r="T45" s="107">
        <v>2</v>
      </c>
      <c r="U45" s="195">
        <v>0</v>
      </c>
      <c r="V45" s="16">
        <f>SUM(Table14[[#This Row],[MB Registration]:[Standalone upsell + Rnwl]])</f>
        <v>20</v>
      </c>
      <c r="W45" s="8">
        <v>18</v>
      </c>
      <c r="X45" s="9">
        <f t="shared" si="10"/>
        <v>9.9999999999999978E-2</v>
      </c>
      <c r="Y45" s="8">
        <f t="shared" si="11"/>
        <v>2</v>
      </c>
      <c r="Z45" s="42" t="str">
        <f t="shared" si="12"/>
        <v>A. Below 50</v>
      </c>
      <c r="AA45" s="197">
        <v>18</v>
      </c>
      <c r="AB45" s="85">
        <f>IFERROR(Table14[[#This Row],[Phone number available]]/Table14[[#This Row],[Distinct leads]],0)</f>
        <v>1</v>
      </c>
      <c r="AC45" s="84">
        <v>2</v>
      </c>
      <c r="AD45" s="100">
        <f>IFERROR(Table14[[#This Row],[Email available]]/Table14[[#This Row],[Distinct leads]],0)</f>
        <v>0.1111111111111111</v>
      </c>
      <c r="AE45" s="81">
        <v>0</v>
      </c>
      <c r="AF45" s="102">
        <f>IFERROR(Table14[[#This Row],[HNI (as per customer segmentation)]]/Table14[[#This Row],[Phone number available]],0)</f>
        <v>0</v>
      </c>
      <c r="AG45" s="18">
        <v>8</v>
      </c>
      <c r="AH45" s="9">
        <f>IFERROR(Table14[[#This Row],[MB Registered]]/Table14[[#This Row],[Phone number available]],0)</f>
        <v>0.44444444444444442</v>
      </c>
      <c r="AI45" s="18">
        <v>0</v>
      </c>
      <c r="AJ45" s="9">
        <f>IFERROR(Table14[[#This Row],[IB Registered]]/Table14[[#This Row],[Phone number available]],0)</f>
        <v>0</v>
      </c>
      <c r="AK45" s="18">
        <v>15</v>
      </c>
      <c r="AL45" s="9">
        <f>IFERROR(Table14[[#This Row],[MB Eligible]]/Table14[[#This Row],[Phone number available]],0)</f>
        <v>0.83333333333333337</v>
      </c>
      <c r="AM45" s="18">
        <v>1</v>
      </c>
      <c r="AN45" s="82">
        <f>IFERROR(Table14[[#This Row],[IB Eligible]]/Table14[[#This Row],[Phone number available]],0)</f>
        <v>5.5555555555555552E-2</v>
      </c>
      <c r="AO45" s="98">
        <f>Table14[[#This Row],[Phone number available]]/$AT$2</f>
        <v>3.125E-2</v>
      </c>
    </row>
    <row r="46" spans="1:41" x14ac:dyDescent="0.35">
      <c r="A46" s="11">
        <v>44</v>
      </c>
      <c r="B46" s="5" t="s">
        <v>316</v>
      </c>
      <c r="C46" s="5" t="s">
        <v>356</v>
      </c>
      <c r="D46" s="5" t="s">
        <v>383</v>
      </c>
      <c r="E46" s="6">
        <v>43171</v>
      </c>
      <c r="F46" s="7">
        <f t="shared" ca="1" si="8"/>
        <v>7</v>
      </c>
      <c r="G46" s="5">
        <v>5</v>
      </c>
      <c r="H4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6" s="57">
        <v>5.6123539999999998</v>
      </c>
      <c r="J46" s="34">
        <v>3.3747050000000001</v>
      </c>
      <c r="K46" s="34">
        <f t="shared" si="9"/>
        <v>8.9870590000000004</v>
      </c>
      <c r="L46" s="67">
        <f t="shared" si="3"/>
        <v>3.2956346024501181E-4</v>
      </c>
      <c r="M46" s="34">
        <v>5.6161289999999999</v>
      </c>
      <c r="N46" s="79">
        <f t="shared" si="4"/>
        <v>1.0517445289062292E-4</v>
      </c>
      <c r="O46" s="80">
        <v>3625</v>
      </c>
      <c r="P46" s="68">
        <f>Table14[[#This Row],[Customer Regisered on MB]]/$O$1</f>
        <v>1.2274741561665423E-3</v>
      </c>
      <c r="Q46" s="194">
        <v>27</v>
      </c>
      <c r="R46" s="107">
        <v>46</v>
      </c>
      <c r="S46" s="107">
        <v>4</v>
      </c>
      <c r="T46" s="107">
        <v>0</v>
      </c>
      <c r="U46" s="195">
        <v>0</v>
      </c>
      <c r="V46" s="16">
        <f>SUM(Table14[[#This Row],[MB Registration]:[Standalone upsell + Rnwl]])</f>
        <v>77</v>
      </c>
      <c r="W46" s="8">
        <v>82</v>
      </c>
      <c r="X46" s="9">
        <f t="shared" si="10"/>
        <v>-6.4935064935064846E-2</v>
      </c>
      <c r="Y46" s="8">
        <f t="shared" si="11"/>
        <v>-5</v>
      </c>
      <c r="Z46" s="42" t="str">
        <f t="shared" si="12"/>
        <v>B. 50-100</v>
      </c>
      <c r="AA46" s="197">
        <v>82</v>
      </c>
      <c r="AB46" s="85">
        <f>IFERROR(Table14[[#This Row],[Phone number available]]/Table14[[#This Row],[Distinct leads]],0)</f>
        <v>1</v>
      </c>
      <c r="AC46" s="84">
        <v>37</v>
      </c>
      <c r="AD46" s="100">
        <f>IFERROR(Table14[[#This Row],[Email available]]/Table14[[#This Row],[Distinct leads]],0)</f>
        <v>0.45121951219512196</v>
      </c>
      <c r="AE46" s="81">
        <v>2</v>
      </c>
      <c r="AF46" s="102">
        <f>IFERROR(Table14[[#This Row],[HNI (as per customer segmentation)]]/Table14[[#This Row],[Phone number available]],0)</f>
        <v>2.4390243902439025E-2</v>
      </c>
      <c r="AG46" s="18">
        <v>48</v>
      </c>
      <c r="AH46" s="9">
        <f>IFERROR(Table14[[#This Row],[MB Registered]]/Table14[[#This Row],[Phone number available]],0)</f>
        <v>0.58536585365853655</v>
      </c>
      <c r="AI46" s="18">
        <v>9</v>
      </c>
      <c r="AJ46" s="9">
        <f>IFERROR(Table14[[#This Row],[IB Registered]]/Table14[[#This Row],[Phone number available]],0)</f>
        <v>0.10975609756097561</v>
      </c>
      <c r="AK46" s="18">
        <v>72</v>
      </c>
      <c r="AL46" s="9">
        <f>IFERROR(Table14[[#This Row],[MB Eligible]]/Table14[[#This Row],[Phone number available]],0)</f>
        <v>0.87804878048780488</v>
      </c>
      <c r="AM46" s="18">
        <v>36</v>
      </c>
      <c r="AN46" s="82">
        <f>IFERROR(Table14[[#This Row],[IB Eligible]]/Table14[[#This Row],[Phone number available]],0)</f>
        <v>0.43902439024390244</v>
      </c>
      <c r="AO46" s="98">
        <f>Table14[[#This Row],[Phone number available]]/$AT$2</f>
        <v>0.1423611111111111</v>
      </c>
    </row>
    <row r="47" spans="1:41" x14ac:dyDescent="0.35">
      <c r="A47" s="11">
        <v>45</v>
      </c>
      <c r="B47" s="5" t="s">
        <v>312</v>
      </c>
      <c r="C47" s="5" t="s">
        <v>343</v>
      </c>
      <c r="D47" s="5" t="s">
        <v>384</v>
      </c>
      <c r="E47" s="6">
        <v>43461</v>
      </c>
      <c r="F47" s="7">
        <f t="shared" ca="1" si="8"/>
        <v>6</v>
      </c>
      <c r="G47" s="5">
        <v>5</v>
      </c>
      <c r="H4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7" s="57">
        <v>8.783315</v>
      </c>
      <c r="J47" s="34">
        <v>0.93907799999999997</v>
      </c>
      <c r="K47" s="34">
        <f t="shared" si="9"/>
        <v>9.7223930000000003</v>
      </c>
      <c r="L47" s="67">
        <f t="shared" si="3"/>
        <v>3.5652881314586688E-4</v>
      </c>
      <c r="M47" s="34">
        <v>9.9791760000000007</v>
      </c>
      <c r="N47" s="79">
        <f t="shared" si="4"/>
        <v>1.8688217028120882E-4</v>
      </c>
      <c r="O47" s="80">
        <v>3107</v>
      </c>
      <c r="P47" s="68">
        <f>Table14[[#This Row],[Customer Regisered on MB]]/$O$1</f>
        <v>1.0520723319198475E-3</v>
      </c>
      <c r="Q47" s="194">
        <v>33</v>
      </c>
      <c r="R47" s="107">
        <v>44</v>
      </c>
      <c r="S47" s="107">
        <v>2</v>
      </c>
      <c r="T47" s="107">
        <v>2</v>
      </c>
      <c r="U47" s="195">
        <v>0</v>
      </c>
      <c r="V47" s="16">
        <f>SUM(Table14[[#This Row],[MB Registration]:[Standalone upsell + Rnwl]])</f>
        <v>81</v>
      </c>
      <c r="W47" s="8">
        <v>86</v>
      </c>
      <c r="X47" s="9">
        <f t="shared" si="10"/>
        <v>-6.1728395061728447E-2</v>
      </c>
      <c r="Y47" s="8">
        <f t="shared" si="11"/>
        <v>-5</v>
      </c>
      <c r="Z47" s="42" t="str">
        <f t="shared" si="12"/>
        <v>B. 50-100</v>
      </c>
      <c r="AA47" s="197">
        <v>86</v>
      </c>
      <c r="AB47" s="85">
        <f>IFERROR(Table14[[#This Row],[Phone number available]]/Table14[[#This Row],[Distinct leads]],0)</f>
        <v>1</v>
      </c>
      <c r="AC47" s="84">
        <v>13</v>
      </c>
      <c r="AD47" s="100">
        <f>IFERROR(Table14[[#This Row],[Email available]]/Table14[[#This Row],[Distinct leads]],0)</f>
        <v>0.15116279069767441</v>
      </c>
      <c r="AE47" s="81">
        <v>8</v>
      </c>
      <c r="AF47" s="102">
        <f>IFERROR(Table14[[#This Row],[HNI (as per customer segmentation)]]/Table14[[#This Row],[Phone number available]],0)</f>
        <v>9.3023255813953487E-2</v>
      </c>
      <c r="AG47" s="18">
        <v>40</v>
      </c>
      <c r="AH47" s="9">
        <f>IFERROR(Table14[[#This Row],[MB Registered]]/Table14[[#This Row],[Phone number available]],0)</f>
        <v>0.46511627906976744</v>
      </c>
      <c r="AI47" s="18">
        <v>3</v>
      </c>
      <c r="AJ47" s="9">
        <f>IFERROR(Table14[[#This Row],[IB Registered]]/Table14[[#This Row],[Phone number available]],0)</f>
        <v>3.4883720930232558E-2</v>
      </c>
      <c r="AK47" s="18">
        <v>77</v>
      </c>
      <c r="AL47" s="9">
        <f>IFERROR(Table14[[#This Row],[MB Eligible]]/Table14[[#This Row],[Phone number available]],0)</f>
        <v>0.89534883720930236</v>
      </c>
      <c r="AM47" s="18">
        <v>11</v>
      </c>
      <c r="AN47" s="82">
        <f>IFERROR(Table14[[#This Row],[IB Eligible]]/Table14[[#This Row],[Phone number available]],0)</f>
        <v>0.12790697674418605</v>
      </c>
      <c r="AO47" s="98">
        <f>Table14[[#This Row],[Phone number available]]/$AT$2</f>
        <v>0.14930555555555555</v>
      </c>
    </row>
    <row r="48" spans="1:41" x14ac:dyDescent="0.35">
      <c r="A48" s="11">
        <v>46</v>
      </c>
      <c r="B48" s="5" t="s">
        <v>311</v>
      </c>
      <c r="C48" s="5" t="s">
        <v>175</v>
      </c>
      <c r="D48" s="5" t="s">
        <v>385</v>
      </c>
      <c r="E48" s="6">
        <v>43761</v>
      </c>
      <c r="F48" s="7">
        <f t="shared" ca="1" si="8"/>
        <v>5</v>
      </c>
      <c r="G48" s="5">
        <v>3</v>
      </c>
      <c r="H48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48" s="57">
        <v>2.0988329999999999</v>
      </c>
      <c r="J48" s="34">
        <v>0.97126100000000004</v>
      </c>
      <c r="K48" s="34">
        <f t="shared" si="9"/>
        <v>3.0700940000000001</v>
      </c>
      <c r="L48" s="67">
        <f t="shared" si="3"/>
        <v>1.1258308217598764E-4</v>
      </c>
      <c r="M48" s="34">
        <v>7.5014060000000002</v>
      </c>
      <c r="N48" s="79">
        <f t="shared" si="4"/>
        <v>1.4048043981191246E-4</v>
      </c>
      <c r="O48" s="80">
        <v>1815</v>
      </c>
      <c r="P48" s="68">
        <f>Table14[[#This Row],[Customer Regisered on MB]]/$O$1</f>
        <v>6.1458361198407565E-4</v>
      </c>
      <c r="Q48" s="194">
        <v>19</v>
      </c>
      <c r="R48" s="107">
        <v>21</v>
      </c>
      <c r="S48" s="107">
        <v>12</v>
      </c>
      <c r="T48" s="107">
        <v>1</v>
      </c>
      <c r="U48" s="195">
        <v>0</v>
      </c>
      <c r="V48" s="16">
        <f>SUM(Table14[[#This Row],[MB Registration]:[Standalone upsell + Rnwl]])</f>
        <v>53</v>
      </c>
      <c r="W48" s="8">
        <v>53</v>
      </c>
      <c r="X48" s="9">
        <f t="shared" si="10"/>
        <v>0</v>
      </c>
      <c r="Y48" s="8">
        <f t="shared" si="11"/>
        <v>0</v>
      </c>
      <c r="Z48" s="42" t="str">
        <f t="shared" si="12"/>
        <v>B. 50-100</v>
      </c>
      <c r="AA48" s="197">
        <v>53</v>
      </c>
      <c r="AB48" s="85">
        <f>IFERROR(Table14[[#This Row],[Phone number available]]/Table14[[#This Row],[Distinct leads]],0)</f>
        <v>1</v>
      </c>
      <c r="AC48" s="84">
        <v>26</v>
      </c>
      <c r="AD48" s="100">
        <f>IFERROR(Table14[[#This Row],[Email available]]/Table14[[#This Row],[Distinct leads]],0)</f>
        <v>0.49056603773584906</v>
      </c>
      <c r="AE48" s="81">
        <v>5</v>
      </c>
      <c r="AF48" s="102">
        <f>IFERROR(Table14[[#This Row],[HNI (as per customer segmentation)]]/Table14[[#This Row],[Phone number available]],0)</f>
        <v>9.4339622641509441E-2</v>
      </c>
      <c r="AG48" s="18">
        <v>26</v>
      </c>
      <c r="AH48" s="9">
        <f>IFERROR(Table14[[#This Row],[MB Registered]]/Table14[[#This Row],[Phone number available]],0)</f>
        <v>0.49056603773584906</v>
      </c>
      <c r="AI48" s="18">
        <v>13</v>
      </c>
      <c r="AJ48" s="9">
        <f>IFERROR(Table14[[#This Row],[IB Registered]]/Table14[[#This Row],[Phone number available]],0)</f>
        <v>0.24528301886792453</v>
      </c>
      <c r="AK48" s="18">
        <v>40</v>
      </c>
      <c r="AL48" s="9">
        <f>IFERROR(Table14[[#This Row],[MB Eligible]]/Table14[[#This Row],[Phone number available]],0)</f>
        <v>0.75471698113207553</v>
      </c>
      <c r="AM48" s="18">
        <v>24</v>
      </c>
      <c r="AN48" s="82">
        <f>IFERROR(Table14[[#This Row],[IB Eligible]]/Table14[[#This Row],[Phone number available]],0)</f>
        <v>0.45283018867924529</v>
      </c>
      <c r="AO48" s="98">
        <f>Table14[[#This Row],[Phone number available]]/$AT$2</f>
        <v>9.2013888888888895E-2</v>
      </c>
    </row>
    <row r="49" spans="1:41" x14ac:dyDescent="0.35">
      <c r="A49" s="11">
        <v>47</v>
      </c>
      <c r="B49" s="5" t="s">
        <v>311</v>
      </c>
      <c r="C49" s="5" t="s">
        <v>340</v>
      </c>
      <c r="D49" s="5" t="s">
        <v>386</v>
      </c>
      <c r="E49" s="6">
        <v>43997</v>
      </c>
      <c r="F49" s="7">
        <f t="shared" ca="1" si="8"/>
        <v>4</v>
      </c>
      <c r="G49" s="5">
        <v>3</v>
      </c>
      <c r="H49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49" s="57">
        <v>1.8503529999999999</v>
      </c>
      <c r="J49" s="34">
        <v>0.425508</v>
      </c>
      <c r="K49" s="34">
        <f t="shared" si="9"/>
        <v>2.2758609999999999</v>
      </c>
      <c r="L49" s="67">
        <f t="shared" si="3"/>
        <v>8.345785047106877E-5</v>
      </c>
      <c r="M49" s="34">
        <v>5.461913</v>
      </c>
      <c r="N49" s="79">
        <f t="shared" si="4"/>
        <v>1.0228641676699037E-4</v>
      </c>
      <c r="O49" s="80">
        <v>1595</v>
      </c>
      <c r="P49" s="68">
        <f>Table14[[#This Row],[Customer Regisered on MB]]/$O$1</f>
        <v>5.4008862871327858E-4</v>
      </c>
      <c r="Q49" s="194">
        <v>1</v>
      </c>
      <c r="R49" s="107">
        <v>20</v>
      </c>
      <c r="S49" s="107">
        <v>2</v>
      </c>
      <c r="T49" s="107">
        <v>1</v>
      </c>
      <c r="U49" s="195">
        <v>0</v>
      </c>
      <c r="V49" s="16">
        <f>SUM(Table14[[#This Row],[MB Registration]:[Standalone upsell + Rnwl]])</f>
        <v>24</v>
      </c>
      <c r="W49" s="8">
        <v>24</v>
      </c>
      <c r="X49" s="9">
        <f t="shared" si="10"/>
        <v>0</v>
      </c>
      <c r="Y49" s="8">
        <f t="shared" si="11"/>
        <v>0</v>
      </c>
      <c r="Z49" s="42" t="str">
        <f t="shared" si="12"/>
        <v>A. Below 50</v>
      </c>
      <c r="AA49" s="197">
        <v>24</v>
      </c>
      <c r="AB49" s="85">
        <f>IFERROR(Table14[[#This Row],[Phone number available]]/Table14[[#This Row],[Distinct leads]],0)</f>
        <v>1</v>
      </c>
      <c r="AC49" s="84">
        <v>17</v>
      </c>
      <c r="AD49" s="100">
        <f>IFERROR(Table14[[#This Row],[Email available]]/Table14[[#This Row],[Distinct leads]],0)</f>
        <v>0.70833333333333337</v>
      </c>
      <c r="AE49" s="81">
        <v>2</v>
      </c>
      <c r="AF49" s="102">
        <f>IFERROR(Table14[[#This Row],[HNI (as per customer segmentation)]]/Table14[[#This Row],[Phone number available]],0)</f>
        <v>8.3333333333333329E-2</v>
      </c>
      <c r="AG49" s="18">
        <v>20</v>
      </c>
      <c r="AH49" s="9">
        <f>IFERROR(Table14[[#This Row],[MB Registered]]/Table14[[#This Row],[Phone number available]],0)</f>
        <v>0.83333333333333337</v>
      </c>
      <c r="AI49" s="18">
        <v>5</v>
      </c>
      <c r="AJ49" s="9">
        <f>IFERROR(Table14[[#This Row],[IB Registered]]/Table14[[#This Row],[Phone number available]],0)</f>
        <v>0.20833333333333334</v>
      </c>
      <c r="AK49" s="18">
        <v>20</v>
      </c>
      <c r="AL49" s="9">
        <f>IFERROR(Table14[[#This Row],[MB Eligible]]/Table14[[#This Row],[Phone number available]],0)</f>
        <v>0.83333333333333337</v>
      </c>
      <c r="AM49" s="18">
        <v>13</v>
      </c>
      <c r="AN49" s="82">
        <f>IFERROR(Table14[[#This Row],[IB Eligible]]/Table14[[#This Row],[Phone number available]],0)</f>
        <v>0.54166666666666663</v>
      </c>
      <c r="AO49" s="98">
        <f>Table14[[#This Row],[Phone number available]]/$AT$2</f>
        <v>4.1666666666666664E-2</v>
      </c>
    </row>
    <row r="50" spans="1:41" x14ac:dyDescent="0.35">
      <c r="A50" s="11">
        <v>48</v>
      </c>
      <c r="B50" s="5" t="s">
        <v>311</v>
      </c>
      <c r="C50" s="5" t="s">
        <v>340</v>
      </c>
      <c r="D50" s="5" t="s">
        <v>387</v>
      </c>
      <c r="E50" s="6">
        <v>43990</v>
      </c>
      <c r="F50" s="7">
        <f t="shared" ca="1" si="8"/>
        <v>4</v>
      </c>
      <c r="G50" s="5">
        <v>5</v>
      </c>
      <c r="H5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0" s="57">
        <v>2.164917</v>
      </c>
      <c r="J50" s="34">
        <v>0.26631700000000003</v>
      </c>
      <c r="K50" s="34">
        <f t="shared" si="9"/>
        <v>2.4312339999999999</v>
      </c>
      <c r="L50" s="67">
        <f t="shared" si="3"/>
        <v>8.9155516805366591E-5</v>
      </c>
      <c r="M50" s="34">
        <v>2.9568300000000001</v>
      </c>
      <c r="N50" s="79">
        <f t="shared" si="4"/>
        <v>5.5373189885877014E-5</v>
      </c>
      <c r="O50" s="80">
        <v>1361</v>
      </c>
      <c r="P50" s="68">
        <f>Table14[[#This Row],[Customer Regisered on MB]]/$O$1</f>
        <v>4.6085305559797631E-4</v>
      </c>
      <c r="Q50" s="194">
        <v>0</v>
      </c>
      <c r="R50" s="107">
        <v>23</v>
      </c>
      <c r="S50" s="107">
        <v>3</v>
      </c>
      <c r="T50" s="107">
        <v>1</v>
      </c>
      <c r="U50" s="195">
        <v>0</v>
      </c>
      <c r="V50" s="16">
        <f>SUM(Table14[[#This Row],[MB Registration]:[Standalone upsell + Rnwl]])</f>
        <v>27</v>
      </c>
      <c r="W50" s="8">
        <v>27</v>
      </c>
      <c r="X50" s="9">
        <f t="shared" si="10"/>
        <v>0</v>
      </c>
      <c r="Y50" s="8">
        <f t="shared" si="11"/>
        <v>0</v>
      </c>
      <c r="Z50" s="42" t="str">
        <f t="shared" si="12"/>
        <v>A. Below 50</v>
      </c>
      <c r="AA50" s="197">
        <v>27</v>
      </c>
      <c r="AB50" s="85">
        <f>IFERROR(Table14[[#This Row],[Phone number available]]/Table14[[#This Row],[Distinct leads]],0)</f>
        <v>1</v>
      </c>
      <c r="AC50" s="84">
        <v>15</v>
      </c>
      <c r="AD50" s="100">
        <f>IFERROR(Table14[[#This Row],[Email available]]/Table14[[#This Row],[Distinct leads]],0)</f>
        <v>0.55555555555555558</v>
      </c>
      <c r="AE50" s="81">
        <v>1</v>
      </c>
      <c r="AF50" s="102">
        <f>IFERROR(Table14[[#This Row],[HNI (as per customer segmentation)]]/Table14[[#This Row],[Phone number available]],0)</f>
        <v>3.7037037037037035E-2</v>
      </c>
      <c r="AG50" s="18">
        <v>22</v>
      </c>
      <c r="AH50" s="9">
        <f>IFERROR(Table14[[#This Row],[MB Registered]]/Table14[[#This Row],[Phone number available]],0)</f>
        <v>0.81481481481481477</v>
      </c>
      <c r="AI50" s="18">
        <v>7</v>
      </c>
      <c r="AJ50" s="9">
        <f>IFERROR(Table14[[#This Row],[IB Registered]]/Table14[[#This Row],[Phone number available]],0)</f>
        <v>0.25925925925925924</v>
      </c>
      <c r="AK50" s="18">
        <v>21</v>
      </c>
      <c r="AL50" s="9">
        <f>IFERROR(Table14[[#This Row],[MB Eligible]]/Table14[[#This Row],[Phone number available]],0)</f>
        <v>0.77777777777777779</v>
      </c>
      <c r="AM50" s="18">
        <v>15</v>
      </c>
      <c r="AN50" s="82">
        <f>IFERROR(Table14[[#This Row],[IB Eligible]]/Table14[[#This Row],[Phone number available]],0)</f>
        <v>0.55555555555555558</v>
      </c>
      <c r="AO50" s="98">
        <f>Table14[[#This Row],[Phone number available]]/$AT$2</f>
        <v>4.6875E-2</v>
      </c>
    </row>
    <row r="51" spans="1:41" x14ac:dyDescent="0.35">
      <c r="A51" s="11">
        <v>49</v>
      </c>
      <c r="B51" s="5" t="s">
        <v>311</v>
      </c>
      <c r="C51" s="5" t="s">
        <v>356</v>
      </c>
      <c r="D51" s="5" t="s">
        <v>388</v>
      </c>
      <c r="E51" s="6">
        <v>43992</v>
      </c>
      <c r="F51" s="7">
        <f t="shared" ca="1" si="8"/>
        <v>4</v>
      </c>
      <c r="G51" s="5">
        <v>4</v>
      </c>
      <c r="H51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51" s="57">
        <v>1.990947</v>
      </c>
      <c r="J51" s="34">
        <v>0.16683999999999999</v>
      </c>
      <c r="K51" s="34">
        <f t="shared" si="9"/>
        <v>2.1577869999999999</v>
      </c>
      <c r="L51" s="67">
        <f t="shared" si="3"/>
        <v>7.9127971697048308E-5</v>
      </c>
      <c r="M51" s="34">
        <v>1.6825730000000001</v>
      </c>
      <c r="N51" s="79">
        <f t="shared" si="4"/>
        <v>3.1509905617113513E-5</v>
      </c>
      <c r="O51" s="80">
        <v>2403</v>
      </c>
      <c r="P51" s="68">
        <f>Table14[[#This Row],[Customer Regisered on MB]]/$O$1</f>
        <v>8.136883854532969E-4</v>
      </c>
      <c r="Q51" s="194">
        <v>0</v>
      </c>
      <c r="R51" s="107">
        <v>29</v>
      </c>
      <c r="S51" s="107">
        <v>0</v>
      </c>
      <c r="T51" s="107">
        <v>1</v>
      </c>
      <c r="U51" s="195">
        <v>0</v>
      </c>
      <c r="V51" s="16">
        <f>SUM(Table14[[#This Row],[MB Registration]:[Standalone upsell + Rnwl]])</f>
        <v>30</v>
      </c>
      <c r="W51" s="8">
        <v>32</v>
      </c>
      <c r="X51" s="9">
        <f t="shared" si="10"/>
        <v>-6.6666666666666652E-2</v>
      </c>
      <c r="Y51" s="8">
        <f t="shared" si="11"/>
        <v>-2</v>
      </c>
      <c r="Z51" s="42" t="str">
        <f t="shared" si="12"/>
        <v>A. Below 50</v>
      </c>
      <c r="AA51" s="197">
        <v>32</v>
      </c>
      <c r="AB51" s="85">
        <f>IFERROR(Table14[[#This Row],[Phone number available]]/Table14[[#This Row],[Distinct leads]],0)</f>
        <v>1</v>
      </c>
      <c r="AC51" s="84">
        <v>10</v>
      </c>
      <c r="AD51" s="100">
        <f>IFERROR(Table14[[#This Row],[Email available]]/Table14[[#This Row],[Distinct leads]],0)</f>
        <v>0.3125</v>
      </c>
      <c r="AE51" s="81">
        <v>2</v>
      </c>
      <c r="AF51" s="102">
        <f>IFERROR(Table14[[#This Row],[HNI (as per customer segmentation)]]/Table14[[#This Row],[Phone number available]],0)</f>
        <v>6.25E-2</v>
      </c>
      <c r="AG51" s="18">
        <v>30</v>
      </c>
      <c r="AH51" s="9">
        <f>IFERROR(Table14[[#This Row],[MB Registered]]/Table14[[#This Row],[Phone number available]],0)</f>
        <v>0.9375</v>
      </c>
      <c r="AI51" s="18">
        <v>4</v>
      </c>
      <c r="AJ51" s="9">
        <f>IFERROR(Table14[[#This Row],[IB Registered]]/Table14[[#This Row],[Phone number available]],0)</f>
        <v>0.125</v>
      </c>
      <c r="AK51" s="18">
        <v>22</v>
      </c>
      <c r="AL51" s="9">
        <f>IFERROR(Table14[[#This Row],[MB Eligible]]/Table14[[#This Row],[Phone number available]],0)</f>
        <v>0.6875</v>
      </c>
      <c r="AM51" s="18">
        <v>8</v>
      </c>
      <c r="AN51" s="82">
        <f>IFERROR(Table14[[#This Row],[IB Eligible]]/Table14[[#This Row],[Phone number available]],0)</f>
        <v>0.25</v>
      </c>
      <c r="AO51" s="98">
        <f>Table14[[#This Row],[Phone number available]]/$AT$2</f>
        <v>5.5555555555555552E-2</v>
      </c>
    </row>
    <row r="52" spans="1:41" x14ac:dyDescent="0.35">
      <c r="A52" s="11">
        <v>51</v>
      </c>
      <c r="B52" s="5" t="s">
        <v>222</v>
      </c>
      <c r="C52" s="5" t="s">
        <v>356</v>
      </c>
      <c r="D52" s="5" t="s">
        <v>390</v>
      </c>
      <c r="E52" s="6">
        <v>27654</v>
      </c>
      <c r="F52" s="7">
        <f t="shared" ca="1" si="8"/>
        <v>49</v>
      </c>
      <c r="G52" s="5">
        <v>9</v>
      </c>
      <c r="H5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2" s="57">
        <v>27.75</v>
      </c>
      <c r="J52" s="34">
        <v>6.6380290000000004</v>
      </c>
      <c r="K52" s="34">
        <f t="shared" si="9"/>
        <v>34.388029000000003</v>
      </c>
      <c r="L52" s="67">
        <f t="shared" si="3"/>
        <v>1.261039660276606E-3</v>
      </c>
      <c r="M52" s="34">
        <v>92</v>
      </c>
      <c r="N52" s="79">
        <f t="shared" si="4"/>
        <v>1.7229037413380834E-3</v>
      </c>
      <c r="O52" s="80">
        <v>3336</v>
      </c>
      <c r="P52" s="68">
        <f>Table14[[#This Row],[Customer Regisered on MB]]/$O$1</f>
        <v>1.1296148372335407E-3</v>
      </c>
      <c r="Q52" s="194">
        <v>130</v>
      </c>
      <c r="R52" s="107">
        <v>217</v>
      </c>
      <c r="S52" s="107">
        <v>50</v>
      </c>
      <c r="T52" s="107">
        <v>25</v>
      </c>
      <c r="U52" s="195">
        <v>0</v>
      </c>
      <c r="V52" s="16">
        <f>SUM(Table14[[#This Row],[MB Registration]:[Standalone upsell + Rnwl]])</f>
        <v>422</v>
      </c>
      <c r="W52" s="8">
        <v>432</v>
      </c>
      <c r="X52" s="9">
        <f t="shared" si="10"/>
        <v>-2.3696682464454888E-2</v>
      </c>
      <c r="Y52" s="8">
        <f t="shared" si="11"/>
        <v>-10</v>
      </c>
      <c r="Z52" s="42" t="str">
        <f t="shared" si="12"/>
        <v>D. 240-500</v>
      </c>
      <c r="AA52" s="197">
        <v>431</v>
      </c>
      <c r="AB52" s="85">
        <f>IFERROR(Table14[[#This Row],[Phone number available]]/Table14[[#This Row],[Distinct leads]],0)</f>
        <v>0.99768518518518523</v>
      </c>
      <c r="AC52" s="84">
        <v>123</v>
      </c>
      <c r="AD52" s="100">
        <f>IFERROR(Table14[[#This Row],[Email available]]/Table14[[#This Row],[Distinct leads]],0)</f>
        <v>0.28472222222222221</v>
      </c>
      <c r="AE52" s="81">
        <v>19</v>
      </c>
      <c r="AF52" s="102">
        <f>IFERROR(Table14[[#This Row],[HNI (as per customer segmentation)]]/Table14[[#This Row],[Phone number available]],0)</f>
        <v>4.4083526682134569E-2</v>
      </c>
      <c r="AG52" s="18">
        <v>168</v>
      </c>
      <c r="AH52" s="9">
        <f>IFERROR(Table14[[#This Row],[MB Registered]]/Table14[[#This Row],[Phone number available]],0)</f>
        <v>0.38979118329466356</v>
      </c>
      <c r="AI52" s="18">
        <v>44</v>
      </c>
      <c r="AJ52" s="9">
        <f>IFERROR(Table14[[#This Row],[IB Registered]]/Table14[[#This Row],[Phone number available]],0)</f>
        <v>0.10208816705336426</v>
      </c>
      <c r="AK52" s="18">
        <v>352</v>
      </c>
      <c r="AL52" s="9">
        <f>IFERROR(Table14[[#This Row],[MB Eligible]]/Table14[[#This Row],[Phone number available]],0)</f>
        <v>0.81670533642691412</v>
      </c>
      <c r="AM52" s="18">
        <v>120</v>
      </c>
      <c r="AN52" s="82">
        <f>IFERROR(Table14[[#This Row],[IB Eligible]]/Table14[[#This Row],[Phone number available]],0)</f>
        <v>0.27842227378190254</v>
      </c>
      <c r="AO52" s="98">
        <f>Table14[[#This Row],[Phone number available]]/$AT$2</f>
        <v>0.74826388888888884</v>
      </c>
    </row>
    <row r="53" spans="1:41" x14ac:dyDescent="0.35">
      <c r="A53" s="11">
        <v>52</v>
      </c>
      <c r="B53" s="5" t="s">
        <v>188</v>
      </c>
      <c r="C53" s="5" t="s">
        <v>175</v>
      </c>
      <c r="D53" s="5" t="s">
        <v>391</v>
      </c>
      <c r="E53" s="6">
        <v>21244</v>
      </c>
      <c r="F53" s="7">
        <f t="shared" ca="1" si="8"/>
        <v>67</v>
      </c>
      <c r="G53" s="5">
        <v>7</v>
      </c>
      <c r="H5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3" s="57">
        <v>48.639273000000003</v>
      </c>
      <c r="J53" s="34">
        <v>1.963805</v>
      </c>
      <c r="K53" s="34">
        <f t="shared" si="9"/>
        <v>50.603078000000004</v>
      </c>
      <c r="L53" s="67">
        <f t="shared" si="3"/>
        <v>1.8556599533538429E-3</v>
      </c>
      <c r="M53" s="34">
        <v>71.024975999999995</v>
      </c>
      <c r="N53" s="79">
        <f t="shared" si="4"/>
        <v>1.33009996607443E-3</v>
      </c>
      <c r="O53" s="80">
        <v>2617</v>
      </c>
      <c r="P53" s="68">
        <f>Table14[[#This Row],[Customer Regisered on MB]]/$O$1</f>
        <v>8.8615168736216313E-4</v>
      </c>
      <c r="Q53" s="194">
        <v>124</v>
      </c>
      <c r="R53" s="107">
        <v>186</v>
      </c>
      <c r="S53" s="107">
        <v>7</v>
      </c>
      <c r="T53" s="107">
        <v>14</v>
      </c>
      <c r="U53" s="195">
        <v>0</v>
      </c>
      <c r="V53" s="16">
        <f>SUM(Table14[[#This Row],[MB Registration]:[Standalone upsell + Rnwl]])</f>
        <v>331</v>
      </c>
      <c r="W53" s="8">
        <v>337</v>
      </c>
      <c r="X53" s="9">
        <f t="shared" si="10"/>
        <v>-1.812688821752273E-2</v>
      </c>
      <c r="Y53" s="8">
        <f t="shared" si="11"/>
        <v>-6</v>
      </c>
      <c r="Z53" s="42" t="str">
        <f t="shared" si="12"/>
        <v>D. 240-500</v>
      </c>
      <c r="AA53" s="197">
        <v>336</v>
      </c>
      <c r="AB53" s="85">
        <f>IFERROR(Table14[[#This Row],[Phone number available]]/Table14[[#This Row],[Distinct leads]],0)</f>
        <v>0.9970326409495549</v>
      </c>
      <c r="AC53" s="84">
        <v>66</v>
      </c>
      <c r="AD53" s="100">
        <f>IFERROR(Table14[[#This Row],[Email available]]/Table14[[#This Row],[Distinct leads]],0)</f>
        <v>0.19584569732937684</v>
      </c>
      <c r="AE53" s="81">
        <v>13</v>
      </c>
      <c r="AF53" s="102">
        <f>IFERROR(Table14[[#This Row],[HNI (as per customer segmentation)]]/Table14[[#This Row],[Phone number available]],0)</f>
        <v>3.8690476190476192E-2</v>
      </c>
      <c r="AG53" s="18">
        <v>99</v>
      </c>
      <c r="AH53" s="9">
        <f>IFERROR(Table14[[#This Row],[MB Registered]]/Table14[[#This Row],[Phone number available]],0)</f>
        <v>0.29464285714285715</v>
      </c>
      <c r="AI53" s="18">
        <v>25</v>
      </c>
      <c r="AJ53" s="9">
        <f>IFERROR(Table14[[#This Row],[IB Registered]]/Table14[[#This Row],[Phone number available]],0)</f>
        <v>7.4404761904761904E-2</v>
      </c>
      <c r="AK53" s="18">
        <v>260</v>
      </c>
      <c r="AL53" s="9">
        <f>IFERROR(Table14[[#This Row],[MB Eligible]]/Table14[[#This Row],[Phone number available]],0)</f>
        <v>0.77380952380952384</v>
      </c>
      <c r="AM53" s="18">
        <v>61</v>
      </c>
      <c r="AN53" s="82">
        <f>IFERROR(Table14[[#This Row],[IB Eligible]]/Table14[[#This Row],[Phone number available]],0)</f>
        <v>0.18154761904761904</v>
      </c>
      <c r="AO53" s="98">
        <f>Table14[[#This Row],[Phone number available]]/$AT$2</f>
        <v>0.58333333333333337</v>
      </c>
    </row>
    <row r="54" spans="1:41" x14ac:dyDescent="0.35">
      <c r="A54" s="11">
        <v>53</v>
      </c>
      <c r="B54" s="5" t="s">
        <v>312</v>
      </c>
      <c r="C54" s="5" t="s">
        <v>340</v>
      </c>
      <c r="D54" s="5" t="s">
        <v>392</v>
      </c>
      <c r="E54" s="6">
        <v>27004</v>
      </c>
      <c r="F54" s="7">
        <f t="shared" ca="1" si="8"/>
        <v>51</v>
      </c>
      <c r="G54" s="5">
        <v>7</v>
      </c>
      <c r="H5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4" s="57">
        <v>45.491973999999999</v>
      </c>
      <c r="J54" s="34">
        <v>17.145109999999999</v>
      </c>
      <c r="K54" s="34">
        <f t="shared" si="9"/>
        <v>62.637084000000002</v>
      </c>
      <c r="L54" s="67">
        <f t="shared" si="3"/>
        <v>2.2969576746628088E-3</v>
      </c>
      <c r="M54" s="34">
        <v>246.81502699999999</v>
      </c>
      <c r="N54" s="79">
        <f t="shared" si="4"/>
        <v>4.6221579721386959E-3</v>
      </c>
      <c r="O54" s="80">
        <v>4462</v>
      </c>
      <c r="P54" s="68">
        <f>Table14[[#This Row],[Customer Regisered on MB]]/$O$1</f>
        <v>1.510893706155893E-3</v>
      </c>
      <c r="Q54" s="194">
        <v>130</v>
      </c>
      <c r="R54" s="107">
        <v>176</v>
      </c>
      <c r="S54" s="107">
        <v>21</v>
      </c>
      <c r="T54" s="107">
        <v>17</v>
      </c>
      <c r="U54" s="195">
        <v>0</v>
      </c>
      <c r="V54" s="16">
        <f>SUM(Table14[[#This Row],[MB Registration]:[Standalone upsell + Rnwl]])</f>
        <v>344</v>
      </c>
      <c r="W54" s="8">
        <v>356</v>
      </c>
      <c r="X54" s="9">
        <f t="shared" si="10"/>
        <v>-3.488372093023262E-2</v>
      </c>
      <c r="Y54" s="8">
        <f t="shared" si="11"/>
        <v>-12</v>
      </c>
      <c r="Z54" s="42" t="str">
        <f t="shared" si="12"/>
        <v>D. 240-500</v>
      </c>
      <c r="AA54" s="197">
        <v>356</v>
      </c>
      <c r="AB54" s="85">
        <f>IFERROR(Table14[[#This Row],[Phone number available]]/Table14[[#This Row],[Distinct leads]],0)</f>
        <v>1</v>
      </c>
      <c r="AC54" s="84">
        <v>168</v>
      </c>
      <c r="AD54" s="100">
        <f>IFERROR(Table14[[#This Row],[Email available]]/Table14[[#This Row],[Distinct leads]],0)</f>
        <v>0.47191011235955055</v>
      </c>
      <c r="AE54" s="81">
        <v>43</v>
      </c>
      <c r="AF54" s="102">
        <f>IFERROR(Table14[[#This Row],[HNI (as per customer segmentation)]]/Table14[[#This Row],[Phone number available]],0)</f>
        <v>0.12078651685393259</v>
      </c>
      <c r="AG54" s="18">
        <v>124</v>
      </c>
      <c r="AH54" s="9">
        <f>IFERROR(Table14[[#This Row],[MB Registered]]/Table14[[#This Row],[Phone number available]],0)</f>
        <v>0.34831460674157305</v>
      </c>
      <c r="AI54" s="18">
        <v>83</v>
      </c>
      <c r="AJ54" s="9">
        <f>IFERROR(Table14[[#This Row],[IB Registered]]/Table14[[#This Row],[Phone number available]],0)</f>
        <v>0.23314606741573032</v>
      </c>
      <c r="AK54" s="18">
        <v>269</v>
      </c>
      <c r="AL54" s="9">
        <f>IFERROR(Table14[[#This Row],[MB Eligible]]/Table14[[#This Row],[Phone number available]],0)</f>
        <v>0.7556179775280899</v>
      </c>
      <c r="AM54" s="18">
        <v>155</v>
      </c>
      <c r="AN54" s="82">
        <f>IFERROR(Table14[[#This Row],[IB Eligible]]/Table14[[#This Row],[Phone number available]],0)</f>
        <v>0.4353932584269663</v>
      </c>
      <c r="AO54" s="98">
        <f>Table14[[#This Row],[Phone number available]]/$AT$2</f>
        <v>0.61805555555555558</v>
      </c>
    </row>
    <row r="55" spans="1:41" x14ac:dyDescent="0.35">
      <c r="A55" s="11">
        <v>54</v>
      </c>
      <c r="B55" s="5" t="s">
        <v>312</v>
      </c>
      <c r="C55" s="5" t="s">
        <v>340</v>
      </c>
      <c r="D55" s="5" t="s">
        <v>393</v>
      </c>
      <c r="E55" s="6">
        <v>34778</v>
      </c>
      <c r="F55" s="7">
        <f t="shared" ca="1" si="8"/>
        <v>30</v>
      </c>
      <c r="G55" s="5">
        <v>8</v>
      </c>
      <c r="H5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5" s="57">
        <v>29.732253</v>
      </c>
      <c r="J55" s="34">
        <v>13.361746</v>
      </c>
      <c r="K55" s="34">
        <f t="shared" si="9"/>
        <v>43.093998999999997</v>
      </c>
      <c r="L55" s="67">
        <f t="shared" si="3"/>
        <v>1.5802953364649189E-3</v>
      </c>
      <c r="M55" s="34">
        <v>85.826903000000001</v>
      </c>
      <c r="N55" s="79">
        <f t="shared" si="4"/>
        <v>1.6072988291973996E-3</v>
      </c>
      <c r="O55" s="80">
        <v>2347</v>
      </c>
      <c r="P55" s="68">
        <f>Table14[[#This Row],[Customer Regisered on MB]]/$O$1</f>
        <v>7.9472602607527578E-4</v>
      </c>
      <c r="Q55" s="194">
        <v>65</v>
      </c>
      <c r="R55" s="107">
        <v>163</v>
      </c>
      <c r="S55" s="107">
        <v>21</v>
      </c>
      <c r="T55" s="107">
        <v>11</v>
      </c>
      <c r="U55" s="195">
        <v>0</v>
      </c>
      <c r="V55" s="16">
        <f>SUM(Table14[[#This Row],[MB Registration]:[Standalone upsell + Rnwl]])</f>
        <v>260</v>
      </c>
      <c r="W55" s="8">
        <v>266</v>
      </c>
      <c r="X55" s="9">
        <f t="shared" si="10"/>
        <v>-2.3076923076922995E-2</v>
      </c>
      <c r="Y55" s="8">
        <f t="shared" si="11"/>
        <v>-6</v>
      </c>
      <c r="Z55" s="42" t="str">
        <f t="shared" si="12"/>
        <v>D. 240-500</v>
      </c>
      <c r="AA55" s="197">
        <v>266</v>
      </c>
      <c r="AB55" s="85">
        <f>IFERROR(Table14[[#This Row],[Phone number available]]/Table14[[#This Row],[Distinct leads]],0)</f>
        <v>1</v>
      </c>
      <c r="AC55" s="84">
        <v>159</v>
      </c>
      <c r="AD55" s="100">
        <f>IFERROR(Table14[[#This Row],[Email available]]/Table14[[#This Row],[Distinct leads]],0)</f>
        <v>0.59774436090225569</v>
      </c>
      <c r="AE55" s="81">
        <v>34</v>
      </c>
      <c r="AF55" s="102">
        <f>IFERROR(Table14[[#This Row],[HNI (as per customer segmentation)]]/Table14[[#This Row],[Phone number available]],0)</f>
        <v>0.12781954887218044</v>
      </c>
      <c r="AG55" s="18">
        <v>108</v>
      </c>
      <c r="AH55" s="9">
        <f>IFERROR(Table14[[#This Row],[MB Registered]]/Table14[[#This Row],[Phone number available]],0)</f>
        <v>0.40601503759398494</v>
      </c>
      <c r="AI55" s="18">
        <v>55</v>
      </c>
      <c r="AJ55" s="9">
        <f>IFERROR(Table14[[#This Row],[IB Registered]]/Table14[[#This Row],[Phone number available]],0)</f>
        <v>0.20676691729323307</v>
      </c>
      <c r="AK55" s="18">
        <v>196</v>
      </c>
      <c r="AL55" s="9">
        <f>IFERROR(Table14[[#This Row],[MB Eligible]]/Table14[[#This Row],[Phone number available]],0)</f>
        <v>0.73684210526315785</v>
      </c>
      <c r="AM55" s="18">
        <v>137</v>
      </c>
      <c r="AN55" s="82">
        <f>IFERROR(Table14[[#This Row],[IB Eligible]]/Table14[[#This Row],[Phone number available]],0)</f>
        <v>0.51503759398496241</v>
      </c>
      <c r="AO55" s="98">
        <f>Table14[[#This Row],[Phone number available]]/$AT$2</f>
        <v>0.46180555555555558</v>
      </c>
    </row>
    <row r="56" spans="1:41" x14ac:dyDescent="0.35">
      <c r="A56" s="11">
        <v>55</v>
      </c>
      <c r="B56" s="5" t="s">
        <v>312</v>
      </c>
      <c r="C56" s="5" t="s">
        <v>340</v>
      </c>
      <c r="D56" s="5" t="s">
        <v>394</v>
      </c>
      <c r="E56" s="6">
        <v>27390</v>
      </c>
      <c r="F56" s="7">
        <f t="shared" ca="1" si="8"/>
        <v>50</v>
      </c>
      <c r="G56" s="5">
        <v>10</v>
      </c>
      <c r="H56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56" s="57">
        <v>82.349248000000003</v>
      </c>
      <c r="J56" s="34">
        <v>20.421222</v>
      </c>
      <c r="K56" s="34">
        <f t="shared" si="9"/>
        <v>102.77047</v>
      </c>
      <c r="L56" s="67">
        <f t="shared" si="3"/>
        <v>3.7686846947601188E-3</v>
      </c>
      <c r="M56" s="34">
        <v>380.89925799999997</v>
      </c>
      <c r="N56" s="79">
        <f t="shared" si="4"/>
        <v>7.1331821378380414E-3</v>
      </c>
      <c r="O56" s="80">
        <v>4829</v>
      </c>
      <c r="P56" s="68">
        <f>Table14[[#This Row],[Customer Regisered on MB]]/$O$1</f>
        <v>1.6351648827939954E-3</v>
      </c>
      <c r="Q56" s="194">
        <v>228</v>
      </c>
      <c r="R56" s="107">
        <v>655</v>
      </c>
      <c r="S56" s="107">
        <v>34</v>
      </c>
      <c r="T56" s="107">
        <v>37</v>
      </c>
      <c r="U56" s="195">
        <v>2</v>
      </c>
      <c r="V56" s="16">
        <f>SUM(Table14[[#This Row],[MB Registration]:[Standalone upsell + Rnwl]])</f>
        <v>956</v>
      </c>
      <c r="W56" s="8">
        <v>974</v>
      </c>
      <c r="X56" s="9">
        <f t="shared" si="10"/>
        <v>-1.882845188284521E-2</v>
      </c>
      <c r="Y56" s="8">
        <f t="shared" si="11"/>
        <v>-18</v>
      </c>
      <c r="Z56" s="42" t="str">
        <f t="shared" si="12"/>
        <v>F. 750-100</v>
      </c>
      <c r="AA56" s="197">
        <v>974</v>
      </c>
      <c r="AB56" s="85">
        <f>IFERROR(Table14[[#This Row],[Phone number available]]/Table14[[#This Row],[Distinct leads]],0)</f>
        <v>1</v>
      </c>
      <c r="AC56" s="84">
        <v>495</v>
      </c>
      <c r="AD56" s="100">
        <f>IFERROR(Table14[[#This Row],[Email available]]/Table14[[#This Row],[Distinct leads]],0)</f>
        <v>0.50821355236139631</v>
      </c>
      <c r="AE56" s="81">
        <v>99</v>
      </c>
      <c r="AF56" s="102">
        <f>IFERROR(Table14[[#This Row],[HNI (as per customer segmentation)]]/Table14[[#This Row],[Phone number available]],0)</f>
        <v>0.10164271047227925</v>
      </c>
      <c r="AG56" s="18">
        <v>348</v>
      </c>
      <c r="AH56" s="9">
        <f>IFERROR(Table14[[#This Row],[MB Registered]]/Table14[[#This Row],[Phone number available]],0)</f>
        <v>0.35728952772073924</v>
      </c>
      <c r="AI56" s="18">
        <v>316</v>
      </c>
      <c r="AJ56" s="9">
        <f>IFERROR(Table14[[#This Row],[IB Registered]]/Table14[[#This Row],[Phone number available]],0)</f>
        <v>0.32443531827515398</v>
      </c>
      <c r="AK56" s="18">
        <v>696</v>
      </c>
      <c r="AL56" s="9">
        <f>IFERROR(Table14[[#This Row],[MB Eligible]]/Table14[[#This Row],[Phone number available]],0)</f>
        <v>0.71457905544147848</v>
      </c>
      <c r="AM56" s="18">
        <v>451</v>
      </c>
      <c r="AN56" s="82">
        <f>IFERROR(Table14[[#This Row],[IB Eligible]]/Table14[[#This Row],[Phone number available]],0)</f>
        <v>0.46303901437371664</v>
      </c>
      <c r="AO56" s="98">
        <f>Table14[[#This Row],[Phone number available]]/$AT$2</f>
        <v>1.6909722222222223</v>
      </c>
    </row>
    <row r="57" spans="1:41" x14ac:dyDescent="0.35">
      <c r="A57" s="11">
        <v>56</v>
      </c>
      <c r="B57" s="5" t="s">
        <v>312</v>
      </c>
      <c r="C57" s="5" t="s">
        <v>340</v>
      </c>
      <c r="D57" s="5" t="s">
        <v>395</v>
      </c>
      <c r="E57" s="6">
        <v>21914</v>
      </c>
      <c r="F57" s="7">
        <f t="shared" ca="1" si="8"/>
        <v>65</v>
      </c>
      <c r="G57" s="5">
        <v>10</v>
      </c>
      <c r="H57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57" s="57">
        <v>78.301964999999996</v>
      </c>
      <c r="J57" s="34">
        <v>16.314992</v>
      </c>
      <c r="K57" s="34">
        <f t="shared" si="9"/>
        <v>94.616956999999999</v>
      </c>
      <c r="L57" s="67">
        <f t="shared" si="3"/>
        <v>3.4696881089546082E-3</v>
      </c>
      <c r="M57" s="34">
        <v>102.595803</v>
      </c>
      <c r="N57" s="79">
        <f t="shared" si="4"/>
        <v>1.921333617763967E-3</v>
      </c>
      <c r="O57" s="80">
        <v>6256</v>
      </c>
      <c r="P57" s="68">
        <f>Table14[[#This Row],[Customer Regisered on MB]]/$O$1</f>
        <v>2.1183664333732106E-3</v>
      </c>
      <c r="Q57" s="194">
        <v>180</v>
      </c>
      <c r="R57" s="107">
        <v>322</v>
      </c>
      <c r="S57" s="107">
        <v>30</v>
      </c>
      <c r="T57" s="107">
        <v>11</v>
      </c>
      <c r="U57" s="195">
        <v>0</v>
      </c>
      <c r="V57" s="16">
        <f>SUM(Table14[[#This Row],[MB Registration]:[Standalone upsell + Rnwl]])</f>
        <v>543</v>
      </c>
      <c r="W57" s="8">
        <v>582</v>
      </c>
      <c r="X57" s="9">
        <f t="shared" si="10"/>
        <v>-7.182320441988943E-2</v>
      </c>
      <c r="Y57" s="8">
        <f t="shared" si="11"/>
        <v>-39</v>
      </c>
      <c r="Z57" s="42" t="str">
        <f t="shared" si="12"/>
        <v>E. 500-750</v>
      </c>
      <c r="AA57" s="197">
        <v>582</v>
      </c>
      <c r="AB57" s="85">
        <f>IFERROR(Table14[[#This Row],[Phone number available]]/Table14[[#This Row],[Distinct leads]],0)</f>
        <v>1</v>
      </c>
      <c r="AC57" s="84">
        <v>249</v>
      </c>
      <c r="AD57" s="100">
        <f>IFERROR(Table14[[#This Row],[Email available]]/Table14[[#This Row],[Distinct leads]],0)</f>
        <v>0.42783505154639173</v>
      </c>
      <c r="AE57" s="81">
        <v>31</v>
      </c>
      <c r="AF57" s="102">
        <f>IFERROR(Table14[[#This Row],[HNI (as per customer segmentation)]]/Table14[[#This Row],[Phone number available]],0)</f>
        <v>5.3264604810996562E-2</v>
      </c>
      <c r="AG57" s="18">
        <v>243</v>
      </c>
      <c r="AH57" s="9">
        <f>IFERROR(Table14[[#This Row],[MB Registered]]/Table14[[#This Row],[Phone number available]],0)</f>
        <v>0.4175257731958763</v>
      </c>
      <c r="AI57" s="18">
        <v>119</v>
      </c>
      <c r="AJ57" s="9">
        <f>IFERROR(Table14[[#This Row],[IB Registered]]/Table14[[#This Row],[Phone number available]],0)</f>
        <v>0.20446735395189003</v>
      </c>
      <c r="AK57" s="18">
        <v>476</v>
      </c>
      <c r="AL57" s="9">
        <f>IFERROR(Table14[[#This Row],[MB Eligible]]/Table14[[#This Row],[Phone number available]],0)</f>
        <v>0.81786941580756012</v>
      </c>
      <c r="AM57" s="18">
        <v>245</v>
      </c>
      <c r="AN57" s="82">
        <f>IFERROR(Table14[[#This Row],[IB Eligible]]/Table14[[#This Row],[Phone number available]],0)</f>
        <v>0.42096219931271478</v>
      </c>
      <c r="AO57" s="98">
        <f>Table14[[#This Row],[Phone number available]]/$AT$2</f>
        <v>1.0104166666666667</v>
      </c>
    </row>
    <row r="58" spans="1:41" x14ac:dyDescent="0.35">
      <c r="A58" s="11">
        <v>57</v>
      </c>
      <c r="B58" s="5" t="s">
        <v>312</v>
      </c>
      <c r="C58" s="5" t="s">
        <v>340</v>
      </c>
      <c r="D58" s="5" t="s">
        <v>396</v>
      </c>
      <c r="E58" s="6">
        <v>25904</v>
      </c>
      <c r="F58" s="7">
        <f t="shared" ca="1" si="8"/>
        <v>54</v>
      </c>
      <c r="G58" s="5">
        <v>8</v>
      </c>
      <c r="H5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8" s="57">
        <v>51.361310000000003</v>
      </c>
      <c r="J58" s="34">
        <v>7.9613389999999997</v>
      </c>
      <c r="K58" s="34">
        <f t="shared" si="9"/>
        <v>59.322649000000006</v>
      </c>
      <c r="L58" s="67">
        <f t="shared" si="3"/>
        <v>2.1754143903295049E-3</v>
      </c>
      <c r="M58" s="34">
        <v>65.418103000000002</v>
      </c>
      <c r="N58" s="79">
        <f t="shared" si="4"/>
        <v>1.2250988522819577E-3</v>
      </c>
      <c r="O58" s="80">
        <v>9596</v>
      </c>
      <c r="P58" s="68">
        <f>Table14[[#This Row],[Customer Regisered on MB]]/$O$1</f>
        <v>3.2493357248480387E-3</v>
      </c>
      <c r="Q58" s="194">
        <v>268</v>
      </c>
      <c r="R58" s="107">
        <v>226</v>
      </c>
      <c r="S58" s="107">
        <v>17</v>
      </c>
      <c r="T58" s="107">
        <v>13</v>
      </c>
      <c r="U58" s="195">
        <v>0</v>
      </c>
      <c r="V58" s="16">
        <f>SUM(Table14[[#This Row],[MB Registration]:[Standalone upsell + Rnwl]])</f>
        <v>524</v>
      </c>
      <c r="W58" s="8">
        <v>550</v>
      </c>
      <c r="X58" s="9">
        <f t="shared" si="10"/>
        <v>-4.961832061068705E-2</v>
      </c>
      <c r="Y58" s="8">
        <f t="shared" si="11"/>
        <v>-26</v>
      </c>
      <c r="Z58" s="42" t="str">
        <f t="shared" si="12"/>
        <v>E. 500-750</v>
      </c>
      <c r="AA58" s="197">
        <v>550</v>
      </c>
      <c r="AB58" s="85">
        <f>IFERROR(Table14[[#This Row],[Phone number available]]/Table14[[#This Row],[Distinct leads]],0)</f>
        <v>1</v>
      </c>
      <c r="AC58" s="84">
        <v>220</v>
      </c>
      <c r="AD58" s="100">
        <f>IFERROR(Table14[[#This Row],[Email available]]/Table14[[#This Row],[Distinct leads]],0)</f>
        <v>0.4</v>
      </c>
      <c r="AE58" s="81">
        <v>46</v>
      </c>
      <c r="AF58" s="102">
        <f>IFERROR(Table14[[#This Row],[HNI (as per customer segmentation)]]/Table14[[#This Row],[Phone number available]],0)</f>
        <v>8.3636363636363634E-2</v>
      </c>
      <c r="AG58" s="18">
        <v>210</v>
      </c>
      <c r="AH58" s="9">
        <f>IFERROR(Table14[[#This Row],[MB Registered]]/Table14[[#This Row],[Phone number available]],0)</f>
        <v>0.38181818181818183</v>
      </c>
      <c r="AI58" s="18">
        <v>78</v>
      </c>
      <c r="AJ58" s="9">
        <f>IFERROR(Table14[[#This Row],[IB Registered]]/Table14[[#This Row],[Phone number available]],0)</f>
        <v>0.14181818181818182</v>
      </c>
      <c r="AK58" s="18">
        <v>489</v>
      </c>
      <c r="AL58" s="9">
        <f>IFERROR(Table14[[#This Row],[MB Eligible]]/Table14[[#This Row],[Phone number available]],0)</f>
        <v>0.88909090909090904</v>
      </c>
      <c r="AM58" s="18">
        <v>227</v>
      </c>
      <c r="AN58" s="82">
        <f>IFERROR(Table14[[#This Row],[IB Eligible]]/Table14[[#This Row],[Phone number available]],0)</f>
        <v>0.41272727272727272</v>
      </c>
      <c r="AO58" s="98">
        <f>Table14[[#This Row],[Phone number available]]/$AT$2</f>
        <v>0.95486111111111116</v>
      </c>
    </row>
    <row r="59" spans="1:41" x14ac:dyDescent="0.35">
      <c r="A59" s="11">
        <v>58</v>
      </c>
      <c r="B59" s="5" t="s">
        <v>312</v>
      </c>
      <c r="C59" s="5" t="s">
        <v>340</v>
      </c>
      <c r="D59" s="5" t="s">
        <v>397</v>
      </c>
      <c r="E59" s="6">
        <v>27003</v>
      </c>
      <c r="F59" s="7">
        <f t="shared" ca="1" si="8"/>
        <v>51</v>
      </c>
      <c r="G59" s="5">
        <v>9</v>
      </c>
      <c r="H5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9" s="57">
        <v>135.892064</v>
      </c>
      <c r="J59" s="34">
        <v>13.681770999999999</v>
      </c>
      <c r="K59" s="34">
        <f t="shared" si="9"/>
        <v>149.573835</v>
      </c>
      <c r="L59" s="67">
        <f t="shared" si="3"/>
        <v>5.4850057871787044E-3</v>
      </c>
      <c r="M59" s="34">
        <v>246.45892599999999</v>
      </c>
      <c r="N59" s="79">
        <f t="shared" si="4"/>
        <v>4.615489192299628E-3</v>
      </c>
      <c r="O59" s="80">
        <v>5251</v>
      </c>
      <c r="P59" s="68">
        <f>Table14[[#This Row],[Customer Regisered on MB]]/$O$1</f>
        <v>1.778059805249797E-3</v>
      </c>
      <c r="Q59" s="194">
        <v>183</v>
      </c>
      <c r="R59" s="107">
        <v>586</v>
      </c>
      <c r="S59" s="107">
        <v>34</v>
      </c>
      <c r="T59" s="107">
        <v>16</v>
      </c>
      <c r="U59" s="195">
        <v>2</v>
      </c>
      <c r="V59" s="16">
        <f>SUM(Table14[[#This Row],[MB Registration]:[Standalone upsell + Rnwl]])</f>
        <v>821</v>
      </c>
      <c r="W59" s="8">
        <v>826</v>
      </c>
      <c r="X59" s="9">
        <f t="shared" si="10"/>
        <v>-6.0901339829475543E-3</v>
      </c>
      <c r="Y59" s="8">
        <f t="shared" si="11"/>
        <v>-5</v>
      </c>
      <c r="Z59" s="42" t="str">
        <f t="shared" si="12"/>
        <v>F. 750-100</v>
      </c>
      <c r="AA59" s="197">
        <v>825</v>
      </c>
      <c r="AB59" s="85">
        <f>IFERROR(Table14[[#This Row],[Phone number available]]/Table14[[#This Row],[Distinct leads]],0)</f>
        <v>0.99878934624697335</v>
      </c>
      <c r="AC59" s="84">
        <v>345</v>
      </c>
      <c r="AD59" s="100">
        <f>IFERROR(Table14[[#This Row],[Email available]]/Table14[[#This Row],[Distinct leads]],0)</f>
        <v>0.41767554479418884</v>
      </c>
      <c r="AE59" s="81">
        <v>67</v>
      </c>
      <c r="AF59" s="102">
        <f>IFERROR(Table14[[#This Row],[HNI (as per customer segmentation)]]/Table14[[#This Row],[Phone number available]],0)</f>
        <v>8.1212121212121208E-2</v>
      </c>
      <c r="AG59" s="18">
        <v>326</v>
      </c>
      <c r="AH59" s="9">
        <f>IFERROR(Table14[[#This Row],[MB Registered]]/Table14[[#This Row],[Phone number available]],0)</f>
        <v>0.39515151515151514</v>
      </c>
      <c r="AI59" s="18">
        <v>167</v>
      </c>
      <c r="AJ59" s="9">
        <f>IFERROR(Table14[[#This Row],[IB Registered]]/Table14[[#This Row],[Phone number available]],0)</f>
        <v>0.20242424242424242</v>
      </c>
      <c r="AK59" s="18">
        <v>581</v>
      </c>
      <c r="AL59" s="9">
        <f>IFERROR(Table14[[#This Row],[MB Eligible]]/Table14[[#This Row],[Phone number available]],0)</f>
        <v>0.70424242424242423</v>
      </c>
      <c r="AM59" s="18">
        <v>314</v>
      </c>
      <c r="AN59" s="82">
        <f>IFERROR(Table14[[#This Row],[IB Eligible]]/Table14[[#This Row],[Phone number available]],0)</f>
        <v>0.38060606060606061</v>
      </c>
      <c r="AO59" s="98">
        <f>Table14[[#This Row],[Phone number available]]/$AT$2</f>
        <v>1.4322916666666667</v>
      </c>
    </row>
    <row r="60" spans="1:41" x14ac:dyDescent="0.35">
      <c r="A60" s="11">
        <v>59</v>
      </c>
      <c r="B60" s="5" t="s">
        <v>312</v>
      </c>
      <c r="C60" s="5" t="s">
        <v>340</v>
      </c>
      <c r="D60" s="5" t="s">
        <v>398</v>
      </c>
      <c r="E60" s="6">
        <v>26654</v>
      </c>
      <c r="F60" s="7">
        <f t="shared" ca="1" si="8"/>
        <v>52</v>
      </c>
      <c r="G60" s="5">
        <v>8</v>
      </c>
      <c r="H6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0" s="57">
        <v>51.181474999999999</v>
      </c>
      <c r="J60" s="34">
        <v>8.6920009999999994</v>
      </c>
      <c r="K60" s="34">
        <f t="shared" si="9"/>
        <v>59.873475999999997</v>
      </c>
      <c r="L60" s="67">
        <f t="shared" si="3"/>
        <v>2.1956137071601142E-3</v>
      </c>
      <c r="M60" s="34">
        <v>112.292061</v>
      </c>
      <c r="N60" s="79">
        <f t="shared" si="4"/>
        <v>2.1029175219506985E-3</v>
      </c>
      <c r="O60" s="80">
        <v>4290</v>
      </c>
      <c r="P60" s="68">
        <f>Table14[[#This Row],[Customer Regisered on MB]]/$O$1</f>
        <v>1.4526521737805425E-3</v>
      </c>
      <c r="Q60" s="194">
        <v>186</v>
      </c>
      <c r="R60" s="107">
        <v>296</v>
      </c>
      <c r="S60" s="107">
        <v>28</v>
      </c>
      <c r="T60" s="107">
        <v>21</v>
      </c>
      <c r="U60" s="195">
        <v>0</v>
      </c>
      <c r="V60" s="16">
        <f>SUM(Table14[[#This Row],[MB Registration]:[Standalone upsell + Rnwl]])</f>
        <v>531</v>
      </c>
      <c r="W60" s="8">
        <v>527</v>
      </c>
      <c r="X60" s="9">
        <f t="shared" si="10"/>
        <v>7.532956685499026E-3</v>
      </c>
      <c r="Y60" s="8">
        <f t="shared" si="11"/>
        <v>4</v>
      </c>
      <c r="Z60" s="42" t="str">
        <f t="shared" si="12"/>
        <v>E. 500-750</v>
      </c>
      <c r="AA60" s="197">
        <v>527</v>
      </c>
      <c r="AB60" s="85">
        <f>IFERROR(Table14[[#This Row],[Phone number available]]/Table14[[#This Row],[Distinct leads]],0)</f>
        <v>1</v>
      </c>
      <c r="AC60" s="84">
        <v>257</v>
      </c>
      <c r="AD60" s="100">
        <f>IFERROR(Table14[[#This Row],[Email available]]/Table14[[#This Row],[Distinct leads]],0)</f>
        <v>0.48766603415559773</v>
      </c>
      <c r="AE60" s="81">
        <v>37</v>
      </c>
      <c r="AF60" s="102">
        <f>IFERROR(Table14[[#This Row],[HNI (as per customer segmentation)]]/Table14[[#This Row],[Phone number available]],0)</f>
        <v>7.020872865275142E-2</v>
      </c>
      <c r="AG60" s="18">
        <v>203</v>
      </c>
      <c r="AH60" s="9">
        <f>IFERROR(Table14[[#This Row],[MB Registered]]/Table14[[#This Row],[Phone number available]],0)</f>
        <v>0.38519924098671726</v>
      </c>
      <c r="AI60" s="18">
        <v>113</v>
      </c>
      <c r="AJ60" s="9">
        <f>IFERROR(Table14[[#This Row],[IB Registered]]/Table14[[#This Row],[Phone number available]],0)</f>
        <v>0.2144212523719165</v>
      </c>
      <c r="AK60" s="18">
        <v>415</v>
      </c>
      <c r="AL60" s="9">
        <f>IFERROR(Table14[[#This Row],[MB Eligible]]/Table14[[#This Row],[Phone number available]],0)</f>
        <v>0.78747628083491461</v>
      </c>
      <c r="AM60" s="18">
        <v>222</v>
      </c>
      <c r="AN60" s="82">
        <f>IFERROR(Table14[[#This Row],[IB Eligible]]/Table14[[#This Row],[Phone number available]],0)</f>
        <v>0.42125237191650855</v>
      </c>
      <c r="AO60" s="98">
        <f>Table14[[#This Row],[Phone number available]]/$AT$2</f>
        <v>0.91493055555555558</v>
      </c>
    </row>
    <row r="61" spans="1:41" x14ac:dyDescent="0.35">
      <c r="A61" s="11">
        <v>60</v>
      </c>
      <c r="B61" s="5" t="s">
        <v>312</v>
      </c>
      <c r="C61" s="5" t="s">
        <v>340</v>
      </c>
      <c r="D61" s="5" t="s">
        <v>399</v>
      </c>
      <c r="E61" s="6">
        <v>17338</v>
      </c>
      <c r="F61" s="7">
        <f t="shared" ca="1" si="8"/>
        <v>77</v>
      </c>
      <c r="G61" s="5">
        <v>8</v>
      </c>
      <c r="H6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1" s="57">
        <v>66.784835000000001</v>
      </c>
      <c r="J61" s="34">
        <v>13.534091</v>
      </c>
      <c r="K61" s="34">
        <f t="shared" si="9"/>
        <v>80.318926000000005</v>
      </c>
      <c r="L61" s="67">
        <f t="shared" si="3"/>
        <v>2.945366573839456E-3</v>
      </c>
      <c r="M61" s="34">
        <v>179.057918</v>
      </c>
      <c r="N61" s="79">
        <f t="shared" si="4"/>
        <v>3.3532560525913885E-3</v>
      </c>
      <c r="O61" s="80">
        <v>4297</v>
      </c>
      <c r="P61" s="68">
        <f>Table14[[#This Row],[Customer Regisered on MB]]/$O$1</f>
        <v>1.4550224687027952E-3</v>
      </c>
      <c r="Q61" s="194">
        <v>172</v>
      </c>
      <c r="R61" s="107">
        <v>245</v>
      </c>
      <c r="S61" s="107">
        <v>22</v>
      </c>
      <c r="T61" s="107">
        <v>15</v>
      </c>
      <c r="U61" s="195">
        <v>0</v>
      </c>
      <c r="V61" s="16">
        <f>SUM(Table14[[#This Row],[MB Registration]:[Standalone upsell + Rnwl]])</f>
        <v>454</v>
      </c>
      <c r="W61" s="8">
        <v>469</v>
      </c>
      <c r="X61" s="9">
        <f t="shared" si="10"/>
        <v>-3.3039647577092435E-2</v>
      </c>
      <c r="Y61" s="8">
        <f t="shared" si="11"/>
        <v>-15</v>
      </c>
      <c r="Z61" s="42" t="str">
        <f t="shared" si="12"/>
        <v>D. 240-500</v>
      </c>
      <c r="AA61" s="197">
        <v>469</v>
      </c>
      <c r="AB61" s="85">
        <f>IFERROR(Table14[[#This Row],[Phone number available]]/Table14[[#This Row],[Distinct leads]],0)</f>
        <v>1</v>
      </c>
      <c r="AC61" s="84">
        <v>171</v>
      </c>
      <c r="AD61" s="100">
        <f>IFERROR(Table14[[#This Row],[Email available]]/Table14[[#This Row],[Distinct leads]],0)</f>
        <v>0.3646055437100213</v>
      </c>
      <c r="AE61" s="81">
        <v>46</v>
      </c>
      <c r="AF61" s="102">
        <f>IFERROR(Table14[[#This Row],[HNI (as per customer segmentation)]]/Table14[[#This Row],[Phone number available]],0)</f>
        <v>9.8081023454157784E-2</v>
      </c>
      <c r="AG61" s="18">
        <v>123</v>
      </c>
      <c r="AH61" s="9">
        <f>IFERROR(Table14[[#This Row],[MB Registered]]/Table14[[#This Row],[Phone number available]],0)</f>
        <v>0.26226012793176973</v>
      </c>
      <c r="AI61" s="18">
        <v>93</v>
      </c>
      <c r="AJ61" s="9">
        <f>IFERROR(Table14[[#This Row],[IB Registered]]/Table14[[#This Row],[Phone number available]],0)</f>
        <v>0.19829424307036247</v>
      </c>
      <c r="AK61" s="18">
        <v>351</v>
      </c>
      <c r="AL61" s="9">
        <f>IFERROR(Table14[[#This Row],[MB Eligible]]/Table14[[#This Row],[Phone number available]],0)</f>
        <v>0.74840085287846481</v>
      </c>
      <c r="AM61" s="18">
        <v>159</v>
      </c>
      <c r="AN61" s="82">
        <f>IFERROR(Table14[[#This Row],[IB Eligible]]/Table14[[#This Row],[Phone number available]],0)</f>
        <v>0.33901918976545842</v>
      </c>
      <c r="AO61" s="98">
        <f>Table14[[#This Row],[Phone number available]]/$AT$2</f>
        <v>0.81423611111111116</v>
      </c>
    </row>
    <row r="62" spans="1:41" x14ac:dyDescent="0.35">
      <c r="A62" s="11">
        <v>61</v>
      </c>
      <c r="B62" s="5" t="s">
        <v>312</v>
      </c>
      <c r="C62" s="5" t="s">
        <v>340</v>
      </c>
      <c r="D62" s="5" t="s">
        <v>400</v>
      </c>
      <c r="E62" s="6">
        <v>26646</v>
      </c>
      <c r="F62" s="7">
        <f t="shared" ca="1" si="8"/>
        <v>52</v>
      </c>
      <c r="G62" s="5">
        <v>11</v>
      </c>
      <c r="H62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62" s="57">
        <v>140.53276500000001</v>
      </c>
      <c r="J62" s="34">
        <v>56.165152999999997</v>
      </c>
      <c r="K62" s="34">
        <f t="shared" si="9"/>
        <v>196.69791800000002</v>
      </c>
      <c r="L62" s="67">
        <f t="shared" si="3"/>
        <v>7.2130878943901001E-3</v>
      </c>
      <c r="M62" s="34">
        <v>518.828035</v>
      </c>
      <c r="N62" s="79">
        <f t="shared" si="4"/>
        <v>9.7162039414411521E-3</v>
      </c>
      <c r="O62" s="80">
        <v>6584</v>
      </c>
      <c r="P62" s="68">
        <f>Table14[[#This Row],[Customer Regisered on MB]]/$O$1</f>
        <v>2.2294316811587627E-3</v>
      </c>
      <c r="Q62" s="194">
        <v>351</v>
      </c>
      <c r="R62" s="107">
        <v>688</v>
      </c>
      <c r="S62" s="107">
        <v>28</v>
      </c>
      <c r="T62" s="107">
        <v>40</v>
      </c>
      <c r="U62" s="195">
        <v>4</v>
      </c>
      <c r="V62" s="16">
        <f>SUM(Table14[[#This Row],[MB Registration]:[Standalone upsell + Rnwl]])</f>
        <v>1111</v>
      </c>
      <c r="W62" s="8">
        <v>1137</v>
      </c>
      <c r="X62" s="9">
        <f t="shared" si="10"/>
        <v>-2.3402340234023322E-2</v>
      </c>
      <c r="Y62" s="8">
        <f t="shared" si="11"/>
        <v>-26</v>
      </c>
      <c r="Z62" s="42" t="str">
        <f t="shared" si="12"/>
        <v>G. Above 1000</v>
      </c>
      <c r="AA62" s="197">
        <v>1136</v>
      </c>
      <c r="AB62" s="85">
        <f>IFERROR(Table14[[#This Row],[Phone number available]]/Table14[[#This Row],[Distinct leads]],0)</f>
        <v>0.99912049252418644</v>
      </c>
      <c r="AC62" s="84">
        <v>749</v>
      </c>
      <c r="AD62" s="100">
        <f>IFERROR(Table14[[#This Row],[Email available]]/Table14[[#This Row],[Distinct leads]],0)</f>
        <v>0.65875109938434473</v>
      </c>
      <c r="AE62" s="81">
        <v>99</v>
      </c>
      <c r="AF62" s="102">
        <f>IFERROR(Table14[[#This Row],[HNI (as per customer segmentation)]]/Table14[[#This Row],[Phone number available]],0)</f>
        <v>8.7147887323943657E-2</v>
      </c>
      <c r="AG62" s="18">
        <v>350</v>
      </c>
      <c r="AH62" s="9">
        <f>IFERROR(Table14[[#This Row],[MB Registered]]/Table14[[#This Row],[Phone number available]],0)</f>
        <v>0.30809859154929575</v>
      </c>
      <c r="AI62" s="18">
        <v>299</v>
      </c>
      <c r="AJ62" s="9">
        <f>IFERROR(Table14[[#This Row],[IB Registered]]/Table14[[#This Row],[Phone number available]],0)</f>
        <v>0.26320422535211269</v>
      </c>
      <c r="AK62" s="18">
        <v>809</v>
      </c>
      <c r="AL62" s="9">
        <f>IFERROR(Table14[[#This Row],[MB Eligible]]/Table14[[#This Row],[Phone number available]],0)</f>
        <v>0.71214788732394363</v>
      </c>
      <c r="AM62" s="18">
        <v>573</v>
      </c>
      <c r="AN62" s="82">
        <f>IFERROR(Table14[[#This Row],[IB Eligible]]/Table14[[#This Row],[Phone number available]],0)</f>
        <v>0.50440140845070425</v>
      </c>
      <c r="AO62" s="98">
        <f>Table14[[#This Row],[Phone number available]]/$AT$2</f>
        <v>1.9722222222222223</v>
      </c>
    </row>
    <row r="63" spans="1:41" x14ac:dyDescent="0.35">
      <c r="A63" s="11">
        <v>62</v>
      </c>
      <c r="B63" s="5" t="s">
        <v>312</v>
      </c>
      <c r="C63" s="5" t="s">
        <v>340</v>
      </c>
      <c r="D63" s="5" t="s">
        <v>401</v>
      </c>
      <c r="E63" s="6">
        <v>26980</v>
      </c>
      <c r="F63" s="7">
        <f t="shared" ca="1" si="8"/>
        <v>51</v>
      </c>
      <c r="G63" s="5">
        <v>10</v>
      </c>
      <c r="H63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63" s="57">
        <v>87.480891999999997</v>
      </c>
      <c r="J63" s="34">
        <v>32.242967</v>
      </c>
      <c r="K63" s="34">
        <f t="shared" si="9"/>
        <v>119.723859</v>
      </c>
      <c r="L63" s="67">
        <f t="shared" si="3"/>
        <v>4.3903805734363047E-3</v>
      </c>
      <c r="M63" s="34">
        <v>161.13935699999999</v>
      </c>
      <c r="N63" s="79">
        <f t="shared" si="4"/>
        <v>3.0176913157838377E-3</v>
      </c>
      <c r="O63" s="80">
        <v>6009</v>
      </c>
      <c r="P63" s="68">
        <f>Table14[[#This Row],[Customer Regisered on MB]]/$O$1</f>
        <v>2.0347288839737249E-3</v>
      </c>
      <c r="Q63" s="194">
        <v>241</v>
      </c>
      <c r="R63" s="107">
        <v>406</v>
      </c>
      <c r="S63" s="107">
        <v>42</v>
      </c>
      <c r="T63" s="107">
        <v>19</v>
      </c>
      <c r="U63" s="195">
        <v>2</v>
      </c>
      <c r="V63" s="16">
        <f>SUM(Table14[[#This Row],[MB Registration]:[Standalone upsell + Rnwl]])</f>
        <v>710</v>
      </c>
      <c r="W63" s="8">
        <v>720</v>
      </c>
      <c r="X63" s="9">
        <f t="shared" si="10"/>
        <v>-1.4084507042253502E-2</v>
      </c>
      <c r="Y63" s="8">
        <f t="shared" si="11"/>
        <v>-10</v>
      </c>
      <c r="Z63" s="42" t="str">
        <f t="shared" si="12"/>
        <v>E. 500-750</v>
      </c>
      <c r="AA63" s="197">
        <v>720</v>
      </c>
      <c r="AB63" s="85">
        <f>IFERROR(Table14[[#This Row],[Phone number available]]/Table14[[#This Row],[Distinct leads]],0)</f>
        <v>1</v>
      </c>
      <c r="AC63" s="84">
        <v>367</v>
      </c>
      <c r="AD63" s="100">
        <f>IFERROR(Table14[[#This Row],[Email available]]/Table14[[#This Row],[Distinct leads]],0)</f>
        <v>0.50972222222222219</v>
      </c>
      <c r="AE63" s="81">
        <v>49</v>
      </c>
      <c r="AF63" s="102">
        <f>IFERROR(Table14[[#This Row],[HNI (as per customer segmentation)]]/Table14[[#This Row],[Phone number available]],0)</f>
        <v>6.805555555555555E-2</v>
      </c>
      <c r="AG63" s="18">
        <v>247</v>
      </c>
      <c r="AH63" s="9">
        <f>IFERROR(Table14[[#This Row],[MB Registered]]/Table14[[#This Row],[Phone number available]],0)</f>
        <v>0.34305555555555556</v>
      </c>
      <c r="AI63" s="18">
        <v>160</v>
      </c>
      <c r="AJ63" s="9">
        <f>IFERROR(Table14[[#This Row],[IB Registered]]/Table14[[#This Row],[Phone number available]],0)</f>
        <v>0.22222222222222221</v>
      </c>
      <c r="AK63" s="18">
        <v>572</v>
      </c>
      <c r="AL63" s="9">
        <f>IFERROR(Table14[[#This Row],[MB Eligible]]/Table14[[#This Row],[Phone number available]],0)</f>
        <v>0.7944444444444444</v>
      </c>
      <c r="AM63" s="18">
        <v>321</v>
      </c>
      <c r="AN63" s="82">
        <f>IFERROR(Table14[[#This Row],[IB Eligible]]/Table14[[#This Row],[Phone number available]],0)</f>
        <v>0.44583333333333336</v>
      </c>
      <c r="AO63" s="98">
        <f>Table14[[#This Row],[Phone number available]]/$AT$2</f>
        <v>1.25</v>
      </c>
    </row>
    <row r="64" spans="1:41" x14ac:dyDescent="0.35">
      <c r="A64" s="11">
        <v>63</v>
      </c>
      <c r="B64" s="5" t="s">
        <v>312</v>
      </c>
      <c r="C64" s="5" t="s">
        <v>340</v>
      </c>
      <c r="D64" s="5" t="s">
        <v>402</v>
      </c>
      <c r="E64" s="6">
        <v>23632</v>
      </c>
      <c r="F64" s="7">
        <f t="shared" ca="1" si="8"/>
        <v>60</v>
      </c>
      <c r="G64" s="5">
        <v>10</v>
      </c>
      <c r="H64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64" s="57">
        <v>94.006686000000002</v>
      </c>
      <c r="J64" s="34">
        <v>28.567603999999999</v>
      </c>
      <c r="K64" s="34">
        <f t="shared" si="9"/>
        <v>122.57429</v>
      </c>
      <c r="L64" s="67">
        <f t="shared" si="3"/>
        <v>4.494908417701002E-3</v>
      </c>
      <c r="M64" s="34">
        <v>500.03919500000001</v>
      </c>
      <c r="N64" s="79">
        <f t="shared" si="4"/>
        <v>9.3643413030563422E-3</v>
      </c>
      <c r="O64" s="80">
        <v>4782</v>
      </c>
      <c r="P64" s="68">
        <f>Table14[[#This Row],[Customer Regisered on MB]]/$O$1</f>
        <v>1.6192500454588704E-3</v>
      </c>
      <c r="Q64" s="194">
        <v>292</v>
      </c>
      <c r="R64" s="107">
        <v>520</v>
      </c>
      <c r="S64" s="107">
        <v>102</v>
      </c>
      <c r="T64" s="107">
        <v>32</v>
      </c>
      <c r="U64" s="195">
        <v>2</v>
      </c>
      <c r="V64" s="16">
        <f>SUM(Table14[[#This Row],[MB Registration]:[Standalone upsell + Rnwl]])</f>
        <v>948</v>
      </c>
      <c r="W64" s="8">
        <v>949</v>
      </c>
      <c r="X64" s="9">
        <f t="shared" si="10"/>
        <v>-1.0548523206750371E-3</v>
      </c>
      <c r="Y64" s="8">
        <f t="shared" si="11"/>
        <v>-1</v>
      </c>
      <c r="Z64" s="42" t="str">
        <f t="shared" si="12"/>
        <v>F. 750-100</v>
      </c>
      <c r="AA64" s="197">
        <v>947</v>
      </c>
      <c r="AB64" s="85">
        <f>IFERROR(Table14[[#This Row],[Phone number available]]/Table14[[#This Row],[Distinct leads]],0)</f>
        <v>0.99789251844046367</v>
      </c>
      <c r="AC64" s="84">
        <v>413</v>
      </c>
      <c r="AD64" s="100">
        <f>IFERROR(Table14[[#This Row],[Email available]]/Table14[[#This Row],[Distinct leads]],0)</f>
        <v>0.43519494204425713</v>
      </c>
      <c r="AE64" s="81">
        <v>109</v>
      </c>
      <c r="AF64" s="102">
        <f>IFERROR(Table14[[#This Row],[HNI (as per customer segmentation)]]/Table14[[#This Row],[Phone number available]],0)</f>
        <v>0.11510031678986272</v>
      </c>
      <c r="AG64" s="18">
        <v>318</v>
      </c>
      <c r="AH64" s="9">
        <f>IFERROR(Table14[[#This Row],[MB Registered]]/Table14[[#This Row],[Phone number available]],0)</f>
        <v>0.33579725448785641</v>
      </c>
      <c r="AI64" s="18">
        <v>252</v>
      </c>
      <c r="AJ64" s="9">
        <f>IFERROR(Table14[[#This Row],[IB Registered]]/Table14[[#This Row],[Phone number available]],0)</f>
        <v>0.26610348468848999</v>
      </c>
      <c r="AK64" s="18">
        <v>715</v>
      </c>
      <c r="AL64" s="9">
        <f>IFERROR(Table14[[#This Row],[MB Eligible]]/Table14[[#This Row],[Phone number available]],0)</f>
        <v>0.75501583949313622</v>
      </c>
      <c r="AM64" s="18">
        <v>413</v>
      </c>
      <c r="AN64" s="82">
        <f>IFERROR(Table14[[#This Row],[IB Eligible]]/Table14[[#This Row],[Phone number available]],0)</f>
        <v>0.43611404435058077</v>
      </c>
      <c r="AO64" s="98">
        <f>Table14[[#This Row],[Phone number available]]/$AT$2</f>
        <v>1.6440972222222223</v>
      </c>
    </row>
    <row r="65" spans="1:41" x14ac:dyDescent="0.35">
      <c r="A65" s="11">
        <v>64</v>
      </c>
      <c r="B65" s="5" t="s">
        <v>312</v>
      </c>
      <c r="C65" s="5" t="s">
        <v>340</v>
      </c>
      <c r="D65" s="5" t="s">
        <v>403</v>
      </c>
      <c r="E65" s="6">
        <v>26879</v>
      </c>
      <c r="F65" s="7">
        <f t="shared" ca="1" si="8"/>
        <v>51</v>
      </c>
      <c r="G65" s="5">
        <v>12</v>
      </c>
      <c r="H65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65" s="57">
        <v>142.23680300000001</v>
      </c>
      <c r="J65" s="34">
        <v>15.281743000000001</v>
      </c>
      <c r="K65" s="34">
        <f t="shared" si="9"/>
        <v>157.51854600000001</v>
      </c>
      <c r="L65" s="67">
        <f t="shared" si="3"/>
        <v>5.7763454176191645E-3</v>
      </c>
      <c r="M65" s="34">
        <v>236.924644</v>
      </c>
      <c r="N65" s="79">
        <f t="shared" si="4"/>
        <v>4.436938647421668E-3</v>
      </c>
      <c r="O65" s="80">
        <v>8816</v>
      </c>
      <c r="P65" s="68">
        <f>Table14[[#This Row],[Customer Regisered on MB]]/$O$1</f>
        <v>2.9852171477970308E-3</v>
      </c>
      <c r="Q65" s="194">
        <v>553</v>
      </c>
      <c r="R65" s="107">
        <v>687</v>
      </c>
      <c r="S65" s="107">
        <v>43</v>
      </c>
      <c r="T65" s="107">
        <v>47</v>
      </c>
      <c r="U65" s="195">
        <v>4</v>
      </c>
      <c r="V65" s="16">
        <f>SUM(Table14[[#This Row],[MB Registration]:[Standalone upsell + Rnwl]])</f>
        <v>1334</v>
      </c>
      <c r="W65" s="8">
        <v>1360</v>
      </c>
      <c r="X65" s="9">
        <f t="shared" si="10"/>
        <v>-1.9490254872563728E-2</v>
      </c>
      <c r="Y65" s="8">
        <f t="shared" si="11"/>
        <v>-26</v>
      </c>
      <c r="Z65" s="42" t="str">
        <f t="shared" si="12"/>
        <v>G. Above 1000</v>
      </c>
      <c r="AA65" s="197">
        <v>1360</v>
      </c>
      <c r="AB65" s="85">
        <f>IFERROR(Table14[[#This Row],[Phone number available]]/Table14[[#This Row],[Distinct leads]],0)</f>
        <v>1</v>
      </c>
      <c r="AC65" s="84">
        <v>688</v>
      </c>
      <c r="AD65" s="100">
        <f>IFERROR(Table14[[#This Row],[Email available]]/Table14[[#This Row],[Distinct leads]],0)</f>
        <v>0.50588235294117645</v>
      </c>
      <c r="AE65" s="81">
        <v>124</v>
      </c>
      <c r="AF65" s="102">
        <f>IFERROR(Table14[[#This Row],[HNI (as per customer segmentation)]]/Table14[[#This Row],[Phone number available]],0)</f>
        <v>9.1176470588235289E-2</v>
      </c>
      <c r="AG65" s="18">
        <v>432</v>
      </c>
      <c r="AH65" s="9">
        <f>IFERROR(Table14[[#This Row],[MB Registered]]/Table14[[#This Row],[Phone number available]],0)</f>
        <v>0.31764705882352939</v>
      </c>
      <c r="AI65" s="18">
        <v>243</v>
      </c>
      <c r="AJ65" s="9">
        <f>IFERROR(Table14[[#This Row],[IB Registered]]/Table14[[#This Row],[Phone number available]],0)</f>
        <v>0.1786764705882353</v>
      </c>
      <c r="AK65" s="18">
        <v>1105</v>
      </c>
      <c r="AL65" s="9">
        <f>IFERROR(Table14[[#This Row],[MB Eligible]]/Table14[[#This Row],[Phone number available]],0)</f>
        <v>0.8125</v>
      </c>
      <c r="AM65" s="18">
        <v>585</v>
      </c>
      <c r="AN65" s="82">
        <f>IFERROR(Table14[[#This Row],[IB Eligible]]/Table14[[#This Row],[Phone number available]],0)</f>
        <v>0.43014705882352944</v>
      </c>
      <c r="AO65" s="98">
        <f>Table14[[#This Row],[Phone number available]]/$AT$2</f>
        <v>2.3611111111111112</v>
      </c>
    </row>
    <row r="66" spans="1:41" x14ac:dyDescent="0.35">
      <c r="A66" s="11">
        <v>65</v>
      </c>
      <c r="B66" s="5" t="s">
        <v>312</v>
      </c>
      <c r="C66" s="5" t="s">
        <v>340</v>
      </c>
      <c r="D66" s="5" t="s">
        <v>404</v>
      </c>
      <c r="E66" s="6">
        <v>25288</v>
      </c>
      <c r="F66" s="7">
        <f t="shared" ca="1" si="8"/>
        <v>56</v>
      </c>
      <c r="G66" s="5">
        <v>9</v>
      </c>
      <c r="H6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6" s="57">
        <v>109.678072</v>
      </c>
      <c r="J66" s="34">
        <v>14.84</v>
      </c>
      <c r="K66" s="34">
        <f t="shared" si="9"/>
        <v>124.518072</v>
      </c>
      <c r="L66" s="67">
        <f t="shared" si="3"/>
        <v>4.5661886353875634E-3</v>
      </c>
      <c r="M66" s="34">
        <v>221.84117900000001</v>
      </c>
      <c r="N66" s="79">
        <f t="shared" si="4"/>
        <v>4.1544673617603424E-3</v>
      </c>
      <c r="O66" s="80">
        <v>8825</v>
      </c>
      <c r="P66" s="68">
        <f>Table14[[#This Row],[Customer Regisered on MB]]/$O$1</f>
        <v>2.988264669839927E-3</v>
      </c>
      <c r="Q66" s="194">
        <v>423</v>
      </c>
      <c r="R66" s="107">
        <v>725</v>
      </c>
      <c r="S66" s="107">
        <v>53</v>
      </c>
      <c r="T66" s="107">
        <v>23</v>
      </c>
      <c r="U66" s="195">
        <v>4</v>
      </c>
      <c r="V66" s="16">
        <f>SUM(Table14[[#This Row],[MB Registration]:[Standalone upsell + Rnwl]])</f>
        <v>1228</v>
      </c>
      <c r="W66" s="8">
        <v>1250</v>
      </c>
      <c r="X66" s="9">
        <f t="shared" si="10"/>
        <v>-1.791530944625408E-2</v>
      </c>
      <c r="Y66" s="8">
        <f t="shared" si="11"/>
        <v>-22</v>
      </c>
      <c r="Z66" s="42" t="str">
        <f t="shared" si="12"/>
        <v>G. Above 1000</v>
      </c>
      <c r="AA66" s="197">
        <v>1248</v>
      </c>
      <c r="AB66" s="85">
        <f>IFERROR(Table14[[#This Row],[Phone number available]]/Table14[[#This Row],[Distinct leads]],0)</f>
        <v>0.99839999999999995</v>
      </c>
      <c r="AC66" s="84">
        <v>487</v>
      </c>
      <c r="AD66" s="100">
        <f>IFERROR(Table14[[#This Row],[Email available]]/Table14[[#This Row],[Distinct leads]],0)</f>
        <v>0.3896</v>
      </c>
      <c r="AE66" s="81">
        <v>100</v>
      </c>
      <c r="AF66" s="102">
        <f>IFERROR(Table14[[#This Row],[HNI (as per customer segmentation)]]/Table14[[#This Row],[Phone number available]],0)</f>
        <v>8.0128205128205135E-2</v>
      </c>
      <c r="AG66" s="18">
        <v>440</v>
      </c>
      <c r="AH66" s="9">
        <f>IFERROR(Table14[[#This Row],[MB Registered]]/Table14[[#This Row],[Phone number available]],0)</f>
        <v>0.35256410256410259</v>
      </c>
      <c r="AI66" s="18">
        <v>285</v>
      </c>
      <c r="AJ66" s="9">
        <f>IFERROR(Table14[[#This Row],[IB Registered]]/Table14[[#This Row],[Phone number available]],0)</f>
        <v>0.22836538461538461</v>
      </c>
      <c r="AK66" s="18">
        <v>960</v>
      </c>
      <c r="AL66" s="9">
        <f>IFERROR(Table14[[#This Row],[MB Eligible]]/Table14[[#This Row],[Phone number available]],0)</f>
        <v>0.76923076923076927</v>
      </c>
      <c r="AM66" s="18">
        <v>506</v>
      </c>
      <c r="AN66" s="82">
        <f>IFERROR(Table14[[#This Row],[IB Eligible]]/Table14[[#This Row],[Phone number available]],0)</f>
        <v>0.40544871794871795</v>
      </c>
      <c r="AO66" s="98">
        <f>Table14[[#This Row],[Phone number available]]/$AT$2</f>
        <v>2.1666666666666665</v>
      </c>
    </row>
    <row r="67" spans="1:41" x14ac:dyDescent="0.35">
      <c r="A67" s="11">
        <v>66</v>
      </c>
      <c r="B67" s="5" t="s">
        <v>312</v>
      </c>
      <c r="C67" s="5" t="s">
        <v>340</v>
      </c>
      <c r="D67" s="5" t="s">
        <v>405</v>
      </c>
      <c r="E67" s="6">
        <v>26653</v>
      </c>
      <c r="F67" s="7">
        <f t="shared" ca="1" si="8"/>
        <v>52</v>
      </c>
      <c r="G67" s="5">
        <v>10</v>
      </c>
      <c r="H67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67" s="57">
        <v>76.178640999999999</v>
      </c>
      <c r="J67" s="34">
        <v>10.259542</v>
      </c>
      <c r="K67" s="34">
        <f t="shared" si="9"/>
        <v>86.438182999999995</v>
      </c>
      <c r="L67" s="67">
        <f t="shared" si="3"/>
        <v>3.169765179773667E-3</v>
      </c>
      <c r="M67" s="34">
        <v>130.19230400000001</v>
      </c>
      <c r="N67" s="79">
        <f t="shared" si="4"/>
        <v>2.4381392136415773E-3</v>
      </c>
      <c r="O67" s="80">
        <v>4783</v>
      </c>
      <c r="P67" s="68">
        <f>Table14[[#This Row],[Customer Regisered on MB]]/$O$1</f>
        <v>1.6195886590191922E-3</v>
      </c>
      <c r="Q67" s="194">
        <v>364</v>
      </c>
      <c r="R67" s="107">
        <v>395</v>
      </c>
      <c r="S67" s="107">
        <v>52</v>
      </c>
      <c r="T67" s="107">
        <v>32</v>
      </c>
      <c r="U67" s="195">
        <v>2</v>
      </c>
      <c r="V67" s="16">
        <f>SUM(Table14[[#This Row],[MB Registration]:[Standalone upsell + Rnwl]])</f>
        <v>845</v>
      </c>
      <c r="W67" s="8">
        <v>830</v>
      </c>
      <c r="X67" s="9">
        <f t="shared" si="10"/>
        <v>1.7751479289940808E-2</v>
      </c>
      <c r="Y67" s="8">
        <f t="shared" si="11"/>
        <v>15</v>
      </c>
      <c r="Z67" s="42" t="str">
        <f t="shared" si="12"/>
        <v>F. 750-100</v>
      </c>
      <c r="AA67" s="197">
        <v>830</v>
      </c>
      <c r="AB67" s="85">
        <f>IFERROR(Table14[[#This Row],[Phone number available]]/Table14[[#This Row],[Distinct leads]],0)</f>
        <v>1</v>
      </c>
      <c r="AC67" s="84">
        <v>370</v>
      </c>
      <c r="AD67" s="100">
        <f>IFERROR(Table14[[#This Row],[Email available]]/Table14[[#This Row],[Distinct leads]],0)</f>
        <v>0.44578313253012047</v>
      </c>
      <c r="AE67" s="81">
        <v>72</v>
      </c>
      <c r="AF67" s="102">
        <f>IFERROR(Table14[[#This Row],[HNI (as per customer segmentation)]]/Table14[[#This Row],[Phone number available]],0)</f>
        <v>8.6746987951807228E-2</v>
      </c>
      <c r="AG67" s="18">
        <v>251</v>
      </c>
      <c r="AH67" s="9">
        <f>IFERROR(Table14[[#This Row],[MB Registered]]/Table14[[#This Row],[Phone number available]],0)</f>
        <v>0.30240963855421688</v>
      </c>
      <c r="AI67" s="18">
        <v>165</v>
      </c>
      <c r="AJ67" s="9">
        <f>IFERROR(Table14[[#This Row],[IB Registered]]/Table14[[#This Row],[Phone number available]],0)</f>
        <v>0.19879518072289157</v>
      </c>
      <c r="AK67" s="18">
        <v>693</v>
      </c>
      <c r="AL67" s="9">
        <f>IFERROR(Table14[[#This Row],[MB Eligible]]/Table14[[#This Row],[Phone number available]],0)</f>
        <v>0.83493975903614459</v>
      </c>
      <c r="AM67" s="18">
        <v>335</v>
      </c>
      <c r="AN67" s="82">
        <f>IFERROR(Table14[[#This Row],[IB Eligible]]/Table14[[#This Row],[Phone number available]],0)</f>
        <v>0.40361445783132532</v>
      </c>
      <c r="AO67" s="98">
        <f>Table14[[#This Row],[Phone number available]]/$AT$2</f>
        <v>1.4409722222222223</v>
      </c>
    </row>
    <row r="68" spans="1:41" x14ac:dyDescent="0.35">
      <c r="A68" s="11">
        <v>67</v>
      </c>
      <c r="B68" s="5" t="s">
        <v>312</v>
      </c>
      <c r="C68" s="5" t="s">
        <v>340</v>
      </c>
      <c r="D68" s="5" t="s">
        <v>406</v>
      </c>
      <c r="E68" s="6">
        <v>26655</v>
      </c>
      <c r="F68" s="7">
        <f t="shared" ref="F68:F126" ca="1" si="13">_xlfn.FLOOR.MATH((TODAY()-E68)/365)</f>
        <v>52</v>
      </c>
      <c r="G68" s="5">
        <v>7</v>
      </c>
      <c r="H6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8" s="57">
        <v>111.518967</v>
      </c>
      <c r="J68" s="34">
        <v>13.048700999999999</v>
      </c>
      <c r="K68" s="34">
        <f t="shared" ref="K68:K126" si="14">I68+J68</f>
        <v>124.567668</v>
      </c>
      <c r="L68" s="67">
        <f t="shared" ref="L68:L131" si="15">K68/$K$1</f>
        <v>4.5680073648934347E-3</v>
      </c>
      <c r="M68" s="34">
        <v>175.290762</v>
      </c>
      <c r="N68" s="79">
        <f t="shared" ref="N68:N131" si="16">M68/$M$1</f>
        <v>3.2827077138239515E-3</v>
      </c>
      <c r="O68" s="80">
        <v>7968</v>
      </c>
      <c r="P68" s="68">
        <f>Table14[[#This Row],[Customer Regisered on MB]]/$O$1</f>
        <v>2.6980728486441403E-3</v>
      </c>
      <c r="Q68" s="194">
        <v>540</v>
      </c>
      <c r="R68" s="107">
        <v>578</v>
      </c>
      <c r="S68" s="107">
        <v>27</v>
      </c>
      <c r="T68" s="107">
        <v>44</v>
      </c>
      <c r="U68" s="195">
        <v>2</v>
      </c>
      <c r="V68" s="16">
        <f>SUM(Table14[[#This Row],[MB Registration]:[Standalone upsell + Rnwl]])</f>
        <v>1191</v>
      </c>
      <c r="W68" s="8">
        <v>1189</v>
      </c>
      <c r="X68" s="9">
        <f t="shared" ref="X68:X126" si="17">IFERROR(1-W68/V68,0)</f>
        <v>1.6792611251049694E-3</v>
      </c>
      <c r="Y68" s="8">
        <f t="shared" ref="Y68:Y126" si="18">IFERROR(V68-W68,0)</f>
        <v>2</v>
      </c>
      <c r="Z68" s="42" t="str">
        <f t="shared" ref="Z68:Z126" si="19">IF(W68&lt;50,"A. Below 50",IF(W68&lt;100,"B. 50-100",IF(W68&lt;250,"C. 100-250",IF(W68&lt;500,"D. 240-500",IF(W68&lt;750,"E. 500-750",IF(W68&lt;1000,"F. 750-100","G. Above 1000"))))))</f>
        <v>G. Above 1000</v>
      </c>
      <c r="AA68" s="197">
        <v>1188</v>
      </c>
      <c r="AB68" s="85">
        <f>IFERROR(Table14[[#This Row],[Phone number available]]/Table14[[#This Row],[Distinct leads]],0)</f>
        <v>0.99915895710681246</v>
      </c>
      <c r="AC68" s="84">
        <v>477</v>
      </c>
      <c r="AD68" s="100">
        <f>IFERROR(Table14[[#This Row],[Email available]]/Table14[[#This Row],[Distinct leads]],0)</f>
        <v>0.40117746005046256</v>
      </c>
      <c r="AE68" s="81">
        <v>142</v>
      </c>
      <c r="AF68" s="102">
        <f>IFERROR(Table14[[#This Row],[HNI (as per customer segmentation)]]/Table14[[#This Row],[Phone number available]],0)</f>
        <v>0.11952861952861953</v>
      </c>
      <c r="AG68" s="18">
        <v>336</v>
      </c>
      <c r="AH68" s="9">
        <f>IFERROR(Table14[[#This Row],[MB Registered]]/Table14[[#This Row],[Phone number available]],0)</f>
        <v>0.28282828282828282</v>
      </c>
      <c r="AI68" s="18">
        <v>246</v>
      </c>
      <c r="AJ68" s="9">
        <f>IFERROR(Table14[[#This Row],[IB Registered]]/Table14[[#This Row],[Phone number available]],0)</f>
        <v>0.20707070707070707</v>
      </c>
      <c r="AK68" s="18">
        <v>977</v>
      </c>
      <c r="AL68" s="9">
        <f>IFERROR(Table14[[#This Row],[MB Eligible]]/Table14[[#This Row],[Phone number available]],0)</f>
        <v>0.82239057239057234</v>
      </c>
      <c r="AM68" s="18">
        <v>482</v>
      </c>
      <c r="AN68" s="82">
        <f>IFERROR(Table14[[#This Row],[IB Eligible]]/Table14[[#This Row],[Phone number available]],0)</f>
        <v>0.40572390572390571</v>
      </c>
      <c r="AO68" s="98">
        <f>Table14[[#This Row],[Phone number available]]/$AT$2</f>
        <v>2.0625</v>
      </c>
    </row>
    <row r="69" spans="1:41" x14ac:dyDescent="0.35">
      <c r="A69" s="11">
        <v>68</v>
      </c>
      <c r="B69" s="5" t="s">
        <v>222</v>
      </c>
      <c r="C69" s="5" t="s">
        <v>175</v>
      </c>
      <c r="D69" s="5" t="s">
        <v>407</v>
      </c>
      <c r="E69" s="6">
        <v>24471</v>
      </c>
      <c r="F69" s="7">
        <f t="shared" ca="1" si="13"/>
        <v>58</v>
      </c>
      <c r="G69" s="5">
        <v>8</v>
      </c>
      <c r="H6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9" s="57">
        <v>28.736578999999999</v>
      </c>
      <c r="J69" s="34">
        <v>6.2702780000000002</v>
      </c>
      <c r="K69" s="34">
        <f t="shared" si="14"/>
        <v>35.006856999999997</v>
      </c>
      <c r="L69" s="67">
        <f t="shared" si="15"/>
        <v>1.2837326343603968E-3</v>
      </c>
      <c r="M69" s="34">
        <v>32.958388999999997</v>
      </c>
      <c r="N69" s="79">
        <f t="shared" si="16"/>
        <v>6.1721882300626004E-4</v>
      </c>
      <c r="O69" s="80">
        <v>3767</v>
      </c>
      <c r="P69" s="68">
        <f>Table14[[#This Row],[Customer Regisered on MB]]/$O$1</f>
        <v>1.2755572817322385E-3</v>
      </c>
      <c r="Q69" s="194">
        <v>260</v>
      </c>
      <c r="R69" s="107">
        <v>130</v>
      </c>
      <c r="S69" s="107">
        <v>16</v>
      </c>
      <c r="T69" s="107">
        <v>26</v>
      </c>
      <c r="U69" s="195">
        <v>0</v>
      </c>
      <c r="V69" s="16">
        <f>SUM(Table14[[#This Row],[MB Registration]:[Standalone upsell + Rnwl]])</f>
        <v>432</v>
      </c>
      <c r="W69" s="8">
        <v>443</v>
      </c>
      <c r="X69" s="9">
        <f t="shared" si="17"/>
        <v>-2.5462962962963021E-2</v>
      </c>
      <c r="Y69" s="8">
        <f t="shared" si="18"/>
        <v>-11</v>
      </c>
      <c r="Z69" s="42" t="str">
        <f t="shared" si="19"/>
        <v>D. 240-500</v>
      </c>
      <c r="AA69" s="197">
        <v>443</v>
      </c>
      <c r="AB69" s="85">
        <f>IFERROR(Table14[[#This Row],[Phone number available]]/Table14[[#This Row],[Distinct leads]],0)</f>
        <v>1</v>
      </c>
      <c r="AC69" s="84">
        <v>121</v>
      </c>
      <c r="AD69" s="100">
        <f>IFERROR(Table14[[#This Row],[Email available]]/Table14[[#This Row],[Distinct leads]],0)</f>
        <v>0.27313769751693001</v>
      </c>
      <c r="AE69" s="81">
        <v>17</v>
      </c>
      <c r="AF69" s="102">
        <f>IFERROR(Table14[[#This Row],[HNI (as per customer segmentation)]]/Table14[[#This Row],[Phone number available]],0)</f>
        <v>3.8374717832957109E-2</v>
      </c>
      <c r="AG69" s="18">
        <v>67</v>
      </c>
      <c r="AH69" s="9">
        <f>IFERROR(Table14[[#This Row],[MB Registered]]/Table14[[#This Row],[Phone number available]],0)</f>
        <v>0.15124153498871332</v>
      </c>
      <c r="AI69" s="18">
        <v>49</v>
      </c>
      <c r="AJ69" s="9">
        <f>IFERROR(Table14[[#This Row],[IB Registered]]/Table14[[#This Row],[Phone number available]],0)</f>
        <v>0.11060948081264109</v>
      </c>
      <c r="AK69" s="18">
        <v>388</v>
      </c>
      <c r="AL69" s="9">
        <f>IFERROR(Table14[[#This Row],[MB Eligible]]/Table14[[#This Row],[Phone number available]],0)</f>
        <v>0.87584650112866813</v>
      </c>
      <c r="AM69" s="18">
        <v>108</v>
      </c>
      <c r="AN69" s="82">
        <f>IFERROR(Table14[[#This Row],[IB Eligible]]/Table14[[#This Row],[Phone number available]],0)</f>
        <v>0.24379232505643342</v>
      </c>
      <c r="AO69" s="98">
        <f>Table14[[#This Row],[Phone number available]]/$AT$2</f>
        <v>0.76909722222222221</v>
      </c>
    </row>
    <row r="70" spans="1:41" x14ac:dyDescent="0.35">
      <c r="A70" s="11">
        <v>69</v>
      </c>
      <c r="B70" s="5" t="s">
        <v>188</v>
      </c>
      <c r="C70" s="5" t="s">
        <v>343</v>
      </c>
      <c r="D70" s="5" t="s">
        <v>408</v>
      </c>
      <c r="E70" s="6">
        <v>25468</v>
      </c>
      <c r="F70" s="7">
        <f t="shared" ca="1" si="13"/>
        <v>55</v>
      </c>
      <c r="G70" s="5">
        <v>6</v>
      </c>
      <c r="H7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0" s="57">
        <v>36.470671000000003</v>
      </c>
      <c r="J70" s="34">
        <v>2.4677850000000001</v>
      </c>
      <c r="K70" s="34">
        <f t="shared" si="14"/>
        <v>38.938456000000002</v>
      </c>
      <c r="L70" s="67">
        <f t="shared" si="15"/>
        <v>1.4279078724150072E-3</v>
      </c>
      <c r="M70" s="34">
        <v>39.248201999999999</v>
      </c>
      <c r="N70" s="79">
        <f t="shared" si="16"/>
        <v>7.3500950072383523E-4</v>
      </c>
      <c r="O70" s="80">
        <v>1629</v>
      </c>
      <c r="P70" s="68">
        <f>Table14[[#This Row],[Customer Regisered on MB]]/$O$1</f>
        <v>5.5160148976422004E-4</v>
      </c>
      <c r="Q70" s="194">
        <v>87</v>
      </c>
      <c r="R70" s="107">
        <v>102</v>
      </c>
      <c r="S70" s="107">
        <v>6</v>
      </c>
      <c r="T70" s="107">
        <v>14</v>
      </c>
      <c r="U70" s="195">
        <v>0</v>
      </c>
      <c r="V70" s="16">
        <f>SUM(Table14[[#This Row],[MB Registration]:[Standalone upsell + Rnwl]])</f>
        <v>209</v>
      </c>
      <c r="W70" s="8">
        <v>207</v>
      </c>
      <c r="X70" s="9">
        <f t="shared" si="17"/>
        <v>9.5693779904306719E-3</v>
      </c>
      <c r="Y70" s="8">
        <f t="shared" si="18"/>
        <v>2</v>
      </c>
      <c r="Z70" s="42" t="str">
        <f t="shared" si="19"/>
        <v>C. 100-250</v>
      </c>
      <c r="AA70" s="197">
        <v>207</v>
      </c>
      <c r="AB70" s="85">
        <f>IFERROR(Table14[[#This Row],[Phone number available]]/Table14[[#This Row],[Distinct leads]],0)</f>
        <v>1</v>
      </c>
      <c r="AC70" s="84">
        <v>56</v>
      </c>
      <c r="AD70" s="100">
        <f>IFERROR(Table14[[#This Row],[Email available]]/Table14[[#This Row],[Distinct leads]],0)</f>
        <v>0.27053140096618356</v>
      </c>
      <c r="AE70" s="81">
        <v>9</v>
      </c>
      <c r="AF70" s="102">
        <f>IFERROR(Table14[[#This Row],[HNI (as per customer segmentation)]]/Table14[[#This Row],[Phone number available]],0)</f>
        <v>4.3478260869565216E-2</v>
      </c>
      <c r="AG70" s="18">
        <v>56</v>
      </c>
      <c r="AH70" s="9">
        <f>IFERROR(Table14[[#This Row],[MB Registered]]/Table14[[#This Row],[Phone number available]],0)</f>
        <v>0.27053140096618356</v>
      </c>
      <c r="AI70" s="18">
        <v>28</v>
      </c>
      <c r="AJ70" s="9">
        <f>IFERROR(Table14[[#This Row],[IB Registered]]/Table14[[#This Row],[Phone number available]],0)</f>
        <v>0.13526570048309178</v>
      </c>
      <c r="AK70" s="18">
        <v>168</v>
      </c>
      <c r="AL70" s="9">
        <f>IFERROR(Table14[[#This Row],[MB Eligible]]/Table14[[#This Row],[Phone number available]],0)</f>
        <v>0.81159420289855078</v>
      </c>
      <c r="AM70" s="18">
        <v>55</v>
      </c>
      <c r="AN70" s="82">
        <f>IFERROR(Table14[[#This Row],[IB Eligible]]/Table14[[#This Row],[Phone number available]],0)</f>
        <v>0.26570048309178745</v>
      </c>
      <c r="AO70" s="98">
        <f>Table14[[#This Row],[Phone number available]]/$AT$2</f>
        <v>0.359375</v>
      </c>
    </row>
    <row r="71" spans="1:41" x14ac:dyDescent="0.35">
      <c r="A71" s="11">
        <v>70</v>
      </c>
      <c r="B71" s="5" t="s">
        <v>184</v>
      </c>
      <c r="C71" s="5" t="s">
        <v>175</v>
      </c>
      <c r="D71" s="5" t="s">
        <v>409</v>
      </c>
      <c r="E71" s="6">
        <v>24835</v>
      </c>
      <c r="F71" s="7">
        <f t="shared" ca="1" si="13"/>
        <v>57</v>
      </c>
      <c r="G71" s="5">
        <v>6</v>
      </c>
      <c r="H7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1" s="57">
        <v>21.606760000000001</v>
      </c>
      <c r="J71" s="34">
        <v>1.49</v>
      </c>
      <c r="K71" s="34">
        <f t="shared" si="14"/>
        <v>23.09676</v>
      </c>
      <c r="L71" s="67">
        <f t="shared" si="15"/>
        <v>8.4697876647394645E-4</v>
      </c>
      <c r="M71" s="34">
        <v>15.660943</v>
      </c>
      <c r="N71" s="79">
        <f t="shared" si="16"/>
        <v>2.9328584008241813E-4</v>
      </c>
      <c r="O71" s="80">
        <v>5998</v>
      </c>
      <c r="P71" s="68">
        <f>Table14[[#This Row],[Customer Regisered on MB]]/$O$1</f>
        <v>2.031004134810185E-3</v>
      </c>
      <c r="Q71" s="194">
        <v>211</v>
      </c>
      <c r="R71" s="107">
        <v>98</v>
      </c>
      <c r="S71" s="107">
        <v>10</v>
      </c>
      <c r="T71" s="107">
        <v>5</v>
      </c>
      <c r="U71" s="195">
        <v>0</v>
      </c>
      <c r="V71" s="16">
        <f>SUM(Table14[[#This Row],[MB Registration]:[Standalone upsell + Rnwl]])</f>
        <v>324</v>
      </c>
      <c r="W71" s="8">
        <v>327</v>
      </c>
      <c r="X71" s="9">
        <f t="shared" si="17"/>
        <v>-9.2592592592593004E-3</v>
      </c>
      <c r="Y71" s="8">
        <f t="shared" si="18"/>
        <v>-3</v>
      </c>
      <c r="Z71" s="42" t="str">
        <f t="shared" si="19"/>
        <v>D. 240-500</v>
      </c>
      <c r="AA71" s="197">
        <v>327</v>
      </c>
      <c r="AB71" s="85">
        <f>IFERROR(Table14[[#This Row],[Phone number available]]/Table14[[#This Row],[Distinct leads]],0)</f>
        <v>1</v>
      </c>
      <c r="AC71" s="84">
        <v>46</v>
      </c>
      <c r="AD71" s="100">
        <f>IFERROR(Table14[[#This Row],[Email available]]/Table14[[#This Row],[Distinct leads]],0)</f>
        <v>0.14067278287461774</v>
      </c>
      <c r="AE71" s="81">
        <v>1</v>
      </c>
      <c r="AF71" s="102">
        <f>IFERROR(Table14[[#This Row],[HNI (as per customer segmentation)]]/Table14[[#This Row],[Phone number available]],0)</f>
        <v>3.0581039755351682E-3</v>
      </c>
      <c r="AG71" s="18">
        <v>75</v>
      </c>
      <c r="AH71" s="9">
        <f>IFERROR(Table14[[#This Row],[MB Registered]]/Table14[[#This Row],[Phone number available]],0)</f>
        <v>0.22935779816513763</v>
      </c>
      <c r="AI71" s="18">
        <v>16</v>
      </c>
      <c r="AJ71" s="9">
        <f>IFERROR(Table14[[#This Row],[IB Registered]]/Table14[[#This Row],[Phone number available]],0)</f>
        <v>4.8929663608562692E-2</v>
      </c>
      <c r="AK71" s="18">
        <v>279</v>
      </c>
      <c r="AL71" s="9">
        <f>IFERROR(Table14[[#This Row],[MB Eligible]]/Table14[[#This Row],[Phone number available]],0)</f>
        <v>0.85321100917431192</v>
      </c>
      <c r="AM71" s="18">
        <v>50</v>
      </c>
      <c r="AN71" s="82">
        <f>IFERROR(Table14[[#This Row],[IB Eligible]]/Table14[[#This Row],[Phone number available]],0)</f>
        <v>0.1529051987767584</v>
      </c>
      <c r="AO71" s="98">
        <f>Table14[[#This Row],[Phone number available]]/$AT$2</f>
        <v>0.56770833333333337</v>
      </c>
    </row>
    <row r="72" spans="1:41" x14ac:dyDescent="0.35">
      <c r="A72" s="11">
        <v>71</v>
      </c>
      <c r="B72" s="5" t="s">
        <v>179</v>
      </c>
      <c r="C72" s="5" t="s">
        <v>175</v>
      </c>
      <c r="D72" s="5" t="s">
        <v>180</v>
      </c>
      <c r="E72" s="6">
        <v>26294</v>
      </c>
      <c r="F72" s="7">
        <f t="shared" ca="1" si="13"/>
        <v>53</v>
      </c>
      <c r="G72" s="5">
        <v>7</v>
      </c>
      <c r="H7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2" s="57">
        <v>39.851239</v>
      </c>
      <c r="J72" s="34">
        <v>1.6250880000000001</v>
      </c>
      <c r="K72" s="34">
        <f t="shared" si="14"/>
        <v>41.476326999999998</v>
      </c>
      <c r="L72" s="67">
        <f t="shared" si="15"/>
        <v>1.5209738630149873E-3</v>
      </c>
      <c r="M72" s="34">
        <v>79.053899999999999</v>
      </c>
      <c r="N72" s="79">
        <f t="shared" si="16"/>
        <v>1.4804593486670294E-3</v>
      </c>
      <c r="O72" s="80">
        <v>2753</v>
      </c>
      <c r="P72" s="68">
        <f>Table14[[#This Row],[Customer Regisered on MB]]/$O$1</f>
        <v>9.3220313156592855E-4</v>
      </c>
      <c r="Q72" s="194">
        <v>100</v>
      </c>
      <c r="R72" s="107">
        <v>330</v>
      </c>
      <c r="S72" s="107">
        <v>8</v>
      </c>
      <c r="T72" s="107">
        <v>36</v>
      </c>
      <c r="U72" s="195">
        <v>0</v>
      </c>
      <c r="V72" s="16">
        <f>SUM(Table14[[#This Row],[MB Registration]:[Standalone upsell + Rnwl]])</f>
        <v>474</v>
      </c>
      <c r="W72" s="8">
        <v>476</v>
      </c>
      <c r="X72" s="9">
        <f t="shared" si="17"/>
        <v>-4.2194092827003704E-3</v>
      </c>
      <c r="Y72" s="8">
        <f t="shared" si="18"/>
        <v>-2</v>
      </c>
      <c r="Z72" s="42" t="str">
        <f t="shared" si="19"/>
        <v>D. 240-500</v>
      </c>
      <c r="AA72" s="197">
        <v>476</v>
      </c>
      <c r="AB72" s="85">
        <f>IFERROR(Table14[[#This Row],[Phone number available]]/Table14[[#This Row],[Distinct leads]],0)</f>
        <v>1</v>
      </c>
      <c r="AC72" s="84">
        <v>193</v>
      </c>
      <c r="AD72" s="100">
        <f>IFERROR(Table14[[#This Row],[Email available]]/Table14[[#This Row],[Distinct leads]],0)</f>
        <v>0.40546218487394958</v>
      </c>
      <c r="AE72" s="81">
        <v>21</v>
      </c>
      <c r="AF72" s="102">
        <f>IFERROR(Table14[[#This Row],[HNI (as per customer segmentation)]]/Table14[[#This Row],[Phone number available]],0)</f>
        <v>4.4117647058823532E-2</v>
      </c>
      <c r="AG72" s="18">
        <v>176</v>
      </c>
      <c r="AH72" s="9">
        <f>IFERROR(Table14[[#This Row],[MB Registered]]/Table14[[#This Row],[Phone number available]],0)</f>
        <v>0.36974789915966388</v>
      </c>
      <c r="AI72" s="18">
        <v>72</v>
      </c>
      <c r="AJ72" s="9">
        <f>IFERROR(Table14[[#This Row],[IB Registered]]/Table14[[#This Row],[Phone number available]],0)</f>
        <v>0.15126050420168066</v>
      </c>
      <c r="AK72" s="18">
        <v>342</v>
      </c>
      <c r="AL72" s="9">
        <f>IFERROR(Table14[[#This Row],[MB Eligible]]/Table14[[#This Row],[Phone number available]],0)</f>
        <v>0.71848739495798319</v>
      </c>
      <c r="AM72" s="18">
        <v>166</v>
      </c>
      <c r="AN72" s="82">
        <f>IFERROR(Table14[[#This Row],[IB Eligible]]/Table14[[#This Row],[Phone number available]],0)</f>
        <v>0.34873949579831931</v>
      </c>
      <c r="AO72" s="98">
        <f>Table14[[#This Row],[Phone number available]]/$AT$2</f>
        <v>0.82638888888888884</v>
      </c>
    </row>
    <row r="73" spans="1:41" x14ac:dyDescent="0.35">
      <c r="A73" s="11">
        <v>72</v>
      </c>
      <c r="B73" s="5" t="s">
        <v>188</v>
      </c>
      <c r="C73" s="5" t="s">
        <v>343</v>
      </c>
      <c r="D73" s="5" t="s">
        <v>410</v>
      </c>
      <c r="E73" s="6">
        <v>26271</v>
      </c>
      <c r="F73" s="7">
        <f t="shared" ca="1" si="13"/>
        <v>53</v>
      </c>
      <c r="G73" s="5">
        <v>5</v>
      </c>
      <c r="H7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3" s="57">
        <v>15.525783000000001</v>
      </c>
      <c r="J73" s="34">
        <v>0.32</v>
      </c>
      <c r="K73" s="34">
        <f t="shared" si="14"/>
        <v>15.845783000000001</v>
      </c>
      <c r="L73" s="67">
        <f t="shared" si="15"/>
        <v>5.8107897987223452E-4</v>
      </c>
      <c r="M73" s="34">
        <v>22.353542000000001</v>
      </c>
      <c r="N73" s="79">
        <f t="shared" si="16"/>
        <v>4.1861957765171722E-4</v>
      </c>
      <c r="O73" s="80">
        <v>1255</v>
      </c>
      <c r="P73" s="68">
        <f>Table14[[#This Row],[Customer Regisered on MB]]/$O$1</f>
        <v>4.2496001820386501E-4</v>
      </c>
      <c r="Q73" s="194">
        <v>63</v>
      </c>
      <c r="R73" s="107">
        <v>136</v>
      </c>
      <c r="S73" s="107">
        <v>2</v>
      </c>
      <c r="T73" s="107">
        <v>8</v>
      </c>
      <c r="U73" s="195">
        <v>0</v>
      </c>
      <c r="V73" s="16">
        <f>SUM(Table14[[#This Row],[MB Registration]:[Standalone upsell + Rnwl]])</f>
        <v>209</v>
      </c>
      <c r="W73" s="8">
        <v>207</v>
      </c>
      <c r="X73" s="9">
        <f t="shared" si="17"/>
        <v>9.5693779904306719E-3</v>
      </c>
      <c r="Y73" s="8">
        <f t="shared" si="18"/>
        <v>2</v>
      </c>
      <c r="Z73" s="42" t="str">
        <f t="shared" si="19"/>
        <v>C. 100-250</v>
      </c>
      <c r="AA73" s="197">
        <v>207</v>
      </c>
      <c r="AB73" s="85">
        <f>IFERROR(Table14[[#This Row],[Phone number available]]/Table14[[#This Row],[Distinct leads]],0)</f>
        <v>1</v>
      </c>
      <c r="AC73" s="84">
        <v>50</v>
      </c>
      <c r="AD73" s="100">
        <f>IFERROR(Table14[[#This Row],[Email available]]/Table14[[#This Row],[Distinct leads]],0)</f>
        <v>0.24154589371980675</v>
      </c>
      <c r="AE73" s="81">
        <v>4</v>
      </c>
      <c r="AF73" s="102">
        <f>IFERROR(Table14[[#This Row],[HNI (as per customer segmentation)]]/Table14[[#This Row],[Phone number available]],0)</f>
        <v>1.932367149758454E-2</v>
      </c>
      <c r="AG73" s="18">
        <v>58</v>
      </c>
      <c r="AH73" s="9">
        <f>IFERROR(Table14[[#This Row],[MB Registered]]/Table14[[#This Row],[Phone number available]],0)</f>
        <v>0.28019323671497587</v>
      </c>
      <c r="AI73" s="18">
        <v>28</v>
      </c>
      <c r="AJ73" s="9">
        <f>IFERROR(Table14[[#This Row],[IB Registered]]/Table14[[#This Row],[Phone number available]],0)</f>
        <v>0.13526570048309178</v>
      </c>
      <c r="AK73" s="18">
        <v>157</v>
      </c>
      <c r="AL73" s="9">
        <f>IFERROR(Table14[[#This Row],[MB Eligible]]/Table14[[#This Row],[Phone number available]],0)</f>
        <v>0.75845410628019327</v>
      </c>
      <c r="AM73" s="18">
        <v>53</v>
      </c>
      <c r="AN73" s="82">
        <f>IFERROR(Table14[[#This Row],[IB Eligible]]/Table14[[#This Row],[Phone number available]],0)</f>
        <v>0.2560386473429952</v>
      </c>
      <c r="AO73" s="98">
        <f>Table14[[#This Row],[Phone number available]]/$AT$2</f>
        <v>0.359375</v>
      </c>
    </row>
    <row r="74" spans="1:41" x14ac:dyDescent="0.35">
      <c r="A74" s="11">
        <v>73</v>
      </c>
      <c r="B74" s="5" t="s">
        <v>181</v>
      </c>
      <c r="C74" s="5" t="s">
        <v>356</v>
      </c>
      <c r="D74" s="5" t="s">
        <v>411</v>
      </c>
      <c r="E74" s="6">
        <v>24471</v>
      </c>
      <c r="F74" s="7">
        <f t="shared" ca="1" si="13"/>
        <v>58</v>
      </c>
      <c r="G74" s="5">
        <v>8</v>
      </c>
      <c r="H7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4" s="57">
        <v>25.504404999999998</v>
      </c>
      <c r="J74" s="34">
        <v>3.041455</v>
      </c>
      <c r="K74" s="34">
        <f t="shared" si="14"/>
        <v>28.545859999999998</v>
      </c>
      <c r="L74" s="67">
        <f t="shared" si="15"/>
        <v>1.0468021181645377E-3</v>
      </c>
      <c r="M74" s="34">
        <v>96.159075000000001</v>
      </c>
      <c r="N74" s="79">
        <f t="shared" si="16"/>
        <v>1.800791631316406E-3</v>
      </c>
      <c r="O74" s="80">
        <v>2323</v>
      </c>
      <c r="P74" s="68">
        <f>Table14[[#This Row],[Customer Regisered on MB]]/$O$1</f>
        <v>7.865993006275525E-4</v>
      </c>
      <c r="Q74" s="194">
        <v>82</v>
      </c>
      <c r="R74" s="107">
        <v>277</v>
      </c>
      <c r="S74" s="107">
        <v>16</v>
      </c>
      <c r="T74" s="107">
        <v>13</v>
      </c>
      <c r="U74" s="195">
        <v>0</v>
      </c>
      <c r="V74" s="16">
        <f>SUM(Table14[[#This Row],[MB Registration]:[Standalone upsell + Rnwl]])</f>
        <v>388</v>
      </c>
      <c r="W74" s="8">
        <v>384</v>
      </c>
      <c r="X74" s="9">
        <f t="shared" si="17"/>
        <v>1.0309278350515427E-2</v>
      </c>
      <c r="Y74" s="8">
        <f t="shared" si="18"/>
        <v>4</v>
      </c>
      <c r="Z74" s="42" t="str">
        <f t="shared" si="19"/>
        <v>D. 240-500</v>
      </c>
      <c r="AA74" s="197">
        <v>384</v>
      </c>
      <c r="AB74" s="85">
        <f>IFERROR(Table14[[#This Row],[Phone number available]]/Table14[[#This Row],[Distinct leads]],0)</f>
        <v>1</v>
      </c>
      <c r="AC74" s="84">
        <v>203</v>
      </c>
      <c r="AD74" s="100">
        <f>IFERROR(Table14[[#This Row],[Email available]]/Table14[[#This Row],[Distinct leads]],0)</f>
        <v>0.52864583333333337</v>
      </c>
      <c r="AE74" s="81">
        <v>19</v>
      </c>
      <c r="AF74" s="102">
        <f>IFERROR(Table14[[#This Row],[HNI (as per customer segmentation)]]/Table14[[#This Row],[Phone number available]],0)</f>
        <v>4.9479166666666664E-2</v>
      </c>
      <c r="AG74" s="18">
        <v>154</v>
      </c>
      <c r="AH74" s="9">
        <f>IFERROR(Table14[[#This Row],[MB Registered]]/Table14[[#This Row],[Phone number available]],0)</f>
        <v>0.40104166666666669</v>
      </c>
      <c r="AI74" s="18">
        <v>69</v>
      </c>
      <c r="AJ74" s="9">
        <f>IFERROR(Table14[[#This Row],[IB Registered]]/Table14[[#This Row],[Phone number available]],0)</f>
        <v>0.1796875</v>
      </c>
      <c r="AK74" s="18">
        <v>275</v>
      </c>
      <c r="AL74" s="9">
        <f>IFERROR(Table14[[#This Row],[MB Eligible]]/Table14[[#This Row],[Phone number available]],0)</f>
        <v>0.71614583333333337</v>
      </c>
      <c r="AM74" s="18">
        <v>164</v>
      </c>
      <c r="AN74" s="82">
        <f>IFERROR(Table14[[#This Row],[IB Eligible]]/Table14[[#This Row],[Phone number available]],0)</f>
        <v>0.42708333333333331</v>
      </c>
      <c r="AO74" s="98">
        <f>Table14[[#This Row],[Phone number available]]/$AT$2</f>
        <v>0.66666666666666663</v>
      </c>
    </row>
    <row r="75" spans="1:41" x14ac:dyDescent="0.35">
      <c r="A75" s="11">
        <v>74</v>
      </c>
      <c r="B75" s="5" t="s">
        <v>222</v>
      </c>
      <c r="C75" s="5" t="s">
        <v>356</v>
      </c>
      <c r="D75" s="5" t="s">
        <v>412</v>
      </c>
      <c r="E75" s="6">
        <v>26388</v>
      </c>
      <c r="F75" s="7">
        <f t="shared" ca="1" si="13"/>
        <v>53</v>
      </c>
      <c r="G75" s="5">
        <v>9</v>
      </c>
      <c r="H7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5" s="57">
        <v>56.763072999999999</v>
      </c>
      <c r="J75" s="34">
        <v>10.331772000000001</v>
      </c>
      <c r="K75" s="34">
        <f t="shared" si="14"/>
        <v>67.094844999999992</v>
      </c>
      <c r="L75" s="67">
        <f t="shared" si="15"/>
        <v>2.4604277420235839E-3</v>
      </c>
      <c r="M75" s="34">
        <v>116.99750899999999</v>
      </c>
      <c r="N75" s="79">
        <f t="shared" si="16"/>
        <v>2.1910374563406092E-3</v>
      </c>
      <c r="O75" s="80">
        <v>6040</v>
      </c>
      <c r="P75" s="68">
        <f>Table14[[#This Row],[Customer Regisered on MB]]/$O$1</f>
        <v>2.045225904343701E-3</v>
      </c>
      <c r="Q75" s="194">
        <v>328</v>
      </c>
      <c r="R75" s="107">
        <v>328</v>
      </c>
      <c r="S75" s="107">
        <v>43</v>
      </c>
      <c r="T75" s="107">
        <v>22</v>
      </c>
      <c r="U75" s="195">
        <v>0</v>
      </c>
      <c r="V75" s="16">
        <f>SUM(Table14[[#This Row],[MB Registration]:[Standalone upsell + Rnwl]])</f>
        <v>721</v>
      </c>
      <c r="W75" s="8">
        <v>724</v>
      </c>
      <c r="X75" s="9">
        <f t="shared" si="17"/>
        <v>-4.1608876560332853E-3</v>
      </c>
      <c r="Y75" s="8">
        <f t="shared" si="18"/>
        <v>-3</v>
      </c>
      <c r="Z75" s="42" t="str">
        <f t="shared" si="19"/>
        <v>E. 500-750</v>
      </c>
      <c r="AA75" s="197">
        <v>723</v>
      </c>
      <c r="AB75" s="85">
        <f>IFERROR(Table14[[#This Row],[Phone number available]]/Table14[[#This Row],[Distinct leads]],0)</f>
        <v>0.99861878453038677</v>
      </c>
      <c r="AC75" s="84">
        <v>183</v>
      </c>
      <c r="AD75" s="100">
        <f>IFERROR(Table14[[#This Row],[Email available]]/Table14[[#This Row],[Distinct leads]],0)</f>
        <v>0.25276243093922651</v>
      </c>
      <c r="AE75" s="81">
        <v>33</v>
      </c>
      <c r="AF75" s="102">
        <f>IFERROR(Table14[[#This Row],[HNI (as per customer segmentation)]]/Table14[[#This Row],[Phone number available]],0)</f>
        <v>4.5643153526970952E-2</v>
      </c>
      <c r="AG75" s="18">
        <v>176</v>
      </c>
      <c r="AH75" s="9">
        <f>IFERROR(Table14[[#This Row],[MB Registered]]/Table14[[#This Row],[Phone number available]],0)</f>
        <v>0.24343015214384509</v>
      </c>
      <c r="AI75" s="18">
        <v>79</v>
      </c>
      <c r="AJ75" s="9">
        <f>IFERROR(Table14[[#This Row],[IB Registered]]/Table14[[#This Row],[Phone number available]],0)</f>
        <v>0.10926694329183956</v>
      </c>
      <c r="AK75" s="18">
        <v>593</v>
      </c>
      <c r="AL75" s="9">
        <f>IFERROR(Table14[[#This Row],[MB Eligible]]/Table14[[#This Row],[Phone number available]],0)</f>
        <v>0.82019363762102349</v>
      </c>
      <c r="AM75" s="18">
        <v>181</v>
      </c>
      <c r="AN75" s="82">
        <f>IFERROR(Table14[[#This Row],[IB Eligible]]/Table14[[#This Row],[Phone number available]],0)</f>
        <v>0.25034578146611342</v>
      </c>
      <c r="AO75" s="98">
        <f>Table14[[#This Row],[Phone number available]]/$AT$2</f>
        <v>1.2552083333333333</v>
      </c>
    </row>
    <row r="76" spans="1:41" x14ac:dyDescent="0.35">
      <c r="A76" s="11">
        <v>75</v>
      </c>
      <c r="B76" s="5" t="s">
        <v>188</v>
      </c>
      <c r="C76" s="5" t="s">
        <v>356</v>
      </c>
      <c r="D76" s="5" t="s">
        <v>413</v>
      </c>
      <c r="E76" s="6">
        <v>25200</v>
      </c>
      <c r="F76" s="7">
        <f t="shared" ca="1" si="13"/>
        <v>56</v>
      </c>
      <c r="G76" s="5">
        <v>8</v>
      </c>
      <c r="H7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6" s="57">
        <v>42.538128</v>
      </c>
      <c r="J76" s="34">
        <v>2.9313950000000002</v>
      </c>
      <c r="K76" s="34">
        <f t="shared" si="14"/>
        <v>45.469523000000002</v>
      </c>
      <c r="L76" s="67">
        <f t="shared" si="15"/>
        <v>1.6674079179373532E-3</v>
      </c>
      <c r="M76" s="34">
        <v>131.007687</v>
      </c>
      <c r="N76" s="79">
        <f t="shared" si="16"/>
        <v>2.4534090660472672E-3</v>
      </c>
      <c r="O76" s="80">
        <v>7395</v>
      </c>
      <c r="P76" s="68">
        <f>Table14[[#This Row],[Customer Regisered on MB]]/$O$1</f>
        <v>2.5040472785797462E-3</v>
      </c>
      <c r="Q76" s="194">
        <v>205</v>
      </c>
      <c r="R76" s="107">
        <v>582</v>
      </c>
      <c r="S76" s="107">
        <v>3</v>
      </c>
      <c r="T76" s="107">
        <v>35</v>
      </c>
      <c r="U76" s="195">
        <v>2</v>
      </c>
      <c r="V76" s="16">
        <f>SUM(Table14[[#This Row],[MB Registration]:[Standalone upsell + Rnwl]])</f>
        <v>827</v>
      </c>
      <c r="W76" s="8">
        <v>837</v>
      </c>
      <c r="X76" s="9">
        <f t="shared" si="17"/>
        <v>-1.2091898428053138E-2</v>
      </c>
      <c r="Y76" s="8">
        <f t="shared" si="18"/>
        <v>-10</v>
      </c>
      <c r="Z76" s="42" t="str">
        <f t="shared" si="19"/>
        <v>F. 750-100</v>
      </c>
      <c r="AA76" s="197">
        <v>836</v>
      </c>
      <c r="AB76" s="85">
        <f>IFERROR(Table14[[#This Row],[Phone number available]]/Table14[[#This Row],[Distinct leads]],0)</f>
        <v>0.99880525686977295</v>
      </c>
      <c r="AC76" s="84">
        <v>153</v>
      </c>
      <c r="AD76" s="100">
        <f>IFERROR(Table14[[#This Row],[Email available]]/Table14[[#This Row],[Distinct leads]],0)</f>
        <v>0.18279569892473119</v>
      </c>
      <c r="AE76" s="81">
        <v>19</v>
      </c>
      <c r="AF76" s="102">
        <f>IFERROR(Table14[[#This Row],[HNI (as per customer segmentation)]]/Table14[[#This Row],[Phone number available]],0)</f>
        <v>2.2727272727272728E-2</v>
      </c>
      <c r="AG76" s="18">
        <v>297</v>
      </c>
      <c r="AH76" s="9">
        <f>IFERROR(Table14[[#This Row],[MB Registered]]/Table14[[#This Row],[Phone number available]],0)</f>
        <v>0.35526315789473684</v>
      </c>
      <c r="AI76" s="18">
        <v>86</v>
      </c>
      <c r="AJ76" s="9">
        <f>IFERROR(Table14[[#This Row],[IB Registered]]/Table14[[#This Row],[Phone number available]],0)</f>
        <v>0.10287081339712918</v>
      </c>
      <c r="AK76" s="18">
        <v>552</v>
      </c>
      <c r="AL76" s="9">
        <f>IFERROR(Table14[[#This Row],[MB Eligible]]/Table14[[#This Row],[Phone number available]],0)</f>
        <v>0.66028708133971292</v>
      </c>
      <c r="AM76" s="18">
        <v>159</v>
      </c>
      <c r="AN76" s="82">
        <f>IFERROR(Table14[[#This Row],[IB Eligible]]/Table14[[#This Row],[Phone number available]],0)</f>
        <v>0.19019138755980861</v>
      </c>
      <c r="AO76" s="98">
        <f>Table14[[#This Row],[Phone number available]]/$AT$2</f>
        <v>1.4513888888888888</v>
      </c>
    </row>
    <row r="77" spans="1:41" x14ac:dyDescent="0.35">
      <c r="A77" s="11">
        <v>76</v>
      </c>
      <c r="B77" s="5" t="s">
        <v>222</v>
      </c>
      <c r="C77" s="5" t="s">
        <v>356</v>
      </c>
      <c r="D77" s="5" t="s">
        <v>414</v>
      </c>
      <c r="E77" s="6">
        <v>25806</v>
      </c>
      <c r="F77" s="7">
        <f t="shared" ca="1" si="13"/>
        <v>54</v>
      </c>
      <c r="G77" s="5">
        <v>7</v>
      </c>
      <c r="H7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7" s="57">
        <v>42.937438999999998</v>
      </c>
      <c r="J77" s="34">
        <v>5.2749329999999999</v>
      </c>
      <c r="K77" s="34">
        <f t="shared" si="14"/>
        <v>48.212371999999995</v>
      </c>
      <c r="L77" s="67">
        <f t="shared" si="15"/>
        <v>1.7679906344155211E-3</v>
      </c>
      <c r="M77" s="34">
        <v>66.938469999999995</v>
      </c>
      <c r="N77" s="79">
        <f t="shared" si="16"/>
        <v>1.253571091330946E-3</v>
      </c>
      <c r="O77" s="80">
        <v>5594</v>
      </c>
      <c r="P77" s="68">
        <f>Table14[[#This Row],[Customer Regisered on MB]]/$O$1</f>
        <v>1.894204256440176E-3</v>
      </c>
      <c r="Q77" s="194">
        <v>263</v>
      </c>
      <c r="R77" s="107">
        <v>210</v>
      </c>
      <c r="S77" s="107">
        <v>22</v>
      </c>
      <c r="T77" s="107">
        <v>20</v>
      </c>
      <c r="U77" s="195">
        <v>0</v>
      </c>
      <c r="V77" s="16">
        <f>SUM(Table14[[#This Row],[MB Registration]:[Standalone upsell + Rnwl]])</f>
        <v>515</v>
      </c>
      <c r="W77" s="8">
        <v>523</v>
      </c>
      <c r="X77" s="9">
        <f t="shared" si="17"/>
        <v>-1.5533980582524309E-2</v>
      </c>
      <c r="Y77" s="8">
        <f t="shared" si="18"/>
        <v>-8</v>
      </c>
      <c r="Z77" s="42" t="str">
        <f t="shared" si="19"/>
        <v>E. 500-750</v>
      </c>
      <c r="AA77" s="197">
        <v>523</v>
      </c>
      <c r="AB77" s="85">
        <f>IFERROR(Table14[[#This Row],[Phone number available]]/Table14[[#This Row],[Distinct leads]],0)</f>
        <v>1</v>
      </c>
      <c r="AC77" s="84">
        <v>173</v>
      </c>
      <c r="AD77" s="100">
        <f>IFERROR(Table14[[#This Row],[Email available]]/Table14[[#This Row],[Distinct leads]],0)</f>
        <v>0.33078393881453155</v>
      </c>
      <c r="AE77" s="81">
        <v>25</v>
      </c>
      <c r="AF77" s="102">
        <f>IFERROR(Table14[[#This Row],[HNI (as per customer segmentation)]]/Table14[[#This Row],[Phone number available]],0)</f>
        <v>4.780114722753346E-2</v>
      </c>
      <c r="AG77" s="18">
        <v>139</v>
      </c>
      <c r="AH77" s="9">
        <f>IFERROR(Table14[[#This Row],[MB Registered]]/Table14[[#This Row],[Phone number available]],0)</f>
        <v>0.26577437858508607</v>
      </c>
      <c r="AI77" s="18">
        <v>58</v>
      </c>
      <c r="AJ77" s="9">
        <f>IFERROR(Table14[[#This Row],[IB Registered]]/Table14[[#This Row],[Phone number available]],0)</f>
        <v>0.11089866156787763</v>
      </c>
      <c r="AK77" s="18">
        <v>427</v>
      </c>
      <c r="AL77" s="9">
        <f>IFERROR(Table14[[#This Row],[MB Eligible]]/Table14[[#This Row],[Phone number available]],0)</f>
        <v>0.81644359464627148</v>
      </c>
      <c r="AM77" s="18">
        <v>154</v>
      </c>
      <c r="AN77" s="82">
        <f>IFERROR(Table14[[#This Row],[IB Eligible]]/Table14[[#This Row],[Phone number available]],0)</f>
        <v>0.29445506692160611</v>
      </c>
      <c r="AO77" s="98">
        <f>Table14[[#This Row],[Phone number available]]/$AT$2</f>
        <v>0.90798611111111116</v>
      </c>
    </row>
    <row r="78" spans="1:41" x14ac:dyDescent="0.35">
      <c r="A78" s="11">
        <v>77</v>
      </c>
      <c r="B78" s="5" t="s">
        <v>222</v>
      </c>
      <c r="C78" s="5" t="s">
        <v>356</v>
      </c>
      <c r="D78" s="5" t="s">
        <v>415</v>
      </c>
      <c r="E78" s="6">
        <v>24471</v>
      </c>
      <c r="F78" s="7">
        <f t="shared" ca="1" si="13"/>
        <v>58</v>
      </c>
      <c r="G78" s="5">
        <v>14</v>
      </c>
      <c r="H78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78" s="57">
        <v>120.52395300000001</v>
      </c>
      <c r="J78" s="34">
        <v>46.170974000000001</v>
      </c>
      <c r="K78" s="34">
        <f t="shared" si="14"/>
        <v>166.69492700000001</v>
      </c>
      <c r="L78" s="67">
        <f t="shared" si="15"/>
        <v>6.1128514842741823E-3</v>
      </c>
      <c r="M78" s="34">
        <v>335.005289</v>
      </c>
      <c r="N78" s="79">
        <f t="shared" si="16"/>
        <v>6.2737159324581073E-3</v>
      </c>
      <c r="O78" s="80">
        <v>5919</v>
      </c>
      <c r="P78" s="68">
        <f>Table14[[#This Row],[Customer Regisered on MB]]/$O$1</f>
        <v>2.0042536635447626E-3</v>
      </c>
      <c r="Q78" s="194">
        <v>378</v>
      </c>
      <c r="R78" s="107">
        <v>274</v>
      </c>
      <c r="S78" s="107">
        <v>139</v>
      </c>
      <c r="T78" s="107">
        <v>45</v>
      </c>
      <c r="U78" s="195">
        <v>0</v>
      </c>
      <c r="V78" s="16">
        <f>SUM(Table14[[#This Row],[MB Registration]:[Standalone upsell + Rnwl]])</f>
        <v>836</v>
      </c>
      <c r="W78" s="8">
        <v>836</v>
      </c>
      <c r="X78" s="9">
        <f t="shared" si="17"/>
        <v>0</v>
      </c>
      <c r="Y78" s="8">
        <f t="shared" si="18"/>
        <v>0</v>
      </c>
      <c r="Z78" s="42" t="str">
        <f t="shared" si="19"/>
        <v>F. 750-100</v>
      </c>
      <c r="AA78" s="197">
        <v>836</v>
      </c>
      <c r="AB78" s="85">
        <f>IFERROR(Table14[[#This Row],[Phone number available]]/Table14[[#This Row],[Distinct leads]],0)</f>
        <v>1</v>
      </c>
      <c r="AC78" s="84">
        <v>249</v>
      </c>
      <c r="AD78" s="100">
        <f>IFERROR(Table14[[#This Row],[Email available]]/Table14[[#This Row],[Distinct leads]],0)</f>
        <v>0.29784688995215314</v>
      </c>
      <c r="AE78" s="81">
        <v>26</v>
      </c>
      <c r="AF78" s="102">
        <f>IFERROR(Table14[[#This Row],[HNI (as per customer segmentation)]]/Table14[[#This Row],[Phone number available]],0)</f>
        <v>3.1100478468899521E-2</v>
      </c>
      <c r="AG78" s="18">
        <v>284</v>
      </c>
      <c r="AH78" s="9">
        <f>IFERROR(Table14[[#This Row],[MB Registered]]/Table14[[#This Row],[Phone number available]],0)</f>
        <v>0.33971291866028708</v>
      </c>
      <c r="AI78" s="18">
        <v>152</v>
      </c>
      <c r="AJ78" s="9">
        <f>IFERROR(Table14[[#This Row],[IB Registered]]/Table14[[#This Row],[Phone number available]],0)</f>
        <v>0.18181818181818182</v>
      </c>
      <c r="AK78" s="18">
        <v>716</v>
      </c>
      <c r="AL78" s="9">
        <f>IFERROR(Table14[[#This Row],[MB Eligible]]/Table14[[#This Row],[Phone number available]],0)</f>
        <v>0.8564593301435407</v>
      </c>
      <c r="AM78" s="18">
        <v>274</v>
      </c>
      <c r="AN78" s="82">
        <f>IFERROR(Table14[[#This Row],[IB Eligible]]/Table14[[#This Row],[Phone number available]],0)</f>
        <v>0.32775119617224879</v>
      </c>
      <c r="AO78" s="98">
        <f>Table14[[#This Row],[Phone number available]]/$AT$2</f>
        <v>1.4513888888888888</v>
      </c>
    </row>
    <row r="79" spans="1:41" x14ac:dyDescent="0.35">
      <c r="A79" s="11">
        <v>78</v>
      </c>
      <c r="B79" s="5" t="s">
        <v>184</v>
      </c>
      <c r="C79" s="5" t="s">
        <v>343</v>
      </c>
      <c r="D79" s="5" t="s">
        <v>416</v>
      </c>
      <c r="E79" s="6">
        <v>26661</v>
      </c>
      <c r="F79" s="7">
        <f t="shared" ca="1" si="13"/>
        <v>52</v>
      </c>
      <c r="G79" s="5">
        <v>5</v>
      </c>
      <c r="H7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9" s="57">
        <v>31.155176999999998</v>
      </c>
      <c r="J79" s="34">
        <v>1.539398</v>
      </c>
      <c r="K79" s="34">
        <f t="shared" si="14"/>
        <v>32.694575</v>
      </c>
      <c r="L79" s="67">
        <f t="shared" si="15"/>
        <v>1.1989391933712749E-3</v>
      </c>
      <c r="M79" s="34">
        <v>30.839658</v>
      </c>
      <c r="N79" s="79">
        <f t="shared" si="16"/>
        <v>5.7754089293246688E-4</v>
      </c>
      <c r="O79" s="80">
        <v>1980</v>
      </c>
      <c r="P79" s="68">
        <f>Table14[[#This Row],[Customer Regisered on MB]]/$O$1</f>
        <v>6.704548494371735E-4</v>
      </c>
      <c r="Q79" s="194">
        <v>105</v>
      </c>
      <c r="R79" s="107">
        <v>131</v>
      </c>
      <c r="S79" s="107">
        <v>5</v>
      </c>
      <c r="T79" s="107">
        <v>12</v>
      </c>
      <c r="U79" s="195">
        <v>0</v>
      </c>
      <c r="V79" s="16">
        <f>SUM(Table14[[#This Row],[MB Registration]:[Standalone upsell + Rnwl]])</f>
        <v>253</v>
      </c>
      <c r="W79" s="8">
        <v>254</v>
      </c>
      <c r="X79" s="9">
        <f t="shared" si="17"/>
        <v>-3.9525691699604515E-3</v>
      </c>
      <c r="Y79" s="8">
        <f t="shared" si="18"/>
        <v>-1</v>
      </c>
      <c r="Z79" s="42" t="str">
        <f t="shared" si="19"/>
        <v>D. 240-500</v>
      </c>
      <c r="AA79" s="197">
        <v>254</v>
      </c>
      <c r="AB79" s="85">
        <f>IFERROR(Table14[[#This Row],[Phone number available]]/Table14[[#This Row],[Distinct leads]],0)</f>
        <v>1</v>
      </c>
      <c r="AC79" s="84">
        <v>53</v>
      </c>
      <c r="AD79" s="100">
        <f>IFERROR(Table14[[#This Row],[Email available]]/Table14[[#This Row],[Distinct leads]],0)</f>
        <v>0.20866141732283464</v>
      </c>
      <c r="AE79" s="81">
        <v>5</v>
      </c>
      <c r="AF79" s="102">
        <f>IFERROR(Table14[[#This Row],[HNI (as per customer segmentation)]]/Table14[[#This Row],[Phone number available]],0)</f>
        <v>1.968503937007874E-2</v>
      </c>
      <c r="AG79" s="18">
        <v>54</v>
      </c>
      <c r="AH79" s="9">
        <f>IFERROR(Table14[[#This Row],[MB Registered]]/Table14[[#This Row],[Phone number available]],0)</f>
        <v>0.2125984251968504</v>
      </c>
      <c r="AI79" s="18">
        <v>13</v>
      </c>
      <c r="AJ79" s="9">
        <f>IFERROR(Table14[[#This Row],[IB Registered]]/Table14[[#This Row],[Phone number available]],0)</f>
        <v>5.1181102362204724E-2</v>
      </c>
      <c r="AK79" s="18">
        <v>199</v>
      </c>
      <c r="AL79" s="9">
        <f>IFERROR(Table14[[#This Row],[MB Eligible]]/Table14[[#This Row],[Phone number available]],0)</f>
        <v>0.78346456692913391</v>
      </c>
      <c r="AM79" s="18">
        <v>49</v>
      </c>
      <c r="AN79" s="82">
        <f>IFERROR(Table14[[#This Row],[IB Eligible]]/Table14[[#This Row],[Phone number available]],0)</f>
        <v>0.19291338582677164</v>
      </c>
      <c r="AO79" s="98">
        <f>Table14[[#This Row],[Phone number available]]/$AT$2</f>
        <v>0.44097222222222221</v>
      </c>
    </row>
    <row r="80" spans="1:41" x14ac:dyDescent="0.35">
      <c r="A80" s="11">
        <v>79</v>
      </c>
      <c r="B80" s="5" t="s">
        <v>316</v>
      </c>
      <c r="C80" s="5" t="s">
        <v>340</v>
      </c>
      <c r="D80" s="5" t="s">
        <v>417</v>
      </c>
      <c r="E80" s="6">
        <v>26277</v>
      </c>
      <c r="F80" s="7">
        <f t="shared" ca="1" si="13"/>
        <v>53</v>
      </c>
      <c r="G80" s="5">
        <v>8</v>
      </c>
      <c r="H8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0" s="57">
        <v>16.297232999999999</v>
      </c>
      <c r="J80" s="34">
        <v>2.476245</v>
      </c>
      <c r="K80" s="34">
        <f t="shared" si="14"/>
        <v>18.773477999999997</v>
      </c>
      <c r="L80" s="67">
        <f t="shared" si="15"/>
        <v>6.8844016385266897E-4</v>
      </c>
      <c r="M80" s="34">
        <v>239.96139700000001</v>
      </c>
      <c r="N80" s="79">
        <f t="shared" si="16"/>
        <v>4.4938085724784034E-3</v>
      </c>
      <c r="O80" s="80">
        <v>1951</v>
      </c>
      <c r="P80" s="68">
        <f>Table14[[#This Row],[Customer Regisered on MB]]/$O$1</f>
        <v>6.6063505618784118E-4</v>
      </c>
      <c r="Q80" s="194">
        <v>19</v>
      </c>
      <c r="R80" s="107">
        <v>80</v>
      </c>
      <c r="S80" s="107">
        <v>8</v>
      </c>
      <c r="T80" s="107">
        <v>8</v>
      </c>
      <c r="U80" s="195">
        <v>0</v>
      </c>
      <c r="V80" s="16">
        <f>SUM(Table14[[#This Row],[MB Registration]:[Standalone upsell + Rnwl]])</f>
        <v>115</v>
      </c>
      <c r="W80" s="8">
        <v>116</v>
      </c>
      <c r="X80" s="9">
        <f t="shared" si="17"/>
        <v>-8.6956521739129933E-3</v>
      </c>
      <c r="Y80" s="8">
        <f t="shared" si="18"/>
        <v>-1</v>
      </c>
      <c r="Z80" s="42" t="str">
        <f t="shared" si="19"/>
        <v>C. 100-250</v>
      </c>
      <c r="AA80" s="197">
        <v>116</v>
      </c>
      <c r="AB80" s="85">
        <f>IFERROR(Table14[[#This Row],[Phone number available]]/Table14[[#This Row],[Distinct leads]],0)</f>
        <v>1</v>
      </c>
      <c r="AC80" s="84">
        <v>81</v>
      </c>
      <c r="AD80" s="100">
        <f>IFERROR(Table14[[#This Row],[Email available]]/Table14[[#This Row],[Distinct leads]],0)</f>
        <v>0.69827586206896552</v>
      </c>
      <c r="AE80" s="81">
        <v>13</v>
      </c>
      <c r="AF80" s="102">
        <f>IFERROR(Table14[[#This Row],[HNI (as per customer segmentation)]]/Table14[[#This Row],[Phone number available]],0)</f>
        <v>0.11206896551724138</v>
      </c>
      <c r="AG80" s="18">
        <v>53</v>
      </c>
      <c r="AH80" s="9">
        <f>IFERROR(Table14[[#This Row],[MB Registered]]/Table14[[#This Row],[Phone number available]],0)</f>
        <v>0.45689655172413796</v>
      </c>
      <c r="AI80" s="18">
        <v>46</v>
      </c>
      <c r="AJ80" s="9">
        <f>IFERROR(Table14[[#This Row],[IB Registered]]/Table14[[#This Row],[Phone number available]],0)</f>
        <v>0.39655172413793105</v>
      </c>
      <c r="AK80" s="18">
        <v>81</v>
      </c>
      <c r="AL80" s="9">
        <f>IFERROR(Table14[[#This Row],[MB Eligible]]/Table14[[#This Row],[Phone number available]],0)</f>
        <v>0.69827586206896552</v>
      </c>
      <c r="AM80" s="18">
        <v>69</v>
      </c>
      <c r="AN80" s="82">
        <f>IFERROR(Table14[[#This Row],[IB Eligible]]/Table14[[#This Row],[Phone number available]],0)</f>
        <v>0.59482758620689657</v>
      </c>
      <c r="AO80" s="98">
        <f>Table14[[#This Row],[Phone number available]]/$AT$2</f>
        <v>0.2013888888888889</v>
      </c>
    </row>
    <row r="81" spans="1:41" x14ac:dyDescent="0.35">
      <c r="A81" s="11">
        <v>80</v>
      </c>
      <c r="B81" s="5" t="s">
        <v>174</v>
      </c>
      <c r="C81" s="5" t="s">
        <v>175</v>
      </c>
      <c r="D81" s="5" t="s">
        <v>418</v>
      </c>
      <c r="E81" s="6">
        <v>27754</v>
      </c>
      <c r="F81" s="7">
        <f t="shared" ca="1" si="13"/>
        <v>49</v>
      </c>
      <c r="G81" s="5">
        <v>6</v>
      </c>
      <c r="H8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1" s="57">
        <v>26.513006000000001</v>
      </c>
      <c r="J81" s="34">
        <v>2.8390620000000002</v>
      </c>
      <c r="K81" s="34">
        <f t="shared" si="14"/>
        <v>29.352068000000003</v>
      </c>
      <c r="L81" s="67">
        <f t="shared" si="15"/>
        <v>1.0763664837881762E-3</v>
      </c>
      <c r="M81" s="34">
        <v>24.524028999999999</v>
      </c>
      <c r="N81" s="79">
        <f t="shared" si="16"/>
        <v>4.5926675344330059E-4</v>
      </c>
      <c r="O81" s="80">
        <v>4814</v>
      </c>
      <c r="P81" s="68">
        <f>Table14[[#This Row],[Customer Regisered on MB]]/$O$1</f>
        <v>1.6300856793891683E-3</v>
      </c>
      <c r="Q81" s="194">
        <v>101</v>
      </c>
      <c r="R81" s="107">
        <v>111</v>
      </c>
      <c r="S81" s="107">
        <v>19</v>
      </c>
      <c r="T81" s="107">
        <v>17</v>
      </c>
      <c r="U81" s="195">
        <v>0</v>
      </c>
      <c r="V81" s="16">
        <f>SUM(Table14[[#This Row],[MB Registration]:[Standalone upsell + Rnwl]])</f>
        <v>248</v>
      </c>
      <c r="W81" s="8">
        <v>248</v>
      </c>
      <c r="X81" s="9">
        <f t="shared" si="17"/>
        <v>0</v>
      </c>
      <c r="Y81" s="8">
        <f t="shared" si="18"/>
        <v>0</v>
      </c>
      <c r="Z81" s="42" t="str">
        <f t="shared" si="19"/>
        <v>C. 100-250</v>
      </c>
      <c r="AA81" s="197">
        <v>248</v>
      </c>
      <c r="AB81" s="85">
        <f>IFERROR(Table14[[#This Row],[Phone number available]]/Table14[[#This Row],[Distinct leads]],0)</f>
        <v>1</v>
      </c>
      <c r="AC81" s="84">
        <v>66</v>
      </c>
      <c r="AD81" s="100">
        <f>IFERROR(Table14[[#This Row],[Email available]]/Table14[[#This Row],[Distinct leads]],0)</f>
        <v>0.2661290322580645</v>
      </c>
      <c r="AE81" s="81">
        <v>5</v>
      </c>
      <c r="AF81" s="102">
        <f>IFERROR(Table14[[#This Row],[HNI (as per customer segmentation)]]/Table14[[#This Row],[Phone number available]],0)</f>
        <v>2.0161290322580645E-2</v>
      </c>
      <c r="AG81" s="18">
        <v>74</v>
      </c>
      <c r="AH81" s="9">
        <f>IFERROR(Table14[[#This Row],[MB Registered]]/Table14[[#This Row],[Phone number available]],0)</f>
        <v>0.29838709677419356</v>
      </c>
      <c r="AI81" s="18">
        <v>25</v>
      </c>
      <c r="AJ81" s="9">
        <f>IFERROR(Table14[[#This Row],[IB Registered]]/Table14[[#This Row],[Phone number available]],0)</f>
        <v>0.10080645161290322</v>
      </c>
      <c r="AK81" s="18">
        <v>210</v>
      </c>
      <c r="AL81" s="9">
        <f>IFERROR(Table14[[#This Row],[MB Eligible]]/Table14[[#This Row],[Phone number available]],0)</f>
        <v>0.84677419354838712</v>
      </c>
      <c r="AM81" s="18">
        <v>59</v>
      </c>
      <c r="AN81" s="82">
        <f>IFERROR(Table14[[#This Row],[IB Eligible]]/Table14[[#This Row],[Phone number available]],0)</f>
        <v>0.23790322580645162</v>
      </c>
      <c r="AO81" s="98">
        <f>Table14[[#This Row],[Phone number available]]/$AT$2</f>
        <v>0.43055555555555558</v>
      </c>
    </row>
    <row r="82" spans="1:41" x14ac:dyDescent="0.35">
      <c r="A82" s="11">
        <v>81</v>
      </c>
      <c r="B82" s="5" t="s">
        <v>316</v>
      </c>
      <c r="C82" s="5" t="s">
        <v>340</v>
      </c>
      <c r="D82" s="5" t="s">
        <v>419</v>
      </c>
      <c r="E82" s="6">
        <v>27882</v>
      </c>
      <c r="F82" s="7">
        <f t="shared" ca="1" si="13"/>
        <v>49</v>
      </c>
      <c r="G82" s="5">
        <v>17</v>
      </c>
      <c r="H82" s="189" t="str">
        <f>IF(Table14[[#This Row],[No of Employees]]&lt;5,"A. Below 5",IF(Table14[[#This Row],[No of Employees]]&lt;10,"B. 5 to 10",IF(Table14[[#This Row],[No of Employees]]&lt;15,"C. 10 to 15","D. Above 15")))</f>
        <v>D. Above 15</v>
      </c>
      <c r="I82" s="57">
        <v>210.30854099999999</v>
      </c>
      <c r="J82" s="34">
        <v>14.818428000000001</v>
      </c>
      <c r="K82" s="34">
        <f t="shared" si="14"/>
        <v>225.126969</v>
      </c>
      <c r="L82" s="67">
        <f t="shared" si="15"/>
        <v>8.2556065224576262E-3</v>
      </c>
      <c r="M82" s="34">
        <v>627.16170099999999</v>
      </c>
      <c r="N82" s="79">
        <f t="shared" si="16"/>
        <v>1.1744991750835395E-2</v>
      </c>
      <c r="O82" s="80">
        <v>8138</v>
      </c>
      <c r="P82" s="68">
        <f>Table14[[#This Row],[Customer Regisered on MB]]/$O$1</f>
        <v>2.7556371538988472E-3</v>
      </c>
      <c r="Q82" s="194">
        <v>236</v>
      </c>
      <c r="R82" s="107">
        <v>1377</v>
      </c>
      <c r="S82" s="107">
        <v>16</v>
      </c>
      <c r="T82" s="107">
        <v>124</v>
      </c>
      <c r="U82" s="195">
        <v>8</v>
      </c>
      <c r="V82" s="16">
        <f>SUM(Table14[[#This Row],[MB Registration]:[Standalone upsell + Rnwl]])</f>
        <v>1761</v>
      </c>
      <c r="W82" s="8">
        <v>1743</v>
      </c>
      <c r="X82" s="9">
        <f t="shared" si="17"/>
        <v>1.0221465076660996E-2</v>
      </c>
      <c r="Y82" s="8">
        <f t="shared" si="18"/>
        <v>18</v>
      </c>
      <c r="Z82" s="42" t="str">
        <f t="shared" si="19"/>
        <v>G. Above 1000</v>
      </c>
      <c r="AA82" s="197">
        <v>1734</v>
      </c>
      <c r="AB82" s="85">
        <f>IFERROR(Table14[[#This Row],[Phone number available]]/Table14[[#This Row],[Distinct leads]],0)</f>
        <v>0.99483648881239239</v>
      </c>
      <c r="AC82" s="84">
        <v>980</v>
      </c>
      <c r="AD82" s="100">
        <f>IFERROR(Table14[[#This Row],[Email available]]/Table14[[#This Row],[Distinct leads]],0)</f>
        <v>0.56224899598393574</v>
      </c>
      <c r="AE82" s="81">
        <v>103</v>
      </c>
      <c r="AF82" s="102">
        <f>IFERROR(Table14[[#This Row],[HNI (as per customer segmentation)]]/Table14[[#This Row],[Phone number available]],0)</f>
        <v>5.9400230680507496E-2</v>
      </c>
      <c r="AG82" s="18">
        <v>635</v>
      </c>
      <c r="AH82" s="9">
        <f>IFERROR(Table14[[#This Row],[MB Registered]]/Table14[[#This Row],[Phone number available]],0)</f>
        <v>0.36620530565167242</v>
      </c>
      <c r="AI82" s="18">
        <v>444</v>
      </c>
      <c r="AJ82" s="9">
        <f>IFERROR(Table14[[#This Row],[IB Registered]]/Table14[[#This Row],[Phone number available]],0)</f>
        <v>0.25605536332179929</v>
      </c>
      <c r="AK82" s="18">
        <v>978</v>
      </c>
      <c r="AL82" s="9">
        <f>IFERROR(Table14[[#This Row],[MB Eligible]]/Table14[[#This Row],[Phone number available]],0)</f>
        <v>0.56401384083044981</v>
      </c>
      <c r="AM82" s="18">
        <v>713</v>
      </c>
      <c r="AN82" s="82">
        <f>IFERROR(Table14[[#This Row],[IB Eligible]]/Table14[[#This Row],[Phone number available]],0)</f>
        <v>0.41118800461361016</v>
      </c>
      <c r="AO82" s="98">
        <f>Table14[[#This Row],[Phone number available]]/$AT$2</f>
        <v>3.0104166666666665</v>
      </c>
    </row>
    <row r="83" spans="1:41" x14ac:dyDescent="0.35">
      <c r="A83" s="11">
        <v>82</v>
      </c>
      <c r="B83" s="5" t="s">
        <v>174</v>
      </c>
      <c r="C83" s="5" t="s">
        <v>175</v>
      </c>
      <c r="D83" s="5" t="s">
        <v>192</v>
      </c>
      <c r="E83" s="6">
        <v>28100</v>
      </c>
      <c r="F83" s="7">
        <f t="shared" ca="1" si="13"/>
        <v>48</v>
      </c>
      <c r="G83" s="5">
        <v>5</v>
      </c>
      <c r="H8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3" s="57">
        <v>20.095445000000002</v>
      </c>
      <c r="J83" s="34">
        <v>1.073558</v>
      </c>
      <c r="K83" s="34">
        <f t="shared" si="14"/>
        <v>21.169003</v>
      </c>
      <c r="L83" s="67">
        <f t="shared" si="15"/>
        <v>7.7628619981431478E-4</v>
      </c>
      <c r="M83" s="34">
        <v>38.906579000000001</v>
      </c>
      <c r="N83" s="79">
        <f t="shared" si="16"/>
        <v>7.2861185349745337E-4</v>
      </c>
      <c r="O83" s="80">
        <v>1631</v>
      </c>
      <c r="P83" s="68">
        <f>Table14[[#This Row],[Customer Regisered on MB]]/$O$1</f>
        <v>5.5227871688486355E-4</v>
      </c>
      <c r="Q83" s="194">
        <v>13</v>
      </c>
      <c r="R83" s="107">
        <v>245</v>
      </c>
      <c r="S83" s="107">
        <v>1</v>
      </c>
      <c r="T83" s="107">
        <v>17</v>
      </c>
      <c r="U83" s="195">
        <v>0</v>
      </c>
      <c r="V83" s="16">
        <f>SUM(Table14[[#This Row],[MB Registration]:[Standalone upsell + Rnwl]])</f>
        <v>276</v>
      </c>
      <c r="W83" s="8">
        <v>275</v>
      </c>
      <c r="X83" s="9">
        <f t="shared" si="17"/>
        <v>3.6231884057971175E-3</v>
      </c>
      <c r="Y83" s="8">
        <f t="shared" si="18"/>
        <v>1</v>
      </c>
      <c r="Z83" s="42" t="str">
        <f t="shared" si="19"/>
        <v>D. 240-500</v>
      </c>
      <c r="AA83" s="197">
        <v>275</v>
      </c>
      <c r="AB83" s="85">
        <f>IFERROR(Table14[[#This Row],[Phone number available]]/Table14[[#This Row],[Distinct leads]],0)</f>
        <v>1</v>
      </c>
      <c r="AC83" s="84">
        <v>103</v>
      </c>
      <c r="AD83" s="100">
        <f>IFERROR(Table14[[#This Row],[Email available]]/Table14[[#This Row],[Distinct leads]],0)</f>
        <v>0.37454545454545457</v>
      </c>
      <c r="AE83" s="81">
        <v>16</v>
      </c>
      <c r="AF83" s="102">
        <f>IFERROR(Table14[[#This Row],[HNI (as per customer segmentation)]]/Table14[[#This Row],[Phone number available]],0)</f>
        <v>5.8181818181818182E-2</v>
      </c>
      <c r="AG83" s="18">
        <v>98</v>
      </c>
      <c r="AH83" s="9">
        <f>IFERROR(Table14[[#This Row],[MB Registered]]/Table14[[#This Row],[Phone number available]],0)</f>
        <v>0.35636363636363638</v>
      </c>
      <c r="AI83" s="18">
        <v>49</v>
      </c>
      <c r="AJ83" s="9">
        <f>IFERROR(Table14[[#This Row],[IB Registered]]/Table14[[#This Row],[Phone number available]],0)</f>
        <v>0.17818181818181819</v>
      </c>
      <c r="AK83" s="18">
        <v>150</v>
      </c>
      <c r="AL83" s="9">
        <f>IFERROR(Table14[[#This Row],[MB Eligible]]/Table14[[#This Row],[Phone number available]],0)</f>
        <v>0.54545454545454541</v>
      </c>
      <c r="AM83" s="18">
        <v>78</v>
      </c>
      <c r="AN83" s="82">
        <f>IFERROR(Table14[[#This Row],[IB Eligible]]/Table14[[#This Row],[Phone number available]],0)</f>
        <v>0.28363636363636363</v>
      </c>
      <c r="AO83" s="98">
        <f>Table14[[#This Row],[Phone number available]]/$AT$2</f>
        <v>0.47743055555555558</v>
      </c>
    </row>
    <row r="84" spans="1:41" x14ac:dyDescent="0.35">
      <c r="A84" s="11">
        <v>83</v>
      </c>
      <c r="B84" s="5" t="s">
        <v>312</v>
      </c>
      <c r="C84" s="5" t="s">
        <v>340</v>
      </c>
      <c r="D84" s="5" t="s">
        <v>420</v>
      </c>
      <c r="E84" s="6">
        <v>28118</v>
      </c>
      <c r="F84" s="7">
        <f t="shared" ca="1" si="13"/>
        <v>48</v>
      </c>
      <c r="G84" s="5">
        <v>11</v>
      </c>
      <c r="H84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84" s="57">
        <v>35.529266999999997</v>
      </c>
      <c r="J84" s="34">
        <v>10.276615</v>
      </c>
      <c r="K84" s="34">
        <f t="shared" si="14"/>
        <v>45.805881999999997</v>
      </c>
      <c r="L84" s="67">
        <f t="shared" si="15"/>
        <v>1.6797425021349811E-3</v>
      </c>
      <c r="M84" s="34">
        <v>167.97254699999999</v>
      </c>
      <c r="N84" s="79">
        <f t="shared" si="16"/>
        <v>3.1456579311781199E-3</v>
      </c>
      <c r="O84" s="80">
        <v>5284</v>
      </c>
      <c r="P84" s="68">
        <f>Table14[[#This Row],[Customer Regisered on MB]]/$O$1</f>
        <v>1.7892340527404164E-3</v>
      </c>
      <c r="Q84" s="194">
        <v>14</v>
      </c>
      <c r="R84" s="107">
        <v>161</v>
      </c>
      <c r="S84" s="107">
        <v>23</v>
      </c>
      <c r="T84" s="107">
        <v>10</v>
      </c>
      <c r="U84" s="195">
        <v>0</v>
      </c>
      <c r="V84" s="16">
        <f>SUM(Table14[[#This Row],[MB Registration]:[Standalone upsell + Rnwl]])</f>
        <v>208</v>
      </c>
      <c r="W84" s="8">
        <v>210</v>
      </c>
      <c r="X84" s="9">
        <f t="shared" si="17"/>
        <v>-9.6153846153845812E-3</v>
      </c>
      <c r="Y84" s="8">
        <f t="shared" si="18"/>
        <v>-2</v>
      </c>
      <c r="Z84" s="42" t="str">
        <f t="shared" si="19"/>
        <v>C. 100-250</v>
      </c>
      <c r="AA84" s="197">
        <v>210</v>
      </c>
      <c r="AB84" s="85">
        <f>IFERROR(Table14[[#This Row],[Phone number available]]/Table14[[#This Row],[Distinct leads]],0)</f>
        <v>1</v>
      </c>
      <c r="AC84" s="84">
        <v>123</v>
      </c>
      <c r="AD84" s="100">
        <f>IFERROR(Table14[[#This Row],[Email available]]/Table14[[#This Row],[Distinct leads]],0)</f>
        <v>0.58571428571428574</v>
      </c>
      <c r="AE84" s="81">
        <v>31</v>
      </c>
      <c r="AF84" s="102">
        <f>IFERROR(Table14[[#This Row],[HNI (as per customer segmentation)]]/Table14[[#This Row],[Phone number available]],0)</f>
        <v>0.14761904761904762</v>
      </c>
      <c r="AG84" s="18">
        <v>147</v>
      </c>
      <c r="AH84" s="9">
        <f>IFERROR(Table14[[#This Row],[MB Registered]]/Table14[[#This Row],[Phone number available]],0)</f>
        <v>0.7</v>
      </c>
      <c r="AI84" s="18">
        <v>77</v>
      </c>
      <c r="AJ84" s="9">
        <f>IFERROR(Table14[[#This Row],[IB Registered]]/Table14[[#This Row],[Phone number available]],0)</f>
        <v>0.36666666666666664</v>
      </c>
      <c r="AK84" s="18">
        <v>162</v>
      </c>
      <c r="AL84" s="9">
        <f>IFERROR(Table14[[#This Row],[MB Eligible]]/Table14[[#This Row],[Phone number available]],0)</f>
        <v>0.77142857142857146</v>
      </c>
      <c r="AM84" s="18">
        <v>118</v>
      </c>
      <c r="AN84" s="82">
        <f>IFERROR(Table14[[#This Row],[IB Eligible]]/Table14[[#This Row],[Phone number available]],0)</f>
        <v>0.56190476190476191</v>
      </c>
      <c r="AO84" s="98">
        <f>Table14[[#This Row],[Phone number available]]/$AT$2</f>
        <v>0.36458333333333331</v>
      </c>
    </row>
    <row r="85" spans="1:41" x14ac:dyDescent="0.35">
      <c r="A85" s="11">
        <v>84</v>
      </c>
      <c r="B85" s="5" t="s">
        <v>312</v>
      </c>
      <c r="C85" s="5" t="s">
        <v>340</v>
      </c>
      <c r="D85" s="5" t="s">
        <v>421</v>
      </c>
      <c r="E85" s="6">
        <v>28108</v>
      </c>
      <c r="F85" s="7">
        <f t="shared" ca="1" si="13"/>
        <v>48</v>
      </c>
      <c r="G85" s="5">
        <v>9</v>
      </c>
      <c r="H8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5" s="57">
        <v>122.492155</v>
      </c>
      <c r="J85" s="34">
        <v>11.617046</v>
      </c>
      <c r="K85" s="34">
        <f t="shared" si="14"/>
        <v>134.10920099999998</v>
      </c>
      <c r="L85" s="67">
        <f t="shared" si="15"/>
        <v>4.9179038807082263E-3</v>
      </c>
      <c r="M85" s="34">
        <v>399.25587100000001</v>
      </c>
      <c r="N85" s="79">
        <f t="shared" si="16"/>
        <v>7.4769503684466868E-3</v>
      </c>
      <c r="O85" s="80">
        <v>8931</v>
      </c>
      <c r="P85" s="68">
        <f>Table14[[#This Row],[Customer Regisered on MB]]/$O$1</f>
        <v>3.0241577072340387E-3</v>
      </c>
      <c r="Q85" s="194">
        <v>51</v>
      </c>
      <c r="R85" s="107">
        <v>759</v>
      </c>
      <c r="S85" s="107">
        <v>34</v>
      </c>
      <c r="T85" s="107">
        <v>39</v>
      </c>
      <c r="U85" s="195">
        <v>4</v>
      </c>
      <c r="V85" s="16">
        <f>SUM(Table14[[#This Row],[MB Registration]:[Standalone upsell + Rnwl]])</f>
        <v>887</v>
      </c>
      <c r="W85" s="8">
        <v>928</v>
      </c>
      <c r="X85" s="9">
        <f t="shared" si="17"/>
        <v>-4.6223224351747527E-2</v>
      </c>
      <c r="Y85" s="8">
        <f t="shared" si="18"/>
        <v>-41</v>
      </c>
      <c r="Z85" s="42" t="str">
        <f t="shared" si="19"/>
        <v>F. 750-100</v>
      </c>
      <c r="AA85" s="197">
        <v>928</v>
      </c>
      <c r="AB85" s="85">
        <f>IFERROR(Table14[[#This Row],[Phone number available]]/Table14[[#This Row],[Distinct leads]],0)</f>
        <v>1</v>
      </c>
      <c r="AC85" s="84">
        <v>543</v>
      </c>
      <c r="AD85" s="100">
        <f>IFERROR(Table14[[#This Row],[Email available]]/Table14[[#This Row],[Distinct leads]],0)</f>
        <v>0.58512931034482762</v>
      </c>
      <c r="AE85" s="81">
        <v>86</v>
      </c>
      <c r="AF85" s="102">
        <f>IFERROR(Table14[[#This Row],[HNI (as per customer segmentation)]]/Table14[[#This Row],[Phone number available]],0)</f>
        <v>9.2672413793103453E-2</v>
      </c>
      <c r="AG85" s="18">
        <v>584</v>
      </c>
      <c r="AH85" s="9">
        <f>IFERROR(Table14[[#This Row],[MB Registered]]/Table14[[#This Row],[Phone number available]],0)</f>
        <v>0.62931034482758619</v>
      </c>
      <c r="AI85" s="18">
        <v>331</v>
      </c>
      <c r="AJ85" s="9">
        <f>IFERROR(Table14[[#This Row],[IB Registered]]/Table14[[#This Row],[Phone number available]],0)</f>
        <v>0.35668103448275862</v>
      </c>
      <c r="AK85" s="18">
        <v>619</v>
      </c>
      <c r="AL85" s="9">
        <f>IFERROR(Table14[[#This Row],[MB Eligible]]/Table14[[#This Row],[Phone number available]],0)</f>
        <v>0.66702586206896552</v>
      </c>
      <c r="AM85" s="18">
        <v>497</v>
      </c>
      <c r="AN85" s="82">
        <f>IFERROR(Table14[[#This Row],[IB Eligible]]/Table14[[#This Row],[Phone number available]],0)</f>
        <v>0.53556034482758619</v>
      </c>
      <c r="AO85" s="98">
        <f>Table14[[#This Row],[Phone number available]]/$AT$2</f>
        <v>1.6111111111111112</v>
      </c>
    </row>
    <row r="86" spans="1:41" x14ac:dyDescent="0.35">
      <c r="A86" s="11">
        <v>85</v>
      </c>
      <c r="B86" s="5" t="s">
        <v>316</v>
      </c>
      <c r="C86" s="5" t="s">
        <v>340</v>
      </c>
      <c r="D86" s="5" t="s">
        <v>422</v>
      </c>
      <c r="E86" s="6">
        <v>28296</v>
      </c>
      <c r="F86" s="7">
        <f t="shared" ca="1" si="13"/>
        <v>47</v>
      </c>
      <c r="G86" s="5">
        <v>7</v>
      </c>
      <c r="H8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6" s="57">
        <v>43.376136000000002</v>
      </c>
      <c r="J86" s="34">
        <v>10.951891</v>
      </c>
      <c r="K86" s="34">
        <f t="shared" si="14"/>
        <v>54.328027000000006</v>
      </c>
      <c r="L86" s="67">
        <f t="shared" si="15"/>
        <v>1.9922571518006535E-3</v>
      </c>
      <c r="M86" s="34">
        <v>101.41430699999999</v>
      </c>
      <c r="N86" s="79">
        <f t="shared" si="16"/>
        <v>1.8992074886468365E-3</v>
      </c>
      <c r="O86" s="80">
        <v>8685</v>
      </c>
      <c r="P86" s="68">
        <f>Table14[[#This Row],[Customer Regisered on MB]]/$O$1</f>
        <v>2.9408587713948744E-3</v>
      </c>
      <c r="Q86" s="194">
        <v>21</v>
      </c>
      <c r="R86" s="107">
        <v>233</v>
      </c>
      <c r="S86" s="107">
        <v>20</v>
      </c>
      <c r="T86" s="107">
        <v>25</v>
      </c>
      <c r="U86" s="195">
        <v>0</v>
      </c>
      <c r="V86" s="16">
        <f>SUM(Table14[[#This Row],[MB Registration]:[Standalone upsell + Rnwl]])</f>
        <v>299</v>
      </c>
      <c r="W86" s="8">
        <v>318</v>
      </c>
      <c r="X86" s="9">
        <f t="shared" si="17"/>
        <v>-6.3545150501672198E-2</v>
      </c>
      <c r="Y86" s="8">
        <f t="shared" si="18"/>
        <v>-19</v>
      </c>
      <c r="Z86" s="42" t="str">
        <f t="shared" si="19"/>
        <v>D. 240-500</v>
      </c>
      <c r="AA86" s="197">
        <v>316</v>
      </c>
      <c r="AB86" s="85">
        <f>IFERROR(Table14[[#This Row],[Phone number available]]/Table14[[#This Row],[Distinct leads]],0)</f>
        <v>0.99371069182389937</v>
      </c>
      <c r="AC86" s="84">
        <v>159</v>
      </c>
      <c r="AD86" s="100">
        <f>IFERROR(Table14[[#This Row],[Email available]]/Table14[[#This Row],[Distinct leads]],0)</f>
        <v>0.5</v>
      </c>
      <c r="AE86" s="81">
        <v>10</v>
      </c>
      <c r="AF86" s="102">
        <f>IFERROR(Table14[[#This Row],[HNI (as per customer segmentation)]]/Table14[[#This Row],[Phone number available]],0)</f>
        <v>3.1645569620253167E-2</v>
      </c>
      <c r="AG86" s="18">
        <v>204</v>
      </c>
      <c r="AH86" s="9">
        <f>IFERROR(Table14[[#This Row],[MB Registered]]/Table14[[#This Row],[Phone number available]],0)</f>
        <v>0.64556962025316456</v>
      </c>
      <c r="AI86" s="18">
        <v>88</v>
      </c>
      <c r="AJ86" s="9">
        <f>IFERROR(Table14[[#This Row],[IB Registered]]/Table14[[#This Row],[Phone number available]],0)</f>
        <v>0.27848101265822783</v>
      </c>
      <c r="AK86" s="18">
        <v>219</v>
      </c>
      <c r="AL86" s="9">
        <f>IFERROR(Table14[[#This Row],[MB Eligible]]/Table14[[#This Row],[Phone number available]],0)</f>
        <v>0.69303797468354433</v>
      </c>
      <c r="AM86" s="18">
        <v>140</v>
      </c>
      <c r="AN86" s="82">
        <f>IFERROR(Table14[[#This Row],[IB Eligible]]/Table14[[#This Row],[Phone number available]],0)</f>
        <v>0.44303797468354428</v>
      </c>
      <c r="AO86" s="98">
        <f>Table14[[#This Row],[Phone number available]]/$AT$2</f>
        <v>0.54861111111111116</v>
      </c>
    </row>
    <row r="87" spans="1:41" x14ac:dyDescent="0.35">
      <c r="A87" s="11">
        <v>86</v>
      </c>
      <c r="B87" s="5" t="s">
        <v>316</v>
      </c>
      <c r="C87" s="5" t="s">
        <v>340</v>
      </c>
      <c r="D87" s="5" t="s">
        <v>423</v>
      </c>
      <c r="E87" s="6">
        <v>28376</v>
      </c>
      <c r="F87" s="7">
        <f t="shared" ca="1" si="13"/>
        <v>47</v>
      </c>
      <c r="G87" s="5">
        <v>12</v>
      </c>
      <c r="H87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87" s="57">
        <v>92.968080999999998</v>
      </c>
      <c r="J87" s="34">
        <v>20.795793</v>
      </c>
      <c r="K87" s="34">
        <f t="shared" si="14"/>
        <v>113.763874</v>
      </c>
      <c r="L87" s="67">
        <f t="shared" si="15"/>
        <v>4.1718226136400723E-3</v>
      </c>
      <c r="M87" s="34">
        <v>218.827924</v>
      </c>
      <c r="N87" s="79">
        <f t="shared" si="16"/>
        <v>4.0980374887918019E-3</v>
      </c>
      <c r="O87" s="80">
        <v>7543</v>
      </c>
      <c r="P87" s="68">
        <f>Table14[[#This Row],[Customer Regisered on MB]]/$O$1</f>
        <v>2.5541620855073733E-3</v>
      </c>
      <c r="Q87" s="194">
        <v>148</v>
      </c>
      <c r="R87" s="107">
        <v>413</v>
      </c>
      <c r="S87" s="107">
        <v>25</v>
      </c>
      <c r="T87" s="107">
        <v>50</v>
      </c>
      <c r="U87" s="195">
        <v>2</v>
      </c>
      <c r="V87" s="16">
        <f>SUM(Table14[[#This Row],[MB Registration]:[Standalone upsell + Rnwl]])</f>
        <v>638</v>
      </c>
      <c r="W87" s="8">
        <v>661</v>
      </c>
      <c r="X87" s="9">
        <f t="shared" si="17"/>
        <v>-3.6050156739811934E-2</v>
      </c>
      <c r="Y87" s="8">
        <f t="shared" si="18"/>
        <v>-23</v>
      </c>
      <c r="Z87" s="42" t="str">
        <f t="shared" si="19"/>
        <v>E. 500-750</v>
      </c>
      <c r="AA87" s="197">
        <v>661</v>
      </c>
      <c r="AB87" s="85">
        <f>IFERROR(Table14[[#This Row],[Phone number available]]/Table14[[#This Row],[Distinct leads]],0)</f>
        <v>1</v>
      </c>
      <c r="AC87" s="84">
        <v>312</v>
      </c>
      <c r="AD87" s="100">
        <f>IFERROR(Table14[[#This Row],[Email available]]/Table14[[#This Row],[Distinct leads]],0)</f>
        <v>0.47201210287443268</v>
      </c>
      <c r="AE87" s="81">
        <v>38</v>
      </c>
      <c r="AF87" s="102">
        <f>IFERROR(Table14[[#This Row],[HNI (as per customer segmentation)]]/Table14[[#This Row],[Phone number available]],0)</f>
        <v>5.7488653555219364E-2</v>
      </c>
      <c r="AG87" s="18">
        <v>226</v>
      </c>
      <c r="AH87" s="9">
        <f>IFERROR(Table14[[#This Row],[MB Registered]]/Table14[[#This Row],[Phone number available]],0)</f>
        <v>0.34190620272314676</v>
      </c>
      <c r="AI87" s="18">
        <v>153</v>
      </c>
      <c r="AJ87" s="9">
        <f>IFERROR(Table14[[#This Row],[IB Registered]]/Table14[[#This Row],[Phone number available]],0)</f>
        <v>0.23146747352496219</v>
      </c>
      <c r="AK87" s="18">
        <v>451</v>
      </c>
      <c r="AL87" s="9">
        <f>IFERROR(Table14[[#This Row],[MB Eligible]]/Table14[[#This Row],[Phone number available]],0)</f>
        <v>0.68229954614220878</v>
      </c>
      <c r="AM87" s="18">
        <v>256</v>
      </c>
      <c r="AN87" s="82">
        <f>IFERROR(Table14[[#This Row],[IB Eligible]]/Table14[[#This Row],[Phone number available]],0)</f>
        <v>0.38729198184568836</v>
      </c>
      <c r="AO87" s="98">
        <f>Table14[[#This Row],[Phone number available]]/$AT$2</f>
        <v>1.1475694444444444</v>
      </c>
    </row>
    <row r="88" spans="1:41" x14ac:dyDescent="0.35">
      <c r="A88" s="11">
        <v>87</v>
      </c>
      <c r="B88" s="5" t="s">
        <v>174</v>
      </c>
      <c r="C88" s="5" t="s">
        <v>175</v>
      </c>
      <c r="D88" s="5" t="s">
        <v>183</v>
      </c>
      <c r="E88" s="6">
        <v>28412</v>
      </c>
      <c r="F88" s="7">
        <f t="shared" ca="1" si="13"/>
        <v>47</v>
      </c>
      <c r="G88" s="5">
        <v>7</v>
      </c>
      <c r="H8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8" s="57">
        <v>27.205901000000001</v>
      </c>
      <c r="J88" s="34">
        <v>3.6238769999999998</v>
      </c>
      <c r="K88" s="34">
        <f t="shared" si="14"/>
        <v>30.829778000000001</v>
      </c>
      <c r="L88" s="67">
        <f t="shared" si="15"/>
        <v>1.1305554260037172E-3</v>
      </c>
      <c r="M88" s="34">
        <v>91.878213000000002</v>
      </c>
      <c r="N88" s="79">
        <f t="shared" si="16"/>
        <v>1.7206230100560579E-3</v>
      </c>
      <c r="O88" s="80">
        <v>2351</v>
      </c>
      <c r="P88" s="68">
        <f>Table14[[#This Row],[Customer Regisered on MB]]/$O$1</f>
        <v>7.9608048031656301E-4</v>
      </c>
      <c r="Q88" s="194">
        <v>114</v>
      </c>
      <c r="R88" s="107">
        <v>296</v>
      </c>
      <c r="S88" s="107">
        <v>18</v>
      </c>
      <c r="T88" s="107">
        <v>53</v>
      </c>
      <c r="U88" s="195">
        <v>0</v>
      </c>
      <c r="V88" s="16">
        <f>SUM(Table14[[#This Row],[MB Registration]:[Standalone upsell + Rnwl]])</f>
        <v>481</v>
      </c>
      <c r="W88" s="8">
        <v>468</v>
      </c>
      <c r="X88" s="9">
        <f t="shared" si="17"/>
        <v>2.7027027027026973E-2</v>
      </c>
      <c r="Y88" s="8">
        <f t="shared" si="18"/>
        <v>13</v>
      </c>
      <c r="Z88" s="42" t="str">
        <f t="shared" si="19"/>
        <v>D. 240-500</v>
      </c>
      <c r="AA88" s="197">
        <v>467</v>
      </c>
      <c r="AB88" s="85">
        <f>IFERROR(Table14[[#This Row],[Phone number available]]/Table14[[#This Row],[Distinct leads]],0)</f>
        <v>0.99786324786324787</v>
      </c>
      <c r="AC88" s="84">
        <v>86</v>
      </c>
      <c r="AD88" s="100">
        <f>IFERROR(Table14[[#This Row],[Email available]]/Table14[[#This Row],[Distinct leads]],0)</f>
        <v>0.18376068376068377</v>
      </c>
      <c r="AE88" s="81">
        <v>9</v>
      </c>
      <c r="AF88" s="102">
        <f>IFERROR(Table14[[#This Row],[HNI (as per customer segmentation)]]/Table14[[#This Row],[Phone number available]],0)</f>
        <v>1.9271948608137045E-2</v>
      </c>
      <c r="AG88" s="18">
        <v>116</v>
      </c>
      <c r="AH88" s="9">
        <f>IFERROR(Table14[[#This Row],[MB Registered]]/Table14[[#This Row],[Phone number available]],0)</f>
        <v>0.24839400428265523</v>
      </c>
      <c r="AI88" s="18">
        <v>31</v>
      </c>
      <c r="AJ88" s="9">
        <f>IFERROR(Table14[[#This Row],[IB Registered]]/Table14[[#This Row],[Phone number available]],0)</f>
        <v>6.638115631691649E-2</v>
      </c>
      <c r="AK88" s="18">
        <v>331</v>
      </c>
      <c r="AL88" s="9">
        <f>IFERROR(Table14[[#This Row],[MB Eligible]]/Table14[[#This Row],[Phone number available]],0)</f>
        <v>0.70877944325481801</v>
      </c>
      <c r="AM88" s="18">
        <v>79</v>
      </c>
      <c r="AN88" s="82">
        <f>IFERROR(Table14[[#This Row],[IB Eligible]]/Table14[[#This Row],[Phone number available]],0)</f>
        <v>0.16916488222698073</v>
      </c>
      <c r="AO88" s="98">
        <f>Table14[[#This Row],[Phone number available]]/$AT$2</f>
        <v>0.81076388888888884</v>
      </c>
    </row>
    <row r="89" spans="1:41" x14ac:dyDescent="0.35">
      <c r="A89" s="11">
        <v>88</v>
      </c>
      <c r="B89" s="5" t="s">
        <v>184</v>
      </c>
      <c r="C89" s="5" t="s">
        <v>343</v>
      </c>
      <c r="D89" s="5" t="s">
        <v>424</v>
      </c>
      <c r="E89" s="6">
        <v>28485</v>
      </c>
      <c r="F89" s="7">
        <f t="shared" ca="1" si="13"/>
        <v>47</v>
      </c>
      <c r="G89" s="5">
        <v>4</v>
      </c>
      <c r="H89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9" s="57">
        <v>22.793586999999999</v>
      </c>
      <c r="J89" s="34">
        <v>0.30180499999999999</v>
      </c>
      <c r="K89" s="34">
        <f t="shared" si="14"/>
        <v>23.095392</v>
      </c>
      <c r="L89" s="67">
        <f t="shared" si="15"/>
        <v>8.4692860069517334E-4</v>
      </c>
      <c r="M89" s="34">
        <v>41.955213000000001</v>
      </c>
      <c r="N89" s="79">
        <f t="shared" si="16"/>
        <v>7.8570427659061079E-4</v>
      </c>
      <c r="O89" s="80">
        <v>1342</v>
      </c>
      <c r="P89" s="68">
        <f>Table14[[#This Row],[Customer Regisered on MB]]/$O$1</f>
        <v>4.5441939795186202E-4</v>
      </c>
      <c r="Q89" s="194">
        <v>50</v>
      </c>
      <c r="R89" s="107">
        <v>118</v>
      </c>
      <c r="S89" s="107">
        <v>2</v>
      </c>
      <c r="T89" s="107">
        <v>11</v>
      </c>
      <c r="U89" s="195">
        <v>0</v>
      </c>
      <c r="V89" s="16">
        <f>SUM(Table14[[#This Row],[MB Registration]:[Standalone upsell + Rnwl]])</f>
        <v>181</v>
      </c>
      <c r="W89" s="8">
        <v>180</v>
      </c>
      <c r="X89" s="9">
        <f t="shared" si="17"/>
        <v>5.5248618784530246E-3</v>
      </c>
      <c r="Y89" s="8">
        <f t="shared" si="18"/>
        <v>1</v>
      </c>
      <c r="Z89" s="42" t="str">
        <f t="shared" si="19"/>
        <v>C. 100-250</v>
      </c>
      <c r="AA89" s="197">
        <v>180</v>
      </c>
      <c r="AB89" s="85">
        <f>IFERROR(Table14[[#This Row],[Phone number available]]/Table14[[#This Row],[Distinct leads]],0)</f>
        <v>1</v>
      </c>
      <c r="AC89" s="84">
        <v>28</v>
      </c>
      <c r="AD89" s="100">
        <f>IFERROR(Table14[[#This Row],[Email available]]/Table14[[#This Row],[Distinct leads]],0)</f>
        <v>0.15555555555555556</v>
      </c>
      <c r="AE89" s="81">
        <v>4</v>
      </c>
      <c r="AF89" s="102">
        <f>IFERROR(Table14[[#This Row],[HNI (as per customer segmentation)]]/Table14[[#This Row],[Phone number available]],0)</f>
        <v>2.2222222222222223E-2</v>
      </c>
      <c r="AG89" s="18">
        <v>53</v>
      </c>
      <c r="AH89" s="9">
        <f>IFERROR(Table14[[#This Row],[MB Registered]]/Table14[[#This Row],[Phone number available]],0)</f>
        <v>0.29444444444444445</v>
      </c>
      <c r="AI89" s="18">
        <v>15</v>
      </c>
      <c r="AJ89" s="9">
        <f>IFERROR(Table14[[#This Row],[IB Registered]]/Table14[[#This Row],[Phone number available]],0)</f>
        <v>8.3333333333333329E-2</v>
      </c>
      <c r="AK89" s="18">
        <v>134</v>
      </c>
      <c r="AL89" s="9">
        <f>IFERROR(Table14[[#This Row],[MB Eligible]]/Table14[[#This Row],[Phone number available]],0)</f>
        <v>0.74444444444444446</v>
      </c>
      <c r="AM89" s="18">
        <v>29</v>
      </c>
      <c r="AN89" s="82">
        <f>IFERROR(Table14[[#This Row],[IB Eligible]]/Table14[[#This Row],[Phone number available]],0)</f>
        <v>0.16111111111111112</v>
      </c>
      <c r="AO89" s="98">
        <f>Table14[[#This Row],[Phone number available]]/$AT$2</f>
        <v>0.3125</v>
      </c>
    </row>
    <row r="90" spans="1:41" x14ac:dyDescent="0.35">
      <c r="A90" s="11">
        <v>89</v>
      </c>
      <c r="B90" s="5" t="s">
        <v>312</v>
      </c>
      <c r="C90" s="5" t="s">
        <v>340</v>
      </c>
      <c r="D90" s="5" t="s">
        <v>425</v>
      </c>
      <c r="E90" s="6">
        <v>28685</v>
      </c>
      <c r="F90" s="7">
        <f t="shared" ca="1" si="13"/>
        <v>46</v>
      </c>
      <c r="G90" s="5">
        <v>8</v>
      </c>
      <c r="H9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90" s="57">
        <v>46.767069999999997</v>
      </c>
      <c r="J90" s="34">
        <v>7.6189429999999998</v>
      </c>
      <c r="K90" s="34">
        <f t="shared" si="14"/>
        <v>54.386012999999998</v>
      </c>
      <c r="L90" s="67">
        <f t="shared" si="15"/>
        <v>1.994383550081311E-3</v>
      </c>
      <c r="M90" s="34">
        <v>151.78249400000001</v>
      </c>
      <c r="N90" s="79">
        <f t="shared" si="16"/>
        <v>2.8424633345894043E-3</v>
      </c>
      <c r="O90" s="80">
        <v>6398</v>
      </c>
      <c r="P90" s="68">
        <f>Table14[[#This Row],[Customer Regisered on MB]]/$O$1</f>
        <v>2.1664495589389069E-3</v>
      </c>
      <c r="Q90" s="194">
        <v>152</v>
      </c>
      <c r="R90" s="107">
        <v>206</v>
      </c>
      <c r="S90" s="107">
        <v>25</v>
      </c>
      <c r="T90" s="107">
        <v>7</v>
      </c>
      <c r="U90" s="195">
        <v>0</v>
      </c>
      <c r="V90" s="16">
        <f>SUM(Table14[[#This Row],[MB Registration]:[Standalone upsell + Rnwl]])</f>
        <v>390</v>
      </c>
      <c r="W90" s="8">
        <v>394</v>
      </c>
      <c r="X90" s="9">
        <f t="shared" si="17"/>
        <v>-1.025641025641022E-2</v>
      </c>
      <c r="Y90" s="8">
        <f t="shared" si="18"/>
        <v>-4</v>
      </c>
      <c r="Z90" s="42" t="str">
        <f t="shared" si="19"/>
        <v>D. 240-500</v>
      </c>
      <c r="AA90" s="197">
        <v>394</v>
      </c>
      <c r="AB90" s="85">
        <f>IFERROR(Table14[[#This Row],[Phone number available]]/Table14[[#This Row],[Distinct leads]],0)</f>
        <v>1</v>
      </c>
      <c r="AC90" s="84">
        <v>191</v>
      </c>
      <c r="AD90" s="100">
        <f>IFERROR(Table14[[#This Row],[Email available]]/Table14[[#This Row],[Distinct leads]],0)</f>
        <v>0.48477157360406092</v>
      </c>
      <c r="AE90" s="81">
        <v>49</v>
      </c>
      <c r="AF90" s="102">
        <f>IFERROR(Table14[[#This Row],[HNI (as per customer segmentation)]]/Table14[[#This Row],[Phone number available]],0)</f>
        <v>0.12436548223350254</v>
      </c>
      <c r="AG90" s="18">
        <v>173</v>
      </c>
      <c r="AH90" s="9">
        <f>IFERROR(Table14[[#This Row],[MB Registered]]/Table14[[#This Row],[Phone number available]],0)</f>
        <v>0.43908629441624364</v>
      </c>
      <c r="AI90" s="18">
        <v>79</v>
      </c>
      <c r="AJ90" s="9">
        <f>IFERROR(Table14[[#This Row],[IB Registered]]/Table14[[#This Row],[Phone number available]],0)</f>
        <v>0.20050761421319796</v>
      </c>
      <c r="AK90" s="18">
        <v>335</v>
      </c>
      <c r="AL90" s="9">
        <f>IFERROR(Table14[[#This Row],[MB Eligible]]/Table14[[#This Row],[Phone number available]],0)</f>
        <v>0.85025380710659904</v>
      </c>
      <c r="AM90" s="18">
        <v>165</v>
      </c>
      <c r="AN90" s="82">
        <f>IFERROR(Table14[[#This Row],[IB Eligible]]/Table14[[#This Row],[Phone number available]],0)</f>
        <v>0.41878172588832485</v>
      </c>
      <c r="AO90" s="98">
        <f>Table14[[#This Row],[Phone number available]]/$AT$2</f>
        <v>0.68402777777777779</v>
      </c>
    </row>
    <row r="91" spans="1:41" x14ac:dyDescent="0.35">
      <c r="A91" s="11">
        <v>90</v>
      </c>
      <c r="B91" s="5" t="s">
        <v>312</v>
      </c>
      <c r="C91" s="5" t="s">
        <v>340</v>
      </c>
      <c r="D91" s="5" t="s">
        <v>426</v>
      </c>
      <c r="E91" s="6">
        <v>28933</v>
      </c>
      <c r="F91" s="7">
        <f t="shared" ca="1" si="13"/>
        <v>46</v>
      </c>
      <c r="G91" s="5">
        <v>11</v>
      </c>
      <c r="H91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91" s="57">
        <v>107.724436</v>
      </c>
      <c r="J91" s="34">
        <v>22.877822999999999</v>
      </c>
      <c r="K91" s="34">
        <f t="shared" si="14"/>
        <v>130.602259</v>
      </c>
      <c r="L91" s="67">
        <f t="shared" si="15"/>
        <v>4.7893011931773493E-3</v>
      </c>
      <c r="M91" s="34">
        <v>868.36766499999999</v>
      </c>
      <c r="N91" s="79">
        <f t="shared" si="16"/>
        <v>1.6262107596581688E-2</v>
      </c>
      <c r="O91" s="80">
        <v>6396</v>
      </c>
      <c r="P91" s="68">
        <f>Table14[[#This Row],[Customer Regisered on MB]]/$O$1</f>
        <v>2.1657723318182632E-3</v>
      </c>
      <c r="Q91" s="194">
        <v>206</v>
      </c>
      <c r="R91" s="107">
        <v>769</v>
      </c>
      <c r="S91" s="107">
        <v>59</v>
      </c>
      <c r="T91" s="107">
        <v>44</v>
      </c>
      <c r="U91" s="195">
        <v>4</v>
      </c>
      <c r="V91" s="16">
        <f>SUM(Table14[[#This Row],[MB Registration]:[Standalone upsell + Rnwl]])</f>
        <v>1082</v>
      </c>
      <c r="W91" s="8">
        <v>1115</v>
      </c>
      <c r="X91" s="9">
        <f t="shared" si="17"/>
        <v>-3.0499075785582308E-2</v>
      </c>
      <c r="Y91" s="8">
        <f t="shared" si="18"/>
        <v>-33</v>
      </c>
      <c r="Z91" s="42" t="str">
        <f t="shared" si="19"/>
        <v>G. Above 1000</v>
      </c>
      <c r="AA91" s="197">
        <v>1113</v>
      </c>
      <c r="AB91" s="85">
        <f>IFERROR(Table14[[#This Row],[Phone number available]]/Table14[[#This Row],[Distinct leads]],0)</f>
        <v>0.99820627802690587</v>
      </c>
      <c r="AC91" s="84">
        <v>546</v>
      </c>
      <c r="AD91" s="100">
        <f>IFERROR(Table14[[#This Row],[Email available]]/Table14[[#This Row],[Distinct leads]],0)</f>
        <v>0.48968609865470852</v>
      </c>
      <c r="AE91" s="81">
        <v>72</v>
      </c>
      <c r="AF91" s="102">
        <f>IFERROR(Table14[[#This Row],[HNI (as per customer segmentation)]]/Table14[[#This Row],[Phone number available]],0)</f>
        <v>6.4690026954177901E-2</v>
      </c>
      <c r="AG91" s="18">
        <v>540</v>
      </c>
      <c r="AH91" s="9">
        <f>IFERROR(Table14[[#This Row],[MB Registered]]/Table14[[#This Row],[Phone number available]],0)</f>
        <v>0.48517520215633425</v>
      </c>
      <c r="AI91" s="18">
        <v>338</v>
      </c>
      <c r="AJ91" s="9">
        <f>IFERROR(Table14[[#This Row],[IB Registered]]/Table14[[#This Row],[Phone number available]],0)</f>
        <v>0.30368373764600182</v>
      </c>
      <c r="AK91" s="18">
        <v>799</v>
      </c>
      <c r="AL91" s="9">
        <f>IFERROR(Table14[[#This Row],[MB Eligible]]/Table14[[#This Row],[Phone number available]],0)</f>
        <v>0.71787960467205747</v>
      </c>
      <c r="AM91" s="18">
        <v>535</v>
      </c>
      <c r="AN91" s="82">
        <f>IFERROR(Table14[[#This Row],[IB Eligible]]/Table14[[#This Row],[Phone number available]],0)</f>
        <v>0.48068283917340521</v>
      </c>
      <c r="AO91" s="98">
        <f>Table14[[#This Row],[Phone number available]]/$AT$2</f>
        <v>1.9322916666666667</v>
      </c>
    </row>
    <row r="92" spans="1:41" x14ac:dyDescent="0.35">
      <c r="A92" s="11">
        <v>91</v>
      </c>
      <c r="B92" s="5" t="s">
        <v>316</v>
      </c>
      <c r="C92" s="5" t="s">
        <v>340</v>
      </c>
      <c r="D92" s="5" t="s">
        <v>427</v>
      </c>
      <c r="E92" s="6">
        <v>29366</v>
      </c>
      <c r="F92" s="7">
        <f t="shared" ca="1" si="13"/>
        <v>45</v>
      </c>
      <c r="G92" s="5">
        <v>15</v>
      </c>
      <c r="H92" s="189" t="str">
        <f>IF(Table14[[#This Row],[No of Employees]]&lt;5,"A. Below 5",IF(Table14[[#This Row],[No of Employees]]&lt;10,"B. 5 to 10",IF(Table14[[#This Row],[No of Employees]]&lt;15,"C. 10 to 15","D. Above 15")))</f>
        <v>D. Above 15</v>
      </c>
      <c r="I92" s="57">
        <v>131.023439</v>
      </c>
      <c r="J92" s="34">
        <v>15.311977000000001</v>
      </c>
      <c r="K92" s="34">
        <f t="shared" si="14"/>
        <v>146.33541600000001</v>
      </c>
      <c r="L92" s="67">
        <f t="shared" si="15"/>
        <v>5.3662500772892743E-3</v>
      </c>
      <c r="M92" s="34">
        <v>395.41951599999999</v>
      </c>
      <c r="N92" s="79">
        <f t="shared" si="16"/>
        <v>7.4051061251575448E-3</v>
      </c>
      <c r="O92" s="80">
        <v>6226</v>
      </c>
      <c r="P92" s="68">
        <f>Table14[[#This Row],[Customer Regisered on MB]]/$O$1</f>
        <v>2.1082080265635568E-3</v>
      </c>
      <c r="Q92" s="194">
        <v>210</v>
      </c>
      <c r="R92" s="107">
        <v>1004</v>
      </c>
      <c r="S92" s="107">
        <v>25</v>
      </c>
      <c r="T92" s="107">
        <v>81</v>
      </c>
      <c r="U92" s="195">
        <v>6</v>
      </c>
      <c r="V92" s="16">
        <f>SUM(Table14[[#This Row],[MB Registration]:[Standalone upsell + Rnwl]])</f>
        <v>1326</v>
      </c>
      <c r="W92" s="8">
        <v>1328</v>
      </c>
      <c r="X92" s="9">
        <f t="shared" si="17"/>
        <v>-1.5082956259426794E-3</v>
      </c>
      <c r="Y92" s="8">
        <f t="shared" si="18"/>
        <v>-2</v>
      </c>
      <c r="Z92" s="42" t="str">
        <f t="shared" si="19"/>
        <v>G. Above 1000</v>
      </c>
      <c r="AA92" s="197">
        <v>1327</v>
      </c>
      <c r="AB92" s="85">
        <f>IFERROR(Table14[[#This Row],[Phone number available]]/Table14[[#This Row],[Distinct leads]],0)</f>
        <v>0.99924698795180722</v>
      </c>
      <c r="AC92" s="84">
        <v>669</v>
      </c>
      <c r="AD92" s="100">
        <f>IFERROR(Table14[[#This Row],[Email available]]/Table14[[#This Row],[Distinct leads]],0)</f>
        <v>0.5037650602409639</v>
      </c>
      <c r="AE92" s="81">
        <v>71</v>
      </c>
      <c r="AF92" s="102">
        <f>IFERROR(Table14[[#This Row],[HNI (as per customer segmentation)]]/Table14[[#This Row],[Phone number available]],0)</f>
        <v>5.3504144687264506E-2</v>
      </c>
      <c r="AG92" s="18">
        <v>480</v>
      </c>
      <c r="AH92" s="9">
        <f>IFERROR(Table14[[#This Row],[MB Registered]]/Table14[[#This Row],[Phone number available]],0)</f>
        <v>0.36171816126601358</v>
      </c>
      <c r="AI92" s="18">
        <v>363</v>
      </c>
      <c r="AJ92" s="9">
        <f>IFERROR(Table14[[#This Row],[IB Registered]]/Table14[[#This Row],[Phone number available]],0)</f>
        <v>0.27354935945742276</v>
      </c>
      <c r="AK92" s="18">
        <v>819</v>
      </c>
      <c r="AL92" s="9">
        <f>IFERROR(Table14[[#This Row],[MB Eligible]]/Table14[[#This Row],[Phone number available]],0)</f>
        <v>0.6171816126601356</v>
      </c>
      <c r="AM92" s="18">
        <v>542</v>
      </c>
      <c r="AN92" s="82">
        <f>IFERROR(Table14[[#This Row],[IB Eligible]]/Table14[[#This Row],[Phone number available]],0)</f>
        <v>0.40844009042954033</v>
      </c>
      <c r="AO92" s="98">
        <f>Table14[[#This Row],[Phone number available]]/$AT$2</f>
        <v>2.3038194444444446</v>
      </c>
    </row>
    <row r="93" spans="1:41" x14ac:dyDescent="0.35">
      <c r="A93" s="11">
        <v>92</v>
      </c>
      <c r="B93" s="5" t="s">
        <v>314</v>
      </c>
      <c r="C93" s="5" t="s">
        <v>343</v>
      </c>
      <c r="D93" s="5" t="s">
        <v>428</v>
      </c>
      <c r="E93" s="6">
        <v>29489</v>
      </c>
      <c r="F93" s="7">
        <f t="shared" ca="1" si="13"/>
        <v>44</v>
      </c>
      <c r="G93" s="5">
        <v>7</v>
      </c>
      <c r="H9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93" s="57">
        <v>17.091449999999998</v>
      </c>
      <c r="J93" s="34">
        <v>2.0081190000000002</v>
      </c>
      <c r="K93" s="34">
        <f t="shared" si="14"/>
        <v>19.099568999999999</v>
      </c>
      <c r="L93" s="67">
        <f t="shared" si="15"/>
        <v>7.003982113423712E-4</v>
      </c>
      <c r="M93" s="34">
        <v>13.017415</v>
      </c>
      <c r="N93" s="79">
        <f t="shared" si="16"/>
        <v>2.4377992397880963E-4</v>
      </c>
      <c r="O93" s="80">
        <v>2697</v>
      </c>
      <c r="P93" s="68">
        <f>Table14[[#This Row],[Customer Regisered on MB]]/$O$1</f>
        <v>9.1324077218790753E-4</v>
      </c>
      <c r="Q93" s="194">
        <v>88</v>
      </c>
      <c r="R93" s="107">
        <v>75</v>
      </c>
      <c r="S93" s="107">
        <v>15</v>
      </c>
      <c r="T93" s="107">
        <v>7</v>
      </c>
      <c r="U93" s="195">
        <v>0</v>
      </c>
      <c r="V93" s="16">
        <f>SUM(Table14[[#This Row],[MB Registration]:[Standalone upsell + Rnwl]])</f>
        <v>185</v>
      </c>
      <c r="W93" s="8">
        <v>183</v>
      </c>
      <c r="X93" s="9">
        <f t="shared" si="17"/>
        <v>1.0810810810810811E-2</v>
      </c>
      <c r="Y93" s="8">
        <f t="shared" si="18"/>
        <v>2</v>
      </c>
      <c r="Z93" s="42" t="str">
        <f t="shared" si="19"/>
        <v>C. 100-250</v>
      </c>
      <c r="AA93" s="197">
        <v>183</v>
      </c>
      <c r="AB93" s="85">
        <f>IFERROR(Table14[[#This Row],[Phone number available]]/Table14[[#This Row],[Distinct leads]],0)</f>
        <v>1</v>
      </c>
      <c r="AC93" s="84">
        <v>39</v>
      </c>
      <c r="AD93" s="100">
        <f>IFERROR(Table14[[#This Row],[Email available]]/Table14[[#This Row],[Distinct leads]],0)</f>
        <v>0.21311475409836064</v>
      </c>
      <c r="AE93" s="81">
        <v>2</v>
      </c>
      <c r="AF93" s="102">
        <f>IFERROR(Table14[[#This Row],[HNI (as per customer segmentation)]]/Table14[[#This Row],[Phone number available]],0)</f>
        <v>1.092896174863388E-2</v>
      </c>
      <c r="AG93" s="18">
        <v>52</v>
      </c>
      <c r="AH93" s="9">
        <f>IFERROR(Table14[[#This Row],[MB Registered]]/Table14[[#This Row],[Phone number available]],0)</f>
        <v>0.28415300546448086</v>
      </c>
      <c r="AI93" s="18">
        <v>12</v>
      </c>
      <c r="AJ93" s="9">
        <f>IFERROR(Table14[[#This Row],[IB Registered]]/Table14[[#This Row],[Phone number available]],0)</f>
        <v>6.5573770491803282E-2</v>
      </c>
      <c r="AK93" s="18">
        <v>159</v>
      </c>
      <c r="AL93" s="9">
        <f>IFERROR(Table14[[#This Row],[MB Eligible]]/Table14[[#This Row],[Phone number available]],0)</f>
        <v>0.86885245901639341</v>
      </c>
      <c r="AM93" s="18">
        <v>34</v>
      </c>
      <c r="AN93" s="82">
        <f>IFERROR(Table14[[#This Row],[IB Eligible]]/Table14[[#This Row],[Phone number available]],0)</f>
        <v>0.18579234972677597</v>
      </c>
      <c r="AO93" s="98">
        <f>Table14[[#This Row],[Phone number available]]/$AT$2</f>
        <v>0.31770833333333331</v>
      </c>
    </row>
    <row r="94" spans="1:41" x14ac:dyDescent="0.35">
      <c r="A94" s="11">
        <v>93</v>
      </c>
      <c r="B94" s="5" t="s">
        <v>316</v>
      </c>
      <c r="C94" s="5" t="s">
        <v>340</v>
      </c>
      <c r="D94" s="5" t="s">
        <v>429</v>
      </c>
      <c r="E94" s="6">
        <v>29681</v>
      </c>
      <c r="F94" s="7">
        <f t="shared" ca="1" si="13"/>
        <v>44</v>
      </c>
      <c r="G94" s="5">
        <v>8</v>
      </c>
      <c r="H9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94" s="57">
        <v>49.999873000000001</v>
      </c>
      <c r="J94" s="34">
        <v>11.343802</v>
      </c>
      <c r="K94" s="34">
        <f t="shared" si="14"/>
        <v>61.343675000000005</v>
      </c>
      <c r="L94" s="67">
        <f t="shared" si="15"/>
        <v>2.2495272143139848E-3</v>
      </c>
      <c r="M94" s="34">
        <v>102.489711</v>
      </c>
      <c r="N94" s="79">
        <f t="shared" si="16"/>
        <v>1.9193468101147708E-3</v>
      </c>
      <c r="O94" s="80">
        <v>5528</v>
      </c>
      <c r="P94" s="68">
        <f>Table14[[#This Row],[Customer Regisered on MB]]/$O$1</f>
        <v>1.8718557614589369E-3</v>
      </c>
      <c r="Q94" s="194">
        <v>63</v>
      </c>
      <c r="R94" s="107">
        <v>384</v>
      </c>
      <c r="S94" s="107">
        <v>15</v>
      </c>
      <c r="T94" s="107">
        <v>31</v>
      </c>
      <c r="U94" s="195">
        <v>2</v>
      </c>
      <c r="V94" s="16">
        <f>SUM(Table14[[#This Row],[MB Registration]:[Standalone upsell + Rnwl]])</f>
        <v>495</v>
      </c>
      <c r="W94" s="8">
        <v>489</v>
      </c>
      <c r="X94" s="9">
        <f t="shared" si="17"/>
        <v>1.2121212121212088E-2</v>
      </c>
      <c r="Y94" s="8">
        <f t="shared" si="18"/>
        <v>6</v>
      </c>
      <c r="Z94" s="42" t="str">
        <f t="shared" si="19"/>
        <v>D. 240-500</v>
      </c>
      <c r="AA94" s="197">
        <v>488</v>
      </c>
      <c r="AB94" s="85">
        <f>IFERROR(Table14[[#This Row],[Phone number available]]/Table14[[#This Row],[Distinct leads]],0)</f>
        <v>0.99795501022494892</v>
      </c>
      <c r="AC94" s="84">
        <v>243</v>
      </c>
      <c r="AD94" s="100">
        <f>IFERROR(Table14[[#This Row],[Email available]]/Table14[[#This Row],[Distinct leads]],0)</f>
        <v>0.49693251533742333</v>
      </c>
      <c r="AE94" s="81">
        <v>28</v>
      </c>
      <c r="AF94" s="102">
        <f>IFERROR(Table14[[#This Row],[HNI (as per customer segmentation)]]/Table14[[#This Row],[Phone number available]],0)</f>
        <v>5.737704918032787E-2</v>
      </c>
      <c r="AG94" s="18">
        <v>265</v>
      </c>
      <c r="AH94" s="9">
        <f>IFERROR(Table14[[#This Row],[MB Registered]]/Table14[[#This Row],[Phone number available]],0)</f>
        <v>0.54303278688524592</v>
      </c>
      <c r="AI94" s="18">
        <v>114</v>
      </c>
      <c r="AJ94" s="9">
        <f>IFERROR(Table14[[#This Row],[IB Registered]]/Table14[[#This Row],[Phone number available]],0)</f>
        <v>0.23360655737704919</v>
      </c>
      <c r="AK94" s="18">
        <v>335</v>
      </c>
      <c r="AL94" s="9">
        <f>IFERROR(Table14[[#This Row],[MB Eligible]]/Table14[[#This Row],[Phone number available]],0)</f>
        <v>0.68647540983606559</v>
      </c>
      <c r="AM94" s="18">
        <v>203</v>
      </c>
      <c r="AN94" s="82">
        <f>IFERROR(Table14[[#This Row],[IB Eligible]]/Table14[[#This Row],[Phone number available]],0)</f>
        <v>0.41598360655737704</v>
      </c>
      <c r="AO94" s="98">
        <f>Table14[[#This Row],[Phone number available]]/$AT$2</f>
        <v>0.84722222222222221</v>
      </c>
    </row>
    <row r="95" spans="1:41" x14ac:dyDescent="0.35">
      <c r="A95" s="11">
        <v>94</v>
      </c>
      <c r="B95" s="5" t="s">
        <v>312</v>
      </c>
      <c r="C95" s="5" t="s">
        <v>340</v>
      </c>
      <c r="D95" s="5" t="s">
        <v>430</v>
      </c>
      <c r="E95" s="6">
        <v>30273</v>
      </c>
      <c r="F95" s="7">
        <f t="shared" ca="1" si="13"/>
        <v>42</v>
      </c>
      <c r="G95" s="5">
        <v>11</v>
      </c>
      <c r="H95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95" s="57">
        <v>119.762837</v>
      </c>
      <c r="J95" s="34">
        <v>39.298707999999998</v>
      </c>
      <c r="K95" s="34">
        <f t="shared" si="14"/>
        <v>159.061545</v>
      </c>
      <c r="L95" s="67">
        <f t="shared" si="15"/>
        <v>5.8329285656317214E-3</v>
      </c>
      <c r="M95" s="34">
        <v>535.84048099999995</v>
      </c>
      <c r="N95" s="79">
        <f t="shared" si="16"/>
        <v>1.0034799668209762E-2</v>
      </c>
      <c r="O95" s="80">
        <v>10467</v>
      </c>
      <c r="P95" s="68">
        <f>Table14[[#This Row],[Customer Regisered on MB]]/$O$1</f>
        <v>3.5442681358883307E-3</v>
      </c>
      <c r="Q95" s="194">
        <v>33</v>
      </c>
      <c r="R95" s="107">
        <v>504</v>
      </c>
      <c r="S95" s="107">
        <v>20</v>
      </c>
      <c r="T95" s="107">
        <v>22</v>
      </c>
      <c r="U95" s="195">
        <v>2</v>
      </c>
      <c r="V95" s="16">
        <f>SUM(Table14[[#This Row],[MB Registration]:[Standalone upsell + Rnwl]])</f>
        <v>581</v>
      </c>
      <c r="W95" s="8">
        <v>614</v>
      </c>
      <c r="X95" s="9">
        <f t="shared" si="17"/>
        <v>-5.6798623063683218E-2</v>
      </c>
      <c r="Y95" s="8">
        <f t="shared" si="18"/>
        <v>-33</v>
      </c>
      <c r="Z95" s="42" t="str">
        <f t="shared" si="19"/>
        <v>E. 500-750</v>
      </c>
      <c r="AA95" s="197">
        <v>614</v>
      </c>
      <c r="AB95" s="85">
        <f>IFERROR(Table14[[#This Row],[Phone number available]]/Table14[[#This Row],[Distinct leads]],0)</f>
        <v>1</v>
      </c>
      <c r="AC95" s="84">
        <v>371</v>
      </c>
      <c r="AD95" s="100">
        <f>IFERROR(Table14[[#This Row],[Email available]]/Table14[[#This Row],[Distinct leads]],0)</f>
        <v>0.60423452768729646</v>
      </c>
      <c r="AE95" s="81">
        <v>89</v>
      </c>
      <c r="AF95" s="102">
        <f>IFERROR(Table14[[#This Row],[HNI (as per customer segmentation)]]/Table14[[#This Row],[Phone number available]],0)</f>
        <v>0.14495114006514659</v>
      </c>
      <c r="AG95" s="18">
        <v>390</v>
      </c>
      <c r="AH95" s="9">
        <f>IFERROR(Table14[[#This Row],[MB Registered]]/Table14[[#This Row],[Phone number available]],0)</f>
        <v>0.63517915309446249</v>
      </c>
      <c r="AI95" s="18">
        <v>202</v>
      </c>
      <c r="AJ95" s="9">
        <f>IFERROR(Table14[[#This Row],[IB Registered]]/Table14[[#This Row],[Phone number available]],0)</f>
        <v>0.3289902280130293</v>
      </c>
      <c r="AK95" s="18">
        <v>419</v>
      </c>
      <c r="AL95" s="9">
        <f>IFERROR(Table14[[#This Row],[MB Eligible]]/Table14[[#This Row],[Phone number available]],0)</f>
        <v>0.6824104234527687</v>
      </c>
      <c r="AM95" s="18">
        <v>295</v>
      </c>
      <c r="AN95" s="82">
        <f>IFERROR(Table14[[#This Row],[IB Eligible]]/Table14[[#This Row],[Phone number available]],0)</f>
        <v>0.48045602605863191</v>
      </c>
      <c r="AO95" s="98">
        <f>Table14[[#This Row],[Phone number available]]/$AT$2</f>
        <v>1.0659722222222223</v>
      </c>
    </row>
    <row r="96" spans="1:41" x14ac:dyDescent="0.35">
      <c r="A96" s="11">
        <v>95</v>
      </c>
      <c r="B96" s="5" t="s">
        <v>181</v>
      </c>
      <c r="C96" s="5" t="s">
        <v>356</v>
      </c>
      <c r="D96" s="5" t="s">
        <v>431</v>
      </c>
      <c r="E96" s="6">
        <v>30306</v>
      </c>
      <c r="F96" s="7">
        <f t="shared" ca="1" si="13"/>
        <v>42</v>
      </c>
      <c r="G96" s="5">
        <v>8</v>
      </c>
      <c r="H9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96" s="57">
        <v>36.751846999999998</v>
      </c>
      <c r="J96" s="34">
        <v>15.226794</v>
      </c>
      <c r="K96" s="34">
        <f t="shared" si="14"/>
        <v>51.978640999999996</v>
      </c>
      <c r="L96" s="67">
        <f t="shared" si="15"/>
        <v>1.9061030740749826E-3</v>
      </c>
      <c r="M96" s="34">
        <v>112.512935</v>
      </c>
      <c r="N96" s="79">
        <f t="shared" si="16"/>
        <v>2.1070538767437889E-3</v>
      </c>
      <c r="O96" s="80">
        <v>3131</v>
      </c>
      <c r="P96" s="68">
        <f>Table14[[#This Row],[Customer Regisered on MB]]/$O$1</f>
        <v>1.0601990573675707E-3</v>
      </c>
      <c r="Q96" s="194">
        <v>142</v>
      </c>
      <c r="R96" s="107">
        <v>277</v>
      </c>
      <c r="S96" s="107">
        <v>50</v>
      </c>
      <c r="T96" s="107">
        <v>30</v>
      </c>
      <c r="U96" s="195">
        <v>0</v>
      </c>
      <c r="V96" s="16">
        <f>SUM(Table14[[#This Row],[MB Registration]:[Standalone upsell + Rnwl]])</f>
        <v>499</v>
      </c>
      <c r="W96" s="8">
        <v>509</v>
      </c>
      <c r="X96" s="9">
        <f t="shared" si="17"/>
        <v>-2.0040080160320661E-2</v>
      </c>
      <c r="Y96" s="8">
        <f t="shared" si="18"/>
        <v>-10</v>
      </c>
      <c r="Z96" s="42" t="str">
        <f t="shared" si="19"/>
        <v>E. 500-750</v>
      </c>
      <c r="AA96" s="197">
        <v>508</v>
      </c>
      <c r="AB96" s="85">
        <f>IFERROR(Table14[[#This Row],[Phone number available]]/Table14[[#This Row],[Distinct leads]],0)</f>
        <v>0.99803536345776034</v>
      </c>
      <c r="AC96" s="84">
        <v>257</v>
      </c>
      <c r="AD96" s="100">
        <f>IFERROR(Table14[[#This Row],[Email available]]/Table14[[#This Row],[Distinct leads]],0)</f>
        <v>0.50491159135559927</v>
      </c>
      <c r="AE96" s="81">
        <v>30</v>
      </c>
      <c r="AF96" s="102">
        <f>IFERROR(Table14[[#This Row],[HNI (as per customer segmentation)]]/Table14[[#This Row],[Phone number available]],0)</f>
        <v>5.905511811023622E-2</v>
      </c>
      <c r="AG96" s="18">
        <v>218</v>
      </c>
      <c r="AH96" s="9">
        <f>IFERROR(Table14[[#This Row],[MB Registered]]/Table14[[#This Row],[Phone number available]],0)</f>
        <v>0.42913385826771655</v>
      </c>
      <c r="AI96" s="18">
        <v>90</v>
      </c>
      <c r="AJ96" s="9">
        <f>IFERROR(Table14[[#This Row],[IB Registered]]/Table14[[#This Row],[Phone number available]],0)</f>
        <v>0.17716535433070865</v>
      </c>
      <c r="AK96" s="18">
        <v>424</v>
      </c>
      <c r="AL96" s="9">
        <f>IFERROR(Table14[[#This Row],[MB Eligible]]/Table14[[#This Row],[Phone number available]],0)</f>
        <v>0.83464566929133854</v>
      </c>
      <c r="AM96" s="18">
        <v>246</v>
      </c>
      <c r="AN96" s="82">
        <f>IFERROR(Table14[[#This Row],[IB Eligible]]/Table14[[#This Row],[Phone number available]],0)</f>
        <v>0.48425196850393698</v>
      </c>
      <c r="AO96" s="98">
        <f>Table14[[#This Row],[Phone number available]]/$AT$2</f>
        <v>0.88194444444444442</v>
      </c>
    </row>
    <row r="97" spans="1:41" x14ac:dyDescent="0.35">
      <c r="A97" s="11">
        <v>96</v>
      </c>
      <c r="B97" s="5" t="s">
        <v>188</v>
      </c>
      <c r="C97" s="5" t="s">
        <v>343</v>
      </c>
      <c r="D97" s="5" t="s">
        <v>432</v>
      </c>
      <c r="E97" s="6">
        <v>30596</v>
      </c>
      <c r="F97" s="7">
        <f t="shared" ca="1" si="13"/>
        <v>41</v>
      </c>
      <c r="G97" s="5">
        <v>4</v>
      </c>
      <c r="H97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97" s="57">
        <v>15.006271</v>
      </c>
      <c r="J97" s="34">
        <v>0.93509699999999996</v>
      </c>
      <c r="K97" s="34">
        <f t="shared" si="14"/>
        <v>15.941368000000001</v>
      </c>
      <c r="L97" s="67">
        <f t="shared" si="15"/>
        <v>5.845841669804442E-4</v>
      </c>
      <c r="M97" s="34">
        <v>12.004175999999999</v>
      </c>
      <c r="N97" s="79">
        <f t="shared" si="16"/>
        <v>2.2480477980522638E-4</v>
      </c>
      <c r="O97" s="80">
        <v>1156</v>
      </c>
      <c r="P97" s="68">
        <f>Table14[[#This Row],[Customer Regisered on MB]]/$O$1</f>
        <v>3.9143727573200631E-4</v>
      </c>
      <c r="Q97" s="194">
        <v>77</v>
      </c>
      <c r="R97" s="107">
        <v>50</v>
      </c>
      <c r="S97" s="107">
        <v>1</v>
      </c>
      <c r="T97" s="107">
        <v>10</v>
      </c>
      <c r="U97" s="195">
        <v>0</v>
      </c>
      <c r="V97" s="16">
        <f>SUM(Table14[[#This Row],[MB Registration]:[Standalone upsell + Rnwl]])</f>
        <v>138</v>
      </c>
      <c r="W97" s="8">
        <v>138</v>
      </c>
      <c r="X97" s="9">
        <f t="shared" si="17"/>
        <v>0</v>
      </c>
      <c r="Y97" s="8">
        <f t="shared" si="18"/>
        <v>0</v>
      </c>
      <c r="Z97" s="42" t="str">
        <f t="shared" si="19"/>
        <v>C. 100-250</v>
      </c>
      <c r="AA97" s="197">
        <v>138</v>
      </c>
      <c r="AB97" s="85">
        <f>IFERROR(Table14[[#This Row],[Phone number available]]/Table14[[#This Row],[Distinct leads]],0)</f>
        <v>1</v>
      </c>
      <c r="AC97" s="84">
        <v>47</v>
      </c>
      <c r="AD97" s="100">
        <f>IFERROR(Table14[[#This Row],[Email available]]/Table14[[#This Row],[Distinct leads]],0)</f>
        <v>0.34057971014492755</v>
      </c>
      <c r="AE97" s="81">
        <v>5</v>
      </c>
      <c r="AF97" s="102">
        <f>IFERROR(Table14[[#This Row],[HNI (as per customer segmentation)]]/Table14[[#This Row],[Phone number available]],0)</f>
        <v>3.6231884057971016E-2</v>
      </c>
      <c r="AG97" s="18">
        <v>13</v>
      </c>
      <c r="AH97" s="9">
        <f>IFERROR(Table14[[#This Row],[MB Registered]]/Table14[[#This Row],[Phone number available]],0)</f>
        <v>9.420289855072464E-2</v>
      </c>
      <c r="AI97" s="18">
        <v>8</v>
      </c>
      <c r="AJ97" s="9">
        <f>IFERROR(Table14[[#This Row],[IB Registered]]/Table14[[#This Row],[Phone number available]],0)</f>
        <v>5.7971014492753624E-2</v>
      </c>
      <c r="AK97" s="18">
        <v>107</v>
      </c>
      <c r="AL97" s="9">
        <f>IFERROR(Table14[[#This Row],[MB Eligible]]/Table14[[#This Row],[Phone number available]],0)</f>
        <v>0.77536231884057971</v>
      </c>
      <c r="AM97" s="18">
        <v>33</v>
      </c>
      <c r="AN97" s="82">
        <f>IFERROR(Table14[[#This Row],[IB Eligible]]/Table14[[#This Row],[Phone number available]],0)</f>
        <v>0.2391304347826087</v>
      </c>
      <c r="AO97" s="98">
        <f>Table14[[#This Row],[Phone number available]]/$AT$2</f>
        <v>0.23958333333333334</v>
      </c>
    </row>
    <row r="98" spans="1:41" x14ac:dyDescent="0.35">
      <c r="A98" s="11">
        <v>97</v>
      </c>
      <c r="B98" s="5" t="s">
        <v>312</v>
      </c>
      <c r="C98" s="5" t="s">
        <v>340</v>
      </c>
      <c r="D98" s="5" t="s">
        <v>433</v>
      </c>
      <c r="E98" s="6">
        <v>30679</v>
      </c>
      <c r="F98" s="7">
        <f t="shared" ca="1" si="13"/>
        <v>41</v>
      </c>
      <c r="G98" s="5">
        <v>10</v>
      </c>
      <c r="H98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98" s="57">
        <v>133.88160999999999</v>
      </c>
      <c r="J98" s="34">
        <v>16.059999999999999</v>
      </c>
      <c r="K98" s="34">
        <f t="shared" si="14"/>
        <v>149.94161</v>
      </c>
      <c r="L98" s="67">
        <f t="shared" si="15"/>
        <v>5.49849242408535E-3</v>
      </c>
      <c r="M98" s="34">
        <v>355.51734099999999</v>
      </c>
      <c r="N98" s="79">
        <f t="shared" si="16"/>
        <v>6.6578495317333383E-3</v>
      </c>
      <c r="O98" s="80">
        <v>11224</v>
      </c>
      <c r="P98" s="68">
        <f>Table14[[#This Row],[Customer Regisered on MB]]/$O$1</f>
        <v>3.800598601051937E-3</v>
      </c>
      <c r="Q98" s="194">
        <v>213</v>
      </c>
      <c r="R98" s="107">
        <v>1114</v>
      </c>
      <c r="S98" s="107">
        <v>29</v>
      </c>
      <c r="T98" s="107">
        <v>53</v>
      </c>
      <c r="U98" s="195">
        <v>6</v>
      </c>
      <c r="V98" s="16">
        <f>SUM(Table14[[#This Row],[MB Registration]:[Standalone upsell + Rnwl]])</f>
        <v>1415</v>
      </c>
      <c r="W98" s="8">
        <v>1450</v>
      </c>
      <c r="X98" s="9">
        <f t="shared" si="17"/>
        <v>-2.4734982332155431E-2</v>
      </c>
      <c r="Y98" s="8">
        <f t="shared" si="18"/>
        <v>-35</v>
      </c>
      <c r="Z98" s="42" t="str">
        <f t="shared" si="19"/>
        <v>G. Above 1000</v>
      </c>
      <c r="AA98" s="197">
        <v>1450</v>
      </c>
      <c r="AB98" s="85">
        <f>IFERROR(Table14[[#This Row],[Phone number available]]/Table14[[#This Row],[Distinct leads]],0)</f>
        <v>1</v>
      </c>
      <c r="AC98" s="84">
        <v>775</v>
      </c>
      <c r="AD98" s="100">
        <f>IFERROR(Table14[[#This Row],[Email available]]/Table14[[#This Row],[Distinct leads]],0)</f>
        <v>0.53448275862068961</v>
      </c>
      <c r="AE98" s="81">
        <v>89</v>
      </c>
      <c r="AF98" s="102">
        <f>IFERROR(Table14[[#This Row],[HNI (as per customer segmentation)]]/Table14[[#This Row],[Phone number available]],0)</f>
        <v>6.137931034482759E-2</v>
      </c>
      <c r="AG98" s="18">
        <v>796</v>
      </c>
      <c r="AH98" s="9">
        <f>IFERROR(Table14[[#This Row],[MB Registered]]/Table14[[#This Row],[Phone number available]],0)</f>
        <v>0.54896551724137932</v>
      </c>
      <c r="AI98" s="18">
        <v>440</v>
      </c>
      <c r="AJ98" s="9">
        <f>IFERROR(Table14[[#This Row],[IB Registered]]/Table14[[#This Row],[Phone number available]],0)</f>
        <v>0.30344827586206896</v>
      </c>
      <c r="AK98" s="18">
        <v>1003</v>
      </c>
      <c r="AL98" s="9">
        <f>IFERROR(Table14[[#This Row],[MB Eligible]]/Table14[[#This Row],[Phone number available]],0)</f>
        <v>0.69172413793103449</v>
      </c>
      <c r="AM98" s="18">
        <v>698</v>
      </c>
      <c r="AN98" s="82">
        <f>IFERROR(Table14[[#This Row],[IB Eligible]]/Table14[[#This Row],[Phone number available]],0)</f>
        <v>0.48137931034482756</v>
      </c>
      <c r="AO98" s="98">
        <f>Table14[[#This Row],[Phone number available]]/$AT$2</f>
        <v>2.5173611111111112</v>
      </c>
    </row>
    <row r="99" spans="1:41" x14ac:dyDescent="0.35">
      <c r="A99" s="11">
        <v>98</v>
      </c>
      <c r="B99" s="5" t="s">
        <v>312</v>
      </c>
      <c r="C99" s="5" t="s">
        <v>340</v>
      </c>
      <c r="D99" s="5" t="s">
        <v>434</v>
      </c>
      <c r="E99" s="6">
        <v>31133</v>
      </c>
      <c r="F99" s="7">
        <f t="shared" ca="1" si="13"/>
        <v>40</v>
      </c>
      <c r="G99" s="5">
        <v>11</v>
      </c>
      <c r="H99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99" s="57">
        <v>147.11475899999999</v>
      </c>
      <c r="J99" s="34">
        <v>29.367056000000002</v>
      </c>
      <c r="K99" s="34">
        <f t="shared" si="14"/>
        <v>176.48181499999998</v>
      </c>
      <c r="L99" s="67">
        <f t="shared" si="15"/>
        <v>6.4717453865296782E-3</v>
      </c>
      <c r="M99" s="34">
        <v>496.79162500000001</v>
      </c>
      <c r="N99" s="79">
        <f t="shared" si="16"/>
        <v>9.3035233628035452E-3</v>
      </c>
      <c r="O99" s="80">
        <v>6928</v>
      </c>
      <c r="P99" s="68">
        <f>Table14[[#This Row],[Customer Regisered on MB]]/$O$1</f>
        <v>2.3459147459094637E-3</v>
      </c>
      <c r="Q99" s="194">
        <v>425</v>
      </c>
      <c r="R99" s="107">
        <v>826</v>
      </c>
      <c r="S99" s="107">
        <v>28</v>
      </c>
      <c r="T99" s="107">
        <v>60</v>
      </c>
      <c r="U99" s="195">
        <v>4</v>
      </c>
      <c r="V99" s="16">
        <f>SUM(Table14[[#This Row],[MB Registration]:[Standalone upsell + Rnwl]])</f>
        <v>1343</v>
      </c>
      <c r="W99" s="8">
        <v>1369</v>
      </c>
      <c r="X99" s="9">
        <f t="shared" si="17"/>
        <v>-1.9359642591213699E-2</v>
      </c>
      <c r="Y99" s="8">
        <f t="shared" si="18"/>
        <v>-26</v>
      </c>
      <c r="Z99" s="42" t="str">
        <f t="shared" si="19"/>
        <v>G. Above 1000</v>
      </c>
      <c r="AA99" s="197">
        <v>1367</v>
      </c>
      <c r="AB99" s="85">
        <f>IFERROR(Table14[[#This Row],[Phone number available]]/Table14[[#This Row],[Distinct leads]],0)</f>
        <v>0.99853907962016075</v>
      </c>
      <c r="AC99" s="84">
        <v>800</v>
      </c>
      <c r="AD99" s="100">
        <f>IFERROR(Table14[[#This Row],[Email available]]/Table14[[#This Row],[Distinct leads]],0)</f>
        <v>0.58436815193571945</v>
      </c>
      <c r="AE99" s="81">
        <v>140</v>
      </c>
      <c r="AF99" s="102">
        <f>IFERROR(Table14[[#This Row],[HNI (as per customer segmentation)]]/Table14[[#This Row],[Phone number available]],0)</f>
        <v>0.10241404535479151</v>
      </c>
      <c r="AG99" s="18">
        <v>432</v>
      </c>
      <c r="AH99" s="9">
        <f>IFERROR(Table14[[#This Row],[MB Registered]]/Table14[[#This Row],[Phone number available]],0)</f>
        <v>0.31602048280907097</v>
      </c>
      <c r="AI99" s="18">
        <v>454</v>
      </c>
      <c r="AJ99" s="9">
        <f>IFERROR(Table14[[#This Row],[IB Registered]]/Table14[[#This Row],[Phone number available]],0)</f>
        <v>0.33211411850768108</v>
      </c>
      <c r="AK99" s="18">
        <v>981</v>
      </c>
      <c r="AL99" s="9">
        <f>IFERROR(Table14[[#This Row],[MB Eligible]]/Table14[[#This Row],[Phone number available]],0)</f>
        <v>0.71762984637893201</v>
      </c>
      <c r="AM99" s="18">
        <v>720</v>
      </c>
      <c r="AN99" s="82">
        <f>IFERROR(Table14[[#This Row],[IB Eligible]]/Table14[[#This Row],[Phone number available]],0)</f>
        <v>0.52670080468178493</v>
      </c>
      <c r="AO99" s="98">
        <f>Table14[[#This Row],[Phone number available]]/$AT$2</f>
        <v>2.3732638888888888</v>
      </c>
    </row>
    <row r="100" spans="1:41" x14ac:dyDescent="0.35">
      <c r="A100" s="11">
        <v>99</v>
      </c>
      <c r="B100" s="5" t="s">
        <v>312</v>
      </c>
      <c r="C100" s="5" t="s">
        <v>340</v>
      </c>
      <c r="D100" s="5" t="s">
        <v>435</v>
      </c>
      <c r="E100" s="6">
        <v>31129</v>
      </c>
      <c r="F100" s="7">
        <f t="shared" ca="1" si="13"/>
        <v>40</v>
      </c>
      <c r="G100" s="5">
        <v>9</v>
      </c>
      <c r="H10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00" s="57">
        <v>119.865942</v>
      </c>
      <c r="J100" s="34">
        <v>25.514144999999999</v>
      </c>
      <c r="K100" s="34">
        <f t="shared" si="14"/>
        <v>145.380087</v>
      </c>
      <c r="L100" s="67">
        <f t="shared" si="15"/>
        <v>5.3312173117413446E-3</v>
      </c>
      <c r="M100" s="34">
        <v>294.44682299999999</v>
      </c>
      <c r="N100" s="79">
        <f t="shared" si="16"/>
        <v>5.5141688366501344E-3</v>
      </c>
      <c r="O100" s="80">
        <v>9074</v>
      </c>
      <c r="P100" s="68">
        <f>Table14[[#This Row],[Customer Regisered on MB]]/$O$1</f>
        <v>3.0725794463600568E-3</v>
      </c>
      <c r="Q100" s="194">
        <v>482</v>
      </c>
      <c r="R100" s="107">
        <v>1007</v>
      </c>
      <c r="S100" s="107">
        <v>31</v>
      </c>
      <c r="T100" s="107">
        <v>76</v>
      </c>
      <c r="U100" s="195">
        <v>6</v>
      </c>
      <c r="V100" s="16">
        <f>SUM(Table14[[#This Row],[MB Registration]:[Standalone upsell + Rnwl]])</f>
        <v>1602</v>
      </c>
      <c r="W100" s="8">
        <v>1600</v>
      </c>
      <c r="X100" s="9">
        <f t="shared" si="17"/>
        <v>1.2484394506866447E-3</v>
      </c>
      <c r="Y100" s="8">
        <f t="shared" si="18"/>
        <v>2</v>
      </c>
      <c r="Z100" s="42" t="str">
        <f t="shared" si="19"/>
        <v>G. Above 1000</v>
      </c>
      <c r="AA100" s="197">
        <v>1600</v>
      </c>
      <c r="AB100" s="85">
        <f>IFERROR(Table14[[#This Row],[Phone number available]]/Table14[[#This Row],[Distinct leads]],0)</f>
        <v>1</v>
      </c>
      <c r="AC100" s="84">
        <v>917</v>
      </c>
      <c r="AD100" s="100">
        <f>IFERROR(Table14[[#This Row],[Email available]]/Table14[[#This Row],[Distinct leads]],0)</f>
        <v>0.573125</v>
      </c>
      <c r="AE100" s="81">
        <v>116</v>
      </c>
      <c r="AF100" s="102">
        <f>IFERROR(Table14[[#This Row],[HNI (as per customer segmentation)]]/Table14[[#This Row],[Phone number available]],0)</f>
        <v>7.2499999999999995E-2</v>
      </c>
      <c r="AG100" s="18">
        <v>542</v>
      </c>
      <c r="AH100" s="9">
        <f>IFERROR(Table14[[#This Row],[MB Registered]]/Table14[[#This Row],[Phone number available]],0)</f>
        <v>0.33875</v>
      </c>
      <c r="AI100" s="18">
        <v>420</v>
      </c>
      <c r="AJ100" s="9">
        <f>IFERROR(Table14[[#This Row],[IB Registered]]/Table14[[#This Row],[Phone number available]],0)</f>
        <v>0.26250000000000001</v>
      </c>
      <c r="AK100" s="18">
        <v>1198</v>
      </c>
      <c r="AL100" s="9">
        <f>IFERROR(Table14[[#This Row],[MB Eligible]]/Table14[[#This Row],[Phone number available]],0)</f>
        <v>0.74875000000000003</v>
      </c>
      <c r="AM100" s="18">
        <v>771</v>
      </c>
      <c r="AN100" s="82">
        <f>IFERROR(Table14[[#This Row],[IB Eligible]]/Table14[[#This Row],[Phone number available]],0)</f>
        <v>0.481875</v>
      </c>
      <c r="AO100" s="98">
        <f>Table14[[#This Row],[Phone number available]]/$AT$2</f>
        <v>2.7777777777777777</v>
      </c>
    </row>
    <row r="101" spans="1:41" x14ac:dyDescent="0.35">
      <c r="A101" s="11">
        <v>101</v>
      </c>
      <c r="B101" s="5" t="s">
        <v>316</v>
      </c>
      <c r="C101" s="5" t="s">
        <v>340</v>
      </c>
      <c r="D101" s="5" t="s">
        <v>437</v>
      </c>
      <c r="E101" s="6">
        <v>34193</v>
      </c>
      <c r="F101" s="7">
        <f t="shared" ca="1" si="13"/>
        <v>31</v>
      </c>
      <c r="G101" s="5">
        <v>18</v>
      </c>
      <c r="H101" s="189" t="str">
        <f>IF(Table14[[#This Row],[No of Employees]]&lt;5,"A. Below 5",IF(Table14[[#This Row],[No of Employees]]&lt;10,"B. 5 to 10",IF(Table14[[#This Row],[No of Employees]]&lt;15,"C. 10 to 15","D. Above 15")))</f>
        <v>D. Above 15</v>
      </c>
      <c r="I101" s="57">
        <v>16.130590000000002</v>
      </c>
      <c r="J101" s="34">
        <v>10.913342</v>
      </c>
      <c r="K101" s="34">
        <f t="shared" si="14"/>
        <v>27.043932000000002</v>
      </c>
      <c r="L101" s="67">
        <f t="shared" si="15"/>
        <v>9.9172508031279238E-4</v>
      </c>
      <c r="M101" s="34">
        <v>495.55868299999997</v>
      </c>
      <c r="N101" s="79">
        <f t="shared" si="16"/>
        <v>9.2804337934051431E-3</v>
      </c>
      <c r="O101" s="80">
        <v>1499</v>
      </c>
      <c r="P101" s="68">
        <f>Table14[[#This Row],[Customer Regisered on MB]]/$O$1</f>
        <v>5.0758172692238535E-4</v>
      </c>
      <c r="Q101" s="194">
        <v>4</v>
      </c>
      <c r="R101" s="107">
        <v>52</v>
      </c>
      <c r="S101" s="107">
        <v>6</v>
      </c>
      <c r="T101" s="107">
        <v>1</v>
      </c>
      <c r="U101" s="195">
        <v>0</v>
      </c>
      <c r="V101" s="16">
        <f>SUM(Table14[[#This Row],[MB Registration]:[Standalone upsell + Rnwl]])</f>
        <v>63</v>
      </c>
      <c r="W101" s="8">
        <v>73</v>
      </c>
      <c r="X101" s="9">
        <f t="shared" si="17"/>
        <v>-0.15873015873015883</v>
      </c>
      <c r="Y101" s="8">
        <f t="shared" si="18"/>
        <v>-10</v>
      </c>
      <c r="Z101" s="42" t="str">
        <f t="shared" si="19"/>
        <v>B. 50-100</v>
      </c>
      <c r="AA101" s="197">
        <v>73</v>
      </c>
      <c r="AB101" s="85">
        <f>IFERROR(Table14[[#This Row],[Phone number available]]/Table14[[#This Row],[Distinct leads]],0)</f>
        <v>1</v>
      </c>
      <c r="AC101" s="84">
        <v>57</v>
      </c>
      <c r="AD101" s="100">
        <f>IFERROR(Table14[[#This Row],[Email available]]/Table14[[#This Row],[Distinct leads]],0)</f>
        <v>0.78082191780821919</v>
      </c>
      <c r="AE101" s="81">
        <v>9</v>
      </c>
      <c r="AF101" s="102">
        <f>IFERROR(Table14[[#This Row],[HNI (as per customer segmentation)]]/Table14[[#This Row],[Phone number available]],0)</f>
        <v>0.12328767123287671</v>
      </c>
      <c r="AG101" s="18">
        <v>47</v>
      </c>
      <c r="AH101" s="9">
        <f>IFERROR(Table14[[#This Row],[MB Registered]]/Table14[[#This Row],[Phone number available]],0)</f>
        <v>0.64383561643835618</v>
      </c>
      <c r="AI101" s="18">
        <v>36</v>
      </c>
      <c r="AJ101" s="9">
        <f>IFERROR(Table14[[#This Row],[IB Registered]]/Table14[[#This Row],[Phone number available]],0)</f>
        <v>0.49315068493150682</v>
      </c>
      <c r="AK101" s="18">
        <v>53</v>
      </c>
      <c r="AL101" s="9">
        <f>IFERROR(Table14[[#This Row],[MB Eligible]]/Table14[[#This Row],[Phone number available]],0)</f>
        <v>0.72602739726027399</v>
      </c>
      <c r="AM101" s="18">
        <v>48</v>
      </c>
      <c r="AN101" s="82">
        <f>IFERROR(Table14[[#This Row],[IB Eligible]]/Table14[[#This Row],[Phone number available]],0)</f>
        <v>0.65753424657534243</v>
      </c>
      <c r="AO101" s="98">
        <f>Table14[[#This Row],[Phone number available]]/$AT$2</f>
        <v>0.1267361111111111</v>
      </c>
    </row>
    <row r="102" spans="1:41" x14ac:dyDescent="0.35">
      <c r="A102" s="11">
        <v>104</v>
      </c>
      <c r="B102" s="5" t="s">
        <v>312</v>
      </c>
      <c r="C102" s="5" t="s">
        <v>340</v>
      </c>
      <c r="D102" s="5" t="s">
        <v>440</v>
      </c>
      <c r="E102" s="6">
        <v>35390</v>
      </c>
      <c r="F102" s="7">
        <f t="shared" ca="1" si="13"/>
        <v>28</v>
      </c>
      <c r="G102" s="5">
        <v>10</v>
      </c>
      <c r="H102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102" s="57">
        <v>162.11111099999999</v>
      </c>
      <c r="J102" s="34">
        <v>31.066310999999999</v>
      </c>
      <c r="K102" s="34">
        <f t="shared" si="14"/>
        <v>193.17742199999998</v>
      </c>
      <c r="L102" s="67">
        <f t="shared" si="15"/>
        <v>7.0839881696037454E-3</v>
      </c>
      <c r="M102" s="34">
        <v>378.470553</v>
      </c>
      <c r="N102" s="79">
        <f t="shared" si="16"/>
        <v>7.0876992581521015E-3</v>
      </c>
      <c r="O102" s="80">
        <v>14586</v>
      </c>
      <c r="P102" s="68">
        <f>Table14[[#This Row],[Customer Regisered on MB]]/$O$1</f>
        <v>4.9390173908538445E-3</v>
      </c>
      <c r="Q102" s="194">
        <v>164</v>
      </c>
      <c r="R102" s="107">
        <v>925</v>
      </c>
      <c r="S102" s="107">
        <v>78</v>
      </c>
      <c r="T102" s="107">
        <v>37</v>
      </c>
      <c r="U102" s="195">
        <v>4</v>
      </c>
      <c r="V102" s="16">
        <f>SUM(Table14[[#This Row],[MB Registration]:[Standalone upsell + Rnwl]])</f>
        <v>1208</v>
      </c>
      <c r="W102" s="8">
        <v>1244</v>
      </c>
      <c r="X102" s="9">
        <f t="shared" si="17"/>
        <v>-2.9801324503311299E-2</v>
      </c>
      <c r="Y102" s="8">
        <f t="shared" si="18"/>
        <v>-36</v>
      </c>
      <c r="Z102" s="42" t="str">
        <f t="shared" si="19"/>
        <v>G. Above 1000</v>
      </c>
      <c r="AA102" s="197">
        <v>1242</v>
      </c>
      <c r="AB102" s="85">
        <f>IFERROR(Table14[[#This Row],[Phone number available]]/Table14[[#This Row],[Distinct leads]],0)</f>
        <v>0.99839228295819937</v>
      </c>
      <c r="AC102" s="84">
        <v>778</v>
      </c>
      <c r="AD102" s="100">
        <f>IFERROR(Table14[[#This Row],[Email available]]/Table14[[#This Row],[Distinct leads]],0)</f>
        <v>0.62540192926045013</v>
      </c>
      <c r="AE102" s="81">
        <v>105</v>
      </c>
      <c r="AF102" s="102">
        <f>IFERROR(Table14[[#This Row],[HNI (as per customer segmentation)]]/Table14[[#This Row],[Phone number available]],0)</f>
        <v>8.4541062801932368E-2</v>
      </c>
      <c r="AG102" s="18">
        <v>748</v>
      </c>
      <c r="AH102" s="9">
        <f>IFERROR(Table14[[#This Row],[MB Registered]]/Table14[[#This Row],[Phone number available]],0)</f>
        <v>0.60225442834138487</v>
      </c>
      <c r="AI102" s="18">
        <v>365</v>
      </c>
      <c r="AJ102" s="9">
        <f>IFERROR(Table14[[#This Row],[IB Registered]]/Table14[[#This Row],[Phone number available]],0)</f>
        <v>0.2938808373590982</v>
      </c>
      <c r="AK102" s="18">
        <v>880</v>
      </c>
      <c r="AL102" s="9">
        <f>IFERROR(Table14[[#This Row],[MB Eligible]]/Table14[[#This Row],[Phone number available]],0)</f>
        <v>0.70853462157809988</v>
      </c>
      <c r="AM102" s="18">
        <v>658</v>
      </c>
      <c r="AN102" s="82">
        <f>IFERROR(Table14[[#This Row],[IB Eligible]]/Table14[[#This Row],[Phone number available]],0)</f>
        <v>0.52979066022544286</v>
      </c>
      <c r="AO102" s="98">
        <f>Table14[[#This Row],[Phone number available]]/$AT$2</f>
        <v>2.15625</v>
      </c>
    </row>
    <row r="103" spans="1:41" x14ac:dyDescent="0.35">
      <c r="A103" s="11">
        <v>105</v>
      </c>
      <c r="B103" s="5" t="s">
        <v>312</v>
      </c>
      <c r="C103" s="5" t="s">
        <v>340</v>
      </c>
      <c r="D103" s="5" t="s">
        <v>441</v>
      </c>
      <c r="E103" s="6">
        <v>35460</v>
      </c>
      <c r="F103" s="7">
        <f t="shared" ca="1" si="13"/>
        <v>28</v>
      </c>
      <c r="G103" s="5">
        <v>10</v>
      </c>
      <c r="H103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103" s="57">
        <v>96.281041000000002</v>
      </c>
      <c r="J103" s="34">
        <v>10.142023</v>
      </c>
      <c r="K103" s="34">
        <f t="shared" si="14"/>
        <v>106.423064</v>
      </c>
      <c r="L103" s="67">
        <f t="shared" si="15"/>
        <v>3.9026285708946996E-3</v>
      </c>
      <c r="M103" s="34">
        <v>241.97415699999999</v>
      </c>
      <c r="N103" s="79">
        <f t="shared" si="16"/>
        <v>4.5315019608959646E-3</v>
      </c>
      <c r="O103" s="80">
        <v>10133</v>
      </c>
      <c r="P103" s="68">
        <f>Table14[[#This Row],[Customer Regisered on MB]]/$O$1</f>
        <v>3.4311712067408478E-3</v>
      </c>
      <c r="Q103" s="194">
        <v>275</v>
      </c>
      <c r="R103" s="107">
        <v>697</v>
      </c>
      <c r="S103" s="107">
        <v>58</v>
      </c>
      <c r="T103" s="107">
        <v>34</v>
      </c>
      <c r="U103" s="195">
        <v>4</v>
      </c>
      <c r="V103" s="16">
        <f>SUM(Table14[[#This Row],[MB Registration]:[Standalone upsell + Rnwl]])</f>
        <v>1068</v>
      </c>
      <c r="W103" s="8">
        <v>1082</v>
      </c>
      <c r="X103" s="9">
        <f t="shared" si="17"/>
        <v>-1.3108614232209659E-2</v>
      </c>
      <c r="Y103" s="8">
        <f t="shared" si="18"/>
        <v>-14</v>
      </c>
      <c r="Z103" s="42" t="str">
        <f t="shared" si="19"/>
        <v>G. Above 1000</v>
      </c>
      <c r="AA103" s="197">
        <v>1081</v>
      </c>
      <c r="AB103" s="85">
        <f>IFERROR(Table14[[#This Row],[Phone number available]]/Table14[[#This Row],[Distinct leads]],0)</f>
        <v>0.99907578558225507</v>
      </c>
      <c r="AC103" s="84">
        <v>668</v>
      </c>
      <c r="AD103" s="100">
        <f>IFERROR(Table14[[#This Row],[Email available]]/Table14[[#This Row],[Distinct leads]],0)</f>
        <v>0.61737523105360448</v>
      </c>
      <c r="AE103" s="81">
        <v>87</v>
      </c>
      <c r="AF103" s="102">
        <f>IFERROR(Table14[[#This Row],[HNI (as per customer segmentation)]]/Table14[[#This Row],[Phone number available]],0)</f>
        <v>8.0481036077705834E-2</v>
      </c>
      <c r="AG103" s="18">
        <v>480</v>
      </c>
      <c r="AH103" s="9">
        <f>IFERROR(Table14[[#This Row],[MB Registered]]/Table14[[#This Row],[Phone number available]],0)</f>
        <v>0.4440333024976873</v>
      </c>
      <c r="AI103" s="18">
        <v>288</v>
      </c>
      <c r="AJ103" s="9">
        <f>IFERROR(Table14[[#This Row],[IB Registered]]/Table14[[#This Row],[Phone number available]],0)</f>
        <v>0.2664199814986124</v>
      </c>
      <c r="AK103" s="18">
        <v>823</v>
      </c>
      <c r="AL103" s="9">
        <f>IFERROR(Table14[[#This Row],[MB Eligible]]/Table14[[#This Row],[Phone number available]],0)</f>
        <v>0.76133209990749307</v>
      </c>
      <c r="AM103" s="18">
        <v>560</v>
      </c>
      <c r="AN103" s="82">
        <f>IFERROR(Table14[[#This Row],[IB Eligible]]/Table14[[#This Row],[Phone number available]],0)</f>
        <v>0.51803885291396856</v>
      </c>
      <c r="AO103" s="98">
        <f>Table14[[#This Row],[Phone number available]]/$AT$2</f>
        <v>1.8767361111111112</v>
      </c>
    </row>
    <row r="104" spans="1:41" x14ac:dyDescent="0.35">
      <c r="A104" s="11">
        <v>106</v>
      </c>
      <c r="B104" s="5" t="s">
        <v>316</v>
      </c>
      <c r="C104" s="5" t="s">
        <v>356</v>
      </c>
      <c r="D104" s="5" t="s">
        <v>442</v>
      </c>
      <c r="E104" s="6">
        <v>35498</v>
      </c>
      <c r="F104" s="7">
        <f t="shared" ca="1" si="13"/>
        <v>28</v>
      </c>
      <c r="G104" s="5">
        <v>9</v>
      </c>
      <c r="H10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04" s="57">
        <v>42.253898999999997</v>
      </c>
      <c r="J104" s="34">
        <v>13.032667999999999</v>
      </c>
      <c r="K104" s="34">
        <f t="shared" si="14"/>
        <v>55.286566999999998</v>
      </c>
      <c r="L104" s="67">
        <f t="shared" si="15"/>
        <v>2.027407667579314E-3</v>
      </c>
      <c r="M104" s="34">
        <v>67.485909000000007</v>
      </c>
      <c r="N104" s="79">
        <f t="shared" si="16"/>
        <v>1.2638230989532766E-3</v>
      </c>
      <c r="O104" s="80">
        <v>5686</v>
      </c>
      <c r="P104" s="68">
        <f>Table14[[#This Row],[Customer Regisered on MB]]/$O$1</f>
        <v>1.9253567039897821E-3</v>
      </c>
      <c r="Q104" s="194">
        <v>265</v>
      </c>
      <c r="R104" s="107">
        <v>374</v>
      </c>
      <c r="S104" s="107">
        <v>34</v>
      </c>
      <c r="T104" s="107">
        <v>43</v>
      </c>
      <c r="U104" s="195">
        <v>2</v>
      </c>
      <c r="V104" s="16">
        <f>SUM(Table14[[#This Row],[MB Registration]:[Standalone upsell + Rnwl]])</f>
        <v>718</v>
      </c>
      <c r="W104" s="8">
        <v>722</v>
      </c>
      <c r="X104" s="9">
        <f t="shared" si="17"/>
        <v>-5.5710306406684396E-3</v>
      </c>
      <c r="Y104" s="8">
        <f t="shared" si="18"/>
        <v>-4</v>
      </c>
      <c r="Z104" s="42" t="str">
        <f t="shared" si="19"/>
        <v>E. 500-750</v>
      </c>
      <c r="AA104" s="197">
        <v>722</v>
      </c>
      <c r="AB104" s="85">
        <f>IFERROR(Table14[[#This Row],[Phone number available]]/Table14[[#This Row],[Distinct leads]],0)</f>
        <v>1</v>
      </c>
      <c r="AC104" s="84">
        <v>332</v>
      </c>
      <c r="AD104" s="100">
        <f>IFERROR(Table14[[#This Row],[Email available]]/Table14[[#This Row],[Distinct leads]],0)</f>
        <v>0.45983379501385041</v>
      </c>
      <c r="AE104" s="81">
        <v>21</v>
      </c>
      <c r="AF104" s="102">
        <f>IFERROR(Table14[[#This Row],[HNI (as per customer segmentation)]]/Table14[[#This Row],[Phone number available]],0)</f>
        <v>2.9085872576177285E-2</v>
      </c>
      <c r="AG104" s="18">
        <v>282</v>
      </c>
      <c r="AH104" s="9">
        <f>IFERROR(Table14[[#This Row],[MB Registered]]/Table14[[#This Row],[Phone number available]],0)</f>
        <v>0.39058171745152354</v>
      </c>
      <c r="AI104" s="18">
        <v>145</v>
      </c>
      <c r="AJ104" s="9">
        <f>IFERROR(Table14[[#This Row],[IB Registered]]/Table14[[#This Row],[Phone number available]],0)</f>
        <v>0.20083102493074792</v>
      </c>
      <c r="AK104" s="18">
        <v>634</v>
      </c>
      <c r="AL104" s="9">
        <f>IFERROR(Table14[[#This Row],[MB Eligible]]/Table14[[#This Row],[Phone number available]],0)</f>
        <v>0.87811634349030476</v>
      </c>
      <c r="AM104" s="18">
        <v>316</v>
      </c>
      <c r="AN104" s="82">
        <f>IFERROR(Table14[[#This Row],[IB Eligible]]/Table14[[#This Row],[Phone number available]],0)</f>
        <v>0.4376731301939058</v>
      </c>
      <c r="AO104" s="98">
        <f>Table14[[#This Row],[Phone number available]]/$AT$2</f>
        <v>1.2534722222222223</v>
      </c>
    </row>
    <row r="105" spans="1:41" x14ac:dyDescent="0.35">
      <c r="A105" s="11">
        <v>107</v>
      </c>
      <c r="B105" s="5" t="s">
        <v>312</v>
      </c>
      <c r="C105" s="5" t="s">
        <v>340</v>
      </c>
      <c r="D105" s="5" t="s">
        <v>443</v>
      </c>
      <c r="E105" s="6">
        <v>35711</v>
      </c>
      <c r="F105" s="7">
        <f t="shared" ca="1" si="13"/>
        <v>27</v>
      </c>
      <c r="G105" s="5">
        <v>11</v>
      </c>
      <c r="H105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105" s="57">
        <v>97.413955000000001</v>
      </c>
      <c r="J105" s="34">
        <v>11.677469</v>
      </c>
      <c r="K105" s="34">
        <f t="shared" si="14"/>
        <v>109.091424</v>
      </c>
      <c r="L105" s="67">
        <f t="shared" si="15"/>
        <v>4.0004797093794228E-3</v>
      </c>
      <c r="M105" s="34">
        <v>297.278167</v>
      </c>
      <c r="N105" s="79">
        <f t="shared" si="16"/>
        <v>5.5671920232872561E-3</v>
      </c>
      <c r="O105" s="80">
        <v>4702</v>
      </c>
      <c r="P105" s="68">
        <f>Table14[[#This Row],[Customer Regisered on MB]]/$O$1</f>
        <v>1.592160960633126E-3</v>
      </c>
      <c r="Q105" s="194">
        <v>246</v>
      </c>
      <c r="R105" s="107">
        <v>799</v>
      </c>
      <c r="S105" s="107">
        <v>22</v>
      </c>
      <c r="T105" s="107">
        <v>38</v>
      </c>
      <c r="U105" s="195">
        <v>4</v>
      </c>
      <c r="V105" s="16">
        <f>SUM(Table14[[#This Row],[MB Registration]:[Standalone upsell + Rnwl]])</f>
        <v>1109</v>
      </c>
      <c r="W105" s="8">
        <v>1129</v>
      </c>
      <c r="X105" s="9">
        <f t="shared" si="17"/>
        <v>-1.80342651036971E-2</v>
      </c>
      <c r="Y105" s="8">
        <f t="shared" si="18"/>
        <v>-20</v>
      </c>
      <c r="Z105" s="42" t="str">
        <f t="shared" si="19"/>
        <v>G. Above 1000</v>
      </c>
      <c r="AA105" s="197">
        <v>1129</v>
      </c>
      <c r="AB105" s="85">
        <f>IFERROR(Table14[[#This Row],[Phone number available]]/Table14[[#This Row],[Distinct leads]],0)</f>
        <v>1</v>
      </c>
      <c r="AC105" s="84">
        <v>581</v>
      </c>
      <c r="AD105" s="100">
        <f>IFERROR(Table14[[#This Row],[Email available]]/Table14[[#This Row],[Distinct leads]],0)</f>
        <v>0.51461470327723646</v>
      </c>
      <c r="AE105" s="81">
        <v>138</v>
      </c>
      <c r="AF105" s="102">
        <f>IFERROR(Table14[[#This Row],[HNI (as per customer segmentation)]]/Table14[[#This Row],[Phone number available]],0)</f>
        <v>0.12223206377325066</v>
      </c>
      <c r="AG105" s="18">
        <v>478</v>
      </c>
      <c r="AH105" s="9">
        <f>IFERROR(Table14[[#This Row],[MB Registered]]/Table14[[#This Row],[Phone number available]],0)</f>
        <v>0.42338352524357836</v>
      </c>
      <c r="AI105" s="18">
        <v>366</v>
      </c>
      <c r="AJ105" s="9">
        <f>IFERROR(Table14[[#This Row],[IB Registered]]/Table14[[#This Row],[Phone number available]],0)</f>
        <v>0.32418069087688217</v>
      </c>
      <c r="AK105" s="18">
        <v>835</v>
      </c>
      <c r="AL105" s="9">
        <f>IFERROR(Table14[[#This Row],[MB Eligible]]/Table14[[#This Row],[Phone number available]],0)</f>
        <v>0.73959255978742244</v>
      </c>
      <c r="AM105" s="18">
        <v>564</v>
      </c>
      <c r="AN105" s="82">
        <f>IFERROR(Table14[[#This Row],[IB Eligible]]/Table14[[#This Row],[Phone number available]],0)</f>
        <v>0.49955713020372011</v>
      </c>
      <c r="AO105" s="98">
        <f>Table14[[#This Row],[Phone number available]]/$AT$2</f>
        <v>1.9600694444444444</v>
      </c>
    </row>
    <row r="106" spans="1:41" x14ac:dyDescent="0.35">
      <c r="A106" s="11">
        <v>108</v>
      </c>
      <c r="B106" s="5" t="s">
        <v>315</v>
      </c>
      <c r="C106" s="5" t="s">
        <v>356</v>
      </c>
      <c r="D106" s="5" t="s">
        <v>444</v>
      </c>
      <c r="E106" s="6">
        <v>35709</v>
      </c>
      <c r="F106" s="7">
        <f t="shared" ca="1" si="13"/>
        <v>27</v>
      </c>
      <c r="G106" s="5">
        <v>12</v>
      </c>
      <c r="H106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106" s="57">
        <v>23.476599</v>
      </c>
      <c r="J106" s="34">
        <v>18.283335999999998</v>
      </c>
      <c r="K106" s="34">
        <f t="shared" si="14"/>
        <v>41.759934999999999</v>
      </c>
      <c r="L106" s="67">
        <f t="shared" si="15"/>
        <v>1.5313740210459036E-3</v>
      </c>
      <c r="M106" s="34">
        <v>166.618649</v>
      </c>
      <c r="N106" s="79">
        <f t="shared" si="16"/>
        <v>3.12030319281301E-3</v>
      </c>
      <c r="O106" s="80">
        <v>3511</v>
      </c>
      <c r="P106" s="68">
        <f>Table14[[#This Row],[Customer Regisered on MB]]/$O$1</f>
        <v>1.1888722102898566E-3</v>
      </c>
      <c r="Q106" s="194">
        <v>84</v>
      </c>
      <c r="R106" s="107">
        <v>185</v>
      </c>
      <c r="S106" s="107">
        <v>20</v>
      </c>
      <c r="T106" s="107">
        <v>9</v>
      </c>
      <c r="U106" s="195">
        <v>0</v>
      </c>
      <c r="V106" s="16">
        <f>SUM(Table14[[#This Row],[MB Registration]:[Standalone upsell + Rnwl]])</f>
        <v>298</v>
      </c>
      <c r="W106" s="8">
        <v>311</v>
      </c>
      <c r="X106" s="9">
        <f t="shared" si="17"/>
        <v>-4.3624161073825496E-2</v>
      </c>
      <c r="Y106" s="8">
        <f t="shared" si="18"/>
        <v>-13</v>
      </c>
      <c r="Z106" s="42" t="str">
        <f t="shared" si="19"/>
        <v>D. 240-500</v>
      </c>
      <c r="AA106" s="197">
        <v>311</v>
      </c>
      <c r="AB106" s="85">
        <f>IFERROR(Table14[[#This Row],[Phone number available]]/Table14[[#This Row],[Distinct leads]],0)</f>
        <v>1</v>
      </c>
      <c r="AC106" s="84">
        <v>179</v>
      </c>
      <c r="AD106" s="100">
        <f>IFERROR(Table14[[#This Row],[Email available]]/Table14[[#This Row],[Distinct leads]],0)</f>
        <v>0.57556270096463025</v>
      </c>
      <c r="AE106" s="81">
        <v>49</v>
      </c>
      <c r="AF106" s="102">
        <f>IFERROR(Table14[[#This Row],[HNI (as per customer segmentation)]]/Table14[[#This Row],[Phone number available]],0)</f>
        <v>0.15755627009646303</v>
      </c>
      <c r="AG106" s="18">
        <v>164</v>
      </c>
      <c r="AH106" s="9">
        <f>IFERROR(Table14[[#This Row],[MB Registered]]/Table14[[#This Row],[Phone number available]],0)</f>
        <v>0.52733118971061088</v>
      </c>
      <c r="AI106" s="18">
        <v>101</v>
      </c>
      <c r="AJ106" s="9">
        <f>IFERROR(Table14[[#This Row],[IB Registered]]/Table14[[#This Row],[Phone number available]],0)</f>
        <v>0.32475884244372988</v>
      </c>
      <c r="AK106" s="18">
        <v>272</v>
      </c>
      <c r="AL106" s="9">
        <f>IFERROR(Table14[[#This Row],[MB Eligible]]/Table14[[#This Row],[Phone number available]],0)</f>
        <v>0.87459807073954987</v>
      </c>
      <c r="AM106" s="18">
        <v>175</v>
      </c>
      <c r="AN106" s="82">
        <f>IFERROR(Table14[[#This Row],[IB Eligible]]/Table14[[#This Row],[Phone number available]],0)</f>
        <v>0.56270096463022512</v>
      </c>
      <c r="AO106" s="98">
        <f>Table14[[#This Row],[Phone number available]]/$AT$2</f>
        <v>0.53993055555555558</v>
      </c>
    </row>
    <row r="107" spans="1:41" x14ac:dyDescent="0.35">
      <c r="A107" s="11">
        <v>109</v>
      </c>
      <c r="B107" s="5" t="s">
        <v>312</v>
      </c>
      <c r="C107" s="5" t="s">
        <v>340</v>
      </c>
      <c r="D107" s="5" t="s">
        <v>445</v>
      </c>
      <c r="E107" s="6">
        <v>35744</v>
      </c>
      <c r="F107" s="7">
        <f t="shared" ca="1" si="13"/>
        <v>27</v>
      </c>
      <c r="G107" s="5">
        <v>12</v>
      </c>
      <c r="H107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107" s="57">
        <v>80.985066000000003</v>
      </c>
      <c r="J107" s="34">
        <v>16.875941000000001</v>
      </c>
      <c r="K107" s="34">
        <f t="shared" si="14"/>
        <v>97.861007000000001</v>
      </c>
      <c r="L107" s="67">
        <f t="shared" si="15"/>
        <v>3.5886503126307864E-3</v>
      </c>
      <c r="M107" s="34">
        <v>277.51204000000001</v>
      </c>
      <c r="N107" s="79">
        <f t="shared" si="16"/>
        <v>5.1970275215474336E-3</v>
      </c>
      <c r="O107" s="80">
        <v>4051</v>
      </c>
      <c r="P107" s="68">
        <f>Table14[[#This Row],[Customer Regisered on MB]]/$O$1</f>
        <v>1.3717235328636311E-3</v>
      </c>
      <c r="Q107" s="194">
        <v>245</v>
      </c>
      <c r="R107" s="107">
        <v>412</v>
      </c>
      <c r="S107" s="107">
        <v>32</v>
      </c>
      <c r="T107" s="107">
        <v>32</v>
      </c>
      <c r="U107" s="195">
        <v>2</v>
      </c>
      <c r="V107" s="16">
        <f>SUM(Table14[[#This Row],[MB Registration]:[Standalone upsell + Rnwl]])</f>
        <v>723</v>
      </c>
      <c r="W107" s="8">
        <v>737</v>
      </c>
      <c r="X107" s="9">
        <f t="shared" si="17"/>
        <v>-1.9363762102351245E-2</v>
      </c>
      <c r="Y107" s="8">
        <f t="shared" si="18"/>
        <v>-14</v>
      </c>
      <c r="Z107" s="42" t="str">
        <f t="shared" si="19"/>
        <v>E. 500-750</v>
      </c>
      <c r="AA107" s="197">
        <v>737</v>
      </c>
      <c r="AB107" s="85">
        <f>IFERROR(Table14[[#This Row],[Phone number available]]/Table14[[#This Row],[Distinct leads]],0)</f>
        <v>1</v>
      </c>
      <c r="AC107" s="84">
        <v>460</v>
      </c>
      <c r="AD107" s="100">
        <f>IFERROR(Table14[[#This Row],[Email available]]/Table14[[#This Row],[Distinct leads]],0)</f>
        <v>0.62415196743554957</v>
      </c>
      <c r="AE107" s="81">
        <v>81</v>
      </c>
      <c r="AF107" s="102">
        <f>IFERROR(Table14[[#This Row],[HNI (as per customer segmentation)]]/Table14[[#This Row],[Phone number available]],0)</f>
        <v>0.10990502035278155</v>
      </c>
      <c r="AG107" s="18">
        <v>239</v>
      </c>
      <c r="AH107" s="9">
        <f>IFERROR(Table14[[#This Row],[MB Registered]]/Table14[[#This Row],[Phone number available]],0)</f>
        <v>0.32428765264586162</v>
      </c>
      <c r="AI107" s="18">
        <v>236</v>
      </c>
      <c r="AJ107" s="9">
        <f>IFERROR(Table14[[#This Row],[IB Registered]]/Table14[[#This Row],[Phone number available]],0)</f>
        <v>0.32021709633649931</v>
      </c>
      <c r="AK107" s="18">
        <v>556</v>
      </c>
      <c r="AL107" s="9">
        <f>IFERROR(Table14[[#This Row],[MB Eligible]]/Table14[[#This Row],[Phone number available]],0)</f>
        <v>0.75440976933514248</v>
      </c>
      <c r="AM107" s="18">
        <v>395</v>
      </c>
      <c r="AN107" s="82">
        <f>IFERROR(Table14[[#This Row],[IB Eligible]]/Table14[[#This Row],[Phone number available]],0)</f>
        <v>0.53595658073270014</v>
      </c>
      <c r="AO107" s="98">
        <f>Table14[[#This Row],[Phone number available]]/$AT$2</f>
        <v>1.2795138888888888</v>
      </c>
    </row>
    <row r="108" spans="1:41" x14ac:dyDescent="0.35">
      <c r="A108" s="11">
        <v>110</v>
      </c>
      <c r="B108" s="5" t="s">
        <v>181</v>
      </c>
      <c r="C108" s="5" t="s">
        <v>356</v>
      </c>
      <c r="D108" s="5" t="s">
        <v>446</v>
      </c>
      <c r="E108" s="6">
        <v>35782</v>
      </c>
      <c r="F108" s="7">
        <f t="shared" ca="1" si="13"/>
        <v>27</v>
      </c>
      <c r="G108" s="5">
        <v>5</v>
      </c>
      <c r="H10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08" s="57">
        <v>24.39001</v>
      </c>
      <c r="J108" s="34">
        <v>4.4859629999999999</v>
      </c>
      <c r="K108" s="34">
        <f t="shared" si="14"/>
        <v>28.875973000000002</v>
      </c>
      <c r="L108" s="67">
        <f t="shared" si="15"/>
        <v>1.0589076559775045E-3</v>
      </c>
      <c r="M108" s="34">
        <v>126.703</v>
      </c>
      <c r="N108" s="79">
        <f t="shared" si="16"/>
        <v>2.3727942688995564E-3</v>
      </c>
      <c r="O108" s="80">
        <v>2347</v>
      </c>
      <c r="P108" s="68">
        <f>Table14[[#This Row],[Customer Regisered on MB]]/$O$1</f>
        <v>7.9472602607527578E-4</v>
      </c>
      <c r="Q108" s="194">
        <v>45</v>
      </c>
      <c r="R108" s="107">
        <v>331</v>
      </c>
      <c r="S108" s="107">
        <v>13</v>
      </c>
      <c r="T108" s="107">
        <v>35</v>
      </c>
      <c r="U108" s="195">
        <v>0</v>
      </c>
      <c r="V108" s="16">
        <f>SUM(Table14[[#This Row],[MB Registration]:[Standalone upsell + Rnwl]])</f>
        <v>424</v>
      </c>
      <c r="W108" s="8">
        <v>420</v>
      </c>
      <c r="X108" s="9">
        <f t="shared" si="17"/>
        <v>9.4339622641509413E-3</v>
      </c>
      <c r="Y108" s="8">
        <f t="shared" si="18"/>
        <v>4</v>
      </c>
      <c r="Z108" s="42" t="str">
        <f t="shared" si="19"/>
        <v>D. 240-500</v>
      </c>
      <c r="AA108" s="197">
        <v>420</v>
      </c>
      <c r="AB108" s="85">
        <f>IFERROR(Table14[[#This Row],[Phone number available]]/Table14[[#This Row],[Distinct leads]],0)</f>
        <v>1</v>
      </c>
      <c r="AC108" s="84">
        <v>184</v>
      </c>
      <c r="AD108" s="100">
        <f>IFERROR(Table14[[#This Row],[Email available]]/Table14[[#This Row],[Distinct leads]],0)</f>
        <v>0.43809523809523809</v>
      </c>
      <c r="AE108" s="81">
        <v>23</v>
      </c>
      <c r="AF108" s="102">
        <f>IFERROR(Table14[[#This Row],[HNI (as per customer segmentation)]]/Table14[[#This Row],[Phone number available]],0)</f>
        <v>5.4761904761904762E-2</v>
      </c>
      <c r="AG108" s="18">
        <v>229</v>
      </c>
      <c r="AH108" s="9">
        <f>IFERROR(Table14[[#This Row],[MB Registered]]/Table14[[#This Row],[Phone number available]],0)</f>
        <v>0.54523809523809519</v>
      </c>
      <c r="AI108" s="18">
        <v>91</v>
      </c>
      <c r="AJ108" s="9">
        <f>IFERROR(Table14[[#This Row],[IB Registered]]/Table14[[#This Row],[Phone number available]],0)</f>
        <v>0.21666666666666667</v>
      </c>
      <c r="AK108" s="18">
        <v>297</v>
      </c>
      <c r="AL108" s="9">
        <f>IFERROR(Table14[[#This Row],[MB Eligible]]/Table14[[#This Row],[Phone number available]],0)</f>
        <v>0.70714285714285718</v>
      </c>
      <c r="AM108" s="18">
        <v>170</v>
      </c>
      <c r="AN108" s="82">
        <f>IFERROR(Table14[[#This Row],[IB Eligible]]/Table14[[#This Row],[Phone number available]],0)</f>
        <v>0.40476190476190477</v>
      </c>
      <c r="AO108" s="98">
        <f>Table14[[#This Row],[Phone number available]]/$AT$2</f>
        <v>0.72916666666666663</v>
      </c>
    </row>
    <row r="109" spans="1:41" x14ac:dyDescent="0.35">
      <c r="A109" s="11">
        <v>111</v>
      </c>
      <c r="B109" s="5" t="s">
        <v>312</v>
      </c>
      <c r="C109" s="5" t="s">
        <v>340</v>
      </c>
      <c r="D109" s="5" t="s">
        <v>447</v>
      </c>
      <c r="E109" s="6">
        <v>36122</v>
      </c>
      <c r="F109" s="7">
        <f t="shared" ca="1" si="13"/>
        <v>26</v>
      </c>
      <c r="G109" s="5">
        <v>8</v>
      </c>
      <c r="H10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09" s="57">
        <v>99.189954999999998</v>
      </c>
      <c r="J109" s="34">
        <v>13.65</v>
      </c>
      <c r="K109" s="34">
        <f t="shared" si="14"/>
        <v>112.839955</v>
      </c>
      <c r="L109" s="67">
        <f t="shared" si="15"/>
        <v>4.1379416807758159E-3</v>
      </c>
      <c r="M109" s="34">
        <v>284.41679499999998</v>
      </c>
      <c r="N109" s="79">
        <f t="shared" si="16"/>
        <v>5.3263343500531152E-3</v>
      </c>
      <c r="O109" s="80">
        <v>8717</v>
      </c>
      <c r="P109" s="68">
        <f>Table14[[#This Row],[Customer Regisered on MB]]/$O$1</f>
        <v>2.9516944053251722E-3</v>
      </c>
      <c r="Q109" s="194">
        <v>96</v>
      </c>
      <c r="R109" s="107">
        <v>745</v>
      </c>
      <c r="S109" s="107">
        <v>27</v>
      </c>
      <c r="T109" s="107">
        <v>48</v>
      </c>
      <c r="U109" s="195">
        <v>4</v>
      </c>
      <c r="V109" s="16">
        <f>SUM(Table14[[#This Row],[MB Registration]:[Standalone upsell + Rnwl]])</f>
        <v>920</v>
      </c>
      <c r="W109" s="8">
        <v>917</v>
      </c>
      <c r="X109" s="9">
        <f t="shared" si="17"/>
        <v>3.260869565217428E-3</v>
      </c>
      <c r="Y109" s="8">
        <f t="shared" si="18"/>
        <v>3</v>
      </c>
      <c r="Z109" s="42" t="str">
        <f t="shared" si="19"/>
        <v>F. 750-100</v>
      </c>
      <c r="AA109" s="197">
        <v>916</v>
      </c>
      <c r="AB109" s="85">
        <f>IFERROR(Table14[[#This Row],[Phone number available]]/Table14[[#This Row],[Distinct leads]],0)</f>
        <v>0.99890948745910579</v>
      </c>
      <c r="AC109" s="84">
        <v>590</v>
      </c>
      <c r="AD109" s="100">
        <f>IFERROR(Table14[[#This Row],[Email available]]/Table14[[#This Row],[Distinct leads]],0)</f>
        <v>0.64340239912759001</v>
      </c>
      <c r="AE109" s="81">
        <v>79</v>
      </c>
      <c r="AF109" s="102">
        <f>IFERROR(Table14[[#This Row],[HNI (as per customer segmentation)]]/Table14[[#This Row],[Phone number available]],0)</f>
        <v>8.6244541484716164E-2</v>
      </c>
      <c r="AG109" s="18">
        <v>537</v>
      </c>
      <c r="AH109" s="9">
        <f>IFERROR(Table14[[#This Row],[MB Registered]]/Table14[[#This Row],[Phone number available]],0)</f>
        <v>0.58624454148471616</v>
      </c>
      <c r="AI109" s="18">
        <v>360</v>
      </c>
      <c r="AJ109" s="9">
        <f>IFERROR(Table14[[#This Row],[IB Registered]]/Table14[[#This Row],[Phone number available]],0)</f>
        <v>0.3930131004366812</v>
      </c>
      <c r="AK109" s="18">
        <v>604</v>
      </c>
      <c r="AL109" s="9">
        <f>IFERROR(Table14[[#This Row],[MB Eligible]]/Table14[[#This Row],[Phone number available]],0)</f>
        <v>0.65938864628820959</v>
      </c>
      <c r="AM109" s="18">
        <v>507</v>
      </c>
      <c r="AN109" s="82">
        <f>IFERROR(Table14[[#This Row],[IB Eligible]]/Table14[[#This Row],[Phone number available]],0)</f>
        <v>0.55349344978165937</v>
      </c>
      <c r="AO109" s="98">
        <f>Table14[[#This Row],[Phone number available]]/$AT$2</f>
        <v>1.5902777777777777</v>
      </c>
    </row>
    <row r="110" spans="1:41" x14ac:dyDescent="0.35">
      <c r="A110" s="11">
        <v>112</v>
      </c>
      <c r="B110" s="5" t="s">
        <v>312</v>
      </c>
      <c r="C110" s="5" t="s">
        <v>340</v>
      </c>
      <c r="D110" s="5" t="s">
        <v>448</v>
      </c>
      <c r="E110" s="6">
        <v>36224</v>
      </c>
      <c r="F110" s="7">
        <f t="shared" ca="1" si="13"/>
        <v>26</v>
      </c>
      <c r="G110" s="5">
        <v>10</v>
      </c>
      <c r="H110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110" s="57">
        <v>84.258605000000003</v>
      </c>
      <c r="J110" s="34">
        <v>22.488039000000001</v>
      </c>
      <c r="K110" s="34">
        <f t="shared" si="14"/>
        <v>106.746644</v>
      </c>
      <c r="L110" s="67">
        <f t="shared" si="15"/>
        <v>3.9144945377773115E-3</v>
      </c>
      <c r="M110" s="34">
        <v>239.95897500000001</v>
      </c>
      <c r="N110" s="79">
        <f t="shared" si="16"/>
        <v>4.4937632151646912E-3</v>
      </c>
      <c r="O110" s="80">
        <v>8826</v>
      </c>
      <c r="P110" s="68">
        <f>Table14[[#This Row],[Customer Regisered on MB]]/$O$1</f>
        <v>2.9886032834002488E-3</v>
      </c>
      <c r="Q110" s="194">
        <v>639</v>
      </c>
      <c r="R110" s="107">
        <v>570</v>
      </c>
      <c r="S110" s="107">
        <v>88</v>
      </c>
      <c r="T110" s="107">
        <v>35</v>
      </c>
      <c r="U110" s="195">
        <v>2</v>
      </c>
      <c r="V110" s="16">
        <f>SUM(Table14[[#This Row],[MB Registration]:[Standalone upsell + Rnwl]])</f>
        <v>1334</v>
      </c>
      <c r="W110" s="8">
        <v>1340</v>
      </c>
      <c r="X110" s="9">
        <f t="shared" si="17"/>
        <v>-4.4977511244377322E-3</v>
      </c>
      <c r="Y110" s="8">
        <f t="shared" si="18"/>
        <v>-6</v>
      </c>
      <c r="Z110" s="42" t="str">
        <f t="shared" si="19"/>
        <v>G. Above 1000</v>
      </c>
      <c r="AA110" s="197">
        <v>1340</v>
      </c>
      <c r="AB110" s="85">
        <f>IFERROR(Table14[[#This Row],[Phone number available]]/Table14[[#This Row],[Distinct leads]],0)</f>
        <v>1</v>
      </c>
      <c r="AC110" s="84">
        <v>611</v>
      </c>
      <c r="AD110" s="100">
        <f>IFERROR(Table14[[#This Row],[Email available]]/Table14[[#This Row],[Distinct leads]],0)</f>
        <v>0.45597014925373136</v>
      </c>
      <c r="AE110" s="81">
        <v>145</v>
      </c>
      <c r="AF110" s="102">
        <f>IFERROR(Table14[[#This Row],[HNI (as per customer segmentation)]]/Table14[[#This Row],[Phone number available]],0)</f>
        <v>0.10820895522388059</v>
      </c>
      <c r="AG110" s="18">
        <v>353</v>
      </c>
      <c r="AH110" s="9">
        <f>IFERROR(Table14[[#This Row],[MB Registered]]/Table14[[#This Row],[Phone number available]],0)</f>
        <v>0.26343283582089555</v>
      </c>
      <c r="AI110" s="18">
        <v>298</v>
      </c>
      <c r="AJ110" s="9">
        <f>IFERROR(Table14[[#This Row],[IB Registered]]/Table14[[#This Row],[Phone number available]],0)</f>
        <v>0.22238805970149253</v>
      </c>
      <c r="AK110" s="18">
        <v>1139</v>
      </c>
      <c r="AL110" s="9">
        <f>IFERROR(Table14[[#This Row],[MB Eligible]]/Table14[[#This Row],[Phone number available]],0)</f>
        <v>0.85</v>
      </c>
      <c r="AM110" s="18">
        <v>620</v>
      </c>
      <c r="AN110" s="82">
        <f>IFERROR(Table14[[#This Row],[IB Eligible]]/Table14[[#This Row],[Phone number available]],0)</f>
        <v>0.46268656716417911</v>
      </c>
      <c r="AO110" s="98">
        <f>Table14[[#This Row],[Phone number available]]/$AT$2</f>
        <v>2.3263888888888888</v>
      </c>
    </row>
    <row r="111" spans="1:41" x14ac:dyDescent="0.35">
      <c r="A111" s="11">
        <v>113</v>
      </c>
      <c r="B111" s="5" t="s">
        <v>312</v>
      </c>
      <c r="C111" s="5" t="s">
        <v>340</v>
      </c>
      <c r="D111" s="5" t="s">
        <v>449</v>
      </c>
      <c r="E111" s="6">
        <v>36391</v>
      </c>
      <c r="F111" s="7">
        <f t="shared" ca="1" si="13"/>
        <v>25</v>
      </c>
      <c r="G111" s="5">
        <v>8</v>
      </c>
      <c r="H11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11" s="57">
        <v>114.494809</v>
      </c>
      <c r="J111" s="34">
        <v>17.649307</v>
      </c>
      <c r="K111" s="34">
        <f t="shared" si="14"/>
        <v>132.144116</v>
      </c>
      <c r="L111" s="67">
        <f t="shared" si="15"/>
        <v>4.8458424630324817E-3</v>
      </c>
      <c r="M111" s="34">
        <v>317.20996600000001</v>
      </c>
      <c r="N111" s="79">
        <f t="shared" si="16"/>
        <v>5.9404591001209371E-3</v>
      </c>
      <c r="O111" s="80">
        <v>5775</v>
      </c>
      <c r="P111" s="68">
        <f>Table14[[#This Row],[Customer Regisered on MB]]/$O$1</f>
        <v>1.9554933108584228E-3</v>
      </c>
      <c r="Q111" s="194">
        <v>293</v>
      </c>
      <c r="R111" s="107">
        <v>657</v>
      </c>
      <c r="S111" s="107">
        <v>54</v>
      </c>
      <c r="T111" s="107">
        <v>41</v>
      </c>
      <c r="U111" s="195">
        <v>2</v>
      </c>
      <c r="V111" s="16">
        <f>SUM(Table14[[#This Row],[MB Registration]:[Standalone upsell + Rnwl]])</f>
        <v>1047</v>
      </c>
      <c r="W111" s="8">
        <v>1051</v>
      </c>
      <c r="X111" s="9">
        <f t="shared" si="17"/>
        <v>-3.8204393505252288E-3</v>
      </c>
      <c r="Y111" s="8">
        <f t="shared" si="18"/>
        <v>-4</v>
      </c>
      <c r="Z111" s="42" t="str">
        <f t="shared" si="19"/>
        <v>G. Above 1000</v>
      </c>
      <c r="AA111" s="197">
        <v>1051</v>
      </c>
      <c r="AB111" s="85">
        <f>IFERROR(Table14[[#This Row],[Phone number available]]/Table14[[#This Row],[Distinct leads]],0)</f>
        <v>1</v>
      </c>
      <c r="AC111" s="84">
        <v>577</v>
      </c>
      <c r="AD111" s="100">
        <f>IFERROR(Table14[[#This Row],[Email available]]/Table14[[#This Row],[Distinct leads]],0)</f>
        <v>0.54900095147478589</v>
      </c>
      <c r="AE111" s="81">
        <v>76</v>
      </c>
      <c r="AF111" s="102">
        <f>IFERROR(Table14[[#This Row],[HNI (as per customer segmentation)]]/Table14[[#This Row],[Phone number available]],0)</f>
        <v>7.2312083729781165E-2</v>
      </c>
      <c r="AG111" s="18">
        <v>355</v>
      </c>
      <c r="AH111" s="9">
        <f>IFERROR(Table14[[#This Row],[MB Registered]]/Table14[[#This Row],[Phone number available]],0)</f>
        <v>0.33777354900095147</v>
      </c>
      <c r="AI111" s="18">
        <v>263</v>
      </c>
      <c r="AJ111" s="9">
        <f>IFERROR(Table14[[#This Row],[IB Registered]]/Table14[[#This Row],[Phone number available]],0)</f>
        <v>0.25023786869647957</v>
      </c>
      <c r="AK111" s="18">
        <v>732</v>
      </c>
      <c r="AL111" s="9">
        <f>IFERROR(Table14[[#This Row],[MB Eligible]]/Table14[[#This Row],[Phone number available]],0)</f>
        <v>0.69647954329210271</v>
      </c>
      <c r="AM111" s="18">
        <v>447</v>
      </c>
      <c r="AN111" s="82">
        <f>IFERROR(Table14[[#This Row],[IB Eligible]]/Table14[[#This Row],[Phone number available]],0)</f>
        <v>0.42530922930542342</v>
      </c>
      <c r="AO111" s="98">
        <f>Table14[[#This Row],[Phone number available]]/$AT$2</f>
        <v>1.8246527777777777</v>
      </c>
    </row>
    <row r="112" spans="1:41" x14ac:dyDescent="0.35">
      <c r="A112" s="11">
        <v>114</v>
      </c>
      <c r="B112" s="5" t="s">
        <v>312</v>
      </c>
      <c r="C112" s="5" t="s">
        <v>340</v>
      </c>
      <c r="D112" s="5" t="s">
        <v>450</v>
      </c>
      <c r="E112" s="6">
        <v>36611</v>
      </c>
      <c r="F112" s="7">
        <f t="shared" ca="1" si="13"/>
        <v>25</v>
      </c>
      <c r="G112" s="5">
        <v>7</v>
      </c>
      <c r="H11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12" s="57">
        <v>40.017851999999998</v>
      </c>
      <c r="J112" s="34">
        <v>12.052864</v>
      </c>
      <c r="K112" s="34">
        <f t="shared" si="14"/>
        <v>52.070715999999997</v>
      </c>
      <c r="L112" s="67">
        <f t="shared" si="15"/>
        <v>1.9094795463560771E-3</v>
      </c>
      <c r="M112" s="34">
        <v>92.873632000000001</v>
      </c>
      <c r="N112" s="79">
        <f t="shared" si="16"/>
        <v>1.7392644352658298E-3</v>
      </c>
      <c r="O112" s="80">
        <v>5567</v>
      </c>
      <c r="P112" s="68">
        <f>Table14[[#This Row],[Customer Regisered on MB]]/$O$1</f>
        <v>1.8850616903114872E-3</v>
      </c>
      <c r="Q112" s="194">
        <v>39</v>
      </c>
      <c r="R112" s="107">
        <v>176</v>
      </c>
      <c r="S112" s="107">
        <v>34</v>
      </c>
      <c r="T112" s="107">
        <v>16</v>
      </c>
      <c r="U112" s="195">
        <v>0</v>
      </c>
      <c r="V112" s="16">
        <f>SUM(Table14[[#This Row],[MB Registration]:[Standalone upsell + Rnwl]])</f>
        <v>265</v>
      </c>
      <c r="W112" s="8">
        <v>279</v>
      </c>
      <c r="X112" s="9">
        <f t="shared" si="17"/>
        <v>-5.2830188679245271E-2</v>
      </c>
      <c r="Y112" s="8">
        <f t="shared" si="18"/>
        <v>-14</v>
      </c>
      <c r="Z112" s="42" t="str">
        <f t="shared" si="19"/>
        <v>D. 240-500</v>
      </c>
      <c r="AA112" s="197">
        <v>278</v>
      </c>
      <c r="AB112" s="85">
        <f>IFERROR(Table14[[#This Row],[Phone number available]]/Table14[[#This Row],[Distinct leads]],0)</f>
        <v>0.99641577060931896</v>
      </c>
      <c r="AC112" s="84">
        <v>164</v>
      </c>
      <c r="AD112" s="100">
        <f>IFERROR(Table14[[#This Row],[Email available]]/Table14[[#This Row],[Distinct leads]],0)</f>
        <v>0.58781362007168458</v>
      </c>
      <c r="AE112" s="81">
        <v>30</v>
      </c>
      <c r="AF112" s="102">
        <f>IFERROR(Table14[[#This Row],[HNI (as per customer segmentation)]]/Table14[[#This Row],[Phone number available]],0)</f>
        <v>0.1079136690647482</v>
      </c>
      <c r="AG112" s="18">
        <v>193</v>
      </c>
      <c r="AH112" s="9">
        <f>IFERROR(Table14[[#This Row],[MB Registered]]/Table14[[#This Row],[Phone number available]],0)</f>
        <v>0.69424460431654678</v>
      </c>
      <c r="AI112" s="18">
        <v>110</v>
      </c>
      <c r="AJ112" s="9">
        <f>IFERROR(Table14[[#This Row],[IB Registered]]/Table14[[#This Row],[Phone number available]],0)</f>
        <v>0.39568345323741005</v>
      </c>
      <c r="AK112" s="18">
        <v>236</v>
      </c>
      <c r="AL112" s="9">
        <f>IFERROR(Table14[[#This Row],[MB Eligible]]/Table14[[#This Row],[Phone number available]],0)</f>
        <v>0.84892086330935257</v>
      </c>
      <c r="AM112" s="18">
        <v>161</v>
      </c>
      <c r="AN112" s="82">
        <f>IFERROR(Table14[[#This Row],[IB Eligible]]/Table14[[#This Row],[Phone number available]],0)</f>
        <v>0.57913669064748197</v>
      </c>
      <c r="AO112" s="98">
        <f>Table14[[#This Row],[Phone number available]]/$AT$2</f>
        <v>0.4826388888888889</v>
      </c>
    </row>
    <row r="113" spans="1:41" x14ac:dyDescent="0.35">
      <c r="A113" s="11">
        <v>115</v>
      </c>
      <c r="B113" s="5" t="s">
        <v>312</v>
      </c>
      <c r="C113" s="5" t="s">
        <v>340</v>
      </c>
      <c r="D113" s="5" t="s">
        <v>451</v>
      </c>
      <c r="E113" s="6">
        <v>36776</v>
      </c>
      <c r="F113" s="7">
        <f t="shared" ca="1" si="13"/>
        <v>24</v>
      </c>
      <c r="G113" s="5">
        <v>7</v>
      </c>
      <c r="H11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13" s="57">
        <v>62.179200999999999</v>
      </c>
      <c r="J113" s="34">
        <v>12.364953</v>
      </c>
      <c r="K113" s="34">
        <f t="shared" si="14"/>
        <v>74.544153999999992</v>
      </c>
      <c r="L113" s="67">
        <f t="shared" si="15"/>
        <v>2.7336005397624557E-3</v>
      </c>
      <c r="M113" s="34">
        <v>157.19483399999999</v>
      </c>
      <c r="N113" s="79">
        <f t="shared" si="16"/>
        <v>2.9438213871480316E-3</v>
      </c>
      <c r="O113" s="80">
        <v>5066</v>
      </c>
      <c r="P113" s="68">
        <f>Table14[[#This Row],[Customer Regisered on MB]]/$O$1</f>
        <v>1.715416296590263E-3</v>
      </c>
      <c r="Q113" s="194">
        <v>296</v>
      </c>
      <c r="R113" s="107">
        <v>552</v>
      </c>
      <c r="S113" s="107">
        <v>39</v>
      </c>
      <c r="T113" s="107">
        <v>32</v>
      </c>
      <c r="U113" s="195">
        <v>2</v>
      </c>
      <c r="V113" s="16">
        <f>SUM(Table14[[#This Row],[MB Registration]:[Standalone upsell + Rnwl]])</f>
        <v>921</v>
      </c>
      <c r="W113" s="8">
        <v>924</v>
      </c>
      <c r="X113" s="9">
        <f t="shared" si="17"/>
        <v>-3.2573289902280145E-3</v>
      </c>
      <c r="Y113" s="8">
        <f t="shared" si="18"/>
        <v>-3</v>
      </c>
      <c r="Z113" s="42" t="str">
        <f t="shared" si="19"/>
        <v>F. 750-100</v>
      </c>
      <c r="AA113" s="197">
        <v>924</v>
      </c>
      <c r="AB113" s="85">
        <f>IFERROR(Table14[[#This Row],[Phone number available]]/Table14[[#This Row],[Distinct leads]],0)</f>
        <v>1</v>
      </c>
      <c r="AC113" s="84">
        <v>498</v>
      </c>
      <c r="AD113" s="100">
        <f>IFERROR(Table14[[#This Row],[Email available]]/Table14[[#This Row],[Distinct leads]],0)</f>
        <v>0.53896103896103897</v>
      </c>
      <c r="AE113" s="81">
        <v>113</v>
      </c>
      <c r="AF113" s="102">
        <f>IFERROR(Table14[[#This Row],[HNI (as per customer segmentation)]]/Table14[[#This Row],[Phone number available]],0)</f>
        <v>0.12229437229437229</v>
      </c>
      <c r="AG113" s="18">
        <v>368</v>
      </c>
      <c r="AH113" s="9">
        <f>IFERROR(Table14[[#This Row],[MB Registered]]/Table14[[#This Row],[Phone number available]],0)</f>
        <v>0.39826839826839827</v>
      </c>
      <c r="AI113" s="18">
        <v>259</v>
      </c>
      <c r="AJ113" s="9">
        <f>IFERROR(Table14[[#This Row],[IB Registered]]/Table14[[#This Row],[Phone number available]],0)</f>
        <v>0.28030303030303028</v>
      </c>
      <c r="AK113" s="18">
        <v>734</v>
      </c>
      <c r="AL113" s="9">
        <f>IFERROR(Table14[[#This Row],[MB Eligible]]/Table14[[#This Row],[Phone number available]],0)</f>
        <v>0.7943722943722944</v>
      </c>
      <c r="AM113" s="18">
        <v>468</v>
      </c>
      <c r="AN113" s="82">
        <f>IFERROR(Table14[[#This Row],[IB Eligible]]/Table14[[#This Row],[Phone number available]],0)</f>
        <v>0.50649350649350644</v>
      </c>
      <c r="AO113" s="98">
        <f>Table14[[#This Row],[Phone number available]]/$AT$2</f>
        <v>1.6041666666666667</v>
      </c>
    </row>
    <row r="114" spans="1:41" x14ac:dyDescent="0.35">
      <c r="A114" s="11">
        <v>116</v>
      </c>
      <c r="B114" s="5" t="s">
        <v>181</v>
      </c>
      <c r="C114" s="5" t="s">
        <v>356</v>
      </c>
      <c r="D114" s="5" t="s">
        <v>452</v>
      </c>
      <c r="E114" s="6">
        <v>39897</v>
      </c>
      <c r="F114" s="7">
        <f t="shared" ca="1" si="13"/>
        <v>16</v>
      </c>
      <c r="G114" s="5">
        <v>6</v>
      </c>
      <c r="H11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14" s="57">
        <v>30.958552000000001</v>
      </c>
      <c r="J114" s="34">
        <v>14.596864</v>
      </c>
      <c r="K114" s="34">
        <f t="shared" si="14"/>
        <v>45.555416000000001</v>
      </c>
      <c r="L114" s="67">
        <f t="shared" si="15"/>
        <v>1.6705576907708045E-3</v>
      </c>
      <c r="M114" s="34">
        <v>145.388848</v>
      </c>
      <c r="N114" s="79">
        <f t="shared" si="16"/>
        <v>2.7227281540003687E-3</v>
      </c>
      <c r="O114" s="80">
        <v>4771</v>
      </c>
      <c r="P114" s="68">
        <f>Table14[[#This Row],[Customer Regisered on MB]]/$O$1</f>
        <v>1.6155252962953305E-3</v>
      </c>
      <c r="Q114" s="194">
        <v>213</v>
      </c>
      <c r="R114" s="107">
        <v>252</v>
      </c>
      <c r="S114" s="107">
        <v>9</v>
      </c>
      <c r="T114" s="107">
        <v>9</v>
      </c>
      <c r="U114" s="195">
        <v>0</v>
      </c>
      <c r="V114" s="16">
        <f>SUM(Table14[[#This Row],[MB Registration]:[Standalone upsell + Rnwl]])</f>
        <v>483</v>
      </c>
      <c r="W114" s="8">
        <v>483</v>
      </c>
      <c r="X114" s="9">
        <f t="shared" si="17"/>
        <v>0</v>
      </c>
      <c r="Y114" s="8">
        <f t="shared" si="18"/>
        <v>0</v>
      </c>
      <c r="Z114" s="42" t="str">
        <f t="shared" si="19"/>
        <v>D. 240-500</v>
      </c>
      <c r="AA114" s="197">
        <v>483</v>
      </c>
      <c r="AB114" s="85">
        <f>IFERROR(Table14[[#This Row],[Phone number available]]/Table14[[#This Row],[Distinct leads]],0)</f>
        <v>1</v>
      </c>
      <c r="AC114" s="84">
        <v>262</v>
      </c>
      <c r="AD114" s="100">
        <f>IFERROR(Table14[[#This Row],[Email available]]/Table14[[#This Row],[Distinct leads]],0)</f>
        <v>0.54244306418219457</v>
      </c>
      <c r="AE114" s="81">
        <v>65</v>
      </c>
      <c r="AF114" s="102">
        <f>IFERROR(Table14[[#This Row],[HNI (as per customer segmentation)]]/Table14[[#This Row],[Phone number available]],0)</f>
        <v>0.13457556935817805</v>
      </c>
      <c r="AG114" s="18">
        <v>189</v>
      </c>
      <c r="AH114" s="9">
        <f>IFERROR(Table14[[#This Row],[MB Registered]]/Table14[[#This Row],[Phone number available]],0)</f>
        <v>0.39130434782608697</v>
      </c>
      <c r="AI114" s="18">
        <v>112</v>
      </c>
      <c r="AJ114" s="9">
        <f>IFERROR(Table14[[#This Row],[IB Registered]]/Table14[[#This Row],[Phone number available]],0)</f>
        <v>0.2318840579710145</v>
      </c>
      <c r="AK114" s="18">
        <v>444</v>
      </c>
      <c r="AL114" s="9">
        <f>IFERROR(Table14[[#This Row],[MB Eligible]]/Table14[[#This Row],[Phone number available]],0)</f>
        <v>0.91925465838509313</v>
      </c>
      <c r="AM114" s="18">
        <v>235</v>
      </c>
      <c r="AN114" s="82">
        <f>IFERROR(Table14[[#This Row],[IB Eligible]]/Table14[[#This Row],[Phone number available]],0)</f>
        <v>0.48654244306418221</v>
      </c>
      <c r="AO114" s="98">
        <f>Table14[[#This Row],[Phone number available]]/$AT$2</f>
        <v>0.83854166666666663</v>
      </c>
    </row>
    <row r="115" spans="1:41" x14ac:dyDescent="0.35">
      <c r="A115" s="11">
        <v>117</v>
      </c>
      <c r="B115" s="5" t="s">
        <v>312</v>
      </c>
      <c r="C115" s="5" t="s">
        <v>340</v>
      </c>
      <c r="D115" s="5" t="s">
        <v>453</v>
      </c>
      <c r="E115" s="6">
        <v>40630</v>
      </c>
      <c r="F115" s="7">
        <f t="shared" ca="1" si="13"/>
        <v>14</v>
      </c>
      <c r="G115" s="5">
        <v>11</v>
      </c>
      <c r="H115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115" s="57">
        <v>154.697002</v>
      </c>
      <c r="J115" s="34">
        <v>45.81</v>
      </c>
      <c r="K115" s="34">
        <f t="shared" si="14"/>
        <v>200.507002</v>
      </c>
      <c r="L115" s="67">
        <f t="shared" si="15"/>
        <v>7.352770398244131E-3</v>
      </c>
      <c r="M115" s="34">
        <v>1454.805654</v>
      </c>
      <c r="N115" s="79">
        <f t="shared" si="16"/>
        <v>2.7244457654308666E-2</v>
      </c>
      <c r="O115" s="80">
        <v>7533</v>
      </c>
      <c r="P115" s="68">
        <f>Table14[[#This Row],[Customer Regisered on MB]]/$O$1</f>
        <v>2.5507759499041553E-3</v>
      </c>
      <c r="Q115" s="194">
        <v>365</v>
      </c>
      <c r="R115" s="107">
        <v>71</v>
      </c>
      <c r="S115" s="107">
        <v>3</v>
      </c>
      <c r="T115" s="107">
        <v>0</v>
      </c>
      <c r="U115" s="195">
        <v>0</v>
      </c>
      <c r="V115" s="16">
        <f>SUM(Table14[[#This Row],[MB Registration]:[Standalone upsell + Rnwl]])</f>
        <v>439</v>
      </c>
      <c r="W115" s="8">
        <v>503</v>
      </c>
      <c r="X115" s="9">
        <f t="shared" si="17"/>
        <v>-0.14578587699316636</v>
      </c>
      <c r="Y115" s="8">
        <f t="shared" si="18"/>
        <v>-64</v>
      </c>
      <c r="Z115" s="42" t="str">
        <f t="shared" si="19"/>
        <v>E. 500-750</v>
      </c>
      <c r="AA115" s="197">
        <v>502</v>
      </c>
      <c r="AB115" s="85">
        <f>IFERROR(Table14[[#This Row],[Phone number available]]/Table14[[#This Row],[Distinct leads]],0)</f>
        <v>0.99801192842942343</v>
      </c>
      <c r="AC115" s="84">
        <v>271</v>
      </c>
      <c r="AD115" s="100">
        <f>IFERROR(Table14[[#This Row],[Email available]]/Table14[[#This Row],[Distinct leads]],0)</f>
        <v>0.53876739562624254</v>
      </c>
      <c r="AE115" s="81">
        <v>114</v>
      </c>
      <c r="AF115" s="102">
        <f>IFERROR(Table14[[#This Row],[HNI (as per customer segmentation)]]/Table14[[#This Row],[Phone number available]],0)</f>
        <v>0.22709163346613545</v>
      </c>
      <c r="AG115" s="18">
        <v>83</v>
      </c>
      <c r="AH115" s="9">
        <f>IFERROR(Table14[[#This Row],[MB Registered]]/Table14[[#This Row],[Phone number available]],0)</f>
        <v>0.16533864541832669</v>
      </c>
      <c r="AI115" s="18">
        <v>72</v>
      </c>
      <c r="AJ115" s="9">
        <f>IFERROR(Table14[[#This Row],[IB Registered]]/Table14[[#This Row],[Phone number available]],0)</f>
        <v>0.14342629482071714</v>
      </c>
      <c r="AK115" s="18">
        <v>465</v>
      </c>
      <c r="AL115" s="9">
        <f>IFERROR(Table14[[#This Row],[MB Eligible]]/Table14[[#This Row],[Phone number available]],0)</f>
        <v>0.92629482071713143</v>
      </c>
      <c r="AM115" s="18">
        <v>266</v>
      </c>
      <c r="AN115" s="82">
        <f>IFERROR(Table14[[#This Row],[IB Eligible]]/Table14[[#This Row],[Phone number available]],0)</f>
        <v>0.52988047808764938</v>
      </c>
      <c r="AO115" s="98">
        <f>Table14[[#This Row],[Phone number available]]/$AT$2</f>
        <v>0.87152777777777779</v>
      </c>
    </row>
    <row r="116" spans="1:41" x14ac:dyDescent="0.35">
      <c r="A116" s="11">
        <v>118</v>
      </c>
      <c r="B116" s="5" t="s">
        <v>312</v>
      </c>
      <c r="C116" s="5" t="s">
        <v>340</v>
      </c>
      <c r="D116" s="5" t="s">
        <v>454</v>
      </c>
      <c r="E116" s="6">
        <v>37011</v>
      </c>
      <c r="F116" s="7">
        <f t="shared" ca="1" si="13"/>
        <v>24</v>
      </c>
      <c r="G116" s="5">
        <v>11</v>
      </c>
      <c r="H116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116" s="57">
        <v>21.796879000000001</v>
      </c>
      <c r="J116" s="34">
        <v>33.116275999999999</v>
      </c>
      <c r="K116" s="34">
        <f t="shared" si="14"/>
        <v>54.913155000000003</v>
      </c>
      <c r="L116" s="67">
        <f t="shared" si="15"/>
        <v>2.013714316860574E-3</v>
      </c>
      <c r="M116" s="34">
        <v>67.143320000000003</v>
      </c>
      <c r="N116" s="79">
        <f t="shared" si="16"/>
        <v>1.2574073612376105E-3</v>
      </c>
      <c r="O116" s="80">
        <v>1408</v>
      </c>
      <c r="P116" s="68">
        <f>Table14[[#This Row],[Customer Regisered on MB]]/$O$1</f>
        <v>4.7676789293310111E-4</v>
      </c>
      <c r="Q116" s="194">
        <v>49</v>
      </c>
      <c r="R116" s="107">
        <v>55</v>
      </c>
      <c r="S116" s="107">
        <v>6</v>
      </c>
      <c r="T116" s="107">
        <v>2</v>
      </c>
      <c r="U116" s="195">
        <v>0</v>
      </c>
      <c r="V116" s="16">
        <f>SUM(Table14[[#This Row],[MB Registration]:[Standalone upsell + Rnwl]])</f>
        <v>112</v>
      </c>
      <c r="W116" s="8">
        <v>118</v>
      </c>
      <c r="X116" s="9">
        <f t="shared" si="17"/>
        <v>-5.3571428571428603E-2</v>
      </c>
      <c r="Y116" s="8">
        <f t="shared" si="18"/>
        <v>-6</v>
      </c>
      <c r="Z116" s="42" t="str">
        <f t="shared" si="19"/>
        <v>C. 100-250</v>
      </c>
      <c r="AA116" s="197">
        <v>118</v>
      </c>
      <c r="AB116" s="85">
        <f>IFERROR(Table14[[#This Row],[Phone number available]]/Table14[[#This Row],[Distinct leads]],0)</f>
        <v>1</v>
      </c>
      <c r="AC116" s="84">
        <v>75</v>
      </c>
      <c r="AD116" s="100">
        <f>IFERROR(Table14[[#This Row],[Email available]]/Table14[[#This Row],[Distinct leads]],0)</f>
        <v>0.63559322033898302</v>
      </c>
      <c r="AE116" s="81">
        <v>12</v>
      </c>
      <c r="AF116" s="102">
        <f>IFERROR(Table14[[#This Row],[HNI (as per customer segmentation)]]/Table14[[#This Row],[Phone number available]],0)</f>
        <v>0.10169491525423729</v>
      </c>
      <c r="AG116" s="18">
        <v>31</v>
      </c>
      <c r="AH116" s="9">
        <f>IFERROR(Table14[[#This Row],[MB Registered]]/Table14[[#This Row],[Phone number available]],0)</f>
        <v>0.26271186440677968</v>
      </c>
      <c r="AI116" s="18">
        <v>52</v>
      </c>
      <c r="AJ116" s="9">
        <f>IFERROR(Table14[[#This Row],[IB Registered]]/Table14[[#This Row],[Phone number available]],0)</f>
        <v>0.44067796610169491</v>
      </c>
      <c r="AK116" s="18">
        <v>94</v>
      </c>
      <c r="AL116" s="9">
        <f>IFERROR(Table14[[#This Row],[MB Eligible]]/Table14[[#This Row],[Phone number available]],0)</f>
        <v>0.79661016949152541</v>
      </c>
      <c r="AM116" s="18">
        <v>77</v>
      </c>
      <c r="AN116" s="82">
        <f>IFERROR(Table14[[#This Row],[IB Eligible]]/Table14[[#This Row],[Phone number available]],0)</f>
        <v>0.65254237288135597</v>
      </c>
      <c r="AO116" s="98">
        <f>Table14[[#This Row],[Phone number available]]/$AT$2</f>
        <v>0.2048611111111111</v>
      </c>
    </row>
    <row r="117" spans="1:41" x14ac:dyDescent="0.35">
      <c r="A117" s="11">
        <v>120</v>
      </c>
      <c r="B117" s="5" t="s">
        <v>312</v>
      </c>
      <c r="C117" s="5" t="s">
        <v>340</v>
      </c>
      <c r="D117" s="5" t="s">
        <v>456</v>
      </c>
      <c r="E117" s="6">
        <v>37433</v>
      </c>
      <c r="F117" s="7">
        <f t="shared" ca="1" si="13"/>
        <v>22</v>
      </c>
      <c r="G117" s="5">
        <v>8</v>
      </c>
      <c r="H11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17" s="57">
        <v>90.120987999999997</v>
      </c>
      <c r="J117" s="34">
        <v>7.8623120000000002</v>
      </c>
      <c r="K117" s="34">
        <f t="shared" si="14"/>
        <v>97.9833</v>
      </c>
      <c r="L117" s="67">
        <f t="shared" si="15"/>
        <v>3.5931349058935815E-3</v>
      </c>
      <c r="M117" s="34">
        <v>195.51597799999999</v>
      </c>
      <c r="N117" s="79">
        <f t="shared" si="16"/>
        <v>3.6614696737779823E-3</v>
      </c>
      <c r="O117" s="80">
        <v>5957</v>
      </c>
      <c r="P117" s="68">
        <f>Table14[[#This Row],[Customer Regisered on MB]]/$O$1</f>
        <v>2.0171209788369909E-3</v>
      </c>
      <c r="Q117" s="194">
        <v>384</v>
      </c>
      <c r="R117" s="107">
        <v>512</v>
      </c>
      <c r="S117" s="107">
        <v>34</v>
      </c>
      <c r="T117" s="107">
        <v>37</v>
      </c>
      <c r="U117" s="195">
        <v>2</v>
      </c>
      <c r="V117" s="16">
        <f>SUM(Table14[[#This Row],[MB Registration]:[Standalone upsell + Rnwl]])</f>
        <v>969</v>
      </c>
      <c r="W117" s="8">
        <v>970</v>
      </c>
      <c r="X117" s="9">
        <f t="shared" si="17"/>
        <v>-1.0319917440659854E-3</v>
      </c>
      <c r="Y117" s="8">
        <f t="shared" si="18"/>
        <v>-1</v>
      </c>
      <c r="Z117" s="42" t="str">
        <f t="shared" si="19"/>
        <v>F. 750-100</v>
      </c>
      <c r="AA117" s="197">
        <v>969</v>
      </c>
      <c r="AB117" s="85">
        <f>IFERROR(Table14[[#This Row],[Phone number available]]/Table14[[#This Row],[Distinct leads]],0)</f>
        <v>0.99896907216494846</v>
      </c>
      <c r="AC117" s="84">
        <v>455</v>
      </c>
      <c r="AD117" s="100">
        <f>IFERROR(Table14[[#This Row],[Email available]]/Table14[[#This Row],[Distinct leads]],0)</f>
        <v>0.46907216494845361</v>
      </c>
      <c r="AE117" s="81">
        <v>102</v>
      </c>
      <c r="AF117" s="102">
        <f>IFERROR(Table14[[#This Row],[HNI (as per customer segmentation)]]/Table14[[#This Row],[Phone number available]],0)</f>
        <v>0.10526315789473684</v>
      </c>
      <c r="AG117" s="18">
        <v>287</v>
      </c>
      <c r="AH117" s="9">
        <f>IFERROR(Table14[[#This Row],[MB Registered]]/Table14[[#This Row],[Phone number available]],0)</f>
        <v>0.29618163054695562</v>
      </c>
      <c r="AI117" s="18">
        <v>272</v>
      </c>
      <c r="AJ117" s="9">
        <f>IFERROR(Table14[[#This Row],[IB Registered]]/Table14[[#This Row],[Phone number available]],0)</f>
        <v>0.2807017543859649</v>
      </c>
      <c r="AK117" s="18">
        <v>781</v>
      </c>
      <c r="AL117" s="9">
        <f>IFERROR(Table14[[#This Row],[MB Eligible]]/Table14[[#This Row],[Phone number available]],0)</f>
        <v>0.80598555211558309</v>
      </c>
      <c r="AM117" s="18">
        <v>469</v>
      </c>
      <c r="AN117" s="82">
        <f>IFERROR(Table14[[#This Row],[IB Eligible]]/Table14[[#This Row],[Phone number available]],0)</f>
        <v>0.48400412796697628</v>
      </c>
      <c r="AO117" s="98">
        <f>Table14[[#This Row],[Phone number available]]/$AT$2</f>
        <v>1.6822916666666667</v>
      </c>
    </row>
    <row r="118" spans="1:41" x14ac:dyDescent="0.35">
      <c r="A118" s="11">
        <v>121</v>
      </c>
      <c r="B118" s="5" t="s">
        <v>312</v>
      </c>
      <c r="C118" s="5" t="s">
        <v>340</v>
      </c>
      <c r="D118" s="5" t="s">
        <v>457</v>
      </c>
      <c r="E118" s="6">
        <v>38074</v>
      </c>
      <c r="F118" s="7">
        <f t="shared" ca="1" si="13"/>
        <v>21</v>
      </c>
      <c r="G118" s="5">
        <v>9</v>
      </c>
      <c r="H11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18" s="57">
        <v>72.456772999999998</v>
      </c>
      <c r="J118" s="34">
        <v>16.88</v>
      </c>
      <c r="K118" s="34">
        <f t="shared" si="14"/>
        <v>89.336772999999994</v>
      </c>
      <c r="L118" s="67">
        <f t="shared" si="15"/>
        <v>3.2760590574739904E-3</v>
      </c>
      <c r="M118" s="34">
        <v>184.93949900000001</v>
      </c>
      <c r="N118" s="79">
        <f t="shared" si="16"/>
        <v>3.4634016820466384E-3</v>
      </c>
      <c r="O118" s="80">
        <v>5414</v>
      </c>
      <c r="P118" s="68">
        <f>Table14[[#This Row],[Customer Regisered on MB]]/$O$1</f>
        <v>1.833253815582251E-3</v>
      </c>
      <c r="Q118" s="194">
        <v>394</v>
      </c>
      <c r="R118" s="107">
        <v>563</v>
      </c>
      <c r="S118" s="107">
        <v>40</v>
      </c>
      <c r="T118" s="107">
        <v>27</v>
      </c>
      <c r="U118" s="195">
        <v>2</v>
      </c>
      <c r="V118" s="16">
        <f>SUM(Table14[[#This Row],[MB Registration]:[Standalone upsell + Rnwl]])</f>
        <v>1026</v>
      </c>
      <c r="W118" s="8">
        <v>1036</v>
      </c>
      <c r="X118" s="9">
        <f t="shared" si="17"/>
        <v>-9.74658869395717E-3</v>
      </c>
      <c r="Y118" s="8">
        <f t="shared" si="18"/>
        <v>-10</v>
      </c>
      <c r="Z118" s="42" t="str">
        <f t="shared" si="19"/>
        <v>G. Above 1000</v>
      </c>
      <c r="AA118" s="197">
        <v>1036</v>
      </c>
      <c r="AB118" s="85">
        <f>IFERROR(Table14[[#This Row],[Phone number available]]/Table14[[#This Row],[Distinct leads]],0)</f>
        <v>1</v>
      </c>
      <c r="AC118" s="84">
        <v>491</v>
      </c>
      <c r="AD118" s="100">
        <f>IFERROR(Table14[[#This Row],[Email available]]/Table14[[#This Row],[Distinct leads]],0)</f>
        <v>0.47393822393822393</v>
      </c>
      <c r="AE118" s="81">
        <v>94</v>
      </c>
      <c r="AF118" s="102">
        <f>IFERROR(Table14[[#This Row],[HNI (as per customer segmentation)]]/Table14[[#This Row],[Phone number available]],0)</f>
        <v>9.0733590733590733E-2</v>
      </c>
      <c r="AG118" s="18">
        <v>345</v>
      </c>
      <c r="AH118" s="9">
        <f>IFERROR(Table14[[#This Row],[MB Registered]]/Table14[[#This Row],[Phone number available]],0)</f>
        <v>0.33301158301158301</v>
      </c>
      <c r="AI118" s="18">
        <v>269</v>
      </c>
      <c r="AJ118" s="9">
        <f>IFERROR(Table14[[#This Row],[IB Registered]]/Table14[[#This Row],[Phone number available]],0)</f>
        <v>0.25965250965250963</v>
      </c>
      <c r="AK118" s="18">
        <v>814</v>
      </c>
      <c r="AL118" s="9">
        <f>IFERROR(Table14[[#This Row],[MB Eligible]]/Table14[[#This Row],[Phone number available]],0)</f>
        <v>0.7857142857142857</v>
      </c>
      <c r="AM118" s="18">
        <v>470</v>
      </c>
      <c r="AN118" s="82">
        <f>IFERROR(Table14[[#This Row],[IB Eligible]]/Table14[[#This Row],[Phone number available]],0)</f>
        <v>0.45366795366795365</v>
      </c>
      <c r="AO118" s="98">
        <f>Table14[[#This Row],[Phone number available]]/$AT$2</f>
        <v>1.7986111111111112</v>
      </c>
    </row>
    <row r="119" spans="1:41" x14ac:dyDescent="0.35">
      <c r="A119" s="11">
        <v>123</v>
      </c>
      <c r="B119" s="5" t="s">
        <v>312</v>
      </c>
      <c r="C119" s="5" t="s">
        <v>340</v>
      </c>
      <c r="D119" s="5" t="s">
        <v>459</v>
      </c>
      <c r="E119" s="6">
        <v>38595</v>
      </c>
      <c r="F119" s="7">
        <f t="shared" ca="1" si="13"/>
        <v>19</v>
      </c>
      <c r="G119" s="5">
        <v>8</v>
      </c>
      <c r="H11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19" s="57">
        <v>66.887110000000007</v>
      </c>
      <c r="J119" s="34">
        <v>5.8795349999999997</v>
      </c>
      <c r="K119" s="34">
        <f t="shared" si="14"/>
        <v>72.766645000000011</v>
      </c>
      <c r="L119" s="67">
        <f t="shared" si="15"/>
        <v>2.6684177011211778E-3</v>
      </c>
      <c r="M119" s="34">
        <v>237.70428200000001</v>
      </c>
      <c r="N119" s="79">
        <f t="shared" si="16"/>
        <v>4.4515390955422044E-3</v>
      </c>
      <c r="O119" s="80">
        <v>5809</v>
      </c>
      <c r="P119" s="68">
        <f>Table14[[#This Row],[Customer Regisered on MB]]/$O$1</f>
        <v>1.9670061719093638E-3</v>
      </c>
      <c r="Q119" s="194">
        <v>269</v>
      </c>
      <c r="R119" s="107">
        <v>837</v>
      </c>
      <c r="S119" s="107">
        <v>18</v>
      </c>
      <c r="T119" s="107">
        <v>40</v>
      </c>
      <c r="U119" s="195">
        <v>4</v>
      </c>
      <c r="V119" s="16">
        <f>SUM(Table14[[#This Row],[MB Registration]:[Standalone upsell + Rnwl]])</f>
        <v>1168</v>
      </c>
      <c r="W119" s="8">
        <v>1168</v>
      </c>
      <c r="X119" s="9">
        <f t="shared" si="17"/>
        <v>0</v>
      </c>
      <c r="Y119" s="8">
        <f t="shared" si="18"/>
        <v>0</v>
      </c>
      <c r="Z119" s="42" t="str">
        <f t="shared" si="19"/>
        <v>G. Above 1000</v>
      </c>
      <c r="AA119" s="197">
        <v>1168</v>
      </c>
      <c r="AB119" s="85">
        <f>IFERROR(Table14[[#This Row],[Phone number available]]/Table14[[#This Row],[Distinct leads]],0)</f>
        <v>1</v>
      </c>
      <c r="AC119" s="84">
        <v>490</v>
      </c>
      <c r="AD119" s="100">
        <f>IFERROR(Table14[[#This Row],[Email available]]/Table14[[#This Row],[Distinct leads]],0)</f>
        <v>0.41952054794520549</v>
      </c>
      <c r="AE119" s="81">
        <v>66</v>
      </c>
      <c r="AF119" s="102">
        <f>IFERROR(Table14[[#This Row],[HNI (as per customer segmentation)]]/Table14[[#This Row],[Phone number available]],0)</f>
        <v>5.650684931506849E-2</v>
      </c>
      <c r="AG119" s="18">
        <v>448</v>
      </c>
      <c r="AH119" s="9">
        <f>IFERROR(Table14[[#This Row],[MB Registered]]/Table14[[#This Row],[Phone number available]],0)</f>
        <v>0.38356164383561642</v>
      </c>
      <c r="AI119" s="18">
        <v>324</v>
      </c>
      <c r="AJ119" s="9">
        <f>IFERROR(Table14[[#This Row],[IB Registered]]/Table14[[#This Row],[Phone number available]],0)</f>
        <v>0.2773972602739726</v>
      </c>
      <c r="AK119" s="18">
        <v>799</v>
      </c>
      <c r="AL119" s="9">
        <f>IFERROR(Table14[[#This Row],[MB Eligible]]/Table14[[#This Row],[Phone number available]],0)</f>
        <v>0.68407534246575341</v>
      </c>
      <c r="AM119" s="18">
        <v>460</v>
      </c>
      <c r="AN119" s="82">
        <f>IFERROR(Table14[[#This Row],[IB Eligible]]/Table14[[#This Row],[Phone number available]],0)</f>
        <v>0.39383561643835618</v>
      </c>
      <c r="AO119" s="98">
        <f>Table14[[#This Row],[Phone number available]]/$AT$2</f>
        <v>2.0277777777777777</v>
      </c>
    </row>
    <row r="120" spans="1:41" x14ac:dyDescent="0.35">
      <c r="A120" s="11">
        <v>124</v>
      </c>
      <c r="B120" s="5" t="s">
        <v>312</v>
      </c>
      <c r="C120" s="5" t="s">
        <v>340</v>
      </c>
      <c r="D120" s="5" t="s">
        <v>460</v>
      </c>
      <c r="E120" s="6">
        <v>38652</v>
      </c>
      <c r="F120" s="7">
        <f t="shared" ca="1" si="13"/>
        <v>19</v>
      </c>
      <c r="G120" s="5">
        <v>8</v>
      </c>
      <c r="H12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20" s="57">
        <v>92.715905000000006</v>
      </c>
      <c r="J120" s="34">
        <v>15.497776999999999</v>
      </c>
      <c r="K120" s="34">
        <f t="shared" si="14"/>
        <v>108.21368200000001</v>
      </c>
      <c r="L120" s="67">
        <f t="shared" si="15"/>
        <v>3.9682921282449971E-3</v>
      </c>
      <c r="M120" s="34">
        <v>204.360266</v>
      </c>
      <c r="N120" s="79">
        <f t="shared" si="16"/>
        <v>3.8270985529591946E-3</v>
      </c>
      <c r="O120" s="80">
        <v>10212</v>
      </c>
      <c r="P120" s="68">
        <f>Table14[[#This Row],[Customer Regisered on MB]]/$O$1</f>
        <v>3.4579216780062706E-3</v>
      </c>
      <c r="Q120" s="194">
        <v>304</v>
      </c>
      <c r="R120" s="107">
        <v>654</v>
      </c>
      <c r="S120" s="107">
        <v>44</v>
      </c>
      <c r="T120" s="107">
        <v>41</v>
      </c>
      <c r="U120" s="195">
        <v>2</v>
      </c>
      <c r="V120" s="16">
        <f>SUM(Table14[[#This Row],[MB Registration]:[Standalone upsell + Rnwl]])</f>
        <v>1045</v>
      </c>
      <c r="W120" s="8">
        <v>1056</v>
      </c>
      <c r="X120" s="9">
        <f t="shared" si="17"/>
        <v>-1.0526315789473717E-2</v>
      </c>
      <c r="Y120" s="8">
        <f t="shared" si="18"/>
        <v>-11</v>
      </c>
      <c r="Z120" s="42" t="str">
        <f t="shared" si="19"/>
        <v>G. Above 1000</v>
      </c>
      <c r="AA120" s="197">
        <v>1056</v>
      </c>
      <c r="AB120" s="85">
        <f>IFERROR(Table14[[#This Row],[Phone number available]]/Table14[[#This Row],[Distinct leads]],0)</f>
        <v>1</v>
      </c>
      <c r="AC120" s="84">
        <v>496</v>
      </c>
      <c r="AD120" s="100">
        <f>IFERROR(Table14[[#This Row],[Email available]]/Table14[[#This Row],[Distinct leads]],0)</f>
        <v>0.46969696969696972</v>
      </c>
      <c r="AE120" s="81">
        <v>77</v>
      </c>
      <c r="AF120" s="102">
        <f>IFERROR(Table14[[#This Row],[HNI (as per customer segmentation)]]/Table14[[#This Row],[Phone number available]],0)</f>
        <v>7.2916666666666671E-2</v>
      </c>
      <c r="AG120" s="18">
        <v>483</v>
      </c>
      <c r="AH120" s="9">
        <f>IFERROR(Table14[[#This Row],[MB Registered]]/Table14[[#This Row],[Phone number available]],0)</f>
        <v>0.45738636363636365</v>
      </c>
      <c r="AI120" s="18">
        <v>272</v>
      </c>
      <c r="AJ120" s="9">
        <f>IFERROR(Table14[[#This Row],[IB Registered]]/Table14[[#This Row],[Phone number available]],0)</f>
        <v>0.25757575757575757</v>
      </c>
      <c r="AK120" s="18">
        <v>829</v>
      </c>
      <c r="AL120" s="9">
        <f>IFERROR(Table14[[#This Row],[MB Eligible]]/Table14[[#This Row],[Phone number available]],0)</f>
        <v>0.78503787878787878</v>
      </c>
      <c r="AM120" s="18">
        <v>491</v>
      </c>
      <c r="AN120" s="82">
        <f>IFERROR(Table14[[#This Row],[IB Eligible]]/Table14[[#This Row],[Phone number available]],0)</f>
        <v>0.46496212121212122</v>
      </c>
      <c r="AO120" s="98">
        <f>Table14[[#This Row],[Phone number available]]/$AT$2</f>
        <v>1.8333333333333333</v>
      </c>
    </row>
    <row r="121" spans="1:41" x14ac:dyDescent="0.35">
      <c r="A121" s="11">
        <v>125</v>
      </c>
      <c r="B121" s="5" t="s">
        <v>312</v>
      </c>
      <c r="C121" s="5" t="s">
        <v>340</v>
      </c>
      <c r="D121" s="5" t="s">
        <v>461</v>
      </c>
      <c r="E121" s="6">
        <v>40890</v>
      </c>
      <c r="F121" s="7">
        <f t="shared" ca="1" si="13"/>
        <v>13</v>
      </c>
      <c r="G121" s="5">
        <v>5</v>
      </c>
      <c r="H12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21" s="57">
        <v>36.570064000000002</v>
      </c>
      <c r="J121" s="34">
        <v>2.6068750000000001</v>
      </c>
      <c r="K121" s="34">
        <f t="shared" si="14"/>
        <v>39.176939000000004</v>
      </c>
      <c r="L121" s="67">
        <f t="shared" si="15"/>
        <v>1.4366532564933372E-3</v>
      </c>
      <c r="M121" s="34">
        <v>40.258477999999997</v>
      </c>
      <c r="N121" s="79">
        <f t="shared" si="16"/>
        <v>7.5392915616061859E-4</v>
      </c>
      <c r="O121" s="80">
        <v>2132</v>
      </c>
      <c r="P121" s="68">
        <f>Table14[[#This Row],[Customer Regisered on MB]]/$O$1</f>
        <v>7.2192411060608775E-4</v>
      </c>
      <c r="Q121" s="194">
        <v>166</v>
      </c>
      <c r="R121" s="107">
        <v>15</v>
      </c>
      <c r="S121" s="107">
        <v>5</v>
      </c>
      <c r="T121" s="107">
        <v>0</v>
      </c>
      <c r="U121" s="195">
        <v>0</v>
      </c>
      <c r="V121" s="16">
        <f>SUM(Table14[[#This Row],[MB Registration]:[Standalone upsell + Rnwl]])</f>
        <v>186</v>
      </c>
      <c r="W121" s="8">
        <v>210</v>
      </c>
      <c r="X121" s="9">
        <f t="shared" si="17"/>
        <v>-0.12903225806451624</v>
      </c>
      <c r="Y121" s="8">
        <f t="shared" si="18"/>
        <v>-24</v>
      </c>
      <c r="Z121" s="42" t="str">
        <f t="shared" si="19"/>
        <v>C. 100-250</v>
      </c>
      <c r="AA121" s="197">
        <v>210</v>
      </c>
      <c r="AB121" s="85">
        <f>IFERROR(Table14[[#This Row],[Phone number available]]/Table14[[#This Row],[Distinct leads]],0)</f>
        <v>1</v>
      </c>
      <c r="AC121" s="84">
        <v>84</v>
      </c>
      <c r="AD121" s="100">
        <f>IFERROR(Table14[[#This Row],[Email available]]/Table14[[#This Row],[Distinct leads]],0)</f>
        <v>0.4</v>
      </c>
      <c r="AE121" s="81">
        <v>53</v>
      </c>
      <c r="AF121" s="102">
        <f>IFERROR(Table14[[#This Row],[HNI (as per customer segmentation)]]/Table14[[#This Row],[Phone number available]],0)</f>
        <v>0.25238095238095237</v>
      </c>
      <c r="AG121" s="18">
        <v>30</v>
      </c>
      <c r="AH121" s="9">
        <f>IFERROR(Table14[[#This Row],[MB Registered]]/Table14[[#This Row],[Phone number available]],0)</f>
        <v>0.14285714285714285</v>
      </c>
      <c r="AI121" s="18">
        <v>30</v>
      </c>
      <c r="AJ121" s="9">
        <f>IFERROR(Table14[[#This Row],[IB Registered]]/Table14[[#This Row],[Phone number available]],0)</f>
        <v>0.14285714285714285</v>
      </c>
      <c r="AK121" s="18">
        <v>199</v>
      </c>
      <c r="AL121" s="9">
        <f>IFERROR(Table14[[#This Row],[MB Eligible]]/Table14[[#This Row],[Phone number available]],0)</f>
        <v>0.94761904761904758</v>
      </c>
      <c r="AM121" s="18">
        <v>79</v>
      </c>
      <c r="AN121" s="82">
        <f>IFERROR(Table14[[#This Row],[IB Eligible]]/Table14[[#This Row],[Phone number available]],0)</f>
        <v>0.37619047619047619</v>
      </c>
      <c r="AO121" s="98">
        <f>Table14[[#This Row],[Phone number available]]/$AT$2</f>
        <v>0.36458333333333331</v>
      </c>
    </row>
    <row r="122" spans="1:41" x14ac:dyDescent="0.35">
      <c r="A122" s="11">
        <v>126</v>
      </c>
      <c r="B122" s="5" t="s">
        <v>312</v>
      </c>
      <c r="C122" s="5" t="s">
        <v>340</v>
      </c>
      <c r="D122" s="5" t="s">
        <v>462</v>
      </c>
      <c r="E122" s="6">
        <v>38782</v>
      </c>
      <c r="F122" s="7">
        <f t="shared" ca="1" si="13"/>
        <v>19</v>
      </c>
      <c r="G122" s="5">
        <v>9</v>
      </c>
      <c r="H12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22" s="57">
        <v>98.709798000000006</v>
      </c>
      <c r="J122" s="34">
        <v>16.635462</v>
      </c>
      <c r="K122" s="34">
        <f t="shared" si="14"/>
        <v>115.34526000000001</v>
      </c>
      <c r="L122" s="67">
        <f t="shared" si="15"/>
        <v>4.229813447142225E-3</v>
      </c>
      <c r="M122" s="34">
        <v>229.327281</v>
      </c>
      <c r="N122" s="79">
        <f t="shared" si="16"/>
        <v>4.2946612002803253E-3</v>
      </c>
      <c r="O122" s="80">
        <v>7376</v>
      </c>
      <c r="P122" s="68">
        <f>Table14[[#This Row],[Customer Regisered on MB]]/$O$1</f>
        <v>2.4976136209336323E-3</v>
      </c>
      <c r="Q122" s="194">
        <v>242</v>
      </c>
      <c r="R122" s="107">
        <v>457</v>
      </c>
      <c r="S122" s="107">
        <v>20</v>
      </c>
      <c r="T122" s="107">
        <v>33</v>
      </c>
      <c r="U122" s="195">
        <v>2</v>
      </c>
      <c r="V122" s="16">
        <f>SUM(Table14[[#This Row],[MB Registration]:[Standalone upsell + Rnwl]])</f>
        <v>754</v>
      </c>
      <c r="W122" s="8">
        <v>778</v>
      </c>
      <c r="X122" s="9">
        <f t="shared" si="17"/>
        <v>-3.1830238726790361E-2</v>
      </c>
      <c r="Y122" s="8">
        <f t="shared" si="18"/>
        <v>-24</v>
      </c>
      <c r="Z122" s="42" t="str">
        <f t="shared" si="19"/>
        <v>F. 750-100</v>
      </c>
      <c r="AA122" s="197">
        <v>778</v>
      </c>
      <c r="AB122" s="85">
        <f>IFERROR(Table14[[#This Row],[Phone number available]]/Table14[[#This Row],[Distinct leads]],0)</f>
        <v>1</v>
      </c>
      <c r="AC122" s="84">
        <v>372</v>
      </c>
      <c r="AD122" s="100">
        <f>IFERROR(Table14[[#This Row],[Email available]]/Table14[[#This Row],[Distinct leads]],0)</f>
        <v>0.47814910025706941</v>
      </c>
      <c r="AE122" s="81">
        <v>83</v>
      </c>
      <c r="AF122" s="102">
        <f>IFERROR(Table14[[#This Row],[HNI (as per customer segmentation)]]/Table14[[#This Row],[Phone number available]],0)</f>
        <v>0.10668380462724936</v>
      </c>
      <c r="AG122" s="18">
        <v>372</v>
      </c>
      <c r="AH122" s="9">
        <f>IFERROR(Table14[[#This Row],[MB Registered]]/Table14[[#This Row],[Phone number available]],0)</f>
        <v>0.47814910025706941</v>
      </c>
      <c r="AI122" s="18">
        <v>222</v>
      </c>
      <c r="AJ122" s="9">
        <f>IFERROR(Table14[[#This Row],[IB Registered]]/Table14[[#This Row],[Phone number available]],0)</f>
        <v>0.28534704370179947</v>
      </c>
      <c r="AK122" s="18">
        <v>630</v>
      </c>
      <c r="AL122" s="9">
        <f>IFERROR(Table14[[#This Row],[MB Eligible]]/Table14[[#This Row],[Phone number available]],0)</f>
        <v>0.80976863753213368</v>
      </c>
      <c r="AM122" s="18">
        <v>356</v>
      </c>
      <c r="AN122" s="82">
        <f>IFERROR(Table14[[#This Row],[IB Eligible]]/Table14[[#This Row],[Phone number available]],0)</f>
        <v>0.45758354755784064</v>
      </c>
      <c r="AO122" s="98">
        <f>Table14[[#This Row],[Phone number available]]/$AT$2</f>
        <v>1.3506944444444444</v>
      </c>
    </row>
    <row r="123" spans="1:41" x14ac:dyDescent="0.35">
      <c r="A123" s="11">
        <v>127</v>
      </c>
      <c r="B123" s="5" t="s">
        <v>311</v>
      </c>
      <c r="C123" s="5" t="s">
        <v>340</v>
      </c>
      <c r="D123" s="5" t="s">
        <v>463</v>
      </c>
      <c r="E123" s="6">
        <v>38985</v>
      </c>
      <c r="F123" s="7">
        <f t="shared" ca="1" si="13"/>
        <v>18</v>
      </c>
      <c r="G123" s="5">
        <v>8</v>
      </c>
      <c r="H12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23" s="57">
        <v>12.247726</v>
      </c>
      <c r="J123" s="34">
        <v>10.23596</v>
      </c>
      <c r="K123" s="34">
        <f t="shared" si="14"/>
        <v>22.483685999999999</v>
      </c>
      <c r="L123" s="67">
        <f t="shared" si="15"/>
        <v>8.2449679669648643E-4</v>
      </c>
      <c r="M123" s="34">
        <v>37.477575999999999</v>
      </c>
      <c r="N123" s="79">
        <f t="shared" si="16"/>
        <v>7.0185060768133002E-4</v>
      </c>
      <c r="O123" s="80">
        <v>3078</v>
      </c>
      <c r="P123" s="68">
        <f>Table14[[#This Row],[Customer Regisered on MB]]/$O$1</f>
        <v>1.0422525386705151E-3</v>
      </c>
      <c r="Q123" s="194">
        <v>125</v>
      </c>
      <c r="R123" s="107">
        <v>82</v>
      </c>
      <c r="S123" s="107">
        <v>21</v>
      </c>
      <c r="T123" s="107">
        <v>9</v>
      </c>
      <c r="U123" s="195">
        <v>0</v>
      </c>
      <c r="V123" s="16">
        <f>SUM(Table14[[#This Row],[MB Registration]:[Standalone upsell + Rnwl]])</f>
        <v>237</v>
      </c>
      <c r="W123" s="8">
        <v>230</v>
      </c>
      <c r="X123" s="9">
        <f t="shared" si="17"/>
        <v>2.9535864978902926E-2</v>
      </c>
      <c r="Y123" s="8">
        <f t="shared" si="18"/>
        <v>7</v>
      </c>
      <c r="Z123" s="42" t="str">
        <f t="shared" si="19"/>
        <v>C. 100-250</v>
      </c>
      <c r="AA123" s="197">
        <v>230</v>
      </c>
      <c r="AB123" s="85">
        <f>IFERROR(Table14[[#This Row],[Phone number available]]/Table14[[#This Row],[Distinct leads]],0)</f>
        <v>1</v>
      </c>
      <c r="AC123" s="84">
        <v>105</v>
      </c>
      <c r="AD123" s="100">
        <f>IFERROR(Table14[[#This Row],[Email available]]/Table14[[#This Row],[Distinct leads]],0)</f>
        <v>0.45652173913043476</v>
      </c>
      <c r="AE123" s="81">
        <v>21</v>
      </c>
      <c r="AF123" s="102">
        <f>IFERROR(Table14[[#This Row],[HNI (as per customer segmentation)]]/Table14[[#This Row],[Phone number available]],0)</f>
        <v>9.1304347826086957E-2</v>
      </c>
      <c r="AG123" s="18">
        <v>65</v>
      </c>
      <c r="AH123" s="9">
        <f>IFERROR(Table14[[#This Row],[MB Registered]]/Table14[[#This Row],[Phone number available]],0)</f>
        <v>0.28260869565217389</v>
      </c>
      <c r="AI123" s="18">
        <v>57</v>
      </c>
      <c r="AJ123" s="9">
        <f>IFERROR(Table14[[#This Row],[IB Registered]]/Table14[[#This Row],[Phone number available]],0)</f>
        <v>0.24782608695652175</v>
      </c>
      <c r="AK123" s="18">
        <v>214</v>
      </c>
      <c r="AL123" s="9">
        <f>IFERROR(Table14[[#This Row],[MB Eligible]]/Table14[[#This Row],[Phone number available]],0)</f>
        <v>0.93043478260869561</v>
      </c>
      <c r="AM123" s="18">
        <v>115</v>
      </c>
      <c r="AN123" s="82">
        <f>IFERROR(Table14[[#This Row],[IB Eligible]]/Table14[[#This Row],[Phone number available]],0)</f>
        <v>0.5</v>
      </c>
      <c r="AO123" s="98">
        <f>Table14[[#This Row],[Phone number available]]/$AT$2</f>
        <v>0.39930555555555558</v>
      </c>
    </row>
    <row r="124" spans="1:41" x14ac:dyDescent="0.35">
      <c r="A124" s="11">
        <v>128</v>
      </c>
      <c r="B124" s="5" t="s">
        <v>312</v>
      </c>
      <c r="C124" s="5" t="s">
        <v>340</v>
      </c>
      <c r="D124" s="5" t="s">
        <v>464</v>
      </c>
      <c r="E124" s="6">
        <v>38995</v>
      </c>
      <c r="F124" s="7">
        <f t="shared" ca="1" si="13"/>
        <v>18</v>
      </c>
      <c r="G124" s="5">
        <v>9</v>
      </c>
      <c r="H12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24" s="57">
        <v>123.862188</v>
      </c>
      <c r="J124" s="34">
        <v>12.916064</v>
      </c>
      <c r="K124" s="34">
        <f t="shared" si="14"/>
        <v>136.77825200000001</v>
      </c>
      <c r="L124" s="67">
        <f t="shared" si="15"/>
        <v>5.0157803587785738E-3</v>
      </c>
      <c r="M124" s="34">
        <v>232.42381800000001</v>
      </c>
      <c r="N124" s="79">
        <f t="shared" si="16"/>
        <v>4.352650713133498E-3</v>
      </c>
      <c r="O124" s="80">
        <v>5271</v>
      </c>
      <c r="P124" s="68">
        <f>Table14[[#This Row],[Customer Regisered on MB]]/$O$1</f>
        <v>1.7848320764562329E-3</v>
      </c>
      <c r="Q124" s="194">
        <v>297</v>
      </c>
      <c r="R124" s="107">
        <v>480</v>
      </c>
      <c r="S124" s="107">
        <v>25</v>
      </c>
      <c r="T124" s="107">
        <v>30</v>
      </c>
      <c r="U124" s="195">
        <v>2</v>
      </c>
      <c r="V124" s="16">
        <f>SUM(Table14[[#This Row],[MB Registration]:[Standalone upsell + Rnwl]])</f>
        <v>834</v>
      </c>
      <c r="W124" s="8">
        <v>868</v>
      </c>
      <c r="X124" s="9">
        <f t="shared" si="17"/>
        <v>-4.0767386091127067E-2</v>
      </c>
      <c r="Y124" s="8">
        <f t="shared" si="18"/>
        <v>-34</v>
      </c>
      <c r="Z124" s="42" t="str">
        <f t="shared" si="19"/>
        <v>F. 750-100</v>
      </c>
      <c r="AA124" s="197">
        <v>868</v>
      </c>
      <c r="AB124" s="85">
        <f>IFERROR(Table14[[#This Row],[Phone number available]]/Table14[[#This Row],[Distinct leads]],0)</f>
        <v>1</v>
      </c>
      <c r="AC124" s="84">
        <v>562</v>
      </c>
      <c r="AD124" s="100">
        <f>IFERROR(Table14[[#This Row],[Email available]]/Table14[[#This Row],[Distinct leads]],0)</f>
        <v>0.64746543778801846</v>
      </c>
      <c r="AE124" s="81">
        <v>82</v>
      </c>
      <c r="AF124" s="102">
        <f>IFERROR(Table14[[#This Row],[HNI (as per customer segmentation)]]/Table14[[#This Row],[Phone number available]],0)</f>
        <v>9.4470046082949302E-2</v>
      </c>
      <c r="AG124" s="18">
        <v>322</v>
      </c>
      <c r="AH124" s="9">
        <f>IFERROR(Table14[[#This Row],[MB Registered]]/Table14[[#This Row],[Phone number available]],0)</f>
        <v>0.37096774193548387</v>
      </c>
      <c r="AI124" s="18">
        <v>280</v>
      </c>
      <c r="AJ124" s="9">
        <f>IFERROR(Table14[[#This Row],[IB Registered]]/Table14[[#This Row],[Phone number available]],0)</f>
        <v>0.32258064516129031</v>
      </c>
      <c r="AK124" s="18">
        <v>650</v>
      </c>
      <c r="AL124" s="9">
        <f>IFERROR(Table14[[#This Row],[MB Eligible]]/Table14[[#This Row],[Phone number available]],0)</f>
        <v>0.74884792626728114</v>
      </c>
      <c r="AM124" s="18">
        <v>462</v>
      </c>
      <c r="AN124" s="82">
        <f>IFERROR(Table14[[#This Row],[IB Eligible]]/Table14[[#This Row],[Phone number available]],0)</f>
        <v>0.532258064516129</v>
      </c>
      <c r="AO124" s="98">
        <f>Table14[[#This Row],[Phone number available]]/$AT$2</f>
        <v>1.5069444444444444</v>
      </c>
    </row>
    <row r="125" spans="1:41" x14ac:dyDescent="0.35">
      <c r="A125" s="11">
        <v>129</v>
      </c>
      <c r="B125" s="5" t="s">
        <v>315</v>
      </c>
      <c r="C125" s="5" t="s">
        <v>356</v>
      </c>
      <c r="D125" s="5" t="s">
        <v>465</v>
      </c>
      <c r="E125" s="6">
        <v>39093</v>
      </c>
      <c r="F125" s="7">
        <f t="shared" ca="1" si="13"/>
        <v>18</v>
      </c>
      <c r="G125" s="5">
        <v>6</v>
      </c>
      <c r="H12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25" s="57">
        <v>20.961183999999999</v>
      </c>
      <c r="J125" s="34">
        <v>8.2173920000000003</v>
      </c>
      <c r="K125" s="34">
        <f t="shared" si="14"/>
        <v>29.178576</v>
      </c>
      <c r="L125" s="67">
        <f t="shared" si="15"/>
        <v>1.0700043775813707E-3</v>
      </c>
      <c r="M125" s="34">
        <v>55.269351999999998</v>
      </c>
      <c r="N125" s="79">
        <f t="shared" si="16"/>
        <v>1.0350410145883856E-3</v>
      </c>
      <c r="O125" s="80">
        <v>3096</v>
      </c>
      <c r="P125" s="68">
        <f>Table14[[#This Row],[Customer Regisered on MB]]/$O$1</f>
        <v>1.0483475827563077E-3</v>
      </c>
      <c r="Q125" s="194">
        <v>57</v>
      </c>
      <c r="R125" s="107">
        <v>101</v>
      </c>
      <c r="S125" s="107">
        <v>25</v>
      </c>
      <c r="T125" s="107">
        <v>11</v>
      </c>
      <c r="U125" s="195">
        <v>0</v>
      </c>
      <c r="V125" s="16">
        <f>SUM(Table14[[#This Row],[MB Registration]:[Standalone upsell + Rnwl]])</f>
        <v>194</v>
      </c>
      <c r="W125" s="8">
        <v>209</v>
      </c>
      <c r="X125" s="9">
        <f t="shared" si="17"/>
        <v>-7.7319587628865927E-2</v>
      </c>
      <c r="Y125" s="8">
        <f t="shared" si="18"/>
        <v>-15</v>
      </c>
      <c r="Z125" s="42" t="str">
        <f t="shared" si="19"/>
        <v>C. 100-250</v>
      </c>
      <c r="AA125" s="197">
        <v>209</v>
      </c>
      <c r="AB125" s="85">
        <f>IFERROR(Table14[[#This Row],[Phone number available]]/Table14[[#This Row],[Distinct leads]],0)</f>
        <v>1</v>
      </c>
      <c r="AC125" s="84">
        <v>94</v>
      </c>
      <c r="AD125" s="100">
        <f>IFERROR(Table14[[#This Row],[Email available]]/Table14[[#This Row],[Distinct leads]],0)</f>
        <v>0.44976076555023925</v>
      </c>
      <c r="AE125" s="81">
        <v>20</v>
      </c>
      <c r="AF125" s="102">
        <f>IFERROR(Table14[[#This Row],[HNI (as per customer segmentation)]]/Table14[[#This Row],[Phone number available]],0)</f>
        <v>9.569377990430622E-2</v>
      </c>
      <c r="AG125" s="18">
        <v>92</v>
      </c>
      <c r="AH125" s="9">
        <f>IFERROR(Table14[[#This Row],[MB Registered]]/Table14[[#This Row],[Phone number available]],0)</f>
        <v>0.44019138755980863</v>
      </c>
      <c r="AI125" s="18">
        <v>64</v>
      </c>
      <c r="AJ125" s="9">
        <f>IFERROR(Table14[[#This Row],[IB Registered]]/Table14[[#This Row],[Phone number available]],0)</f>
        <v>0.30622009569377989</v>
      </c>
      <c r="AK125" s="18">
        <v>161</v>
      </c>
      <c r="AL125" s="9">
        <f>IFERROR(Table14[[#This Row],[MB Eligible]]/Table14[[#This Row],[Phone number available]],0)</f>
        <v>0.77033492822966509</v>
      </c>
      <c r="AM125" s="18">
        <v>93</v>
      </c>
      <c r="AN125" s="82">
        <f>IFERROR(Table14[[#This Row],[IB Eligible]]/Table14[[#This Row],[Phone number available]],0)</f>
        <v>0.44497607655502391</v>
      </c>
      <c r="AO125" s="98">
        <f>Table14[[#This Row],[Phone number available]]/$AT$2</f>
        <v>0.36284722222222221</v>
      </c>
    </row>
    <row r="126" spans="1:41" x14ac:dyDescent="0.35">
      <c r="A126" s="11">
        <v>130</v>
      </c>
      <c r="B126" s="5" t="s">
        <v>312</v>
      </c>
      <c r="C126" s="5" t="s">
        <v>340</v>
      </c>
      <c r="D126" s="5" t="s">
        <v>466</v>
      </c>
      <c r="E126" s="6">
        <v>39445</v>
      </c>
      <c r="F126" s="7">
        <f t="shared" ca="1" si="13"/>
        <v>17</v>
      </c>
      <c r="G126" s="5">
        <v>8</v>
      </c>
      <c r="H12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26" s="57">
        <v>65.654138000000003</v>
      </c>
      <c r="J126" s="34">
        <v>8.0965439999999997</v>
      </c>
      <c r="K126" s="34">
        <f t="shared" si="14"/>
        <v>73.750681999999998</v>
      </c>
      <c r="L126" s="67">
        <f t="shared" si="15"/>
        <v>2.7045032146055244E-3</v>
      </c>
      <c r="M126" s="34">
        <v>122.484686</v>
      </c>
      <c r="N126" s="79">
        <f t="shared" si="16"/>
        <v>2.2937969974567429E-3</v>
      </c>
      <c r="O126" s="80">
        <v>6776</v>
      </c>
      <c r="P126" s="68">
        <f>Table14[[#This Row],[Customer Regisered on MB]]/$O$1</f>
        <v>2.2944454847405493E-3</v>
      </c>
      <c r="Q126" s="194">
        <v>176</v>
      </c>
      <c r="R126" s="107">
        <v>265</v>
      </c>
      <c r="S126" s="107">
        <v>20</v>
      </c>
      <c r="T126" s="107">
        <v>16</v>
      </c>
      <c r="U126" s="195">
        <v>0</v>
      </c>
      <c r="V126" s="16">
        <f>SUM(Table14[[#This Row],[MB Registration]:[Standalone upsell + Rnwl]])</f>
        <v>477</v>
      </c>
      <c r="W126" s="8">
        <v>494</v>
      </c>
      <c r="X126" s="9">
        <f t="shared" si="17"/>
        <v>-3.563941299790363E-2</v>
      </c>
      <c r="Y126" s="8">
        <f t="shared" si="18"/>
        <v>-17</v>
      </c>
      <c r="Z126" s="42" t="str">
        <f t="shared" si="19"/>
        <v>D. 240-500</v>
      </c>
      <c r="AA126" s="197">
        <v>494</v>
      </c>
      <c r="AB126" s="85">
        <f>IFERROR(Table14[[#This Row],[Phone number available]]/Table14[[#This Row],[Distinct leads]],0)</f>
        <v>1</v>
      </c>
      <c r="AC126" s="84">
        <v>280</v>
      </c>
      <c r="AD126" s="100">
        <f>IFERROR(Table14[[#This Row],[Email available]]/Table14[[#This Row],[Distinct leads]],0)</f>
        <v>0.5668016194331984</v>
      </c>
      <c r="AE126" s="81">
        <v>59</v>
      </c>
      <c r="AF126" s="102">
        <f>IFERROR(Table14[[#This Row],[HNI (as per customer segmentation)]]/Table14[[#This Row],[Phone number available]],0)</f>
        <v>0.1194331983805668</v>
      </c>
      <c r="AG126" s="18">
        <v>221</v>
      </c>
      <c r="AH126" s="9">
        <f>IFERROR(Table14[[#This Row],[MB Registered]]/Table14[[#This Row],[Phone number available]],0)</f>
        <v>0.44736842105263158</v>
      </c>
      <c r="AI126" s="18">
        <v>168</v>
      </c>
      <c r="AJ126" s="9">
        <f>IFERROR(Table14[[#This Row],[IB Registered]]/Table14[[#This Row],[Phone number available]],0)</f>
        <v>0.34008097165991902</v>
      </c>
      <c r="AK126" s="18">
        <v>418</v>
      </c>
      <c r="AL126" s="9">
        <f>IFERROR(Table14[[#This Row],[MB Eligible]]/Table14[[#This Row],[Phone number available]],0)</f>
        <v>0.84615384615384615</v>
      </c>
      <c r="AM126" s="18">
        <v>267</v>
      </c>
      <c r="AN126" s="82">
        <f>IFERROR(Table14[[#This Row],[IB Eligible]]/Table14[[#This Row],[Phone number available]],0)</f>
        <v>0.54048582995951422</v>
      </c>
      <c r="AO126" s="98">
        <f>Table14[[#This Row],[Phone number available]]/$AT$2</f>
        <v>0.85763888888888884</v>
      </c>
    </row>
    <row r="127" spans="1:41" x14ac:dyDescent="0.35">
      <c r="A127" s="11">
        <v>131</v>
      </c>
      <c r="B127" s="5" t="s">
        <v>184</v>
      </c>
      <c r="C127" s="5" t="s">
        <v>343</v>
      </c>
      <c r="D127" s="5" t="s">
        <v>467</v>
      </c>
      <c r="E127" s="6">
        <v>26656</v>
      </c>
      <c r="F127" s="7">
        <f t="shared" ref="F127:F187" ca="1" si="20">_xlfn.FLOOR.MATH((TODAY()-E127)/365)</f>
        <v>52</v>
      </c>
      <c r="G127" s="5">
        <v>4</v>
      </c>
      <c r="H127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127" s="57">
        <v>19.207243999999999</v>
      </c>
      <c r="J127" s="34">
        <v>0.31732500000000002</v>
      </c>
      <c r="K127" s="34">
        <f t="shared" ref="K127:K187" si="21">I127+J127</f>
        <v>19.524569</v>
      </c>
      <c r="L127" s="67">
        <f t="shared" si="15"/>
        <v>7.159833399816881E-4</v>
      </c>
      <c r="M127" s="34">
        <v>20.556811</v>
      </c>
      <c r="N127" s="79">
        <f t="shared" si="16"/>
        <v>3.8497181067260723E-4</v>
      </c>
      <c r="O127" s="80">
        <v>1220</v>
      </c>
      <c r="P127" s="68">
        <f>Table14[[#This Row],[Customer Regisered on MB]]/$O$1</f>
        <v>4.1310854359260184E-4</v>
      </c>
      <c r="Q127" s="194">
        <v>56</v>
      </c>
      <c r="R127" s="107">
        <v>95</v>
      </c>
      <c r="S127" s="107">
        <v>3</v>
      </c>
      <c r="T127" s="107">
        <v>12</v>
      </c>
      <c r="U127" s="195">
        <v>0</v>
      </c>
      <c r="V127" s="16">
        <f>SUM(Table14[[#This Row],[MB Registration]:[Standalone upsell + Rnwl]])</f>
        <v>166</v>
      </c>
      <c r="W127" s="8">
        <v>169</v>
      </c>
      <c r="X127" s="9">
        <f t="shared" ref="X127:X187" si="22">IFERROR(1-W127/V127,0)</f>
        <v>-1.8072289156626509E-2</v>
      </c>
      <c r="Y127" s="8">
        <f t="shared" ref="Y127:Y187" si="23">IFERROR(V127-W127,0)</f>
        <v>-3</v>
      </c>
      <c r="Z127" s="42" t="str">
        <f t="shared" ref="Z127:Z187" si="24">IF(W127&lt;50,"A. Below 50",IF(W127&lt;100,"B. 50-100",IF(W127&lt;250,"C. 100-250",IF(W127&lt;500,"D. 240-500",IF(W127&lt;750,"E. 500-750",IF(W127&lt;1000,"F. 750-100","G. Above 1000"))))))</f>
        <v>C. 100-250</v>
      </c>
      <c r="AA127" s="197">
        <v>169</v>
      </c>
      <c r="AB127" s="85">
        <f>IFERROR(Table14[[#This Row],[Phone number available]]/Table14[[#This Row],[Distinct leads]],0)</f>
        <v>1</v>
      </c>
      <c r="AC127" s="84">
        <v>23</v>
      </c>
      <c r="AD127" s="100">
        <f>IFERROR(Table14[[#This Row],[Email available]]/Table14[[#This Row],[Distinct leads]],0)</f>
        <v>0.13609467455621302</v>
      </c>
      <c r="AE127" s="81">
        <v>2</v>
      </c>
      <c r="AF127" s="102">
        <f>IFERROR(Table14[[#This Row],[HNI (as per customer segmentation)]]/Table14[[#This Row],[Phone number available]],0)</f>
        <v>1.1834319526627219E-2</v>
      </c>
      <c r="AG127" s="18">
        <v>36</v>
      </c>
      <c r="AH127" s="9">
        <f>IFERROR(Table14[[#This Row],[MB Registered]]/Table14[[#This Row],[Phone number available]],0)</f>
        <v>0.21301775147928995</v>
      </c>
      <c r="AI127" s="18">
        <v>8</v>
      </c>
      <c r="AJ127" s="9">
        <f>IFERROR(Table14[[#This Row],[IB Registered]]/Table14[[#This Row],[Phone number available]],0)</f>
        <v>4.7337278106508875E-2</v>
      </c>
      <c r="AK127" s="18">
        <v>121</v>
      </c>
      <c r="AL127" s="9">
        <f>IFERROR(Table14[[#This Row],[MB Eligible]]/Table14[[#This Row],[Phone number available]],0)</f>
        <v>0.71597633136094674</v>
      </c>
      <c r="AM127" s="18">
        <v>24</v>
      </c>
      <c r="AN127" s="82">
        <f>IFERROR(Table14[[#This Row],[IB Eligible]]/Table14[[#This Row],[Phone number available]],0)</f>
        <v>0.14201183431952663</v>
      </c>
      <c r="AO127" s="98">
        <f>Table14[[#This Row],[Phone number available]]/$AT$2</f>
        <v>0.29340277777777779</v>
      </c>
    </row>
    <row r="128" spans="1:41" x14ac:dyDescent="0.35">
      <c r="A128" s="11">
        <v>132</v>
      </c>
      <c r="B128" s="5" t="s">
        <v>184</v>
      </c>
      <c r="C128" s="5" t="s">
        <v>343</v>
      </c>
      <c r="D128" s="5" t="s">
        <v>468</v>
      </c>
      <c r="E128" s="6">
        <v>26661</v>
      </c>
      <c r="F128" s="7">
        <f t="shared" ca="1" si="20"/>
        <v>52</v>
      </c>
      <c r="G128" s="5">
        <v>4</v>
      </c>
      <c r="H128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128" s="57">
        <v>17.199144</v>
      </c>
      <c r="J128" s="34">
        <v>0.103565</v>
      </c>
      <c r="K128" s="34">
        <f t="shared" si="21"/>
        <v>17.302709</v>
      </c>
      <c r="L128" s="67">
        <f t="shared" si="15"/>
        <v>6.3450575429097641E-4</v>
      </c>
      <c r="M128" s="34">
        <v>21.826086</v>
      </c>
      <c r="N128" s="79">
        <f t="shared" si="16"/>
        <v>4.0874179595833435E-4</v>
      </c>
      <c r="O128" s="80">
        <v>750</v>
      </c>
      <c r="P128" s="68">
        <f>Table14[[#This Row],[Customer Regisered on MB]]/$O$1</f>
        <v>2.5396017024135358E-4</v>
      </c>
      <c r="Q128" s="194">
        <v>42</v>
      </c>
      <c r="R128" s="107">
        <v>72</v>
      </c>
      <c r="S128" s="107">
        <v>0</v>
      </c>
      <c r="T128" s="107">
        <v>5</v>
      </c>
      <c r="U128" s="195">
        <v>0</v>
      </c>
      <c r="V128" s="16">
        <f>SUM(Table14[[#This Row],[MB Registration]:[Standalone upsell + Rnwl]])</f>
        <v>119</v>
      </c>
      <c r="W128" s="8">
        <v>117</v>
      </c>
      <c r="X128" s="9">
        <f t="shared" si="22"/>
        <v>1.6806722689075682E-2</v>
      </c>
      <c r="Y128" s="8">
        <f t="shared" si="23"/>
        <v>2</v>
      </c>
      <c r="Z128" s="42" t="str">
        <f t="shared" si="24"/>
        <v>C. 100-250</v>
      </c>
      <c r="AA128" s="197">
        <v>117</v>
      </c>
      <c r="AB128" s="85">
        <f>IFERROR(Table14[[#This Row],[Phone number available]]/Table14[[#This Row],[Distinct leads]],0)</f>
        <v>1</v>
      </c>
      <c r="AC128" s="84">
        <v>27</v>
      </c>
      <c r="AD128" s="100">
        <f>IFERROR(Table14[[#This Row],[Email available]]/Table14[[#This Row],[Distinct leads]],0)</f>
        <v>0.23076923076923078</v>
      </c>
      <c r="AE128" s="81">
        <v>9</v>
      </c>
      <c r="AF128" s="102">
        <f>IFERROR(Table14[[#This Row],[HNI (as per customer segmentation)]]/Table14[[#This Row],[Phone number available]],0)</f>
        <v>7.6923076923076927E-2</v>
      </c>
      <c r="AG128" s="18">
        <v>32</v>
      </c>
      <c r="AH128" s="9">
        <f>IFERROR(Table14[[#This Row],[MB Registered]]/Table14[[#This Row],[Phone number available]],0)</f>
        <v>0.27350427350427353</v>
      </c>
      <c r="AI128" s="18">
        <v>17</v>
      </c>
      <c r="AJ128" s="9">
        <f>IFERROR(Table14[[#This Row],[IB Registered]]/Table14[[#This Row],[Phone number available]],0)</f>
        <v>0.14529914529914531</v>
      </c>
      <c r="AK128" s="18">
        <v>86</v>
      </c>
      <c r="AL128" s="9">
        <f>IFERROR(Table14[[#This Row],[MB Eligible]]/Table14[[#This Row],[Phone number available]],0)</f>
        <v>0.7350427350427351</v>
      </c>
      <c r="AM128" s="18">
        <v>26</v>
      </c>
      <c r="AN128" s="82">
        <f>IFERROR(Table14[[#This Row],[IB Eligible]]/Table14[[#This Row],[Phone number available]],0)</f>
        <v>0.22222222222222221</v>
      </c>
      <c r="AO128" s="98">
        <f>Table14[[#This Row],[Phone number available]]/$AT$2</f>
        <v>0.203125</v>
      </c>
    </row>
    <row r="129" spans="1:41" x14ac:dyDescent="0.35">
      <c r="A129" s="11">
        <v>133</v>
      </c>
      <c r="B129" s="5" t="s">
        <v>188</v>
      </c>
      <c r="C129" s="5" t="s">
        <v>356</v>
      </c>
      <c r="D129" s="5" t="s">
        <v>469</v>
      </c>
      <c r="E129" s="6">
        <v>24397</v>
      </c>
      <c r="F129" s="7">
        <f t="shared" ca="1" si="20"/>
        <v>58</v>
      </c>
      <c r="G129" s="5">
        <v>9</v>
      </c>
      <c r="H12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29" s="57">
        <v>68.956154999999995</v>
      </c>
      <c r="J129" s="34">
        <v>7.7763710000000001</v>
      </c>
      <c r="K129" s="34">
        <f t="shared" si="21"/>
        <v>76.732525999999993</v>
      </c>
      <c r="L129" s="67">
        <f t="shared" si="15"/>
        <v>2.8138500906581712E-3</v>
      </c>
      <c r="M129" s="34">
        <v>139.976291</v>
      </c>
      <c r="N129" s="79">
        <f t="shared" si="16"/>
        <v>2.6213660376361771E-3</v>
      </c>
      <c r="O129" s="80">
        <v>6994</v>
      </c>
      <c r="P129" s="68">
        <f>Table14[[#This Row],[Customer Regisered on MB]]/$O$1</f>
        <v>2.3682632408907026E-3</v>
      </c>
      <c r="Q129" s="194">
        <v>163</v>
      </c>
      <c r="R129" s="107">
        <v>421</v>
      </c>
      <c r="S129" s="107">
        <v>18</v>
      </c>
      <c r="T129" s="107">
        <v>25</v>
      </c>
      <c r="U129" s="195">
        <v>2</v>
      </c>
      <c r="V129" s="16">
        <f>SUM(Table14[[#This Row],[MB Registration]:[Standalone upsell + Rnwl]])</f>
        <v>629</v>
      </c>
      <c r="W129" s="8">
        <v>649</v>
      </c>
      <c r="X129" s="9">
        <f t="shared" si="22"/>
        <v>-3.1796502384737746E-2</v>
      </c>
      <c r="Y129" s="8">
        <f t="shared" si="23"/>
        <v>-20</v>
      </c>
      <c r="Z129" s="42" t="str">
        <f t="shared" si="24"/>
        <v>E. 500-750</v>
      </c>
      <c r="AA129" s="197">
        <v>649</v>
      </c>
      <c r="AB129" s="85">
        <f>IFERROR(Table14[[#This Row],[Phone number available]]/Table14[[#This Row],[Distinct leads]],0)</f>
        <v>1</v>
      </c>
      <c r="AC129" s="84">
        <v>248</v>
      </c>
      <c r="AD129" s="100">
        <f>IFERROR(Table14[[#This Row],[Email available]]/Table14[[#This Row],[Distinct leads]],0)</f>
        <v>0.38212634822804314</v>
      </c>
      <c r="AE129" s="81">
        <v>27</v>
      </c>
      <c r="AF129" s="102">
        <f>IFERROR(Table14[[#This Row],[HNI (as per customer segmentation)]]/Table14[[#This Row],[Phone number available]],0)</f>
        <v>4.1602465331278891E-2</v>
      </c>
      <c r="AG129" s="18">
        <v>301</v>
      </c>
      <c r="AH129" s="9">
        <f>IFERROR(Table14[[#This Row],[MB Registered]]/Table14[[#This Row],[Phone number available]],0)</f>
        <v>0.46379044684129428</v>
      </c>
      <c r="AI129" s="18">
        <v>77</v>
      </c>
      <c r="AJ129" s="9">
        <f>IFERROR(Table14[[#This Row],[IB Registered]]/Table14[[#This Row],[Phone number available]],0)</f>
        <v>0.11864406779661017</v>
      </c>
      <c r="AK129" s="18">
        <v>495</v>
      </c>
      <c r="AL129" s="9">
        <f>IFERROR(Table14[[#This Row],[MB Eligible]]/Table14[[#This Row],[Phone number available]],0)</f>
        <v>0.76271186440677963</v>
      </c>
      <c r="AM129" s="18">
        <v>223</v>
      </c>
      <c r="AN129" s="82">
        <f>IFERROR(Table14[[#This Row],[IB Eligible]]/Table14[[#This Row],[Phone number available]],0)</f>
        <v>0.34360554699537749</v>
      </c>
      <c r="AO129" s="98">
        <f>Table14[[#This Row],[Phone number available]]/$AT$2</f>
        <v>1.1267361111111112</v>
      </c>
    </row>
    <row r="130" spans="1:41" x14ac:dyDescent="0.35">
      <c r="A130" s="11">
        <v>134</v>
      </c>
      <c r="B130" s="5" t="s">
        <v>184</v>
      </c>
      <c r="C130" s="5" t="s">
        <v>343</v>
      </c>
      <c r="D130" s="5" t="s">
        <v>470</v>
      </c>
      <c r="E130" s="6">
        <v>27025</v>
      </c>
      <c r="F130" s="7">
        <f t="shared" ca="1" si="20"/>
        <v>51</v>
      </c>
      <c r="G130" s="5">
        <v>6</v>
      </c>
      <c r="H13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30" s="57">
        <v>15.631849000000001</v>
      </c>
      <c r="J130" s="34">
        <v>0.27771699999999999</v>
      </c>
      <c r="K130" s="34">
        <f t="shared" si="21"/>
        <v>15.909566000000002</v>
      </c>
      <c r="L130" s="67">
        <f t="shared" si="15"/>
        <v>5.8341795930753231E-4</v>
      </c>
      <c r="M130" s="34">
        <v>18.107780999999999</v>
      </c>
      <c r="N130" s="79">
        <f t="shared" si="16"/>
        <v>3.3910830035033327E-4</v>
      </c>
      <c r="O130" s="80">
        <v>1606</v>
      </c>
      <c r="P130" s="68">
        <f>Table14[[#This Row],[Customer Regisered on MB]]/$O$1</f>
        <v>5.4381337787681846E-4</v>
      </c>
      <c r="Q130" s="194">
        <v>114</v>
      </c>
      <c r="R130" s="107">
        <v>90</v>
      </c>
      <c r="S130" s="107">
        <v>2</v>
      </c>
      <c r="T130" s="107">
        <v>4</v>
      </c>
      <c r="U130" s="195">
        <v>0</v>
      </c>
      <c r="V130" s="16">
        <f>SUM(Table14[[#This Row],[MB Registration]:[Standalone upsell + Rnwl]])</f>
        <v>210</v>
      </c>
      <c r="W130" s="8">
        <v>210</v>
      </c>
      <c r="X130" s="9">
        <f t="shared" si="22"/>
        <v>0</v>
      </c>
      <c r="Y130" s="8">
        <f t="shared" si="23"/>
        <v>0</v>
      </c>
      <c r="Z130" s="42" t="str">
        <f t="shared" si="24"/>
        <v>C. 100-250</v>
      </c>
      <c r="AA130" s="197">
        <v>210</v>
      </c>
      <c r="AB130" s="85">
        <f>IFERROR(Table14[[#This Row],[Phone number available]]/Table14[[#This Row],[Distinct leads]],0)</f>
        <v>1</v>
      </c>
      <c r="AC130" s="84">
        <v>22</v>
      </c>
      <c r="AD130" s="100">
        <f>IFERROR(Table14[[#This Row],[Email available]]/Table14[[#This Row],[Distinct leads]],0)</f>
        <v>0.10476190476190476</v>
      </c>
      <c r="AE130" s="81">
        <v>0</v>
      </c>
      <c r="AF130" s="102">
        <f>IFERROR(Table14[[#This Row],[HNI (as per customer segmentation)]]/Table14[[#This Row],[Phone number available]],0)</f>
        <v>0</v>
      </c>
      <c r="AG130" s="18">
        <v>33</v>
      </c>
      <c r="AH130" s="9">
        <f>IFERROR(Table14[[#This Row],[MB Registered]]/Table14[[#This Row],[Phone number available]],0)</f>
        <v>0.15714285714285714</v>
      </c>
      <c r="AI130" s="18">
        <v>10</v>
      </c>
      <c r="AJ130" s="9">
        <f>IFERROR(Table14[[#This Row],[IB Registered]]/Table14[[#This Row],[Phone number available]],0)</f>
        <v>4.7619047619047616E-2</v>
      </c>
      <c r="AK130" s="18">
        <v>165</v>
      </c>
      <c r="AL130" s="9">
        <f>IFERROR(Table14[[#This Row],[MB Eligible]]/Table14[[#This Row],[Phone number available]],0)</f>
        <v>0.7857142857142857</v>
      </c>
      <c r="AM130" s="18">
        <v>24</v>
      </c>
      <c r="AN130" s="82">
        <f>IFERROR(Table14[[#This Row],[IB Eligible]]/Table14[[#This Row],[Phone number available]],0)</f>
        <v>0.11428571428571428</v>
      </c>
      <c r="AO130" s="98">
        <f>Table14[[#This Row],[Phone number available]]/$AT$2</f>
        <v>0.36458333333333331</v>
      </c>
    </row>
    <row r="131" spans="1:41" x14ac:dyDescent="0.35">
      <c r="A131" s="11">
        <v>135</v>
      </c>
      <c r="B131" s="5" t="s">
        <v>222</v>
      </c>
      <c r="C131" s="5" t="s">
        <v>175</v>
      </c>
      <c r="D131" s="5" t="s">
        <v>471</v>
      </c>
      <c r="E131" s="6">
        <v>25808</v>
      </c>
      <c r="F131" s="7">
        <f t="shared" ca="1" si="20"/>
        <v>54</v>
      </c>
      <c r="G131" s="5">
        <v>4</v>
      </c>
      <c r="H131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131" s="57">
        <v>17.560030000000001</v>
      </c>
      <c r="J131" s="34">
        <v>0.57865699999999998</v>
      </c>
      <c r="K131" s="34">
        <f t="shared" si="21"/>
        <v>18.138687000000001</v>
      </c>
      <c r="L131" s="67">
        <f t="shared" si="15"/>
        <v>6.6516181233718542E-4</v>
      </c>
      <c r="M131" s="34">
        <v>13.295489</v>
      </c>
      <c r="N131" s="79">
        <f t="shared" si="16"/>
        <v>2.4898747544586231E-4</v>
      </c>
      <c r="O131" s="80">
        <v>1806</v>
      </c>
      <c r="P131" s="68">
        <f>Table14[[#This Row],[Customer Regisered on MB]]/$O$1</f>
        <v>6.1153608994117948E-4</v>
      </c>
      <c r="Q131" s="194">
        <v>165</v>
      </c>
      <c r="R131" s="107">
        <v>55</v>
      </c>
      <c r="S131" s="107">
        <v>2</v>
      </c>
      <c r="T131" s="107">
        <v>13</v>
      </c>
      <c r="U131" s="195">
        <v>0</v>
      </c>
      <c r="V131" s="16">
        <f>SUM(Table14[[#This Row],[MB Registration]:[Standalone upsell + Rnwl]])</f>
        <v>235</v>
      </c>
      <c r="W131" s="8">
        <v>233</v>
      </c>
      <c r="X131" s="9">
        <f t="shared" si="22"/>
        <v>8.5106382978723527E-3</v>
      </c>
      <c r="Y131" s="8">
        <f t="shared" si="23"/>
        <v>2</v>
      </c>
      <c r="Z131" s="42" t="str">
        <f t="shared" si="24"/>
        <v>C. 100-250</v>
      </c>
      <c r="AA131" s="197">
        <v>233</v>
      </c>
      <c r="AB131" s="85">
        <f>IFERROR(Table14[[#This Row],[Phone number available]]/Table14[[#This Row],[Distinct leads]],0)</f>
        <v>1</v>
      </c>
      <c r="AC131" s="84">
        <v>32</v>
      </c>
      <c r="AD131" s="100">
        <f>IFERROR(Table14[[#This Row],[Email available]]/Table14[[#This Row],[Distinct leads]],0)</f>
        <v>0.13733905579399142</v>
      </c>
      <c r="AE131" s="81">
        <v>4</v>
      </c>
      <c r="AF131" s="102">
        <f>IFERROR(Table14[[#This Row],[HNI (as per customer segmentation)]]/Table14[[#This Row],[Phone number available]],0)</f>
        <v>1.7167381974248927E-2</v>
      </c>
      <c r="AG131" s="18">
        <v>19</v>
      </c>
      <c r="AH131" s="9">
        <f>IFERROR(Table14[[#This Row],[MB Registered]]/Table14[[#This Row],[Phone number available]],0)</f>
        <v>8.15450643776824E-2</v>
      </c>
      <c r="AI131" s="18">
        <v>18</v>
      </c>
      <c r="AJ131" s="9">
        <f>IFERROR(Table14[[#This Row],[IB Registered]]/Table14[[#This Row],[Phone number available]],0)</f>
        <v>7.7253218884120178E-2</v>
      </c>
      <c r="AK131" s="18">
        <v>202</v>
      </c>
      <c r="AL131" s="9">
        <f>IFERROR(Table14[[#This Row],[MB Eligible]]/Table14[[#This Row],[Phone number available]],0)</f>
        <v>0.86695278969957079</v>
      </c>
      <c r="AM131" s="18">
        <v>36</v>
      </c>
      <c r="AN131" s="82">
        <f>IFERROR(Table14[[#This Row],[IB Eligible]]/Table14[[#This Row],[Phone number available]],0)</f>
        <v>0.15450643776824036</v>
      </c>
      <c r="AO131" s="98">
        <f>Table14[[#This Row],[Phone number available]]/$AT$2</f>
        <v>0.4045138888888889</v>
      </c>
    </row>
    <row r="132" spans="1:41" x14ac:dyDescent="0.35">
      <c r="A132" s="11">
        <v>136</v>
      </c>
      <c r="B132" s="5" t="s">
        <v>190</v>
      </c>
      <c r="C132" s="5" t="s">
        <v>356</v>
      </c>
      <c r="D132" s="5" t="s">
        <v>472</v>
      </c>
      <c r="E132" s="6">
        <v>23741</v>
      </c>
      <c r="F132" s="7">
        <f t="shared" ca="1" si="20"/>
        <v>60</v>
      </c>
      <c r="G132" s="5">
        <v>10</v>
      </c>
      <c r="H132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132" s="57">
        <v>54.796196000000002</v>
      </c>
      <c r="J132" s="34">
        <v>6.6471640000000001</v>
      </c>
      <c r="K132" s="34">
        <f t="shared" si="21"/>
        <v>61.443359999999998</v>
      </c>
      <c r="L132" s="67">
        <f t="shared" ref="L132:L195" si="25">K132/$K$1</f>
        <v>2.2531827520749499E-3</v>
      </c>
      <c r="M132" s="34">
        <v>111.435819</v>
      </c>
      <c r="N132" s="79">
        <f t="shared" ref="N132:N195" si="26">M132/$M$1</f>
        <v>2.0868824942844944E-3</v>
      </c>
      <c r="O132" s="80">
        <v>6279</v>
      </c>
      <c r="P132" s="68">
        <f>Table14[[#This Row],[Customer Regisered on MB]]/$O$1</f>
        <v>2.1261545452606122E-3</v>
      </c>
      <c r="Q132" s="194">
        <v>448</v>
      </c>
      <c r="R132" s="107">
        <v>304</v>
      </c>
      <c r="S132" s="107">
        <v>82</v>
      </c>
      <c r="T132" s="107">
        <v>24</v>
      </c>
      <c r="U132" s="195">
        <v>0</v>
      </c>
      <c r="V132" s="16">
        <f>SUM(Table14[[#This Row],[MB Registration]:[Standalone upsell + Rnwl]])</f>
        <v>858</v>
      </c>
      <c r="W132" s="8">
        <v>871</v>
      </c>
      <c r="X132" s="9">
        <f t="shared" si="22"/>
        <v>-1.5151515151515138E-2</v>
      </c>
      <c r="Y132" s="8">
        <f t="shared" si="23"/>
        <v>-13</v>
      </c>
      <c r="Z132" s="42" t="str">
        <f t="shared" si="24"/>
        <v>F. 750-100</v>
      </c>
      <c r="AA132" s="197">
        <v>871</v>
      </c>
      <c r="AB132" s="85">
        <f>IFERROR(Table14[[#This Row],[Phone number available]]/Table14[[#This Row],[Distinct leads]],0)</f>
        <v>1</v>
      </c>
      <c r="AC132" s="84">
        <v>216</v>
      </c>
      <c r="AD132" s="100">
        <f>IFERROR(Table14[[#This Row],[Email available]]/Table14[[#This Row],[Distinct leads]],0)</f>
        <v>0.24799081515499427</v>
      </c>
      <c r="AE132" s="81">
        <v>29</v>
      </c>
      <c r="AF132" s="102">
        <f>IFERROR(Table14[[#This Row],[HNI (as per customer segmentation)]]/Table14[[#This Row],[Phone number available]],0)</f>
        <v>3.3295063145809413E-2</v>
      </c>
      <c r="AG132" s="18">
        <v>195</v>
      </c>
      <c r="AH132" s="9">
        <f>IFERROR(Table14[[#This Row],[MB Registered]]/Table14[[#This Row],[Phone number available]],0)</f>
        <v>0.22388059701492538</v>
      </c>
      <c r="AI132" s="18">
        <v>104</v>
      </c>
      <c r="AJ132" s="9">
        <f>IFERROR(Table14[[#This Row],[IB Registered]]/Table14[[#This Row],[Phone number available]],0)</f>
        <v>0.11940298507462686</v>
      </c>
      <c r="AK132" s="18">
        <v>758</v>
      </c>
      <c r="AL132" s="9">
        <f>IFERROR(Table14[[#This Row],[MB Eligible]]/Table14[[#This Row],[Phone number available]],0)</f>
        <v>0.87026406429391501</v>
      </c>
      <c r="AM132" s="18">
        <v>225</v>
      </c>
      <c r="AN132" s="82">
        <f>IFERROR(Table14[[#This Row],[IB Eligible]]/Table14[[#This Row],[Phone number available]],0)</f>
        <v>0.25832376578645233</v>
      </c>
      <c r="AO132" s="98">
        <f>Table14[[#This Row],[Phone number available]]/$AT$2</f>
        <v>1.5121527777777777</v>
      </c>
    </row>
    <row r="133" spans="1:41" x14ac:dyDescent="0.35">
      <c r="A133" s="11">
        <v>137</v>
      </c>
      <c r="B133" s="5" t="s">
        <v>174</v>
      </c>
      <c r="C133" s="5" t="s">
        <v>175</v>
      </c>
      <c r="D133" s="5" t="s">
        <v>176</v>
      </c>
      <c r="E133" s="6">
        <v>26312</v>
      </c>
      <c r="F133" s="7">
        <f t="shared" ca="1" si="20"/>
        <v>53</v>
      </c>
      <c r="G133" s="5">
        <v>6</v>
      </c>
      <c r="H13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33" s="57">
        <v>22.277913999999999</v>
      </c>
      <c r="J133" s="34">
        <v>4.7491390000000004</v>
      </c>
      <c r="K133" s="34">
        <f t="shared" si="21"/>
        <v>27.027052999999999</v>
      </c>
      <c r="L133" s="67">
        <f t="shared" si="25"/>
        <v>9.911061123450205E-4</v>
      </c>
      <c r="M133" s="34">
        <v>80.714101999999997</v>
      </c>
      <c r="N133" s="79">
        <f t="shared" si="26"/>
        <v>1.511550307766779E-3</v>
      </c>
      <c r="O133" s="80">
        <v>1940</v>
      </c>
      <c r="P133" s="68">
        <f>Table14[[#This Row],[Customer Regisered on MB]]/$O$1</f>
        <v>6.569103070243013E-4</v>
      </c>
      <c r="Q133" s="194">
        <v>62</v>
      </c>
      <c r="R133" s="107">
        <v>333</v>
      </c>
      <c r="S133" s="107">
        <v>8</v>
      </c>
      <c r="T133" s="107">
        <v>47</v>
      </c>
      <c r="U133" s="195">
        <v>0</v>
      </c>
      <c r="V133" s="16">
        <f>SUM(Table14[[#This Row],[MB Registration]:[Standalone upsell + Rnwl]])</f>
        <v>450</v>
      </c>
      <c r="W133" s="8">
        <v>435</v>
      </c>
      <c r="X133" s="9">
        <f t="shared" si="22"/>
        <v>3.3333333333333326E-2</v>
      </c>
      <c r="Y133" s="8">
        <f t="shared" si="23"/>
        <v>15</v>
      </c>
      <c r="Z133" s="42" t="str">
        <f t="shared" si="24"/>
        <v>D. 240-500</v>
      </c>
      <c r="AA133" s="197">
        <v>435</v>
      </c>
      <c r="AB133" s="85">
        <f>IFERROR(Table14[[#This Row],[Phone number available]]/Table14[[#This Row],[Distinct leads]],0)</f>
        <v>1</v>
      </c>
      <c r="AC133" s="84">
        <v>166</v>
      </c>
      <c r="AD133" s="100">
        <f>IFERROR(Table14[[#This Row],[Email available]]/Table14[[#This Row],[Distinct leads]],0)</f>
        <v>0.38160919540229887</v>
      </c>
      <c r="AE133" s="81">
        <v>12</v>
      </c>
      <c r="AF133" s="102">
        <f>IFERROR(Table14[[#This Row],[HNI (as per customer segmentation)]]/Table14[[#This Row],[Phone number available]],0)</f>
        <v>2.7586206896551724E-2</v>
      </c>
      <c r="AG133" s="18">
        <v>151</v>
      </c>
      <c r="AH133" s="9">
        <f>IFERROR(Table14[[#This Row],[MB Registered]]/Table14[[#This Row],[Phone number available]],0)</f>
        <v>0.3471264367816092</v>
      </c>
      <c r="AI133" s="18">
        <v>48</v>
      </c>
      <c r="AJ133" s="9">
        <f>IFERROR(Table14[[#This Row],[IB Registered]]/Table14[[#This Row],[Phone number available]],0)</f>
        <v>0.1103448275862069</v>
      </c>
      <c r="AK133" s="18">
        <v>296</v>
      </c>
      <c r="AL133" s="9">
        <f>IFERROR(Table14[[#This Row],[MB Eligible]]/Table14[[#This Row],[Phone number available]],0)</f>
        <v>0.68045977011494252</v>
      </c>
      <c r="AM133" s="18">
        <v>125</v>
      </c>
      <c r="AN133" s="82">
        <f>IFERROR(Table14[[#This Row],[IB Eligible]]/Table14[[#This Row],[Phone number available]],0)</f>
        <v>0.28735632183908044</v>
      </c>
      <c r="AO133" s="98">
        <f>Table14[[#This Row],[Phone number available]]/$AT$2</f>
        <v>0.75520833333333337</v>
      </c>
    </row>
    <row r="134" spans="1:41" x14ac:dyDescent="0.35">
      <c r="A134" s="11">
        <v>138</v>
      </c>
      <c r="B134" s="5" t="s">
        <v>184</v>
      </c>
      <c r="C134" s="5" t="s">
        <v>343</v>
      </c>
      <c r="D134" s="5" t="s">
        <v>473</v>
      </c>
      <c r="E134" s="6">
        <v>27673</v>
      </c>
      <c r="F134" s="7">
        <f t="shared" ca="1" si="20"/>
        <v>49</v>
      </c>
      <c r="G134" s="5">
        <v>6</v>
      </c>
      <c r="H13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34" s="57">
        <v>30.984514000000001</v>
      </c>
      <c r="J134" s="34">
        <v>1.6070819999999999</v>
      </c>
      <c r="K134" s="34">
        <f t="shared" si="21"/>
        <v>32.591596000000003</v>
      </c>
      <c r="L134" s="67">
        <f t="shared" si="25"/>
        <v>1.1951628616956322E-3</v>
      </c>
      <c r="M134" s="34">
        <v>43.415118999999997</v>
      </c>
      <c r="N134" s="79">
        <f t="shared" si="26"/>
        <v>8.1304424951889238E-4</v>
      </c>
      <c r="O134" s="80">
        <v>2389</v>
      </c>
      <c r="P134" s="68">
        <f>Table14[[#This Row],[Customer Regisered on MB]]/$O$1</f>
        <v>8.089477956087916E-4</v>
      </c>
      <c r="Q134" s="194">
        <v>121</v>
      </c>
      <c r="R134" s="107">
        <v>173</v>
      </c>
      <c r="S134" s="107">
        <v>5</v>
      </c>
      <c r="T134" s="107">
        <v>10</v>
      </c>
      <c r="U134" s="195">
        <v>0</v>
      </c>
      <c r="V134" s="16">
        <f>SUM(Table14[[#This Row],[MB Registration]:[Standalone upsell + Rnwl]])</f>
        <v>309</v>
      </c>
      <c r="W134" s="8">
        <v>310</v>
      </c>
      <c r="X134" s="9">
        <f t="shared" si="22"/>
        <v>-3.2362459546926292E-3</v>
      </c>
      <c r="Y134" s="8">
        <f t="shared" si="23"/>
        <v>-1</v>
      </c>
      <c r="Z134" s="42" t="str">
        <f t="shared" si="24"/>
        <v>D. 240-500</v>
      </c>
      <c r="AA134" s="197">
        <v>310</v>
      </c>
      <c r="AB134" s="85">
        <f>IFERROR(Table14[[#This Row],[Phone number available]]/Table14[[#This Row],[Distinct leads]],0)</f>
        <v>1</v>
      </c>
      <c r="AC134" s="84">
        <v>113</v>
      </c>
      <c r="AD134" s="100">
        <f>IFERROR(Table14[[#This Row],[Email available]]/Table14[[#This Row],[Distinct leads]],0)</f>
        <v>0.36451612903225805</v>
      </c>
      <c r="AE134" s="81">
        <v>12</v>
      </c>
      <c r="AF134" s="102">
        <f>IFERROR(Table14[[#This Row],[HNI (as per customer segmentation)]]/Table14[[#This Row],[Phone number available]],0)</f>
        <v>3.870967741935484E-2</v>
      </c>
      <c r="AG134" s="18">
        <v>95</v>
      </c>
      <c r="AH134" s="9">
        <f>IFERROR(Table14[[#This Row],[MB Registered]]/Table14[[#This Row],[Phone number available]],0)</f>
        <v>0.30645161290322581</v>
      </c>
      <c r="AI134" s="18">
        <v>26</v>
      </c>
      <c r="AJ134" s="9">
        <f>IFERROR(Table14[[#This Row],[IB Registered]]/Table14[[#This Row],[Phone number available]],0)</f>
        <v>8.387096774193549E-2</v>
      </c>
      <c r="AK134" s="18">
        <v>253</v>
      </c>
      <c r="AL134" s="9">
        <f>IFERROR(Table14[[#This Row],[MB Eligible]]/Table14[[#This Row],[Phone number available]],0)</f>
        <v>0.81612903225806455</v>
      </c>
      <c r="AM134" s="18">
        <v>83</v>
      </c>
      <c r="AN134" s="82">
        <f>IFERROR(Table14[[#This Row],[IB Eligible]]/Table14[[#This Row],[Phone number available]],0)</f>
        <v>0.26774193548387099</v>
      </c>
      <c r="AO134" s="98">
        <f>Table14[[#This Row],[Phone number available]]/$AT$2</f>
        <v>0.53819444444444442</v>
      </c>
    </row>
    <row r="135" spans="1:41" x14ac:dyDescent="0.35">
      <c r="A135" s="11">
        <v>139</v>
      </c>
      <c r="B135" s="5" t="s">
        <v>213</v>
      </c>
      <c r="C135" s="5" t="s">
        <v>340</v>
      </c>
      <c r="D135" s="5" t="s">
        <v>474</v>
      </c>
      <c r="E135" s="6">
        <v>26777</v>
      </c>
      <c r="F135" s="7">
        <f t="shared" ca="1" si="20"/>
        <v>52</v>
      </c>
      <c r="G135" s="5">
        <v>7</v>
      </c>
      <c r="H13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35" s="57">
        <v>20.706372000000002</v>
      </c>
      <c r="J135" s="34">
        <v>5.6883910000000002</v>
      </c>
      <c r="K135" s="34">
        <f t="shared" si="21"/>
        <v>26.394763000000001</v>
      </c>
      <c r="L135" s="67">
        <f t="shared" si="25"/>
        <v>9.6791947472771778E-4</v>
      </c>
      <c r="M135" s="34">
        <v>63.362502999999997</v>
      </c>
      <c r="N135" s="79">
        <f t="shared" si="26"/>
        <v>1.1866031899917993E-3</v>
      </c>
      <c r="O135" s="80">
        <v>3662</v>
      </c>
      <c r="P135" s="68">
        <f>Table14[[#This Row],[Customer Regisered on MB]]/$O$1</f>
        <v>1.2400028578984491E-3</v>
      </c>
      <c r="Q135" s="194">
        <v>90</v>
      </c>
      <c r="R135" s="107">
        <v>103</v>
      </c>
      <c r="S135" s="107">
        <v>12</v>
      </c>
      <c r="T135" s="107">
        <v>4</v>
      </c>
      <c r="U135" s="195">
        <v>0</v>
      </c>
      <c r="V135" s="16">
        <f>SUM(Table14[[#This Row],[MB Registration]:[Standalone upsell + Rnwl]])</f>
        <v>209</v>
      </c>
      <c r="W135" s="8">
        <v>214</v>
      </c>
      <c r="X135" s="9">
        <f t="shared" si="22"/>
        <v>-2.3923444976076569E-2</v>
      </c>
      <c r="Y135" s="8">
        <f t="shared" si="23"/>
        <v>-5</v>
      </c>
      <c r="Z135" s="42" t="str">
        <f t="shared" si="24"/>
        <v>C. 100-250</v>
      </c>
      <c r="AA135" s="197">
        <v>214</v>
      </c>
      <c r="AB135" s="85">
        <f>IFERROR(Table14[[#This Row],[Phone number available]]/Table14[[#This Row],[Distinct leads]],0)</f>
        <v>1</v>
      </c>
      <c r="AC135" s="84">
        <v>90</v>
      </c>
      <c r="AD135" s="100">
        <f>IFERROR(Table14[[#This Row],[Email available]]/Table14[[#This Row],[Distinct leads]],0)</f>
        <v>0.42056074766355139</v>
      </c>
      <c r="AE135" s="81">
        <v>20</v>
      </c>
      <c r="AF135" s="102">
        <f>IFERROR(Table14[[#This Row],[HNI (as per customer segmentation)]]/Table14[[#This Row],[Phone number available]],0)</f>
        <v>9.3457943925233641E-2</v>
      </c>
      <c r="AG135" s="18">
        <v>58</v>
      </c>
      <c r="AH135" s="9">
        <f>IFERROR(Table14[[#This Row],[MB Registered]]/Table14[[#This Row],[Phone number available]],0)</f>
        <v>0.27102803738317754</v>
      </c>
      <c r="AI135" s="18">
        <v>43</v>
      </c>
      <c r="AJ135" s="9">
        <f>IFERROR(Table14[[#This Row],[IB Registered]]/Table14[[#This Row],[Phone number available]],0)</f>
        <v>0.20093457943925233</v>
      </c>
      <c r="AK135" s="18">
        <v>168</v>
      </c>
      <c r="AL135" s="9">
        <f>IFERROR(Table14[[#This Row],[MB Eligible]]/Table14[[#This Row],[Phone number available]],0)</f>
        <v>0.78504672897196259</v>
      </c>
      <c r="AM135" s="18">
        <v>83</v>
      </c>
      <c r="AN135" s="82">
        <f>IFERROR(Table14[[#This Row],[IB Eligible]]/Table14[[#This Row],[Phone number available]],0)</f>
        <v>0.38785046728971961</v>
      </c>
      <c r="AO135" s="98">
        <f>Table14[[#This Row],[Phone number available]]/$AT$2</f>
        <v>0.37152777777777779</v>
      </c>
    </row>
    <row r="136" spans="1:41" x14ac:dyDescent="0.35">
      <c r="A136" s="11">
        <v>140</v>
      </c>
      <c r="B136" s="5" t="s">
        <v>174</v>
      </c>
      <c r="C136" s="5" t="s">
        <v>175</v>
      </c>
      <c r="D136" s="5" t="s">
        <v>475</v>
      </c>
      <c r="E136" s="6">
        <v>13848</v>
      </c>
      <c r="F136" s="7">
        <f t="shared" ca="1" si="20"/>
        <v>87</v>
      </c>
      <c r="G136" s="5">
        <v>10</v>
      </c>
      <c r="H136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136" s="57">
        <v>44.078961</v>
      </c>
      <c r="J136" s="34">
        <v>6.752974</v>
      </c>
      <c r="K136" s="34">
        <f t="shared" si="21"/>
        <v>50.831935000000001</v>
      </c>
      <c r="L136" s="67">
        <f t="shared" si="25"/>
        <v>1.8640523434362147E-3</v>
      </c>
      <c r="M136" s="34">
        <v>105.564161</v>
      </c>
      <c r="N136" s="79">
        <f t="shared" si="26"/>
        <v>1.9769226949795196E-3</v>
      </c>
      <c r="O136" s="80">
        <v>3691</v>
      </c>
      <c r="P136" s="68">
        <f>Table14[[#This Row],[Customer Regisered on MB]]/$O$1</f>
        <v>1.2498226511477814E-3</v>
      </c>
      <c r="Q136" s="194">
        <v>114</v>
      </c>
      <c r="R136" s="107">
        <v>398</v>
      </c>
      <c r="S136" s="107">
        <v>11</v>
      </c>
      <c r="T136" s="107">
        <v>27</v>
      </c>
      <c r="U136" s="195">
        <v>2</v>
      </c>
      <c r="V136" s="16">
        <f>SUM(Table14[[#This Row],[MB Registration]:[Standalone upsell + Rnwl]])</f>
        <v>552</v>
      </c>
      <c r="W136" s="8">
        <v>552</v>
      </c>
      <c r="X136" s="9">
        <f t="shared" si="22"/>
        <v>0</v>
      </c>
      <c r="Y136" s="8">
        <f t="shared" si="23"/>
        <v>0</v>
      </c>
      <c r="Z136" s="42" t="str">
        <f t="shared" si="24"/>
        <v>E. 500-750</v>
      </c>
      <c r="AA136" s="197">
        <v>552</v>
      </c>
      <c r="AB136" s="85">
        <f>IFERROR(Table14[[#This Row],[Phone number available]]/Table14[[#This Row],[Distinct leads]],0)</f>
        <v>1</v>
      </c>
      <c r="AC136" s="84">
        <v>185</v>
      </c>
      <c r="AD136" s="100">
        <f>IFERROR(Table14[[#This Row],[Email available]]/Table14[[#This Row],[Distinct leads]],0)</f>
        <v>0.33514492753623187</v>
      </c>
      <c r="AE136" s="81">
        <v>29</v>
      </c>
      <c r="AF136" s="102">
        <f>IFERROR(Table14[[#This Row],[HNI (as per customer segmentation)]]/Table14[[#This Row],[Phone number available]],0)</f>
        <v>5.2536231884057968E-2</v>
      </c>
      <c r="AG136" s="18">
        <v>217</v>
      </c>
      <c r="AH136" s="9">
        <f>IFERROR(Table14[[#This Row],[MB Registered]]/Table14[[#This Row],[Phone number available]],0)</f>
        <v>0.39311594202898553</v>
      </c>
      <c r="AI136" s="18">
        <v>98</v>
      </c>
      <c r="AJ136" s="9">
        <f>IFERROR(Table14[[#This Row],[IB Registered]]/Table14[[#This Row],[Phone number available]],0)</f>
        <v>0.17753623188405798</v>
      </c>
      <c r="AK136" s="18">
        <v>405</v>
      </c>
      <c r="AL136" s="9">
        <f>IFERROR(Table14[[#This Row],[MB Eligible]]/Table14[[#This Row],[Phone number available]],0)</f>
        <v>0.73369565217391308</v>
      </c>
      <c r="AM136" s="18">
        <v>179</v>
      </c>
      <c r="AN136" s="82">
        <f>IFERROR(Table14[[#This Row],[IB Eligible]]/Table14[[#This Row],[Phone number available]],0)</f>
        <v>0.32427536231884058</v>
      </c>
      <c r="AO136" s="98">
        <f>Table14[[#This Row],[Phone number available]]/$AT$2</f>
        <v>0.95833333333333337</v>
      </c>
    </row>
    <row r="137" spans="1:41" x14ac:dyDescent="0.35">
      <c r="A137" s="11">
        <v>141</v>
      </c>
      <c r="B137" s="5" t="s">
        <v>179</v>
      </c>
      <c r="C137" s="5" t="s">
        <v>356</v>
      </c>
      <c r="D137" s="5" t="s">
        <v>476</v>
      </c>
      <c r="E137" s="6">
        <v>27747</v>
      </c>
      <c r="F137" s="7">
        <f t="shared" ca="1" si="20"/>
        <v>49</v>
      </c>
      <c r="G137" s="5">
        <v>7</v>
      </c>
      <c r="H13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37" s="57">
        <v>14.899962</v>
      </c>
      <c r="J137" s="34">
        <v>2.5865010000000002</v>
      </c>
      <c r="K137" s="34">
        <f t="shared" si="21"/>
        <v>17.486463000000001</v>
      </c>
      <c r="L137" s="67">
        <f t="shared" si="25"/>
        <v>6.412441771803623E-4</v>
      </c>
      <c r="M137" s="34">
        <v>26.48498</v>
      </c>
      <c r="N137" s="79">
        <f t="shared" si="26"/>
        <v>4.95989903600699E-4</v>
      </c>
      <c r="O137" s="80">
        <v>2272</v>
      </c>
      <c r="P137" s="68">
        <f>Table14[[#This Row],[Customer Regisered on MB]]/$O$1</f>
        <v>7.6933000905114051E-4</v>
      </c>
      <c r="Q137" s="194">
        <v>19</v>
      </c>
      <c r="R137" s="107">
        <v>57</v>
      </c>
      <c r="S137" s="107">
        <v>1</v>
      </c>
      <c r="T137" s="107">
        <v>6</v>
      </c>
      <c r="U137" s="195">
        <v>0</v>
      </c>
      <c r="V137" s="16">
        <f>SUM(Table14[[#This Row],[MB Registration]:[Standalone upsell + Rnwl]])</f>
        <v>83</v>
      </c>
      <c r="W137" s="8">
        <v>86</v>
      </c>
      <c r="X137" s="9">
        <f t="shared" si="22"/>
        <v>-3.6144578313253017E-2</v>
      </c>
      <c r="Y137" s="8">
        <f t="shared" si="23"/>
        <v>-3</v>
      </c>
      <c r="Z137" s="42" t="str">
        <f t="shared" si="24"/>
        <v>B. 50-100</v>
      </c>
      <c r="AA137" s="197">
        <v>86</v>
      </c>
      <c r="AB137" s="85">
        <f>IFERROR(Table14[[#This Row],[Phone number available]]/Table14[[#This Row],[Distinct leads]],0)</f>
        <v>1</v>
      </c>
      <c r="AC137" s="84">
        <v>40</v>
      </c>
      <c r="AD137" s="100">
        <f>IFERROR(Table14[[#This Row],[Email available]]/Table14[[#This Row],[Distinct leads]],0)</f>
        <v>0.46511627906976744</v>
      </c>
      <c r="AE137" s="81">
        <v>5</v>
      </c>
      <c r="AF137" s="102">
        <f>IFERROR(Table14[[#This Row],[HNI (as per customer segmentation)]]/Table14[[#This Row],[Phone number available]],0)</f>
        <v>5.8139534883720929E-2</v>
      </c>
      <c r="AG137" s="18">
        <v>38</v>
      </c>
      <c r="AH137" s="9">
        <f>IFERROR(Table14[[#This Row],[MB Registered]]/Table14[[#This Row],[Phone number available]],0)</f>
        <v>0.44186046511627908</v>
      </c>
      <c r="AI137" s="18">
        <v>12</v>
      </c>
      <c r="AJ137" s="9">
        <f>IFERROR(Table14[[#This Row],[IB Registered]]/Table14[[#This Row],[Phone number available]],0)</f>
        <v>0.13953488372093023</v>
      </c>
      <c r="AK137" s="18">
        <v>61</v>
      </c>
      <c r="AL137" s="9">
        <f>IFERROR(Table14[[#This Row],[MB Eligible]]/Table14[[#This Row],[Phone number available]],0)</f>
        <v>0.70930232558139539</v>
      </c>
      <c r="AM137" s="18">
        <v>20</v>
      </c>
      <c r="AN137" s="82">
        <f>IFERROR(Table14[[#This Row],[IB Eligible]]/Table14[[#This Row],[Phone number available]],0)</f>
        <v>0.23255813953488372</v>
      </c>
      <c r="AO137" s="98">
        <f>Table14[[#This Row],[Phone number available]]/$AT$2</f>
        <v>0.14930555555555555</v>
      </c>
    </row>
    <row r="138" spans="1:41" x14ac:dyDescent="0.35">
      <c r="A138" s="11">
        <v>142</v>
      </c>
      <c r="B138" s="5" t="s">
        <v>190</v>
      </c>
      <c r="C138" s="5" t="s">
        <v>175</v>
      </c>
      <c r="D138" s="5" t="s">
        <v>477</v>
      </c>
      <c r="E138" s="6">
        <v>27754</v>
      </c>
      <c r="F138" s="7">
        <f t="shared" ca="1" si="20"/>
        <v>49</v>
      </c>
      <c r="G138" s="5">
        <v>9</v>
      </c>
      <c r="H13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38" s="57">
        <v>69.095142999999993</v>
      </c>
      <c r="J138" s="34">
        <v>7.1988380000000003</v>
      </c>
      <c r="K138" s="34">
        <f t="shared" si="21"/>
        <v>76.293980999999988</v>
      </c>
      <c r="L138" s="67">
        <f t="shared" si="25"/>
        <v>2.7977682548013965E-3</v>
      </c>
      <c r="M138" s="34">
        <v>86.518332000000001</v>
      </c>
      <c r="N138" s="79">
        <f t="shared" si="26"/>
        <v>1.6202473684470697E-3</v>
      </c>
      <c r="O138" s="80">
        <v>6536</v>
      </c>
      <c r="P138" s="68">
        <f>Table14[[#This Row],[Customer Regisered on MB]]/$O$1</f>
        <v>2.2131782302633159E-3</v>
      </c>
      <c r="Q138" s="194">
        <v>433</v>
      </c>
      <c r="R138" s="107">
        <v>349</v>
      </c>
      <c r="S138" s="107">
        <v>28</v>
      </c>
      <c r="T138" s="107">
        <v>19</v>
      </c>
      <c r="U138" s="195">
        <v>2</v>
      </c>
      <c r="V138" s="16">
        <f>SUM(Table14[[#This Row],[MB Registration]:[Standalone upsell + Rnwl]])</f>
        <v>831</v>
      </c>
      <c r="W138" s="8">
        <v>846</v>
      </c>
      <c r="X138" s="9">
        <f t="shared" si="22"/>
        <v>-1.8050541516245522E-2</v>
      </c>
      <c r="Y138" s="8">
        <f t="shared" si="23"/>
        <v>-15</v>
      </c>
      <c r="Z138" s="42" t="str">
        <f t="shared" si="24"/>
        <v>F. 750-100</v>
      </c>
      <c r="AA138" s="197">
        <v>846</v>
      </c>
      <c r="AB138" s="85">
        <f>IFERROR(Table14[[#This Row],[Phone number available]]/Table14[[#This Row],[Distinct leads]],0)</f>
        <v>1</v>
      </c>
      <c r="AC138" s="84">
        <v>220</v>
      </c>
      <c r="AD138" s="100">
        <f>IFERROR(Table14[[#This Row],[Email available]]/Table14[[#This Row],[Distinct leads]],0)</f>
        <v>0.26004728132387706</v>
      </c>
      <c r="AE138" s="81">
        <v>34</v>
      </c>
      <c r="AF138" s="102">
        <f>IFERROR(Table14[[#This Row],[HNI (as per customer segmentation)]]/Table14[[#This Row],[Phone number available]],0)</f>
        <v>4.0189125295508277E-2</v>
      </c>
      <c r="AG138" s="18">
        <v>215</v>
      </c>
      <c r="AH138" s="9">
        <f>IFERROR(Table14[[#This Row],[MB Registered]]/Table14[[#This Row],[Phone number available]],0)</f>
        <v>0.25413711583924348</v>
      </c>
      <c r="AI138" s="18">
        <v>69</v>
      </c>
      <c r="AJ138" s="9">
        <f>IFERROR(Table14[[#This Row],[IB Registered]]/Table14[[#This Row],[Phone number available]],0)</f>
        <v>8.1560283687943269E-2</v>
      </c>
      <c r="AK138" s="18">
        <v>708</v>
      </c>
      <c r="AL138" s="9">
        <f>IFERROR(Table14[[#This Row],[MB Eligible]]/Table14[[#This Row],[Phone number available]],0)</f>
        <v>0.83687943262411346</v>
      </c>
      <c r="AM138" s="18">
        <v>216</v>
      </c>
      <c r="AN138" s="82">
        <f>IFERROR(Table14[[#This Row],[IB Eligible]]/Table14[[#This Row],[Phone number available]],0)</f>
        <v>0.25531914893617019</v>
      </c>
      <c r="AO138" s="98">
        <f>Table14[[#This Row],[Phone number available]]/$AT$2</f>
        <v>1.46875</v>
      </c>
    </row>
    <row r="139" spans="1:41" x14ac:dyDescent="0.35">
      <c r="A139" s="11">
        <v>143</v>
      </c>
      <c r="B139" s="5" t="s">
        <v>190</v>
      </c>
      <c r="C139" s="5" t="s">
        <v>175</v>
      </c>
      <c r="D139" s="5" t="s">
        <v>478</v>
      </c>
      <c r="E139" s="6">
        <v>28104</v>
      </c>
      <c r="F139" s="7">
        <f t="shared" ca="1" si="20"/>
        <v>48</v>
      </c>
      <c r="G139" s="5">
        <v>9</v>
      </c>
      <c r="H13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39" s="57">
        <v>71.98</v>
      </c>
      <c r="J139" s="34">
        <v>4.6518449999999998</v>
      </c>
      <c r="K139" s="34">
        <f t="shared" si="21"/>
        <v>76.631844999999998</v>
      </c>
      <c r="L139" s="67">
        <f t="shared" si="25"/>
        <v>2.8101580286898535E-3</v>
      </c>
      <c r="M139" s="34">
        <v>89.918414999999996</v>
      </c>
      <c r="N139" s="79">
        <f t="shared" si="26"/>
        <v>1.6839214523770699E-3</v>
      </c>
      <c r="O139" s="80">
        <v>9093</v>
      </c>
      <c r="P139" s="68">
        <f>Table14[[#This Row],[Customer Regisered on MB]]/$O$1</f>
        <v>3.0790131040061711E-3</v>
      </c>
      <c r="Q139" s="194">
        <v>411</v>
      </c>
      <c r="R139" s="107">
        <v>473</v>
      </c>
      <c r="S139" s="107">
        <v>31</v>
      </c>
      <c r="T139" s="107">
        <v>22</v>
      </c>
      <c r="U139" s="195">
        <v>2</v>
      </c>
      <c r="V139" s="16">
        <f>SUM(Table14[[#This Row],[MB Registration]:[Standalone upsell + Rnwl]])</f>
        <v>939</v>
      </c>
      <c r="W139" s="8">
        <v>968</v>
      </c>
      <c r="X139" s="9">
        <f t="shared" si="22"/>
        <v>-3.0883919062832721E-2</v>
      </c>
      <c r="Y139" s="8">
        <f t="shared" si="23"/>
        <v>-29</v>
      </c>
      <c r="Z139" s="42" t="str">
        <f t="shared" si="24"/>
        <v>F. 750-100</v>
      </c>
      <c r="AA139" s="197">
        <v>967</v>
      </c>
      <c r="AB139" s="85">
        <f>IFERROR(Table14[[#This Row],[Phone number available]]/Table14[[#This Row],[Distinct leads]],0)</f>
        <v>0.99896694214876036</v>
      </c>
      <c r="AC139" s="84">
        <v>237</v>
      </c>
      <c r="AD139" s="100">
        <f>IFERROR(Table14[[#This Row],[Email available]]/Table14[[#This Row],[Distinct leads]],0)</f>
        <v>0.24483471074380164</v>
      </c>
      <c r="AE139" s="81">
        <v>33</v>
      </c>
      <c r="AF139" s="102">
        <f>IFERROR(Table14[[#This Row],[HNI (as per customer segmentation)]]/Table14[[#This Row],[Phone number available]],0)</f>
        <v>3.4126163391933813E-2</v>
      </c>
      <c r="AG139" s="18">
        <v>289</v>
      </c>
      <c r="AH139" s="9">
        <f>IFERROR(Table14[[#This Row],[MB Registered]]/Table14[[#This Row],[Phone number available]],0)</f>
        <v>0.29886246122026888</v>
      </c>
      <c r="AI139" s="18">
        <v>78</v>
      </c>
      <c r="AJ139" s="9">
        <f>IFERROR(Table14[[#This Row],[IB Registered]]/Table14[[#This Row],[Phone number available]],0)</f>
        <v>8.0661840744570834E-2</v>
      </c>
      <c r="AK139" s="18">
        <v>800</v>
      </c>
      <c r="AL139" s="9">
        <f>IFERROR(Table14[[#This Row],[MB Eligible]]/Table14[[#This Row],[Phone number available]],0)</f>
        <v>0.82730093071354704</v>
      </c>
      <c r="AM139" s="18">
        <v>235</v>
      </c>
      <c r="AN139" s="82">
        <f>IFERROR(Table14[[#This Row],[IB Eligible]]/Table14[[#This Row],[Phone number available]],0)</f>
        <v>0.24301964839710444</v>
      </c>
      <c r="AO139" s="98">
        <f>Table14[[#This Row],[Phone number available]]/$AT$2</f>
        <v>1.6788194444444444</v>
      </c>
    </row>
    <row r="140" spans="1:41" x14ac:dyDescent="0.35">
      <c r="A140" s="11">
        <v>144</v>
      </c>
      <c r="B140" s="5" t="s">
        <v>179</v>
      </c>
      <c r="C140" s="5" t="s">
        <v>175</v>
      </c>
      <c r="D140" s="5" t="s">
        <v>479</v>
      </c>
      <c r="E140" s="6">
        <v>28264</v>
      </c>
      <c r="F140" s="7">
        <f t="shared" ca="1" si="20"/>
        <v>48</v>
      </c>
      <c r="G140" s="5">
        <v>5</v>
      </c>
      <c r="H14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40" s="57">
        <v>18.412140999999998</v>
      </c>
      <c r="J140" s="34">
        <v>1.4234690000000001</v>
      </c>
      <c r="K140" s="34">
        <f t="shared" si="21"/>
        <v>19.835609999999999</v>
      </c>
      <c r="L140" s="67">
        <f t="shared" si="25"/>
        <v>7.2738949056310397E-4</v>
      </c>
      <c r="M140" s="34">
        <v>20.715218</v>
      </c>
      <c r="N140" s="79">
        <f t="shared" si="26"/>
        <v>3.8793833255254355E-4</v>
      </c>
      <c r="O140" s="80">
        <v>1257</v>
      </c>
      <c r="P140" s="68">
        <f>Table14[[#This Row],[Customer Regisered on MB]]/$O$1</f>
        <v>4.2563724532450862E-4</v>
      </c>
      <c r="Q140" s="194">
        <v>15</v>
      </c>
      <c r="R140" s="107">
        <v>78</v>
      </c>
      <c r="S140" s="107">
        <v>3</v>
      </c>
      <c r="T140" s="107">
        <v>6</v>
      </c>
      <c r="U140" s="195">
        <v>0</v>
      </c>
      <c r="V140" s="16">
        <f>SUM(Table14[[#This Row],[MB Registration]:[Standalone upsell + Rnwl]])</f>
        <v>102</v>
      </c>
      <c r="W140" s="8">
        <v>108</v>
      </c>
      <c r="X140" s="9">
        <f t="shared" si="22"/>
        <v>-5.8823529411764719E-2</v>
      </c>
      <c r="Y140" s="8">
        <f t="shared" si="23"/>
        <v>-6</v>
      </c>
      <c r="Z140" s="42" t="str">
        <f t="shared" si="24"/>
        <v>C. 100-250</v>
      </c>
      <c r="AA140" s="197">
        <v>108</v>
      </c>
      <c r="AB140" s="85">
        <f>IFERROR(Table14[[#This Row],[Phone number available]]/Table14[[#This Row],[Distinct leads]],0)</f>
        <v>1</v>
      </c>
      <c r="AC140" s="84">
        <v>65</v>
      </c>
      <c r="AD140" s="100">
        <f>IFERROR(Table14[[#This Row],[Email available]]/Table14[[#This Row],[Distinct leads]],0)</f>
        <v>0.60185185185185186</v>
      </c>
      <c r="AE140" s="81">
        <v>10</v>
      </c>
      <c r="AF140" s="102">
        <f>IFERROR(Table14[[#This Row],[HNI (as per customer segmentation)]]/Table14[[#This Row],[Phone number available]],0)</f>
        <v>9.2592592592592587E-2</v>
      </c>
      <c r="AG140" s="18">
        <v>44</v>
      </c>
      <c r="AH140" s="9">
        <f>IFERROR(Table14[[#This Row],[MB Registered]]/Table14[[#This Row],[Phone number available]],0)</f>
        <v>0.40740740740740738</v>
      </c>
      <c r="AI140" s="18">
        <v>18</v>
      </c>
      <c r="AJ140" s="9">
        <f>IFERROR(Table14[[#This Row],[IB Registered]]/Table14[[#This Row],[Phone number available]],0)</f>
        <v>0.16666666666666666</v>
      </c>
      <c r="AK140" s="18">
        <v>74</v>
      </c>
      <c r="AL140" s="9">
        <f>IFERROR(Table14[[#This Row],[MB Eligible]]/Table14[[#This Row],[Phone number available]],0)</f>
        <v>0.68518518518518523</v>
      </c>
      <c r="AM140" s="18">
        <v>47</v>
      </c>
      <c r="AN140" s="82">
        <f>IFERROR(Table14[[#This Row],[IB Eligible]]/Table14[[#This Row],[Phone number available]],0)</f>
        <v>0.43518518518518517</v>
      </c>
      <c r="AO140" s="98">
        <f>Table14[[#This Row],[Phone number available]]/$AT$2</f>
        <v>0.1875</v>
      </c>
    </row>
    <row r="141" spans="1:41" x14ac:dyDescent="0.35">
      <c r="A141" s="11">
        <v>145</v>
      </c>
      <c r="B141" s="5" t="s">
        <v>188</v>
      </c>
      <c r="C141" s="5" t="s">
        <v>343</v>
      </c>
      <c r="D141" s="5" t="s">
        <v>480</v>
      </c>
      <c r="E141" s="6">
        <v>28486</v>
      </c>
      <c r="F141" s="7">
        <f t="shared" ca="1" si="20"/>
        <v>47</v>
      </c>
      <c r="G141" s="5">
        <v>7</v>
      </c>
      <c r="H14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41" s="57">
        <v>42.887695000000001</v>
      </c>
      <c r="J141" s="34">
        <v>0.44736100000000001</v>
      </c>
      <c r="K141" s="34">
        <f t="shared" si="21"/>
        <v>43.335056000000002</v>
      </c>
      <c r="L141" s="67">
        <f t="shared" si="25"/>
        <v>1.5891351114164667E-3</v>
      </c>
      <c r="M141" s="34">
        <v>26.588125999999999</v>
      </c>
      <c r="N141" s="79">
        <f t="shared" si="26"/>
        <v>4.9792154087574308E-4</v>
      </c>
      <c r="O141" s="80">
        <v>1420</v>
      </c>
      <c r="P141" s="68">
        <f>Table14[[#This Row],[Customer Regisered on MB]]/$O$1</f>
        <v>4.8083125565696281E-4</v>
      </c>
      <c r="Q141" s="194">
        <v>97</v>
      </c>
      <c r="R141" s="107">
        <v>90</v>
      </c>
      <c r="S141" s="107">
        <v>0</v>
      </c>
      <c r="T141" s="107">
        <v>11</v>
      </c>
      <c r="U141" s="195">
        <v>0</v>
      </c>
      <c r="V141" s="16">
        <f>SUM(Table14[[#This Row],[MB Registration]:[Standalone upsell + Rnwl]])</f>
        <v>198</v>
      </c>
      <c r="W141" s="8">
        <v>193</v>
      </c>
      <c r="X141" s="9">
        <f t="shared" si="22"/>
        <v>2.5252525252525304E-2</v>
      </c>
      <c r="Y141" s="8">
        <f t="shared" si="23"/>
        <v>5</v>
      </c>
      <c r="Z141" s="42" t="str">
        <f t="shared" si="24"/>
        <v>C. 100-250</v>
      </c>
      <c r="AA141" s="197">
        <v>193</v>
      </c>
      <c r="AB141" s="85">
        <f>IFERROR(Table14[[#This Row],[Phone number available]]/Table14[[#This Row],[Distinct leads]],0)</f>
        <v>1</v>
      </c>
      <c r="AC141" s="84">
        <v>41</v>
      </c>
      <c r="AD141" s="100">
        <f>IFERROR(Table14[[#This Row],[Email available]]/Table14[[#This Row],[Distinct leads]],0)</f>
        <v>0.21243523316062177</v>
      </c>
      <c r="AE141" s="81">
        <v>5</v>
      </c>
      <c r="AF141" s="102">
        <f>IFERROR(Table14[[#This Row],[HNI (as per customer segmentation)]]/Table14[[#This Row],[Phone number available]],0)</f>
        <v>2.5906735751295335E-2</v>
      </c>
      <c r="AG141" s="18">
        <v>25</v>
      </c>
      <c r="AH141" s="9">
        <f>IFERROR(Table14[[#This Row],[MB Registered]]/Table14[[#This Row],[Phone number available]],0)</f>
        <v>0.12953367875647667</v>
      </c>
      <c r="AI141" s="18">
        <v>11</v>
      </c>
      <c r="AJ141" s="9">
        <f>IFERROR(Table14[[#This Row],[IB Registered]]/Table14[[#This Row],[Phone number available]],0)</f>
        <v>5.6994818652849742E-2</v>
      </c>
      <c r="AK141" s="18">
        <v>153</v>
      </c>
      <c r="AL141" s="9">
        <f>IFERROR(Table14[[#This Row],[MB Eligible]]/Table14[[#This Row],[Phone number available]],0)</f>
        <v>0.79274611398963735</v>
      </c>
      <c r="AM141" s="18">
        <v>40</v>
      </c>
      <c r="AN141" s="82">
        <f>IFERROR(Table14[[#This Row],[IB Eligible]]/Table14[[#This Row],[Phone number available]],0)</f>
        <v>0.20725388601036268</v>
      </c>
      <c r="AO141" s="98">
        <f>Table14[[#This Row],[Phone number available]]/$AT$2</f>
        <v>0.33506944444444442</v>
      </c>
    </row>
    <row r="142" spans="1:41" x14ac:dyDescent="0.35">
      <c r="A142" s="11">
        <v>146</v>
      </c>
      <c r="B142" s="5" t="s">
        <v>313</v>
      </c>
      <c r="C142" s="5" t="s">
        <v>356</v>
      </c>
      <c r="D142" s="5" t="s">
        <v>481</v>
      </c>
      <c r="E142" s="6">
        <v>35146</v>
      </c>
      <c r="F142" s="7">
        <f t="shared" ca="1" si="20"/>
        <v>29</v>
      </c>
      <c r="G142" s="5">
        <v>8</v>
      </c>
      <c r="H14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42" s="57">
        <v>52.435321999999999</v>
      </c>
      <c r="J142" s="34">
        <v>5.6876959999999999</v>
      </c>
      <c r="K142" s="34">
        <f t="shared" si="21"/>
        <v>58.123018000000002</v>
      </c>
      <c r="L142" s="67">
        <f t="shared" si="25"/>
        <v>2.1314228527890056E-3</v>
      </c>
      <c r="M142" s="34">
        <v>232.839406</v>
      </c>
      <c r="N142" s="79">
        <f t="shared" si="26"/>
        <v>4.3604335187862713E-3</v>
      </c>
      <c r="O142" s="80">
        <v>2659</v>
      </c>
      <c r="P142" s="68">
        <f>Table14[[#This Row],[Customer Regisered on MB]]/$O$1</f>
        <v>9.0037345689567895E-4</v>
      </c>
      <c r="Q142" s="194">
        <v>93</v>
      </c>
      <c r="R142" s="107">
        <v>307</v>
      </c>
      <c r="S142" s="107">
        <v>28</v>
      </c>
      <c r="T142" s="107">
        <v>35</v>
      </c>
      <c r="U142" s="195">
        <v>0</v>
      </c>
      <c r="V142" s="16">
        <f>SUM(Table14[[#This Row],[MB Registration]:[Standalone upsell + Rnwl]])</f>
        <v>463</v>
      </c>
      <c r="W142" s="8">
        <v>478</v>
      </c>
      <c r="X142" s="9">
        <f t="shared" si="22"/>
        <v>-3.2397408207343492E-2</v>
      </c>
      <c r="Y142" s="8">
        <f t="shared" si="23"/>
        <v>-15</v>
      </c>
      <c r="Z142" s="42" t="str">
        <f t="shared" si="24"/>
        <v>D. 240-500</v>
      </c>
      <c r="AA142" s="197">
        <v>476</v>
      </c>
      <c r="AB142" s="85">
        <f>IFERROR(Table14[[#This Row],[Phone number available]]/Table14[[#This Row],[Distinct leads]],0)</f>
        <v>0.99581589958159</v>
      </c>
      <c r="AC142" s="84">
        <v>243</v>
      </c>
      <c r="AD142" s="100">
        <f>IFERROR(Table14[[#This Row],[Email available]]/Table14[[#This Row],[Distinct leads]],0)</f>
        <v>0.50836820083682011</v>
      </c>
      <c r="AE142" s="81">
        <v>55</v>
      </c>
      <c r="AF142" s="102">
        <f>IFERROR(Table14[[#This Row],[HNI (as per customer segmentation)]]/Table14[[#This Row],[Phone number available]],0)</f>
        <v>0.11554621848739496</v>
      </c>
      <c r="AG142" s="18">
        <v>180</v>
      </c>
      <c r="AH142" s="9">
        <f>IFERROR(Table14[[#This Row],[MB Registered]]/Table14[[#This Row],[Phone number available]],0)</f>
        <v>0.37815126050420167</v>
      </c>
      <c r="AI142" s="18">
        <v>125</v>
      </c>
      <c r="AJ142" s="9">
        <f>IFERROR(Table14[[#This Row],[IB Registered]]/Table14[[#This Row],[Phone number available]],0)</f>
        <v>0.26260504201680673</v>
      </c>
      <c r="AK142" s="18">
        <v>338</v>
      </c>
      <c r="AL142" s="9">
        <f>IFERROR(Table14[[#This Row],[MB Eligible]]/Table14[[#This Row],[Phone number available]],0)</f>
        <v>0.71008403361344541</v>
      </c>
      <c r="AM142" s="18">
        <v>221</v>
      </c>
      <c r="AN142" s="82">
        <f>IFERROR(Table14[[#This Row],[IB Eligible]]/Table14[[#This Row],[Phone number available]],0)</f>
        <v>0.4642857142857143</v>
      </c>
      <c r="AO142" s="98">
        <f>Table14[[#This Row],[Phone number available]]/$AT$2</f>
        <v>0.82638888888888884</v>
      </c>
    </row>
    <row r="143" spans="1:41" x14ac:dyDescent="0.35">
      <c r="A143" s="11">
        <v>147</v>
      </c>
      <c r="B143" s="5" t="s">
        <v>315</v>
      </c>
      <c r="C143" s="5" t="s">
        <v>340</v>
      </c>
      <c r="D143" s="5" t="s">
        <v>482</v>
      </c>
      <c r="E143" s="6">
        <v>35153</v>
      </c>
      <c r="F143" s="7">
        <f t="shared" ca="1" si="20"/>
        <v>29</v>
      </c>
      <c r="G143" s="5">
        <v>17</v>
      </c>
      <c r="H143" s="189" t="str">
        <f>IF(Table14[[#This Row],[No of Employees]]&lt;5,"A. Below 5",IF(Table14[[#This Row],[No of Employees]]&lt;10,"B. 5 to 10",IF(Table14[[#This Row],[No of Employees]]&lt;15,"C. 10 to 15","D. Above 15")))</f>
        <v>D. Above 15</v>
      </c>
      <c r="I143" s="57">
        <v>21.519869</v>
      </c>
      <c r="J143" s="34">
        <v>24.792358</v>
      </c>
      <c r="K143" s="34">
        <f t="shared" si="21"/>
        <v>46.312227</v>
      </c>
      <c r="L143" s="67">
        <f t="shared" si="25"/>
        <v>1.6983106243958633E-3</v>
      </c>
      <c r="M143" s="34">
        <v>228.768643</v>
      </c>
      <c r="N143" s="79">
        <f t="shared" si="26"/>
        <v>4.284199466581917E-3</v>
      </c>
      <c r="O143" s="80">
        <v>3074</v>
      </c>
      <c r="P143" s="68">
        <f>Table14[[#This Row],[Customer Regisered on MB]]/$O$1</f>
        <v>1.0408980844292279E-3</v>
      </c>
      <c r="Q143" s="194">
        <v>46</v>
      </c>
      <c r="R143" s="107">
        <v>115</v>
      </c>
      <c r="S143" s="107">
        <v>16</v>
      </c>
      <c r="T143" s="107">
        <v>10</v>
      </c>
      <c r="U143" s="195">
        <v>0</v>
      </c>
      <c r="V143" s="16">
        <f>SUM(Table14[[#This Row],[MB Registration]:[Standalone upsell + Rnwl]])</f>
        <v>187</v>
      </c>
      <c r="W143" s="8">
        <v>204</v>
      </c>
      <c r="X143" s="9">
        <f t="shared" si="22"/>
        <v>-9.0909090909090828E-2</v>
      </c>
      <c r="Y143" s="8">
        <f t="shared" si="23"/>
        <v>-17</v>
      </c>
      <c r="Z143" s="42" t="str">
        <f t="shared" si="24"/>
        <v>C. 100-250</v>
      </c>
      <c r="AA143" s="197">
        <v>204</v>
      </c>
      <c r="AB143" s="85">
        <f>IFERROR(Table14[[#This Row],[Phone number available]]/Table14[[#This Row],[Distinct leads]],0)</f>
        <v>1</v>
      </c>
      <c r="AC143" s="84">
        <v>127</v>
      </c>
      <c r="AD143" s="100">
        <f>IFERROR(Table14[[#This Row],[Email available]]/Table14[[#This Row],[Distinct leads]],0)</f>
        <v>0.62254901960784315</v>
      </c>
      <c r="AE143" s="81">
        <v>22</v>
      </c>
      <c r="AF143" s="102">
        <f>IFERROR(Table14[[#This Row],[HNI (as per customer segmentation)]]/Table14[[#This Row],[Phone number available]],0)</f>
        <v>0.10784313725490197</v>
      </c>
      <c r="AG143" s="18">
        <v>92</v>
      </c>
      <c r="AH143" s="9">
        <f>IFERROR(Table14[[#This Row],[MB Registered]]/Table14[[#This Row],[Phone number available]],0)</f>
        <v>0.45098039215686275</v>
      </c>
      <c r="AI143" s="18">
        <v>77</v>
      </c>
      <c r="AJ143" s="9">
        <f>IFERROR(Table14[[#This Row],[IB Registered]]/Table14[[#This Row],[Phone number available]],0)</f>
        <v>0.37745098039215685</v>
      </c>
      <c r="AK143" s="18">
        <v>160</v>
      </c>
      <c r="AL143" s="9">
        <f>IFERROR(Table14[[#This Row],[MB Eligible]]/Table14[[#This Row],[Phone number available]],0)</f>
        <v>0.78431372549019607</v>
      </c>
      <c r="AM143" s="18">
        <v>110</v>
      </c>
      <c r="AN143" s="82">
        <f>IFERROR(Table14[[#This Row],[IB Eligible]]/Table14[[#This Row],[Phone number available]],0)</f>
        <v>0.53921568627450978</v>
      </c>
      <c r="AO143" s="98">
        <f>Table14[[#This Row],[Phone number available]]/$AT$2</f>
        <v>0.35416666666666669</v>
      </c>
    </row>
    <row r="144" spans="1:41" x14ac:dyDescent="0.35">
      <c r="A144" s="11">
        <v>148</v>
      </c>
      <c r="B144" s="5" t="s">
        <v>213</v>
      </c>
      <c r="C144" s="5" t="s">
        <v>340</v>
      </c>
      <c r="D144" s="5" t="s">
        <v>483</v>
      </c>
      <c r="E144" s="6">
        <v>35104</v>
      </c>
      <c r="F144" s="7">
        <f t="shared" ca="1" si="20"/>
        <v>29</v>
      </c>
      <c r="G144" s="5">
        <v>7</v>
      </c>
      <c r="H14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44" s="57">
        <v>29.641345999999999</v>
      </c>
      <c r="J144" s="34">
        <v>7.7707329999999999</v>
      </c>
      <c r="K144" s="34">
        <f t="shared" si="21"/>
        <v>37.412078999999999</v>
      </c>
      <c r="L144" s="67">
        <f t="shared" si="25"/>
        <v>1.3719342679512554E-3</v>
      </c>
      <c r="M144" s="34">
        <v>81.675828999999993</v>
      </c>
      <c r="N144" s="79">
        <f t="shared" si="26"/>
        <v>1.5295607756629294E-3</v>
      </c>
      <c r="O144" s="80">
        <v>3971</v>
      </c>
      <c r="P144" s="68">
        <f>Table14[[#This Row],[Customer Regisered on MB]]/$O$1</f>
        <v>1.3446344480378869E-3</v>
      </c>
      <c r="Q144" s="194">
        <v>90</v>
      </c>
      <c r="R144" s="107">
        <v>230</v>
      </c>
      <c r="S144" s="107">
        <v>12</v>
      </c>
      <c r="T144" s="107">
        <v>16</v>
      </c>
      <c r="U144" s="195">
        <v>0</v>
      </c>
      <c r="V144" s="16">
        <f>SUM(Table14[[#This Row],[MB Registration]:[Standalone upsell + Rnwl]])</f>
        <v>348</v>
      </c>
      <c r="W144" s="8">
        <v>357</v>
      </c>
      <c r="X144" s="9">
        <f t="shared" si="22"/>
        <v>-2.5862068965517349E-2</v>
      </c>
      <c r="Y144" s="8">
        <f t="shared" si="23"/>
        <v>-9</v>
      </c>
      <c r="Z144" s="42" t="str">
        <f t="shared" si="24"/>
        <v>D. 240-500</v>
      </c>
      <c r="AA144" s="197">
        <v>356</v>
      </c>
      <c r="AB144" s="85">
        <f>IFERROR(Table14[[#This Row],[Phone number available]]/Table14[[#This Row],[Distinct leads]],0)</f>
        <v>0.99719887955182074</v>
      </c>
      <c r="AC144" s="84">
        <v>136</v>
      </c>
      <c r="AD144" s="100">
        <f>IFERROR(Table14[[#This Row],[Email available]]/Table14[[#This Row],[Distinct leads]],0)</f>
        <v>0.38095238095238093</v>
      </c>
      <c r="AE144" s="81">
        <v>31</v>
      </c>
      <c r="AF144" s="102">
        <f>IFERROR(Table14[[#This Row],[HNI (as per customer segmentation)]]/Table14[[#This Row],[Phone number available]],0)</f>
        <v>8.7078651685393263E-2</v>
      </c>
      <c r="AG144" s="18">
        <v>126</v>
      </c>
      <c r="AH144" s="9">
        <f>IFERROR(Table14[[#This Row],[MB Registered]]/Table14[[#This Row],[Phone number available]],0)</f>
        <v>0.3539325842696629</v>
      </c>
      <c r="AI144" s="18">
        <v>88</v>
      </c>
      <c r="AJ144" s="9">
        <f>IFERROR(Table14[[#This Row],[IB Registered]]/Table14[[#This Row],[Phone number available]],0)</f>
        <v>0.24719101123595505</v>
      </c>
      <c r="AK144" s="18">
        <v>261</v>
      </c>
      <c r="AL144" s="9">
        <f>IFERROR(Table14[[#This Row],[MB Eligible]]/Table14[[#This Row],[Phone number available]],0)</f>
        <v>0.7331460674157303</v>
      </c>
      <c r="AM144" s="18">
        <v>140</v>
      </c>
      <c r="AN144" s="82">
        <f>IFERROR(Table14[[#This Row],[IB Eligible]]/Table14[[#This Row],[Phone number available]],0)</f>
        <v>0.39325842696629215</v>
      </c>
      <c r="AO144" s="98">
        <f>Table14[[#This Row],[Phone number available]]/$AT$2</f>
        <v>0.61805555555555558</v>
      </c>
    </row>
    <row r="145" spans="1:41" x14ac:dyDescent="0.35">
      <c r="A145" s="11">
        <v>149</v>
      </c>
      <c r="B145" s="5" t="s">
        <v>184</v>
      </c>
      <c r="C145" s="5" t="s">
        <v>175</v>
      </c>
      <c r="D145" s="5" t="s">
        <v>484</v>
      </c>
      <c r="E145" s="6">
        <v>35135</v>
      </c>
      <c r="F145" s="7">
        <f t="shared" ca="1" si="20"/>
        <v>29</v>
      </c>
      <c r="G145" s="5">
        <v>10</v>
      </c>
      <c r="H145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145" s="57">
        <v>47.188917000000004</v>
      </c>
      <c r="J145" s="34">
        <v>4.3460770000000002</v>
      </c>
      <c r="K145" s="34">
        <f t="shared" si="21"/>
        <v>51.534994000000005</v>
      </c>
      <c r="L145" s="67">
        <f t="shared" si="25"/>
        <v>1.8898341433327547E-3</v>
      </c>
      <c r="M145" s="34">
        <v>148.257746</v>
      </c>
      <c r="N145" s="79">
        <f t="shared" si="26"/>
        <v>2.7764546224538179E-3</v>
      </c>
      <c r="O145" s="80">
        <v>7765</v>
      </c>
      <c r="P145" s="68">
        <f>Table14[[#This Row],[Customer Regisered on MB]]/$O$1</f>
        <v>2.6293342958988142E-3</v>
      </c>
      <c r="Q145" s="194">
        <v>550</v>
      </c>
      <c r="R145" s="107">
        <v>373</v>
      </c>
      <c r="S145" s="107">
        <v>51</v>
      </c>
      <c r="T145" s="107">
        <v>21</v>
      </c>
      <c r="U145" s="195">
        <v>2</v>
      </c>
      <c r="V145" s="16">
        <f>SUM(Table14[[#This Row],[MB Registration]:[Standalone upsell + Rnwl]])</f>
        <v>997</v>
      </c>
      <c r="W145" s="8">
        <v>992</v>
      </c>
      <c r="X145" s="9">
        <f t="shared" si="22"/>
        <v>5.015045135406182E-3</v>
      </c>
      <c r="Y145" s="8">
        <f t="shared" si="23"/>
        <v>5</v>
      </c>
      <c r="Z145" s="42" t="str">
        <f t="shared" si="24"/>
        <v>F. 750-100</v>
      </c>
      <c r="AA145" s="197">
        <v>992</v>
      </c>
      <c r="AB145" s="85">
        <f>IFERROR(Table14[[#This Row],[Phone number available]]/Table14[[#This Row],[Distinct leads]],0)</f>
        <v>1</v>
      </c>
      <c r="AC145" s="84">
        <v>175</v>
      </c>
      <c r="AD145" s="100">
        <f>IFERROR(Table14[[#This Row],[Email available]]/Table14[[#This Row],[Distinct leads]],0)</f>
        <v>0.17641129032258066</v>
      </c>
      <c r="AE145" s="81">
        <v>19</v>
      </c>
      <c r="AF145" s="102">
        <f>IFERROR(Table14[[#This Row],[HNI (as per customer segmentation)]]/Table14[[#This Row],[Phone number available]],0)</f>
        <v>1.9153225806451613E-2</v>
      </c>
      <c r="AG145" s="18">
        <v>230</v>
      </c>
      <c r="AH145" s="9">
        <f>IFERROR(Table14[[#This Row],[MB Registered]]/Table14[[#This Row],[Phone number available]],0)</f>
        <v>0.23185483870967741</v>
      </c>
      <c r="AI145" s="18">
        <v>61</v>
      </c>
      <c r="AJ145" s="9">
        <f>IFERROR(Table14[[#This Row],[IB Registered]]/Table14[[#This Row],[Phone number available]],0)</f>
        <v>6.1491935483870969E-2</v>
      </c>
      <c r="AK145" s="18">
        <v>849</v>
      </c>
      <c r="AL145" s="9">
        <f>IFERROR(Table14[[#This Row],[MB Eligible]]/Table14[[#This Row],[Phone number available]],0)</f>
        <v>0.85584677419354838</v>
      </c>
      <c r="AM145" s="18">
        <v>174</v>
      </c>
      <c r="AN145" s="82">
        <f>IFERROR(Table14[[#This Row],[IB Eligible]]/Table14[[#This Row],[Phone number available]],0)</f>
        <v>0.17540322580645162</v>
      </c>
      <c r="AO145" s="98">
        <f>Table14[[#This Row],[Phone number available]]/$AT$2</f>
        <v>1.7222222222222223</v>
      </c>
    </row>
    <row r="146" spans="1:41" x14ac:dyDescent="0.35">
      <c r="A146" s="11">
        <v>150</v>
      </c>
      <c r="B146" s="5" t="s">
        <v>213</v>
      </c>
      <c r="C146" s="5" t="s">
        <v>340</v>
      </c>
      <c r="D146" s="5" t="s">
        <v>485</v>
      </c>
      <c r="E146" s="6">
        <v>35512</v>
      </c>
      <c r="F146" s="7">
        <f t="shared" ca="1" si="20"/>
        <v>28</v>
      </c>
      <c r="G146" s="5">
        <v>5</v>
      </c>
      <c r="H14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46" s="57">
        <v>22.960588999999999</v>
      </c>
      <c r="J146" s="34">
        <v>4.5714129999999997</v>
      </c>
      <c r="K146" s="34">
        <f t="shared" si="21"/>
        <v>27.532001999999999</v>
      </c>
      <c r="L146" s="67">
        <f t="shared" si="25"/>
        <v>1.0096230420421836E-3</v>
      </c>
      <c r="M146" s="34">
        <v>120.704678</v>
      </c>
      <c r="N146" s="79">
        <f t="shared" si="26"/>
        <v>2.2604624056870503E-3</v>
      </c>
      <c r="O146" s="80">
        <v>2242</v>
      </c>
      <c r="P146" s="68">
        <f>Table14[[#This Row],[Customer Regisered on MB]]/$O$1</f>
        <v>7.5917160224148628E-4</v>
      </c>
      <c r="Q146" s="194">
        <v>42</v>
      </c>
      <c r="R146" s="107">
        <v>202</v>
      </c>
      <c r="S146" s="107">
        <v>14</v>
      </c>
      <c r="T146" s="107">
        <v>8</v>
      </c>
      <c r="U146" s="195">
        <v>0</v>
      </c>
      <c r="V146" s="16">
        <f>SUM(Table14[[#This Row],[MB Registration]:[Standalone upsell + Rnwl]])</f>
        <v>266</v>
      </c>
      <c r="W146" s="8">
        <v>281</v>
      </c>
      <c r="X146" s="9">
        <f t="shared" si="22"/>
        <v>-5.6390977443609103E-2</v>
      </c>
      <c r="Y146" s="8">
        <f t="shared" si="23"/>
        <v>-15</v>
      </c>
      <c r="Z146" s="42" t="str">
        <f t="shared" si="24"/>
        <v>D. 240-500</v>
      </c>
      <c r="AA146" s="197">
        <v>281</v>
      </c>
      <c r="AB146" s="85">
        <f>IFERROR(Table14[[#This Row],[Phone number available]]/Table14[[#This Row],[Distinct leads]],0)</f>
        <v>1</v>
      </c>
      <c r="AC146" s="84">
        <v>178</v>
      </c>
      <c r="AD146" s="100">
        <f>IFERROR(Table14[[#This Row],[Email available]]/Table14[[#This Row],[Distinct leads]],0)</f>
        <v>0.63345195729537362</v>
      </c>
      <c r="AE146" s="81">
        <v>26</v>
      </c>
      <c r="AF146" s="102">
        <f>IFERROR(Table14[[#This Row],[HNI (as per customer segmentation)]]/Table14[[#This Row],[Phone number available]],0)</f>
        <v>9.2526690391459068E-2</v>
      </c>
      <c r="AG146" s="18">
        <v>139</v>
      </c>
      <c r="AH146" s="9">
        <f>IFERROR(Table14[[#This Row],[MB Registered]]/Table14[[#This Row],[Phone number available]],0)</f>
        <v>0.49466192170818507</v>
      </c>
      <c r="AI146" s="18">
        <v>135</v>
      </c>
      <c r="AJ146" s="9">
        <f>IFERROR(Table14[[#This Row],[IB Registered]]/Table14[[#This Row],[Phone number available]],0)</f>
        <v>0.4804270462633452</v>
      </c>
      <c r="AK146" s="18">
        <v>214</v>
      </c>
      <c r="AL146" s="9">
        <f>IFERROR(Table14[[#This Row],[MB Eligible]]/Table14[[#This Row],[Phone number available]],0)</f>
        <v>0.76156583629893237</v>
      </c>
      <c r="AM146" s="18">
        <v>178</v>
      </c>
      <c r="AN146" s="82">
        <f>IFERROR(Table14[[#This Row],[IB Eligible]]/Table14[[#This Row],[Phone number available]],0)</f>
        <v>0.63345195729537362</v>
      </c>
      <c r="AO146" s="98">
        <f>Table14[[#This Row],[Phone number available]]/$AT$2</f>
        <v>0.48784722222222221</v>
      </c>
    </row>
    <row r="147" spans="1:41" x14ac:dyDescent="0.35">
      <c r="A147" s="11">
        <v>151</v>
      </c>
      <c r="B147" s="5" t="s">
        <v>314</v>
      </c>
      <c r="C147" s="5" t="s">
        <v>356</v>
      </c>
      <c r="D147" s="5" t="s">
        <v>486</v>
      </c>
      <c r="E147" s="6">
        <v>35832</v>
      </c>
      <c r="F147" s="7">
        <f t="shared" ca="1" si="20"/>
        <v>27</v>
      </c>
      <c r="G147" s="5">
        <v>8</v>
      </c>
      <c r="H14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47" s="57">
        <v>24.871319</v>
      </c>
      <c r="J147" s="34">
        <v>3.0572119999999998</v>
      </c>
      <c r="K147" s="34">
        <f t="shared" si="21"/>
        <v>27.928531</v>
      </c>
      <c r="L147" s="67">
        <f t="shared" si="25"/>
        <v>1.02416411374623E-3</v>
      </c>
      <c r="M147" s="34">
        <v>49.043497000000002</v>
      </c>
      <c r="N147" s="79">
        <f t="shared" si="26"/>
        <v>9.1844809206090294E-4</v>
      </c>
      <c r="O147" s="80">
        <v>7385</v>
      </c>
      <c r="P147" s="68">
        <f>Table14[[#This Row],[Customer Regisered on MB]]/$O$1</f>
        <v>2.5006611429765281E-3</v>
      </c>
      <c r="Q147" s="194">
        <v>111</v>
      </c>
      <c r="R147" s="107">
        <v>140</v>
      </c>
      <c r="S147" s="107">
        <v>15</v>
      </c>
      <c r="T147" s="107">
        <v>10</v>
      </c>
      <c r="U147" s="195">
        <v>0</v>
      </c>
      <c r="V147" s="16">
        <f>SUM(Table14[[#This Row],[MB Registration]:[Standalone upsell + Rnwl]])</f>
        <v>276</v>
      </c>
      <c r="W147" s="8">
        <v>290</v>
      </c>
      <c r="X147" s="9">
        <f t="shared" si="22"/>
        <v>-5.0724637681159424E-2</v>
      </c>
      <c r="Y147" s="8">
        <f t="shared" si="23"/>
        <v>-14</v>
      </c>
      <c r="Z147" s="42" t="str">
        <f t="shared" si="24"/>
        <v>D. 240-500</v>
      </c>
      <c r="AA147" s="197">
        <v>290</v>
      </c>
      <c r="AB147" s="85">
        <f>IFERROR(Table14[[#This Row],[Phone number available]]/Table14[[#This Row],[Distinct leads]],0)</f>
        <v>1</v>
      </c>
      <c r="AC147" s="84">
        <v>84</v>
      </c>
      <c r="AD147" s="100">
        <f>IFERROR(Table14[[#This Row],[Email available]]/Table14[[#This Row],[Distinct leads]],0)</f>
        <v>0.28965517241379313</v>
      </c>
      <c r="AE147" s="81">
        <v>13</v>
      </c>
      <c r="AF147" s="102">
        <f>IFERROR(Table14[[#This Row],[HNI (as per customer segmentation)]]/Table14[[#This Row],[Phone number available]],0)</f>
        <v>4.4827586206896551E-2</v>
      </c>
      <c r="AG147" s="18">
        <v>111</v>
      </c>
      <c r="AH147" s="9">
        <f>IFERROR(Table14[[#This Row],[MB Registered]]/Table14[[#This Row],[Phone number available]],0)</f>
        <v>0.38275862068965516</v>
      </c>
      <c r="AI147" s="18">
        <v>71</v>
      </c>
      <c r="AJ147" s="9">
        <f>IFERROR(Table14[[#This Row],[IB Registered]]/Table14[[#This Row],[Phone number available]],0)</f>
        <v>0.24482758620689654</v>
      </c>
      <c r="AK147" s="18">
        <v>241</v>
      </c>
      <c r="AL147" s="9">
        <f>IFERROR(Table14[[#This Row],[MB Eligible]]/Table14[[#This Row],[Phone number available]],0)</f>
        <v>0.83103448275862069</v>
      </c>
      <c r="AM147" s="18">
        <v>100</v>
      </c>
      <c r="AN147" s="82">
        <f>IFERROR(Table14[[#This Row],[IB Eligible]]/Table14[[#This Row],[Phone number available]],0)</f>
        <v>0.34482758620689657</v>
      </c>
      <c r="AO147" s="98">
        <f>Table14[[#This Row],[Phone number available]]/$AT$2</f>
        <v>0.50347222222222221</v>
      </c>
    </row>
    <row r="148" spans="1:41" x14ac:dyDescent="0.35">
      <c r="A148" s="11">
        <v>152</v>
      </c>
      <c r="B148" s="5" t="s">
        <v>213</v>
      </c>
      <c r="C148" s="5" t="s">
        <v>175</v>
      </c>
      <c r="D148" s="5" t="s">
        <v>214</v>
      </c>
      <c r="E148" s="6">
        <v>35774</v>
      </c>
      <c r="F148" s="7">
        <f t="shared" ca="1" si="20"/>
        <v>27</v>
      </c>
      <c r="G148" s="5">
        <v>6</v>
      </c>
      <c r="H14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48" s="57">
        <v>21.397473000000002</v>
      </c>
      <c r="J148" s="34">
        <v>3.9129269999999998</v>
      </c>
      <c r="K148" s="34">
        <f t="shared" si="21"/>
        <v>25.310400000000001</v>
      </c>
      <c r="L148" s="67">
        <f t="shared" si="25"/>
        <v>9.2815491744132836E-4</v>
      </c>
      <c r="M148" s="34">
        <v>41.112425999999999</v>
      </c>
      <c r="N148" s="79">
        <f t="shared" si="26"/>
        <v>7.6992122359657703E-4</v>
      </c>
      <c r="O148" s="80">
        <v>2264</v>
      </c>
      <c r="P148" s="68">
        <f>Table14[[#This Row],[Customer Regisered on MB]]/$O$1</f>
        <v>7.6662110056856605E-4</v>
      </c>
      <c r="Q148" s="194">
        <v>97</v>
      </c>
      <c r="R148" s="107">
        <v>170</v>
      </c>
      <c r="S148" s="107">
        <v>3</v>
      </c>
      <c r="T148" s="107">
        <v>17</v>
      </c>
      <c r="U148" s="195">
        <v>0</v>
      </c>
      <c r="V148" s="16">
        <f>SUM(Table14[[#This Row],[MB Registration]:[Standalone upsell + Rnwl]])</f>
        <v>287</v>
      </c>
      <c r="W148" s="8">
        <v>293</v>
      </c>
      <c r="X148" s="9">
        <f t="shared" si="22"/>
        <v>-2.0905923344947785E-2</v>
      </c>
      <c r="Y148" s="8">
        <f t="shared" si="23"/>
        <v>-6</v>
      </c>
      <c r="Z148" s="42" t="str">
        <f t="shared" si="24"/>
        <v>D. 240-500</v>
      </c>
      <c r="AA148" s="197">
        <v>293</v>
      </c>
      <c r="AB148" s="85">
        <f>IFERROR(Table14[[#This Row],[Phone number available]]/Table14[[#This Row],[Distinct leads]],0)</f>
        <v>1</v>
      </c>
      <c r="AC148" s="84">
        <v>164</v>
      </c>
      <c r="AD148" s="100">
        <f>IFERROR(Table14[[#This Row],[Email available]]/Table14[[#This Row],[Distinct leads]],0)</f>
        <v>0.55972696245733788</v>
      </c>
      <c r="AE148" s="81">
        <v>18</v>
      </c>
      <c r="AF148" s="102">
        <f>IFERROR(Table14[[#This Row],[HNI (as per customer segmentation)]]/Table14[[#This Row],[Phone number available]],0)</f>
        <v>6.1433447098976107E-2</v>
      </c>
      <c r="AG148" s="18">
        <v>113</v>
      </c>
      <c r="AH148" s="9">
        <f>IFERROR(Table14[[#This Row],[MB Registered]]/Table14[[#This Row],[Phone number available]],0)</f>
        <v>0.38566552901023893</v>
      </c>
      <c r="AI148" s="18">
        <v>115</v>
      </c>
      <c r="AJ148" s="9">
        <f>IFERROR(Table14[[#This Row],[IB Registered]]/Table14[[#This Row],[Phone number available]],0)</f>
        <v>0.39249146757679182</v>
      </c>
      <c r="AK148" s="18">
        <v>245</v>
      </c>
      <c r="AL148" s="9">
        <f>IFERROR(Table14[[#This Row],[MB Eligible]]/Table14[[#This Row],[Phone number available]],0)</f>
        <v>0.83617747440273038</v>
      </c>
      <c r="AM148" s="18">
        <v>161</v>
      </c>
      <c r="AN148" s="82">
        <f>IFERROR(Table14[[#This Row],[IB Eligible]]/Table14[[#This Row],[Phone number available]],0)</f>
        <v>0.54948805460750849</v>
      </c>
      <c r="AO148" s="98">
        <f>Table14[[#This Row],[Phone number available]]/$AT$2</f>
        <v>0.50868055555555558</v>
      </c>
    </row>
    <row r="149" spans="1:41" x14ac:dyDescent="0.35">
      <c r="A149" s="11">
        <v>153</v>
      </c>
      <c r="B149" s="5" t="s">
        <v>213</v>
      </c>
      <c r="C149" s="5" t="s">
        <v>340</v>
      </c>
      <c r="D149" s="5" t="s">
        <v>487</v>
      </c>
      <c r="E149" s="6">
        <v>36397</v>
      </c>
      <c r="F149" s="7">
        <f t="shared" ca="1" si="20"/>
        <v>25</v>
      </c>
      <c r="G149" s="5">
        <v>8</v>
      </c>
      <c r="H14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49" s="57">
        <v>18.171592</v>
      </c>
      <c r="J149" s="34">
        <v>13.269632</v>
      </c>
      <c r="K149" s="34">
        <f t="shared" si="21"/>
        <v>31.441223999999998</v>
      </c>
      <c r="L149" s="67">
        <f t="shared" si="25"/>
        <v>1.1529776955707658E-3</v>
      </c>
      <c r="M149" s="34">
        <v>163.78789699999999</v>
      </c>
      <c r="N149" s="79">
        <f t="shared" si="26"/>
        <v>3.0672910926869195E-3</v>
      </c>
      <c r="O149" s="80">
        <v>3263</v>
      </c>
      <c r="P149" s="68">
        <f>Table14[[#This Row],[Customer Regisered on MB]]/$O$1</f>
        <v>1.1048960473300489E-3</v>
      </c>
      <c r="Q149" s="194">
        <v>81</v>
      </c>
      <c r="R149" s="107">
        <v>156</v>
      </c>
      <c r="S149" s="107">
        <v>27</v>
      </c>
      <c r="T149" s="107">
        <v>13</v>
      </c>
      <c r="U149" s="195">
        <v>0</v>
      </c>
      <c r="V149" s="16">
        <f>SUM(Table14[[#This Row],[MB Registration]:[Standalone upsell + Rnwl]])</f>
        <v>277</v>
      </c>
      <c r="W149" s="8">
        <v>279</v>
      </c>
      <c r="X149" s="9">
        <f t="shared" si="22"/>
        <v>-7.2202166064982976E-3</v>
      </c>
      <c r="Y149" s="8">
        <f t="shared" si="23"/>
        <v>-2</v>
      </c>
      <c r="Z149" s="42" t="str">
        <f t="shared" si="24"/>
        <v>D. 240-500</v>
      </c>
      <c r="AA149" s="197">
        <v>279</v>
      </c>
      <c r="AB149" s="85">
        <f>IFERROR(Table14[[#This Row],[Phone number available]]/Table14[[#This Row],[Distinct leads]],0)</f>
        <v>1</v>
      </c>
      <c r="AC149" s="84">
        <v>130</v>
      </c>
      <c r="AD149" s="100">
        <f>IFERROR(Table14[[#This Row],[Email available]]/Table14[[#This Row],[Distinct leads]],0)</f>
        <v>0.46594982078853048</v>
      </c>
      <c r="AE149" s="81">
        <v>28</v>
      </c>
      <c r="AF149" s="102">
        <f>IFERROR(Table14[[#This Row],[HNI (as per customer segmentation)]]/Table14[[#This Row],[Phone number available]],0)</f>
        <v>0.1003584229390681</v>
      </c>
      <c r="AG149" s="18">
        <v>94</v>
      </c>
      <c r="AH149" s="9">
        <f>IFERROR(Table14[[#This Row],[MB Registered]]/Table14[[#This Row],[Phone number available]],0)</f>
        <v>0.33691756272401435</v>
      </c>
      <c r="AI149" s="18">
        <v>80</v>
      </c>
      <c r="AJ149" s="9">
        <f>IFERROR(Table14[[#This Row],[IB Registered]]/Table14[[#This Row],[Phone number available]],0)</f>
        <v>0.28673835125448027</v>
      </c>
      <c r="AK149" s="18">
        <v>211</v>
      </c>
      <c r="AL149" s="9">
        <f>IFERROR(Table14[[#This Row],[MB Eligible]]/Table14[[#This Row],[Phone number available]],0)</f>
        <v>0.75627240143369179</v>
      </c>
      <c r="AM149" s="18">
        <v>138</v>
      </c>
      <c r="AN149" s="82">
        <f>IFERROR(Table14[[#This Row],[IB Eligible]]/Table14[[#This Row],[Phone number available]],0)</f>
        <v>0.4946236559139785</v>
      </c>
      <c r="AO149" s="98">
        <f>Table14[[#This Row],[Phone number available]]/$AT$2</f>
        <v>0.484375</v>
      </c>
    </row>
    <row r="150" spans="1:41" x14ac:dyDescent="0.35">
      <c r="A150" s="11">
        <v>154</v>
      </c>
      <c r="B150" s="5" t="s">
        <v>213</v>
      </c>
      <c r="C150" s="5" t="s">
        <v>175</v>
      </c>
      <c r="D150" s="5" t="s">
        <v>488</v>
      </c>
      <c r="E150" s="6">
        <v>36498</v>
      </c>
      <c r="F150" s="7">
        <f t="shared" ca="1" si="20"/>
        <v>25</v>
      </c>
      <c r="G150" s="5">
        <v>5</v>
      </c>
      <c r="H15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50" s="57">
        <v>8.9613659999999999</v>
      </c>
      <c r="J150" s="34">
        <v>1.2937620000000001</v>
      </c>
      <c r="K150" s="34">
        <f t="shared" si="21"/>
        <v>10.255127999999999</v>
      </c>
      <c r="L150" s="67">
        <f t="shared" si="25"/>
        <v>3.7606468021802319E-4</v>
      </c>
      <c r="M150" s="34">
        <v>20.675239000000001</v>
      </c>
      <c r="N150" s="79">
        <f t="shared" si="26"/>
        <v>3.8718963724085928E-4</v>
      </c>
      <c r="O150" s="80">
        <v>1524</v>
      </c>
      <c r="P150" s="68">
        <f>Table14[[#This Row],[Customer Regisered on MB]]/$O$1</f>
        <v>5.1604706593043044E-4</v>
      </c>
      <c r="Q150" s="194">
        <v>23</v>
      </c>
      <c r="R150" s="107">
        <v>89</v>
      </c>
      <c r="S150" s="107">
        <v>13</v>
      </c>
      <c r="T150" s="107">
        <v>6</v>
      </c>
      <c r="U150" s="195">
        <v>0</v>
      </c>
      <c r="V150" s="16">
        <f>SUM(Table14[[#This Row],[MB Registration]:[Standalone upsell + Rnwl]])</f>
        <v>131</v>
      </c>
      <c r="W150" s="8">
        <v>135</v>
      </c>
      <c r="X150" s="9">
        <f t="shared" si="22"/>
        <v>-3.0534351145038219E-2</v>
      </c>
      <c r="Y150" s="8">
        <f t="shared" si="23"/>
        <v>-4</v>
      </c>
      <c r="Z150" s="42" t="str">
        <f t="shared" si="24"/>
        <v>C. 100-250</v>
      </c>
      <c r="AA150" s="197">
        <v>135</v>
      </c>
      <c r="AB150" s="85">
        <f>IFERROR(Table14[[#This Row],[Phone number available]]/Table14[[#This Row],[Distinct leads]],0)</f>
        <v>1</v>
      </c>
      <c r="AC150" s="84">
        <v>61</v>
      </c>
      <c r="AD150" s="100">
        <f>IFERROR(Table14[[#This Row],[Email available]]/Table14[[#This Row],[Distinct leads]],0)</f>
        <v>0.45185185185185184</v>
      </c>
      <c r="AE150" s="81">
        <v>8</v>
      </c>
      <c r="AF150" s="102">
        <f>IFERROR(Table14[[#This Row],[HNI (as per customer segmentation)]]/Table14[[#This Row],[Phone number available]],0)</f>
        <v>5.9259259259259262E-2</v>
      </c>
      <c r="AG150" s="18">
        <v>72</v>
      </c>
      <c r="AH150" s="9">
        <f>IFERROR(Table14[[#This Row],[MB Registered]]/Table14[[#This Row],[Phone number available]],0)</f>
        <v>0.53333333333333333</v>
      </c>
      <c r="AI150" s="18">
        <v>50</v>
      </c>
      <c r="AJ150" s="9">
        <f>IFERROR(Table14[[#This Row],[IB Registered]]/Table14[[#This Row],[Phone number available]],0)</f>
        <v>0.37037037037037035</v>
      </c>
      <c r="AK150" s="18">
        <v>111</v>
      </c>
      <c r="AL150" s="9">
        <f>IFERROR(Table14[[#This Row],[MB Eligible]]/Table14[[#This Row],[Phone number available]],0)</f>
        <v>0.82222222222222219</v>
      </c>
      <c r="AM150" s="18">
        <v>72</v>
      </c>
      <c r="AN150" s="82">
        <f>IFERROR(Table14[[#This Row],[IB Eligible]]/Table14[[#This Row],[Phone number available]],0)</f>
        <v>0.53333333333333333</v>
      </c>
      <c r="AO150" s="98">
        <f>Table14[[#This Row],[Phone number available]]/$AT$2</f>
        <v>0.234375</v>
      </c>
    </row>
    <row r="151" spans="1:41" x14ac:dyDescent="0.35">
      <c r="A151" s="11">
        <v>156</v>
      </c>
      <c r="B151" s="5" t="s">
        <v>213</v>
      </c>
      <c r="C151" s="5" t="s">
        <v>340</v>
      </c>
      <c r="D151" s="5" t="s">
        <v>490</v>
      </c>
      <c r="E151" s="6">
        <v>37969</v>
      </c>
      <c r="F151" s="7">
        <f t="shared" ca="1" si="20"/>
        <v>21</v>
      </c>
      <c r="G151" s="5">
        <v>7</v>
      </c>
      <c r="H15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51" s="57">
        <v>43.370911</v>
      </c>
      <c r="J151" s="34">
        <v>4.9032989999999996</v>
      </c>
      <c r="K151" s="34">
        <f t="shared" si="21"/>
        <v>48.274209999999997</v>
      </c>
      <c r="L151" s="67">
        <f t="shared" si="25"/>
        <v>1.7702582889679872E-3</v>
      </c>
      <c r="M151" s="34">
        <v>119.282563</v>
      </c>
      <c r="N151" s="79">
        <f t="shared" si="26"/>
        <v>2.2338301529249522E-3</v>
      </c>
      <c r="O151" s="80">
        <v>2800</v>
      </c>
      <c r="P151" s="68">
        <f>Table14[[#This Row],[Customer Regisered on MB]]/$O$1</f>
        <v>9.4811796890105341E-4</v>
      </c>
      <c r="Q151" s="194">
        <v>34</v>
      </c>
      <c r="R151" s="107">
        <v>232</v>
      </c>
      <c r="S151" s="107">
        <v>15</v>
      </c>
      <c r="T151" s="107">
        <v>15</v>
      </c>
      <c r="U151" s="195">
        <v>0</v>
      </c>
      <c r="V151" s="16">
        <f>SUM(Table14[[#This Row],[MB Registration]:[Standalone upsell + Rnwl]])</f>
        <v>296</v>
      </c>
      <c r="W151" s="8">
        <v>303</v>
      </c>
      <c r="X151" s="9">
        <f t="shared" si="22"/>
        <v>-2.3648648648648685E-2</v>
      </c>
      <c r="Y151" s="8">
        <f t="shared" si="23"/>
        <v>-7</v>
      </c>
      <c r="Z151" s="42" t="str">
        <f t="shared" si="24"/>
        <v>D. 240-500</v>
      </c>
      <c r="AA151" s="197">
        <v>303</v>
      </c>
      <c r="AB151" s="85">
        <f>IFERROR(Table14[[#This Row],[Phone number available]]/Table14[[#This Row],[Distinct leads]],0)</f>
        <v>1</v>
      </c>
      <c r="AC151" s="84">
        <v>200</v>
      </c>
      <c r="AD151" s="100">
        <f>IFERROR(Table14[[#This Row],[Email available]]/Table14[[#This Row],[Distinct leads]],0)</f>
        <v>0.66006600660066006</v>
      </c>
      <c r="AE151" s="81">
        <v>23</v>
      </c>
      <c r="AF151" s="102">
        <f>IFERROR(Table14[[#This Row],[HNI (as per customer segmentation)]]/Table14[[#This Row],[Phone number available]],0)</f>
        <v>7.590759075907591E-2</v>
      </c>
      <c r="AG151" s="18">
        <v>150</v>
      </c>
      <c r="AH151" s="9">
        <f>IFERROR(Table14[[#This Row],[MB Registered]]/Table14[[#This Row],[Phone number available]],0)</f>
        <v>0.49504950495049505</v>
      </c>
      <c r="AI151" s="18">
        <v>141</v>
      </c>
      <c r="AJ151" s="9">
        <f>IFERROR(Table14[[#This Row],[IB Registered]]/Table14[[#This Row],[Phone number available]],0)</f>
        <v>0.46534653465346537</v>
      </c>
      <c r="AK151" s="18">
        <v>196</v>
      </c>
      <c r="AL151" s="9">
        <f>IFERROR(Table14[[#This Row],[MB Eligible]]/Table14[[#This Row],[Phone number available]],0)</f>
        <v>0.64686468646864681</v>
      </c>
      <c r="AM151" s="18">
        <v>187</v>
      </c>
      <c r="AN151" s="82">
        <f>IFERROR(Table14[[#This Row],[IB Eligible]]/Table14[[#This Row],[Phone number available]],0)</f>
        <v>0.61716171617161719</v>
      </c>
      <c r="AO151" s="98">
        <f>Table14[[#This Row],[Phone number available]]/$AT$2</f>
        <v>0.52604166666666663</v>
      </c>
    </row>
    <row r="152" spans="1:41" x14ac:dyDescent="0.35">
      <c r="A152" s="11">
        <v>157</v>
      </c>
      <c r="B152" s="5" t="s">
        <v>213</v>
      </c>
      <c r="C152" s="5" t="s">
        <v>340</v>
      </c>
      <c r="D152" s="5" t="s">
        <v>491</v>
      </c>
      <c r="E152" s="6">
        <v>38441</v>
      </c>
      <c r="F152" s="7">
        <f t="shared" ca="1" si="20"/>
        <v>20</v>
      </c>
      <c r="G152" s="5">
        <v>7</v>
      </c>
      <c r="H15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52" s="57">
        <v>23.605471000000001</v>
      </c>
      <c r="J152" s="34">
        <v>8.4942150000000005</v>
      </c>
      <c r="K152" s="34">
        <f t="shared" si="21"/>
        <v>32.099686000000005</v>
      </c>
      <c r="L152" s="67">
        <f t="shared" si="25"/>
        <v>1.1771240837451233E-3</v>
      </c>
      <c r="M152" s="34">
        <v>88.030789999999996</v>
      </c>
      <c r="N152" s="79">
        <f t="shared" si="26"/>
        <v>1.648571493955947E-3</v>
      </c>
      <c r="O152" s="80">
        <v>3334</v>
      </c>
      <c r="P152" s="68">
        <f>Table14[[#This Row],[Customer Regisered on MB]]/$O$1</f>
        <v>1.128937610112897E-3</v>
      </c>
      <c r="Q152" s="194">
        <v>33</v>
      </c>
      <c r="R152" s="107">
        <v>231</v>
      </c>
      <c r="S152" s="107">
        <v>40</v>
      </c>
      <c r="T152" s="107">
        <v>10</v>
      </c>
      <c r="U152" s="195">
        <v>0</v>
      </c>
      <c r="V152" s="16">
        <f>SUM(Table14[[#This Row],[MB Registration]:[Standalone upsell + Rnwl]])</f>
        <v>314</v>
      </c>
      <c r="W152" s="8">
        <v>326</v>
      </c>
      <c r="X152" s="9">
        <f t="shared" si="22"/>
        <v>-3.8216560509554132E-2</v>
      </c>
      <c r="Y152" s="8">
        <f t="shared" si="23"/>
        <v>-12</v>
      </c>
      <c r="Z152" s="42" t="str">
        <f t="shared" si="24"/>
        <v>D. 240-500</v>
      </c>
      <c r="AA152" s="197">
        <v>326</v>
      </c>
      <c r="AB152" s="85">
        <f>IFERROR(Table14[[#This Row],[Phone number available]]/Table14[[#This Row],[Distinct leads]],0)</f>
        <v>1</v>
      </c>
      <c r="AC152" s="84">
        <v>216</v>
      </c>
      <c r="AD152" s="100">
        <f>IFERROR(Table14[[#This Row],[Email available]]/Table14[[#This Row],[Distinct leads]],0)</f>
        <v>0.66257668711656437</v>
      </c>
      <c r="AE152" s="81">
        <v>20</v>
      </c>
      <c r="AF152" s="102">
        <f>IFERROR(Table14[[#This Row],[HNI (as per customer segmentation)]]/Table14[[#This Row],[Phone number available]],0)</f>
        <v>6.1349693251533742E-2</v>
      </c>
      <c r="AG152" s="18">
        <v>162</v>
      </c>
      <c r="AH152" s="9">
        <f>IFERROR(Table14[[#This Row],[MB Registered]]/Table14[[#This Row],[Phone number available]],0)</f>
        <v>0.49693251533742333</v>
      </c>
      <c r="AI152" s="18">
        <v>131</v>
      </c>
      <c r="AJ152" s="9">
        <f>IFERROR(Table14[[#This Row],[IB Registered]]/Table14[[#This Row],[Phone number available]],0)</f>
        <v>0.40184049079754602</v>
      </c>
      <c r="AK152" s="18">
        <v>207</v>
      </c>
      <c r="AL152" s="9">
        <f>IFERROR(Table14[[#This Row],[MB Eligible]]/Table14[[#This Row],[Phone number available]],0)</f>
        <v>0.63496932515337423</v>
      </c>
      <c r="AM152" s="18">
        <v>193</v>
      </c>
      <c r="AN152" s="82">
        <f>IFERROR(Table14[[#This Row],[IB Eligible]]/Table14[[#This Row],[Phone number available]],0)</f>
        <v>0.59202453987730064</v>
      </c>
      <c r="AO152" s="98">
        <f>Table14[[#This Row],[Phone number available]]/$AT$2</f>
        <v>0.56597222222222221</v>
      </c>
    </row>
    <row r="153" spans="1:41" x14ac:dyDescent="0.35">
      <c r="A153" s="11">
        <v>158</v>
      </c>
      <c r="B153" s="5" t="s">
        <v>213</v>
      </c>
      <c r="C153" s="5" t="s">
        <v>340</v>
      </c>
      <c r="D153" s="5" t="s">
        <v>492</v>
      </c>
      <c r="E153" s="6">
        <v>39002</v>
      </c>
      <c r="F153" s="7">
        <f t="shared" ca="1" si="20"/>
        <v>18</v>
      </c>
      <c r="G153" s="5">
        <v>6</v>
      </c>
      <c r="H15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53" s="57">
        <v>22.808987999999999</v>
      </c>
      <c r="J153" s="34">
        <v>8.0809949999999997</v>
      </c>
      <c r="K153" s="34">
        <f t="shared" si="21"/>
        <v>30.889983000000001</v>
      </c>
      <c r="L153" s="67">
        <f t="shared" si="25"/>
        <v>1.1327631969913173E-3</v>
      </c>
      <c r="M153" s="34">
        <v>50.448507999999997</v>
      </c>
      <c r="N153" s="79">
        <f t="shared" si="26"/>
        <v>9.4476003454482848E-4</v>
      </c>
      <c r="O153" s="80">
        <v>2889</v>
      </c>
      <c r="P153" s="68">
        <f>Table14[[#This Row],[Customer Regisered on MB]]/$O$1</f>
        <v>9.7825457576969409E-4</v>
      </c>
      <c r="Q153" s="194">
        <v>77</v>
      </c>
      <c r="R153" s="107">
        <v>183</v>
      </c>
      <c r="S153" s="107">
        <v>7</v>
      </c>
      <c r="T153" s="107">
        <v>12</v>
      </c>
      <c r="U153" s="195">
        <v>0</v>
      </c>
      <c r="V153" s="16">
        <f>SUM(Table14[[#This Row],[MB Registration]:[Standalone upsell + Rnwl]])</f>
        <v>279</v>
      </c>
      <c r="W153" s="8">
        <v>272</v>
      </c>
      <c r="X153" s="9">
        <f t="shared" si="22"/>
        <v>2.508960573476704E-2</v>
      </c>
      <c r="Y153" s="8">
        <f t="shared" si="23"/>
        <v>7</v>
      </c>
      <c r="Z153" s="42" t="str">
        <f t="shared" si="24"/>
        <v>D. 240-500</v>
      </c>
      <c r="AA153" s="197">
        <v>272</v>
      </c>
      <c r="AB153" s="85">
        <f>IFERROR(Table14[[#This Row],[Phone number available]]/Table14[[#This Row],[Distinct leads]],0)</f>
        <v>1</v>
      </c>
      <c r="AC153" s="84">
        <v>188</v>
      </c>
      <c r="AD153" s="100">
        <f>IFERROR(Table14[[#This Row],[Email available]]/Table14[[#This Row],[Distinct leads]],0)</f>
        <v>0.69117647058823528</v>
      </c>
      <c r="AE153" s="81">
        <v>50</v>
      </c>
      <c r="AF153" s="102">
        <f>IFERROR(Table14[[#This Row],[HNI (as per customer segmentation)]]/Table14[[#This Row],[Phone number available]],0)</f>
        <v>0.18382352941176472</v>
      </c>
      <c r="AG153" s="18">
        <v>142</v>
      </c>
      <c r="AH153" s="9">
        <f>IFERROR(Table14[[#This Row],[MB Registered]]/Table14[[#This Row],[Phone number available]],0)</f>
        <v>0.5220588235294118</v>
      </c>
      <c r="AI153" s="18">
        <v>125</v>
      </c>
      <c r="AJ153" s="9">
        <f>IFERROR(Table14[[#This Row],[IB Registered]]/Table14[[#This Row],[Phone number available]],0)</f>
        <v>0.45955882352941174</v>
      </c>
      <c r="AK153" s="18">
        <v>233</v>
      </c>
      <c r="AL153" s="9">
        <f>IFERROR(Table14[[#This Row],[MB Eligible]]/Table14[[#This Row],[Phone number available]],0)</f>
        <v>0.85661764705882348</v>
      </c>
      <c r="AM153" s="18">
        <v>181</v>
      </c>
      <c r="AN153" s="82">
        <f>IFERROR(Table14[[#This Row],[IB Eligible]]/Table14[[#This Row],[Phone number available]],0)</f>
        <v>0.6654411764705882</v>
      </c>
      <c r="AO153" s="98">
        <f>Table14[[#This Row],[Phone number available]]/$AT$2</f>
        <v>0.47222222222222221</v>
      </c>
    </row>
    <row r="154" spans="1:41" x14ac:dyDescent="0.35">
      <c r="A154" s="11">
        <v>159</v>
      </c>
      <c r="B154" s="5" t="s">
        <v>213</v>
      </c>
      <c r="C154" s="5" t="s">
        <v>340</v>
      </c>
      <c r="D154" s="5" t="s">
        <v>493</v>
      </c>
      <c r="E154" s="6">
        <v>39252</v>
      </c>
      <c r="F154" s="7">
        <f t="shared" ca="1" si="20"/>
        <v>17</v>
      </c>
      <c r="G154" s="5">
        <v>6</v>
      </c>
      <c r="H15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54" s="57">
        <v>22.724111000000001</v>
      </c>
      <c r="J154" s="34">
        <v>4.1866599999999998</v>
      </c>
      <c r="K154" s="34">
        <f t="shared" si="21"/>
        <v>26.910771</v>
      </c>
      <c r="L154" s="67">
        <f t="shared" si="25"/>
        <v>9.8684194780752151E-4</v>
      </c>
      <c r="M154" s="34">
        <v>49.954386</v>
      </c>
      <c r="N154" s="79">
        <f t="shared" si="26"/>
        <v>9.3550650582224749E-4</v>
      </c>
      <c r="O154" s="80">
        <v>7656</v>
      </c>
      <c r="P154" s="68">
        <f>Table14[[#This Row],[Customer Regisered on MB]]/$O$1</f>
        <v>2.5924254178237376E-3</v>
      </c>
      <c r="Q154" s="194">
        <v>47</v>
      </c>
      <c r="R154" s="107">
        <v>211</v>
      </c>
      <c r="S154" s="107">
        <v>8</v>
      </c>
      <c r="T154" s="107">
        <v>16</v>
      </c>
      <c r="U154" s="195">
        <v>0</v>
      </c>
      <c r="V154" s="16">
        <f>SUM(Table14[[#This Row],[MB Registration]:[Standalone upsell + Rnwl]])</f>
        <v>282</v>
      </c>
      <c r="W154" s="8">
        <v>288</v>
      </c>
      <c r="X154" s="9">
        <f t="shared" si="22"/>
        <v>-2.1276595744680771E-2</v>
      </c>
      <c r="Y154" s="8">
        <f t="shared" si="23"/>
        <v>-6</v>
      </c>
      <c r="Z154" s="42" t="str">
        <f t="shared" si="24"/>
        <v>D. 240-500</v>
      </c>
      <c r="AA154" s="197">
        <v>288</v>
      </c>
      <c r="AB154" s="85">
        <f>IFERROR(Table14[[#This Row],[Phone number available]]/Table14[[#This Row],[Distinct leads]],0)</f>
        <v>1</v>
      </c>
      <c r="AC154" s="84">
        <v>148</v>
      </c>
      <c r="AD154" s="100">
        <f>IFERROR(Table14[[#This Row],[Email available]]/Table14[[#This Row],[Distinct leads]],0)</f>
        <v>0.51388888888888884</v>
      </c>
      <c r="AE154" s="81">
        <v>20</v>
      </c>
      <c r="AF154" s="102">
        <f>IFERROR(Table14[[#This Row],[HNI (as per customer segmentation)]]/Table14[[#This Row],[Phone number available]],0)</f>
        <v>6.9444444444444448E-2</v>
      </c>
      <c r="AG154" s="18">
        <v>175</v>
      </c>
      <c r="AH154" s="9">
        <f>IFERROR(Table14[[#This Row],[MB Registered]]/Table14[[#This Row],[Phone number available]],0)</f>
        <v>0.60763888888888884</v>
      </c>
      <c r="AI154" s="18">
        <v>96</v>
      </c>
      <c r="AJ154" s="9">
        <f>IFERROR(Table14[[#This Row],[IB Registered]]/Table14[[#This Row],[Phone number available]],0)</f>
        <v>0.33333333333333331</v>
      </c>
      <c r="AK154" s="18">
        <v>198</v>
      </c>
      <c r="AL154" s="9">
        <f>IFERROR(Table14[[#This Row],[MB Eligible]]/Table14[[#This Row],[Phone number available]],0)</f>
        <v>0.6875</v>
      </c>
      <c r="AM154" s="18">
        <v>146</v>
      </c>
      <c r="AN154" s="82">
        <f>IFERROR(Table14[[#This Row],[IB Eligible]]/Table14[[#This Row],[Phone number available]],0)</f>
        <v>0.50694444444444442</v>
      </c>
      <c r="AO154" s="98">
        <f>Table14[[#This Row],[Phone number available]]/$AT$2</f>
        <v>0.5</v>
      </c>
    </row>
    <row r="155" spans="1:41" x14ac:dyDescent="0.35">
      <c r="A155" s="11">
        <v>160</v>
      </c>
      <c r="B155" s="5" t="s">
        <v>315</v>
      </c>
      <c r="C155" s="5" t="s">
        <v>356</v>
      </c>
      <c r="D155" s="5" t="s">
        <v>494</v>
      </c>
      <c r="E155" s="6">
        <v>39490</v>
      </c>
      <c r="F155" s="7">
        <f t="shared" ca="1" si="20"/>
        <v>17</v>
      </c>
      <c r="G155" s="5">
        <v>6</v>
      </c>
      <c r="H15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55" s="57">
        <v>13.886369</v>
      </c>
      <c r="J155" s="34">
        <v>1.655991</v>
      </c>
      <c r="K155" s="34">
        <f t="shared" si="21"/>
        <v>15.54236</v>
      </c>
      <c r="L155" s="67">
        <f t="shared" si="25"/>
        <v>5.6995218813781705E-4</v>
      </c>
      <c r="M155" s="34">
        <v>40.070959000000002</v>
      </c>
      <c r="N155" s="79">
        <f t="shared" si="26"/>
        <v>7.5041744760983642E-4</v>
      </c>
      <c r="O155" s="80">
        <v>2546</v>
      </c>
      <c r="P155" s="68">
        <f>Table14[[#This Row],[Customer Regisered on MB]]/$O$1</f>
        <v>8.6211012457931499E-4</v>
      </c>
      <c r="Q155" s="194">
        <v>46</v>
      </c>
      <c r="R155" s="107">
        <v>103</v>
      </c>
      <c r="S155" s="107">
        <v>18</v>
      </c>
      <c r="T155" s="107">
        <v>15</v>
      </c>
      <c r="U155" s="195">
        <v>0</v>
      </c>
      <c r="V155" s="16">
        <f>SUM(Table14[[#This Row],[MB Registration]:[Standalone upsell + Rnwl]])</f>
        <v>182</v>
      </c>
      <c r="W155" s="8">
        <v>177</v>
      </c>
      <c r="X155" s="9">
        <f t="shared" si="22"/>
        <v>2.7472527472527486E-2</v>
      </c>
      <c r="Y155" s="8">
        <f t="shared" si="23"/>
        <v>5</v>
      </c>
      <c r="Z155" s="42" t="str">
        <f t="shared" si="24"/>
        <v>C. 100-250</v>
      </c>
      <c r="AA155" s="197">
        <v>177</v>
      </c>
      <c r="AB155" s="85">
        <f>IFERROR(Table14[[#This Row],[Phone number available]]/Table14[[#This Row],[Distinct leads]],0)</f>
        <v>1</v>
      </c>
      <c r="AC155" s="84">
        <v>78</v>
      </c>
      <c r="AD155" s="100">
        <f>IFERROR(Table14[[#This Row],[Email available]]/Table14[[#This Row],[Distinct leads]],0)</f>
        <v>0.44067796610169491</v>
      </c>
      <c r="AE155" s="81">
        <v>8</v>
      </c>
      <c r="AF155" s="102">
        <f>IFERROR(Table14[[#This Row],[HNI (as per customer segmentation)]]/Table14[[#This Row],[Phone number available]],0)</f>
        <v>4.519774011299435E-2</v>
      </c>
      <c r="AG155" s="18">
        <v>95</v>
      </c>
      <c r="AH155" s="9">
        <f>IFERROR(Table14[[#This Row],[MB Registered]]/Table14[[#This Row],[Phone number available]],0)</f>
        <v>0.53672316384180796</v>
      </c>
      <c r="AI155" s="18">
        <v>37</v>
      </c>
      <c r="AJ155" s="9">
        <f>IFERROR(Table14[[#This Row],[IB Registered]]/Table14[[#This Row],[Phone number available]],0)</f>
        <v>0.20903954802259886</v>
      </c>
      <c r="AK155" s="18">
        <v>149</v>
      </c>
      <c r="AL155" s="9">
        <f>IFERROR(Table14[[#This Row],[MB Eligible]]/Table14[[#This Row],[Phone number available]],0)</f>
        <v>0.84180790960451979</v>
      </c>
      <c r="AM155" s="18">
        <v>77</v>
      </c>
      <c r="AN155" s="82">
        <f>IFERROR(Table14[[#This Row],[IB Eligible]]/Table14[[#This Row],[Phone number available]],0)</f>
        <v>0.43502824858757061</v>
      </c>
      <c r="AO155" s="98">
        <f>Table14[[#This Row],[Phone number available]]/$AT$2</f>
        <v>0.30729166666666669</v>
      </c>
    </row>
    <row r="156" spans="1:41" x14ac:dyDescent="0.35">
      <c r="A156" s="11">
        <v>161</v>
      </c>
      <c r="B156" s="5" t="s">
        <v>213</v>
      </c>
      <c r="C156" s="5" t="s">
        <v>340</v>
      </c>
      <c r="D156" s="5" t="s">
        <v>495</v>
      </c>
      <c r="E156" s="6">
        <v>39527</v>
      </c>
      <c r="F156" s="7">
        <f t="shared" ca="1" si="20"/>
        <v>17</v>
      </c>
      <c r="G156" s="5">
        <v>6</v>
      </c>
      <c r="H15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56" s="57">
        <v>30.280127</v>
      </c>
      <c r="J156" s="34">
        <v>3.2382909999999998</v>
      </c>
      <c r="K156" s="34">
        <f t="shared" si="21"/>
        <v>33.518417999999997</v>
      </c>
      <c r="L156" s="67">
        <f t="shared" si="25"/>
        <v>1.2291502501562176E-3</v>
      </c>
      <c r="M156" s="34">
        <v>109.30161</v>
      </c>
      <c r="N156" s="79">
        <f t="shared" si="26"/>
        <v>2.0469147043834356E-3</v>
      </c>
      <c r="O156" s="80">
        <v>2446</v>
      </c>
      <c r="P156" s="68">
        <f>Table14[[#This Row],[Customer Regisered on MB]]/$O$1</f>
        <v>8.2824876854713453E-4</v>
      </c>
      <c r="Q156" s="194">
        <v>39</v>
      </c>
      <c r="R156" s="107">
        <v>323</v>
      </c>
      <c r="S156" s="107">
        <v>7</v>
      </c>
      <c r="T156" s="107">
        <v>17</v>
      </c>
      <c r="U156" s="195">
        <v>0</v>
      </c>
      <c r="V156" s="16">
        <f>SUM(Table14[[#This Row],[MB Registration]:[Standalone upsell + Rnwl]])</f>
        <v>386</v>
      </c>
      <c r="W156" s="8">
        <v>385</v>
      </c>
      <c r="X156" s="9">
        <f t="shared" si="22"/>
        <v>2.5906735751295429E-3</v>
      </c>
      <c r="Y156" s="8">
        <f t="shared" si="23"/>
        <v>1</v>
      </c>
      <c r="Z156" s="42" t="str">
        <f t="shared" si="24"/>
        <v>D. 240-500</v>
      </c>
      <c r="AA156" s="197">
        <v>385</v>
      </c>
      <c r="AB156" s="85">
        <f>IFERROR(Table14[[#This Row],[Phone number available]]/Table14[[#This Row],[Distinct leads]],0)</f>
        <v>1</v>
      </c>
      <c r="AC156" s="84">
        <v>242</v>
      </c>
      <c r="AD156" s="100">
        <f>IFERROR(Table14[[#This Row],[Email available]]/Table14[[#This Row],[Distinct leads]],0)</f>
        <v>0.62857142857142856</v>
      </c>
      <c r="AE156" s="81">
        <v>16</v>
      </c>
      <c r="AF156" s="102">
        <f>IFERROR(Table14[[#This Row],[HNI (as per customer segmentation)]]/Table14[[#This Row],[Phone number available]],0)</f>
        <v>4.1558441558441558E-2</v>
      </c>
      <c r="AG156" s="18">
        <v>202</v>
      </c>
      <c r="AH156" s="9">
        <f>IFERROR(Table14[[#This Row],[MB Registered]]/Table14[[#This Row],[Phone number available]],0)</f>
        <v>0.52467532467532463</v>
      </c>
      <c r="AI156" s="18">
        <v>146</v>
      </c>
      <c r="AJ156" s="9">
        <f>IFERROR(Table14[[#This Row],[IB Registered]]/Table14[[#This Row],[Phone number available]],0)</f>
        <v>0.37922077922077924</v>
      </c>
      <c r="AK156" s="18">
        <v>237</v>
      </c>
      <c r="AL156" s="9">
        <f>IFERROR(Table14[[#This Row],[MB Eligible]]/Table14[[#This Row],[Phone number available]],0)</f>
        <v>0.61558441558441557</v>
      </c>
      <c r="AM156" s="18">
        <v>205</v>
      </c>
      <c r="AN156" s="82">
        <f>IFERROR(Table14[[#This Row],[IB Eligible]]/Table14[[#This Row],[Phone number available]],0)</f>
        <v>0.53246753246753242</v>
      </c>
      <c r="AO156" s="98">
        <f>Table14[[#This Row],[Phone number available]]/$AT$2</f>
        <v>0.66840277777777779</v>
      </c>
    </row>
    <row r="157" spans="1:41" x14ac:dyDescent="0.35">
      <c r="A157" s="11">
        <v>162</v>
      </c>
      <c r="B157" s="5" t="s">
        <v>213</v>
      </c>
      <c r="C157" s="5" t="s">
        <v>340</v>
      </c>
      <c r="D157" s="5" t="s">
        <v>496</v>
      </c>
      <c r="E157" s="6">
        <v>40161</v>
      </c>
      <c r="F157" s="7">
        <f t="shared" ca="1" si="20"/>
        <v>15</v>
      </c>
      <c r="G157" s="5">
        <v>6</v>
      </c>
      <c r="H15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57" s="57">
        <v>18.853159999999999</v>
      </c>
      <c r="J157" s="34">
        <v>6.9469630000000002</v>
      </c>
      <c r="K157" s="34">
        <f t="shared" si="21"/>
        <v>25.800122999999999</v>
      </c>
      <c r="L157" s="67">
        <f t="shared" si="25"/>
        <v>9.4611349615340401E-4</v>
      </c>
      <c r="M157" s="34">
        <v>55.985754999999997</v>
      </c>
      <c r="N157" s="79">
        <f t="shared" si="26"/>
        <v>1.0484572472949708E-3</v>
      </c>
      <c r="O157" s="80">
        <v>4398</v>
      </c>
      <c r="P157" s="68">
        <f>Table14[[#This Row],[Customer Regisered on MB]]/$O$1</f>
        <v>1.4892224382952975E-3</v>
      </c>
      <c r="Q157" s="194">
        <v>20</v>
      </c>
      <c r="R157" s="107">
        <v>198</v>
      </c>
      <c r="S157" s="107">
        <v>16</v>
      </c>
      <c r="T157" s="107">
        <v>13</v>
      </c>
      <c r="U157" s="195">
        <v>0</v>
      </c>
      <c r="V157" s="16">
        <f>SUM(Table14[[#This Row],[MB Registration]:[Standalone upsell + Rnwl]])</f>
        <v>247</v>
      </c>
      <c r="W157" s="8">
        <v>247</v>
      </c>
      <c r="X157" s="9">
        <f t="shared" si="22"/>
        <v>0</v>
      </c>
      <c r="Y157" s="8">
        <f t="shared" si="23"/>
        <v>0</v>
      </c>
      <c r="Z157" s="42" t="str">
        <f t="shared" si="24"/>
        <v>C. 100-250</v>
      </c>
      <c r="AA157" s="197">
        <v>246</v>
      </c>
      <c r="AB157" s="85">
        <f>IFERROR(Table14[[#This Row],[Phone number available]]/Table14[[#This Row],[Distinct leads]],0)</f>
        <v>0.99595141700404854</v>
      </c>
      <c r="AC157" s="84">
        <v>167</v>
      </c>
      <c r="AD157" s="100">
        <f>IFERROR(Table14[[#This Row],[Email available]]/Table14[[#This Row],[Distinct leads]],0)</f>
        <v>0.67611336032388669</v>
      </c>
      <c r="AE157" s="81">
        <v>16</v>
      </c>
      <c r="AF157" s="102">
        <f>IFERROR(Table14[[#This Row],[HNI (as per customer segmentation)]]/Table14[[#This Row],[Phone number available]],0)</f>
        <v>6.5040650406504072E-2</v>
      </c>
      <c r="AG157" s="18">
        <v>164</v>
      </c>
      <c r="AH157" s="9">
        <f>IFERROR(Table14[[#This Row],[MB Registered]]/Table14[[#This Row],[Phone number available]],0)</f>
        <v>0.66666666666666663</v>
      </c>
      <c r="AI157" s="18">
        <v>100</v>
      </c>
      <c r="AJ157" s="9">
        <f>IFERROR(Table14[[#This Row],[IB Registered]]/Table14[[#This Row],[Phone number available]],0)</f>
        <v>0.4065040650406504</v>
      </c>
      <c r="AK157" s="18">
        <v>172</v>
      </c>
      <c r="AL157" s="9">
        <f>IFERROR(Table14[[#This Row],[MB Eligible]]/Table14[[#This Row],[Phone number available]],0)</f>
        <v>0.69918699186991873</v>
      </c>
      <c r="AM157" s="18">
        <v>150</v>
      </c>
      <c r="AN157" s="82">
        <f>IFERROR(Table14[[#This Row],[IB Eligible]]/Table14[[#This Row],[Phone number available]],0)</f>
        <v>0.6097560975609756</v>
      </c>
      <c r="AO157" s="98">
        <f>Table14[[#This Row],[Phone number available]]/$AT$2</f>
        <v>0.42708333333333331</v>
      </c>
    </row>
    <row r="158" spans="1:41" x14ac:dyDescent="0.35">
      <c r="A158" s="11">
        <v>163</v>
      </c>
      <c r="B158" s="5" t="s">
        <v>213</v>
      </c>
      <c r="C158" s="5" t="s">
        <v>340</v>
      </c>
      <c r="D158" s="5" t="s">
        <v>497</v>
      </c>
      <c r="E158" s="6">
        <v>40990</v>
      </c>
      <c r="F158" s="7">
        <f t="shared" ca="1" si="20"/>
        <v>13</v>
      </c>
      <c r="G158" s="5">
        <v>5</v>
      </c>
      <c r="H15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58" s="57">
        <v>10.711983999999999</v>
      </c>
      <c r="J158" s="34">
        <v>2.5098799999999999</v>
      </c>
      <c r="K158" s="34">
        <f t="shared" si="21"/>
        <v>13.221864</v>
      </c>
      <c r="L158" s="67">
        <f t="shared" si="25"/>
        <v>4.8485753245071085E-4</v>
      </c>
      <c r="M158" s="34">
        <v>34.676116</v>
      </c>
      <c r="N158" s="79">
        <f t="shared" si="26"/>
        <v>6.493870651247106E-4</v>
      </c>
      <c r="O158" s="80">
        <v>1751</v>
      </c>
      <c r="P158" s="68">
        <f>Table14[[#This Row],[Customer Regisered on MB]]/$O$1</f>
        <v>5.9291234412348016E-4</v>
      </c>
      <c r="Q158" s="194">
        <v>23</v>
      </c>
      <c r="R158" s="107">
        <v>148</v>
      </c>
      <c r="S158" s="107">
        <v>8</v>
      </c>
      <c r="T158" s="107">
        <v>5</v>
      </c>
      <c r="U158" s="195">
        <v>0</v>
      </c>
      <c r="V158" s="16">
        <f>SUM(Table14[[#This Row],[MB Registration]:[Standalone upsell + Rnwl]])</f>
        <v>184</v>
      </c>
      <c r="W158" s="8">
        <v>187</v>
      </c>
      <c r="X158" s="9">
        <f t="shared" si="22"/>
        <v>-1.6304347826086918E-2</v>
      </c>
      <c r="Y158" s="8">
        <f t="shared" si="23"/>
        <v>-3</v>
      </c>
      <c r="Z158" s="42" t="str">
        <f t="shared" si="24"/>
        <v>C. 100-250</v>
      </c>
      <c r="AA158" s="197">
        <v>187</v>
      </c>
      <c r="AB158" s="85">
        <f>IFERROR(Table14[[#This Row],[Phone number available]]/Table14[[#This Row],[Distinct leads]],0)</f>
        <v>1</v>
      </c>
      <c r="AC158" s="84">
        <v>133</v>
      </c>
      <c r="AD158" s="100">
        <f>IFERROR(Table14[[#This Row],[Email available]]/Table14[[#This Row],[Distinct leads]],0)</f>
        <v>0.71122994652406413</v>
      </c>
      <c r="AE158" s="81">
        <v>22</v>
      </c>
      <c r="AF158" s="102">
        <f>IFERROR(Table14[[#This Row],[HNI (as per customer segmentation)]]/Table14[[#This Row],[Phone number available]],0)</f>
        <v>0.11764705882352941</v>
      </c>
      <c r="AG158" s="18">
        <v>97</v>
      </c>
      <c r="AH158" s="9">
        <f>IFERROR(Table14[[#This Row],[MB Registered]]/Table14[[#This Row],[Phone number available]],0)</f>
        <v>0.51871657754010692</v>
      </c>
      <c r="AI158" s="18">
        <v>91</v>
      </c>
      <c r="AJ158" s="9">
        <f>IFERROR(Table14[[#This Row],[IB Registered]]/Table14[[#This Row],[Phone number available]],0)</f>
        <v>0.48663101604278075</v>
      </c>
      <c r="AK158" s="18">
        <v>149</v>
      </c>
      <c r="AL158" s="9">
        <f>IFERROR(Table14[[#This Row],[MB Eligible]]/Table14[[#This Row],[Phone number available]],0)</f>
        <v>0.79679144385026734</v>
      </c>
      <c r="AM158" s="18">
        <v>127</v>
      </c>
      <c r="AN158" s="82">
        <f>IFERROR(Table14[[#This Row],[IB Eligible]]/Table14[[#This Row],[Phone number available]],0)</f>
        <v>0.67914438502673802</v>
      </c>
      <c r="AO158" s="98">
        <f>Table14[[#This Row],[Phone number available]]/$AT$2</f>
        <v>0.32465277777777779</v>
      </c>
    </row>
    <row r="159" spans="1:41" x14ac:dyDescent="0.35">
      <c r="A159" s="11">
        <v>164</v>
      </c>
      <c r="B159" s="5" t="s">
        <v>190</v>
      </c>
      <c r="C159" s="5" t="s">
        <v>175</v>
      </c>
      <c r="D159" s="5" t="s">
        <v>217</v>
      </c>
      <c r="E159" s="6">
        <v>41265</v>
      </c>
      <c r="F159" s="7">
        <f t="shared" ca="1" si="20"/>
        <v>12</v>
      </c>
      <c r="G159" s="5">
        <v>6</v>
      </c>
      <c r="H15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59" s="57">
        <v>37.894199999999998</v>
      </c>
      <c r="J159" s="34">
        <v>1.9748589999999999</v>
      </c>
      <c r="K159" s="34">
        <f t="shared" si="21"/>
        <v>39.869059</v>
      </c>
      <c r="L159" s="67">
        <f t="shared" si="25"/>
        <v>1.4620339135141462E-3</v>
      </c>
      <c r="M159" s="34">
        <v>28.751677000000001</v>
      </c>
      <c r="N159" s="79">
        <f t="shared" si="26"/>
        <v>5.3843882470700128E-4</v>
      </c>
      <c r="O159" s="80">
        <v>4311</v>
      </c>
      <c r="P159" s="68">
        <f>Table14[[#This Row],[Customer Regisered on MB]]/$O$1</f>
        <v>1.4597630585473005E-3</v>
      </c>
      <c r="Q159" s="194">
        <v>239</v>
      </c>
      <c r="R159" s="107">
        <v>157</v>
      </c>
      <c r="S159" s="107">
        <v>8</v>
      </c>
      <c r="T159" s="107">
        <v>3</v>
      </c>
      <c r="U159" s="195">
        <v>0</v>
      </c>
      <c r="V159" s="16">
        <f>SUM(Table14[[#This Row],[MB Registration]:[Standalone upsell + Rnwl]])</f>
        <v>407</v>
      </c>
      <c r="W159" s="8">
        <v>414</v>
      </c>
      <c r="X159" s="9">
        <f t="shared" si="22"/>
        <v>-1.7199017199017286E-2</v>
      </c>
      <c r="Y159" s="8">
        <f t="shared" si="23"/>
        <v>-7</v>
      </c>
      <c r="Z159" s="42" t="str">
        <f t="shared" si="24"/>
        <v>D. 240-500</v>
      </c>
      <c r="AA159" s="197">
        <v>414</v>
      </c>
      <c r="AB159" s="85">
        <f>IFERROR(Table14[[#This Row],[Phone number available]]/Table14[[#This Row],[Distinct leads]],0)</f>
        <v>1</v>
      </c>
      <c r="AC159" s="84">
        <v>125</v>
      </c>
      <c r="AD159" s="100">
        <f>IFERROR(Table14[[#This Row],[Email available]]/Table14[[#This Row],[Distinct leads]],0)</f>
        <v>0.30193236714975846</v>
      </c>
      <c r="AE159" s="81">
        <v>13</v>
      </c>
      <c r="AF159" s="102">
        <f>IFERROR(Table14[[#This Row],[HNI (as per customer segmentation)]]/Table14[[#This Row],[Phone number available]],0)</f>
        <v>3.140096618357488E-2</v>
      </c>
      <c r="AG159" s="18">
        <v>94</v>
      </c>
      <c r="AH159" s="9">
        <f>IFERROR(Table14[[#This Row],[MB Registered]]/Table14[[#This Row],[Phone number available]],0)</f>
        <v>0.22705314009661837</v>
      </c>
      <c r="AI159" s="18">
        <v>27</v>
      </c>
      <c r="AJ159" s="9">
        <f>IFERROR(Table14[[#This Row],[IB Registered]]/Table14[[#This Row],[Phone number available]],0)</f>
        <v>6.5217391304347824E-2</v>
      </c>
      <c r="AK159" s="18">
        <v>362</v>
      </c>
      <c r="AL159" s="9">
        <f>IFERROR(Table14[[#This Row],[MB Eligible]]/Table14[[#This Row],[Phone number available]],0)</f>
        <v>0.87439613526570048</v>
      </c>
      <c r="AM159" s="18">
        <v>111</v>
      </c>
      <c r="AN159" s="82">
        <f>IFERROR(Table14[[#This Row],[IB Eligible]]/Table14[[#This Row],[Phone number available]],0)</f>
        <v>0.26811594202898553</v>
      </c>
      <c r="AO159" s="98">
        <f>Table14[[#This Row],[Phone number available]]/$AT$2</f>
        <v>0.71875</v>
      </c>
    </row>
    <row r="160" spans="1:41" x14ac:dyDescent="0.35">
      <c r="A160" s="11">
        <v>165</v>
      </c>
      <c r="B160" s="5" t="s">
        <v>181</v>
      </c>
      <c r="C160" s="5" t="s">
        <v>343</v>
      </c>
      <c r="D160" s="5" t="s">
        <v>498</v>
      </c>
      <c r="E160" s="6">
        <v>41355</v>
      </c>
      <c r="F160" s="7">
        <f t="shared" ca="1" si="20"/>
        <v>12</v>
      </c>
      <c r="G160" s="5">
        <v>3</v>
      </c>
      <c r="H160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160" s="57">
        <v>6.268967</v>
      </c>
      <c r="J160" s="34">
        <v>8.4030000000000007E-3</v>
      </c>
      <c r="K160" s="34">
        <f t="shared" si="21"/>
        <v>6.2773700000000003</v>
      </c>
      <c r="L160" s="67">
        <f t="shared" si="25"/>
        <v>2.3019675050961943E-4</v>
      </c>
      <c r="M160" s="34">
        <v>3.5357379999999998</v>
      </c>
      <c r="N160" s="79">
        <f t="shared" si="26"/>
        <v>6.6214524223817743E-5</v>
      </c>
      <c r="O160" s="80">
        <v>513</v>
      </c>
      <c r="P160" s="68">
        <f>Table14[[#This Row],[Customer Regisered on MB]]/$O$1</f>
        <v>1.7370875644508586E-4</v>
      </c>
      <c r="Q160" s="194">
        <v>44</v>
      </c>
      <c r="R160" s="107">
        <v>27</v>
      </c>
      <c r="S160" s="107">
        <v>0</v>
      </c>
      <c r="T160" s="107">
        <v>2</v>
      </c>
      <c r="U160" s="195">
        <v>0</v>
      </c>
      <c r="V160" s="16">
        <f>SUM(Table14[[#This Row],[MB Registration]:[Standalone upsell + Rnwl]])</f>
        <v>73</v>
      </c>
      <c r="W160" s="8">
        <v>72</v>
      </c>
      <c r="X160" s="9">
        <f t="shared" si="22"/>
        <v>1.3698630136986356E-2</v>
      </c>
      <c r="Y160" s="8">
        <f t="shared" si="23"/>
        <v>1</v>
      </c>
      <c r="Z160" s="42" t="str">
        <f t="shared" si="24"/>
        <v>B. 50-100</v>
      </c>
      <c r="AA160" s="197">
        <v>72</v>
      </c>
      <c r="AB160" s="85">
        <f>IFERROR(Table14[[#This Row],[Phone number available]]/Table14[[#This Row],[Distinct leads]],0)</f>
        <v>1</v>
      </c>
      <c r="AC160" s="84">
        <v>7</v>
      </c>
      <c r="AD160" s="100">
        <f>IFERROR(Table14[[#This Row],[Email available]]/Table14[[#This Row],[Distinct leads]],0)</f>
        <v>9.7222222222222224E-2</v>
      </c>
      <c r="AE160" s="81">
        <v>1</v>
      </c>
      <c r="AF160" s="102">
        <f>IFERROR(Table14[[#This Row],[HNI (as per customer segmentation)]]/Table14[[#This Row],[Phone number available]],0)</f>
        <v>1.3888888888888888E-2</v>
      </c>
      <c r="AG160" s="18">
        <v>11</v>
      </c>
      <c r="AH160" s="9">
        <f>IFERROR(Table14[[#This Row],[MB Registered]]/Table14[[#This Row],[Phone number available]],0)</f>
        <v>0.15277777777777779</v>
      </c>
      <c r="AI160" s="18">
        <v>2</v>
      </c>
      <c r="AJ160" s="9">
        <f>IFERROR(Table14[[#This Row],[IB Registered]]/Table14[[#This Row],[Phone number available]],0)</f>
        <v>2.7777777777777776E-2</v>
      </c>
      <c r="AK160" s="18">
        <v>64</v>
      </c>
      <c r="AL160" s="9">
        <f>IFERROR(Table14[[#This Row],[MB Eligible]]/Table14[[#This Row],[Phone number available]],0)</f>
        <v>0.88888888888888884</v>
      </c>
      <c r="AM160" s="18">
        <v>8</v>
      </c>
      <c r="AN160" s="82">
        <f>IFERROR(Table14[[#This Row],[IB Eligible]]/Table14[[#This Row],[Phone number available]],0)</f>
        <v>0.1111111111111111</v>
      </c>
      <c r="AO160" s="98">
        <f>Table14[[#This Row],[Phone number available]]/$AT$2</f>
        <v>0.125</v>
      </c>
    </row>
    <row r="161" spans="1:41" x14ac:dyDescent="0.35">
      <c r="A161" s="11">
        <v>166</v>
      </c>
      <c r="B161" s="5" t="s">
        <v>213</v>
      </c>
      <c r="C161" s="5" t="s">
        <v>340</v>
      </c>
      <c r="D161" s="5" t="s">
        <v>499</v>
      </c>
      <c r="E161" s="6">
        <v>41372</v>
      </c>
      <c r="F161" s="7">
        <f t="shared" ca="1" si="20"/>
        <v>12</v>
      </c>
      <c r="G161" s="5">
        <v>4</v>
      </c>
      <c r="H161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161" s="57">
        <v>12.118137000000001</v>
      </c>
      <c r="J161" s="34">
        <v>1.573121</v>
      </c>
      <c r="K161" s="34">
        <f t="shared" si="21"/>
        <v>13.691258000000001</v>
      </c>
      <c r="L161" s="67">
        <f t="shared" si="25"/>
        <v>5.0207062862135437E-4</v>
      </c>
      <c r="M161" s="34">
        <v>39.092540999999997</v>
      </c>
      <c r="N161" s="79">
        <f t="shared" si="26"/>
        <v>7.3209440377513494E-4</v>
      </c>
      <c r="O161" s="80">
        <v>1782</v>
      </c>
      <c r="P161" s="68">
        <f>Table14[[#This Row],[Customer Regisered on MB]]/$O$1</f>
        <v>6.034093644934561E-4</v>
      </c>
      <c r="Q161" s="194">
        <v>45</v>
      </c>
      <c r="R161" s="107">
        <v>166</v>
      </c>
      <c r="S161" s="107">
        <v>9</v>
      </c>
      <c r="T161" s="107">
        <v>12</v>
      </c>
      <c r="U161" s="195">
        <v>0</v>
      </c>
      <c r="V161" s="16">
        <f>SUM(Table14[[#This Row],[MB Registration]:[Standalone upsell + Rnwl]])</f>
        <v>232</v>
      </c>
      <c r="W161" s="8">
        <v>235</v>
      </c>
      <c r="X161" s="9">
        <f t="shared" si="22"/>
        <v>-1.2931034482758674E-2</v>
      </c>
      <c r="Y161" s="8">
        <f t="shared" si="23"/>
        <v>-3</v>
      </c>
      <c r="Z161" s="42" t="str">
        <f t="shared" si="24"/>
        <v>C. 100-250</v>
      </c>
      <c r="AA161" s="197">
        <v>235</v>
      </c>
      <c r="AB161" s="85">
        <f>IFERROR(Table14[[#This Row],[Phone number available]]/Table14[[#This Row],[Distinct leads]],0)</f>
        <v>1</v>
      </c>
      <c r="AC161" s="84">
        <v>122</v>
      </c>
      <c r="AD161" s="100">
        <f>IFERROR(Table14[[#This Row],[Email available]]/Table14[[#This Row],[Distinct leads]],0)</f>
        <v>0.51914893617021274</v>
      </c>
      <c r="AE161" s="81">
        <v>11</v>
      </c>
      <c r="AF161" s="102">
        <f>IFERROR(Table14[[#This Row],[HNI (as per customer segmentation)]]/Table14[[#This Row],[Phone number available]],0)</f>
        <v>4.6808510638297871E-2</v>
      </c>
      <c r="AG161" s="18">
        <v>124</v>
      </c>
      <c r="AH161" s="9">
        <f>IFERROR(Table14[[#This Row],[MB Registered]]/Table14[[#This Row],[Phone number available]],0)</f>
        <v>0.52765957446808509</v>
      </c>
      <c r="AI161" s="18">
        <v>83</v>
      </c>
      <c r="AJ161" s="9">
        <f>IFERROR(Table14[[#This Row],[IB Registered]]/Table14[[#This Row],[Phone number available]],0)</f>
        <v>0.35319148936170214</v>
      </c>
      <c r="AK161" s="18">
        <v>178</v>
      </c>
      <c r="AL161" s="9">
        <f>IFERROR(Table14[[#This Row],[MB Eligible]]/Table14[[#This Row],[Phone number available]],0)</f>
        <v>0.75744680851063828</v>
      </c>
      <c r="AM161" s="18">
        <v>126</v>
      </c>
      <c r="AN161" s="82">
        <f>IFERROR(Table14[[#This Row],[IB Eligible]]/Table14[[#This Row],[Phone number available]],0)</f>
        <v>0.53617021276595744</v>
      </c>
      <c r="AO161" s="98">
        <f>Table14[[#This Row],[Phone number available]]/$AT$2</f>
        <v>0.4079861111111111</v>
      </c>
    </row>
    <row r="162" spans="1:41" x14ac:dyDescent="0.35">
      <c r="A162" s="11">
        <v>167</v>
      </c>
      <c r="B162" s="5" t="s">
        <v>190</v>
      </c>
      <c r="C162" s="5" t="s">
        <v>175</v>
      </c>
      <c r="D162" s="5" t="s">
        <v>228</v>
      </c>
      <c r="E162" s="6">
        <v>41445</v>
      </c>
      <c r="F162" s="7">
        <f t="shared" ca="1" si="20"/>
        <v>11</v>
      </c>
      <c r="G162" s="5">
        <v>6</v>
      </c>
      <c r="H16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62" s="57">
        <v>28.068773</v>
      </c>
      <c r="J162" s="34">
        <v>4.0766619999999998</v>
      </c>
      <c r="K162" s="34">
        <f t="shared" si="21"/>
        <v>32.145434999999999</v>
      </c>
      <c r="L162" s="67">
        <f t="shared" si="25"/>
        <v>1.1788017403336409E-3</v>
      </c>
      <c r="M162" s="34">
        <v>26.339492</v>
      </c>
      <c r="N162" s="79">
        <f t="shared" si="26"/>
        <v>4.9326531860591867E-4</v>
      </c>
      <c r="O162" s="80">
        <v>3184</v>
      </c>
      <c r="P162" s="68">
        <f>Table14[[#This Row],[Customer Regisered on MB]]/$O$1</f>
        <v>1.0781455760646265E-3</v>
      </c>
      <c r="Q162" s="194">
        <v>353</v>
      </c>
      <c r="R162" s="107">
        <v>117</v>
      </c>
      <c r="S162" s="107">
        <v>46</v>
      </c>
      <c r="T162" s="107">
        <v>11</v>
      </c>
      <c r="U162" s="195">
        <v>0</v>
      </c>
      <c r="V162" s="16">
        <f>SUM(Table14[[#This Row],[MB Registration]:[Standalone upsell + Rnwl]])</f>
        <v>527</v>
      </c>
      <c r="W162" s="8">
        <v>516</v>
      </c>
      <c r="X162" s="9">
        <f t="shared" si="22"/>
        <v>2.0872865275142316E-2</v>
      </c>
      <c r="Y162" s="8">
        <f t="shared" si="23"/>
        <v>11</v>
      </c>
      <c r="Z162" s="42" t="str">
        <f t="shared" si="24"/>
        <v>E. 500-750</v>
      </c>
      <c r="AA162" s="197">
        <v>516</v>
      </c>
      <c r="AB162" s="85">
        <f>IFERROR(Table14[[#This Row],[Phone number available]]/Table14[[#This Row],[Distinct leads]],0)</f>
        <v>1</v>
      </c>
      <c r="AC162" s="84">
        <v>94</v>
      </c>
      <c r="AD162" s="100">
        <f>IFERROR(Table14[[#This Row],[Email available]]/Table14[[#This Row],[Distinct leads]],0)</f>
        <v>0.18217054263565891</v>
      </c>
      <c r="AE162" s="81">
        <v>9</v>
      </c>
      <c r="AF162" s="102">
        <f>IFERROR(Table14[[#This Row],[HNI (as per customer segmentation)]]/Table14[[#This Row],[Phone number available]],0)</f>
        <v>1.7441860465116279E-2</v>
      </c>
      <c r="AG162" s="18">
        <v>94</v>
      </c>
      <c r="AH162" s="9">
        <f>IFERROR(Table14[[#This Row],[MB Registered]]/Table14[[#This Row],[Phone number available]],0)</f>
        <v>0.18217054263565891</v>
      </c>
      <c r="AI162" s="18">
        <v>45</v>
      </c>
      <c r="AJ162" s="9">
        <f>IFERROR(Table14[[#This Row],[IB Registered]]/Table14[[#This Row],[Phone number available]],0)</f>
        <v>8.7209302325581398E-2</v>
      </c>
      <c r="AK162" s="18">
        <v>485</v>
      </c>
      <c r="AL162" s="9">
        <f>IFERROR(Table14[[#This Row],[MB Eligible]]/Table14[[#This Row],[Phone number available]],0)</f>
        <v>0.93992248062015504</v>
      </c>
      <c r="AM162" s="18">
        <v>98</v>
      </c>
      <c r="AN162" s="82">
        <f>IFERROR(Table14[[#This Row],[IB Eligible]]/Table14[[#This Row],[Phone number available]],0)</f>
        <v>0.18992248062015504</v>
      </c>
      <c r="AO162" s="98">
        <f>Table14[[#This Row],[Phone number available]]/$AT$2</f>
        <v>0.89583333333333337</v>
      </c>
    </row>
    <row r="163" spans="1:41" x14ac:dyDescent="0.35">
      <c r="A163" s="11">
        <v>168</v>
      </c>
      <c r="B163" s="5" t="s">
        <v>174</v>
      </c>
      <c r="C163" s="5" t="s">
        <v>343</v>
      </c>
      <c r="D163" s="5" t="s">
        <v>500</v>
      </c>
      <c r="E163" s="6">
        <v>41666</v>
      </c>
      <c r="F163" s="7">
        <f t="shared" ca="1" si="20"/>
        <v>11</v>
      </c>
      <c r="G163" s="5">
        <v>4</v>
      </c>
      <c r="H163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163" s="57">
        <v>8.5472719999999995</v>
      </c>
      <c r="J163" s="34">
        <v>2.235331</v>
      </c>
      <c r="K163" s="34">
        <f t="shared" si="21"/>
        <v>10.782603</v>
      </c>
      <c r="L163" s="67">
        <f t="shared" si="25"/>
        <v>3.954076584039612E-4</v>
      </c>
      <c r="M163" s="34">
        <v>7.7313590000000003</v>
      </c>
      <c r="N163" s="79">
        <f t="shared" si="26"/>
        <v>1.4478681898617244E-4</v>
      </c>
      <c r="O163" s="80">
        <v>1367</v>
      </c>
      <c r="P163" s="68">
        <f>Table14[[#This Row],[Customer Regisered on MB]]/$O$1</f>
        <v>4.6288473695990716E-4</v>
      </c>
      <c r="Q163" s="194">
        <v>45</v>
      </c>
      <c r="R163" s="107">
        <v>55</v>
      </c>
      <c r="S163" s="107">
        <v>1</v>
      </c>
      <c r="T163" s="107">
        <v>2</v>
      </c>
      <c r="U163" s="195">
        <v>0</v>
      </c>
      <c r="V163" s="16">
        <f>SUM(Table14[[#This Row],[MB Registration]:[Standalone upsell + Rnwl]])</f>
        <v>103</v>
      </c>
      <c r="W163" s="8">
        <v>106</v>
      </c>
      <c r="X163" s="9">
        <f t="shared" si="22"/>
        <v>-2.9126213592232997E-2</v>
      </c>
      <c r="Y163" s="8">
        <f t="shared" si="23"/>
        <v>-3</v>
      </c>
      <c r="Z163" s="42" t="str">
        <f t="shared" si="24"/>
        <v>C. 100-250</v>
      </c>
      <c r="AA163" s="197">
        <v>106</v>
      </c>
      <c r="AB163" s="85">
        <f>IFERROR(Table14[[#This Row],[Phone number available]]/Table14[[#This Row],[Distinct leads]],0)</f>
        <v>1</v>
      </c>
      <c r="AC163" s="84">
        <v>22</v>
      </c>
      <c r="AD163" s="100">
        <f>IFERROR(Table14[[#This Row],[Email available]]/Table14[[#This Row],[Distinct leads]],0)</f>
        <v>0.20754716981132076</v>
      </c>
      <c r="AE163" s="81">
        <v>0</v>
      </c>
      <c r="AF163" s="102">
        <f>IFERROR(Table14[[#This Row],[HNI (as per customer segmentation)]]/Table14[[#This Row],[Phone number available]],0)</f>
        <v>0</v>
      </c>
      <c r="AG163" s="18">
        <v>30</v>
      </c>
      <c r="AH163" s="9">
        <f>IFERROR(Table14[[#This Row],[MB Registered]]/Table14[[#This Row],[Phone number available]],0)</f>
        <v>0.28301886792452829</v>
      </c>
      <c r="AI163" s="18">
        <v>10</v>
      </c>
      <c r="AJ163" s="9">
        <f>IFERROR(Table14[[#This Row],[IB Registered]]/Table14[[#This Row],[Phone number available]],0)</f>
        <v>9.4339622641509441E-2</v>
      </c>
      <c r="AK163" s="18">
        <v>86</v>
      </c>
      <c r="AL163" s="9">
        <f>IFERROR(Table14[[#This Row],[MB Eligible]]/Table14[[#This Row],[Phone number available]],0)</f>
        <v>0.81132075471698117</v>
      </c>
      <c r="AM163" s="18">
        <v>23</v>
      </c>
      <c r="AN163" s="82">
        <f>IFERROR(Table14[[#This Row],[IB Eligible]]/Table14[[#This Row],[Phone number available]],0)</f>
        <v>0.21698113207547171</v>
      </c>
      <c r="AO163" s="98">
        <f>Table14[[#This Row],[Phone number available]]/$AT$2</f>
        <v>0.18402777777777779</v>
      </c>
    </row>
    <row r="164" spans="1:41" x14ac:dyDescent="0.35">
      <c r="A164" s="11">
        <v>169</v>
      </c>
      <c r="B164" s="5" t="s">
        <v>213</v>
      </c>
      <c r="C164" s="5" t="s">
        <v>340</v>
      </c>
      <c r="D164" s="5" t="s">
        <v>501</v>
      </c>
      <c r="E164" s="6">
        <v>41727</v>
      </c>
      <c r="F164" s="7">
        <f t="shared" ca="1" si="20"/>
        <v>11</v>
      </c>
      <c r="G164" s="5">
        <v>5</v>
      </c>
      <c r="H16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64" s="57">
        <v>20.81</v>
      </c>
      <c r="J164" s="34">
        <v>2.8251210000000002</v>
      </c>
      <c r="K164" s="34">
        <f t="shared" si="21"/>
        <v>23.635120999999998</v>
      </c>
      <c r="L164" s="67">
        <f t="shared" si="25"/>
        <v>8.667209439783964E-4</v>
      </c>
      <c r="M164" s="34">
        <v>30.172972999999999</v>
      </c>
      <c r="N164" s="79">
        <f t="shared" si="26"/>
        <v>5.6505573988035833E-4</v>
      </c>
      <c r="O164" s="80">
        <v>2922</v>
      </c>
      <c r="P164" s="68">
        <f>Table14[[#This Row],[Customer Regisered on MB]]/$O$1</f>
        <v>9.8942882326031353E-4</v>
      </c>
      <c r="Q164" s="194">
        <v>41</v>
      </c>
      <c r="R164" s="107">
        <v>108</v>
      </c>
      <c r="S164" s="107">
        <v>13</v>
      </c>
      <c r="T164" s="107">
        <v>6</v>
      </c>
      <c r="U164" s="195">
        <v>0</v>
      </c>
      <c r="V164" s="16">
        <f>SUM(Table14[[#This Row],[MB Registration]:[Standalone upsell + Rnwl]])</f>
        <v>168</v>
      </c>
      <c r="W164" s="8">
        <v>164</v>
      </c>
      <c r="X164" s="9">
        <f t="shared" si="22"/>
        <v>2.3809523809523836E-2</v>
      </c>
      <c r="Y164" s="8">
        <f t="shared" si="23"/>
        <v>4</v>
      </c>
      <c r="Z164" s="42" t="str">
        <f t="shared" si="24"/>
        <v>C. 100-250</v>
      </c>
      <c r="AA164" s="197">
        <v>164</v>
      </c>
      <c r="AB164" s="85">
        <f>IFERROR(Table14[[#This Row],[Phone number available]]/Table14[[#This Row],[Distinct leads]],0)</f>
        <v>1</v>
      </c>
      <c r="AC164" s="84">
        <v>95</v>
      </c>
      <c r="AD164" s="100">
        <f>IFERROR(Table14[[#This Row],[Email available]]/Table14[[#This Row],[Distinct leads]],0)</f>
        <v>0.57926829268292679</v>
      </c>
      <c r="AE164" s="81">
        <v>6</v>
      </c>
      <c r="AF164" s="102">
        <f>IFERROR(Table14[[#This Row],[HNI (as per customer segmentation)]]/Table14[[#This Row],[Phone number available]],0)</f>
        <v>3.6585365853658534E-2</v>
      </c>
      <c r="AG164" s="18">
        <v>75</v>
      </c>
      <c r="AH164" s="9">
        <f>IFERROR(Table14[[#This Row],[MB Registered]]/Table14[[#This Row],[Phone number available]],0)</f>
        <v>0.45731707317073172</v>
      </c>
      <c r="AI164" s="18">
        <v>48</v>
      </c>
      <c r="AJ164" s="9">
        <f>IFERROR(Table14[[#This Row],[IB Registered]]/Table14[[#This Row],[Phone number available]],0)</f>
        <v>0.29268292682926828</v>
      </c>
      <c r="AK164" s="18">
        <v>129</v>
      </c>
      <c r="AL164" s="9">
        <f>IFERROR(Table14[[#This Row],[MB Eligible]]/Table14[[#This Row],[Phone number available]],0)</f>
        <v>0.78658536585365857</v>
      </c>
      <c r="AM164" s="18">
        <v>87</v>
      </c>
      <c r="AN164" s="82">
        <f>IFERROR(Table14[[#This Row],[IB Eligible]]/Table14[[#This Row],[Phone number available]],0)</f>
        <v>0.53048780487804881</v>
      </c>
      <c r="AO164" s="98">
        <f>Table14[[#This Row],[Phone number available]]/$AT$2</f>
        <v>0.28472222222222221</v>
      </c>
    </row>
    <row r="165" spans="1:41" x14ac:dyDescent="0.35">
      <c r="A165" s="11">
        <v>170</v>
      </c>
      <c r="B165" s="5" t="s">
        <v>213</v>
      </c>
      <c r="C165" s="5" t="s">
        <v>340</v>
      </c>
      <c r="D165" s="5" t="s">
        <v>502</v>
      </c>
      <c r="E165" s="6">
        <v>41727</v>
      </c>
      <c r="F165" s="7">
        <f t="shared" ca="1" si="20"/>
        <v>11</v>
      </c>
      <c r="G165" s="5">
        <v>5</v>
      </c>
      <c r="H16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65" s="57">
        <v>12.905937</v>
      </c>
      <c r="J165" s="34">
        <v>1.909246</v>
      </c>
      <c r="K165" s="34">
        <f t="shared" si="21"/>
        <v>14.815182999999999</v>
      </c>
      <c r="L165" s="67">
        <f t="shared" si="25"/>
        <v>5.432859596941641E-4</v>
      </c>
      <c r="M165" s="34">
        <v>52.898927</v>
      </c>
      <c r="N165" s="79">
        <f t="shared" si="26"/>
        <v>9.906495569681538E-4</v>
      </c>
      <c r="O165" s="80">
        <v>1765</v>
      </c>
      <c r="P165" s="68">
        <f>Table14[[#This Row],[Customer Regisered on MB]]/$O$1</f>
        <v>5.9765293396798547E-4</v>
      </c>
      <c r="Q165" s="194">
        <v>11</v>
      </c>
      <c r="R165" s="107">
        <v>181</v>
      </c>
      <c r="S165" s="107">
        <v>4</v>
      </c>
      <c r="T165" s="107">
        <v>6</v>
      </c>
      <c r="U165" s="195">
        <v>0</v>
      </c>
      <c r="V165" s="16">
        <f>SUM(Table14[[#This Row],[MB Registration]:[Standalone upsell + Rnwl]])</f>
        <v>202</v>
      </c>
      <c r="W165" s="8">
        <v>201</v>
      </c>
      <c r="X165" s="9">
        <f t="shared" si="22"/>
        <v>4.9504950495049549E-3</v>
      </c>
      <c r="Y165" s="8">
        <f t="shared" si="23"/>
        <v>1</v>
      </c>
      <c r="Z165" s="42" t="str">
        <f t="shared" si="24"/>
        <v>C. 100-250</v>
      </c>
      <c r="AA165" s="197">
        <v>201</v>
      </c>
      <c r="AB165" s="85">
        <f>IFERROR(Table14[[#This Row],[Phone number available]]/Table14[[#This Row],[Distinct leads]],0)</f>
        <v>1</v>
      </c>
      <c r="AC165" s="84">
        <v>138</v>
      </c>
      <c r="AD165" s="100">
        <f>IFERROR(Table14[[#This Row],[Email available]]/Table14[[#This Row],[Distinct leads]],0)</f>
        <v>0.68656716417910446</v>
      </c>
      <c r="AE165" s="81">
        <v>11</v>
      </c>
      <c r="AF165" s="102">
        <f>IFERROR(Table14[[#This Row],[HNI (as per customer segmentation)]]/Table14[[#This Row],[Phone number available]],0)</f>
        <v>5.4726368159203981E-2</v>
      </c>
      <c r="AG165" s="18">
        <v>112</v>
      </c>
      <c r="AH165" s="9">
        <f>IFERROR(Table14[[#This Row],[MB Registered]]/Table14[[#This Row],[Phone number available]],0)</f>
        <v>0.55721393034825872</v>
      </c>
      <c r="AI165" s="18">
        <v>87</v>
      </c>
      <c r="AJ165" s="9">
        <f>IFERROR(Table14[[#This Row],[IB Registered]]/Table14[[#This Row],[Phone number available]],0)</f>
        <v>0.43283582089552236</v>
      </c>
      <c r="AK165" s="18">
        <v>130</v>
      </c>
      <c r="AL165" s="9">
        <f>IFERROR(Table14[[#This Row],[MB Eligible]]/Table14[[#This Row],[Phone number available]],0)</f>
        <v>0.64676616915422891</v>
      </c>
      <c r="AM165" s="18">
        <v>115</v>
      </c>
      <c r="AN165" s="82">
        <f>IFERROR(Table14[[#This Row],[IB Eligible]]/Table14[[#This Row],[Phone number available]],0)</f>
        <v>0.57213930348258701</v>
      </c>
      <c r="AO165" s="98">
        <f>Table14[[#This Row],[Phone number available]]/$AT$2</f>
        <v>0.34895833333333331</v>
      </c>
    </row>
    <row r="166" spans="1:41" x14ac:dyDescent="0.35">
      <c r="A166" s="11">
        <v>171</v>
      </c>
      <c r="B166" s="5" t="s">
        <v>188</v>
      </c>
      <c r="C166" s="5" t="s">
        <v>175</v>
      </c>
      <c r="D166" s="5" t="s">
        <v>503</v>
      </c>
      <c r="E166" s="6">
        <v>41969</v>
      </c>
      <c r="F166" s="7">
        <f t="shared" ca="1" si="20"/>
        <v>10</v>
      </c>
      <c r="G166" s="5">
        <v>6</v>
      </c>
      <c r="H16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66" s="57">
        <v>27.329661999999999</v>
      </c>
      <c r="J166" s="34">
        <v>1.6065769999999999</v>
      </c>
      <c r="K166" s="34">
        <f t="shared" si="21"/>
        <v>28.936239</v>
      </c>
      <c r="L166" s="67">
        <f t="shared" si="25"/>
        <v>1.0611176638894505E-3</v>
      </c>
      <c r="M166" s="34">
        <v>15.414059</v>
      </c>
      <c r="N166" s="79">
        <f t="shared" si="26"/>
        <v>2.8866239043810819E-4</v>
      </c>
      <c r="O166" s="80">
        <v>3842</v>
      </c>
      <c r="P166" s="68">
        <f>Table14[[#This Row],[Customer Regisered on MB]]/$O$1</f>
        <v>1.3009532987563739E-3</v>
      </c>
      <c r="Q166" s="194">
        <v>129</v>
      </c>
      <c r="R166" s="107">
        <v>70</v>
      </c>
      <c r="S166" s="107">
        <v>9</v>
      </c>
      <c r="T166" s="107">
        <v>5</v>
      </c>
      <c r="U166" s="195">
        <v>0</v>
      </c>
      <c r="V166" s="16">
        <f>SUM(Table14[[#This Row],[MB Registration]:[Standalone upsell + Rnwl]])</f>
        <v>213</v>
      </c>
      <c r="W166" s="8">
        <v>225</v>
      </c>
      <c r="X166" s="9">
        <f t="shared" si="22"/>
        <v>-5.6338028169014009E-2</v>
      </c>
      <c r="Y166" s="8">
        <f t="shared" si="23"/>
        <v>-12</v>
      </c>
      <c r="Z166" s="42" t="str">
        <f t="shared" si="24"/>
        <v>C. 100-250</v>
      </c>
      <c r="AA166" s="197">
        <v>225</v>
      </c>
      <c r="AB166" s="85">
        <f>IFERROR(Table14[[#This Row],[Phone number available]]/Table14[[#This Row],[Distinct leads]],0)</f>
        <v>1</v>
      </c>
      <c r="AC166" s="84">
        <v>59</v>
      </c>
      <c r="AD166" s="100">
        <f>IFERROR(Table14[[#This Row],[Email available]]/Table14[[#This Row],[Distinct leads]],0)</f>
        <v>0.26222222222222225</v>
      </c>
      <c r="AE166" s="81">
        <v>4</v>
      </c>
      <c r="AF166" s="102">
        <f>IFERROR(Table14[[#This Row],[HNI (as per customer segmentation)]]/Table14[[#This Row],[Phone number available]],0)</f>
        <v>1.7777777777777778E-2</v>
      </c>
      <c r="AG166" s="18">
        <v>61</v>
      </c>
      <c r="AH166" s="9">
        <f>IFERROR(Table14[[#This Row],[MB Registered]]/Table14[[#This Row],[Phone number available]],0)</f>
        <v>0.27111111111111114</v>
      </c>
      <c r="AI166" s="18">
        <v>13</v>
      </c>
      <c r="AJ166" s="9">
        <f>IFERROR(Table14[[#This Row],[IB Registered]]/Table14[[#This Row],[Phone number available]],0)</f>
        <v>5.7777777777777775E-2</v>
      </c>
      <c r="AK166" s="18">
        <v>199</v>
      </c>
      <c r="AL166" s="9">
        <f>IFERROR(Table14[[#This Row],[MB Eligible]]/Table14[[#This Row],[Phone number available]],0)</f>
        <v>0.88444444444444448</v>
      </c>
      <c r="AM166" s="18">
        <v>57</v>
      </c>
      <c r="AN166" s="82">
        <f>IFERROR(Table14[[#This Row],[IB Eligible]]/Table14[[#This Row],[Phone number available]],0)</f>
        <v>0.25333333333333335</v>
      </c>
      <c r="AO166" s="98">
        <f>Table14[[#This Row],[Phone number available]]/$AT$2</f>
        <v>0.390625</v>
      </c>
    </row>
    <row r="167" spans="1:41" x14ac:dyDescent="0.35">
      <c r="A167" s="11">
        <v>172</v>
      </c>
      <c r="B167" s="5" t="s">
        <v>222</v>
      </c>
      <c r="C167" s="5" t="s">
        <v>175</v>
      </c>
      <c r="D167" s="5" t="s">
        <v>232</v>
      </c>
      <c r="E167" s="6">
        <v>42000</v>
      </c>
      <c r="F167" s="7">
        <f t="shared" ca="1" si="20"/>
        <v>10</v>
      </c>
      <c r="G167" s="5">
        <v>6</v>
      </c>
      <c r="H16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67" s="57">
        <v>29.150838</v>
      </c>
      <c r="J167" s="34">
        <v>8.1236770000000007</v>
      </c>
      <c r="K167" s="34">
        <f t="shared" si="21"/>
        <v>37.274515000000001</v>
      </c>
      <c r="L167" s="67">
        <f t="shared" si="25"/>
        <v>1.3668896735132814E-3</v>
      </c>
      <c r="M167" s="34">
        <v>14.050051</v>
      </c>
      <c r="N167" s="79">
        <f t="shared" si="26"/>
        <v>2.631183199335965E-4</v>
      </c>
      <c r="O167" s="80">
        <v>3864</v>
      </c>
      <c r="P167" s="68">
        <f>Table14[[#This Row],[Customer Regisered on MB]]/$O$1</f>
        <v>1.3084027970834537E-3</v>
      </c>
      <c r="Q167" s="194">
        <v>252</v>
      </c>
      <c r="R167" s="107">
        <v>90</v>
      </c>
      <c r="S167" s="107">
        <v>33</v>
      </c>
      <c r="T167" s="107">
        <v>8</v>
      </c>
      <c r="U167" s="195">
        <v>0</v>
      </c>
      <c r="V167" s="16">
        <f>SUM(Table14[[#This Row],[MB Registration]:[Standalone upsell + Rnwl]])</f>
        <v>383</v>
      </c>
      <c r="W167" s="8">
        <v>387</v>
      </c>
      <c r="X167" s="9">
        <f t="shared" si="22"/>
        <v>-1.0443864229765065E-2</v>
      </c>
      <c r="Y167" s="8">
        <f t="shared" si="23"/>
        <v>-4</v>
      </c>
      <c r="Z167" s="42" t="str">
        <f t="shared" si="24"/>
        <v>D. 240-500</v>
      </c>
      <c r="AA167" s="197">
        <v>387</v>
      </c>
      <c r="AB167" s="85">
        <f>IFERROR(Table14[[#This Row],[Phone number available]]/Table14[[#This Row],[Distinct leads]],0)</f>
        <v>1</v>
      </c>
      <c r="AC167" s="84">
        <v>90</v>
      </c>
      <c r="AD167" s="100">
        <f>IFERROR(Table14[[#This Row],[Email available]]/Table14[[#This Row],[Distinct leads]],0)</f>
        <v>0.23255813953488372</v>
      </c>
      <c r="AE167" s="81">
        <v>7</v>
      </c>
      <c r="AF167" s="102">
        <f>IFERROR(Table14[[#This Row],[HNI (as per customer segmentation)]]/Table14[[#This Row],[Phone number available]],0)</f>
        <v>1.8087855297157621E-2</v>
      </c>
      <c r="AG167" s="18">
        <v>71</v>
      </c>
      <c r="AH167" s="9">
        <f>IFERROR(Table14[[#This Row],[MB Registered]]/Table14[[#This Row],[Phone number available]],0)</f>
        <v>0.1834625322997416</v>
      </c>
      <c r="AI167" s="18">
        <v>26</v>
      </c>
      <c r="AJ167" s="9">
        <f>IFERROR(Table14[[#This Row],[IB Registered]]/Table14[[#This Row],[Phone number available]],0)</f>
        <v>6.7183462532299745E-2</v>
      </c>
      <c r="AK167" s="18">
        <v>351</v>
      </c>
      <c r="AL167" s="9">
        <f>IFERROR(Table14[[#This Row],[MB Eligible]]/Table14[[#This Row],[Phone number available]],0)</f>
        <v>0.90697674418604646</v>
      </c>
      <c r="AM167" s="18">
        <v>97</v>
      </c>
      <c r="AN167" s="82">
        <f>IFERROR(Table14[[#This Row],[IB Eligible]]/Table14[[#This Row],[Phone number available]],0)</f>
        <v>0.25064599483204136</v>
      </c>
      <c r="AO167" s="98">
        <f>Table14[[#This Row],[Phone number available]]/$AT$2</f>
        <v>0.671875</v>
      </c>
    </row>
    <row r="168" spans="1:41" x14ac:dyDescent="0.35">
      <c r="A168" s="11">
        <v>173</v>
      </c>
      <c r="B168" s="5" t="s">
        <v>222</v>
      </c>
      <c r="C168" s="5" t="s">
        <v>343</v>
      </c>
      <c r="D168" s="5" t="s">
        <v>504</v>
      </c>
      <c r="E168" s="6">
        <v>41999</v>
      </c>
      <c r="F168" s="7">
        <f t="shared" ca="1" si="20"/>
        <v>10</v>
      </c>
      <c r="G168" s="5">
        <v>3</v>
      </c>
      <c r="H168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168" s="57">
        <v>6.4375739999999997</v>
      </c>
      <c r="J168" s="34">
        <v>0.29604399999999997</v>
      </c>
      <c r="K168" s="34">
        <f t="shared" si="21"/>
        <v>6.7336179999999999</v>
      </c>
      <c r="L168" s="67">
        <f t="shared" si="25"/>
        <v>2.4692777114828062E-4</v>
      </c>
      <c r="M168" s="34">
        <v>2.531733</v>
      </c>
      <c r="N168" s="79">
        <f t="shared" si="26"/>
        <v>4.7412307149664019E-5</v>
      </c>
      <c r="O168" s="80">
        <v>1408</v>
      </c>
      <c r="P168" s="68">
        <f>Table14[[#This Row],[Customer Regisered on MB]]/$O$1</f>
        <v>4.7676789293310111E-4</v>
      </c>
      <c r="Q168" s="194">
        <v>60</v>
      </c>
      <c r="R168" s="107">
        <v>11</v>
      </c>
      <c r="S168" s="107">
        <v>3</v>
      </c>
      <c r="T168" s="107">
        <v>0</v>
      </c>
      <c r="U168" s="195">
        <v>0</v>
      </c>
      <c r="V168" s="16">
        <f>SUM(Table14[[#This Row],[MB Registration]:[Standalone upsell + Rnwl]])</f>
        <v>74</v>
      </c>
      <c r="W168" s="8">
        <v>76</v>
      </c>
      <c r="X168" s="9">
        <f t="shared" si="22"/>
        <v>-2.7027027027026973E-2</v>
      </c>
      <c r="Y168" s="8">
        <f t="shared" si="23"/>
        <v>-2</v>
      </c>
      <c r="Z168" s="42" t="str">
        <f t="shared" si="24"/>
        <v>B. 50-100</v>
      </c>
      <c r="AA168" s="197">
        <v>76</v>
      </c>
      <c r="AB168" s="85">
        <f>IFERROR(Table14[[#This Row],[Phone number available]]/Table14[[#This Row],[Distinct leads]],0)</f>
        <v>1</v>
      </c>
      <c r="AC168" s="84">
        <v>14</v>
      </c>
      <c r="AD168" s="100">
        <f>IFERROR(Table14[[#This Row],[Email available]]/Table14[[#This Row],[Distinct leads]],0)</f>
        <v>0.18421052631578946</v>
      </c>
      <c r="AE168" s="81">
        <v>0</v>
      </c>
      <c r="AF168" s="102">
        <f>IFERROR(Table14[[#This Row],[HNI (as per customer segmentation)]]/Table14[[#This Row],[Phone number available]],0)</f>
        <v>0</v>
      </c>
      <c r="AG168" s="18">
        <v>12</v>
      </c>
      <c r="AH168" s="9">
        <f>IFERROR(Table14[[#This Row],[MB Registered]]/Table14[[#This Row],[Phone number available]],0)</f>
        <v>0.15789473684210525</v>
      </c>
      <c r="AI168" s="18">
        <v>2</v>
      </c>
      <c r="AJ168" s="9">
        <f>IFERROR(Table14[[#This Row],[IB Registered]]/Table14[[#This Row],[Phone number available]],0)</f>
        <v>2.6315789473684209E-2</v>
      </c>
      <c r="AK168" s="18">
        <v>69</v>
      </c>
      <c r="AL168" s="9">
        <f>IFERROR(Table14[[#This Row],[MB Eligible]]/Table14[[#This Row],[Phone number available]],0)</f>
        <v>0.90789473684210531</v>
      </c>
      <c r="AM168" s="18">
        <v>14</v>
      </c>
      <c r="AN168" s="82">
        <f>IFERROR(Table14[[#This Row],[IB Eligible]]/Table14[[#This Row],[Phone number available]],0)</f>
        <v>0.18421052631578946</v>
      </c>
      <c r="AO168" s="98">
        <f>Table14[[#This Row],[Phone number available]]/$AT$2</f>
        <v>0.13194444444444445</v>
      </c>
    </row>
    <row r="169" spans="1:41" x14ac:dyDescent="0.35">
      <c r="A169" s="11">
        <v>176</v>
      </c>
      <c r="B169" s="5" t="s">
        <v>313</v>
      </c>
      <c r="C169" s="5" t="s">
        <v>356</v>
      </c>
      <c r="D169" s="5" t="s">
        <v>507</v>
      </c>
      <c r="E169" s="6">
        <v>42126</v>
      </c>
      <c r="F169" s="7">
        <f t="shared" ca="1" si="20"/>
        <v>10</v>
      </c>
      <c r="G169" s="5">
        <v>5</v>
      </c>
      <c r="H16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69" s="57">
        <v>13.58142</v>
      </c>
      <c r="J169" s="34">
        <v>1.882352</v>
      </c>
      <c r="K169" s="34">
        <f t="shared" si="21"/>
        <v>15.463771999999999</v>
      </c>
      <c r="L169" s="67">
        <f t="shared" si="25"/>
        <v>5.6707029616250731E-4</v>
      </c>
      <c r="M169" s="34">
        <v>44.397986000000003</v>
      </c>
      <c r="N169" s="79">
        <f t="shared" si="26"/>
        <v>8.3145061073125926E-4</v>
      </c>
      <c r="O169" s="80">
        <v>2318</v>
      </c>
      <c r="P169" s="68">
        <f>Table14[[#This Row],[Customer Regisered on MB]]/$O$1</f>
        <v>7.8490623282594346E-4</v>
      </c>
      <c r="Q169" s="194">
        <v>14</v>
      </c>
      <c r="R169" s="107">
        <v>74</v>
      </c>
      <c r="S169" s="107">
        <v>16</v>
      </c>
      <c r="T169" s="107">
        <v>3</v>
      </c>
      <c r="U169" s="195">
        <v>0</v>
      </c>
      <c r="V169" s="16">
        <f>SUM(Table14[[#This Row],[MB Registration]:[Standalone upsell + Rnwl]])</f>
        <v>107</v>
      </c>
      <c r="W169" s="8">
        <v>113</v>
      </c>
      <c r="X169" s="9">
        <f t="shared" si="22"/>
        <v>-5.6074766355140193E-2</v>
      </c>
      <c r="Y169" s="8">
        <f t="shared" si="23"/>
        <v>-6</v>
      </c>
      <c r="Z169" s="42" t="str">
        <f t="shared" si="24"/>
        <v>C. 100-250</v>
      </c>
      <c r="AA169" s="197">
        <v>113</v>
      </c>
      <c r="AB169" s="85">
        <f>IFERROR(Table14[[#This Row],[Phone number available]]/Table14[[#This Row],[Distinct leads]],0)</f>
        <v>1</v>
      </c>
      <c r="AC169" s="84">
        <v>60</v>
      </c>
      <c r="AD169" s="100">
        <f>IFERROR(Table14[[#This Row],[Email available]]/Table14[[#This Row],[Distinct leads]],0)</f>
        <v>0.53097345132743368</v>
      </c>
      <c r="AE169" s="81">
        <v>7</v>
      </c>
      <c r="AF169" s="102">
        <f>IFERROR(Table14[[#This Row],[HNI (as per customer segmentation)]]/Table14[[#This Row],[Phone number available]],0)</f>
        <v>6.1946902654867256E-2</v>
      </c>
      <c r="AG169" s="18">
        <v>72</v>
      </c>
      <c r="AH169" s="9">
        <f>IFERROR(Table14[[#This Row],[MB Registered]]/Table14[[#This Row],[Phone number available]],0)</f>
        <v>0.63716814159292035</v>
      </c>
      <c r="AI169" s="18">
        <v>23</v>
      </c>
      <c r="AJ169" s="9">
        <f>IFERROR(Table14[[#This Row],[IB Registered]]/Table14[[#This Row],[Phone number available]],0)</f>
        <v>0.20353982300884957</v>
      </c>
      <c r="AK169" s="18">
        <v>92</v>
      </c>
      <c r="AL169" s="9">
        <f>IFERROR(Table14[[#This Row],[MB Eligible]]/Table14[[#This Row],[Phone number available]],0)</f>
        <v>0.81415929203539827</v>
      </c>
      <c r="AM169" s="18">
        <v>48</v>
      </c>
      <c r="AN169" s="82">
        <f>IFERROR(Table14[[#This Row],[IB Eligible]]/Table14[[#This Row],[Phone number available]],0)</f>
        <v>0.4247787610619469</v>
      </c>
      <c r="AO169" s="98">
        <f>Table14[[#This Row],[Phone number available]]/$AT$2</f>
        <v>0.19618055555555555</v>
      </c>
    </row>
    <row r="170" spans="1:41" x14ac:dyDescent="0.35">
      <c r="A170" s="11">
        <v>177</v>
      </c>
      <c r="B170" s="5" t="s">
        <v>188</v>
      </c>
      <c r="C170" s="5" t="s">
        <v>356</v>
      </c>
      <c r="D170" s="5" t="s">
        <v>508</v>
      </c>
      <c r="E170" s="6">
        <v>42338</v>
      </c>
      <c r="F170" s="7">
        <f t="shared" ca="1" si="20"/>
        <v>9</v>
      </c>
      <c r="G170" s="5">
        <v>5</v>
      </c>
      <c r="H17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70" s="57">
        <v>23.329460999999998</v>
      </c>
      <c r="J170" s="34">
        <v>3.495695</v>
      </c>
      <c r="K170" s="34">
        <f t="shared" si="21"/>
        <v>26.825156</v>
      </c>
      <c r="L170" s="67">
        <f t="shared" si="25"/>
        <v>9.8370236948174482E-4</v>
      </c>
      <c r="M170" s="34">
        <v>10.535871999999999</v>
      </c>
      <c r="N170" s="79">
        <f t="shared" si="26"/>
        <v>1.9730753572890384E-4</v>
      </c>
      <c r="O170" s="80">
        <v>3629</v>
      </c>
      <c r="P170" s="68">
        <f>Table14[[#This Row],[Customer Regisered on MB]]/$O$1</f>
        <v>1.2288286104078295E-3</v>
      </c>
      <c r="Q170" s="194">
        <v>31</v>
      </c>
      <c r="R170" s="107">
        <v>86</v>
      </c>
      <c r="S170" s="107">
        <v>21</v>
      </c>
      <c r="T170" s="107">
        <v>3</v>
      </c>
      <c r="U170" s="195">
        <v>0</v>
      </c>
      <c r="V170" s="16">
        <f>SUM(Table14[[#This Row],[MB Registration]:[Standalone upsell + Rnwl]])</f>
        <v>141</v>
      </c>
      <c r="W170" s="8">
        <v>143</v>
      </c>
      <c r="X170" s="9">
        <f t="shared" si="22"/>
        <v>-1.4184397163120588E-2</v>
      </c>
      <c r="Y170" s="8">
        <f t="shared" si="23"/>
        <v>-2</v>
      </c>
      <c r="Z170" s="42" t="str">
        <f t="shared" si="24"/>
        <v>C. 100-250</v>
      </c>
      <c r="AA170" s="197">
        <v>143</v>
      </c>
      <c r="AB170" s="85">
        <f>IFERROR(Table14[[#This Row],[Phone number available]]/Table14[[#This Row],[Distinct leads]],0)</f>
        <v>1</v>
      </c>
      <c r="AC170" s="84">
        <v>61</v>
      </c>
      <c r="AD170" s="100">
        <f>IFERROR(Table14[[#This Row],[Email available]]/Table14[[#This Row],[Distinct leads]],0)</f>
        <v>0.42657342657342656</v>
      </c>
      <c r="AE170" s="81">
        <v>11</v>
      </c>
      <c r="AF170" s="102">
        <f>IFERROR(Table14[[#This Row],[HNI (as per customer segmentation)]]/Table14[[#This Row],[Phone number available]],0)</f>
        <v>7.6923076923076927E-2</v>
      </c>
      <c r="AG170" s="18">
        <v>101</v>
      </c>
      <c r="AH170" s="9">
        <f>IFERROR(Table14[[#This Row],[MB Registered]]/Table14[[#This Row],[Phone number available]],0)</f>
        <v>0.70629370629370625</v>
      </c>
      <c r="AI170" s="18">
        <v>29</v>
      </c>
      <c r="AJ170" s="9">
        <f>IFERROR(Table14[[#This Row],[IB Registered]]/Table14[[#This Row],[Phone number available]],0)</f>
        <v>0.20279720279720279</v>
      </c>
      <c r="AK170" s="18">
        <v>123</v>
      </c>
      <c r="AL170" s="9">
        <f>IFERROR(Table14[[#This Row],[MB Eligible]]/Table14[[#This Row],[Phone number available]],0)</f>
        <v>0.8601398601398601</v>
      </c>
      <c r="AM170" s="18">
        <v>55</v>
      </c>
      <c r="AN170" s="82">
        <f>IFERROR(Table14[[#This Row],[IB Eligible]]/Table14[[#This Row],[Phone number available]],0)</f>
        <v>0.38461538461538464</v>
      </c>
      <c r="AO170" s="98">
        <f>Table14[[#This Row],[Phone number available]]/$AT$2</f>
        <v>0.2482638888888889</v>
      </c>
    </row>
    <row r="171" spans="1:41" x14ac:dyDescent="0.35">
      <c r="A171" s="11">
        <v>178</v>
      </c>
      <c r="B171" s="5" t="s">
        <v>174</v>
      </c>
      <c r="C171" s="5" t="s">
        <v>343</v>
      </c>
      <c r="D171" s="5" t="s">
        <v>509</v>
      </c>
      <c r="E171" s="6">
        <v>42391</v>
      </c>
      <c r="F171" s="7">
        <f t="shared" ca="1" si="20"/>
        <v>9</v>
      </c>
      <c r="G171" s="5">
        <v>3</v>
      </c>
      <c r="H171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171" s="57">
        <v>4.6228389999999999</v>
      </c>
      <c r="J171" s="34">
        <v>0.19634199999999999</v>
      </c>
      <c r="K171" s="34">
        <f t="shared" si="21"/>
        <v>4.8191809999999995</v>
      </c>
      <c r="L171" s="67">
        <f t="shared" si="25"/>
        <v>1.7672366075565055E-4</v>
      </c>
      <c r="M171" s="34">
        <v>5.9563800000000002</v>
      </c>
      <c r="N171" s="79">
        <f t="shared" si="26"/>
        <v>1.1154640637860144E-4</v>
      </c>
      <c r="O171" s="80">
        <v>867</v>
      </c>
      <c r="P171" s="68">
        <f>Table14[[#This Row],[Customer Regisered on MB]]/$O$1</f>
        <v>2.9357795679900477E-4</v>
      </c>
      <c r="Q171" s="194">
        <v>7</v>
      </c>
      <c r="R171" s="107">
        <v>53</v>
      </c>
      <c r="S171" s="107">
        <v>0</v>
      </c>
      <c r="T171" s="107">
        <v>3</v>
      </c>
      <c r="U171" s="195">
        <v>0</v>
      </c>
      <c r="V171" s="16">
        <f>SUM(Table14[[#This Row],[MB Registration]:[Standalone upsell + Rnwl]])</f>
        <v>63</v>
      </c>
      <c r="W171" s="8">
        <v>63</v>
      </c>
      <c r="X171" s="9">
        <f t="shared" si="22"/>
        <v>0</v>
      </c>
      <c r="Y171" s="8">
        <f t="shared" si="23"/>
        <v>0</v>
      </c>
      <c r="Z171" s="42" t="str">
        <f t="shared" si="24"/>
        <v>B. 50-100</v>
      </c>
      <c r="AA171" s="197">
        <v>63</v>
      </c>
      <c r="AB171" s="85">
        <f>IFERROR(Table14[[#This Row],[Phone number available]]/Table14[[#This Row],[Distinct leads]],0)</f>
        <v>1</v>
      </c>
      <c r="AC171" s="84">
        <v>13</v>
      </c>
      <c r="AD171" s="100">
        <f>IFERROR(Table14[[#This Row],[Email available]]/Table14[[#This Row],[Distinct leads]],0)</f>
        <v>0.20634920634920634</v>
      </c>
      <c r="AE171" s="81">
        <v>1</v>
      </c>
      <c r="AF171" s="102">
        <f>IFERROR(Table14[[#This Row],[HNI (as per customer segmentation)]]/Table14[[#This Row],[Phone number available]],0)</f>
        <v>1.5873015873015872E-2</v>
      </c>
      <c r="AG171" s="18">
        <v>32</v>
      </c>
      <c r="AH171" s="9">
        <f>IFERROR(Table14[[#This Row],[MB Registered]]/Table14[[#This Row],[Phone number available]],0)</f>
        <v>0.50793650793650791</v>
      </c>
      <c r="AI171" s="18">
        <v>6</v>
      </c>
      <c r="AJ171" s="9">
        <f>IFERROR(Table14[[#This Row],[IB Registered]]/Table14[[#This Row],[Phone number available]],0)</f>
        <v>9.5238095238095233E-2</v>
      </c>
      <c r="AK171" s="18">
        <v>46</v>
      </c>
      <c r="AL171" s="9">
        <f>IFERROR(Table14[[#This Row],[MB Eligible]]/Table14[[#This Row],[Phone number available]],0)</f>
        <v>0.73015873015873012</v>
      </c>
      <c r="AM171" s="18">
        <v>12</v>
      </c>
      <c r="AN171" s="82">
        <f>IFERROR(Table14[[#This Row],[IB Eligible]]/Table14[[#This Row],[Phone number available]],0)</f>
        <v>0.19047619047619047</v>
      </c>
      <c r="AO171" s="98">
        <f>Table14[[#This Row],[Phone number available]]/$AT$2</f>
        <v>0.109375</v>
      </c>
    </row>
    <row r="172" spans="1:41" x14ac:dyDescent="0.35">
      <c r="A172" s="11">
        <v>179</v>
      </c>
      <c r="B172" s="5" t="s">
        <v>213</v>
      </c>
      <c r="C172" s="5" t="s">
        <v>340</v>
      </c>
      <c r="D172" s="5" t="s">
        <v>510</v>
      </c>
      <c r="E172" s="6">
        <v>42453</v>
      </c>
      <c r="F172" s="7">
        <f t="shared" ca="1" si="20"/>
        <v>9</v>
      </c>
      <c r="G172" s="5">
        <v>4</v>
      </c>
      <c r="H172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172" s="57">
        <v>9.2366410000000005</v>
      </c>
      <c r="J172" s="34">
        <v>2.2443719999999998</v>
      </c>
      <c r="K172" s="34">
        <f t="shared" si="21"/>
        <v>11.481013000000001</v>
      </c>
      <c r="L172" s="67">
        <f t="shared" si="25"/>
        <v>4.2101897532863242E-4</v>
      </c>
      <c r="M172" s="34">
        <v>13.226302</v>
      </c>
      <c r="N172" s="79">
        <f t="shared" si="26"/>
        <v>2.4769179565073234E-4</v>
      </c>
      <c r="O172" s="80">
        <v>2318</v>
      </c>
      <c r="P172" s="68">
        <f>Table14[[#This Row],[Customer Regisered on MB]]/$O$1</f>
        <v>7.8490623282594346E-4</v>
      </c>
      <c r="Q172" s="194">
        <v>33</v>
      </c>
      <c r="R172" s="107">
        <v>99</v>
      </c>
      <c r="S172" s="107">
        <v>1</v>
      </c>
      <c r="T172" s="107">
        <v>7</v>
      </c>
      <c r="U172" s="195">
        <v>0</v>
      </c>
      <c r="V172" s="16">
        <f>SUM(Table14[[#This Row],[MB Registration]:[Standalone upsell + Rnwl]])</f>
        <v>140</v>
      </c>
      <c r="W172" s="8">
        <v>139</v>
      </c>
      <c r="X172" s="9">
        <f t="shared" si="22"/>
        <v>7.1428571428571175E-3</v>
      </c>
      <c r="Y172" s="8">
        <f t="shared" si="23"/>
        <v>1</v>
      </c>
      <c r="Z172" s="42" t="str">
        <f t="shared" si="24"/>
        <v>C. 100-250</v>
      </c>
      <c r="AA172" s="197">
        <v>139</v>
      </c>
      <c r="AB172" s="85">
        <f>IFERROR(Table14[[#This Row],[Phone number available]]/Table14[[#This Row],[Distinct leads]],0)</f>
        <v>1</v>
      </c>
      <c r="AC172" s="84">
        <v>86</v>
      </c>
      <c r="AD172" s="100">
        <f>IFERROR(Table14[[#This Row],[Email available]]/Table14[[#This Row],[Distinct leads]],0)</f>
        <v>0.61870503597122306</v>
      </c>
      <c r="AE172" s="81">
        <v>8</v>
      </c>
      <c r="AF172" s="102">
        <f>IFERROR(Table14[[#This Row],[HNI (as per customer segmentation)]]/Table14[[#This Row],[Phone number available]],0)</f>
        <v>5.7553956834532377E-2</v>
      </c>
      <c r="AG172" s="18">
        <v>80</v>
      </c>
      <c r="AH172" s="9">
        <f>IFERROR(Table14[[#This Row],[MB Registered]]/Table14[[#This Row],[Phone number available]],0)</f>
        <v>0.57553956834532372</v>
      </c>
      <c r="AI172" s="18">
        <v>64</v>
      </c>
      <c r="AJ172" s="9">
        <f>IFERROR(Table14[[#This Row],[IB Registered]]/Table14[[#This Row],[Phone number available]],0)</f>
        <v>0.46043165467625902</v>
      </c>
      <c r="AK172" s="18">
        <v>110</v>
      </c>
      <c r="AL172" s="9">
        <f>IFERROR(Table14[[#This Row],[MB Eligible]]/Table14[[#This Row],[Phone number available]],0)</f>
        <v>0.79136690647482011</v>
      </c>
      <c r="AM172" s="18">
        <v>87</v>
      </c>
      <c r="AN172" s="82">
        <f>IFERROR(Table14[[#This Row],[IB Eligible]]/Table14[[#This Row],[Phone number available]],0)</f>
        <v>0.62589928057553956</v>
      </c>
      <c r="AO172" s="98">
        <f>Table14[[#This Row],[Phone number available]]/$AT$2</f>
        <v>0.24131944444444445</v>
      </c>
    </row>
    <row r="173" spans="1:41" x14ac:dyDescent="0.35">
      <c r="A173" s="11">
        <v>180</v>
      </c>
      <c r="B173" s="5" t="s">
        <v>184</v>
      </c>
      <c r="C173" s="5" t="s">
        <v>175</v>
      </c>
      <c r="D173" s="5" t="s">
        <v>511</v>
      </c>
      <c r="E173" s="6">
        <v>42821</v>
      </c>
      <c r="F173" s="7">
        <f t="shared" ca="1" si="20"/>
        <v>8</v>
      </c>
      <c r="G173" s="5">
        <v>4</v>
      </c>
      <c r="H173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173" s="57">
        <v>11.975903000000001</v>
      </c>
      <c r="J173" s="34">
        <v>1.5018739999999999</v>
      </c>
      <c r="K173" s="34">
        <f t="shared" si="21"/>
        <v>13.477777</v>
      </c>
      <c r="L173" s="67">
        <f t="shared" si="25"/>
        <v>4.9424209015770724E-4</v>
      </c>
      <c r="M173" s="34">
        <v>12.761758</v>
      </c>
      <c r="N173" s="79">
        <f t="shared" si="26"/>
        <v>2.3899218048099147E-4</v>
      </c>
      <c r="O173" s="80">
        <v>3550</v>
      </c>
      <c r="P173" s="68">
        <f>Table14[[#This Row],[Customer Regisered on MB]]/$O$1</f>
        <v>1.2020781391424069E-3</v>
      </c>
      <c r="Q173" s="194">
        <v>151</v>
      </c>
      <c r="R173" s="107">
        <v>59</v>
      </c>
      <c r="S173" s="107">
        <v>11</v>
      </c>
      <c r="T173" s="107">
        <v>3</v>
      </c>
      <c r="U173" s="195">
        <v>0</v>
      </c>
      <c r="V173" s="16">
        <f>SUM(Table14[[#This Row],[MB Registration]:[Standalone upsell + Rnwl]])</f>
        <v>224</v>
      </c>
      <c r="W173" s="8">
        <v>229</v>
      </c>
      <c r="X173" s="9">
        <f t="shared" si="22"/>
        <v>-2.2321428571428603E-2</v>
      </c>
      <c r="Y173" s="8">
        <f t="shared" si="23"/>
        <v>-5</v>
      </c>
      <c r="Z173" s="42" t="str">
        <f t="shared" si="24"/>
        <v>C. 100-250</v>
      </c>
      <c r="AA173" s="197">
        <v>229</v>
      </c>
      <c r="AB173" s="85">
        <f>IFERROR(Table14[[#This Row],[Phone number available]]/Table14[[#This Row],[Distinct leads]],0)</f>
        <v>1</v>
      </c>
      <c r="AC173" s="84">
        <v>58</v>
      </c>
      <c r="AD173" s="100">
        <f>IFERROR(Table14[[#This Row],[Email available]]/Table14[[#This Row],[Distinct leads]],0)</f>
        <v>0.25327510917030566</v>
      </c>
      <c r="AE173" s="81">
        <v>6</v>
      </c>
      <c r="AF173" s="102">
        <f>IFERROR(Table14[[#This Row],[HNI (as per customer segmentation)]]/Table14[[#This Row],[Phone number available]],0)</f>
        <v>2.6200873362445413E-2</v>
      </c>
      <c r="AG173" s="18">
        <v>54</v>
      </c>
      <c r="AH173" s="9">
        <f>IFERROR(Table14[[#This Row],[MB Registered]]/Table14[[#This Row],[Phone number available]],0)</f>
        <v>0.23580786026200873</v>
      </c>
      <c r="AI173" s="18">
        <v>19</v>
      </c>
      <c r="AJ173" s="9">
        <f>IFERROR(Table14[[#This Row],[IB Registered]]/Table14[[#This Row],[Phone number available]],0)</f>
        <v>8.296943231441048E-2</v>
      </c>
      <c r="AK173" s="18">
        <v>209</v>
      </c>
      <c r="AL173" s="9">
        <f>IFERROR(Table14[[#This Row],[MB Eligible]]/Table14[[#This Row],[Phone number available]],0)</f>
        <v>0.9126637554585153</v>
      </c>
      <c r="AM173" s="18">
        <v>60</v>
      </c>
      <c r="AN173" s="82">
        <f>IFERROR(Table14[[#This Row],[IB Eligible]]/Table14[[#This Row],[Phone number available]],0)</f>
        <v>0.26200873362445415</v>
      </c>
      <c r="AO173" s="98">
        <f>Table14[[#This Row],[Phone number available]]/$AT$2</f>
        <v>0.39756944444444442</v>
      </c>
    </row>
    <row r="174" spans="1:41" x14ac:dyDescent="0.35">
      <c r="A174" s="11">
        <v>181</v>
      </c>
      <c r="B174" s="5" t="s">
        <v>174</v>
      </c>
      <c r="C174" s="5" t="s">
        <v>175</v>
      </c>
      <c r="D174" s="5" t="s">
        <v>200</v>
      </c>
      <c r="E174" s="6">
        <v>24471</v>
      </c>
      <c r="F174" s="7">
        <f t="shared" ca="1" si="20"/>
        <v>58</v>
      </c>
      <c r="G174" s="5">
        <v>6</v>
      </c>
      <c r="H17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74" s="57">
        <v>17.324938</v>
      </c>
      <c r="J174" s="34">
        <v>1.6725289999999999</v>
      </c>
      <c r="K174" s="34">
        <f t="shared" si="21"/>
        <v>18.997467</v>
      </c>
      <c r="L174" s="67">
        <f t="shared" si="25"/>
        <v>6.9665404003806184E-4</v>
      </c>
      <c r="M174" s="34">
        <v>37.850969999999997</v>
      </c>
      <c r="N174" s="79">
        <f t="shared" si="26"/>
        <v>7.0884323724212548E-4</v>
      </c>
      <c r="O174" s="80">
        <v>2906</v>
      </c>
      <c r="P174" s="68">
        <f>Table14[[#This Row],[Customer Regisered on MB]]/$O$1</f>
        <v>9.8401100629516461E-4</v>
      </c>
      <c r="Q174" s="194">
        <v>77</v>
      </c>
      <c r="R174" s="107">
        <v>219</v>
      </c>
      <c r="S174" s="107">
        <v>10</v>
      </c>
      <c r="T174" s="107">
        <v>27</v>
      </c>
      <c r="U174" s="195">
        <v>0</v>
      </c>
      <c r="V174" s="16">
        <f>SUM(Table14[[#This Row],[MB Registration]:[Standalone upsell + Rnwl]])</f>
        <v>333</v>
      </c>
      <c r="W174" s="8">
        <v>323</v>
      </c>
      <c r="X174" s="9">
        <f t="shared" si="22"/>
        <v>3.0030030030030019E-2</v>
      </c>
      <c r="Y174" s="8">
        <f t="shared" si="23"/>
        <v>10</v>
      </c>
      <c r="Z174" s="42" t="str">
        <f t="shared" si="24"/>
        <v>D. 240-500</v>
      </c>
      <c r="AA174" s="197">
        <v>323</v>
      </c>
      <c r="AB174" s="85">
        <f>IFERROR(Table14[[#This Row],[Phone number available]]/Table14[[#This Row],[Distinct leads]],0)</f>
        <v>1</v>
      </c>
      <c r="AC174" s="84">
        <v>62</v>
      </c>
      <c r="AD174" s="100">
        <f>IFERROR(Table14[[#This Row],[Email available]]/Table14[[#This Row],[Distinct leads]],0)</f>
        <v>0.19195046439628483</v>
      </c>
      <c r="AE174" s="81">
        <v>17</v>
      </c>
      <c r="AF174" s="102">
        <f>IFERROR(Table14[[#This Row],[HNI (as per customer segmentation)]]/Table14[[#This Row],[Phone number available]],0)</f>
        <v>5.2631578947368418E-2</v>
      </c>
      <c r="AG174" s="18">
        <v>136</v>
      </c>
      <c r="AH174" s="9">
        <f>IFERROR(Table14[[#This Row],[MB Registered]]/Table14[[#This Row],[Phone number available]],0)</f>
        <v>0.42105263157894735</v>
      </c>
      <c r="AI174" s="18">
        <v>22</v>
      </c>
      <c r="AJ174" s="9">
        <f>IFERROR(Table14[[#This Row],[IB Registered]]/Table14[[#This Row],[Phone number available]],0)</f>
        <v>6.8111455108359129E-2</v>
      </c>
      <c r="AK174" s="18">
        <v>246</v>
      </c>
      <c r="AL174" s="9">
        <f>IFERROR(Table14[[#This Row],[MB Eligible]]/Table14[[#This Row],[Phone number available]],0)</f>
        <v>0.76160990712074306</v>
      </c>
      <c r="AM174" s="18">
        <v>63</v>
      </c>
      <c r="AN174" s="82">
        <f>IFERROR(Table14[[#This Row],[IB Eligible]]/Table14[[#This Row],[Phone number available]],0)</f>
        <v>0.19504643962848298</v>
      </c>
      <c r="AO174" s="98">
        <f>Table14[[#This Row],[Phone number available]]/$AT$2</f>
        <v>0.56076388888888884</v>
      </c>
    </row>
    <row r="175" spans="1:41" x14ac:dyDescent="0.35">
      <c r="A175" s="11">
        <v>182</v>
      </c>
      <c r="B175" s="5" t="s">
        <v>188</v>
      </c>
      <c r="C175" s="5" t="s">
        <v>356</v>
      </c>
      <c r="D175" s="5" t="s">
        <v>512</v>
      </c>
      <c r="E175" s="6">
        <v>24470</v>
      </c>
      <c r="F175" s="7">
        <f t="shared" ca="1" si="20"/>
        <v>58</v>
      </c>
      <c r="G175" s="5">
        <v>10</v>
      </c>
      <c r="H175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175" s="57">
        <v>28.744764</v>
      </c>
      <c r="J175" s="34">
        <v>3.359111</v>
      </c>
      <c r="K175" s="34">
        <f t="shared" si="21"/>
        <v>32.103875000000002</v>
      </c>
      <c r="L175" s="67">
        <f t="shared" si="25"/>
        <v>1.1772776981071704E-3</v>
      </c>
      <c r="M175" s="34">
        <v>51.622714000000002</v>
      </c>
      <c r="N175" s="79">
        <f t="shared" si="26"/>
        <v>9.6674964226767235E-4</v>
      </c>
      <c r="O175" s="80">
        <v>4634</v>
      </c>
      <c r="P175" s="68">
        <f>Table14[[#This Row],[Customer Regisered on MB]]/$O$1</f>
        <v>1.5691352385312433E-3</v>
      </c>
      <c r="Q175" s="194">
        <v>194</v>
      </c>
      <c r="R175" s="107">
        <v>159</v>
      </c>
      <c r="S175" s="107">
        <v>9</v>
      </c>
      <c r="T175" s="107">
        <v>4</v>
      </c>
      <c r="U175" s="195">
        <v>0</v>
      </c>
      <c r="V175" s="16">
        <f>SUM(Table14[[#This Row],[MB Registration]:[Standalone upsell + Rnwl]])</f>
        <v>366</v>
      </c>
      <c r="W175" s="8">
        <v>381</v>
      </c>
      <c r="X175" s="9">
        <f t="shared" si="22"/>
        <v>-4.0983606557376984E-2</v>
      </c>
      <c r="Y175" s="8">
        <f t="shared" si="23"/>
        <v>-15</v>
      </c>
      <c r="Z175" s="42" t="str">
        <f t="shared" si="24"/>
        <v>D. 240-500</v>
      </c>
      <c r="AA175" s="197">
        <v>381</v>
      </c>
      <c r="AB175" s="85">
        <f>IFERROR(Table14[[#This Row],[Phone number available]]/Table14[[#This Row],[Distinct leads]],0)</f>
        <v>1</v>
      </c>
      <c r="AC175" s="84">
        <v>92</v>
      </c>
      <c r="AD175" s="100">
        <f>IFERROR(Table14[[#This Row],[Email available]]/Table14[[#This Row],[Distinct leads]],0)</f>
        <v>0.24146981627296588</v>
      </c>
      <c r="AE175" s="81">
        <v>22</v>
      </c>
      <c r="AF175" s="102">
        <f>IFERROR(Table14[[#This Row],[HNI (as per customer segmentation)]]/Table14[[#This Row],[Phone number available]],0)</f>
        <v>5.774278215223097E-2</v>
      </c>
      <c r="AG175" s="18">
        <v>82</v>
      </c>
      <c r="AH175" s="9">
        <f>IFERROR(Table14[[#This Row],[MB Registered]]/Table14[[#This Row],[Phone number available]],0)</f>
        <v>0.21522309711286089</v>
      </c>
      <c r="AI175" s="18">
        <v>29</v>
      </c>
      <c r="AJ175" s="9">
        <f>IFERROR(Table14[[#This Row],[IB Registered]]/Table14[[#This Row],[Phone number available]],0)</f>
        <v>7.6115485564304461E-2</v>
      </c>
      <c r="AK175" s="18">
        <v>319</v>
      </c>
      <c r="AL175" s="9">
        <f>IFERROR(Table14[[#This Row],[MB Eligible]]/Table14[[#This Row],[Phone number available]],0)</f>
        <v>0.83727034120734911</v>
      </c>
      <c r="AM175" s="18">
        <v>91</v>
      </c>
      <c r="AN175" s="82">
        <f>IFERROR(Table14[[#This Row],[IB Eligible]]/Table14[[#This Row],[Phone number available]],0)</f>
        <v>0.23884514435695539</v>
      </c>
      <c r="AO175" s="98">
        <f>Table14[[#This Row],[Phone number available]]/$AT$2</f>
        <v>0.66145833333333337</v>
      </c>
    </row>
    <row r="176" spans="1:41" x14ac:dyDescent="0.35">
      <c r="A176" s="11">
        <v>183</v>
      </c>
      <c r="B176" s="5" t="s">
        <v>181</v>
      </c>
      <c r="C176" s="5" t="s">
        <v>356</v>
      </c>
      <c r="D176" s="5" t="s">
        <v>513</v>
      </c>
      <c r="E176" s="6">
        <v>24471</v>
      </c>
      <c r="F176" s="7">
        <f t="shared" ca="1" si="20"/>
        <v>58</v>
      </c>
      <c r="G176" s="5">
        <v>11</v>
      </c>
      <c r="H176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176" s="57">
        <v>32.067143000000002</v>
      </c>
      <c r="J176" s="34">
        <v>6.8753789999999997</v>
      </c>
      <c r="K176" s="34">
        <f t="shared" si="21"/>
        <v>38.942522000000004</v>
      </c>
      <c r="L176" s="67">
        <f t="shared" si="25"/>
        <v>1.4280569762574718E-3</v>
      </c>
      <c r="M176" s="34">
        <v>102.07818399999999</v>
      </c>
      <c r="N176" s="79">
        <f t="shared" si="26"/>
        <v>1.911640055680405E-3</v>
      </c>
      <c r="O176" s="80">
        <v>3496</v>
      </c>
      <c r="P176" s="68">
        <f>Table14[[#This Row],[Customer Regisered on MB]]/$O$1</f>
        <v>1.1837930068850295E-3</v>
      </c>
      <c r="Q176" s="194">
        <v>116</v>
      </c>
      <c r="R176" s="107">
        <v>328</v>
      </c>
      <c r="S176" s="107">
        <v>22</v>
      </c>
      <c r="T176" s="107">
        <v>33</v>
      </c>
      <c r="U176" s="195">
        <v>0</v>
      </c>
      <c r="V176" s="16">
        <f>SUM(Table14[[#This Row],[MB Registration]:[Standalone upsell + Rnwl]])</f>
        <v>499</v>
      </c>
      <c r="W176" s="8">
        <v>508</v>
      </c>
      <c r="X176" s="9">
        <f t="shared" si="22"/>
        <v>-1.8036072144288484E-2</v>
      </c>
      <c r="Y176" s="8">
        <f t="shared" si="23"/>
        <v>-9</v>
      </c>
      <c r="Z176" s="42" t="str">
        <f t="shared" si="24"/>
        <v>E. 500-750</v>
      </c>
      <c r="AA176" s="197">
        <v>508</v>
      </c>
      <c r="AB176" s="85">
        <f>IFERROR(Table14[[#This Row],[Phone number available]]/Table14[[#This Row],[Distinct leads]],0)</f>
        <v>1</v>
      </c>
      <c r="AC176" s="84">
        <v>228</v>
      </c>
      <c r="AD176" s="100">
        <f>IFERROR(Table14[[#This Row],[Email available]]/Table14[[#This Row],[Distinct leads]],0)</f>
        <v>0.44881889763779526</v>
      </c>
      <c r="AE176" s="81">
        <v>28</v>
      </c>
      <c r="AF176" s="102">
        <f>IFERROR(Table14[[#This Row],[HNI (as per customer segmentation)]]/Table14[[#This Row],[Phone number available]],0)</f>
        <v>5.5118110236220472E-2</v>
      </c>
      <c r="AG176" s="18">
        <v>218</v>
      </c>
      <c r="AH176" s="9">
        <f>IFERROR(Table14[[#This Row],[MB Registered]]/Table14[[#This Row],[Phone number available]],0)</f>
        <v>0.42913385826771655</v>
      </c>
      <c r="AI176" s="18">
        <v>95</v>
      </c>
      <c r="AJ176" s="9">
        <f>IFERROR(Table14[[#This Row],[IB Registered]]/Table14[[#This Row],[Phone number available]],0)</f>
        <v>0.18700787401574803</v>
      </c>
      <c r="AK176" s="18">
        <v>403</v>
      </c>
      <c r="AL176" s="9">
        <f>IFERROR(Table14[[#This Row],[MB Eligible]]/Table14[[#This Row],[Phone number available]],0)</f>
        <v>0.79330708661417326</v>
      </c>
      <c r="AM176" s="18">
        <v>199</v>
      </c>
      <c r="AN176" s="82">
        <f>IFERROR(Table14[[#This Row],[IB Eligible]]/Table14[[#This Row],[Phone number available]],0)</f>
        <v>0.39173228346456695</v>
      </c>
      <c r="AO176" s="98">
        <f>Table14[[#This Row],[Phone number available]]/$AT$2</f>
        <v>0.88194444444444442</v>
      </c>
    </row>
    <row r="177" spans="1:41" x14ac:dyDescent="0.35">
      <c r="A177" s="11">
        <v>184</v>
      </c>
      <c r="B177" s="5" t="s">
        <v>184</v>
      </c>
      <c r="C177" s="5" t="s">
        <v>343</v>
      </c>
      <c r="D177" s="5" t="s">
        <v>514</v>
      </c>
      <c r="E177" s="6">
        <v>26656</v>
      </c>
      <c r="F177" s="7">
        <f t="shared" ca="1" si="20"/>
        <v>52</v>
      </c>
      <c r="G177" s="5">
        <v>4</v>
      </c>
      <c r="H177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177" s="57">
        <v>15.913173</v>
      </c>
      <c r="J177" s="34">
        <v>0.30776100000000001</v>
      </c>
      <c r="K177" s="34">
        <f t="shared" si="21"/>
        <v>16.220934</v>
      </c>
      <c r="L177" s="67">
        <f t="shared" si="25"/>
        <v>5.9483610127027771E-4</v>
      </c>
      <c r="M177" s="34">
        <v>16.911636000000001</v>
      </c>
      <c r="N177" s="79">
        <f t="shared" si="26"/>
        <v>3.1670783626682413E-4</v>
      </c>
      <c r="O177" s="80">
        <v>1406</v>
      </c>
      <c r="P177" s="68">
        <f>Table14[[#This Row],[Customer Regisered on MB]]/$O$1</f>
        <v>4.760906658124575E-4</v>
      </c>
      <c r="Q177" s="194">
        <v>131</v>
      </c>
      <c r="R177" s="107">
        <v>79</v>
      </c>
      <c r="S177" s="107">
        <v>4</v>
      </c>
      <c r="T177" s="107">
        <v>7</v>
      </c>
      <c r="U177" s="195">
        <v>0</v>
      </c>
      <c r="V177" s="16">
        <f>SUM(Table14[[#This Row],[MB Registration]:[Standalone upsell + Rnwl]])</f>
        <v>221</v>
      </c>
      <c r="W177" s="8">
        <v>221</v>
      </c>
      <c r="X177" s="9">
        <f t="shared" si="22"/>
        <v>0</v>
      </c>
      <c r="Y177" s="8">
        <f t="shared" si="23"/>
        <v>0</v>
      </c>
      <c r="Z177" s="42" t="str">
        <f t="shared" si="24"/>
        <v>C. 100-250</v>
      </c>
      <c r="AA177" s="197">
        <v>221</v>
      </c>
      <c r="AB177" s="85">
        <f>IFERROR(Table14[[#This Row],[Phone number available]]/Table14[[#This Row],[Distinct leads]],0)</f>
        <v>1</v>
      </c>
      <c r="AC177" s="84">
        <v>25</v>
      </c>
      <c r="AD177" s="100">
        <f>IFERROR(Table14[[#This Row],[Email available]]/Table14[[#This Row],[Distinct leads]],0)</f>
        <v>0.11312217194570136</v>
      </c>
      <c r="AE177" s="81">
        <v>4</v>
      </c>
      <c r="AF177" s="102">
        <f>IFERROR(Table14[[#This Row],[HNI (as per customer segmentation)]]/Table14[[#This Row],[Phone number available]],0)</f>
        <v>1.8099547511312219E-2</v>
      </c>
      <c r="AG177" s="18">
        <v>19</v>
      </c>
      <c r="AH177" s="9">
        <f>IFERROR(Table14[[#This Row],[MB Registered]]/Table14[[#This Row],[Phone number available]],0)</f>
        <v>8.5972850678733032E-2</v>
      </c>
      <c r="AI177" s="18">
        <v>5</v>
      </c>
      <c r="AJ177" s="9">
        <f>IFERROR(Table14[[#This Row],[IB Registered]]/Table14[[#This Row],[Phone number available]],0)</f>
        <v>2.2624434389140271E-2</v>
      </c>
      <c r="AK177" s="18">
        <v>182</v>
      </c>
      <c r="AL177" s="9">
        <f>IFERROR(Table14[[#This Row],[MB Eligible]]/Table14[[#This Row],[Phone number available]],0)</f>
        <v>0.82352941176470584</v>
      </c>
      <c r="AM177" s="18">
        <v>25</v>
      </c>
      <c r="AN177" s="82">
        <f>IFERROR(Table14[[#This Row],[IB Eligible]]/Table14[[#This Row],[Phone number available]],0)</f>
        <v>0.11312217194570136</v>
      </c>
      <c r="AO177" s="98">
        <f>Table14[[#This Row],[Phone number available]]/$AT$2</f>
        <v>0.38368055555555558</v>
      </c>
    </row>
    <row r="178" spans="1:41" x14ac:dyDescent="0.35">
      <c r="A178" s="11">
        <v>185</v>
      </c>
      <c r="B178" s="5" t="s">
        <v>179</v>
      </c>
      <c r="C178" s="5" t="s">
        <v>356</v>
      </c>
      <c r="D178" s="5" t="s">
        <v>515</v>
      </c>
      <c r="E178" s="6">
        <v>28090</v>
      </c>
      <c r="F178" s="7">
        <f t="shared" ca="1" si="20"/>
        <v>48</v>
      </c>
      <c r="G178" s="5">
        <v>7</v>
      </c>
      <c r="H17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78" s="57">
        <v>41.375186999999997</v>
      </c>
      <c r="J178" s="34">
        <v>4.7399509999999996</v>
      </c>
      <c r="K178" s="34">
        <f t="shared" si="21"/>
        <v>46.115137999999995</v>
      </c>
      <c r="L178" s="67">
        <f t="shared" si="25"/>
        <v>1.6910831951761117E-3</v>
      </c>
      <c r="M178" s="34">
        <v>110.886725</v>
      </c>
      <c r="N178" s="79">
        <f t="shared" si="26"/>
        <v>2.0765994931220347E-3</v>
      </c>
      <c r="O178" s="80">
        <v>3423</v>
      </c>
      <c r="P178" s="68">
        <f>Table14[[#This Row],[Customer Regisered on MB]]/$O$1</f>
        <v>1.1590742169815377E-3</v>
      </c>
      <c r="Q178" s="194">
        <v>94</v>
      </c>
      <c r="R178" s="107">
        <v>511</v>
      </c>
      <c r="S178" s="107">
        <v>13</v>
      </c>
      <c r="T178" s="107">
        <v>33</v>
      </c>
      <c r="U178" s="195">
        <v>2</v>
      </c>
      <c r="V178" s="16">
        <f>SUM(Table14[[#This Row],[MB Registration]:[Standalone upsell + Rnwl]])</f>
        <v>653</v>
      </c>
      <c r="W178" s="8">
        <v>642</v>
      </c>
      <c r="X178" s="9">
        <f t="shared" si="22"/>
        <v>1.6845329249617125E-2</v>
      </c>
      <c r="Y178" s="8">
        <f t="shared" si="23"/>
        <v>11</v>
      </c>
      <c r="Z178" s="42" t="str">
        <f t="shared" si="24"/>
        <v>E. 500-750</v>
      </c>
      <c r="AA178" s="197">
        <v>642</v>
      </c>
      <c r="AB178" s="85">
        <f>IFERROR(Table14[[#This Row],[Phone number available]]/Table14[[#This Row],[Distinct leads]],0)</f>
        <v>1</v>
      </c>
      <c r="AC178" s="84">
        <v>231</v>
      </c>
      <c r="AD178" s="100">
        <f>IFERROR(Table14[[#This Row],[Email available]]/Table14[[#This Row],[Distinct leads]],0)</f>
        <v>0.35981308411214952</v>
      </c>
      <c r="AE178" s="81">
        <v>34</v>
      </c>
      <c r="AF178" s="102">
        <f>IFERROR(Table14[[#This Row],[HNI (as per customer segmentation)]]/Table14[[#This Row],[Phone number available]],0)</f>
        <v>5.2959501557632398E-2</v>
      </c>
      <c r="AG178" s="18">
        <v>301</v>
      </c>
      <c r="AH178" s="9">
        <f>IFERROR(Table14[[#This Row],[MB Registered]]/Table14[[#This Row],[Phone number available]],0)</f>
        <v>0.46884735202492211</v>
      </c>
      <c r="AI178" s="18">
        <v>109</v>
      </c>
      <c r="AJ178" s="9">
        <f>IFERROR(Table14[[#This Row],[IB Registered]]/Table14[[#This Row],[Phone number available]],0)</f>
        <v>0.16978193146417445</v>
      </c>
      <c r="AK178" s="18">
        <v>471</v>
      </c>
      <c r="AL178" s="9">
        <f>IFERROR(Table14[[#This Row],[MB Eligible]]/Table14[[#This Row],[Phone number available]],0)</f>
        <v>0.73364485981308414</v>
      </c>
      <c r="AM178" s="18">
        <v>228</v>
      </c>
      <c r="AN178" s="82">
        <f>IFERROR(Table14[[#This Row],[IB Eligible]]/Table14[[#This Row],[Phone number available]],0)</f>
        <v>0.35514018691588783</v>
      </c>
      <c r="AO178" s="98">
        <f>Table14[[#This Row],[Phone number available]]/$AT$2</f>
        <v>1.1145833333333333</v>
      </c>
    </row>
    <row r="179" spans="1:41" x14ac:dyDescent="0.35">
      <c r="A179" s="11">
        <v>186</v>
      </c>
      <c r="B179" s="5" t="s">
        <v>174</v>
      </c>
      <c r="C179" s="5" t="s">
        <v>343</v>
      </c>
      <c r="D179" s="5" t="s">
        <v>516</v>
      </c>
      <c r="E179" s="6">
        <v>28086</v>
      </c>
      <c r="F179" s="7">
        <f t="shared" ca="1" si="20"/>
        <v>48</v>
      </c>
      <c r="G179" s="5">
        <v>4</v>
      </c>
      <c r="H179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179" s="57">
        <v>16.316627</v>
      </c>
      <c r="J179" s="34">
        <v>0.69404500000000002</v>
      </c>
      <c r="K179" s="34">
        <f t="shared" si="21"/>
        <v>17.010672</v>
      </c>
      <c r="L179" s="67">
        <f t="shared" si="25"/>
        <v>6.2379649732052897E-4</v>
      </c>
      <c r="M179" s="34">
        <v>39.574902000000002</v>
      </c>
      <c r="N179" s="79">
        <f t="shared" si="26"/>
        <v>7.4112768172704348E-4</v>
      </c>
      <c r="O179" s="80">
        <v>1081</v>
      </c>
      <c r="P179" s="68">
        <f>Table14[[#This Row],[Customer Regisered on MB]]/$O$1</f>
        <v>3.6604125870787099E-4</v>
      </c>
      <c r="Q179" s="194">
        <v>33</v>
      </c>
      <c r="R179" s="107">
        <v>180</v>
      </c>
      <c r="S179" s="107">
        <v>4</v>
      </c>
      <c r="T179" s="107">
        <v>30</v>
      </c>
      <c r="U179" s="195">
        <v>0</v>
      </c>
      <c r="V179" s="16">
        <f>SUM(Table14[[#This Row],[MB Registration]:[Standalone upsell + Rnwl]])</f>
        <v>247</v>
      </c>
      <c r="W179" s="8">
        <v>235</v>
      </c>
      <c r="X179" s="9">
        <f t="shared" si="22"/>
        <v>4.8582995951417018E-2</v>
      </c>
      <c r="Y179" s="8">
        <f t="shared" si="23"/>
        <v>12</v>
      </c>
      <c r="Z179" s="42" t="str">
        <f t="shared" si="24"/>
        <v>C. 100-250</v>
      </c>
      <c r="AA179" s="197">
        <v>234</v>
      </c>
      <c r="AB179" s="85">
        <f>IFERROR(Table14[[#This Row],[Phone number available]]/Table14[[#This Row],[Distinct leads]],0)</f>
        <v>0.99574468085106382</v>
      </c>
      <c r="AC179" s="84">
        <v>43</v>
      </c>
      <c r="AD179" s="100">
        <f>IFERROR(Table14[[#This Row],[Email available]]/Table14[[#This Row],[Distinct leads]],0)</f>
        <v>0.18297872340425531</v>
      </c>
      <c r="AE179" s="81">
        <v>10</v>
      </c>
      <c r="AF179" s="102">
        <f>IFERROR(Table14[[#This Row],[HNI (as per customer segmentation)]]/Table14[[#This Row],[Phone number available]],0)</f>
        <v>4.2735042735042736E-2</v>
      </c>
      <c r="AG179" s="18">
        <v>77</v>
      </c>
      <c r="AH179" s="9">
        <f>IFERROR(Table14[[#This Row],[MB Registered]]/Table14[[#This Row],[Phone number available]],0)</f>
        <v>0.32905982905982906</v>
      </c>
      <c r="AI179" s="18">
        <v>15</v>
      </c>
      <c r="AJ179" s="9">
        <f>IFERROR(Table14[[#This Row],[IB Registered]]/Table14[[#This Row],[Phone number available]],0)</f>
        <v>6.4102564102564097E-2</v>
      </c>
      <c r="AK179" s="18">
        <v>158</v>
      </c>
      <c r="AL179" s="9">
        <f>IFERROR(Table14[[#This Row],[MB Eligible]]/Table14[[#This Row],[Phone number available]],0)</f>
        <v>0.67521367521367526</v>
      </c>
      <c r="AM179" s="18">
        <v>41</v>
      </c>
      <c r="AN179" s="82">
        <f>IFERROR(Table14[[#This Row],[IB Eligible]]/Table14[[#This Row],[Phone number available]],0)</f>
        <v>0.1752136752136752</v>
      </c>
      <c r="AO179" s="98">
        <f>Table14[[#This Row],[Phone number available]]/$AT$2</f>
        <v>0.40625</v>
      </c>
    </row>
    <row r="180" spans="1:41" x14ac:dyDescent="0.35">
      <c r="A180" s="11">
        <v>187</v>
      </c>
      <c r="B180" s="5" t="s">
        <v>190</v>
      </c>
      <c r="C180" s="5" t="s">
        <v>343</v>
      </c>
      <c r="D180" s="5" t="s">
        <v>517</v>
      </c>
      <c r="E180" s="6">
        <v>29180</v>
      </c>
      <c r="F180" s="7">
        <f t="shared" ca="1" si="20"/>
        <v>45</v>
      </c>
      <c r="G180" s="5">
        <v>4</v>
      </c>
      <c r="H180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180" s="57">
        <v>11.640119</v>
      </c>
      <c r="J180" s="34">
        <v>1.129982</v>
      </c>
      <c r="K180" s="34">
        <f t="shared" si="21"/>
        <v>12.770101</v>
      </c>
      <c r="L180" s="67">
        <f t="shared" si="25"/>
        <v>4.6829098075780803E-4</v>
      </c>
      <c r="M180" s="34">
        <v>11.44327</v>
      </c>
      <c r="N180" s="79">
        <f t="shared" si="26"/>
        <v>2.1430057278415055E-4</v>
      </c>
      <c r="O180" s="80">
        <v>1546</v>
      </c>
      <c r="P180" s="68">
        <f>Table14[[#This Row],[Customer Regisered on MB]]/$O$1</f>
        <v>5.2349656425751021E-4</v>
      </c>
      <c r="Q180" s="194">
        <v>107</v>
      </c>
      <c r="R180" s="107">
        <v>70</v>
      </c>
      <c r="S180" s="107">
        <v>2</v>
      </c>
      <c r="T180" s="107">
        <v>12</v>
      </c>
      <c r="U180" s="195">
        <v>0</v>
      </c>
      <c r="V180" s="16">
        <f>SUM(Table14[[#This Row],[MB Registration]:[Standalone upsell + Rnwl]])</f>
        <v>191</v>
      </c>
      <c r="W180" s="8">
        <v>194</v>
      </c>
      <c r="X180" s="9">
        <f t="shared" si="22"/>
        <v>-1.5706806282722585E-2</v>
      </c>
      <c r="Y180" s="8">
        <f t="shared" si="23"/>
        <v>-3</v>
      </c>
      <c r="Z180" s="42" t="str">
        <f t="shared" si="24"/>
        <v>C. 100-250</v>
      </c>
      <c r="AA180" s="197">
        <v>192</v>
      </c>
      <c r="AB180" s="85">
        <f>IFERROR(Table14[[#This Row],[Phone number available]]/Table14[[#This Row],[Distinct leads]],0)</f>
        <v>0.98969072164948457</v>
      </c>
      <c r="AC180" s="84">
        <v>32</v>
      </c>
      <c r="AD180" s="100">
        <f>IFERROR(Table14[[#This Row],[Email available]]/Table14[[#This Row],[Distinct leads]],0)</f>
        <v>0.16494845360824742</v>
      </c>
      <c r="AE180" s="81">
        <v>4</v>
      </c>
      <c r="AF180" s="102">
        <f>IFERROR(Table14[[#This Row],[HNI (as per customer segmentation)]]/Table14[[#This Row],[Phone number available]],0)</f>
        <v>2.0833333333333332E-2</v>
      </c>
      <c r="AG180" s="18">
        <v>30</v>
      </c>
      <c r="AH180" s="9">
        <f>IFERROR(Table14[[#This Row],[MB Registered]]/Table14[[#This Row],[Phone number available]],0)</f>
        <v>0.15625</v>
      </c>
      <c r="AI180" s="18">
        <v>9</v>
      </c>
      <c r="AJ180" s="9">
        <f>IFERROR(Table14[[#This Row],[IB Registered]]/Table14[[#This Row],[Phone number available]],0)</f>
        <v>4.6875E-2</v>
      </c>
      <c r="AK180" s="18">
        <v>164</v>
      </c>
      <c r="AL180" s="9">
        <f>IFERROR(Table14[[#This Row],[MB Eligible]]/Table14[[#This Row],[Phone number available]],0)</f>
        <v>0.85416666666666663</v>
      </c>
      <c r="AM180" s="18">
        <v>31</v>
      </c>
      <c r="AN180" s="82">
        <f>IFERROR(Table14[[#This Row],[IB Eligible]]/Table14[[#This Row],[Phone number available]],0)</f>
        <v>0.16145833333333334</v>
      </c>
      <c r="AO180" s="98">
        <f>Table14[[#This Row],[Phone number available]]/$AT$2</f>
        <v>0.33333333333333331</v>
      </c>
    </row>
    <row r="181" spans="1:41" x14ac:dyDescent="0.35">
      <c r="A181" s="11">
        <v>188</v>
      </c>
      <c r="B181" s="5" t="s">
        <v>222</v>
      </c>
      <c r="C181" s="5" t="s">
        <v>175</v>
      </c>
      <c r="D181" s="5" t="s">
        <v>518</v>
      </c>
      <c r="E181" s="6">
        <v>29394</v>
      </c>
      <c r="F181" s="7">
        <f t="shared" ca="1" si="20"/>
        <v>44</v>
      </c>
      <c r="G181" s="5">
        <v>6</v>
      </c>
      <c r="H18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81" s="57">
        <v>10.974641</v>
      </c>
      <c r="J181" s="34">
        <v>0.14272099999999999</v>
      </c>
      <c r="K181" s="34">
        <f t="shared" si="21"/>
        <v>11.117362</v>
      </c>
      <c r="L181" s="67">
        <f t="shared" si="25"/>
        <v>4.0768356917612371E-4</v>
      </c>
      <c r="M181" s="34">
        <v>6.4344859999999997</v>
      </c>
      <c r="N181" s="79">
        <f t="shared" si="26"/>
        <v>1.2050000003247302E-4</v>
      </c>
      <c r="O181" s="80">
        <v>1191</v>
      </c>
      <c r="P181" s="68">
        <f>Table14[[#This Row],[Customer Regisered on MB]]/$O$1</f>
        <v>4.0328875034326947E-4</v>
      </c>
      <c r="Q181" s="194">
        <v>122</v>
      </c>
      <c r="R181" s="107">
        <v>13</v>
      </c>
      <c r="S181" s="107">
        <v>2</v>
      </c>
      <c r="T181" s="107">
        <v>6</v>
      </c>
      <c r="U181" s="195">
        <v>0</v>
      </c>
      <c r="V181" s="16">
        <f>SUM(Table14[[#This Row],[MB Registration]:[Standalone upsell + Rnwl]])</f>
        <v>143</v>
      </c>
      <c r="W181" s="8">
        <v>146</v>
      </c>
      <c r="X181" s="9">
        <f t="shared" si="22"/>
        <v>-2.0979020979021046E-2</v>
      </c>
      <c r="Y181" s="8">
        <f t="shared" si="23"/>
        <v>-3</v>
      </c>
      <c r="Z181" s="42" t="str">
        <f t="shared" si="24"/>
        <v>C. 100-250</v>
      </c>
      <c r="AA181" s="197">
        <v>146</v>
      </c>
      <c r="AB181" s="85">
        <f>IFERROR(Table14[[#This Row],[Phone number available]]/Table14[[#This Row],[Distinct leads]],0)</f>
        <v>1</v>
      </c>
      <c r="AC181" s="84">
        <v>12</v>
      </c>
      <c r="AD181" s="100">
        <f>IFERROR(Table14[[#This Row],[Email available]]/Table14[[#This Row],[Distinct leads]],0)</f>
        <v>8.2191780821917804E-2</v>
      </c>
      <c r="AE181" s="81">
        <v>1</v>
      </c>
      <c r="AF181" s="102">
        <f>IFERROR(Table14[[#This Row],[HNI (as per customer segmentation)]]/Table14[[#This Row],[Phone number available]],0)</f>
        <v>6.8493150684931503E-3</v>
      </c>
      <c r="AG181" s="18">
        <v>8</v>
      </c>
      <c r="AH181" s="9">
        <f>IFERROR(Table14[[#This Row],[MB Registered]]/Table14[[#This Row],[Phone number available]],0)</f>
        <v>5.4794520547945202E-2</v>
      </c>
      <c r="AI181" s="18">
        <v>6</v>
      </c>
      <c r="AJ181" s="9">
        <f>IFERROR(Table14[[#This Row],[IB Registered]]/Table14[[#This Row],[Phone number available]],0)</f>
        <v>4.1095890410958902E-2</v>
      </c>
      <c r="AK181" s="18">
        <v>134</v>
      </c>
      <c r="AL181" s="9">
        <f>IFERROR(Table14[[#This Row],[MB Eligible]]/Table14[[#This Row],[Phone number available]],0)</f>
        <v>0.9178082191780822</v>
      </c>
      <c r="AM181" s="18">
        <v>17</v>
      </c>
      <c r="AN181" s="82">
        <f>IFERROR(Table14[[#This Row],[IB Eligible]]/Table14[[#This Row],[Phone number available]],0)</f>
        <v>0.11643835616438356</v>
      </c>
      <c r="AO181" s="98">
        <f>Table14[[#This Row],[Phone number available]]/$AT$2</f>
        <v>0.25347222222222221</v>
      </c>
    </row>
    <row r="182" spans="1:41" x14ac:dyDescent="0.35">
      <c r="A182" s="11">
        <v>189</v>
      </c>
      <c r="B182" s="5" t="s">
        <v>313</v>
      </c>
      <c r="C182" s="5" t="s">
        <v>340</v>
      </c>
      <c r="D182" s="5" t="s">
        <v>519</v>
      </c>
      <c r="E182" s="6">
        <v>30818</v>
      </c>
      <c r="F182" s="7">
        <f t="shared" ca="1" si="20"/>
        <v>41</v>
      </c>
      <c r="G182" s="5">
        <v>5</v>
      </c>
      <c r="H18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82" s="57">
        <v>23.32321</v>
      </c>
      <c r="J182" s="34">
        <v>4.9274889999999996</v>
      </c>
      <c r="K182" s="34">
        <f t="shared" si="21"/>
        <v>28.250698999999997</v>
      </c>
      <c r="L182" s="67">
        <f t="shared" si="25"/>
        <v>1.0359783013308686E-3</v>
      </c>
      <c r="M182" s="34">
        <v>59.735711000000002</v>
      </c>
      <c r="N182" s="79">
        <f t="shared" si="26"/>
        <v>1.1186834779716359E-3</v>
      </c>
      <c r="O182" s="80">
        <v>2633</v>
      </c>
      <c r="P182" s="68">
        <f>Table14[[#This Row],[Customer Regisered on MB]]/$O$1</f>
        <v>8.9156950432731194E-4</v>
      </c>
      <c r="Q182" s="194">
        <v>38</v>
      </c>
      <c r="R182" s="107">
        <v>126</v>
      </c>
      <c r="S182" s="107">
        <v>3</v>
      </c>
      <c r="T182" s="107">
        <v>15</v>
      </c>
      <c r="U182" s="195">
        <v>0</v>
      </c>
      <c r="V182" s="16">
        <f>SUM(Table14[[#This Row],[MB Registration]:[Standalone upsell + Rnwl]])</f>
        <v>182</v>
      </c>
      <c r="W182" s="8">
        <v>208</v>
      </c>
      <c r="X182" s="9">
        <f t="shared" si="22"/>
        <v>-0.14285714285714279</v>
      </c>
      <c r="Y182" s="8">
        <f t="shared" si="23"/>
        <v>-26</v>
      </c>
      <c r="Z182" s="42" t="str">
        <f t="shared" si="24"/>
        <v>C. 100-250</v>
      </c>
      <c r="AA182" s="197">
        <v>207</v>
      </c>
      <c r="AB182" s="85">
        <f>IFERROR(Table14[[#This Row],[Phone number available]]/Table14[[#This Row],[Distinct leads]],0)</f>
        <v>0.99519230769230771</v>
      </c>
      <c r="AC182" s="84">
        <v>73</v>
      </c>
      <c r="AD182" s="100">
        <f>IFERROR(Table14[[#This Row],[Email available]]/Table14[[#This Row],[Distinct leads]],0)</f>
        <v>0.35096153846153844</v>
      </c>
      <c r="AE182" s="81">
        <v>21</v>
      </c>
      <c r="AF182" s="102">
        <f>IFERROR(Table14[[#This Row],[HNI (as per customer segmentation)]]/Table14[[#This Row],[Phone number available]],0)</f>
        <v>0.10144927536231885</v>
      </c>
      <c r="AG182" s="18">
        <v>100</v>
      </c>
      <c r="AH182" s="9">
        <f>IFERROR(Table14[[#This Row],[MB Registered]]/Table14[[#This Row],[Phone number available]],0)</f>
        <v>0.48309178743961351</v>
      </c>
      <c r="AI182" s="18">
        <v>40</v>
      </c>
      <c r="AJ182" s="9">
        <f>IFERROR(Table14[[#This Row],[IB Registered]]/Table14[[#This Row],[Phone number available]],0)</f>
        <v>0.19323671497584541</v>
      </c>
      <c r="AK182" s="18">
        <v>163</v>
      </c>
      <c r="AL182" s="9">
        <f>IFERROR(Table14[[#This Row],[MB Eligible]]/Table14[[#This Row],[Phone number available]],0)</f>
        <v>0.7874396135265701</v>
      </c>
      <c r="AM182" s="18">
        <v>69</v>
      </c>
      <c r="AN182" s="82">
        <f>IFERROR(Table14[[#This Row],[IB Eligible]]/Table14[[#This Row],[Phone number available]],0)</f>
        <v>0.33333333333333331</v>
      </c>
      <c r="AO182" s="98">
        <f>Table14[[#This Row],[Phone number available]]/$AT$2</f>
        <v>0.359375</v>
      </c>
    </row>
    <row r="183" spans="1:41" x14ac:dyDescent="0.35">
      <c r="A183" s="11">
        <v>190</v>
      </c>
      <c r="B183" s="5" t="s">
        <v>188</v>
      </c>
      <c r="C183" s="5" t="s">
        <v>356</v>
      </c>
      <c r="D183" s="5" t="s">
        <v>520</v>
      </c>
      <c r="E183" s="6">
        <v>31027</v>
      </c>
      <c r="F183" s="7">
        <f t="shared" ca="1" si="20"/>
        <v>40</v>
      </c>
      <c r="G183" s="5">
        <v>10</v>
      </c>
      <c r="H183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183" s="57">
        <v>39.336398000000003</v>
      </c>
      <c r="J183" s="34">
        <v>4.9430740000000002</v>
      </c>
      <c r="K183" s="34">
        <f t="shared" si="21"/>
        <v>44.279472000000005</v>
      </c>
      <c r="L183" s="67">
        <f t="shared" si="25"/>
        <v>1.6237676875318293E-3</v>
      </c>
      <c r="M183" s="34">
        <v>77.209095000000005</v>
      </c>
      <c r="N183" s="79">
        <f t="shared" si="26"/>
        <v>1.4459112895742121E-3</v>
      </c>
      <c r="O183" s="80">
        <v>6236</v>
      </c>
      <c r="P183" s="68">
        <f>Table14[[#This Row],[Customer Regisered on MB]]/$O$1</f>
        <v>2.1115941621667744E-3</v>
      </c>
      <c r="Q183" s="194">
        <v>273</v>
      </c>
      <c r="R183" s="107">
        <v>315</v>
      </c>
      <c r="S183" s="107">
        <v>21</v>
      </c>
      <c r="T183" s="107">
        <v>28</v>
      </c>
      <c r="U183" s="195">
        <v>0</v>
      </c>
      <c r="V183" s="16">
        <f>SUM(Table14[[#This Row],[MB Registration]:[Standalone upsell + Rnwl]])</f>
        <v>637</v>
      </c>
      <c r="W183" s="8">
        <v>639</v>
      </c>
      <c r="X183" s="9">
        <f t="shared" si="22"/>
        <v>-3.1397174254317317E-3</v>
      </c>
      <c r="Y183" s="8">
        <f t="shared" si="23"/>
        <v>-2</v>
      </c>
      <c r="Z183" s="42" t="str">
        <f t="shared" si="24"/>
        <v>E. 500-750</v>
      </c>
      <c r="AA183" s="197">
        <v>639</v>
      </c>
      <c r="AB183" s="85">
        <f>IFERROR(Table14[[#This Row],[Phone number available]]/Table14[[#This Row],[Distinct leads]],0)</f>
        <v>1</v>
      </c>
      <c r="AC183" s="84">
        <v>184</v>
      </c>
      <c r="AD183" s="100">
        <f>IFERROR(Table14[[#This Row],[Email available]]/Table14[[#This Row],[Distinct leads]],0)</f>
        <v>0.28794992175273865</v>
      </c>
      <c r="AE183" s="81">
        <v>22</v>
      </c>
      <c r="AF183" s="102">
        <f>IFERROR(Table14[[#This Row],[HNI (as per customer segmentation)]]/Table14[[#This Row],[Phone number available]],0)</f>
        <v>3.4428794992175271E-2</v>
      </c>
      <c r="AG183" s="18">
        <v>234</v>
      </c>
      <c r="AH183" s="9">
        <f>IFERROR(Table14[[#This Row],[MB Registered]]/Table14[[#This Row],[Phone number available]],0)</f>
        <v>0.36619718309859156</v>
      </c>
      <c r="AI183" s="18">
        <v>80</v>
      </c>
      <c r="AJ183" s="9">
        <f>IFERROR(Table14[[#This Row],[IB Registered]]/Table14[[#This Row],[Phone number available]],0)</f>
        <v>0.12519561815336464</v>
      </c>
      <c r="AK183" s="18">
        <v>538</v>
      </c>
      <c r="AL183" s="9">
        <f>IFERROR(Table14[[#This Row],[MB Eligible]]/Table14[[#This Row],[Phone number available]],0)</f>
        <v>0.8419405320813772</v>
      </c>
      <c r="AM183" s="18">
        <v>171</v>
      </c>
      <c r="AN183" s="82">
        <f>IFERROR(Table14[[#This Row],[IB Eligible]]/Table14[[#This Row],[Phone number available]],0)</f>
        <v>0.26760563380281688</v>
      </c>
      <c r="AO183" s="98">
        <f>Table14[[#This Row],[Phone number available]]/$AT$2</f>
        <v>1.109375</v>
      </c>
    </row>
    <row r="184" spans="1:41" x14ac:dyDescent="0.35">
      <c r="A184" s="11">
        <v>191</v>
      </c>
      <c r="B184" s="5" t="s">
        <v>181</v>
      </c>
      <c r="C184" s="5" t="s">
        <v>356</v>
      </c>
      <c r="D184" s="5" t="s">
        <v>521</v>
      </c>
      <c r="E184" s="6">
        <v>31033</v>
      </c>
      <c r="F184" s="7">
        <f t="shared" ca="1" si="20"/>
        <v>40</v>
      </c>
      <c r="G184" s="5">
        <v>7</v>
      </c>
      <c r="H18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84" s="57">
        <v>39.264422000000003</v>
      </c>
      <c r="J184" s="34">
        <v>5.6002260000000001</v>
      </c>
      <c r="K184" s="34">
        <f t="shared" si="21"/>
        <v>44.864648000000003</v>
      </c>
      <c r="L184" s="67">
        <f t="shared" si="25"/>
        <v>1.6452266127945138E-3</v>
      </c>
      <c r="M184" s="34">
        <v>109.390728</v>
      </c>
      <c r="N184" s="79">
        <f t="shared" si="26"/>
        <v>2.0485836362923544E-3</v>
      </c>
      <c r="O184" s="80">
        <v>4235</v>
      </c>
      <c r="P184" s="68">
        <f>Table14[[#This Row],[Customer Regisered on MB]]/$O$1</f>
        <v>1.4340284279628433E-3</v>
      </c>
      <c r="Q184" s="194">
        <v>154</v>
      </c>
      <c r="R184" s="107">
        <v>354</v>
      </c>
      <c r="S184" s="107">
        <v>17</v>
      </c>
      <c r="T184" s="107">
        <v>32</v>
      </c>
      <c r="U184" s="195">
        <v>2</v>
      </c>
      <c r="V184" s="16">
        <f>SUM(Table14[[#This Row],[MB Registration]:[Standalone upsell + Rnwl]])</f>
        <v>559</v>
      </c>
      <c r="W184" s="8">
        <v>564</v>
      </c>
      <c r="X184" s="9">
        <f t="shared" si="22"/>
        <v>-8.9445438282647061E-3</v>
      </c>
      <c r="Y184" s="8">
        <f t="shared" si="23"/>
        <v>-5</v>
      </c>
      <c r="Z184" s="42" t="str">
        <f t="shared" si="24"/>
        <v>E. 500-750</v>
      </c>
      <c r="AA184" s="197">
        <v>563</v>
      </c>
      <c r="AB184" s="85">
        <f>IFERROR(Table14[[#This Row],[Phone number available]]/Table14[[#This Row],[Distinct leads]],0)</f>
        <v>0.99822695035460995</v>
      </c>
      <c r="AC184" s="84">
        <v>280</v>
      </c>
      <c r="AD184" s="100">
        <f>IFERROR(Table14[[#This Row],[Email available]]/Table14[[#This Row],[Distinct leads]],0)</f>
        <v>0.49645390070921985</v>
      </c>
      <c r="AE184" s="81">
        <v>22</v>
      </c>
      <c r="AF184" s="102">
        <f>IFERROR(Table14[[#This Row],[HNI (as per customer segmentation)]]/Table14[[#This Row],[Phone number available]],0)</f>
        <v>3.9076376554174071E-2</v>
      </c>
      <c r="AG184" s="18">
        <v>215</v>
      </c>
      <c r="AH184" s="9">
        <f>IFERROR(Table14[[#This Row],[MB Registered]]/Table14[[#This Row],[Phone number available]],0)</f>
        <v>0.38188277087033745</v>
      </c>
      <c r="AI184" s="18">
        <v>92</v>
      </c>
      <c r="AJ184" s="9">
        <f>IFERROR(Table14[[#This Row],[IB Registered]]/Table14[[#This Row],[Phone number available]],0)</f>
        <v>0.16341030195381884</v>
      </c>
      <c r="AK184" s="18">
        <v>451</v>
      </c>
      <c r="AL184" s="9">
        <f>IFERROR(Table14[[#This Row],[MB Eligible]]/Table14[[#This Row],[Phone number available]],0)</f>
        <v>0.80106571936056836</v>
      </c>
      <c r="AM184" s="18">
        <v>222</v>
      </c>
      <c r="AN184" s="82">
        <f>IFERROR(Table14[[#This Row],[IB Eligible]]/Table14[[#This Row],[Phone number available]],0)</f>
        <v>0.39431616341030196</v>
      </c>
      <c r="AO184" s="98">
        <f>Table14[[#This Row],[Phone number available]]/$AT$2</f>
        <v>0.97743055555555558</v>
      </c>
    </row>
    <row r="185" spans="1:41" x14ac:dyDescent="0.35">
      <c r="A185" s="11">
        <v>192</v>
      </c>
      <c r="B185" s="5" t="s">
        <v>181</v>
      </c>
      <c r="C185" s="5" t="s">
        <v>356</v>
      </c>
      <c r="D185" s="5" t="s">
        <v>522</v>
      </c>
      <c r="E185" s="6">
        <v>35505</v>
      </c>
      <c r="F185" s="7">
        <f t="shared" ca="1" si="20"/>
        <v>28</v>
      </c>
      <c r="G185" s="5">
        <v>6</v>
      </c>
      <c r="H18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85" s="57">
        <v>57.481758999999997</v>
      </c>
      <c r="J185" s="34">
        <v>3.6660849999999998</v>
      </c>
      <c r="K185" s="34">
        <f t="shared" si="21"/>
        <v>61.147843999999999</v>
      </c>
      <c r="L185" s="67">
        <f t="shared" si="25"/>
        <v>2.2423459170750055E-3</v>
      </c>
      <c r="M185" s="34">
        <v>164.14132799999999</v>
      </c>
      <c r="N185" s="79">
        <f t="shared" si="26"/>
        <v>3.0739098708630597E-3</v>
      </c>
      <c r="O185" s="80">
        <v>3146</v>
      </c>
      <c r="P185" s="68">
        <f>Table14[[#This Row],[Customer Regisered on MB]]/$O$1</f>
        <v>1.0652782607723978E-3</v>
      </c>
      <c r="Q185" s="194">
        <v>213</v>
      </c>
      <c r="R185" s="107">
        <v>459</v>
      </c>
      <c r="S185" s="107">
        <v>26</v>
      </c>
      <c r="T185" s="107">
        <v>30</v>
      </c>
      <c r="U185" s="195">
        <v>2</v>
      </c>
      <c r="V185" s="16">
        <f>SUM(Table14[[#This Row],[MB Registration]:[Standalone upsell + Rnwl]])</f>
        <v>730</v>
      </c>
      <c r="W185" s="8">
        <v>727</v>
      </c>
      <c r="X185" s="9">
        <f t="shared" si="22"/>
        <v>4.109589041095929E-3</v>
      </c>
      <c r="Y185" s="8">
        <f t="shared" si="23"/>
        <v>3</v>
      </c>
      <c r="Z185" s="42" t="str">
        <f t="shared" si="24"/>
        <v>E. 500-750</v>
      </c>
      <c r="AA185" s="197">
        <v>726</v>
      </c>
      <c r="AB185" s="85">
        <f>IFERROR(Table14[[#This Row],[Phone number available]]/Table14[[#This Row],[Distinct leads]],0)</f>
        <v>0.99862448418156813</v>
      </c>
      <c r="AC185" s="84">
        <v>249</v>
      </c>
      <c r="AD185" s="100">
        <f>IFERROR(Table14[[#This Row],[Email available]]/Table14[[#This Row],[Distinct leads]],0)</f>
        <v>0.34250343878954609</v>
      </c>
      <c r="AE185" s="81">
        <v>42</v>
      </c>
      <c r="AF185" s="102">
        <f>IFERROR(Table14[[#This Row],[HNI (as per customer segmentation)]]/Table14[[#This Row],[Phone number available]],0)</f>
        <v>5.7851239669421489E-2</v>
      </c>
      <c r="AG185" s="18">
        <v>236</v>
      </c>
      <c r="AH185" s="9">
        <f>IFERROR(Table14[[#This Row],[MB Registered]]/Table14[[#This Row],[Phone number available]],0)</f>
        <v>0.32506887052341599</v>
      </c>
      <c r="AI185" s="18">
        <v>125</v>
      </c>
      <c r="AJ185" s="9">
        <f>IFERROR(Table14[[#This Row],[IB Registered]]/Table14[[#This Row],[Phone number available]],0)</f>
        <v>0.17217630853994489</v>
      </c>
      <c r="AK185" s="18">
        <v>567</v>
      </c>
      <c r="AL185" s="9">
        <f>IFERROR(Table14[[#This Row],[MB Eligible]]/Table14[[#This Row],[Phone number available]],0)</f>
        <v>0.78099173553719003</v>
      </c>
      <c r="AM185" s="18">
        <v>247</v>
      </c>
      <c r="AN185" s="82">
        <f>IFERROR(Table14[[#This Row],[IB Eligible]]/Table14[[#This Row],[Phone number available]],0)</f>
        <v>0.34022038567493113</v>
      </c>
      <c r="AO185" s="98">
        <f>Table14[[#This Row],[Phone number available]]/$AT$2</f>
        <v>1.2604166666666667</v>
      </c>
    </row>
    <row r="186" spans="1:41" x14ac:dyDescent="0.35">
      <c r="A186" s="11">
        <v>193</v>
      </c>
      <c r="B186" s="5" t="s">
        <v>316</v>
      </c>
      <c r="C186" s="5" t="s">
        <v>340</v>
      </c>
      <c r="D186" s="5" t="s">
        <v>523</v>
      </c>
      <c r="E186" s="6">
        <v>36177</v>
      </c>
      <c r="F186" s="7">
        <f t="shared" ca="1" si="20"/>
        <v>26</v>
      </c>
      <c r="G186" s="5">
        <v>7</v>
      </c>
      <c r="H18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86" s="57">
        <v>31.903934</v>
      </c>
      <c r="J186" s="34">
        <v>13.389341</v>
      </c>
      <c r="K186" s="34">
        <f t="shared" si="21"/>
        <v>45.293275000000001</v>
      </c>
      <c r="L186" s="67">
        <f t="shared" si="25"/>
        <v>1.660944746755183E-3</v>
      </c>
      <c r="M186" s="34">
        <v>53.597740000000002</v>
      </c>
      <c r="N186" s="79">
        <f t="shared" si="26"/>
        <v>1.003736377970281E-3</v>
      </c>
      <c r="O186" s="80">
        <v>6153</v>
      </c>
      <c r="P186" s="68">
        <f>Table14[[#This Row],[Customer Regisered on MB]]/$O$1</f>
        <v>2.0834892366600648E-3</v>
      </c>
      <c r="Q186" s="194">
        <v>68</v>
      </c>
      <c r="R186" s="107">
        <v>269</v>
      </c>
      <c r="S186" s="107">
        <v>16</v>
      </c>
      <c r="T186" s="107">
        <v>21</v>
      </c>
      <c r="U186" s="195">
        <v>0</v>
      </c>
      <c r="V186" s="16">
        <f>SUM(Table14[[#This Row],[MB Registration]:[Standalone upsell + Rnwl]])</f>
        <v>374</v>
      </c>
      <c r="W186" s="8">
        <v>384</v>
      </c>
      <c r="X186" s="9">
        <f t="shared" si="22"/>
        <v>-2.673796791443861E-2</v>
      </c>
      <c r="Y186" s="8">
        <f t="shared" si="23"/>
        <v>-10</v>
      </c>
      <c r="Z186" s="42" t="str">
        <f t="shared" si="24"/>
        <v>D. 240-500</v>
      </c>
      <c r="AA186" s="197">
        <v>384</v>
      </c>
      <c r="AB186" s="85">
        <f>IFERROR(Table14[[#This Row],[Phone number available]]/Table14[[#This Row],[Distinct leads]],0)</f>
        <v>1</v>
      </c>
      <c r="AC186" s="84">
        <v>236</v>
      </c>
      <c r="AD186" s="100">
        <f>IFERROR(Table14[[#This Row],[Email available]]/Table14[[#This Row],[Distinct leads]],0)</f>
        <v>0.61458333333333337</v>
      </c>
      <c r="AE186" s="81">
        <v>15</v>
      </c>
      <c r="AF186" s="102">
        <f>IFERROR(Table14[[#This Row],[HNI (as per customer segmentation)]]/Table14[[#This Row],[Phone number available]],0)</f>
        <v>3.90625E-2</v>
      </c>
      <c r="AG186" s="18">
        <v>214</v>
      </c>
      <c r="AH186" s="9">
        <f>IFERROR(Table14[[#This Row],[MB Registered]]/Table14[[#This Row],[Phone number available]],0)</f>
        <v>0.55729166666666663</v>
      </c>
      <c r="AI186" s="18">
        <v>81</v>
      </c>
      <c r="AJ186" s="9">
        <f>IFERROR(Table14[[#This Row],[IB Registered]]/Table14[[#This Row],[Phone number available]],0)</f>
        <v>0.2109375</v>
      </c>
      <c r="AK186" s="18">
        <v>290</v>
      </c>
      <c r="AL186" s="9">
        <f>IFERROR(Table14[[#This Row],[MB Eligible]]/Table14[[#This Row],[Phone number available]],0)</f>
        <v>0.75520833333333337</v>
      </c>
      <c r="AM186" s="18">
        <v>183</v>
      </c>
      <c r="AN186" s="82">
        <f>IFERROR(Table14[[#This Row],[IB Eligible]]/Table14[[#This Row],[Phone number available]],0)</f>
        <v>0.4765625</v>
      </c>
      <c r="AO186" s="98">
        <f>Table14[[#This Row],[Phone number available]]/$AT$2</f>
        <v>0.66666666666666663</v>
      </c>
    </row>
    <row r="187" spans="1:41" x14ac:dyDescent="0.35">
      <c r="A187" s="11">
        <v>194</v>
      </c>
      <c r="B187" s="5" t="s">
        <v>313</v>
      </c>
      <c r="C187" s="5" t="s">
        <v>340</v>
      </c>
      <c r="D187" s="5" t="s">
        <v>524</v>
      </c>
      <c r="E187" s="6">
        <v>36495</v>
      </c>
      <c r="F187" s="7">
        <f t="shared" ca="1" si="20"/>
        <v>25</v>
      </c>
      <c r="G187" s="5">
        <v>8</v>
      </c>
      <c r="H18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87" s="57">
        <v>59.978118000000002</v>
      </c>
      <c r="J187" s="34">
        <v>12.531663999999999</v>
      </c>
      <c r="K187" s="34">
        <f t="shared" si="21"/>
        <v>72.509782000000001</v>
      </c>
      <c r="L187" s="67">
        <f t="shared" si="25"/>
        <v>2.6589983060678109E-3</v>
      </c>
      <c r="M187" s="34">
        <v>105.55822999999999</v>
      </c>
      <c r="N187" s="79">
        <f t="shared" si="26"/>
        <v>1.9768116238698466E-3</v>
      </c>
      <c r="O187" s="80">
        <v>4040</v>
      </c>
      <c r="P187" s="68">
        <f>Table14[[#This Row],[Customer Regisered on MB]]/$O$1</f>
        <v>1.3679987837000914E-3</v>
      </c>
      <c r="Q187" s="194">
        <v>270</v>
      </c>
      <c r="R187" s="107">
        <v>375</v>
      </c>
      <c r="S187" s="107">
        <v>45</v>
      </c>
      <c r="T187" s="107">
        <v>39</v>
      </c>
      <c r="U187" s="195">
        <v>2</v>
      </c>
      <c r="V187" s="16">
        <f>SUM(Table14[[#This Row],[MB Registration]:[Standalone upsell + Rnwl]])</f>
        <v>731</v>
      </c>
      <c r="W187" s="8">
        <v>739</v>
      </c>
      <c r="X187" s="9">
        <f t="shared" si="22"/>
        <v>-1.0943912448700521E-2</v>
      </c>
      <c r="Y187" s="8">
        <f t="shared" si="23"/>
        <v>-8</v>
      </c>
      <c r="Z187" s="42" t="str">
        <f t="shared" si="24"/>
        <v>E. 500-750</v>
      </c>
      <c r="AA187" s="197">
        <v>738</v>
      </c>
      <c r="AB187" s="85">
        <f>IFERROR(Table14[[#This Row],[Phone number available]]/Table14[[#This Row],[Distinct leads]],0)</f>
        <v>0.99864682002706362</v>
      </c>
      <c r="AC187" s="84">
        <v>444</v>
      </c>
      <c r="AD187" s="100">
        <f>IFERROR(Table14[[#This Row],[Email available]]/Table14[[#This Row],[Distinct leads]],0)</f>
        <v>0.60081190798376183</v>
      </c>
      <c r="AE187" s="81">
        <v>60</v>
      </c>
      <c r="AF187" s="102">
        <f>IFERROR(Table14[[#This Row],[HNI (as per customer segmentation)]]/Table14[[#This Row],[Phone number available]],0)</f>
        <v>8.1300813008130079E-2</v>
      </c>
      <c r="AG187" s="18">
        <v>228</v>
      </c>
      <c r="AH187" s="9">
        <f>IFERROR(Table14[[#This Row],[MB Registered]]/Table14[[#This Row],[Phone number available]],0)</f>
        <v>0.30894308943089432</v>
      </c>
      <c r="AI187" s="18">
        <v>208</v>
      </c>
      <c r="AJ187" s="9">
        <f>IFERROR(Table14[[#This Row],[IB Registered]]/Table14[[#This Row],[Phone number available]],0)</f>
        <v>0.28184281842818426</v>
      </c>
      <c r="AK187" s="18">
        <v>599</v>
      </c>
      <c r="AL187" s="9">
        <f>IFERROR(Table14[[#This Row],[MB Eligible]]/Table14[[#This Row],[Phone number available]],0)</f>
        <v>0.81165311653116534</v>
      </c>
      <c r="AM187" s="18">
        <v>418</v>
      </c>
      <c r="AN187" s="82">
        <f>IFERROR(Table14[[#This Row],[IB Eligible]]/Table14[[#This Row],[Phone number available]],0)</f>
        <v>0.56639566395663954</v>
      </c>
      <c r="AO187" s="98">
        <f>Table14[[#This Row],[Phone number available]]/$AT$2</f>
        <v>1.28125</v>
      </c>
    </row>
    <row r="188" spans="1:41" x14ac:dyDescent="0.35">
      <c r="A188" s="11">
        <v>195</v>
      </c>
      <c r="B188" s="5" t="s">
        <v>181</v>
      </c>
      <c r="C188" s="5" t="s">
        <v>356</v>
      </c>
      <c r="D188" s="5" t="s">
        <v>525</v>
      </c>
      <c r="E188" s="6">
        <v>35864</v>
      </c>
      <c r="F188" s="7">
        <f t="shared" ref="F188:F244" ca="1" si="27">_xlfn.FLOOR.MATH((TODAY()-E188)/365)</f>
        <v>27</v>
      </c>
      <c r="G188" s="5">
        <v>0</v>
      </c>
      <c r="H188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188" s="57">
        <v>12.929206000000001</v>
      </c>
      <c r="J188" s="34">
        <v>0.143175</v>
      </c>
      <c r="K188" s="34">
        <f t="shared" ref="K188:K244" si="28">I188+J188</f>
        <v>13.072381</v>
      </c>
      <c r="L188" s="67">
        <f t="shared" si="25"/>
        <v>4.7937585766390846E-4</v>
      </c>
      <c r="M188" s="34">
        <v>20.618794000000001</v>
      </c>
      <c r="N188" s="79">
        <f t="shared" si="26"/>
        <v>3.8613257961390464E-4</v>
      </c>
      <c r="O188" s="80">
        <v>2310</v>
      </c>
      <c r="P188" s="68">
        <f>Table14[[#This Row],[Customer Regisered on MB]]/$O$1</f>
        <v>7.821973243433691E-4</v>
      </c>
      <c r="Q188" s="194">
        <v>56</v>
      </c>
      <c r="R188" s="107">
        <v>154</v>
      </c>
      <c r="S188" s="107">
        <v>2</v>
      </c>
      <c r="T188" s="107">
        <v>6</v>
      </c>
      <c r="U188" s="195">
        <v>0</v>
      </c>
      <c r="V188" s="16">
        <f>SUM(Table14[[#This Row],[MB Registration]:[Standalone upsell + Rnwl]])</f>
        <v>218</v>
      </c>
      <c r="W188" s="8">
        <v>218</v>
      </c>
      <c r="X188" s="9">
        <f t="shared" ref="X188:X244" si="29">IFERROR(1-W188/V188,0)</f>
        <v>0</v>
      </c>
      <c r="Y188" s="8">
        <f t="shared" ref="Y188:Y244" si="30">IFERROR(V188-W188,0)</f>
        <v>0</v>
      </c>
      <c r="Z188" s="42" t="str">
        <f t="shared" ref="Z188:Z244" si="31">IF(W188&lt;50,"A. Below 50",IF(W188&lt;100,"B. 50-100",IF(W188&lt;250,"C. 100-250",IF(W188&lt;500,"D. 240-500",IF(W188&lt;750,"E. 500-750",IF(W188&lt;1000,"F. 750-100","G. Above 1000"))))))</f>
        <v>C. 100-250</v>
      </c>
      <c r="AA188" s="197">
        <v>218</v>
      </c>
      <c r="AB188" s="85">
        <f>IFERROR(Table14[[#This Row],[Phone number available]]/Table14[[#This Row],[Distinct leads]],0)</f>
        <v>1</v>
      </c>
      <c r="AC188" s="84">
        <v>150</v>
      </c>
      <c r="AD188" s="100">
        <f>IFERROR(Table14[[#This Row],[Email available]]/Table14[[#This Row],[Distinct leads]],0)</f>
        <v>0.68807339449541283</v>
      </c>
      <c r="AE188" s="81">
        <v>38</v>
      </c>
      <c r="AF188" s="102">
        <f>IFERROR(Table14[[#This Row],[HNI (as per customer segmentation)]]/Table14[[#This Row],[Phone number available]],0)</f>
        <v>0.1743119266055046</v>
      </c>
      <c r="AG188" s="18">
        <v>115</v>
      </c>
      <c r="AH188" s="9">
        <f>IFERROR(Table14[[#This Row],[MB Registered]]/Table14[[#This Row],[Phone number available]],0)</f>
        <v>0.52752293577981646</v>
      </c>
      <c r="AI188" s="18">
        <v>76</v>
      </c>
      <c r="AJ188" s="9">
        <f>IFERROR(Table14[[#This Row],[IB Registered]]/Table14[[#This Row],[Phone number available]],0)</f>
        <v>0.34862385321100919</v>
      </c>
      <c r="AK188" s="18">
        <v>203</v>
      </c>
      <c r="AL188" s="9">
        <f>IFERROR(Table14[[#This Row],[MB Eligible]]/Table14[[#This Row],[Phone number available]],0)</f>
        <v>0.93119266055045868</v>
      </c>
      <c r="AM188" s="18">
        <v>139</v>
      </c>
      <c r="AN188" s="82">
        <f>IFERROR(Table14[[#This Row],[IB Eligible]]/Table14[[#This Row],[Phone number available]],0)</f>
        <v>0.63761467889908252</v>
      </c>
      <c r="AO188" s="98">
        <f>Table14[[#This Row],[Phone number available]]/$AT$2</f>
        <v>0.37847222222222221</v>
      </c>
    </row>
    <row r="189" spans="1:41" x14ac:dyDescent="0.35">
      <c r="A189" s="11">
        <v>196</v>
      </c>
      <c r="B189" s="5" t="s">
        <v>313</v>
      </c>
      <c r="C189" s="5" t="s">
        <v>356</v>
      </c>
      <c r="D189" s="5" t="s">
        <v>526</v>
      </c>
      <c r="E189" s="6">
        <v>38385</v>
      </c>
      <c r="F189" s="7">
        <f t="shared" ca="1" si="27"/>
        <v>20</v>
      </c>
      <c r="G189" s="5">
        <v>8</v>
      </c>
      <c r="H18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89" s="57">
        <v>24.438600999999998</v>
      </c>
      <c r="J189" s="34">
        <v>8.3316560000000006</v>
      </c>
      <c r="K189" s="34">
        <f t="shared" si="28"/>
        <v>32.770257000000001</v>
      </c>
      <c r="L189" s="67">
        <f t="shared" si="25"/>
        <v>1.2017145197375826E-3</v>
      </c>
      <c r="M189" s="34">
        <v>61.712595</v>
      </c>
      <c r="N189" s="79">
        <f t="shared" si="26"/>
        <v>1.1557050088389336E-3</v>
      </c>
      <c r="O189" s="80">
        <v>1992</v>
      </c>
      <c r="P189" s="68">
        <f>Table14[[#This Row],[Customer Regisered on MB]]/$O$1</f>
        <v>6.7451821216103509E-4</v>
      </c>
      <c r="Q189" s="194">
        <v>70</v>
      </c>
      <c r="R189" s="107">
        <v>158</v>
      </c>
      <c r="S189" s="107">
        <v>27</v>
      </c>
      <c r="T189" s="107">
        <v>13</v>
      </c>
      <c r="U189" s="195">
        <v>0</v>
      </c>
      <c r="V189" s="16">
        <f>SUM(Table14[[#This Row],[MB Registration]:[Standalone upsell + Rnwl]])</f>
        <v>268</v>
      </c>
      <c r="W189" s="8">
        <v>273</v>
      </c>
      <c r="X189" s="9">
        <f t="shared" si="29"/>
        <v>-1.8656716417910557E-2</v>
      </c>
      <c r="Y189" s="8">
        <f t="shared" si="30"/>
        <v>-5</v>
      </c>
      <c r="Z189" s="42" t="str">
        <f t="shared" si="31"/>
        <v>D. 240-500</v>
      </c>
      <c r="AA189" s="197">
        <v>273</v>
      </c>
      <c r="AB189" s="85">
        <f>IFERROR(Table14[[#This Row],[Phone number available]]/Table14[[#This Row],[Distinct leads]],0)</f>
        <v>1</v>
      </c>
      <c r="AC189" s="84">
        <v>150</v>
      </c>
      <c r="AD189" s="100">
        <f>IFERROR(Table14[[#This Row],[Email available]]/Table14[[#This Row],[Distinct leads]],0)</f>
        <v>0.5494505494505495</v>
      </c>
      <c r="AE189" s="81">
        <v>25</v>
      </c>
      <c r="AF189" s="102">
        <f>IFERROR(Table14[[#This Row],[HNI (as per customer segmentation)]]/Table14[[#This Row],[Phone number available]],0)</f>
        <v>9.1575091575091569E-2</v>
      </c>
      <c r="AG189" s="18">
        <v>102</v>
      </c>
      <c r="AH189" s="9">
        <f>IFERROR(Table14[[#This Row],[MB Registered]]/Table14[[#This Row],[Phone number available]],0)</f>
        <v>0.37362637362637363</v>
      </c>
      <c r="AI189" s="18">
        <v>50</v>
      </c>
      <c r="AJ189" s="9">
        <f>IFERROR(Table14[[#This Row],[IB Registered]]/Table14[[#This Row],[Phone number available]],0)</f>
        <v>0.18315018315018314</v>
      </c>
      <c r="AK189" s="18">
        <v>198</v>
      </c>
      <c r="AL189" s="9">
        <f>IFERROR(Table14[[#This Row],[MB Eligible]]/Table14[[#This Row],[Phone number available]],0)</f>
        <v>0.72527472527472525</v>
      </c>
      <c r="AM189" s="18">
        <v>129</v>
      </c>
      <c r="AN189" s="82">
        <f>IFERROR(Table14[[#This Row],[IB Eligible]]/Table14[[#This Row],[Phone number available]],0)</f>
        <v>0.47252747252747251</v>
      </c>
      <c r="AO189" s="98">
        <f>Table14[[#This Row],[Phone number available]]/$AT$2</f>
        <v>0.47395833333333331</v>
      </c>
    </row>
    <row r="190" spans="1:41" x14ac:dyDescent="0.35">
      <c r="A190" s="11">
        <v>197</v>
      </c>
      <c r="B190" s="5" t="s">
        <v>190</v>
      </c>
      <c r="C190" s="5" t="s">
        <v>175</v>
      </c>
      <c r="D190" s="5" t="s">
        <v>209</v>
      </c>
      <c r="E190" s="6">
        <v>39487</v>
      </c>
      <c r="F190" s="7">
        <f t="shared" ca="1" si="27"/>
        <v>17</v>
      </c>
      <c r="G190" s="5">
        <v>7</v>
      </c>
      <c r="H19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90" s="57">
        <v>46.502017000000002</v>
      </c>
      <c r="J190" s="34">
        <v>6.1469670000000001</v>
      </c>
      <c r="K190" s="34">
        <f t="shared" si="28"/>
        <v>52.648983999999999</v>
      </c>
      <c r="L190" s="67">
        <f t="shared" si="25"/>
        <v>1.9306851491043134E-3</v>
      </c>
      <c r="M190" s="34">
        <v>61.265669000000003</v>
      </c>
      <c r="N190" s="79">
        <f t="shared" si="26"/>
        <v>1.1473353297356591E-3</v>
      </c>
      <c r="O190" s="80">
        <v>3983</v>
      </c>
      <c r="P190" s="68">
        <f>Table14[[#This Row],[Customer Regisered on MB]]/$O$1</f>
        <v>1.3486978107617484E-3</v>
      </c>
      <c r="Q190" s="194">
        <v>218</v>
      </c>
      <c r="R190" s="107">
        <v>191</v>
      </c>
      <c r="S190" s="107">
        <v>17</v>
      </c>
      <c r="T190" s="107">
        <v>12</v>
      </c>
      <c r="U190" s="195">
        <v>0</v>
      </c>
      <c r="V190" s="16">
        <f>SUM(Table14[[#This Row],[MB Registration]:[Standalone upsell + Rnwl]])</f>
        <v>438</v>
      </c>
      <c r="W190" s="8">
        <v>458</v>
      </c>
      <c r="X190" s="9">
        <f t="shared" si="29"/>
        <v>-4.5662100456621113E-2</v>
      </c>
      <c r="Y190" s="8">
        <f t="shared" si="30"/>
        <v>-20</v>
      </c>
      <c r="Z190" s="42" t="str">
        <f t="shared" si="31"/>
        <v>D. 240-500</v>
      </c>
      <c r="AA190" s="197">
        <v>458</v>
      </c>
      <c r="AB190" s="85">
        <f>IFERROR(Table14[[#This Row],[Phone number available]]/Table14[[#This Row],[Distinct leads]],0)</f>
        <v>1</v>
      </c>
      <c r="AC190" s="84">
        <v>89</v>
      </c>
      <c r="AD190" s="100">
        <f>IFERROR(Table14[[#This Row],[Email available]]/Table14[[#This Row],[Distinct leads]],0)</f>
        <v>0.1943231441048035</v>
      </c>
      <c r="AE190" s="81">
        <v>20</v>
      </c>
      <c r="AF190" s="102">
        <f>IFERROR(Table14[[#This Row],[HNI (as per customer segmentation)]]/Table14[[#This Row],[Phone number available]],0)</f>
        <v>4.3668122270742356E-2</v>
      </c>
      <c r="AG190" s="18">
        <v>103</v>
      </c>
      <c r="AH190" s="9">
        <f>IFERROR(Table14[[#This Row],[MB Registered]]/Table14[[#This Row],[Phone number available]],0)</f>
        <v>0.22489082969432314</v>
      </c>
      <c r="AI190" s="18">
        <v>34</v>
      </c>
      <c r="AJ190" s="9">
        <f>IFERROR(Table14[[#This Row],[IB Registered]]/Table14[[#This Row],[Phone number available]],0)</f>
        <v>7.4235807860262015E-2</v>
      </c>
      <c r="AK190" s="18">
        <v>383</v>
      </c>
      <c r="AL190" s="9">
        <f>IFERROR(Table14[[#This Row],[MB Eligible]]/Table14[[#This Row],[Phone number available]],0)</f>
        <v>0.83624454148471616</v>
      </c>
      <c r="AM190" s="18">
        <v>92</v>
      </c>
      <c r="AN190" s="82">
        <f>IFERROR(Table14[[#This Row],[IB Eligible]]/Table14[[#This Row],[Phone number available]],0)</f>
        <v>0.20087336244541484</v>
      </c>
      <c r="AO190" s="98">
        <f>Table14[[#This Row],[Phone number available]]/$AT$2</f>
        <v>0.79513888888888884</v>
      </c>
    </row>
    <row r="191" spans="1:41" x14ac:dyDescent="0.35">
      <c r="A191" s="11">
        <v>198</v>
      </c>
      <c r="B191" s="5" t="s">
        <v>190</v>
      </c>
      <c r="C191" s="5" t="s">
        <v>175</v>
      </c>
      <c r="D191" s="5" t="s">
        <v>215</v>
      </c>
      <c r="E191" s="6">
        <v>39900</v>
      </c>
      <c r="F191" s="7">
        <f t="shared" ca="1" si="27"/>
        <v>16</v>
      </c>
      <c r="G191" s="5">
        <v>7</v>
      </c>
      <c r="H19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91" s="57">
        <v>35.980283</v>
      </c>
      <c r="J191" s="34">
        <v>3.3813879999999998</v>
      </c>
      <c r="K191" s="34">
        <f t="shared" si="28"/>
        <v>39.361671000000001</v>
      </c>
      <c r="L191" s="67">
        <f t="shared" si="25"/>
        <v>1.4434275435140388E-3</v>
      </c>
      <c r="M191" s="34">
        <v>42.066921000000001</v>
      </c>
      <c r="N191" s="79">
        <f t="shared" si="26"/>
        <v>7.8779625627688687E-4</v>
      </c>
      <c r="O191" s="80">
        <v>6364</v>
      </c>
      <c r="P191" s="68">
        <f>Table14[[#This Row],[Customer Regisered on MB]]/$O$1</f>
        <v>2.1549366978879658E-3</v>
      </c>
      <c r="Q191" s="194">
        <v>257</v>
      </c>
      <c r="R191" s="107">
        <v>169</v>
      </c>
      <c r="S191" s="107">
        <v>22</v>
      </c>
      <c r="T191" s="107">
        <v>8</v>
      </c>
      <c r="U191" s="195">
        <v>0</v>
      </c>
      <c r="V191" s="16">
        <f>SUM(Table14[[#This Row],[MB Registration]:[Standalone upsell + Rnwl]])</f>
        <v>456</v>
      </c>
      <c r="W191" s="8">
        <v>455</v>
      </c>
      <c r="X191" s="9">
        <f t="shared" si="29"/>
        <v>2.1929824561403022E-3</v>
      </c>
      <c r="Y191" s="8">
        <f t="shared" si="30"/>
        <v>1</v>
      </c>
      <c r="Z191" s="42" t="str">
        <f t="shared" si="31"/>
        <v>D. 240-500</v>
      </c>
      <c r="AA191" s="197">
        <v>454</v>
      </c>
      <c r="AB191" s="85">
        <f>IFERROR(Table14[[#This Row],[Phone number available]]/Table14[[#This Row],[Distinct leads]],0)</f>
        <v>0.99780219780219781</v>
      </c>
      <c r="AC191" s="84">
        <v>98</v>
      </c>
      <c r="AD191" s="100">
        <f>IFERROR(Table14[[#This Row],[Email available]]/Table14[[#This Row],[Distinct leads]],0)</f>
        <v>0.2153846153846154</v>
      </c>
      <c r="AE191" s="81">
        <v>15</v>
      </c>
      <c r="AF191" s="102">
        <f>IFERROR(Table14[[#This Row],[HNI (as per customer segmentation)]]/Table14[[#This Row],[Phone number available]],0)</f>
        <v>3.3039647577092511E-2</v>
      </c>
      <c r="AG191" s="18">
        <v>122</v>
      </c>
      <c r="AH191" s="9">
        <f>IFERROR(Table14[[#This Row],[MB Registered]]/Table14[[#This Row],[Phone number available]],0)</f>
        <v>0.2687224669603524</v>
      </c>
      <c r="AI191" s="18">
        <v>37</v>
      </c>
      <c r="AJ191" s="9">
        <f>IFERROR(Table14[[#This Row],[IB Registered]]/Table14[[#This Row],[Phone number available]],0)</f>
        <v>8.1497797356828189E-2</v>
      </c>
      <c r="AK191" s="18">
        <v>394</v>
      </c>
      <c r="AL191" s="9">
        <f>IFERROR(Table14[[#This Row],[MB Eligible]]/Table14[[#This Row],[Phone number available]],0)</f>
        <v>0.86784140969162993</v>
      </c>
      <c r="AM191" s="18">
        <v>91</v>
      </c>
      <c r="AN191" s="82">
        <f>IFERROR(Table14[[#This Row],[IB Eligible]]/Table14[[#This Row],[Phone number available]],0)</f>
        <v>0.20044052863436124</v>
      </c>
      <c r="AO191" s="98">
        <f>Table14[[#This Row],[Phone number available]]/$AT$2</f>
        <v>0.78819444444444442</v>
      </c>
    </row>
    <row r="192" spans="1:41" x14ac:dyDescent="0.35">
      <c r="A192" s="11">
        <v>199</v>
      </c>
      <c r="B192" s="5" t="s">
        <v>315</v>
      </c>
      <c r="C192" s="5" t="s">
        <v>340</v>
      </c>
      <c r="D192" s="5" t="s">
        <v>527</v>
      </c>
      <c r="E192" s="6">
        <v>40051</v>
      </c>
      <c r="F192" s="7">
        <f t="shared" ca="1" si="27"/>
        <v>15</v>
      </c>
      <c r="G192" s="5">
        <v>8</v>
      </c>
      <c r="H19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92" s="57">
        <v>12.383794</v>
      </c>
      <c r="J192" s="34">
        <v>10.563069</v>
      </c>
      <c r="K192" s="34">
        <f t="shared" si="28"/>
        <v>22.946863</v>
      </c>
      <c r="L192" s="67">
        <f t="shared" si="25"/>
        <v>8.4148190993830487E-4</v>
      </c>
      <c r="M192" s="34">
        <v>20.137460999999998</v>
      </c>
      <c r="N192" s="79">
        <f t="shared" si="26"/>
        <v>3.7711855323858408E-4</v>
      </c>
      <c r="O192" s="80">
        <v>2598</v>
      </c>
      <c r="P192" s="68">
        <f>Table14[[#This Row],[Customer Regisered on MB]]/$O$1</f>
        <v>8.7971802971604878E-4</v>
      </c>
      <c r="Q192" s="194">
        <v>38</v>
      </c>
      <c r="R192" s="107">
        <v>81</v>
      </c>
      <c r="S192" s="107">
        <v>15</v>
      </c>
      <c r="T192" s="107">
        <v>8</v>
      </c>
      <c r="U192" s="195">
        <v>0</v>
      </c>
      <c r="V192" s="16">
        <f>SUM(Table14[[#This Row],[MB Registration]:[Standalone upsell + Rnwl]])</f>
        <v>142</v>
      </c>
      <c r="W192" s="8">
        <v>148</v>
      </c>
      <c r="X192" s="9">
        <f t="shared" si="29"/>
        <v>-4.2253521126760507E-2</v>
      </c>
      <c r="Y192" s="8">
        <f t="shared" si="30"/>
        <v>-6</v>
      </c>
      <c r="Z192" s="42" t="str">
        <f t="shared" si="31"/>
        <v>C. 100-250</v>
      </c>
      <c r="AA192" s="197">
        <v>148</v>
      </c>
      <c r="AB192" s="85">
        <f>IFERROR(Table14[[#This Row],[Phone number available]]/Table14[[#This Row],[Distinct leads]],0)</f>
        <v>1</v>
      </c>
      <c r="AC192" s="84">
        <v>74</v>
      </c>
      <c r="AD192" s="100">
        <f>IFERROR(Table14[[#This Row],[Email available]]/Table14[[#This Row],[Distinct leads]],0)</f>
        <v>0.5</v>
      </c>
      <c r="AE192" s="81">
        <v>13</v>
      </c>
      <c r="AF192" s="102">
        <f>IFERROR(Table14[[#This Row],[HNI (as per customer segmentation)]]/Table14[[#This Row],[Phone number available]],0)</f>
        <v>8.7837837837837843E-2</v>
      </c>
      <c r="AG192" s="18">
        <v>85</v>
      </c>
      <c r="AH192" s="9">
        <f>IFERROR(Table14[[#This Row],[MB Registered]]/Table14[[#This Row],[Phone number available]],0)</f>
        <v>0.57432432432432434</v>
      </c>
      <c r="AI192" s="18">
        <v>30</v>
      </c>
      <c r="AJ192" s="9">
        <f>IFERROR(Table14[[#This Row],[IB Registered]]/Table14[[#This Row],[Phone number available]],0)</f>
        <v>0.20270270270270271</v>
      </c>
      <c r="AK192" s="18">
        <v>132</v>
      </c>
      <c r="AL192" s="9">
        <f>IFERROR(Table14[[#This Row],[MB Eligible]]/Table14[[#This Row],[Phone number available]],0)</f>
        <v>0.89189189189189189</v>
      </c>
      <c r="AM192" s="18">
        <v>71</v>
      </c>
      <c r="AN192" s="82">
        <f>IFERROR(Table14[[#This Row],[IB Eligible]]/Table14[[#This Row],[Phone number available]],0)</f>
        <v>0.47972972972972971</v>
      </c>
      <c r="AO192" s="98">
        <f>Table14[[#This Row],[Phone number available]]/$AT$2</f>
        <v>0.25694444444444442</v>
      </c>
    </row>
    <row r="193" spans="1:41" x14ac:dyDescent="0.35">
      <c r="A193" s="11">
        <v>201</v>
      </c>
      <c r="B193" s="5" t="s">
        <v>179</v>
      </c>
      <c r="C193" s="5" t="s">
        <v>356</v>
      </c>
      <c r="D193" s="5" t="s">
        <v>529</v>
      </c>
      <c r="E193" s="6">
        <v>27780</v>
      </c>
      <c r="F193" s="7">
        <f t="shared" ca="1" si="27"/>
        <v>49</v>
      </c>
      <c r="G193" s="5">
        <v>8</v>
      </c>
      <c r="H19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93" s="57">
        <v>14.704625999999999</v>
      </c>
      <c r="J193" s="34">
        <v>3.9674</v>
      </c>
      <c r="K193" s="34">
        <f t="shared" si="28"/>
        <v>18.672025999999999</v>
      </c>
      <c r="L193" s="67">
        <f t="shared" si="25"/>
        <v>6.8471982862745493E-4</v>
      </c>
      <c r="M193" s="34">
        <v>65.548878999999999</v>
      </c>
      <c r="N193" s="79">
        <f t="shared" si="26"/>
        <v>1.2275479224958404E-3</v>
      </c>
      <c r="O193" s="80">
        <v>2127</v>
      </c>
      <c r="P193" s="68">
        <f>Table14[[#This Row],[Customer Regisered on MB]]/$O$1</f>
        <v>7.2023104280447882E-4</v>
      </c>
      <c r="Q193" s="194">
        <v>5</v>
      </c>
      <c r="R193" s="107">
        <v>121</v>
      </c>
      <c r="S193" s="107">
        <v>1</v>
      </c>
      <c r="T193" s="107">
        <v>8</v>
      </c>
      <c r="U193" s="195">
        <v>0</v>
      </c>
      <c r="V193" s="16">
        <f>SUM(Table14[[#This Row],[MB Registration]:[Standalone upsell + Rnwl]])</f>
        <v>135</v>
      </c>
      <c r="W193" s="8">
        <v>136</v>
      </c>
      <c r="X193" s="9">
        <f t="shared" si="29"/>
        <v>-7.4074074074073071E-3</v>
      </c>
      <c r="Y193" s="8">
        <f t="shared" si="30"/>
        <v>-1</v>
      </c>
      <c r="Z193" s="42" t="str">
        <f t="shared" si="31"/>
        <v>C. 100-250</v>
      </c>
      <c r="AA193" s="197">
        <v>136</v>
      </c>
      <c r="AB193" s="85">
        <f>IFERROR(Table14[[#This Row],[Phone number available]]/Table14[[#This Row],[Distinct leads]],0)</f>
        <v>1</v>
      </c>
      <c r="AC193" s="84">
        <v>77</v>
      </c>
      <c r="AD193" s="100">
        <f>IFERROR(Table14[[#This Row],[Email available]]/Table14[[#This Row],[Distinct leads]],0)</f>
        <v>0.56617647058823528</v>
      </c>
      <c r="AE193" s="81">
        <v>11</v>
      </c>
      <c r="AF193" s="102">
        <f>IFERROR(Table14[[#This Row],[HNI (as per customer segmentation)]]/Table14[[#This Row],[Phone number available]],0)</f>
        <v>8.0882352941176475E-2</v>
      </c>
      <c r="AG193" s="18">
        <v>85</v>
      </c>
      <c r="AH193" s="9">
        <f>IFERROR(Table14[[#This Row],[MB Registered]]/Table14[[#This Row],[Phone number available]],0)</f>
        <v>0.625</v>
      </c>
      <c r="AI193" s="18">
        <v>25</v>
      </c>
      <c r="AJ193" s="9">
        <f>IFERROR(Table14[[#This Row],[IB Registered]]/Table14[[#This Row],[Phone number available]],0)</f>
        <v>0.18382352941176472</v>
      </c>
      <c r="AK193" s="18">
        <v>85</v>
      </c>
      <c r="AL193" s="9">
        <f>IFERROR(Table14[[#This Row],[MB Eligible]]/Table14[[#This Row],[Phone number available]],0)</f>
        <v>0.625</v>
      </c>
      <c r="AM193" s="18">
        <v>46</v>
      </c>
      <c r="AN193" s="82">
        <f>IFERROR(Table14[[#This Row],[IB Eligible]]/Table14[[#This Row],[Phone number available]],0)</f>
        <v>0.33823529411764708</v>
      </c>
      <c r="AO193" s="98">
        <f>Table14[[#This Row],[Phone number available]]/$AT$2</f>
        <v>0.2361111111111111</v>
      </c>
    </row>
    <row r="194" spans="1:41" x14ac:dyDescent="0.35">
      <c r="A194" s="11">
        <v>202</v>
      </c>
      <c r="B194" s="5" t="s">
        <v>213</v>
      </c>
      <c r="C194" s="5" t="s">
        <v>356</v>
      </c>
      <c r="D194" s="5" t="s">
        <v>530</v>
      </c>
      <c r="E194" s="6">
        <v>32408</v>
      </c>
      <c r="F194" s="7">
        <f t="shared" ca="1" si="27"/>
        <v>36</v>
      </c>
      <c r="G194" s="5">
        <v>6</v>
      </c>
      <c r="H19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94" s="57">
        <v>18.357237000000001</v>
      </c>
      <c r="J194" s="34">
        <v>4.8084129999999998</v>
      </c>
      <c r="K194" s="34">
        <f t="shared" si="28"/>
        <v>23.165649999999999</v>
      </c>
      <c r="L194" s="67">
        <f t="shared" si="25"/>
        <v>8.4950502414915248E-4</v>
      </c>
      <c r="M194" s="34">
        <v>36.822696999999998</v>
      </c>
      <c r="N194" s="79">
        <f t="shared" si="26"/>
        <v>6.8958654812455015E-4</v>
      </c>
      <c r="O194" s="80">
        <v>3504</v>
      </c>
      <c r="P194" s="68">
        <f>Table14[[#This Row],[Customer Regisered on MB]]/$O$1</f>
        <v>1.1865019153676039E-3</v>
      </c>
      <c r="Q194" s="194">
        <v>28</v>
      </c>
      <c r="R194" s="107">
        <v>141</v>
      </c>
      <c r="S194" s="107">
        <v>26</v>
      </c>
      <c r="T194" s="107">
        <v>10</v>
      </c>
      <c r="U194" s="195">
        <v>0</v>
      </c>
      <c r="V194" s="16">
        <f>SUM(Table14[[#This Row],[MB Registration]:[Standalone upsell + Rnwl]])</f>
        <v>205</v>
      </c>
      <c r="W194" s="8">
        <v>198</v>
      </c>
      <c r="X194" s="9">
        <f t="shared" si="29"/>
        <v>3.4146341463414664E-2</v>
      </c>
      <c r="Y194" s="8">
        <f t="shared" si="30"/>
        <v>7</v>
      </c>
      <c r="Z194" s="42" t="str">
        <f t="shared" si="31"/>
        <v>C. 100-250</v>
      </c>
      <c r="AA194" s="197">
        <v>198</v>
      </c>
      <c r="AB194" s="85">
        <f>IFERROR(Table14[[#This Row],[Phone number available]]/Table14[[#This Row],[Distinct leads]],0)</f>
        <v>1</v>
      </c>
      <c r="AC194" s="84">
        <v>88</v>
      </c>
      <c r="AD194" s="100">
        <f>IFERROR(Table14[[#This Row],[Email available]]/Table14[[#This Row],[Distinct leads]],0)</f>
        <v>0.44444444444444442</v>
      </c>
      <c r="AE194" s="81">
        <v>8</v>
      </c>
      <c r="AF194" s="102">
        <f>IFERROR(Table14[[#This Row],[HNI (as per customer segmentation)]]/Table14[[#This Row],[Phone number available]],0)</f>
        <v>4.0404040404040407E-2</v>
      </c>
      <c r="AG194" s="18">
        <v>116</v>
      </c>
      <c r="AH194" s="9">
        <f>IFERROR(Table14[[#This Row],[MB Registered]]/Table14[[#This Row],[Phone number available]],0)</f>
        <v>0.58585858585858586</v>
      </c>
      <c r="AI194" s="18">
        <v>50</v>
      </c>
      <c r="AJ194" s="9">
        <f>IFERROR(Table14[[#This Row],[IB Registered]]/Table14[[#This Row],[Phone number available]],0)</f>
        <v>0.25252525252525254</v>
      </c>
      <c r="AK194" s="18">
        <v>151</v>
      </c>
      <c r="AL194" s="9">
        <f>IFERROR(Table14[[#This Row],[MB Eligible]]/Table14[[#This Row],[Phone number available]],0)</f>
        <v>0.76262626262626265</v>
      </c>
      <c r="AM194" s="18">
        <v>86</v>
      </c>
      <c r="AN194" s="82">
        <f>IFERROR(Table14[[#This Row],[IB Eligible]]/Table14[[#This Row],[Phone number available]],0)</f>
        <v>0.43434343434343436</v>
      </c>
      <c r="AO194" s="98">
        <f>Table14[[#This Row],[Phone number available]]/$AT$2</f>
        <v>0.34375</v>
      </c>
    </row>
    <row r="195" spans="1:41" x14ac:dyDescent="0.35">
      <c r="A195" s="11">
        <v>203</v>
      </c>
      <c r="B195" s="5" t="s">
        <v>213</v>
      </c>
      <c r="C195" s="5" t="s">
        <v>356</v>
      </c>
      <c r="D195" s="5" t="s">
        <v>531</v>
      </c>
      <c r="E195" s="6">
        <v>36304</v>
      </c>
      <c r="F195" s="7">
        <f t="shared" ca="1" si="27"/>
        <v>26</v>
      </c>
      <c r="G195" s="5">
        <v>9</v>
      </c>
      <c r="H19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95" s="57">
        <v>20.260936999999998</v>
      </c>
      <c r="J195" s="34">
        <v>5.9845119999999996</v>
      </c>
      <c r="K195" s="34">
        <f t="shared" si="28"/>
        <v>26.245448999999997</v>
      </c>
      <c r="L195" s="67">
        <f t="shared" si="25"/>
        <v>9.6244399732148018E-4</v>
      </c>
      <c r="M195" s="34">
        <v>50.842975000000003</v>
      </c>
      <c r="N195" s="79">
        <f t="shared" si="26"/>
        <v>9.5214730269846349E-4</v>
      </c>
      <c r="O195" s="80">
        <v>3322</v>
      </c>
      <c r="P195" s="68">
        <f>Table14[[#This Row],[Customer Regisered on MB]]/$O$1</f>
        <v>1.1248742473890356E-3</v>
      </c>
      <c r="Q195" s="194">
        <v>73</v>
      </c>
      <c r="R195" s="107">
        <v>179</v>
      </c>
      <c r="S195" s="107">
        <v>33</v>
      </c>
      <c r="T195" s="107">
        <v>21</v>
      </c>
      <c r="U195" s="195">
        <v>0</v>
      </c>
      <c r="V195" s="16">
        <f>SUM(Table14[[#This Row],[MB Registration]:[Standalone upsell + Rnwl]])</f>
        <v>306</v>
      </c>
      <c r="W195" s="8">
        <v>303</v>
      </c>
      <c r="X195" s="9">
        <f t="shared" si="29"/>
        <v>9.8039215686274161E-3</v>
      </c>
      <c r="Y195" s="8">
        <f t="shared" si="30"/>
        <v>3</v>
      </c>
      <c r="Z195" s="42" t="str">
        <f t="shared" si="31"/>
        <v>D. 240-500</v>
      </c>
      <c r="AA195" s="197">
        <v>302</v>
      </c>
      <c r="AB195" s="85">
        <f>IFERROR(Table14[[#This Row],[Phone number available]]/Table14[[#This Row],[Distinct leads]],0)</f>
        <v>0.99669966996699666</v>
      </c>
      <c r="AC195" s="84">
        <v>121</v>
      </c>
      <c r="AD195" s="100">
        <f>IFERROR(Table14[[#This Row],[Email available]]/Table14[[#This Row],[Distinct leads]],0)</f>
        <v>0.39933993399339934</v>
      </c>
      <c r="AE195" s="81">
        <v>19</v>
      </c>
      <c r="AF195" s="102">
        <f>IFERROR(Table14[[#This Row],[HNI (as per customer segmentation)]]/Table14[[#This Row],[Phone number available]],0)</f>
        <v>6.2913907284768214E-2</v>
      </c>
      <c r="AG195" s="18">
        <v>113</v>
      </c>
      <c r="AH195" s="9">
        <f>IFERROR(Table14[[#This Row],[MB Registered]]/Table14[[#This Row],[Phone number available]],0)</f>
        <v>0.3741721854304636</v>
      </c>
      <c r="AI195" s="18">
        <v>91</v>
      </c>
      <c r="AJ195" s="9">
        <f>IFERROR(Table14[[#This Row],[IB Registered]]/Table14[[#This Row],[Phone number available]],0)</f>
        <v>0.30132450331125826</v>
      </c>
      <c r="AK195" s="18">
        <v>226</v>
      </c>
      <c r="AL195" s="9">
        <f>IFERROR(Table14[[#This Row],[MB Eligible]]/Table14[[#This Row],[Phone number available]],0)</f>
        <v>0.7483443708609272</v>
      </c>
      <c r="AM195" s="18">
        <v>133</v>
      </c>
      <c r="AN195" s="82">
        <f>IFERROR(Table14[[#This Row],[IB Eligible]]/Table14[[#This Row],[Phone number available]],0)</f>
        <v>0.44039735099337746</v>
      </c>
      <c r="AO195" s="98">
        <f>Table14[[#This Row],[Phone number available]]/$AT$2</f>
        <v>0.52430555555555558</v>
      </c>
    </row>
    <row r="196" spans="1:41" x14ac:dyDescent="0.35">
      <c r="A196" s="11">
        <v>204</v>
      </c>
      <c r="B196" s="5" t="s">
        <v>315</v>
      </c>
      <c r="C196" s="5" t="s">
        <v>356</v>
      </c>
      <c r="D196" s="5" t="s">
        <v>532</v>
      </c>
      <c r="E196" s="6">
        <v>40218</v>
      </c>
      <c r="F196" s="7">
        <f t="shared" ca="1" si="27"/>
        <v>15</v>
      </c>
      <c r="G196" s="5">
        <v>8</v>
      </c>
      <c r="H19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96" s="57">
        <v>16.540084</v>
      </c>
      <c r="J196" s="34">
        <v>4.5743770000000001</v>
      </c>
      <c r="K196" s="34">
        <f t="shared" si="28"/>
        <v>21.114460999999999</v>
      </c>
      <c r="L196" s="67">
        <f t="shared" ref="L196:L259" si="32">K196/$K$1</f>
        <v>7.7428609608197203E-4</v>
      </c>
      <c r="M196" s="34">
        <v>46.339193999999999</v>
      </c>
      <c r="N196" s="79">
        <f t="shared" ref="N196:N259" si="33">M196/$M$1</f>
        <v>8.678040294912094E-4</v>
      </c>
      <c r="O196" s="80">
        <v>2542</v>
      </c>
      <c r="P196" s="68">
        <f>Table14[[#This Row],[Customer Regisered on MB]]/$O$1</f>
        <v>8.6075567033802776E-4</v>
      </c>
      <c r="Q196" s="194">
        <v>63</v>
      </c>
      <c r="R196" s="107">
        <v>122</v>
      </c>
      <c r="S196" s="107">
        <v>25</v>
      </c>
      <c r="T196" s="107">
        <v>7</v>
      </c>
      <c r="U196" s="195">
        <v>0</v>
      </c>
      <c r="V196" s="16">
        <f>SUM(Table14[[#This Row],[MB Registration]:[Standalone upsell + Rnwl]])</f>
        <v>217</v>
      </c>
      <c r="W196" s="8">
        <v>222</v>
      </c>
      <c r="X196" s="9">
        <f t="shared" si="29"/>
        <v>-2.3041474654377891E-2</v>
      </c>
      <c r="Y196" s="8">
        <f t="shared" si="30"/>
        <v>-5</v>
      </c>
      <c r="Z196" s="42" t="str">
        <f t="shared" si="31"/>
        <v>C. 100-250</v>
      </c>
      <c r="AA196" s="197">
        <v>222</v>
      </c>
      <c r="AB196" s="85">
        <f>IFERROR(Table14[[#This Row],[Phone number available]]/Table14[[#This Row],[Distinct leads]],0)</f>
        <v>1</v>
      </c>
      <c r="AC196" s="84">
        <v>107</v>
      </c>
      <c r="AD196" s="100">
        <f>IFERROR(Table14[[#This Row],[Email available]]/Table14[[#This Row],[Distinct leads]],0)</f>
        <v>0.481981981981982</v>
      </c>
      <c r="AE196" s="81">
        <v>14</v>
      </c>
      <c r="AF196" s="102">
        <f>IFERROR(Table14[[#This Row],[HNI (as per customer segmentation)]]/Table14[[#This Row],[Phone number available]],0)</f>
        <v>6.3063063063063057E-2</v>
      </c>
      <c r="AG196" s="18">
        <v>109</v>
      </c>
      <c r="AH196" s="9">
        <f>IFERROR(Table14[[#This Row],[MB Registered]]/Table14[[#This Row],[Phone number available]],0)</f>
        <v>0.49099099099099097</v>
      </c>
      <c r="AI196" s="18">
        <v>48</v>
      </c>
      <c r="AJ196" s="9">
        <f>IFERROR(Table14[[#This Row],[IB Registered]]/Table14[[#This Row],[Phone number available]],0)</f>
        <v>0.21621621621621623</v>
      </c>
      <c r="AK196" s="18">
        <v>190</v>
      </c>
      <c r="AL196" s="9">
        <f>IFERROR(Table14[[#This Row],[MB Eligible]]/Table14[[#This Row],[Phone number available]],0)</f>
        <v>0.85585585585585588</v>
      </c>
      <c r="AM196" s="18">
        <v>108</v>
      </c>
      <c r="AN196" s="82">
        <f>IFERROR(Table14[[#This Row],[IB Eligible]]/Table14[[#This Row],[Phone number available]],0)</f>
        <v>0.48648648648648651</v>
      </c>
      <c r="AO196" s="98">
        <f>Table14[[#This Row],[Phone number available]]/$AT$2</f>
        <v>0.38541666666666669</v>
      </c>
    </row>
    <row r="197" spans="1:41" x14ac:dyDescent="0.35">
      <c r="A197" s="11">
        <v>205</v>
      </c>
      <c r="B197" s="5" t="s">
        <v>222</v>
      </c>
      <c r="C197" s="5" t="s">
        <v>175</v>
      </c>
      <c r="D197" s="5" t="s">
        <v>533</v>
      </c>
      <c r="E197" s="6">
        <v>41383</v>
      </c>
      <c r="F197" s="7">
        <f t="shared" ca="1" si="27"/>
        <v>12</v>
      </c>
      <c r="G197" s="5">
        <v>6</v>
      </c>
      <c r="H19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97" s="57">
        <v>23.200856999999999</v>
      </c>
      <c r="J197" s="34">
        <v>1.5402279999999999</v>
      </c>
      <c r="K197" s="34">
        <f t="shared" si="28"/>
        <v>24.741084999999998</v>
      </c>
      <c r="L197" s="67">
        <f t="shared" si="32"/>
        <v>9.0727762917946326E-4</v>
      </c>
      <c r="M197" s="34">
        <v>16.878326000000001</v>
      </c>
      <c r="N197" s="79">
        <f t="shared" si="33"/>
        <v>3.1608403274917225E-4</v>
      </c>
      <c r="O197" s="80">
        <v>3510</v>
      </c>
      <c r="P197" s="68">
        <f>Table14[[#This Row],[Customer Regisered on MB]]/$O$1</f>
        <v>1.1885335967295348E-3</v>
      </c>
      <c r="Q197" s="194">
        <v>184</v>
      </c>
      <c r="R197" s="107">
        <v>58</v>
      </c>
      <c r="S197" s="107">
        <v>18</v>
      </c>
      <c r="T197" s="107">
        <v>7</v>
      </c>
      <c r="U197" s="195">
        <v>0</v>
      </c>
      <c r="V197" s="16">
        <f>SUM(Table14[[#This Row],[MB Registration]:[Standalone upsell + Rnwl]])</f>
        <v>267</v>
      </c>
      <c r="W197" s="8">
        <v>267</v>
      </c>
      <c r="X197" s="9">
        <f t="shared" si="29"/>
        <v>0</v>
      </c>
      <c r="Y197" s="8">
        <f t="shared" si="30"/>
        <v>0</v>
      </c>
      <c r="Z197" s="42" t="str">
        <f t="shared" si="31"/>
        <v>D. 240-500</v>
      </c>
      <c r="AA197" s="197">
        <v>267</v>
      </c>
      <c r="AB197" s="85">
        <f>IFERROR(Table14[[#This Row],[Phone number available]]/Table14[[#This Row],[Distinct leads]],0)</f>
        <v>1</v>
      </c>
      <c r="AC197" s="84">
        <v>76</v>
      </c>
      <c r="AD197" s="100">
        <f>IFERROR(Table14[[#This Row],[Email available]]/Table14[[#This Row],[Distinct leads]],0)</f>
        <v>0.28464419475655428</v>
      </c>
      <c r="AE197" s="81">
        <v>3</v>
      </c>
      <c r="AF197" s="102">
        <f>IFERROR(Table14[[#This Row],[HNI (as per customer segmentation)]]/Table14[[#This Row],[Phone number available]],0)</f>
        <v>1.1235955056179775E-2</v>
      </c>
      <c r="AG197" s="18">
        <v>51</v>
      </c>
      <c r="AH197" s="9">
        <f>IFERROR(Table14[[#This Row],[MB Registered]]/Table14[[#This Row],[Phone number available]],0)</f>
        <v>0.19101123595505617</v>
      </c>
      <c r="AI197" s="18">
        <v>20</v>
      </c>
      <c r="AJ197" s="9">
        <f>IFERROR(Table14[[#This Row],[IB Registered]]/Table14[[#This Row],[Phone number available]],0)</f>
        <v>7.4906367041198504E-2</v>
      </c>
      <c r="AK197" s="18">
        <v>245</v>
      </c>
      <c r="AL197" s="9">
        <f>IFERROR(Table14[[#This Row],[MB Eligible]]/Table14[[#This Row],[Phone number available]],0)</f>
        <v>0.91760299625468167</v>
      </c>
      <c r="AM197" s="18">
        <v>81</v>
      </c>
      <c r="AN197" s="82">
        <f>IFERROR(Table14[[#This Row],[IB Eligible]]/Table14[[#This Row],[Phone number available]],0)</f>
        <v>0.30337078651685395</v>
      </c>
      <c r="AO197" s="98">
        <f>Table14[[#This Row],[Phone number available]]/$AT$2</f>
        <v>0.46354166666666669</v>
      </c>
    </row>
    <row r="198" spans="1:41" x14ac:dyDescent="0.35">
      <c r="A198" s="11">
        <v>206</v>
      </c>
      <c r="B198" s="5" t="s">
        <v>179</v>
      </c>
      <c r="C198" s="5" t="s">
        <v>356</v>
      </c>
      <c r="D198" s="5" t="s">
        <v>534</v>
      </c>
      <c r="E198" s="6">
        <v>41729</v>
      </c>
      <c r="F198" s="7">
        <f t="shared" ca="1" si="27"/>
        <v>11</v>
      </c>
      <c r="G198" s="5">
        <v>5</v>
      </c>
      <c r="H19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198" s="57">
        <v>4.2235610000000001</v>
      </c>
      <c r="J198" s="34">
        <v>0.406947</v>
      </c>
      <c r="K198" s="34">
        <f t="shared" si="28"/>
        <v>4.6305079999999998</v>
      </c>
      <c r="L198" s="67">
        <f t="shared" si="32"/>
        <v>1.6980485375384864E-4</v>
      </c>
      <c r="M198" s="34">
        <v>18.385999999999999</v>
      </c>
      <c r="N198" s="79">
        <f t="shared" si="33"/>
        <v>3.4431856726349999E-4</v>
      </c>
      <c r="O198" s="80">
        <v>2048</v>
      </c>
      <c r="P198" s="68">
        <f>Table14[[#This Row],[Customer Regisered on MB]]/$O$1</f>
        <v>6.9348057153905622E-4</v>
      </c>
      <c r="Q198" s="194">
        <v>6</v>
      </c>
      <c r="R198" s="107">
        <v>55</v>
      </c>
      <c r="S198" s="107">
        <v>1</v>
      </c>
      <c r="T198" s="107">
        <v>2</v>
      </c>
      <c r="U198" s="195">
        <v>0</v>
      </c>
      <c r="V198" s="16">
        <f>SUM(Table14[[#This Row],[MB Registration]:[Standalone upsell + Rnwl]])</f>
        <v>64</v>
      </c>
      <c r="W198" s="8">
        <v>65</v>
      </c>
      <c r="X198" s="9">
        <f t="shared" si="29"/>
        <v>-1.5625E-2</v>
      </c>
      <c r="Y198" s="8">
        <f t="shared" si="30"/>
        <v>-1</v>
      </c>
      <c r="Z198" s="42" t="str">
        <f t="shared" si="31"/>
        <v>B. 50-100</v>
      </c>
      <c r="AA198" s="197">
        <v>65</v>
      </c>
      <c r="AB198" s="85">
        <f>IFERROR(Table14[[#This Row],[Phone number available]]/Table14[[#This Row],[Distinct leads]],0)</f>
        <v>1</v>
      </c>
      <c r="AC198" s="84">
        <v>50</v>
      </c>
      <c r="AD198" s="100">
        <f>IFERROR(Table14[[#This Row],[Email available]]/Table14[[#This Row],[Distinct leads]],0)</f>
        <v>0.76923076923076927</v>
      </c>
      <c r="AE198" s="81">
        <v>12</v>
      </c>
      <c r="AF198" s="102">
        <f>IFERROR(Table14[[#This Row],[HNI (as per customer segmentation)]]/Table14[[#This Row],[Phone number available]],0)</f>
        <v>0.18461538461538463</v>
      </c>
      <c r="AG198" s="18">
        <v>52</v>
      </c>
      <c r="AH198" s="9">
        <f>IFERROR(Table14[[#This Row],[MB Registered]]/Table14[[#This Row],[Phone number available]],0)</f>
        <v>0.8</v>
      </c>
      <c r="AI198" s="18">
        <v>23</v>
      </c>
      <c r="AJ198" s="9">
        <f>IFERROR(Table14[[#This Row],[IB Registered]]/Table14[[#This Row],[Phone number available]],0)</f>
        <v>0.35384615384615387</v>
      </c>
      <c r="AK198" s="18">
        <v>53</v>
      </c>
      <c r="AL198" s="9">
        <f>IFERROR(Table14[[#This Row],[MB Eligible]]/Table14[[#This Row],[Phone number available]],0)</f>
        <v>0.81538461538461537</v>
      </c>
      <c r="AM198" s="18">
        <v>40</v>
      </c>
      <c r="AN198" s="82">
        <f>IFERROR(Table14[[#This Row],[IB Eligible]]/Table14[[#This Row],[Phone number available]],0)</f>
        <v>0.61538461538461542</v>
      </c>
      <c r="AO198" s="98">
        <f>Table14[[#This Row],[Phone number available]]/$AT$2</f>
        <v>0.11284722222222222</v>
      </c>
    </row>
    <row r="199" spans="1:41" x14ac:dyDescent="0.35">
      <c r="A199" s="11">
        <v>207</v>
      </c>
      <c r="B199" s="5" t="s">
        <v>315</v>
      </c>
      <c r="C199" s="5" t="s">
        <v>356</v>
      </c>
      <c r="D199" s="5" t="s">
        <v>535</v>
      </c>
      <c r="E199" s="6">
        <v>41729</v>
      </c>
      <c r="F199" s="7">
        <f t="shared" ca="1" si="27"/>
        <v>11</v>
      </c>
      <c r="G199" s="5">
        <v>4</v>
      </c>
      <c r="H199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199" s="57">
        <v>10.203053000000001</v>
      </c>
      <c r="J199" s="34">
        <v>5.2205360000000001</v>
      </c>
      <c r="K199" s="34">
        <f t="shared" si="28"/>
        <v>15.423589</v>
      </c>
      <c r="L199" s="67">
        <f t="shared" si="32"/>
        <v>5.655967497528281E-4</v>
      </c>
      <c r="M199" s="34">
        <v>66.988032000000004</v>
      </c>
      <c r="N199" s="79">
        <f t="shared" si="33"/>
        <v>1.2544992495399484E-3</v>
      </c>
      <c r="O199" s="80">
        <v>2196</v>
      </c>
      <c r="P199" s="68">
        <f>Table14[[#This Row],[Customer Regisered on MB]]/$O$1</f>
        <v>7.4359537846668334E-4</v>
      </c>
      <c r="Q199" s="194">
        <v>40</v>
      </c>
      <c r="R199" s="107">
        <v>51</v>
      </c>
      <c r="S199" s="107">
        <v>17</v>
      </c>
      <c r="T199" s="107">
        <v>5</v>
      </c>
      <c r="U199" s="195">
        <v>0</v>
      </c>
      <c r="V199" s="16">
        <f>SUM(Table14[[#This Row],[MB Registration]:[Standalone upsell + Rnwl]])</f>
        <v>113</v>
      </c>
      <c r="W199" s="8">
        <v>119</v>
      </c>
      <c r="X199" s="9">
        <f t="shared" si="29"/>
        <v>-5.3097345132743445E-2</v>
      </c>
      <c r="Y199" s="8">
        <f t="shared" si="30"/>
        <v>-6</v>
      </c>
      <c r="Z199" s="42" t="str">
        <f t="shared" si="31"/>
        <v>C. 100-250</v>
      </c>
      <c r="AA199" s="197">
        <v>119</v>
      </c>
      <c r="AB199" s="85">
        <f>IFERROR(Table14[[#This Row],[Phone number available]]/Table14[[#This Row],[Distinct leads]],0)</f>
        <v>1</v>
      </c>
      <c r="AC199" s="84">
        <v>55</v>
      </c>
      <c r="AD199" s="100">
        <f>IFERROR(Table14[[#This Row],[Email available]]/Table14[[#This Row],[Distinct leads]],0)</f>
        <v>0.46218487394957986</v>
      </c>
      <c r="AE199" s="81">
        <v>9</v>
      </c>
      <c r="AF199" s="102">
        <f>IFERROR(Table14[[#This Row],[HNI (as per customer segmentation)]]/Table14[[#This Row],[Phone number available]],0)</f>
        <v>7.5630252100840331E-2</v>
      </c>
      <c r="AG199" s="18">
        <v>49</v>
      </c>
      <c r="AH199" s="9">
        <f>IFERROR(Table14[[#This Row],[MB Registered]]/Table14[[#This Row],[Phone number available]],0)</f>
        <v>0.41176470588235292</v>
      </c>
      <c r="AI199" s="18">
        <v>24</v>
      </c>
      <c r="AJ199" s="9">
        <f>IFERROR(Table14[[#This Row],[IB Registered]]/Table14[[#This Row],[Phone number available]],0)</f>
        <v>0.20168067226890757</v>
      </c>
      <c r="AK199" s="18">
        <v>105</v>
      </c>
      <c r="AL199" s="9">
        <f>IFERROR(Table14[[#This Row],[MB Eligible]]/Table14[[#This Row],[Phone number available]],0)</f>
        <v>0.88235294117647056</v>
      </c>
      <c r="AM199" s="18">
        <v>55</v>
      </c>
      <c r="AN199" s="82">
        <f>IFERROR(Table14[[#This Row],[IB Eligible]]/Table14[[#This Row],[Phone number available]],0)</f>
        <v>0.46218487394957986</v>
      </c>
      <c r="AO199" s="98">
        <f>Table14[[#This Row],[Phone number available]]/$AT$2</f>
        <v>0.20659722222222221</v>
      </c>
    </row>
    <row r="200" spans="1:41" x14ac:dyDescent="0.35">
      <c r="A200" s="11">
        <v>208</v>
      </c>
      <c r="B200" s="5" t="s">
        <v>314</v>
      </c>
      <c r="C200" s="5" t="s">
        <v>356</v>
      </c>
      <c r="D200" s="5" t="s">
        <v>536</v>
      </c>
      <c r="E200" s="6">
        <v>41725</v>
      </c>
      <c r="F200" s="7">
        <f t="shared" ca="1" si="27"/>
        <v>11</v>
      </c>
      <c r="G200" s="5">
        <v>3</v>
      </c>
      <c r="H200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00" s="57">
        <v>4.8416940000000004</v>
      </c>
      <c r="J200" s="34">
        <v>1.2196990000000001</v>
      </c>
      <c r="K200" s="34">
        <f t="shared" si="28"/>
        <v>6.0613930000000007</v>
      </c>
      <c r="L200" s="67">
        <f t="shared" si="32"/>
        <v>2.2227668150224595E-4</v>
      </c>
      <c r="M200" s="34">
        <v>7.1427310000000004</v>
      </c>
      <c r="N200" s="79">
        <f t="shared" si="33"/>
        <v>1.3376345612251642E-4</v>
      </c>
      <c r="O200" s="80">
        <v>2765</v>
      </c>
      <c r="P200" s="68">
        <f>Table14[[#This Row],[Customer Regisered on MB]]/$O$1</f>
        <v>9.3626649428979025E-4</v>
      </c>
      <c r="Q200" s="194">
        <v>25</v>
      </c>
      <c r="R200" s="107">
        <v>29</v>
      </c>
      <c r="S200" s="107">
        <v>8</v>
      </c>
      <c r="T200" s="107">
        <v>0</v>
      </c>
      <c r="U200" s="195">
        <v>0</v>
      </c>
      <c r="V200" s="16">
        <f>SUM(Table14[[#This Row],[MB Registration]:[Standalone upsell + Rnwl]])</f>
        <v>62</v>
      </c>
      <c r="W200" s="8">
        <v>64</v>
      </c>
      <c r="X200" s="9">
        <f t="shared" si="29"/>
        <v>-3.2258064516129004E-2</v>
      </c>
      <c r="Y200" s="8">
        <f t="shared" si="30"/>
        <v>-2</v>
      </c>
      <c r="Z200" s="42" t="str">
        <f t="shared" si="31"/>
        <v>B. 50-100</v>
      </c>
      <c r="AA200" s="197">
        <v>64</v>
      </c>
      <c r="AB200" s="85">
        <f>IFERROR(Table14[[#This Row],[Phone number available]]/Table14[[#This Row],[Distinct leads]],0)</f>
        <v>1</v>
      </c>
      <c r="AC200" s="84">
        <v>24</v>
      </c>
      <c r="AD200" s="100">
        <f>IFERROR(Table14[[#This Row],[Email available]]/Table14[[#This Row],[Distinct leads]],0)</f>
        <v>0.375</v>
      </c>
      <c r="AE200" s="81">
        <v>1</v>
      </c>
      <c r="AF200" s="102">
        <f>IFERROR(Table14[[#This Row],[HNI (as per customer segmentation)]]/Table14[[#This Row],[Phone number available]],0)</f>
        <v>1.5625E-2</v>
      </c>
      <c r="AG200" s="18">
        <v>30</v>
      </c>
      <c r="AH200" s="9">
        <f>IFERROR(Table14[[#This Row],[MB Registered]]/Table14[[#This Row],[Phone number available]],0)</f>
        <v>0.46875</v>
      </c>
      <c r="AI200" s="18">
        <v>15</v>
      </c>
      <c r="AJ200" s="9">
        <f>IFERROR(Table14[[#This Row],[IB Registered]]/Table14[[#This Row],[Phone number available]],0)</f>
        <v>0.234375</v>
      </c>
      <c r="AK200" s="18">
        <v>55</v>
      </c>
      <c r="AL200" s="9">
        <f>IFERROR(Table14[[#This Row],[MB Eligible]]/Table14[[#This Row],[Phone number available]],0)</f>
        <v>0.859375</v>
      </c>
      <c r="AM200" s="18">
        <v>25</v>
      </c>
      <c r="AN200" s="82">
        <f>IFERROR(Table14[[#This Row],[IB Eligible]]/Table14[[#This Row],[Phone number available]],0)</f>
        <v>0.390625</v>
      </c>
      <c r="AO200" s="98">
        <f>Table14[[#This Row],[Phone number available]]/$AT$2</f>
        <v>0.1111111111111111</v>
      </c>
    </row>
    <row r="201" spans="1:41" x14ac:dyDescent="0.35">
      <c r="A201" s="11">
        <v>209</v>
      </c>
      <c r="B201" s="5" t="s">
        <v>188</v>
      </c>
      <c r="C201" s="5" t="s">
        <v>356</v>
      </c>
      <c r="D201" s="5" t="s">
        <v>537</v>
      </c>
      <c r="E201" s="6">
        <v>41969</v>
      </c>
      <c r="F201" s="7">
        <f t="shared" ca="1" si="27"/>
        <v>10</v>
      </c>
      <c r="G201" s="5">
        <v>6</v>
      </c>
      <c r="H20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01" s="57">
        <v>25.25657</v>
      </c>
      <c r="J201" s="34">
        <v>5.5161230000000003</v>
      </c>
      <c r="K201" s="34">
        <f t="shared" si="28"/>
        <v>30.772693</v>
      </c>
      <c r="L201" s="67">
        <f t="shared" si="32"/>
        <v>1.128462068195775E-3</v>
      </c>
      <c r="M201" s="34">
        <v>28.783956</v>
      </c>
      <c r="N201" s="79">
        <f t="shared" si="33"/>
        <v>5.3904332046642142E-4</v>
      </c>
      <c r="O201" s="80">
        <v>5379</v>
      </c>
      <c r="P201" s="68">
        <f>Table14[[#This Row],[Customer Regisered on MB]]/$O$1</f>
        <v>1.8214023409709879E-3</v>
      </c>
      <c r="Q201" s="194">
        <v>84</v>
      </c>
      <c r="R201" s="107">
        <v>167</v>
      </c>
      <c r="S201" s="107">
        <v>18</v>
      </c>
      <c r="T201" s="107">
        <v>7</v>
      </c>
      <c r="U201" s="195">
        <v>0</v>
      </c>
      <c r="V201" s="16">
        <f>SUM(Table14[[#This Row],[MB Registration]:[Standalone upsell + Rnwl]])</f>
        <v>276</v>
      </c>
      <c r="W201" s="8">
        <v>285</v>
      </c>
      <c r="X201" s="9">
        <f t="shared" si="29"/>
        <v>-3.2608695652173836E-2</v>
      </c>
      <c r="Y201" s="8">
        <f t="shared" si="30"/>
        <v>-9</v>
      </c>
      <c r="Z201" s="42" t="str">
        <f t="shared" si="31"/>
        <v>D. 240-500</v>
      </c>
      <c r="AA201" s="197">
        <v>285</v>
      </c>
      <c r="AB201" s="85">
        <f>IFERROR(Table14[[#This Row],[Phone number available]]/Table14[[#This Row],[Distinct leads]],0)</f>
        <v>1</v>
      </c>
      <c r="AC201" s="84">
        <v>131</v>
      </c>
      <c r="AD201" s="100">
        <f>IFERROR(Table14[[#This Row],[Email available]]/Table14[[#This Row],[Distinct leads]],0)</f>
        <v>0.45964912280701753</v>
      </c>
      <c r="AE201" s="81">
        <v>10</v>
      </c>
      <c r="AF201" s="102">
        <f>IFERROR(Table14[[#This Row],[HNI (as per customer segmentation)]]/Table14[[#This Row],[Phone number available]],0)</f>
        <v>3.5087719298245612E-2</v>
      </c>
      <c r="AG201" s="18">
        <v>166</v>
      </c>
      <c r="AH201" s="9">
        <f>IFERROR(Table14[[#This Row],[MB Registered]]/Table14[[#This Row],[Phone number available]],0)</f>
        <v>0.58245614035087723</v>
      </c>
      <c r="AI201" s="18">
        <v>54</v>
      </c>
      <c r="AJ201" s="9">
        <f>IFERROR(Table14[[#This Row],[IB Registered]]/Table14[[#This Row],[Phone number available]],0)</f>
        <v>0.18947368421052632</v>
      </c>
      <c r="AK201" s="18">
        <v>242</v>
      </c>
      <c r="AL201" s="9">
        <f>IFERROR(Table14[[#This Row],[MB Eligible]]/Table14[[#This Row],[Phone number available]],0)</f>
        <v>0.84912280701754383</v>
      </c>
      <c r="AM201" s="18">
        <v>120</v>
      </c>
      <c r="AN201" s="82">
        <f>IFERROR(Table14[[#This Row],[IB Eligible]]/Table14[[#This Row],[Phone number available]],0)</f>
        <v>0.42105263157894735</v>
      </c>
      <c r="AO201" s="98">
        <f>Table14[[#This Row],[Phone number available]]/$AT$2</f>
        <v>0.49479166666666669</v>
      </c>
    </row>
    <row r="202" spans="1:41" x14ac:dyDescent="0.35">
      <c r="A202" s="11">
        <v>211</v>
      </c>
      <c r="B202" s="5" t="s">
        <v>315</v>
      </c>
      <c r="C202" s="5" t="s">
        <v>356</v>
      </c>
      <c r="D202" s="5" t="s">
        <v>538</v>
      </c>
      <c r="E202" s="6">
        <v>42046</v>
      </c>
      <c r="F202" s="7">
        <f t="shared" ca="1" si="27"/>
        <v>10</v>
      </c>
      <c r="G202" s="5">
        <v>3</v>
      </c>
      <c r="H202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02" s="57">
        <v>3.554189</v>
      </c>
      <c r="J202" s="34">
        <v>2.8668559999999998</v>
      </c>
      <c r="K202" s="34">
        <f t="shared" si="28"/>
        <v>6.4210449999999994</v>
      </c>
      <c r="L202" s="67">
        <f t="shared" si="32"/>
        <v>2.3546544076198138E-4</v>
      </c>
      <c r="M202" s="34">
        <v>7.1663600000000001</v>
      </c>
      <c r="N202" s="79">
        <f t="shared" si="33"/>
        <v>1.342059614758216E-4</v>
      </c>
      <c r="O202" s="80">
        <v>1871</v>
      </c>
      <c r="P202" s="68">
        <f>Table14[[#This Row],[Customer Regisered on MB]]/$O$1</f>
        <v>6.3354597136209678E-4</v>
      </c>
      <c r="Q202" s="194">
        <v>9</v>
      </c>
      <c r="R202" s="107">
        <v>34</v>
      </c>
      <c r="S202" s="107">
        <v>8</v>
      </c>
      <c r="T202" s="107">
        <v>0</v>
      </c>
      <c r="U202" s="195">
        <v>0</v>
      </c>
      <c r="V202" s="16">
        <f>SUM(Table14[[#This Row],[MB Registration]:[Standalone upsell + Rnwl]])</f>
        <v>51</v>
      </c>
      <c r="W202" s="8">
        <v>55</v>
      </c>
      <c r="X202" s="9">
        <f t="shared" si="29"/>
        <v>-7.8431372549019551E-2</v>
      </c>
      <c r="Y202" s="8">
        <f t="shared" si="30"/>
        <v>-4</v>
      </c>
      <c r="Z202" s="42" t="str">
        <f t="shared" si="31"/>
        <v>B. 50-100</v>
      </c>
      <c r="AA202" s="197">
        <v>55</v>
      </c>
      <c r="AB202" s="85">
        <f>IFERROR(Table14[[#This Row],[Phone number available]]/Table14[[#This Row],[Distinct leads]],0)</f>
        <v>1</v>
      </c>
      <c r="AC202" s="84">
        <v>32</v>
      </c>
      <c r="AD202" s="100">
        <f>IFERROR(Table14[[#This Row],[Email available]]/Table14[[#This Row],[Distinct leads]],0)</f>
        <v>0.58181818181818179</v>
      </c>
      <c r="AE202" s="81">
        <v>4</v>
      </c>
      <c r="AF202" s="102">
        <f>IFERROR(Table14[[#This Row],[HNI (as per customer segmentation)]]/Table14[[#This Row],[Phone number available]],0)</f>
        <v>7.2727272727272724E-2</v>
      </c>
      <c r="AG202" s="18">
        <v>33</v>
      </c>
      <c r="AH202" s="9">
        <f>IFERROR(Table14[[#This Row],[MB Registered]]/Table14[[#This Row],[Phone number available]],0)</f>
        <v>0.6</v>
      </c>
      <c r="AI202" s="18">
        <v>10</v>
      </c>
      <c r="AJ202" s="9">
        <f>IFERROR(Table14[[#This Row],[IB Registered]]/Table14[[#This Row],[Phone number available]],0)</f>
        <v>0.18181818181818182</v>
      </c>
      <c r="AK202" s="18">
        <v>47</v>
      </c>
      <c r="AL202" s="9">
        <f>IFERROR(Table14[[#This Row],[MB Eligible]]/Table14[[#This Row],[Phone number available]],0)</f>
        <v>0.8545454545454545</v>
      </c>
      <c r="AM202" s="18">
        <v>31</v>
      </c>
      <c r="AN202" s="82">
        <f>IFERROR(Table14[[#This Row],[IB Eligible]]/Table14[[#This Row],[Phone number available]],0)</f>
        <v>0.5636363636363636</v>
      </c>
      <c r="AO202" s="98">
        <f>Table14[[#This Row],[Phone number available]]/$AT$2</f>
        <v>9.5486111111111105E-2</v>
      </c>
    </row>
    <row r="203" spans="1:41" x14ac:dyDescent="0.35">
      <c r="A203" s="11">
        <v>212</v>
      </c>
      <c r="B203" s="5" t="s">
        <v>312</v>
      </c>
      <c r="C203" s="5" t="s">
        <v>343</v>
      </c>
      <c r="D203" s="5" t="s">
        <v>539</v>
      </c>
      <c r="E203" s="6">
        <v>42072</v>
      </c>
      <c r="F203" s="7">
        <f t="shared" ca="1" si="27"/>
        <v>10</v>
      </c>
      <c r="G203" s="5">
        <v>9</v>
      </c>
      <c r="H20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03" s="57">
        <v>19.115881000000002</v>
      </c>
      <c r="J203" s="34">
        <v>7.335318</v>
      </c>
      <c r="K203" s="34">
        <f t="shared" si="28"/>
        <v>26.451199000000003</v>
      </c>
      <c r="L203" s="67">
        <f t="shared" si="32"/>
        <v>9.6998903312745552E-4</v>
      </c>
      <c r="M203" s="34">
        <v>21.110486999999999</v>
      </c>
      <c r="N203" s="79">
        <f t="shared" si="33"/>
        <v>3.9534061993227142E-4</v>
      </c>
      <c r="O203" s="80">
        <v>2040</v>
      </c>
      <c r="P203" s="68">
        <f>Table14[[#This Row],[Customer Regisered on MB]]/$O$1</f>
        <v>6.9077166305648175E-4</v>
      </c>
      <c r="Q203" s="194">
        <v>161</v>
      </c>
      <c r="R203" s="107">
        <v>111</v>
      </c>
      <c r="S203" s="107">
        <v>10</v>
      </c>
      <c r="T203" s="107">
        <v>9</v>
      </c>
      <c r="U203" s="195">
        <v>0</v>
      </c>
      <c r="V203" s="16">
        <f>SUM(Table14[[#This Row],[MB Registration]:[Standalone upsell + Rnwl]])</f>
        <v>291</v>
      </c>
      <c r="W203" s="8">
        <v>291</v>
      </c>
      <c r="X203" s="9">
        <f t="shared" si="29"/>
        <v>0</v>
      </c>
      <c r="Y203" s="8">
        <f t="shared" si="30"/>
        <v>0</v>
      </c>
      <c r="Z203" s="42" t="str">
        <f t="shared" si="31"/>
        <v>D. 240-500</v>
      </c>
      <c r="AA203" s="197">
        <v>291</v>
      </c>
      <c r="AB203" s="85">
        <f>IFERROR(Table14[[#This Row],[Phone number available]]/Table14[[#This Row],[Distinct leads]],0)</f>
        <v>1</v>
      </c>
      <c r="AC203" s="84">
        <v>104</v>
      </c>
      <c r="AD203" s="100">
        <f>IFERROR(Table14[[#This Row],[Email available]]/Table14[[#This Row],[Distinct leads]],0)</f>
        <v>0.35738831615120276</v>
      </c>
      <c r="AE203" s="81">
        <v>14</v>
      </c>
      <c r="AF203" s="102">
        <f>IFERROR(Table14[[#This Row],[HNI (as per customer segmentation)]]/Table14[[#This Row],[Phone number available]],0)</f>
        <v>4.8109965635738834E-2</v>
      </c>
      <c r="AG203" s="18">
        <v>78</v>
      </c>
      <c r="AH203" s="9">
        <f>IFERROR(Table14[[#This Row],[MB Registered]]/Table14[[#This Row],[Phone number available]],0)</f>
        <v>0.26804123711340205</v>
      </c>
      <c r="AI203" s="18">
        <v>42</v>
      </c>
      <c r="AJ203" s="9">
        <f>IFERROR(Table14[[#This Row],[IB Registered]]/Table14[[#This Row],[Phone number available]],0)</f>
        <v>0.14432989690721648</v>
      </c>
      <c r="AK203" s="18">
        <v>260</v>
      </c>
      <c r="AL203" s="9">
        <f>IFERROR(Table14[[#This Row],[MB Eligible]]/Table14[[#This Row],[Phone number available]],0)</f>
        <v>0.89347079037800692</v>
      </c>
      <c r="AM203" s="18">
        <v>105</v>
      </c>
      <c r="AN203" s="82">
        <f>IFERROR(Table14[[#This Row],[IB Eligible]]/Table14[[#This Row],[Phone number available]],0)</f>
        <v>0.36082474226804123</v>
      </c>
      <c r="AO203" s="98">
        <f>Table14[[#This Row],[Phone number available]]/$AT$2</f>
        <v>0.50520833333333337</v>
      </c>
    </row>
    <row r="204" spans="1:41" x14ac:dyDescent="0.35">
      <c r="A204" s="11">
        <v>213</v>
      </c>
      <c r="B204" s="5" t="s">
        <v>190</v>
      </c>
      <c r="C204" s="5" t="s">
        <v>343</v>
      </c>
      <c r="D204" s="5" t="s">
        <v>540</v>
      </c>
      <c r="E204" s="6">
        <v>42221</v>
      </c>
      <c r="F204" s="7">
        <f t="shared" ca="1" si="27"/>
        <v>9</v>
      </c>
      <c r="G204" s="5">
        <v>5</v>
      </c>
      <c r="H20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04" s="57">
        <v>27.585058</v>
      </c>
      <c r="J204" s="34">
        <v>1.6328450000000001</v>
      </c>
      <c r="K204" s="34">
        <f t="shared" si="28"/>
        <v>29.217903</v>
      </c>
      <c r="L204" s="67">
        <f t="shared" si="32"/>
        <v>1.0714465337084257E-3</v>
      </c>
      <c r="M204" s="34">
        <v>13.93113</v>
      </c>
      <c r="N204" s="79">
        <f t="shared" si="33"/>
        <v>2.6089126084855664E-4</v>
      </c>
      <c r="O204" s="80">
        <v>4434</v>
      </c>
      <c r="P204" s="68">
        <f>Table14[[#This Row],[Customer Regisered on MB]]/$O$1</f>
        <v>1.5014125264668824E-3</v>
      </c>
      <c r="Q204" s="194">
        <v>187</v>
      </c>
      <c r="R204" s="107">
        <v>77</v>
      </c>
      <c r="S204" s="107">
        <v>3</v>
      </c>
      <c r="T204" s="107">
        <v>3</v>
      </c>
      <c r="U204" s="195">
        <v>0</v>
      </c>
      <c r="V204" s="16">
        <f>SUM(Table14[[#This Row],[MB Registration]:[Standalone upsell + Rnwl]])</f>
        <v>270</v>
      </c>
      <c r="W204" s="8">
        <v>282</v>
      </c>
      <c r="X204" s="9">
        <f t="shared" si="29"/>
        <v>-4.4444444444444509E-2</v>
      </c>
      <c r="Y204" s="8">
        <f t="shared" si="30"/>
        <v>-12</v>
      </c>
      <c r="Z204" s="42" t="str">
        <f t="shared" si="31"/>
        <v>D. 240-500</v>
      </c>
      <c r="AA204" s="197">
        <v>282</v>
      </c>
      <c r="AB204" s="85">
        <f>IFERROR(Table14[[#This Row],[Phone number available]]/Table14[[#This Row],[Distinct leads]],0)</f>
        <v>1</v>
      </c>
      <c r="AC204" s="84">
        <v>74</v>
      </c>
      <c r="AD204" s="100">
        <f>IFERROR(Table14[[#This Row],[Email available]]/Table14[[#This Row],[Distinct leads]],0)</f>
        <v>0.26241134751773049</v>
      </c>
      <c r="AE204" s="81">
        <v>15</v>
      </c>
      <c r="AF204" s="102">
        <f>IFERROR(Table14[[#This Row],[HNI (as per customer segmentation)]]/Table14[[#This Row],[Phone number available]],0)</f>
        <v>5.3191489361702128E-2</v>
      </c>
      <c r="AG204" s="18">
        <v>62</v>
      </c>
      <c r="AH204" s="9">
        <f>IFERROR(Table14[[#This Row],[MB Registered]]/Table14[[#This Row],[Phone number available]],0)</f>
        <v>0.21985815602836881</v>
      </c>
      <c r="AI204" s="18">
        <v>17</v>
      </c>
      <c r="AJ204" s="9">
        <f>IFERROR(Table14[[#This Row],[IB Registered]]/Table14[[#This Row],[Phone number available]],0)</f>
        <v>6.0283687943262408E-2</v>
      </c>
      <c r="AK204" s="18">
        <v>258</v>
      </c>
      <c r="AL204" s="9">
        <f>IFERROR(Table14[[#This Row],[MB Eligible]]/Table14[[#This Row],[Phone number available]],0)</f>
        <v>0.91489361702127658</v>
      </c>
      <c r="AM204" s="18">
        <v>73</v>
      </c>
      <c r="AN204" s="82">
        <f>IFERROR(Table14[[#This Row],[IB Eligible]]/Table14[[#This Row],[Phone number available]],0)</f>
        <v>0.25886524822695034</v>
      </c>
      <c r="AO204" s="98">
        <f>Table14[[#This Row],[Phone number available]]/$AT$2</f>
        <v>0.48958333333333331</v>
      </c>
    </row>
    <row r="205" spans="1:41" x14ac:dyDescent="0.35">
      <c r="A205" s="11">
        <v>214</v>
      </c>
      <c r="B205" s="5" t="s">
        <v>188</v>
      </c>
      <c r="C205" s="5" t="s">
        <v>356</v>
      </c>
      <c r="D205" s="5" t="s">
        <v>541</v>
      </c>
      <c r="E205" s="6">
        <v>42522</v>
      </c>
      <c r="F205" s="7">
        <f t="shared" ca="1" si="27"/>
        <v>8</v>
      </c>
      <c r="G205" s="5">
        <v>5</v>
      </c>
      <c r="H20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05" s="57">
        <v>14.997887</v>
      </c>
      <c r="J205" s="34">
        <v>4.0629419999999996</v>
      </c>
      <c r="K205" s="34">
        <f t="shared" si="28"/>
        <v>19.060828999999998</v>
      </c>
      <c r="L205" s="67">
        <f t="shared" si="32"/>
        <v>6.989775810282839E-4</v>
      </c>
      <c r="M205" s="34">
        <v>9.9754550000000002</v>
      </c>
      <c r="N205" s="79">
        <f t="shared" si="33"/>
        <v>1.8681248631575751E-4</v>
      </c>
      <c r="O205" s="80">
        <v>5047</v>
      </c>
      <c r="P205" s="68">
        <f>Table14[[#This Row],[Customer Regisered on MB]]/$O$1</f>
        <v>1.7089826389441488E-3</v>
      </c>
      <c r="Q205" s="194">
        <v>125</v>
      </c>
      <c r="R205" s="107">
        <v>59</v>
      </c>
      <c r="S205" s="107">
        <v>15</v>
      </c>
      <c r="T205" s="107">
        <v>3</v>
      </c>
      <c r="U205" s="195">
        <v>0</v>
      </c>
      <c r="V205" s="16">
        <f>SUM(Table14[[#This Row],[MB Registration]:[Standalone upsell + Rnwl]])</f>
        <v>202</v>
      </c>
      <c r="W205" s="8">
        <v>222</v>
      </c>
      <c r="X205" s="9">
        <f t="shared" si="29"/>
        <v>-9.9009900990099098E-2</v>
      </c>
      <c r="Y205" s="8">
        <f t="shared" si="30"/>
        <v>-20</v>
      </c>
      <c r="Z205" s="42" t="str">
        <f t="shared" si="31"/>
        <v>C. 100-250</v>
      </c>
      <c r="AA205" s="197">
        <v>222</v>
      </c>
      <c r="AB205" s="85">
        <f>IFERROR(Table14[[#This Row],[Phone number available]]/Table14[[#This Row],[Distinct leads]],0)</f>
        <v>1</v>
      </c>
      <c r="AC205" s="84">
        <v>86</v>
      </c>
      <c r="AD205" s="100">
        <f>IFERROR(Table14[[#This Row],[Email available]]/Table14[[#This Row],[Distinct leads]],0)</f>
        <v>0.38738738738738737</v>
      </c>
      <c r="AE205" s="81">
        <v>5</v>
      </c>
      <c r="AF205" s="102">
        <f>IFERROR(Table14[[#This Row],[HNI (as per customer segmentation)]]/Table14[[#This Row],[Phone number available]],0)</f>
        <v>2.2522522522522521E-2</v>
      </c>
      <c r="AG205" s="18">
        <v>67</v>
      </c>
      <c r="AH205" s="9">
        <f>IFERROR(Table14[[#This Row],[MB Registered]]/Table14[[#This Row],[Phone number available]],0)</f>
        <v>0.30180180180180183</v>
      </c>
      <c r="AI205" s="18">
        <v>28</v>
      </c>
      <c r="AJ205" s="9">
        <f>IFERROR(Table14[[#This Row],[IB Registered]]/Table14[[#This Row],[Phone number available]],0)</f>
        <v>0.12612612612612611</v>
      </c>
      <c r="AK205" s="18">
        <v>194</v>
      </c>
      <c r="AL205" s="9">
        <f>IFERROR(Table14[[#This Row],[MB Eligible]]/Table14[[#This Row],[Phone number available]],0)</f>
        <v>0.87387387387387383</v>
      </c>
      <c r="AM205" s="18">
        <v>87</v>
      </c>
      <c r="AN205" s="82">
        <f>IFERROR(Table14[[#This Row],[IB Eligible]]/Table14[[#This Row],[Phone number available]],0)</f>
        <v>0.39189189189189189</v>
      </c>
      <c r="AO205" s="98">
        <f>Table14[[#This Row],[Phone number available]]/$AT$2</f>
        <v>0.38541666666666669</v>
      </c>
    </row>
    <row r="206" spans="1:41" x14ac:dyDescent="0.35">
      <c r="A206" s="11">
        <v>215</v>
      </c>
      <c r="B206" s="5" t="s">
        <v>222</v>
      </c>
      <c r="C206" s="5" t="s">
        <v>175</v>
      </c>
      <c r="D206" s="5" t="s">
        <v>542</v>
      </c>
      <c r="E206" s="6">
        <v>42530</v>
      </c>
      <c r="F206" s="7">
        <f t="shared" ca="1" si="27"/>
        <v>8</v>
      </c>
      <c r="G206" s="5">
        <v>5</v>
      </c>
      <c r="H20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06" s="57">
        <v>16.38</v>
      </c>
      <c r="J206" s="34">
        <v>1.9475709999999999</v>
      </c>
      <c r="K206" s="34">
        <f t="shared" si="28"/>
        <v>18.327570999999999</v>
      </c>
      <c r="L206" s="67">
        <f t="shared" si="32"/>
        <v>6.7208835689697057E-4</v>
      </c>
      <c r="M206" s="34">
        <v>4.5672119999999996</v>
      </c>
      <c r="N206" s="79">
        <f t="shared" si="33"/>
        <v>8.5531159155262935E-5</v>
      </c>
      <c r="O206" s="80">
        <v>2936</v>
      </c>
      <c r="P206" s="68">
        <f>Table14[[#This Row],[Customer Regisered on MB]]/$O$1</f>
        <v>9.9416941310481884E-4</v>
      </c>
      <c r="Q206" s="194">
        <v>182</v>
      </c>
      <c r="R206" s="107">
        <v>23</v>
      </c>
      <c r="S206" s="107">
        <v>20</v>
      </c>
      <c r="T206" s="107">
        <v>1</v>
      </c>
      <c r="U206" s="195">
        <v>0</v>
      </c>
      <c r="V206" s="16">
        <f>SUM(Table14[[#This Row],[MB Registration]:[Standalone upsell + Rnwl]])</f>
        <v>226</v>
      </c>
      <c r="W206" s="8">
        <v>234</v>
      </c>
      <c r="X206" s="9">
        <f t="shared" si="29"/>
        <v>-3.539823008849563E-2</v>
      </c>
      <c r="Y206" s="8">
        <f t="shared" si="30"/>
        <v>-8</v>
      </c>
      <c r="Z206" s="42" t="str">
        <f t="shared" si="31"/>
        <v>C. 100-250</v>
      </c>
      <c r="AA206" s="197">
        <v>234</v>
      </c>
      <c r="AB206" s="85">
        <f>IFERROR(Table14[[#This Row],[Phone number available]]/Table14[[#This Row],[Distinct leads]],0)</f>
        <v>1</v>
      </c>
      <c r="AC206" s="84">
        <v>34</v>
      </c>
      <c r="AD206" s="100">
        <f>IFERROR(Table14[[#This Row],[Email available]]/Table14[[#This Row],[Distinct leads]],0)</f>
        <v>0.14529914529914531</v>
      </c>
      <c r="AE206" s="81">
        <v>1</v>
      </c>
      <c r="AF206" s="102">
        <f>IFERROR(Table14[[#This Row],[HNI (as per customer segmentation)]]/Table14[[#This Row],[Phone number available]],0)</f>
        <v>4.2735042735042739E-3</v>
      </c>
      <c r="AG206" s="18">
        <v>36</v>
      </c>
      <c r="AH206" s="9">
        <f>IFERROR(Table14[[#This Row],[MB Registered]]/Table14[[#This Row],[Phone number available]],0)</f>
        <v>0.15384615384615385</v>
      </c>
      <c r="AI206" s="18">
        <v>11</v>
      </c>
      <c r="AJ206" s="9">
        <f>IFERROR(Table14[[#This Row],[IB Registered]]/Table14[[#This Row],[Phone number available]],0)</f>
        <v>4.7008547008547008E-2</v>
      </c>
      <c r="AK206" s="18">
        <v>219</v>
      </c>
      <c r="AL206" s="9">
        <f>IFERROR(Table14[[#This Row],[MB Eligible]]/Table14[[#This Row],[Phone number available]],0)</f>
        <v>0.9358974358974359</v>
      </c>
      <c r="AM206" s="18">
        <v>35</v>
      </c>
      <c r="AN206" s="82">
        <f>IFERROR(Table14[[#This Row],[IB Eligible]]/Table14[[#This Row],[Phone number available]],0)</f>
        <v>0.14957264957264957</v>
      </c>
      <c r="AO206" s="98">
        <f>Table14[[#This Row],[Phone number available]]/$AT$2</f>
        <v>0.40625</v>
      </c>
    </row>
    <row r="207" spans="1:41" x14ac:dyDescent="0.35">
      <c r="A207" s="11">
        <v>216</v>
      </c>
      <c r="B207" s="5" t="s">
        <v>181</v>
      </c>
      <c r="C207" s="5" t="s">
        <v>175</v>
      </c>
      <c r="D207" s="5" t="s">
        <v>543</v>
      </c>
      <c r="E207" s="6">
        <v>42808</v>
      </c>
      <c r="F207" s="7">
        <f t="shared" ca="1" si="27"/>
        <v>8</v>
      </c>
      <c r="G207" s="5">
        <v>5</v>
      </c>
      <c r="H20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07" s="57">
        <v>6.9572409999999998</v>
      </c>
      <c r="J207" s="34">
        <v>4.084632</v>
      </c>
      <c r="K207" s="34">
        <f t="shared" si="28"/>
        <v>11.041872999999999</v>
      </c>
      <c r="L207" s="67">
        <f t="shared" si="32"/>
        <v>4.0491532029176273E-4</v>
      </c>
      <c r="M207" s="34">
        <v>13.191979999999999</v>
      </c>
      <c r="N207" s="79">
        <f t="shared" si="33"/>
        <v>2.4704904019192574E-4</v>
      </c>
      <c r="O207" s="80">
        <v>1756</v>
      </c>
      <c r="P207" s="68">
        <f>Table14[[#This Row],[Customer Regisered on MB]]/$O$1</f>
        <v>5.946054119250892E-4</v>
      </c>
      <c r="Q207" s="194">
        <v>64</v>
      </c>
      <c r="R207" s="107">
        <v>80</v>
      </c>
      <c r="S207" s="107">
        <v>44</v>
      </c>
      <c r="T207" s="107">
        <v>5</v>
      </c>
      <c r="U207" s="195">
        <v>0</v>
      </c>
      <c r="V207" s="16">
        <f>SUM(Table14[[#This Row],[MB Registration]:[Standalone upsell + Rnwl]])</f>
        <v>193</v>
      </c>
      <c r="W207" s="8">
        <v>189</v>
      </c>
      <c r="X207" s="9">
        <f t="shared" si="29"/>
        <v>2.0725388601036232E-2</v>
      </c>
      <c r="Y207" s="8">
        <f t="shared" si="30"/>
        <v>4</v>
      </c>
      <c r="Z207" s="42" t="str">
        <f t="shared" si="31"/>
        <v>C. 100-250</v>
      </c>
      <c r="AA207" s="197">
        <v>189</v>
      </c>
      <c r="AB207" s="85">
        <f>IFERROR(Table14[[#This Row],[Phone number available]]/Table14[[#This Row],[Distinct leads]],0)</f>
        <v>1</v>
      </c>
      <c r="AC207" s="84">
        <v>53</v>
      </c>
      <c r="AD207" s="100">
        <f>IFERROR(Table14[[#This Row],[Email available]]/Table14[[#This Row],[Distinct leads]],0)</f>
        <v>0.28042328042328041</v>
      </c>
      <c r="AE207" s="81">
        <v>9</v>
      </c>
      <c r="AF207" s="102">
        <f>IFERROR(Table14[[#This Row],[HNI (as per customer segmentation)]]/Table14[[#This Row],[Phone number available]],0)</f>
        <v>4.7619047619047616E-2</v>
      </c>
      <c r="AG207" s="18">
        <v>90</v>
      </c>
      <c r="AH207" s="9">
        <f>IFERROR(Table14[[#This Row],[MB Registered]]/Table14[[#This Row],[Phone number available]],0)</f>
        <v>0.47619047619047616</v>
      </c>
      <c r="AI207" s="18">
        <v>28</v>
      </c>
      <c r="AJ207" s="9">
        <f>IFERROR(Table14[[#This Row],[IB Registered]]/Table14[[#This Row],[Phone number available]],0)</f>
        <v>0.14814814814814814</v>
      </c>
      <c r="AK207" s="18">
        <v>169</v>
      </c>
      <c r="AL207" s="9">
        <f>IFERROR(Table14[[#This Row],[MB Eligible]]/Table14[[#This Row],[Phone number available]],0)</f>
        <v>0.89417989417989419</v>
      </c>
      <c r="AM207" s="18">
        <v>54</v>
      </c>
      <c r="AN207" s="82">
        <f>IFERROR(Table14[[#This Row],[IB Eligible]]/Table14[[#This Row],[Phone number available]],0)</f>
        <v>0.2857142857142857</v>
      </c>
      <c r="AO207" s="98">
        <f>Table14[[#This Row],[Phone number available]]/$AT$2</f>
        <v>0.328125</v>
      </c>
    </row>
    <row r="208" spans="1:41" x14ac:dyDescent="0.35">
      <c r="A208" s="11">
        <v>217</v>
      </c>
      <c r="B208" s="5" t="s">
        <v>181</v>
      </c>
      <c r="C208" s="5" t="s">
        <v>356</v>
      </c>
      <c r="D208" s="5" t="s">
        <v>544</v>
      </c>
      <c r="E208" s="6">
        <v>43090</v>
      </c>
      <c r="F208" s="7">
        <f t="shared" ca="1" si="27"/>
        <v>7</v>
      </c>
      <c r="G208" s="5">
        <v>5</v>
      </c>
      <c r="H20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08" s="57">
        <v>16.717578</v>
      </c>
      <c r="J208" s="34">
        <v>0.39013199999999998</v>
      </c>
      <c r="K208" s="34">
        <f t="shared" si="28"/>
        <v>17.107710000000001</v>
      </c>
      <c r="L208" s="67">
        <f t="shared" si="32"/>
        <v>6.2735496723323968E-4</v>
      </c>
      <c r="M208" s="34">
        <v>52.057194000000003</v>
      </c>
      <c r="N208" s="79">
        <f t="shared" si="33"/>
        <v>9.7488624245828728E-4</v>
      </c>
      <c r="O208" s="80">
        <v>2355</v>
      </c>
      <c r="P208" s="68">
        <f>Table14[[#This Row],[Customer Regisered on MB]]/$O$1</f>
        <v>7.9743493455785024E-4</v>
      </c>
      <c r="Q208" s="194">
        <v>58</v>
      </c>
      <c r="R208" s="107">
        <v>173</v>
      </c>
      <c r="S208" s="107">
        <v>5</v>
      </c>
      <c r="T208" s="107">
        <v>3</v>
      </c>
      <c r="U208" s="195">
        <v>0</v>
      </c>
      <c r="V208" s="16">
        <f>SUM(Table14[[#This Row],[MB Registration]:[Standalone upsell + Rnwl]])</f>
        <v>239</v>
      </c>
      <c r="W208" s="8">
        <v>236</v>
      </c>
      <c r="X208" s="9">
        <f t="shared" si="29"/>
        <v>1.2552301255230103E-2</v>
      </c>
      <c r="Y208" s="8">
        <f t="shared" si="30"/>
        <v>3</v>
      </c>
      <c r="Z208" s="42" t="str">
        <f t="shared" si="31"/>
        <v>C. 100-250</v>
      </c>
      <c r="AA208" s="197">
        <v>236</v>
      </c>
      <c r="AB208" s="85">
        <f>IFERROR(Table14[[#This Row],[Phone number available]]/Table14[[#This Row],[Distinct leads]],0)</f>
        <v>1</v>
      </c>
      <c r="AC208" s="84">
        <v>82</v>
      </c>
      <c r="AD208" s="100">
        <f>IFERROR(Table14[[#This Row],[Email available]]/Table14[[#This Row],[Distinct leads]],0)</f>
        <v>0.34745762711864409</v>
      </c>
      <c r="AE208" s="81">
        <v>16</v>
      </c>
      <c r="AF208" s="102">
        <f>IFERROR(Table14[[#This Row],[HNI (as per customer segmentation)]]/Table14[[#This Row],[Phone number available]],0)</f>
        <v>6.7796610169491525E-2</v>
      </c>
      <c r="AG208" s="18">
        <v>135</v>
      </c>
      <c r="AH208" s="9">
        <f>IFERROR(Table14[[#This Row],[MB Registered]]/Table14[[#This Row],[Phone number available]],0)</f>
        <v>0.57203389830508478</v>
      </c>
      <c r="AI208" s="18">
        <v>37</v>
      </c>
      <c r="AJ208" s="9">
        <f>IFERROR(Table14[[#This Row],[IB Registered]]/Table14[[#This Row],[Phone number available]],0)</f>
        <v>0.15677966101694915</v>
      </c>
      <c r="AK208" s="18">
        <v>200</v>
      </c>
      <c r="AL208" s="9">
        <f>IFERROR(Table14[[#This Row],[MB Eligible]]/Table14[[#This Row],[Phone number available]],0)</f>
        <v>0.84745762711864403</v>
      </c>
      <c r="AM208" s="18">
        <v>77</v>
      </c>
      <c r="AN208" s="82">
        <f>IFERROR(Table14[[#This Row],[IB Eligible]]/Table14[[#This Row],[Phone number available]],0)</f>
        <v>0.32627118644067798</v>
      </c>
      <c r="AO208" s="98">
        <f>Table14[[#This Row],[Phone number available]]/$AT$2</f>
        <v>0.40972222222222221</v>
      </c>
    </row>
    <row r="209" spans="1:41" x14ac:dyDescent="0.35">
      <c r="A209" s="11">
        <v>218</v>
      </c>
      <c r="B209" s="5" t="s">
        <v>179</v>
      </c>
      <c r="C209" s="5" t="s">
        <v>343</v>
      </c>
      <c r="D209" s="5" t="s">
        <v>545</v>
      </c>
      <c r="E209" s="6">
        <v>43097</v>
      </c>
      <c r="F209" s="7">
        <f t="shared" ca="1" si="27"/>
        <v>7</v>
      </c>
      <c r="G209" s="5">
        <v>3</v>
      </c>
      <c r="H209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09" s="57">
        <v>5.1973089999999997</v>
      </c>
      <c r="J209" s="34">
        <v>0.20055700000000001</v>
      </c>
      <c r="K209" s="34">
        <f t="shared" si="28"/>
        <v>5.3978659999999996</v>
      </c>
      <c r="L209" s="67">
        <f t="shared" si="32"/>
        <v>1.9794455526539893E-4</v>
      </c>
      <c r="M209" s="34">
        <v>4.3845229999999997</v>
      </c>
      <c r="N209" s="79">
        <f t="shared" si="33"/>
        <v>8.2109903050900832E-5</v>
      </c>
      <c r="O209" s="80">
        <v>778</v>
      </c>
      <c r="P209" s="68">
        <f>Table14[[#This Row],[Customer Regisered on MB]]/$O$1</f>
        <v>2.6344134993036415E-4</v>
      </c>
      <c r="Q209" s="194">
        <v>16</v>
      </c>
      <c r="R209" s="107">
        <v>43</v>
      </c>
      <c r="S209" s="107">
        <v>0</v>
      </c>
      <c r="T209" s="107">
        <v>2</v>
      </c>
      <c r="U209" s="195">
        <v>0</v>
      </c>
      <c r="V209" s="16">
        <f>SUM(Table14[[#This Row],[MB Registration]:[Standalone upsell + Rnwl]])</f>
        <v>61</v>
      </c>
      <c r="W209" s="8">
        <v>62</v>
      </c>
      <c r="X209" s="9">
        <f t="shared" si="29"/>
        <v>-1.6393442622950838E-2</v>
      </c>
      <c r="Y209" s="8">
        <f t="shared" si="30"/>
        <v>-1</v>
      </c>
      <c r="Z209" s="42" t="str">
        <f t="shared" si="31"/>
        <v>B. 50-100</v>
      </c>
      <c r="AA209" s="197">
        <v>62</v>
      </c>
      <c r="AB209" s="85">
        <f>IFERROR(Table14[[#This Row],[Phone number available]]/Table14[[#This Row],[Distinct leads]],0)</f>
        <v>1</v>
      </c>
      <c r="AC209" s="84">
        <v>27</v>
      </c>
      <c r="AD209" s="100">
        <f>IFERROR(Table14[[#This Row],[Email available]]/Table14[[#This Row],[Distinct leads]],0)</f>
        <v>0.43548387096774194</v>
      </c>
      <c r="AE209" s="81">
        <v>4</v>
      </c>
      <c r="AF209" s="102">
        <f>IFERROR(Table14[[#This Row],[HNI (as per customer segmentation)]]/Table14[[#This Row],[Phone number available]],0)</f>
        <v>6.4516129032258063E-2</v>
      </c>
      <c r="AG209" s="18">
        <v>30</v>
      </c>
      <c r="AH209" s="9">
        <f>IFERROR(Table14[[#This Row],[MB Registered]]/Table14[[#This Row],[Phone number available]],0)</f>
        <v>0.4838709677419355</v>
      </c>
      <c r="AI209" s="18">
        <v>6</v>
      </c>
      <c r="AJ209" s="9">
        <f>IFERROR(Table14[[#This Row],[IB Registered]]/Table14[[#This Row],[Phone number available]],0)</f>
        <v>9.6774193548387094E-2</v>
      </c>
      <c r="AK209" s="18">
        <v>51</v>
      </c>
      <c r="AL209" s="9">
        <f>IFERROR(Table14[[#This Row],[MB Eligible]]/Table14[[#This Row],[Phone number available]],0)</f>
        <v>0.82258064516129037</v>
      </c>
      <c r="AM209" s="18">
        <v>24</v>
      </c>
      <c r="AN209" s="82">
        <f>IFERROR(Table14[[#This Row],[IB Eligible]]/Table14[[#This Row],[Phone number available]],0)</f>
        <v>0.38709677419354838</v>
      </c>
      <c r="AO209" s="98">
        <f>Table14[[#This Row],[Phone number available]]/$AT$2</f>
        <v>0.1076388888888889</v>
      </c>
    </row>
    <row r="210" spans="1:41" x14ac:dyDescent="0.35">
      <c r="A210" s="11">
        <v>219</v>
      </c>
      <c r="B210" s="5" t="s">
        <v>190</v>
      </c>
      <c r="C210" s="5" t="s">
        <v>343</v>
      </c>
      <c r="D210" s="5" t="s">
        <v>546</v>
      </c>
      <c r="E210" s="6">
        <v>43280</v>
      </c>
      <c r="F210" s="7">
        <f t="shared" ca="1" si="27"/>
        <v>6</v>
      </c>
      <c r="G210" s="5">
        <v>3</v>
      </c>
      <c r="H210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10" s="57">
        <v>4.3332670000000002</v>
      </c>
      <c r="J210" s="34">
        <v>0.67033500000000001</v>
      </c>
      <c r="K210" s="34">
        <f t="shared" si="28"/>
        <v>5.0036019999999999</v>
      </c>
      <c r="L210" s="67">
        <f t="shared" si="32"/>
        <v>1.8348654312927751E-4</v>
      </c>
      <c r="M210" s="34">
        <v>4.5949530000000003</v>
      </c>
      <c r="N210" s="79">
        <f t="shared" si="33"/>
        <v>8.6050670814920109E-5</v>
      </c>
      <c r="O210" s="80">
        <v>1382</v>
      </c>
      <c r="P210" s="68">
        <f>Table14[[#This Row],[Customer Regisered on MB]]/$O$1</f>
        <v>4.6796394036473422E-4</v>
      </c>
      <c r="Q210" s="194">
        <v>46</v>
      </c>
      <c r="R210" s="107">
        <v>20</v>
      </c>
      <c r="S210" s="107">
        <v>0</v>
      </c>
      <c r="T210" s="107">
        <v>0</v>
      </c>
      <c r="U210" s="195">
        <v>0</v>
      </c>
      <c r="V210" s="16">
        <f>SUM(Table14[[#This Row],[MB Registration]:[Standalone upsell + Rnwl]])</f>
        <v>66</v>
      </c>
      <c r="W210" s="8">
        <v>68</v>
      </c>
      <c r="X210" s="9">
        <f t="shared" si="29"/>
        <v>-3.0303030303030276E-2</v>
      </c>
      <c r="Y210" s="8">
        <f t="shared" si="30"/>
        <v>-2</v>
      </c>
      <c r="Z210" s="42" t="str">
        <f t="shared" si="31"/>
        <v>B. 50-100</v>
      </c>
      <c r="AA210" s="197">
        <v>68</v>
      </c>
      <c r="AB210" s="85">
        <f>IFERROR(Table14[[#This Row],[Phone number available]]/Table14[[#This Row],[Distinct leads]],0)</f>
        <v>1</v>
      </c>
      <c r="AC210" s="84">
        <v>13</v>
      </c>
      <c r="AD210" s="100">
        <f>IFERROR(Table14[[#This Row],[Email available]]/Table14[[#This Row],[Distinct leads]],0)</f>
        <v>0.19117647058823528</v>
      </c>
      <c r="AE210" s="81">
        <v>1</v>
      </c>
      <c r="AF210" s="102">
        <f>IFERROR(Table14[[#This Row],[HNI (as per customer segmentation)]]/Table14[[#This Row],[Phone number available]],0)</f>
        <v>1.4705882352941176E-2</v>
      </c>
      <c r="AG210" s="18">
        <v>14</v>
      </c>
      <c r="AH210" s="9">
        <f>IFERROR(Table14[[#This Row],[MB Registered]]/Table14[[#This Row],[Phone number available]],0)</f>
        <v>0.20588235294117646</v>
      </c>
      <c r="AI210" s="18">
        <v>4</v>
      </c>
      <c r="AJ210" s="9">
        <f>IFERROR(Table14[[#This Row],[IB Registered]]/Table14[[#This Row],[Phone number available]],0)</f>
        <v>5.8823529411764705E-2</v>
      </c>
      <c r="AK210" s="18">
        <v>60</v>
      </c>
      <c r="AL210" s="9">
        <f>IFERROR(Table14[[#This Row],[MB Eligible]]/Table14[[#This Row],[Phone number available]],0)</f>
        <v>0.88235294117647056</v>
      </c>
      <c r="AM210" s="18">
        <v>13</v>
      </c>
      <c r="AN210" s="82">
        <f>IFERROR(Table14[[#This Row],[IB Eligible]]/Table14[[#This Row],[Phone number available]],0)</f>
        <v>0.19117647058823528</v>
      </c>
      <c r="AO210" s="98">
        <f>Table14[[#This Row],[Phone number available]]/$AT$2</f>
        <v>0.11805555555555555</v>
      </c>
    </row>
    <row r="211" spans="1:41" x14ac:dyDescent="0.35">
      <c r="A211" s="11">
        <v>220</v>
      </c>
      <c r="B211" s="5" t="s">
        <v>314</v>
      </c>
      <c r="C211" s="5" t="s">
        <v>356</v>
      </c>
      <c r="D211" s="5" t="s">
        <v>547</v>
      </c>
      <c r="E211" s="6">
        <v>43244</v>
      </c>
      <c r="F211" s="7">
        <f t="shared" ca="1" si="27"/>
        <v>6</v>
      </c>
      <c r="G211" s="5">
        <v>6</v>
      </c>
      <c r="H21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11" s="57">
        <v>4.84809</v>
      </c>
      <c r="J211" s="34">
        <v>3.0784500000000001</v>
      </c>
      <c r="K211" s="34">
        <f t="shared" si="28"/>
        <v>7.9265400000000001</v>
      </c>
      <c r="L211" s="67">
        <f t="shared" si="32"/>
        <v>2.9067328368162444E-4</v>
      </c>
      <c r="M211" s="34">
        <v>11.924731</v>
      </c>
      <c r="N211" s="79">
        <f t="shared" si="33"/>
        <v>2.233169962429372E-4</v>
      </c>
      <c r="O211" s="80">
        <v>2613</v>
      </c>
      <c r="P211" s="68">
        <f>Table14[[#This Row],[Customer Regisered on MB]]/$O$1</f>
        <v>8.8479723312087589E-4</v>
      </c>
      <c r="Q211" s="194">
        <v>3</v>
      </c>
      <c r="R211" s="107">
        <v>51</v>
      </c>
      <c r="S211" s="107">
        <v>2</v>
      </c>
      <c r="T211" s="107">
        <v>2</v>
      </c>
      <c r="U211" s="195">
        <v>0</v>
      </c>
      <c r="V211" s="16">
        <f>SUM(Table14[[#This Row],[MB Registration]:[Standalone upsell + Rnwl]])</f>
        <v>58</v>
      </c>
      <c r="W211" s="8">
        <v>63</v>
      </c>
      <c r="X211" s="9">
        <f t="shared" si="29"/>
        <v>-8.6206896551724199E-2</v>
      </c>
      <c r="Y211" s="8">
        <f t="shared" si="30"/>
        <v>-5</v>
      </c>
      <c r="Z211" s="42" t="str">
        <f t="shared" si="31"/>
        <v>B. 50-100</v>
      </c>
      <c r="AA211" s="197">
        <v>63</v>
      </c>
      <c r="AB211" s="85">
        <f>IFERROR(Table14[[#This Row],[Phone number available]]/Table14[[#This Row],[Distinct leads]],0)</f>
        <v>1</v>
      </c>
      <c r="AC211" s="84">
        <v>23</v>
      </c>
      <c r="AD211" s="100">
        <f>IFERROR(Table14[[#This Row],[Email available]]/Table14[[#This Row],[Distinct leads]],0)</f>
        <v>0.36507936507936506</v>
      </c>
      <c r="AE211" s="81">
        <v>4</v>
      </c>
      <c r="AF211" s="102">
        <f>IFERROR(Table14[[#This Row],[HNI (as per customer segmentation)]]/Table14[[#This Row],[Phone number available]],0)</f>
        <v>6.3492063492063489E-2</v>
      </c>
      <c r="AG211" s="18">
        <v>58</v>
      </c>
      <c r="AH211" s="9">
        <f>IFERROR(Table14[[#This Row],[MB Registered]]/Table14[[#This Row],[Phone number available]],0)</f>
        <v>0.92063492063492058</v>
      </c>
      <c r="AI211" s="18">
        <v>7</v>
      </c>
      <c r="AJ211" s="9">
        <f>IFERROR(Table14[[#This Row],[IB Registered]]/Table14[[#This Row],[Phone number available]],0)</f>
        <v>0.1111111111111111</v>
      </c>
      <c r="AK211" s="18">
        <v>58</v>
      </c>
      <c r="AL211" s="9">
        <f>IFERROR(Table14[[#This Row],[MB Eligible]]/Table14[[#This Row],[Phone number available]],0)</f>
        <v>0.92063492063492058</v>
      </c>
      <c r="AM211" s="18">
        <v>24</v>
      </c>
      <c r="AN211" s="82">
        <f>IFERROR(Table14[[#This Row],[IB Eligible]]/Table14[[#This Row],[Phone number available]],0)</f>
        <v>0.38095238095238093</v>
      </c>
      <c r="AO211" s="98">
        <f>Table14[[#This Row],[Phone number available]]/$AT$2</f>
        <v>0.109375</v>
      </c>
    </row>
    <row r="212" spans="1:41" x14ac:dyDescent="0.35">
      <c r="A212" s="11">
        <v>221</v>
      </c>
      <c r="B212" s="5" t="s">
        <v>181</v>
      </c>
      <c r="C212" s="5" t="s">
        <v>356</v>
      </c>
      <c r="D212" s="5" t="s">
        <v>548</v>
      </c>
      <c r="E212" s="6">
        <v>43280</v>
      </c>
      <c r="F212" s="7">
        <f t="shared" ca="1" si="27"/>
        <v>6</v>
      </c>
      <c r="G212" s="5">
        <v>5</v>
      </c>
      <c r="H21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12" s="57">
        <v>10.984113000000001</v>
      </c>
      <c r="J212" s="34">
        <v>1.4794290000000001</v>
      </c>
      <c r="K212" s="34">
        <f t="shared" si="28"/>
        <v>12.463542</v>
      </c>
      <c r="L212" s="67">
        <f t="shared" si="32"/>
        <v>4.5704918910947787E-4</v>
      </c>
      <c r="M212" s="34">
        <v>35.833440000000003</v>
      </c>
      <c r="N212" s="79">
        <f t="shared" si="33"/>
        <v>6.7106052001101885E-4</v>
      </c>
      <c r="O212" s="80">
        <v>1312</v>
      </c>
      <c r="P212" s="68">
        <f>Table14[[#This Row],[Customer Regisered on MB]]/$O$1</f>
        <v>4.4426099114220789E-4</v>
      </c>
      <c r="Q212" s="194">
        <v>43</v>
      </c>
      <c r="R212" s="107">
        <v>144</v>
      </c>
      <c r="S212" s="107">
        <v>10</v>
      </c>
      <c r="T212" s="107">
        <v>9</v>
      </c>
      <c r="U212" s="195">
        <v>0</v>
      </c>
      <c r="V212" s="16">
        <f>SUM(Table14[[#This Row],[MB Registration]:[Standalone upsell + Rnwl]])</f>
        <v>206</v>
      </c>
      <c r="W212" s="8">
        <v>201</v>
      </c>
      <c r="X212" s="9">
        <f t="shared" si="29"/>
        <v>2.4271844660194164E-2</v>
      </c>
      <c r="Y212" s="8">
        <f t="shared" si="30"/>
        <v>5</v>
      </c>
      <c r="Z212" s="42" t="str">
        <f t="shared" si="31"/>
        <v>C. 100-250</v>
      </c>
      <c r="AA212" s="197">
        <v>201</v>
      </c>
      <c r="AB212" s="85">
        <f>IFERROR(Table14[[#This Row],[Phone number available]]/Table14[[#This Row],[Distinct leads]],0)</f>
        <v>1</v>
      </c>
      <c r="AC212" s="84">
        <v>83</v>
      </c>
      <c r="AD212" s="100">
        <f>IFERROR(Table14[[#This Row],[Email available]]/Table14[[#This Row],[Distinct leads]],0)</f>
        <v>0.41293532338308458</v>
      </c>
      <c r="AE212" s="81">
        <v>6</v>
      </c>
      <c r="AF212" s="102">
        <f>IFERROR(Table14[[#This Row],[HNI (as per customer segmentation)]]/Table14[[#This Row],[Phone number available]],0)</f>
        <v>2.9850746268656716E-2</v>
      </c>
      <c r="AG212" s="18">
        <v>95</v>
      </c>
      <c r="AH212" s="9">
        <f>IFERROR(Table14[[#This Row],[MB Registered]]/Table14[[#This Row],[Phone number available]],0)</f>
        <v>0.47263681592039802</v>
      </c>
      <c r="AI212" s="18">
        <v>30</v>
      </c>
      <c r="AJ212" s="9">
        <f>IFERROR(Table14[[#This Row],[IB Registered]]/Table14[[#This Row],[Phone number available]],0)</f>
        <v>0.14925373134328357</v>
      </c>
      <c r="AK212" s="18">
        <v>147</v>
      </c>
      <c r="AL212" s="9">
        <f>IFERROR(Table14[[#This Row],[MB Eligible]]/Table14[[#This Row],[Phone number available]],0)</f>
        <v>0.73134328358208955</v>
      </c>
      <c r="AM212" s="18">
        <v>69</v>
      </c>
      <c r="AN212" s="82">
        <f>IFERROR(Table14[[#This Row],[IB Eligible]]/Table14[[#This Row],[Phone number available]],0)</f>
        <v>0.34328358208955223</v>
      </c>
      <c r="AO212" s="98">
        <f>Table14[[#This Row],[Phone number available]]/$AT$2</f>
        <v>0.34895833333333331</v>
      </c>
    </row>
    <row r="213" spans="1:41" x14ac:dyDescent="0.35">
      <c r="A213" s="11">
        <v>222</v>
      </c>
      <c r="B213" s="5" t="s">
        <v>312</v>
      </c>
      <c r="C213" s="5" t="s">
        <v>343</v>
      </c>
      <c r="D213" s="5" t="s">
        <v>549</v>
      </c>
      <c r="E213" s="6">
        <v>43461</v>
      </c>
      <c r="F213" s="7">
        <f t="shared" ca="1" si="27"/>
        <v>6</v>
      </c>
      <c r="G213" s="5">
        <v>5</v>
      </c>
      <c r="H21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13" s="57">
        <v>20.237380000000002</v>
      </c>
      <c r="J213" s="34">
        <v>1.4495070000000001</v>
      </c>
      <c r="K213" s="34">
        <f t="shared" si="28"/>
        <v>21.686887000000002</v>
      </c>
      <c r="L213" s="67">
        <f t="shared" si="32"/>
        <v>7.9527746748547714E-4</v>
      </c>
      <c r="M213" s="34">
        <v>10.877169</v>
      </c>
      <c r="N213" s="79">
        <f t="shared" si="33"/>
        <v>2.0369907788333281E-4</v>
      </c>
      <c r="O213" s="80">
        <v>2225</v>
      </c>
      <c r="P213" s="68">
        <f>Table14[[#This Row],[Customer Regisered on MB]]/$O$1</f>
        <v>7.5341517171601566E-4</v>
      </c>
      <c r="Q213" s="194">
        <v>165</v>
      </c>
      <c r="R213" s="107">
        <v>69</v>
      </c>
      <c r="S213" s="107">
        <v>2</v>
      </c>
      <c r="T213" s="107">
        <v>5</v>
      </c>
      <c r="U213" s="195">
        <v>0</v>
      </c>
      <c r="V213" s="16">
        <f>SUM(Table14[[#This Row],[MB Registration]:[Standalone upsell + Rnwl]])</f>
        <v>241</v>
      </c>
      <c r="W213" s="8">
        <v>246</v>
      </c>
      <c r="X213" s="9">
        <f t="shared" si="29"/>
        <v>-2.0746887966804906E-2</v>
      </c>
      <c r="Y213" s="8">
        <f t="shared" si="30"/>
        <v>-5</v>
      </c>
      <c r="Z213" s="42" t="str">
        <f t="shared" si="31"/>
        <v>C. 100-250</v>
      </c>
      <c r="AA213" s="197">
        <v>246</v>
      </c>
      <c r="AB213" s="85">
        <f>IFERROR(Table14[[#This Row],[Phone number available]]/Table14[[#This Row],[Distinct leads]],0)</f>
        <v>1</v>
      </c>
      <c r="AC213" s="84">
        <v>47</v>
      </c>
      <c r="AD213" s="100">
        <f>IFERROR(Table14[[#This Row],[Email available]]/Table14[[#This Row],[Distinct leads]],0)</f>
        <v>0.1910569105691057</v>
      </c>
      <c r="AE213" s="81">
        <v>7</v>
      </c>
      <c r="AF213" s="102">
        <f>IFERROR(Table14[[#This Row],[HNI (as per customer segmentation)]]/Table14[[#This Row],[Phone number available]],0)</f>
        <v>2.8455284552845527E-2</v>
      </c>
      <c r="AG213" s="18">
        <v>48</v>
      </c>
      <c r="AH213" s="9">
        <f>IFERROR(Table14[[#This Row],[MB Registered]]/Table14[[#This Row],[Phone number available]],0)</f>
        <v>0.1951219512195122</v>
      </c>
      <c r="AI213" s="18">
        <v>9</v>
      </c>
      <c r="AJ213" s="9">
        <f>IFERROR(Table14[[#This Row],[IB Registered]]/Table14[[#This Row],[Phone number available]],0)</f>
        <v>3.6585365853658534E-2</v>
      </c>
      <c r="AK213" s="18">
        <v>227</v>
      </c>
      <c r="AL213" s="9">
        <f>IFERROR(Table14[[#This Row],[MB Eligible]]/Table14[[#This Row],[Phone number available]],0)</f>
        <v>0.92276422764227639</v>
      </c>
      <c r="AM213" s="18">
        <v>47</v>
      </c>
      <c r="AN213" s="82">
        <f>IFERROR(Table14[[#This Row],[IB Eligible]]/Table14[[#This Row],[Phone number available]],0)</f>
        <v>0.1910569105691057</v>
      </c>
      <c r="AO213" s="98">
        <f>Table14[[#This Row],[Phone number available]]/$AT$2</f>
        <v>0.42708333333333331</v>
      </c>
    </row>
    <row r="214" spans="1:41" x14ac:dyDescent="0.35">
      <c r="A214" s="11">
        <v>224</v>
      </c>
      <c r="B214" s="5" t="s">
        <v>190</v>
      </c>
      <c r="C214" s="5" t="s">
        <v>343</v>
      </c>
      <c r="D214" s="5" t="s">
        <v>551</v>
      </c>
      <c r="E214" s="6">
        <v>43978</v>
      </c>
      <c r="F214" s="7">
        <f t="shared" ca="1" si="27"/>
        <v>4</v>
      </c>
      <c r="G214" s="5">
        <v>3</v>
      </c>
      <c r="H214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14" s="57">
        <v>5.4596710000000002</v>
      </c>
      <c r="J214" s="34">
        <v>0.12517700000000001</v>
      </c>
      <c r="K214" s="34">
        <f t="shared" si="28"/>
        <v>5.584848</v>
      </c>
      <c r="L214" s="67">
        <f t="shared" si="32"/>
        <v>2.0480135179066185E-4</v>
      </c>
      <c r="M214" s="34">
        <v>4.944477</v>
      </c>
      <c r="N214" s="79">
        <f t="shared" si="33"/>
        <v>9.2596281763696758E-5</v>
      </c>
      <c r="O214" s="80">
        <v>1426</v>
      </c>
      <c r="P214" s="68">
        <f>Table14[[#This Row],[Customer Regisered on MB]]/$O$1</f>
        <v>4.828629370188936E-4</v>
      </c>
      <c r="Q214" s="194">
        <v>26</v>
      </c>
      <c r="R214" s="107">
        <v>35</v>
      </c>
      <c r="S214" s="107">
        <v>0</v>
      </c>
      <c r="T214" s="107">
        <v>0</v>
      </c>
      <c r="U214" s="195">
        <v>0</v>
      </c>
      <c r="V214" s="16">
        <f>SUM(Table14[[#This Row],[MB Registration]:[Standalone upsell + Rnwl]])</f>
        <v>61</v>
      </c>
      <c r="W214" s="8">
        <v>62</v>
      </c>
      <c r="X214" s="9">
        <f t="shared" si="29"/>
        <v>-1.6393442622950838E-2</v>
      </c>
      <c r="Y214" s="8">
        <f t="shared" si="30"/>
        <v>-1</v>
      </c>
      <c r="Z214" s="42" t="str">
        <f t="shared" si="31"/>
        <v>B. 50-100</v>
      </c>
      <c r="AA214" s="197">
        <v>62</v>
      </c>
      <c r="AB214" s="85">
        <f>IFERROR(Table14[[#This Row],[Phone number available]]/Table14[[#This Row],[Distinct leads]],0)</f>
        <v>1</v>
      </c>
      <c r="AC214" s="84">
        <v>7</v>
      </c>
      <c r="AD214" s="100">
        <f>IFERROR(Table14[[#This Row],[Email available]]/Table14[[#This Row],[Distinct leads]],0)</f>
        <v>0.11290322580645161</v>
      </c>
      <c r="AE214" s="81">
        <v>4</v>
      </c>
      <c r="AF214" s="102">
        <f>IFERROR(Table14[[#This Row],[HNI (as per customer segmentation)]]/Table14[[#This Row],[Phone number available]],0)</f>
        <v>6.4516129032258063E-2</v>
      </c>
      <c r="AG214" s="18">
        <v>19</v>
      </c>
      <c r="AH214" s="9">
        <f>IFERROR(Table14[[#This Row],[MB Registered]]/Table14[[#This Row],[Phone number available]],0)</f>
        <v>0.30645161290322581</v>
      </c>
      <c r="AI214" s="18">
        <v>1</v>
      </c>
      <c r="AJ214" s="9">
        <f>IFERROR(Table14[[#This Row],[IB Registered]]/Table14[[#This Row],[Phone number available]],0)</f>
        <v>1.6129032258064516E-2</v>
      </c>
      <c r="AK214" s="18">
        <v>54</v>
      </c>
      <c r="AL214" s="9">
        <f>IFERROR(Table14[[#This Row],[MB Eligible]]/Table14[[#This Row],[Phone number available]],0)</f>
        <v>0.87096774193548387</v>
      </c>
      <c r="AM214" s="18">
        <v>7</v>
      </c>
      <c r="AN214" s="82">
        <f>IFERROR(Table14[[#This Row],[IB Eligible]]/Table14[[#This Row],[Phone number available]],0)</f>
        <v>0.11290322580645161</v>
      </c>
      <c r="AO214" s="98">
        <f>Table14[[#This Row],[Phone number available]]/$AT$2</f>
        <v>0.1076388888888889</v>
      </c>
    </row>
    <row r="215" spans="1:41" x14ac:dyDescent="0.35">
      <c r="A215" s="11">
        <v>225</v>
      </c>
      <c r="B215" s="5" t="s">
        <v>313</v>
      </c>
      <c r="C215" s="5" t="s">
        <v>340</v>
      </c>
      <c r="D215" s="5" t="s">
        <v>552</v>
      </c>
      <c r="E215" s="6">
        <v>38063</v>
      </c>
      <c r="F215" s="7">
        <f t="shared" ca="1" si="27"/>
        <v>21</v>
      </c>
      <c r="G215" s="5">
        <v>10</v>
      </c>
      <c r="H215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215" s="57">
        <v>60.811033000000002</v>
      </c>
      <c r="J215" s="34">
        <v>12.561757999999999</v>
      </c>
      <c r="K215" s="34">
        <f t="shared" si="28"/>
        <v>73.372791000000007</v>
      </c>
      <c r="L215" s="67">
        <f t="shared" si="32"/>
        <v>2.6906456149663714E-3</v>
      </c>
      <c r="M215" s="34">
        <v>102.845589</v>
      </c>
      <c r="N215" s="79">
        <f t="shared" si="33"/>
        <v>1.9260114137849874E-3</v>
      </c>
      <c r="O215" s="80">
        <v>3185</v>
      </c>
      <c r="P215" s="68">
        <f>Table14[[#This Row],[Customer Regisered on MB]]/$O$1</f>
        <v>1.0784841896249483E-3</v>
      </c>
      <c r="Q215" s="194">
        <v>307</v>
      </c>
      <c r="R215" s="107">
        <v>304</v>
      </c>
      <c r="S215" s="107">
        <v>16</v>
      </c>
      <c r="T215" s="107">
        <v>18</v>
      </c>
      <c r="U215" s="195">
        <v>0</v>
      </c>
      <c r="V215" s="16">
        <f>SUM(Table14[[#This Row],[MB Registration]:[Standalone upsell + Rnwl]])</f>
        <v>645</v>
      </c>
      <c r="W215" s="8">
        <v>655</v>
      </c>
      <c r="X215" s="9">
        <f t="shared" si="29"/>
        <v>-1.5503875968992276E-2</v>
      </c>
      <c r="Y215" s="8">
        <f t="shared" si="30"/>
        <v>-10</v>
      </c>
      <c r="Z215" s="42" t="str">
        <f t="shared" si="31"/>
        <v>E. 500-750</v>
      </c>
      <c r="AA215" s="197">
        <v>654</v>
      </c>
      <c r="AB215" s="85">
        <f>IFERROR(Table14[[#This Row],[Phone number available]]/Table14[[#This Row],[Distinct leads]],0)</f>
        <v>0.99847328244274813</v>
      </c>
      <c r="AC215" s="84">
        <v>270</v>
      </c>
      <c r="AD215" s="100">
        <f>IFERROR(Table14[[#This Row],[Email available]]/Table14[[#This Row],[Distinct leads]],0)</f>
        <v>0.41221374045801529</v>
      </c>
      <c r="AE215" s="81">
        <v>56</v>
      </c>
      <c r="AF215" s="102">
        <f>IFERROR(Table14[[#This Row],[HNI (as per customer segmentation)]]/Table14[[#This Row],[Phone number available]],0)</f>
        <v>8.5626911314984705E-2</v>
      </c>
      <c r="AG215" s="18">
        <v>172</v>
      </c>
      <c r="AH215" s="9">
        <f>IFERROR(Table14[[#This Row],[MB Registered]]/Table14[[#This Row],[Phone number available]],0)</f>
        <v>0.26299694189602446</v>
      </c>
      <c r="AI215" s="18">
        <v>159</v>
      </c>
      <c r="AJ215" s="9">
        <f>IFERROR(Table14[[#This Row],[IB Registered]]/Table14[[#This Row],[Phone number available]],0)</f>
        <v>0.24311926605504589</v>
      </c>
      <c r="AK215" s="18">
        <v>551</v>
      </c>
      <c r="AL215" s="9">
        <f>IFERROR(Table14[[#This Row],[MB Eligible]]/Table14[[#This Row],[Phone number available]],0)</f>
        <v>0.84250764525993882</v>
      </c>
      <c r="AM215" s="18">
        <v>270</v>
      </c>
      <c r="AN215" s="82">
        <f>IFERROR(Table14[[#This Row],[IB Eligible]]/Table14[[#This Row],[Phone number available]],0)</f>
        <v>0.41284403669724773</v>
      </c>
      <c r="AO215" s="98">
        <f>Table14[[#This Row],[Phone number available]]/$AT$2</f>
        <v>1.1354166666666667</v>
      </c>
    </row>
    <row r="216" spans="1:41" x14ac:dyDescent="0.35">
      <c r="A216" s="11">
        <v>226</v>
      </c>
      <c r="B216" s="5" t="s">
        <v>312</v>
      </c>
      <c r="C216" s="5" t="s">
        <v>340</v>
      </c>
      <c r="D216" s="5" t="s">
        <v>553</v>
      </c>
      <c r="E216" s="6">
        <v>43978</v>
      </c>
      <c r="F216" s="7">
        <f t="shared" ca="1" si="27"/>
        <v>4</v>
      </c>
      <c r="G216" s="5">
        <v>4</v>
      </c>
      <c r="H216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16" s="57">
        <v>11.127057000000001</v>
      </c>
      <c r="J216" s="34">
        <v>3.1837749999999998</v>
      </c>
      <c r="K216" s="34">
        <f t="shared" si="28"/>
        <v>14.310832000000001</v>
      </c>
      <c r="L216" s="67">
        <f t="shared" si="32"/>
        <v>5.2479095918976865E-4</v>
      </c>
      <c r="M216" s="34">
        <v>16.362321999999999</v>
      </c>
      <c r="N216" s="79">
        <f t="shared" si="33"/>
        <v>3.0642071511715685E-4</v>
      </c>
      <c r="O216" s="80">
        <v>3264</v>
      </c>
      <c r="P216" s="68">
        <f>Table14[[#This Row],[Customer Regisered on MB]]/$O$1</f>
        <v>1.1052346608903707E-3</v>
      </c>
      <c r="Q216" s="194">
        <v>53</v>
      </c>
      <c r="R216" s="107">
        <v>114</v>
      </c>
      <c r="S216" s="107">
        <v>3</v>
      </c>
      <c r="T216" s="107">
        <v>3</v>
      </c>
      <c r="U216" s="195">
        <v>0</v>
      </c>
      <c r="V216" s="16">
        <f>SUM(Table14[[#This Row],[MB Registration]:[Standalone upsell + Rnwl]])</f>
        <v>173</v>
      </c>
      <c r="W216" s="8">
        <v>179</v>
      </c>
      <c r="X216" s="9">
        <f t="shared" si="29"/>
        <v>-3.4682080924855585E-2</v>
      </c>
      <c r="Y216" s="8">
        <f t="shared" si="30"/>
        <v>-6</v>
      </c>
      <c r="Z216" s="42" t="str">
        <f t="shared" si="31"/>
        <v>C. 100-250</v>
      </c>
      <c r="AA216" s="197">
        <v>179</v>
      </c>
      <c r="AB216" s="85">
        <f>IFERROR(Table14[[#This Row],[Phone number available]]/Table14[[#This Row],[Distinct leads]],0)</f>
        <v>1</v>
      </c>
      <c r="AC216" s="84">
        <v>92</v>
      </c>
      <c r="AD216" s="100">
        <f>IFERROR(Table14[[#This Row],[Email available]]/Table14[[#This Row],[Distinct leads]],0)</f>
        <v>0.51396648044692739</v>
      </c>
      <c r="AE216" s="81">
        <v>12</v>
      </c>
      <c r="AF216" s="102">
        <f>IFERROR(Table14[[#This Row],[HNI (as per customer segmentation)]]/Table14[[#This Row],[Phone number available]],0)</f>
        <v>6.7039106145251395E-2</v>
      </c>
      <c r="AG216" s="18">
        <v>94</v>
      </c>
      <c r="AH216" s="9">
        <f>IFERROR(Table14[[#This Row],[MB Registered]]/Table14[[#This Row],[Phone number available]],0)</f>
        <v>0.52513966480446927</v>
      </c>
      <c r="AI216" s="18">
        <v>42</v>
      </c>
      <c r="AJ216" s="9">
        <f>IFERROR(Table14[[#This Row],[IB Registered]]/Table14[[#This Row],[Phone number available]],0)</f>
        <v>0.23463687150837989</v>
      </c>
      <c r="AK216" s="18">
        <v>139</v>
      </c>
      <c r="AL216" s="9">
        <f>IFERROR(Table14[[#This Row],[MB Eligible]]/Table14[[#This Row],[Phone number available]],0)</f>
        <v>0.77653631284916202</v>
      </c>
      <c r="AM216" s="18">
        <v>91</v>
      </c>
      <c r="AN216" s="82">
        <f>IFERROR(Table14[[#This Row],[IB Eligible]]/Table14[[#This Row],[Phone number available]],0)</f>
        <v>0.50837988826815639</v>
      </c>
      <c r="AO216" s="98">
        <f>Table14[[#This Row],[Phone number available]]/$AT$2</f>
        <v>0.3107638888888889</v>
      </c>
    </row>
    <row r="217" spans="1:41" x14ac:dyDescent="0.35">
      <c r="A217" s="11">
        <v>227</v>
      </c>
      <c r="B217" s="5" t="s">
        <v>312</v>
      </c>
      <c r="C217" s="5" t="s">
        <v>340</v>
      </c>
      <c r="D217" s="5" t="s">
        <v>554</v>
      </c>
      <c r="E217" s="6">
        <v>43896</v>
      </c>
      <c r="F217" s="7">
        <f t="shared" ca="1" si="27"/>
        <v>5</v>
      </c>
      <c r="G217" s="5">
        <v>5</v>
      </c>
      <c r="H21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17" s="57">
        <v>16.563303999999999</v>
      </c>
      <c r="J217" s="34">
        <v>2.2712639999999999</v>
      </c>
      <c r="K217" s="34">
        <f t="shared" si="28"/>
        <v>18.834567999999997</v>
      </c>
      <c r="L217" s="67">
        <f t="shared" si="32"/>
        <v>6.9068038857872979E-4</v>
      </c>
      <c r="M217" s="34">
        <v>22.448734000000002</v>
      </c>
      <c r="N217" s="79">
        <f t="shared" si="33"/>
        <v>4.204022586619939E-4</v>
      </c>
      <c r="O217" s="80">
        <v>4843</v>
      </c>
      <c r="P217" s="68">
        <f>Table14[[#This Row],[Customer Regisered on MB]]/$O$1</f>
        <v>1.6399054726385005E-3</v>
      </c>
      <c r="Q217" s="194">
        <v>17</v>
      </c>
      <c r="R217" s="107">
        <v>77</v>
      </c>
      <c r="S217" s="107">
        <v>8</v>
      </c>
      <c r="T217" s="107">
        <v>3</v>
      </c>
      <c r="U217" s="195">
        <v>0</v>
      </c>
      <c r="V217" s="16">
        <f>SUM(Table14[[#This Row],[MB Registration]:[Standalone upsell + Rnwl]])</f>
        <v>105</v>
      </c>
      <c r="W217" s="8">
        <v>112</v>
      </c>
      <c r="X217" s="9">
        <f t="shared" si="29"/>
        <v>-6.6666666666666652E-2</v>
      </c>
      <c r="Y217" s="8">
        <f t="shared" si="30"/>
        <v>-7</v>
      </c>
      <c r="Z217" s="42" t="str">
        <f t="shared" si="31"/>
        <v>C. 100-250</v>
      </c>
      <c r="AA217" s="197">
        <v>112</v>
      </c>
      <c r="AB217" s="85">
        <f>IFERROR(Table14[[#This Row],[Phone number available]]/Table14[[#This Row],[Distinct leads]],0)</f>
        <v>1</v>
      </c>
      <c r="AC217" s="84">
        <v>54</v>
      </c>
      <c r="AD217" s="100">
        <f>IFERROR(Table14[[#This Row],[Email available]]/Table14[[#This Row],[Distinct leads]],0)</f>
        <v>0.48214285714285715</v>
      </c>
      <c r="AE217" s="81">
        <v>6</v>
      </c>
      <c r="AF217" s="102">
        <f>IFERROR(Table14[[#This Row],[HNI (as per customer segmentation)]]/Table14[[#This Row],[Phone number available]],0)</f>
        <v>5.3571428571428568E-2</v>
      </c>
      <c r="AG217" s="18">
        <v>73</v>
      </c>
      <c r="AH217" s="9">
        <f>IFERROR(Table14[[#This Row],[MB Registered]]/Table14[[#This Row],[Phone number available]],0)</f>
        <v>0.6517857142857143</v>
      </c>
      <c r="AI217" s="18">
        <v>35</v>
      </c>
      <c r="AJ217" s="9">
        <f>IFERROR(Table14[[#This Row],[IB Registered]]/Table14[[#This Row],[Phone number available]],0)</f>
        <v>0.3125</v>
      </c>
      <c r="AK217" s="18">
        <v>84</v>
      </c>
      <c r="AL217" s="9">
        <f>IFERROR(Table14[[#This Row],[MB Eligible]]/Table14[[#This Row],[Phone number available]],0)</f>
        <v>0.75</v>
      </c>
      <c r="AM217" s="18">
        <v>48</v>
      </c>
      <c r="AN217" s="82">
        <f>IFERROR(Table14[[#This Row],[IB Eligible]]/Table14[[#This Row],[Phone number available]],0)</f>
        <v>0.42857142857142855</v>
      </c>
      <c r="AO217" s="98">
        <f>Table14[[#This Row],[Phone number available]]/$AT$2</f>
        <v>0.19444444444444445</v>
      </c>
    </row>
    <row r="218" spans="1:41" x14ac:dyDescent="0.35">
      <c r="A218" s="11">
        <v>228</v>
      </c>
      <c r="B218" s="5" t="s">
        <v>312</v>
      </c>
      <c r="C218" s="5" t="s">
        <v>340</v>
      </c>
      <c r="D218" s="5" t="s">
        <v>555</v>
      </c>
      <c r="E218" s="6">
        <v>43909</v>
      </c>
      <c r="F218" s="7">
        <f t="shared" ca="1" si="27"/>
        <v>5</v>
      </c>
      <c r="G218" s="5">
        <v>5</v>
      </c>
      <c r="H21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18" s="57">
        <v>9.6651380000000007</v>
      </c>
      <c r="J218" s="34">
        <v>1.7548539999999999</v>
      </c>
      <c r="K218" s="34">
        <f t="shared" si="28"/>
        <v>11.419992000000001</v>
      </c>
      <c r="L218" s="67">
        <f t="shared" si="32"/>
        <v>4.1878128089404475E-4</v>
      </c>
      <c r="M218" s="34">
        <v>18.488135</v>
      </c>
      <c r="N218" s="79">
        <f t="shared" si="33"/>
        <v>3.4623127132460396E-4</v>
      </c>
      <c r="O218" s="80">
        <v>1458</v>
      </c>
      <c r="P218" s="68">
        <f>Table14[[#This Row],[Customer Regisered on MB]]/$O$1</f>
        <v>4.9369857094919134E-4</v>
      </c>
      <c r="Q218" s="194">
        <v>5</v>
      </c>
      <c r="R218" s="107">
        <v>60</v>
      </c>
      <c r="S218" s="107">
        <v>3</v>
      </c>
      <c r="T218" s="107">
        <v>4</v>
      </c>
      <c r="U218" s="195">
        <v>0</v>
      </c>
      <c r="V218" s="16">
        <f>SUM(Table14[[#This Row],[MB Registration]:[Standalone upsell + Rnwl]])</f>
        <v>72</v>
      </c>
      <c r="W218" s="8">
        <v>79</v>
      </c>
      <c r="X218" s="9">
        <f t="shared" si="29"/>
        <v>-9.7222222222222321E-2</v>
      </c>
      <c r="Y218" s="8">
        <f t="shared" si="30"/>
        <v>-7</v>
      </c>
      <c r="Z218" s="42" t="str">
        <f t="shared" si="31"/>
        <v>B. 50-100</v>
      </c>
      <c r="AA218" s="197">
        <v>79</v>
      </c>
      <c r="AB218" s="85">
        <f>IFERROR(Table14[[#This Row],[Phone number available]]/Table14[[#This Row],[Distinct leads]],0)</f>
        <v>1</v>
      </c>
      <c r="AC218" s="84">
        <v>44</v>
      </c>
      <c r="AD218" s="100">
        <f>IFERROR(Table14[[#This Row],[Email available]]/Table14[[#This Row],[Distinct leads]],0)</f>
        <v>0.55696202531645567</v>
      </c>
      <c r="AE218" s="81">
        <v>11</v>
      </c>
      <c r="AF218" s="102">
        <f>IFERROR(Table14[[#This Row],[HNI (as per customer segmentation)]]/Table14[[#This Row],[Phone number available]],0)</f>
        <v>0.13924050632911392</v>
      </c>
      <c r="AG218" s="18">
        <v>54</v>
      </c>
      <c r="AH218" s="9">
        <f>IFERROR(Table14[[#This Row],[MB Registered]]/Table14[[#This Row],[Phone number available]],0)</f>
        <v>0.68354430379746833</v>
      </c>
      <c r="AI218" s="18">
        <v>21</v>
      </c>
      <c r="AJ218" s="9">
        <f>IFERROR(Table14[[#This Row],[IB Registered]]/Table14[[#This Row],[Phone number available]],0)</f>
        <v>0.26582278481012656</v>
      </c>
      <c r="AK218" s="18">
        <v>52</v>
      </c>
      <c r="AL218" s="9">
        <f>IFERROR(Table14[[#This Row],[MB Eligible]]/Table14[[#This Row],[Phone number available]],0)</f>
        <v>0.65822784810126578</v>
      </c>
      <c r="AM218" s="18">
        <v>35</v>
      </c>
      <c r="AN218" s="82">
        <f>IFERROR(Table14[[#This Row],[IB Eligible]]/Table14[[#This Row],[Phone number available]],0)</f>
        <v>0.44303797468354428</v>
      </c>
      <c r="AO218" s="98">
        <f>Table14[[#This Row],[Phone number available]]/$AT$2</f>
        <v>0.13715277777777779</v>
      </c>
    </row>
    <row r="219" spans="1:41" x14ac:dyDescent="0.35">
      <c r="A219" s="11">
        <v>229</v>
      </c>
      <c r="B219" s="5" t="s">
        <v>312</v>
      </c>
      <c r="C219" s="5" t="s">
        <v>340</v>
      </c>
      <c r="D219" s="5" t="s">
        <v>556</v>
      </c>
      <c r="E219" s="6">
        <v>43985</v>
      </c>
      <c r="F219" s="7">
        <f t="shared" ca="1" si="27"/>
        <v>4</v>
      </c>
      <c r="G219" s="5">
        <v>4</v>
      </c>
      <c r="H219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19" s="57">
        <v>8.7569750000000006</v>
      </c>
      <c r="J219" s="34">
        <v>1.453457</v>
      </c>
      <c r="K219" s="34">
        <f t="shared" si="28"/>
        <v>10.210432000000001</v>
      </c>
      <c r="L219" s="67">
        <f t="shared" si="32"/>
        <v>3.7442563807763994E-4</v>
      </c>
      <c r="M219" s="34">
        <v>8.2109100000000002</v>
      </c>
      <c r="N219" s="79">
        <f t="shared" si="33"/>
        <v>1.5376747346511176E-4</v>
      </c>
      <c r="O219" s="80">
        <v>3373</v>
      </c>
      <c r="P219" s="68">
        <f>Table14[[#This Row],[Customer Regisered on MB]]/$O$1</f>
        <v>1.1421435389654476E-3</v>
      </c>
      <c r="Q219" s="194">
        <v>36</v>
      </c>
      <c r="R219" s="107">
        <v>45</v>
      </c>
      <c r="S219" s="107">
        <v>3</v>
      </c>
      <c r="T219" s="107">
        <v>2</v>
      </c>
      <c r="U219" s="195">
        <v>0</v>
      </c>
      <c r="V219" s="16">
        <f>SUM(Table14[[#This Row],[MB Registration]:[Standalone upsell + Rnwl]])</f>
        <v>86</v>
      </c>
      <c r="W219" s="8">
        <v>87</v>
      </c>
      <c r="X219" s="9">
        <f t="shared" si="29"/>
        <v>-1.1627906976744207E-2</v>
      </c>
      <c r="Y219" s="8">
        <f t="shared" si="30"/>
        <v>-1</v>
      </c>
      <c r="Z219" s="42" t="str">
        <f t="shared" si="31"/>
        <v>B. 50-100</v>
      </c>
      <c r="AA219" s="197">
        <v>87</v>
      </c>
      <c r="AB219" s="85">
        <f>IFERROR(Table14[[#This Row],[Phone number available]]/Table14[[#This Row],[Distinct leads]],0)</f>
        <v>1</v>
      </c>
      <c r="AC219" s="84">
        <v>42</v>
      </c>
      <c r="AD219" s="100">
        <f>IFERROR(Table14[[#This Row],[Email available]]/Table14[[#This Row],[Distinct leads]],0)</f>
        <v>0.48275862068965519</v>
      </c>
      <c r="AE219" s="81">
        <v>6</v>
      </c>
      <c r="AF219" s="102">
        <f>IFERROR(Table14[[#This Row],[HNI (as per customer segmentation)]]/Table14[[#This Row],[Phone number available]],0)</f>
        <v>6.8965517241379309E-2</v>
      </c>
      <c r="AG219" s="18">
        <v>34</v>
      </c>
      <c r="AH219" s="9">
        <f>IFERROR(Table14[[#This Row],[MB Registered]]/Table14[[#This Row],[Phone number available]],0)</f>
        <v>0.39080459770114945</v>
      </c>
      <c r="AI219" s="18">
        <v>8</v>
      </c>
      <c r="AJ219" s="9">
        <f>IFERROR(Table14[[#This Row],[IB Registered]]/Table14[[#This Row],[Phone number available]],0)</f>
        <v>9.1954022988505746E-2</v>
      </c>
      <c r="AK219" s="18">
        <v>75</v>
      </c>
      <c r="AL219" s="9">
        <f>IFERROR(Table14[[#This Row],[MB Eligible]]/Table14[[#This Row],[Phone number available]],0)</f>
        <v>0.86206896551724133</v>
      </c>
      <c r="AM219" s="18">
        <v>39</v>
      </c>
      <c r="AN219" s="82">
        <f>IFERROR(Table14[[#This Row],[IB Eligible]]/Table14[[#This Row],[Phone number available]],0)</f>
        <v>0.44827586206896552</v>
      </c>
      <c r="AO219" s="98">
        <f>Table14[[#This Row],[Phone number available]]/$AT$2</f>
        <v>0.15104166666666666</v>
      </c>
    </row>
    <row r="220" spans="1:41" x14ac:dyDescent="0.35">
      <c r="A220" s="11">
        <v>231</v>
      </c>
      <c r="B220" s="5" t="s">
        <v>312</v>
      </c>
      <c r="C220" s="5" t="s">
        <v>340</v>
      </c>
      <c r="D220" s="5" t="s">
        <v>557</v>
      </c>
      <c r="E220" s="6">
        <v>44060</v>
      </c>
      <c r="F220" s="7">
        <f t="shared" ca="1" si="27"/>
        <v>4</v>
      </c>
      <c r="G220" s="5">
        <v>4</v>
      </c>
      <c r="H220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20" s="57">
        <v>15.935570999999999</v>
      </c>
      <c r="J220" s="34">
        <v>1.305922</v>
      </c>
      <c r="K220" s="34">
        <f t="shared" si="28"/>
        <v>17.241492999999998</v>
      </c>
      <c r="L220" s="67">
        <f t="shared" si="32"/>
        <v>6.3226090903266007E-4</v>
      </c>
      <c r="M220" s="34">
        <v>44.546241000000002</v>
      </c>
      <c r="N220" s="79">
        <f t="shared" si="33"/>
        <v>8.3422701392878184E-4</v>
      </c>
      <c r="O220" s="80">
        <v>2586</v>
      </c>
      <c r="P220" s="68">
        <f>Table14[[#This Row],[Customer Regisered on MB]]/$O$1</f>
        <v>8.7565466699218719E-4</v>
      </c>
      <c r="Q220" s="194">
        <v>15</v>
      </c>
      <c r="R220" s="107">
        <v>179</v>
      </c>
      <c r="S220" s="107">
        <v>8</v>
      </c>
      <c r="T220" s="107">
        <v>9</v>
      </c>
      <c r="U220" s="195">
        <v>0</v>
      </c>
      <c r="V220" s="16">
        <f>SUM(Table14[[#This Row],[MB Registration]:[Standalone upsell + Rnwl]])</f>
        <v>211</v>
      </c>
      <c r="W220" s="8">
        <v>216</v>
      </c>
      <c r="X220" s="9">
        <f t="shared" si="29"/>
        <v>-2.3696682464454888E-2</v>
      </c>
      <c r="Y220" s="8">
        <f t="shared" si="30"/>
        <v>-5</v>
      </c>
      <c r="Z220" s="42" t="str">
        <f t="shared" si="31"/>
        <v>C. 100-250</v>
      </c>
      <c r="AA220" s="197">
        <v>216</v>
      </c>
      <c r="AB220" s="85">
        <f>IFERROR(Table14[[#This Row],[Phone number available]]/Table14[[#This Row],[Distinct leads]],0)</f>
        <v>1</v>
      </c>
      <c r="AC220" s="84">
        <v>171</v>
      </c>
      <c r="AD220" s="100">
        <f>IFERROR(Table14[[#This Row],[Email available]]/Table14[[#This Row],[Distinct leads]],0)</f>
        <v>0.79166666666666663</v>
      </c>
      <c r="AE220" s="81">
        <v>16</v>
      </c>
      <c r="AF220" s="102">
        <f>IFERROR(Table14[[#This Row],[HNI (as per customer segmentation)]]/Table14[[#This Row],[Phone number available]],0)</f>
        <v>7.407407407407407E-2</v>
      </c>
      <c r="AG220" s="18">
        <v>148</v>
      </c>
      <c r="AH220" s="9">
        <f>IFERROR(Table14[[#This Row],[MB Registered]]/Table14[[#This Row],[Phone number available]],0)</f>
        <v>0.68518518518518523</v>
      </c>
      <c r="AI220" s="18">
        <v>63</v>
      </c>
      <c r="AJ220" s="9">
        <f>IFERROR(Table14[[#This Row],[IB Registered]]/Table14[[#This Row],[Phone number available]],0)</f>
        <v>0.29166666666666669</v>
      </c>
      <c r="AK220" s="18">
        <v>151</v>
      </c>
      <c r="AL220" s="9">
        <f>IFERROR(Table14[[#This Row],[MB Eligible]]/Table14[[#This Row],[Phone number available]],0)</f>
        <v>0.69907407407407407</v>
      </c>
      <c r="AM220" s="18">
        <v>129</v>
      </c>
      <c r="AN220" s="82">
        <f>IFERROR(Table14[[#This Row],[IB Eligible]]/Table14[[#This Row],[Phone number available]],0)</f>
        <v>0.59722222222222221</v>
      </c>
      <c r="AO220" s="98">
        <f>Table14[[#This Row],[Phone number available]]/$AT$2</f>
        <v>0.375</v>
      </c>
    </row>
    <row r="221" spans="1:41" x14ac:dyDescent="0.35">
      <c r="A221" s="11">
        <v>232</v>
      </c>
      <c r="B221" s="5" t="s">
        <v>312</v>
      </c>
      <c r="C221" s="5" t="s">
        <v>343</v>
      </c>
      <c r="D221" s="5" t="s">
        <v>558</v>
      </c>
      <c r="E221" s="6">
        <v>44049</v>
      </c>
      <c r="F221" s="7">
        <f t="shared" ca="1" si="27"/>
        <v>4</v>
      </c>
      <c r="G221" s="5">
        <v>4</v>
      </c>
      <c r="H221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21" s="57">
        <v>5.4794090000000004</v>
      </c>
      <c r="J221" s="34">
        <v>1.019185</v>
      </c>
      <c r="K221" s="34">
        <f t="shared" si="28"/>
        <v>6.4985940000000006</v>
      </c>
      <c r="L221" s="67">
        <f t="shared" si="32"/>
        <v>2.3830923168162939E-4</v>
      </c>
      <c r="M221" s="34">
        <v>3.0032299999999998</v>
      </c>
      <c r="N221" s="79">
        <f t="shared" si="33"/>
        <v>5.6242132642377951E-5</v>
      </c>
      <c r="O221" s="80">
        <v>1814</v>
      </c>
      <c r="P221" s="68">
        <f>Table14[[#This Row],[Customer Regisered on MB]]/$O$1</f>
        <v>6.1424499842375384E-4</v>
      </c>
      <c r="Q221" s="194">
        <v>22</v>
      </c>
      <c r="R221" s="107">
        <v>40</v>
      </c>
      <c r="S221" s="107">
        <v>1</v>
      </c>
      <c r="T221" s="107">
        <v>1</v>
      </c>
      <c r="U221" s="195">
        <v>0</v>
      </c>
      <c r="V221" s="16">
        <f>SUM(Table14[[#This Row],[MB Registration]:[Standalone upsell + Rnwl]])</f>
        <v>64</v>
      </c>
      <c r="W221" s="8">
        <v>67</v>
      </c>
      <c r="X221" s="9">
        <f t="shared" si="29"/>
        <v>-4.6875E-2</v>
      </c>
      <c r="Y221" s="8">
        <f t="shared" si="30"/>
        <v>-3</v>
      </c>
      <c r="Z221" s="42" t="str">
        <f t="shared" si="31"/>
        <v>B. 50-100</v>
      </c>
      <c r="AA221" s="197">
        <v>67</v>
      </c>
      <c r="AB221" s="85">
        <f>IFERROR(Table14[[#This Row],[Phone number available]]/Table14[[#This Row],[Distinct leads]],0)</f>
        <v>1</v>
      </c>
      <c r="AC221" s="84">
        <v>27</v>
      </c>
      <c r="AD221" s="100">
        <f>IFERROR(Table14[[#This Row],[Email available]]/Table14[[#This Row],[Distinct leads]],0)</f>
        <v>0.40298507462686567</v>
      </c>
      <c r="AE221" s="81">
        <v>6</v>
      </c>
      <c r="AF221" s="102">
        <f>IFERROR(Table14[[#This Row],[HNI (as per customer segmentation)]]/Table14[[#This Row],[Phone number available]],0)</f>
        <v>8.9552238805970144E-2</v>
      </c>
      <c r="AG221" s="18">
        <v>34</v>
      </c>
      <c r="AH221" s="9">
        <f>IFERROR(Table14[[#This Row],[MB Registered]]/Table14[[#This Row],[Phone number available]],0)</f>
        <v>0.5074626865671642</v>
      </c>
      <c r="AI221" s="18">
        <v>7</v>
      </c>
      <c r="AJ221" s="9">
        <f>IFERROR(Table14[[#This Row],[IB Registered]]/Table14[[#This Row],[Phone number available]],0)</f>
        <v>0.1044776119402985</v>
      </c>
      <c r="AK221" s="18">
        <v>56</v>
      </c>
      <c r="AL221" s="9">
        <f>IFERROR(Table14[[#This Row],[MB Eligible]]/Table14[[#This Row],[Phone number available]],0)</f>
        <v>0.83582089552238803</v>
      </c>
      <c r="AM221" s="18">
        <v>28</v>
      </c>
      <c r="AN221" s="82">
        <f>IFERROR(Table14[[#This Row],[IB Eligible]]/Table14[[#This Row],[Phone number available]],0)</f>
        <v>0.41791044776119401</v>
      </c>
      <c r="AO221" s="98">
        <f>Table14[[#This Row],[Phone number available]]/$AT$2</f>
        <v>0.11631944444444445</v>
      </c>
    </row>
    <row r="222" spans="1:41" x14ac:dyDescent="0.35">
      <c r="A222" s="11">
        <v>233</v>
      </c>
      <c r="B222" s="5" t="s">
        <v>312</v>
      </c>
      <c r="C222" s="5" t="s">
        <v>340</v>
      </c>
      <c r="D222" s="5" t="s">
        <v>559</v>
      </c>
      <c r="E222" s="6">
        <v>44097</v>
      </c>
      <c r="F222" s="7">
        <f t="shared" ca="1" si="27"/>
        <v>4</v>
      </c>
      <c r="G222" s="5">
        <v>4</v>
      </c>
      <c r="H222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22" s="57">
        <v>12.123215</v>
      </c>
      <c r="J222" s="34">
        <v>2.5610789999999999</v>
      </c>
      <c r="K222" s="34">
        <f t="shared" si="28"/>
        <v>14.684294</v>
      </c>
      <c r="L222" s="67">
        <f t="shared" si="32"/>
        <v>5.3848614345305458E-4</v>
      </c>
      <c r="M222" s="34">
        <v>29.750298999999998</v>
      </c>
      <c r="N222" s="79">
        <f t="shared" si="33"/>
        <v>5.5714023318507219E-4</v>
      </c>
      <c r="O222" s="80">
        <v>2798</v>
      </c>
      <c r="P222" s="68">
        <f>Table14[[#This Row],[Customer Regisered on MB]]/$O$1</f>
        <v>9.474407417804098E-4</v>
      </c>
      <c r="Q222" s="194">
        <v>41</v>
      </c>
      <c r="R222" s="107">
        <v>111</v>
      </c>
      <c r="S222" s="107">
        <v>7</v>
      </c>
      <c r="T222" s="107">
        <v>1</v>
      </c>
      <c r="U222" s="195">
        <v>0</v>
      </c>
      <c r="V222" s="16">
        <f>SUM(Table14[[#This Row],[MB Registration]:[Standalone upsell + Rnwl]])</f>
        <v>160</v>
      </c>
      <c r="W222" s="8">
        <v>169</v>
      </c>
      <c r="X222" s="9">
        <f t="shared" si="29"/>
        <v>-5.6249999999999911E-2</v>
      </c>
      <c r="Y222" s="8">
        <f t="shared" si="30"/>
        <v>-9</v>
      </c>
      <c r="Z222" s="42" t="str">
        <f t="shared" si="31"/>
        <v>C. 100-250</v>
      </c>
      <c r="AA222" s="197">
        <v>169</v>
      </c>
      <c r="AB222" s="85">
        <f>IFERROR(Table14[[#This Row],[Phone number available]]/Table14[[#This Row],[Distinct leads]],0)</f>
        <v>1</v>
      </c>
      <c r="AC222" s="84">
        <v>85</v>
      </c>
      <c r="AD222" s="100">
        <f>IFERROR(Table14[[#This Row],[Email available]]/Table14[[#This Row],[Distinct leads]],0)</f>
        <v>0.50295857988165682</v>
      </c>
      <c r="AE222" s="81">
        <v>9</v>
      </c>
      <c r="AF222" s="102">
        <f>IFERROR(Table14[[#This Row],[HNI (as per customer segmentation)]]/Table14[[#This Row],[Phone number available]],0)</f>
        <v>5.3254437869822487E-2</v>
      </c>
      <c r="AG222" s="18">
        <v>92</v>
      </c>
      <c r="AH222" s="9">
        <f>IFERROR(Table14[[#This Row],[MB Registered]]/Table14[[#This Row],[Phone number available]],0)</f>
        <v>0.54437869822485208</v>
      </c>
      <c r="AI222" s="18">
        <v>36</v>
      </c>
      <c r="AJ222" s="9">
        <f>IFERROR(Table14[[#This Row],[IB Registered]]/Table14[[#This Row],[Phone number available]],0)</f>
        <v>0.21301775147928995</v>
      </c>
      <c r="AK222" s="18">
        <v>127</v>
      </c>
      <c r="AL222" s="9">
        <f>IFERROR(Table14[[#This Row],[MB Eligible]]/Table14[[#This Row],[Phone number available]],0)</f>
        <v>0.75147928994082835</v>
      </c>
      <c r="AM222" s="18">
        <v>78</v>
      </c>
      <c r="AN222" s="82">
        <f>IFERROR(Table14[[#This Row],[IB Eligible]]/Table14[[#This Row],[Phone number available]],0)</f>
        <v>0.46153846153846156</v>
      </c>
      <c r="AO222" s="98">
        <f>Table14[[#This Row],[Phone number available]]/$AT$2</f>
        <v>0.29340277777777779</v>
      </c>
    </row>
    <row r="223" spans="1:41" x14ac:dyDescent="0.35">
      <c r="A223" s="11">
        <v>234</v>
      </c>
      <c r="B223" s="5" t="s">
        <v>312</v>
      </c>
      <c r="C223" s="5" t="s">
        <v>340</v>
      </c>
      <c r="D223" s="5" t="s">
        <v>560</v>
      </c>
      <c r="E223" s="6">
        <v>44274</v>
      </c>
      <c r="F223" s="7">
        <f t="shared" ca="1" si="27"/>
        <v>4</v>
      </c>
      <c r="G223" s="5">
        <v>5</v>
      </c>
      <c r="H22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23" s="57">
        <v>9.2433820000000004</v>
      </c>
      <c r="J223" s="34">
        <v>0.74122200000000005</v>
      </c>
      <c r="K223" s="34">
        <f t="shared" si="28"/>
        <v>9.9846040000000009</v>
      </c>
      <c r="L223" s="67">
        <f t="shared" si="32"/>
        <v>3.6614432412385254E-4</v>
      </c>
      <c r="M223" s="34">
        <v>36.206670000000003</v>
      </c>
      <c r="N223" s="79">
        <f t="shared" si="33"/>
        <v>6.7805007830862329E-4</v>
      </c>
      <c r="O223" s="80">
        <v>1918</v>
      </c>
      <c r="P223" s="68">
        <f>Table14[[#This Row],[Customer Regisered on MB]]/$O$1</f>
        <v>6.4946080869722153E-4</v>
      </c>
      <c r="Q223" s="194">
        <v>10</v>
      </c>
      <c r="R223" s="107">
        <v>114</v>
      </c>
      <c r="S223" s="107">
        <v>2</v>
      </c>
      <c r="T223" s="107">
        <v>2</v>
      </c>
      <c r="U223" s="195">
        <v>0</v>
      </c>
      <c r="V223" s="16">
        <f>SUM(Table14[[#This Row],[MB Registration]:[Standalone upsell + Rnwl]])</f>
        <v>128</v>
      </c>
      <c r="W223" s="8">
        <v>130</v>
      </c>
      <c r="X223" s="9">
        <f t="shared" si="29"/>
        <v>-1.5625E-2</v>
      </c>
      <c r="Y223" s="8">
        <f t="shared" si="30"/>
        <v>-2</v>
      </c>
      <c r="Z223" s="42" t="str">
        <f t="shared" si="31"/>
        <v>C. 100-250</v>
      </c>
      <c r="AA223" s="197">
        <v>130</v>
      </c>
      <c r="AB223" s="85">
        <f>IFERROR(Table14[[#This Row],[Phone number available]]/Table14[[#This Row],[Distinct leads]],0)</f>
        <v>1</v>
      </c>
      <c r="AC223" s="84">
        <v>65</v>
      </c>
      <c r="AD223" s="100">
        <f>IFERROR(Table14[[#This Row],[Email available]]/Table14[[#This Row],[Distinct leads]],0)</f>
        <v>0.5</v>
      </c>
      <c r="AE223" s="81">
        <v>10</v>
      </c>
      <c r="AF223" s="102">
        <f>IFERROR(Table14[[#This Row],[HNI (as per customer segmentation)]]/Table14[[#This Row],[Phone number available]],0)</f>
        <v>7.6923076923076927E-2</v>
      </c>
      <c r="AG223" s="18">
        <v>91</v>
      </c>
      <c r="AH223" s="9">
        <f>IFERROR(Table14[[#This Row],[MB Registered]]/Table14[[#This Row],[Phone number available]],0)</f>
        <v>0.7</v>
      </c>
      <c r="AI223" s="18">
        <v>36</v>
      </c>
      <c r="AJ223" s="9">
        <f>IFERROR(Table14[[#This Row],[IB Registered]]/Table14[[#This Row],[Phone number available]],0)</f>
        <v>0.27692307692307694</v>
      </c>
      <c r="AK223" s="18">
        <v>95</v>
      </c>
      <c r="AL223" s="9">
        <f>IFERROR(Table14[[#This Row],[MB Eligible]]/Table14[[#This Row],[Phone number available]],0)</f>
        <v>0.73076923076923073</v>
      </c>
      <c r="AM223" s="18">
        <v>57</v>
      </c>
      <c r="AN223" s="82">
        <f>IFERROR(Table14[[#This Row],[IB Eligible]]/Table14[[#This Row],[Phone number available]],0)</f>
        <v>0.43846153846153846</v>
      </c>
      <c r="AO223" s="98">
        <f>Table14[[#This Row],[Phone number available]]/$AT$2</f>
        <v>0.22569444444444445</v>
      </c>
    </row>
    <row r="224" spans="1:41" x14ac:dyDescent="0.35">
      <c r="A224" s="11">
        <v>235</v>
      </c>
      <c r="B224" s="5" t="s">
        <v>179</v>
      </c>
      <c r="C224" s="5" t="s">
        <v>343</v>
      </c>
      <c r="D224" s="5" t="s">
        <v>561</v>
      </c>
      <c r="E224" s="6">
        <v>44477</v>
      </c>
      <c r="F224" s="7">
        <f t="shared" ca="1" si="27"/>
        <v>3</v>
      </c>
      <c r="G224" s="5">
        <v>2</v>
      </c>
      <c r="H224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24" s="57">
        <v>2.0449959999999998</v>
      </c>
      <c r="J224" s="34">
        <v>3.5261000000000001E-2</v>
      </c>
      <c r="K224" s="34">
        <f t="shared" si="28"/>
        <v>2.080257</v>
      </c>
      <c r="L224" s="67">
        <f t="shared" si="32"/>
        <v>7.6284877524327769E-5</v>
      </c>
      <c r="M224" s="34">
        <v>1.9381740000000001</v>
      </c>
      <c r="N224" s="79">
        <f t="shared" si="33"/>
        <v>3.6296600390915199E-5</v>
      </c>
      <c r="O224" s="80">
        <v>565</v>
      </c>
      <c r="P224" s="68">
        <f>Table14[[#This Row],[Customer Regisered on MB]]/$O$1</f>
        <v>1.9131666158181971E-4</v>
      </c>
      <c r="Q224" s="194">
        <v>0</v>
      </c>
      <c r="R224" s="107">
        <v>28</v>
      </c>
      <c r="S224" s="107">
        <v>0</v>
      </c>
      <c r="T224" s="107">
        <v>1</v>
      </c>
      <c r="U224" s="195">
        <v>0</v>
      </c>
      <c r="V224" s="16">
        <f>SUM(Table14[[#This Row],[MB Registration]:[Standalone upsell + Rnwl]])</f>
        <v>29</v>
      </c>
      <c r="W224" s="8">
        <v>29</v>
      </c>
      <c r="X224" s="9">
        <f t="shared" si="29"/>
        <v>0</v>
      </c>
      <c r="Y224" s="8">
        <f t="shared" si="30"/>
        <v>0</v>
      </c>
      <c r="Z224" s="42" t="str">
        <f t="shared" si="31"/>
        <v>A. Below 50</v>
      </c>
      <c r="AA224" s="197">
        <v>29</v>
      </c>
      <c r="AB224" s="85">
        <f>IFERROR(Table14[[#This Row],[Phone number available]]/Table14[[#This Row],[Distinct leads]],0)</f>
        <v>1</v>
      </c>
      <c r="AC224" s="84">
        <v>18</v>
      </c>
      <c r="AD224" s="100">
        <f>IFERROR(Table14[[#This Row],[Email available]]/Table14[[#This Row],[Distinct leads]],0)</f>
        <v>0.62068965517241381</v>
      </c>
      <c r="AE224" s="81">
        <v>4</v>
      </c>
      <c r="AF224" s="102">
        <f>IFERROR(Table14[[#This Row],[HNI (as per customer segmentation)]]/Table14[[#This Row],[Phone number available]],0)</f>
        <v>0.13793103448275862</v>
      </c>
      <c r="AG224" s="18">
        <v>27</v>
      </c>
      <c r="AH224" s="9">
        <f>IFERROR(Table14[[#This Row],[MB Registered]]/Table14[[#This Row],[Phone number available]],0)</f>
        <v>0.93103448275862066</v>
      </c>
      <c r="AI224" s="18">
        <v>2</v>
      </c>
      <c r="AJ224" s="9">
        <f>IFERROR(Table14[[#This Row],[IB Registered]]/Table14[[#This Row],[Phone number available]],0)</f>
        <v>6.8965517241379309E-2</v>
      </c>
      <c r="AK224" s="18">
        <v>26</v>
      </c>
      <c r="AL224" s="9">
        <f>IFERROR(Table14[[#This Row],[MB Eligible]]/Table14[[#This Row],[Phone number available]],0)</f>
        <v>0.89655172413793105</v>
      </c>
      <c r="AM224" s="18">
        <v>16</v>
      </c>
      <c r="AN224" s="82">
        <f>IFERROR(Table14[[#This Row],[IB Eligible]]/Table14[[#This Row],[Phone number available]],0)</f>
        <v>0.55172413793103448</v>
      </c>
      <c r="AO224" s="98">
        <f>Table14[[#This Row],[Phone number available]]/$AT$2</f>
        <v>5.0347222222222224E-2</v>
      </c>
    </row>
    <row r="225" spans="1:41" x14ac:dyDescent="0.35">
      <c r="A225" s="11">
        <v>236</v>
      </c>
      <c r="B225" s="5" t="s">
        <v>184</v>
      </c>
      <c r="C225" s="5" t="s">
        <v>343</v>
      </c>
      <c r="D225" s="5" t="s">
        <v>562</v>
      </c>
      <c r="E225" s="6">
        <v>44596</v>
      </c>
      <c r="F225" s="7">
        <f t="shared" ca="1" si="27"/>
        <v>3</v>
      </c>
      <c r="G225" s="5">
        <v>3</v>
      </c>
      <c r="H225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25" s="57">
        <v>2.0500910000000001</v>
      </c>
      <c r="J225" s="34">
        <v>0.23241500000000001</v>
      </c>
      <c r="K225" s="34">
        <f t="shared" si="28"/>
        <v>2.2825060000000001</v>
      </c>
      <c r="L225" s="67">
        <f t="shared" si="32"/>
        <v>8.3701528541205855E-5</v>
      </c>
      <c r="M225" s="34">
        <v>1.1341509999999999</v>
      </c>
      <c r="N225" s="79">
        <f t="shared" si="33"/>
        <v>2.1239489142851397E-5</v>
      </c>
      <c r="O225" s="80">
        <v>405</v>
      </c>
      <c r="P225" s="68">
        <f>Table14[[#This Row],[Customer Regisered on MB]]/$O$1</f>
        <v>1.3713849193033094E-4</v>
      </c>
      <c r="Q225" s="194">
        <v>16</v>
      </c>
      <c r="R225" s="107">
        <v>7</v>
      </c>
      <c r="S225" s="107">
        <v>2</v>
      </c>
      <c r="T225" s="107">
        <v>0</v>
      </c>
      <c r="U225" s="195">
        <v>0</v>
      </c>
      <c r="V225" s="16">
        <f>SUM(Table14[[#This Row],[MB Registration]:[Standalone upsell + Rnwl]])</f>
        <v>25</v>
      </c>
      <c r="W225" s="8">
        <v>24</v>
      </c>
      <c r="X225" s="9">
        <f t="shared" si="29"/>
        <v>4.0000000000000036E-2</v>
      </c>
      <c r="Y225" s="8">
        <f t="shared" si="30"/>
        <v>1</v>
      </c>
      <c r="Z225" s="42" t="str">
        <f t="shared" si="31"/>
        <v>A. Below 50</v>
      </c>
      <c r="AA225" s="197">
        <v>24</v>
      </c>
      <c r="AB225" s="85">
        <f>IFERROR(Table14[[#This Row],[Phone number available]]/Table14[[#This Row],[Distinct leads]],0)</f>
        <v>1</v>
      </c>
      <c r="AC225" s="84">
        <v>10</v>
      </c>
      <c r="AD225" s="100">
        <f>IFERROR(Table14[[#This Row],[Email available]]/Table14[[#This Row],[Distinct leads]],0)</f>
        <v>0.41666666666666669</v>
      </c>
      <c r="AE225" s="81">
        <v>3</v>
      </c>
      <c r="AF225" s="102">
        <f>IFERROR(Table14[[#This Row],[HNI (as per customer segmentation)]]/Table14[[#This Row],[Phone number available]],0)</f>
        <v>0.125</v>
      </c>
      <c r="AG225" s="18">
        <v>3</v>
      </c>
      <c r="AH225" s="9">
        <f>IFERROR(Table14[[#This Row],[MB Registered]]/Table14[[#This Row],[Phone number available]],0)</f>
        <v>0.125</v>
      </c>
      <c r="AI225" s="18">
        <v>1</v>
      </c>
      <c r="AJ225" s="9">
        <f>IFERROR(Table14[[#This Row],[IB Registered]]/Table14[[#This Row],[Phone number available]],0)</f>
        <v>4.1666666666666664E-2</v>
      </c>
      <c r="AK225" s="18">
        <v>19</v>
      </c>
      <c r="AL225" s="9">
        <f>IFERROR(Table14[[#This Row],[MB Eligible]]/Table14[[#This Row],[Phone number available]],0)</f>
        <v>0.79166666666666663</v>
      </c>
      <c r="AM225" s="18">
        <v>9</v>
      </c>
      <c r="AN225" s="82">
        <f>IFERROR(Table14[[#This Row],[IB Eligible]]/Table14[[#This Row],[Phone number available]],0)</f>
        <v>0.375</v>
      </c>
      <c r="AO225" s="98">
        <f>Table14[[#This Row],[Phone number available]]/$AT$2</f>
        <v>4.1666666666666664E-2</v>
      </c>
    </row>
    <row r="226" spans="1:41" x14ac:dyDescent="0.35">
      <c r="A226" s="11">
        <v>237</v>
      </c>
      <c r="B226" s="5" t="s">
        <v>190</v>
      </c>
      <c r="C226" s="5" t="s">
        <v>343</v>
      </c>
      <c r="D226" s="5" t="s">
        <v>563</v>
      </c>
      <c r="E226" s="6">
        <v>44607</v>
      </c>
      <c r="F226" s="7">
        <f t="shared" ca="1" si="27"/>
        <v>3</v>
      </c>
      <c r="G226" s="5">
        <v>3</v>
      </c>
      <c r="H226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26" s="57">
        <v>1.205209</v>
      </c>
      <c r="J226" s="34">
        <v>0.192163</v>
      </c>
      <c r="K226" s="34">
        <f t="shared" si="28"/>
        <v>1.3973720000000001</v>
      </c>
      <c r="L226" s="67">
        <f t="shared" si="32"/>
        <v>5.1242876181128073E-5</v>
      </c>
      <c r="M226" s="34">
        <v>1.4955290000000001</v>
      </c>
      <c r="N226" s="79">
        <f t="shared" si="33"/>
        <v>2.8007092493256552E-5</v>
      </c>
      <c r="O226" s="80">
        <v>320</v>
      </c>
      <c r="P226" s="68">
        <f>Table14[[#This Row],[Customer Regisered on MB]]/$O$1</f>
        <v>1.0835633930297754E-4</v>
      </c>
      <c r="Q226" s="194">
        <v>2</v>
      </c>
      <c r="R226" s="107">
        <v>5</v>
      </c>
      <c r="S226" s="107">
        <v>0</v>
      </c>
      <c r="T226" s="107">
        <v>0</v>
      </c>
      <c r="U226" s="195">
        <v>0</v>
      </c>
      <c r="V226" s="16">
        <f>SUM(Table14[[#This Row],[MB Registration]:[Standalone upsell + Rnwl]])</f>
        <v>7</v>
      </c>
      <c r="W226" s="8">
        <v>7</v>
      </c>
      <c r="X226" s="9">
        <f t="shared" si="29"/>
        <v>0</v>
      </c>
      <c r="Y226" s="8">
        <f t="shared" si="30"/>
        <v>0</v>
      </c>
      <c r="Z226" s="42" t="str">
        <f t="shared" si="31"/>
        <v>A. Below 50</v>
      </c>
      <c r="AA226" s="197">
        <v>7</v>
      </c>
      <c r="AB226" s="85">
        <f>IFERROR(Table14[[#This Row],[Phone number available]]/Table14[[#This Row],[Distinct leads]],0)</f>
        <v>1</v>
      </c>
      <c r="AC226" s="84">
        <v>3</v>
      </c>
      <c r="AD226" s="100">
        <f>IFERROR(Table14[[#This Row],[Email available]]/Table14[[#This Row],[Distinct leads]],0)</f>
        <v>0.42857142857142855</v>
      </c>
      <c r="AE226" s="81">
        <v>0</v>
      </c>
      <c r="AF226" s="102">
        <f>IFERROR(Table14[[#This Row],[HNI (as per customer segmentation)]]/Table14[[#This Row],[Phone number available]],0)</f>
        <v>0</v>
      </c>
      <c r="AG226" s="18">
        <v>4</v>
      </c>
      <c r="AH226" s="9">
        <f>IFERROR(Table14[[#This Row],[MB Registered]]/Table14[[#This Row],[Phone number available]],0)</f>
        <v>0.5714285714285714</v>
      </c>
      <c r="AI226" s="18">
        <v>1</v>
      </c>
      <c r="AJ226" s="9">
        <f>IFERROR(Table14[[#This Row],[IB Registered]]/Table14[[#This Row],[Phone number available]],0)</f>
        <v>0.14285714285714285</v>
      </c>
      <c r="AK226" s="18">
        <v>7</v>
      </c>
      <c r="AL226" s="9">
        <f>IFERROR(Table14[[#This Row],[MB Eligible]]/Table14[[#This Row],[Phone number available]],0)</f>
        <v>1</v>
      </c>
      <c r="AM226" s="18">
        <v>3</v>
      </c>
      <c r="AN226" s="82">
        <f>IFERROR(Table14[[#This Row],[IB Eligible]]/Table14[[#This Row],[Phone number available]],0)</f>
        <v>0.42857142857142855</v>
      </c>
      <c r="AO226" s="98">
        <f>Table14[[#This Row],[Phone number available]]/$AT$2</f>
        <v>1.2152777777777778E-2</v>
      </c>
    </row>
    <row r="227" spans="1:41" x14ac:dyDescent="0.35">
      <c r="A227" s="11">
        <v>238</v>
      </c>
      <c r="B227" s="5" t="s">
        <v>190</v>
      </c>
      <c r="C227" s="5" t="s">
        <v>343</v>
      </c>
      <c r="D227" s="5" t="s">
        <v>564</v>
      </c>
      <c r="E227" s="6">
        <v>44538</v>
      </c>
      <c r="F227" s="7">
        <f t="shared" ca="1" si="27"/>
        <v>3</v>
      </c>
      <c r="G227" s="5">
        <v>3</v>
      </c>
      <c r="H227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27" s="57">
        <v>5.1172899999999997</v>
      </c>
      <c r="J227" s="34">
        <v>0.95487900000000003</v>
      </c>
      <c r="K227" s="34">
        <f t="shared" si="28"/>
        <v>6.0721689999999997</v>
      </c>
      <c r="L227" s="67">
        <f t="shared" si="32"/>
        <v>2.2267184702275716E-4</v>
      </c>
      <c r="M227" s="34">
        <v>9.8076740000000004</v>
      </c>
      <c r="N227" s="79">
        <f t="shared" si="33"/>
        <v>1.8367041552635051E-4</v>
      </c>
      <c r="O227" s="80">
        <v>1134</v>
      </c>
      <c r="P227" s="68">
        <f>Table14[[#This Row],[Customer Regisered on MB]]/$O$1</f>
        <v>3.8398777740492664E-4</v>
      </c>
      <c r="Q227" s="194">
        <v>2</v>
      </c>
      <c r="R227" s="107">
        <v>12</v>
      </c>
      <c r="S227" s="107">
        <v>0</v>
      </c>
      <c r="T227" s="107">
        <v>1</v>
      </c>
      <c r="U227" s="195">
        <v>0</v>
      </c>
      <c r="V227" s="16">
        <f>SUM(Table14[[#This Row],[MB Registration]:[Standalone upsell + Rnwl]])</f>
        <v>15</v>
      </c>
      <c r="W227" s="8">
        <v>18</v>
      </c>
      <c r="X227" s="9">
        <f t="shared" si="29"/>
        <v>-0.19999999999999996</v>
      </c>
      <c r="Y227" s="8">
        <f t="shared" si="30"/>
        <v>-3</v>
      </c>
      <c r="Z227" s="42" t="str">
        <f t="shared" si="31"/>
        <v>A. Below 50</v>
      </c>
      <c r="AA227" s="197">
        <v>18</v>
      </c>
      <c r="AB227" s="85">
        <f>IFERROR(Table14[[#This Row],[Phone number available]]/Table14[[#This Row],[Distinct leads]],0)</f>
        <v>1</v>
      </c>
      <c r="AC227" s="84">
        <v>13</v>
      </c>
      <c r="AD227" s="100">
        <f>IFERROR(Table14[[#This Row],[Email available]]/Table14[[#This Row],[Distinct leads]],0)</f>
        <v>0.72222222222222221</v>
      </c>
      <c r="AE227" s="81">
        <v>0</v>
      </c>
      <c r="AF227" s="102">
        <f>IFERROR(Table14[[#This Row],[HNI (as per customer segmentation)]]/Table14[[#This Row],[Phone number available]],0)</f>
        <v>0</v>
      </c>
      <c r="AG227" s="18">
        <v>15</v>
      </c>
      <c r="AH227" s="9">
        <f>IFERROR(Table14[[#This Row],[MB Registered]]/Table14[[#This Row],[Phone number available]],0)</f>
        <v>0.83333333333333337</v>
      </c>
      <c r="AI227" s="18">
        <v>0</v>
      </c>
      <c r="AJ227" s="9">
        <f>IFERROR(Table14[[#This Row],[IB Registered]]/Table14[[#This Row],[Phone number available]],0)</f>
        <v>0</v>
      </c>
      <c r="AK227" s="18">
        <v>15</v>
      </c>
      <c r="AL227" s="9">
        <f>IFERROR(Table14[[#This Row],[MB Eligible]]/Table14[[#This Row],[Phone number available]],0)</f>
        <v>0.83333333333333337</v>
      </c>
      <c r="AM227" s="18">
        <v>10</v>
      </c>
      <c r="AN227" s="82">
        <f>IFERROR(Table14[[#This Row],[IB Eligible]]/Table14[[#This Row],[Phone number available]],0)</f>
        <v>0.55555555555555558</v>
      </c>
      <c r="AO227" s="98">
        <f>Table14[[#This Row],[Phone number available]]/$AT$2</f>
        <v>3.125E-2</v>
      </c>
    </row>
    <row r="228" spans="1:41" x14ac:dyDescent="0.35">
      <c r="A228" s="11">
        <v>239</v>
      </c>
      <c r="B228" s="5" t="s">
        <v>312</v>
      </c>
      <c r="C228" s="5" t="s">
        <v>340</v>
      </c>
      <c r="D228" s="5" t="s">
        <v>565</v>
      </c>
      <c r="E228" s="6">
        <v>44578</v>
      </c>
      <c r="F228" s="7">
        <f t="shared" ca="1" si="27"/>
        <v>3</v>
      </c>
      <c r="G228" s="5">
        <v>4</v>
      </c>
      <c r="H228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28" s="57">
        <v>5.0377739999999998</v>
      </c>
      <c r="J228" s="34">
        <v>1.2549090000000001</v>
      </c>
      <c r="K228" s="34">
        <f t="shared" si="28"/>
        <v>6.2926830000000002</v>
      </c>
      <c r="L228" s="67">
        <f t="shared" si="32"/>
        <v>2.3075829186221676E-4</v>
      </c>
      <c r="M228" s="34">
        <v>23.234603</v>
      </c>
      <c r="N228" s="79">
        <f t="shared" si="33"/>
        <v>4.3511939605657667E-4</v>
      </c>
      <c r="O228" s="80">
        <v>826</v>
      </c>
      <c r="P228" s="68">
        <f>Table14[[#This Row],[Customer Regisered on MB]]/$O$1</f>
        <v>2.7969480082581076E-4</v>
      </c>
      <c r="Q228" s="194">
        <v>2</v>
      </c>
      <c r="R228" s="107">
        <v>73</v>
      </c>
      <c r="S228" s="107">
        <v>4</v>
      </c>
      <c r="T228" s="107">
        <v>3</v>
      </c>
      <c r="U228" s="195">
        <v>0</v>
      </c>
      <c r="V228" s="16">
        <f>SUM(Table14[[#This Row],[MB Registration]:[Standalone upsell + Rnwl]])</f>
        <v>82</v>
      </c>
      <c r="W228" s="8">
        <v>84</v>
      </c>
      <c r="X228" s="9">
        <f t="shared" si="29"/>
        <v>-2.4390243902439046E-2</v>
      </c>
      <c r="Y228" s="8">
        <f t="shared" si="30"/>
        <v>-2</v>
      </c>
      <c r="Z228" s="42" t="str">
        <f t="shared" si="31"/>
        <v>B. 50-100</v>
      </c>
      <c r="AA228" s="197">
        <v>84</v>
      </c>
      <c r="AB228" s="85">
        <f>IFERROR(Table14[[#This Row],[Phone number available]]/Table14[[#This Row],[Distinct leads]],0)</f>
        <v>1</v>
      </c>
      <c r="AC228" s="84">
        <v>52</v>
      </c>
      <c r="AD228" s="100">
        <f>IFERROR(Table14[[#This Row],[Email available]]/Table14[[#This Row],[Distinct leads]],0)</f>
        <v>0.61904761904761907</v>
      </c>
      <c r="AE228" s="81">
        <v>9</v>
      </c>
      <c r="AF228" s="102">
        <f>IFERROR(Table14[[#This Row],[HNI (as per customer segmentation)]]/Table14[[#This Row],[Phone number available]],0)</f>
        <v>0.10714285714285714</v>
      </c>
      <c r="AG228" s="18">
        <v>51</v>
      </c>
      <c r="AH228" s="9">
        <f>IFERROR(Table14[[#This Row],[MB Registered]]/Table14[[#This Row],[Phone number available]],0)</f>
        <v>0.6071428571428571</v>
      </c>
      <c r="AI228" s="18">
        <v>20</v>
      </c>
      <c r="AJ228" s="9">
        <f>IFERROR(Table14[[#This Row],[IB Registered]]/Table14[[#This Row],[Phone number available]],0)</f>
        <v>0.23809523809523808</v>
      </c>
      <c r="AK228" s="18">
        <v>42</v>
      </c>
      <c r="AL228" s="9">
        <f>IFERROR(Table14[[#This Row],[MB Eligible]]/Table14[[#This Row],[Phone number available]],0)</f>
        <v>0.5</v>
      </c>
      <c r="AM228" s="18">
        <v>37</v>
      </c>
      <c r="AN228" s="82">
        <f>IFERROR(Table14[[#This Row],[IB Eligible]]/Table14[[#This Row],[Phone number available]],0)</f>
        <v>0.44047619047619047</v>
      </c>
      <c r="AO228" s="98">
        <f>Table14[[#This Row],[Phone number available]]/$AT$2</f>
        <v>0.14583333333333334</v>
      </c>
    </row>
    <row r="229" spans="1:41" x14ac:dyDescent="0.35">
      <c r="A229" s="11">
        <v>244</v>
      </c>
      <c r="B229" s="5" t="s">
        <v>312</v>
      </c>
      <c r="C229" s="5" t="s">
        <v>340</v>
      </c>
      <c r="D229" s="5" t="s">
        <v>570</v>
      </c>
      <c r="E229" s="6">
        <v>44644</v>
      </c>
      <c r="F229" s="7">
        <f t="shared" ca="1" si="27"/>
        <v>3</v>
      </c>
      <c r="G229" s="5">
        <v>3</v>
      </c>
      <c r="H229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29" s="57">
        <v>5.191675</v>
      </c>
      <c r="J229" s="34">
        <v>0.83682800000000002</v>
      </c>
      <c r="K229" s="34">
        <f t="shared" si="28"/>
        <v>6.0285029999999997</v>
      </c>
      <c r="L229" s="67">
        <f t="shared" si="32"/>
        <v>2.2107057590001739E-4</v>
      </c>
      <c r="M229" s="34">
        <v>18.062017000000001</v>
      </c>
      <c r="N229" s="79">
        <f t="shared" si="33"/>
        <v>3.3825126810230508E-4</v>
      </c>
      <c r="O229" s="80">
        <v>703</v>
      </c>
      <c r="P229" s="68">
        <f>Table14[[#This Row],[Customer Regisered on MB]]/$O$1</f>
        <v>2.3804533290622875E-4</v>
      </c>
      <c r="Q229" s="194">
        <v>10</v>
      </c>
      <c r="R229" s="107">
        <v>58</v>
      </c>
      <c r="S229" s="107">
        <v>1</v>
      </c>
      <c r="T229" s="107">
        <v>2</v>
      </c>
      <c r="U229" s="195">
        <v>0</v>
      </c>
      <c r="V229" s="16">
        <f>SUM(Table14[[#This Row],[MB Registration]:[Standalone upsell + Rnwl]])</f>
        <v>71</v>
      </c>
      <c r="W229" s="8">
        <v>68</v>
      </c>
      <c r="X229" s="9">
        <f t="shared" si="29"/>
        <v>4.2253521126760618E-2</v>
      </c>
      <c r="Y229" s="8">
        <f t="shared" si="30"/>
        <v>3</v>
      </c>
      <c r="Z229" s="42" t="str">
        <f t="shared" si="31"/>
        <v>B. 50-100</v>
      </c>
      <c r="AA229" s="197">
        <v>68</v>
      </c>
      <c r="AB229" s="85">
        <f>IFERROR(Table14[[#This Row],[Phone number available]]/Table14[[#This Row],[Distinct leads]],0)</f>
        <v>1</v>
      </c>
      <c r="AC229" s="84">
        <v>39</v>
      </c>
      <c r="AD229" s="100">
        <f>IFERROR(Table14[[#This Row],[Email available]]/Table14[[#This Row],[Distinct leads]],0)</f>
        <v>0.57352941176470584</v>
      </c>
      <c r="AE229" s="81">
        <v>4</v>
      </c>
      <c r="AF229" s="102">
        <f>IFERROR(Table14[[#This Row],[HNI (as per customer segmentation)]]/Table14[[#This Row],[Phone number available]],0)</f>
        <v>5.8823529411764705E-2</v>
      </c>
      <c r="AG229" s="18">
        <v>48</v>
      </c>
      <c r="AH229" s="9">
        <f>IFERROR(Table14[[#This Row],[MB Registered]]/Table14[[#This Row],[Phone number available]],0)</f>
        <v>0.70588235294117652</v>
      </c>
      <c r="AI229" s="18">
        <v>14</v>
      </c>
      <c r="AJ229" s="9">
        <f>IFERROR(Table14[[#This Row],[IB Registered]]/Table14[[#This Row],[Phone number available]],0)</f>
        <v>0.20588235294117646</v>
      </c>
      <c r="AK229" s="18">
        <v>51</v>
      </c>
      <c r="AL229" s="9">
        <f>IFERROR(Table14[[#This Row],[MB Eligible]]/Table14[[#This Row],[Phone number available]],0)</f>
        <v>0.75</v>
      </c>
      <c r="AM229" s="18">
        <v>35</v>
      </c>
      <c r="AN229" s="82">
        <f>IFERROR(Table14[[#This Row],[IB Eligible]]/Table14[[#This Row],[Phone number available]],0)</f>
        <v>0.51470588235294112</v>
      </c>
      <c r="AO229" s="98">
        <f>Table14[[#This Row],[Phone number available]]/$AT$2</f>
        <v>0.11805555555555555</v>
      </c>
    </row>
    <row r="230" spans="1:41" x14ac:dyDescent="0.35">
      <c r="A230" s="11">
        <v>245</v>
      </c>
      <c r="B230" s="5" t="s">
        <v>181</v>
      </c>
      <c r="C230" s="5" t="s">
        <v>175</v>
      </c>
      <c r="D230" s="5" t="s">
        <v>571</v>
      </c>
      <c r="E230" s="6">
        <v>44608</v>
      </c>
      <c r="F230" s="7">
        <f t="shared" ca="1" si="27"/>
        <v>3</v>
      </c>
      <c r="G230" s="5">
        <v>4</v>
      </c>
      <c r="H230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30" s="57">
        <v>1.7552099999999999</v>
      </c>
      <c r="J230" s="34">
        <v>0.63920500000000002</v>
      </c>
      <c r="K230" s="34">
        <f t="shared" si="28"/>
        <v>2.394415</v>
      </c>
      <c r="L230" s="67">
        <f t="shared" si="32"/>
        <v>8.7805331272728925E-5</v>
      </c>
      <c r="M230" s="34">
        <v>13.506582</v>
      </c>
      <c r="N230" s="79">
        <f t="shared" si="33"/>
        <v>2.5294065935314798E-4</v>
      </c>
      <c r="O230" s="80">
        <v>488</v>
      </c>
      <c r="P230" s="68">
        <f>Table14[[#This Row],[Customer Regisered on MB]]/$O$1</f>
        <v>1.6524341743704072E-4</v>
      </c>
      <c r="Q230" s="194">
        <v>13</v>
      </c>
      <c r="R230" s="107">
        <v>12</v>
      </c>
      <c r="S230" s="107">
        <v>12</v>
      </c>
      <c r="T230" s="107">
        <v>0</v>
      </c>
      <c r="U230" s="195">
        <v>0</v>
      </c>
      <c r="V230" s="16">
        <f>SUM(Table14[[#This Row],[MB Registration]:[Standalone upsell + Rnwl]])</f>
        <v>37</v>
      </c>
      <c r="W230" s="8">
        <v>37</v>
      </c>
      <c r="X230" s="9">
        <f t="shared" si="29"/>
        <v>0</v>
      </c>
      <c r="Y230" s="8">
        <f t="shared" si="30"/>
        <v>0</v>
      </c>
      <c r="Z230" s="42" t="str">
        <f t="shared" si="31"/>
        <v>A. Below 50</v>
      </c>
      <c r="AA230" s="197">
        <v>37</v>
      </c>
      <c r="AB230" s="85">
        <f>IFERROR(Table14[[#This Row],[Phone number available]]/Table14[[#This Row],[Distinct leads]],0)</f>
        <v>1</v>
      </c>
      <c r="AC230" s="84">
        <v>21</v>
      </c>
      <c r="AD230" s="100">
        <f>IFERROR(Table14[[#This Row],[Email available]]/Table14[[#This Row],[Distinct leads]],0)</f>
        <v>0.56756756756756754</v>
      </c>
      <c r="AE230" s="81">
        <v>1</v>
      </c>
      <c r="AF230" s="102">
        <f>IFERROR(Table14[[#This Row],[HNI (as per customer segmentation)]]/Table14[[#This Row],[Phone number available]],0)</f>
        <v>2.7027027027027029E-2</v>
      </c>
      <c r="AG230" s="18">
        <v>13</v>
      </c>
      <c r="AH230" s="9">
        <f>IFERROR(Table14[[#This Row],[MB Registered]]/Table14[[#This Row],[Phone number available]],0)</f>
        <v>0.35135135135135137</v>
      </c>
      <c r="AI230" s="18">
        <v>4</v>
      </c>
      <c r="AJ230" s="9">
        <f>IFERROR(Table14[[#This Row],[IB Registered]]/Table14[[#This Row],[Phone number available]],0)</f>
        <v>0.10810810810810811</v>
      </c>
      <c r="AK230" s="18">
        <v>26</v>
      </c>
      <c r="AL230" s="9">
        <f>IFERROR(Table14[[#This Row],[MB Eligible]]/Table14[[#This Row],[Phone number available]],0)</f>
        <v>0.70270270270270274</v>
      </c>
      <c r="AM230" s="18">
        <v>21</v>
      </c>
      <c r="AN230" s="82">
        <f>IFERROR(Table14[[#This Row],[IB Eligible]]/Table14[[#This Row],[Phone number available]],0)</f>
        <v>0.56756756756756754</v>
      </c>
      <c r="AO230" s="98">
        <f>Table14[[#This Row],[Phone number available]]/$AT$2</f>
        <v>6.4236111111111105E-2</v>
      </c>
    </row>
    <row r="231" spans="1:41" x14ac:dyDescent="0.35">
      <c r="A231" s="11">
        <v>246</v>
      </c>
      <c r="B231" s="5" t="s">
        <v>190</v>
      </c>
      <c r="C231" s="5" t="s">
        <v>175</v>
      </c>
      <c r="D231" s="5" t="s">
        <v>572</v>
      </c>
      <c r="E231" s="6">
        <v>44630</v>
      </c>
      <c r="F231" s="7">
        <f t="shared" ca="1" si="27"/>
        <v>3</v>
      </c>
      <c r="G231" s="5">
        <v>3</v>
      </c>
      <c r="H231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31" s="57">
        <v>2.524257</v>
      </c>
      <c r="J231" s="34">
        <v>0.66780300000000004</v>
      </c>
      <c r="K231" s="34">
        <f t="shared" si="28"/>
        <v>3.1920600000000001</v>
      </c>
      <c r="L231" s="67">
        <f t="shared" si="32"/>
        <v>1.1705568405745332E-4</v>
      </c>
      <c r="M231" s="34">
        <v>13.337407000000001</v>
      </c>
      <c r="N231" s="79">
        <f t="shared" si="33"/>
        <v>2.4977248282661679E-4</v>
      </c>
      <c r="O231" s="80">
        <v>921</v>
      </c>
      <c r="P231" s="68">
        <f>Table14[[#This Row],[Customer Regisered on MB]]/$O$1</f>
        <v>3.1186308905638223E-4</v>
      </c>
      <c r="Q231" s="194">
        <v>13</v>
      </c>
      <c r="R231" s="107">
        <v>13</v>
      </c>
      <c r="S231" s="107">
        <v>8</v>
      </c>
      <c r="T231" s="107">
        <v>0</v>
      </c>
      <c r="U231" s="195">
        <v>0</v>
      </c>
      <c r="V231" s="16">
        <f>SUM(Table14[[#This Row],[MB Registration]:[Standalone upsell + Rnwl]])</f>
        <v>34</v>
      </c>
      <c r="W231" s="8">
        <v>33</v>
      </c>
      <c r="X231" s="9">
        <f t="shared" si="29"/>
        <v>2.9411764705882359E-2</v>
      </c>
      <c r="Y231" s="8">
        <f t="shared" si="30"/>
        <v>1</v>
      </c>
      <c r="Z231" s="42" t="str">
        <f t="shared" si="31"/>
        <v>A. Below 50</v>
      </c>
      <c r="AA231" s="197">
        <v>33</v>
      </c>
      <c r="AB231" s="85">
        <f>IFERROR(Table14[[#This Row],[Phone number available]]/Table14[[#This Row],[Distinct leads]],0)</f>
        <v>1</v>
      </c>
      <c r="AC231" s="84">
        <v>20</v>
      </c>
      <c r="AD231" s="100">
        <f>IFERROR(Table14[[#This Row],[Email available]]/Table14[[#This Row],[Distinct leads]],0)</f>
        <v>0.60606060606060608</v>
      </c>
      <c r="AE231" s="81">
        <v>0</v>
      </c>
      <c r="AF231" s="102">
        <f>IFERROR(Table14[[#This Row],[HNI (as per customer segmentation)]]/Table14[[#This Row],[Phone number available]],0)</f>
        <v>0</v>
      </c>
      <c r="AG231" s="18">
        <v>14</v>
      </c>
      <c r="AH231" s="9">
        <f>IFERROR(Table14[[#This Row],[MB Registered]]/Table14[[#This Row],[Phone number available]],0)</f>
        <v>0.42424242424242425</v>
      </c>
      <c r="AI231" s="18">
        <v>8</v>
      </c>
      <c r="AJ231" s="9">
        <f>IFERROR(Table14[[#This Row],[IB Registered]]/Table14[[#This Row],[Phone number available]],0)</f>
        <v>0.24242424242424243</v>
      </c>
      <c r="AK231" s="18">
        <v>24</v>
      </c>
      <c r="AL231" s="9">
        <f>IFERROR(Table14[[#This Row],[MB Eligible]]/Table14[[#This Row],[Phone number available]],0)</f>
        <v>0.72727272727272729</v>
      </c>
      <c r="AM231" s="18">
        <v>20</v>
      </c>
      <c r="AN231" s="82">
        <f>IFERROR(Table14[[#This Row],[IB Eligible]]/Table14[[#This Row],[Phone number available]],0)</f>
        <v>0.60606060606060608</v>
      </c>
      <c r="AO231" s="98">
        <f>Table14[[#This Row],[Phone number available]]/$AT$2</f>
        <v>5.7291666666666664E-2</v>
      </c>
    </row>
    <row r="232" spans="1:41" x14ac:dyDescent="0.35">
      <c r="A232" s="11">
        <v>247</v>
      </c>
      <c r="B232" s="5" t="s">
        <v>188</v>
      </c>
      <c r="C232" s="5" t="s">
        <v>343</v>
      </c>
      <c r="D232" s="5" t="s">
        <v>573</v>
      </c>
      <c r="E232" s="6">
        <v>44638</v>
      </c>
      <c r="F232" s="7">
        <f t="shared" ca="1" si="27"/>
        <v>3</v>
      </c>
      <c r="G232" s="5">
        <v>2</v>
      </c>
      <c r="H232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32" s="57">
        <v>1.1278809999999999</v>
      </c>
      <c r="J232" s="34">
        <v>5.3371000000000002E-2</v>
      </c>
      <c r="K232" s="34">
        <f t="shared" si="28"/>
        <v>1.181252</v>
      </c>
      <c r="L232" s="67">
        <f t="shared" si="32"/>
        <v>4.3317563236353592E-5</v>
      </c>
      <c r="M232" s="34">
        <v>12.813043</v>
      </c>
      <c r="N232" s="79">
        <f t="shared" si="33"/>
        <v>2.3995260568071458E-4</v>
      </c>
      <c r="O232" s="80">
        <v>138</v>
      </c>
      <c r="P232" s="68">
        <f>Table14[[#This Row],[Customer Regisered on MB]]/$O$1</f>
        <v>4.6728671324409058E-5</v>
      </c>
      <c r="Q232" s="194">
        <v>1</v>
      </c>
      <c r="R232" s="107">
        <v>23</v>
      </c>
      <c r="S232" s="107">
        <v>3</v>
      </c>
      <c r="T232" s="107">
        <v>0</v>
      </c>
      <c r="U232" s="195">
        <v>0</v>
      </c>
      <c r="V232" s="16">
        <f>SUM(Table14[[#This Row],[MB Registration]:[Standalone upsell + Rnwl]])</f>
        <v>27</v>
      </c>
      <c r="W232" s="8">
        <v>27</v>
      </c>
      <c r="X232" s="9">
        <f t="shared" si="29"/>
        <v>0</v>
      </c>
      <c r="Y232" s="8">
        <f t="shared" si="30"/>
        <v>0</v>
      </c>
      <c r="Z232" s="42" t="str">
        <f t="shared" si="31"/>
        <v>A. Below 50</v>
      </c>
      <c r="AA232" s="197">
        <v>27</v>
      </c>
      <c r="AB232" s="85">
        <f>IFERROR(Table14[[#This Row],[Phone number available]]/Table14[[#This Row],[Distinct leads]],0)</f>
        <v>1</v>
      </c>
      <c r="AC232" s="84">
        <v>6</v>
      </c>
      <c r="AD232" s="100">
        <f>IFERROR(Table14[[#This Row],[Email available]]/Table14[[#This Row],[Distinct leads]],0)</f>
        <v>0.22222222222222221</v>
      </c>
      <c r="AE232" s="81">
        <v>0</v>
      </c>
      <c r="AF232" s="102">
        <f>IFERROR(Table14[[#This Row],[HNI (as per customer segmentation)]]/Table14[[#This Row],[Phone number available]],0)</f>
        <v>0</v>
      </c>
      <c r="AG232" s="18">
        <v>12</v>
      </c>
      <c r="AH232" s="9">
        <f>IFERROR(Table14[[#This Row],[MB Registered]]/Table14[[#This Row],[Phone number available]],0)</f>
        <v>0.44444444444444442</v>
      </c>
      <c r="AI232" s="18">
        <v>3</v>
      </c>
      <c r="AJ232" s="9">
        <f>IFERROR(Table14[[#This Row],[IB Registered]]/Table14[[#This Row],[Phone number available]],0)</f>
        <v>0.1111111111111111</v>
      </c>
      <c r="AK232" s="18">
        <v>17</v>
      </c>
      <c r="AL232" s="9">
        <f>IFERROR(Table14[[#This Row],[MB Eligible]]/Table14[[#This Row],[Phone number available]],0)</f>
        <v>0.62962962962962965</v>
      </c>
      <c r="AM232" s="18">
        <v>7</v>
      </c>
      <c r="AN232" s="82">
        <f>IFERROR(Table14[[#This Row],[IB Eligible]]/Table14[[#This Row],[Phone number available]],0)</f>
        <v>0.25925925925925924</v>
      </c>
      <c r="AO232" s="98">
        <f>Table14[[#This Row],[Phone number available]]/$AT$2</f>
        <v>4.6875E-2</v>
      </c>
    </row>
    <row r="233" spans="1:41" x14ac:dyDescent="0.35">
      <c r="A233" s="11">
        <v>248</v>
      </c>
      <c r="B233" s="5" t="s">
        <v>312</v>
      </c>
      <c r="C233" s="5" t="s">
        <v>343</v>
      </c>
      <c r="D233" s="5" t="s">
        <v>574</v>
      </c>
      <c r="E233" s="6">
        <v>44623</v>
      </c>
      <c r="F233" s="7">
        <f t="shared" ca="1" si="27"/>
        <v>3</v>
      </c>
      <c r="G233" s="5">
        <v>3</v>
      </c>
      <c r="H233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33" s="57">
        <v>5.7512129999999999</v>
      </c>
      <c r="J233" s="34">
        <v>0.24</v>
      </c>
      <c r="K233" s="34">
        <f t="shared" si="28"/>
        <v>5.9912130000000001</v>
      </c>
      <c r="L233" s="67">
        <f t="shared" si="32"/>
        <v>2.1970311837775827E-4</v>
      </c>
      <c r="M233" s="34">
        <v>8.1815949999999997</v>
      </c>
      <c r="N233" s="79">
        <f t="shared" si="33"/>
        <v>1.5321848516970603E-4</v>
      </c>
      <c r="O233" s="80">
        <v>428</v>
      </c>
      <c r="P233" s="68">
        <f>Table14[[#This Row],[Customer Regisered on MB]]/$O$1</f>
        <v>1.4492660381773244E-4</v>
      </c>
      <c r="Q233" s="194">
        <v>10</v>
      </c>
      <c r="R233" s="107">
        <v>30</v>
      </c>
      <c r="S233" s="107">
        <v>0</v>
      </c>
      <c r="T233" s="107">
        <v>0</v>
      </c>
      <c r="U233" s="195">
        <v>0</v>
      </c>
      <c r="V233" s="16">
        <f>SUM(Table14[[#This Row],[MB Registration]:[Standalone upsell + Rnwl]])</f>
        <v>40</v>
      </c>
      <c r="W233" s="8">
        <v>40</v>
      </c>
      <c r="X233" s="9">
        <f t="shared" si="29"/>
        <v>0</v>
      </c>
      <c r="Y233" s="8">
        <f t="shared" si="30"/>
        <v>0</v>
      </c>
      <c r="Z233" s="42" t="str">
        <f t="shared" si="31"/>
        <v>A. Below 50</v>
      </c>
      <c r="AA233" s="197">
        <v>40</v>
      </c>
      <c r="AB233" s="85">
        <f>IFERROR(Table14[[#This Row],[Phone number available]]/Table14[[#This Row],[Distinct leads]],0)</f>
        <v>1</v>
      </c>
      <c r="AC233" s="84">
        <v>24</v>
      </c>
      <c r="AD233" s="100">
        <f>IFERROR(Table14[[#This Row],[Email available]]/Table14[[#This Row],[Distinct leads]],0)</f>
        <v>0.6</v>
      </c>
      <c r="AE233" s="81">
        <v>3</v>
      </c>
      <c r="AF233" s="102">
        <f>IFERROR(Table14[[#This Row],[HNI (as per customer segmentation)]]/Table14[[#This Row],[Phone number available]],0)</f>
        <v>7.4999999999999997E-2</v>
      </c>
      <c r="AG233" s="18">
        <v>15</v>
      </c>
      <c r="AH233" s="9">
        <f>IFERROR(Table14[[#This Row],[MB Registered]]/Table14[[#This Row],[Phone number available]],0)</f>
        <v>0.375</v>
      </c>
      <c r="AI233" s="18">
        <v>9</v>
      </c>
      <c r="AJ233" s="9">
        <f>IFERROR(Table14[[#This Row],[IB Registered]]/Table14[[#This Row],[Phone number available]],0)</f>
        <v>0.22500000000000001</v>
      </c>
      <c r="AK233" s="18">
        <v>27</v>
      </c>
      <c r="AL233" s="9">
        <f>IFERROR(Table14[[#This Row],[MB Eligible]]/Table14[[#This Row],[Phone number available]],0)</f>
        <v>0.67500000000000004</v>
      </c>
      <c r="AM233" s="18">
        <v>21</v>
      </c>
      <c r="AN233" s="82">
        <f>IFERROR(Table14[[#This Row],[IB Eligible]]/Table14[[#This Row],[Phone number available]],0)</f>
        <v>0.52500000000000002</v>
      </c>
      <c r="AO233" s="98">
        <f>Table14[[#This Row],[Phone number available]]/$AT$2</f>
        <v>6.9444444444444448E-2</v>
      </c>
    </row>
    <row r="234" spans="1:41" x14ac:dyDescent="0.35">
      <c r="A234" s="11">
        <v>249</v>
      </c>
      <c r="B234" s="5" t="s">
        <v>312</v>
      </c>
      <c r="C234" s="5" t="s">
        <v>340</v>
      </c>
      <c r="D234" s="5" t="s">
        <v>575</v>
      </c>
      <c r="E234" s="6">
        <v>44643</v>
      </c>
      <c r="F234" s="7">
        <f t="shared" ca="1" si="27"/>
        <v>3</v>
      </c>
      <c r="G234" s="5">
        <v>4</v>
      </c>
      <c r="H234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34" s="57">
        <v>3.7592759999999998</v>
      </c>
      <c r="J234" s="34">
        <v>0.55922099999999997</v>
      </c>
      <c r="K234" s="34">
        <f t="shared" si="28"/>
        <v>4.3184969999999998</v>
      </c>
      <c r="L234" s="67">
        <f t="shared" si="32"/>
        <v>1.5836313240824419E-4</v>
      </c>
      <c r="M234" s="34">
        <v>86.171262999999996</v>
      </c>
      <c r="N234" s="79">
        <f t="shared" si="33"/>
        <v>1.6137477328100863E-3</v>
      </c>
      <c r="O234" s="80">
        <v>518</v>
      </c>
      <c r="P234" s="68">
        <f>Table14[[#This Row],[Customer Regisered on MB]]/$O$1</f>
        <v>1.7540182424669487E-4</v>
      </c>
      <c r="Q234" s="194">
        <v>6</v>
      </c>
      <c r="R234" s="107">
        <v>2</v>
      </c>
      <c r="S234" s="107">
        <v>3</v>
      </c>
      <c r="T234" s="107">
        <v>0</v>
      </c>
      <c r="U234" s="195">
        <v>0</v>
      </c>
      <c r="V234" s="16">
        <f>SUM(Table14[[#This Row],[MB Registration]:[Standalone upsell + Rnwl]])</f>
        <v>11</v>
      </c>
      <c r="W234" s="8">
        <v>13</v>
      </c>
      <c r="X234" s="9">
        <f t="shared" si="29"/>
        <v>-0.18181818181818188</v>
      </c>
      <c r="Y234" s="8">
        <f t="shared" si="30"/>
        <v>-2</v>
      </c>
      <c r="Z234" s="42" t="str">
        <f t="shared" si="31"/>
        <v>A. Below 50</v>
      </c>
      <c r="AA234" s="197">
        <v>12</v>
      </c>
      <c r="AB234" s="85">
        <f>IFERROR(Table14[[#This Row],[Phone number available]]/Table14[[#This Row],[Distinct leads]],0)</f>
        <v>0.92307692307692313</v>
      </c>
      <c r="AC234" s="84">
        <v>7</v>
      </c>
      <c r="AD234" s="100">
        <f>IFERROR(Table14[[#This Row],[Email available]]/Table14[[#This Row],[Distinct leads]],0)</f>
        <v>0.53846153846153844</v>
      </c>
      <c r="AE234" s="81">
        <v>1</v>
      </c>
      <c r="AF234" s="102">
        <f>IFERROR(Table14[[#This Row],[HNI (as per customer segmentation)]]/Table14[[#This Row],[Phone number available]],0)</f>
        <v>8.3333333333333329E-2</v>
      </c>
      <c r="AG234" s="18">
        <v>6</v>
      </c>
      <c r="AH234" s="9">
        <f>IFERROR(Table14[[#This Row],[MB Registered]]/Table14[[#This Row],[Phone number available]],0)</f>
        <v>0.5</v>
      </c>
      <c r="AI234" s="18">
        <v>3</v>
      </c>
      <c r="AJ234" s="9">
        <f>IFERROR(Table14[[#This Row],[IB Registered]]/Table14[[#This Row],[Phone number available]],0)</f>
        <v>0.25</v>
      </c>
      <c r="AK234" s="18">
        <v>11</v>
      </c>
      <c r="AL234" s="9">
        <f>IFERROR(Table14[[#This Row],[MB Eligible]]/Table14[[#This Row],[Phone number available]],0)</f>
        <v>0.91666666666666663</v>
      </c>
      <c r="AM234" s="18">
        <v>7</v>
      </c>
      <c r="AN234" s="82">
        <f>IFERROR(Table14[[#This Row],[IB Eligible]]/Table14[[#This Row],[Phone number available]],0)</f>
        <v>0.58333333333333337</v>
      </c>
      <c r="AO234" s="98">
        <f>Table14[[#This Row],[Phone number available]]/$AT$2</f>
        <v>2.0833333333333332E-2</v>
      </c>
    </row>
    <row r="235" spans="1:41" x14ac:dyDescent="0.35">
      <c r="A235" s="11">
        <v>251</v>
      </c>
      <c r="B235" s="5" t="s">
        <v>181</v>
      </c>
      <c r="C235" s="5" t="s">
        <v>356</v>
      </c>
      <c r="D235" s="5" t="s">
        <v>577</v>
      </c>
      <c r="E235" s="6">
        <v>24471</v>
      </c>
      <c r="F235" s="7">
        <f t="shared" ca="1" si="27"/>
        <v>58</v>
      </c>
      <c r="G235" s="5">
        <v>8</v>
      </c>
      <c r="H23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35" s="57">
        <v>40.857472999999999</v>
      </c>
      <c r="J235" s="34">
        <v>6.7614830000000001</v>
      </c>
      <c r="K235" s="34">
        <f t="shared" si="28"/>
        <v>47.618955999999997</v>
      </c>
      <c r="L235" s="67">
        <f t="shared" si="32"/>
        <v>1.7462295410116888E-3</v>
      </c>
      <c r="M235" s="34">
        <v>90.465866000000005</v>
      </c>
      <c r="N235" s="79">
        <f t="shared" si="33"/>
        <v>1.6941736847259751E-3</v>
      </c>
      <c r="O235" s="80">
        <v>5297</v>
      </c>
      <c r="P235" s="68">
        <f>Table14[[#This Row],[Customer Regisered on MB]]/$O$1</f>
        <v>1.7936360290245999E-3</v>
      </c>
      <c r="Q235" s="194">
        <v>215</v>
      </c>
      <c r="R235" s="107">
        <v>379</v>
      </c>
      <c r="S235" s="107">
        <v>37</v>
      </c>
      <c r="T235" s="107">
        <v>31</v>
      </c>
      <c r="U235" s="195">
        <v>2</v>
      </c>
      <c r="V235" s="16">
        <f>SUM(Table14[[#This Row],[MB Registration]:[Standalone upsell + Rnwl]])</f>
        <v>664</v>
      </c>
      <c r="W235" s="8">
        <v>660</v>
      </c>
      <c r="X235" s="9">
        <f t="shared" si="29"/>
        <v>6.0240963855421326E-3</v>
      </c>
      <c r="Y235" s="8">
        <f t="shared" si="30"/>
        <v>4</v>
      </c>
      <c r="Z235" s="42" t="str">
        <f t="shared" si="31"/>
        <v>E. 500-750</v>
      </c>
      <c r="AA235" s="197">
        <v>660</v>
      </c>
      <c r="AB235" s="85">
        <f>IFERROR(Table14[[#This Row],[Phone number available]]/Table14[[#This Row],[Distinct leads]],0)</f>
        <v>1</v>
      </c>
      <c r="AC235" s="84">
        <v>162</v>
      </c>
      <c r="AD235" s="100">
        <f>IFERROR(Table14[[#This Row],[Email available]]/Table14[[#This Row],[Distinct leads]],0)</f>
        <v>0.24545454545454545</v>
      </c>
      <c r="AE235" s="81">
        <v>33</v>
      </c>
      <c r="AF235" s="102">
        <f>IFERROR(Table14[[#This Row],[HNI (as per customer segmentation)]]/Table14[[#This Row],[Phone number available]],0)</f>
        <v>0.05</v>
      </c>
      <c r="AG235" s="18">
        <v>261</v>
      </c>
      <c r="AH235" s="9">
        <f>IFERROR(Table14[[#This Row],[MB Registered]]/Table14[[#This Row],[Phone number available]],0)</f>
        <v>0.39545454545454545</v>
      </c>
      <c r="AI235" s="18">
        <v>66</v>
      </c>
      <c r="AJ235" s="9">
        <f>IFERROR(Table14[[#This Row],[IB Registered]]/Table14[[#This Row],[Phone number available]],0)</f>
        <v>0.1</v>
      </c>
      <c r="AK235" s="18">
        <v>534</v>
      </c>
      <c r="AL235" s="9">
        <f>IFERROR(Table14[[#This Row],[MB Eligible]]/Table14[[#This Row],[Phone number available]],0)</f>
        <v>0.80909090909090908</v>
      </c>
      <c r="AM235" s="18">
        <v>151</v>
      </c>
      <c r="AN235" s="82">
        <f>IFERROR(Table14[[#This Row],[IB Eligible]]/Table14[[#This Row],[Phone number available]],0)</f>
        <v>0.22878787878787879</v>
      </c>
      <c r="AO235" s="98">
        <f>Table14[[#This Row],[Phone number available]]/$AT$2</f>
        <v>1.1458333333333333</v>
      </c>
    </row>
    <row r="236" spans="1:41" x14ac:dyDescent="0.35">
      <c r="A236" s="11">
        <v>252</v>
      </c>
      <c r="B236" s="5" t="s">
        <v>174</v>
      </c>
      <c r="C236" s="5" t="s">
        <v>175</v>
      </c>
      <c r="D236" s="5" t="s">
        <v>198</v>
      </c>
      <c r="E236" s="6">
        <v>26375</v>
      </c>
      <c r="F236" s="7">
        <f t="shared" ca="1" si="27"/>
        <v>53</v>
      </c>
      <c r="G236" s="5">
        <v>5</v>
      </c>
      <c r="H23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36" s="57">
        <v>24.412305</v>
      </c>
      <c r="J236" s="34">
        <v>1.8294429999999999</v>
      </c>
      <c r="K236" s="34">
        <f t="shared" si="28"/>
        <v>26.241748000000001</v>
      </c>
      <c r="L236" s="67">
        <f t="shared" si="32"/>
        <v>9.6230827835420008E-4</v>
      </c>
      <c r="M236" s="34">
        <v>68.451153000000005</v>
      </c>
      <c r="N236" s="79">
        <f t="shared" si="33"/>
        <v>1.2818994304631042E-3</v>
      </c>
      <c r="O236" s="80">
        <v>1983</v>
      </c>
      <c r="P236" s="68">
        <f>Table14[[#This Row],[Customer Regisered on MB]]/$O$1</f>
        <v>6.7147069011813893E-4</v>
      </c>
      <c r="Q236" s="194">
        <v>55</v>
      </c>
      <c r="R236" s="107">
        <v>225</v>
      </c>
      <c r="S236" s="107">
        <v>6</v>
      </c>
      <c r="T236" s="107">
        <v>44</v>
      </c>
      <c r="U236" s="195">
        <v>0</v>
      </c>
      <c r="V236" s="16">
        <f>SUM(Table14[[#This Row],[MB Registration]:[Standalone upsell + Rnwl]])</f>
        <v>330</v>
      </c>
      <c r="W236" s="8">
        <v>325</v>
      </c>
      <c r="X236" s="9">
        <f t="shared" si="29"/>
        <v>1.5151515151515138E-2</v>
      </c>
      <c r="Y236" s="8">
        <f t="shared" si="30"/>
        <v>5</v>
      </c>
      <c r="Z236" s="42" t="str">
        <f t="shared" si="31"/>
        <v>D. 240-500</v>
      </c>
      <c r="AA236" s="197">
        <v>324</v>
      </c>
      <c r="AB236" s="85">
        <f>IFERROR(Table14[[#This Row],[Phone number available]]/Table14[[#This Row],[Distinct leads]],0)</f>
        <v>0.99692307692307691</v>
      </c>
      <c r="AC236" s="84">
        <v>70</v>
      </c>
      <c r="AD236" s="100">
        <f>IFERROR(Table14[[#This Row],[Email available]]/Table14[[#This Row],[Distinct leads]],0)</f>
        <v>0.2153846153846154</v>
      </c>
      <c r="AE236" s="81">
        <v>3</v>
      </c>
      <c r="AF236" s="102">
        <f>IFERROR(Table14[[#This Row],[HNI (as per customer segmentation)]]/Table14[[#This Row],[Phone number available]],0)</f>
        <v>9.2592592592592587E-3</v>
      </c>
      <c r="AG236" s="18">
        <v>120</v>
      </c>
      <c r="AH236" s="9">
        <f>IFERROR(Table14[[#This Row],[MB Registered]]/Table14[[#This Row],[Phone number available]],0)</f>
        <v>0.37037037037037035</v>
      </c>
      <c r="AI236" s="18">
        <v>27</v>
      </c>
      <c r="AJ236" s="9">
        <f>IFERROR(Table14[[#This Row],[IB Registered]]/Table14[[#This Row],[Phone number available]],0)</f>
        <v>8.3333333333333329E-2</v>
      </c>
      <c r="AK236" s="18">
        <v>223</v>
      </c>
      <c r="AL236" s="9">
        <f>IFERROR(Table14[[#This Row],[MB Eligible]]/Table14[[#This Row],[Phone number available]],0)</f>
        <v>0.68827160493827155</v>
      </c>
      <c r="AM236" s="18">
        <v>66</v>
      </c>
      <c r="AN236" s="82">
        <f>IFERROR(Table14[[#This Row],[IB Eligible]]/Table14[[#This Row],[Phone number available]],0)</f>
        <v>0.20370370370370369</v>
      </c>
      <c r="AO236" s="98">
        <f>Table14[[#This Row],[Phone number available]]/$AT$2</f>
        <v>0.5625</v>
      </c>
    </row>
    <row r="237" spans="1:41" x14ac:dyDescent="0.35">
      <c r="A237" s="11">
        <v>253</v>
      </c>
      <c r="B237" s="5" t="s">
        <v>188</v>
      </c>
      <c r="C237" s="5" t="s">
        <v>343</v>
      </c>
      <c r="D237" s="5" t="s">
        <v>578</v>
      </c>
      <c r="E237" s="6">
        <v>26297</v>
      </c>
      <c r="F237" s="7">
        <f t="shared" ca="1" si="27"/>
        <v>53</v>
      </c>
      <c r="G237" s="5">
        <v>4</v>
      </c>
      <c r="H237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37" s="57">
        <v>30.574013000000001</v>
      </c>
      <c r="J237" s="34">
        <v>1.1183879999999999</v>
      </c>
      <c r="K237" s="34">
        <f t="shared" si="28"/>
        <v>31.692401</v>
      </c>
      <c r="L237" s="67">
        <f t="shared" si="32"/>
        <v>1.162188579938384E-3</v>
      </c>
      <c r="M237" s="34">
        <v>15.895136000000001</v>
      </c>
      <c r="N237" s="79">
        <f t="shared" si="33"/>
        <v>2.9767162264649627E-4</v>
      </c>
      <c r="O237" s="80">
        <v>1266</v>
      </c>
      <c r="P237" s="68">
        <f>Table14[[#This Row],[Customer Regisered on MB]]/$O$1</f>
        <v>4.2868476736740484E-4</v>
      </c>
      <c r="Q237" s="194">
        <v>78</v>
      </c>
      <c r="R237" s="107">
        <v>81</v>
      </c>
      <c r="S237" s="107">
        <v>4</v>
      </c>
      <c r="T237" s="107">
        <v>6</v>
      </c>
      <c r="U237" s="195">
        <v>0</v>
      </c>
      <c r="V237" s="16">
        <f>SUM(Table14[[#This Row],[MB Registration]:[Standalone upsell + Rnwl]])</f>
        <v>169</v>
      </c>
      <c r="W237" s="8">
        <v>175</v>
      </c>
      <c r="X237" s="9">
        <f t="shared" si="29"/>
        <v>-3.5502958579881616E-2</v>
      </c>
      <c r="Y237" s="8">
        <f t="shared" si="30"/>
        <v>-6</v>
      </c>
      <c r="Z237" s="42" t="str">
        <f t="shared" si="31"/>
        <v>C. 100-250</v>
      </c>
      <c r="AA237" s="197">
        <v>175</v>
      </c>
      <c r="AB237" s="85">
        <f>IFERROR(Table14[[#This Row],[Phone number available]]/Table14[[#This Row],[Distinct leads]],0)</f>
        <v>1</v>
      </c>
      <c r="AC237" s="84">
        <v>22</v>
      </c>
      <c r="AD237" s="100">
        <f>IFERROR(Table14[[#This Row],[Email available]]/Table14[[#This Row],[Distinct leads]],0)</f>
        <v>0.12571428571428572</v>
      </c>
      <c r="AE237" s="81">
        <v>5</v>
      </c>
      <c r="AF237" s="102">
        <f>IFERROR(Table14[[#This Row],[HNI (as per customer segmentation)]]/Table14[[#This Row],[Phone number available]],0)</f>
        <v>2.8571428571428571E-2</v>
      </c>
      <c r="AG237" s="18">
        <v>45</v>
      </c>
      <c r="AH237" s="9">
        <f>IFERROR(Table14[[#This Row],[MB Registered]]/Table14[[#This Row],[Phone number available]],0)</f>
        <v>0.25714285714285712</v>
      </c>
      <c r="AI237" s="18">
        <v>6</v>
      </c>
      <c r="AJ237" s="9">
        <f>IFERROR(Table14[[#This Row],[IB Registered]]/Table14[[#This Row],[Phone number available]],0)</f>
        <v>3.4285714285714287E-2</v>
      </c>
      <c r="AK237" s="18">
        <v>141</v>
      </c>
      <c r="AL237" s="9">
        <f>IFERROR(Table14[[#This Row],[MB Eligible]]/Table14[[#This Row],[Phone number available]],0)</f>
        <v>0.80571428571428572</v>
      </c>
      <c r="AM237" s="18">
        <v>22</v>
      </c>
      <c r="AN237" s="82">
        <f>IFERROR(Table14[[#This Row],[IB Eligible]]/Table14[[#This Row],[Phone number available]],0)</f>
        <v>0.12571428571428572</v>
      </c>
      <c r="AO237" s="98">
        <f>Table14[[#This Row],[Phone number available]]/$AT$2</f>
        <v>0.30381944444444442</v>
      </c>
    </row>
    <row r="238" spans="1:41" x14ac:dyDescent="0.35">
      <c r="A238" s="11">
        <v>254</v>
      </c>
      <c r="B238" s="5" t="s">
        <v>222</v>
      </c>
      <c r="C238" s="5" t="s">
        <v>356</v>
      </c>
      <c r="D238" s="5" t="s">
        <v>222</v>
      </c>
      <c r="E238" s="6">
        <v>25268</v>
      </c>
      <c r="F238" s="7">
        <f t="shared" ca="1" si="27"/>
        <v>56</v>
      </c>
      <c r="G238" s="5">
        <v>9</v>
      </c>
      <c r="H23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38" s="57">
        <v>47.460147999999997</v>
      </c>
      <c r="J238" s="34">
        <v>7.956061</v>
      </c>
      <c r="K238" s="34">
        <f t="shared" si="28"/>
        <v>55.416208999999995</v>
      </c>
      <c r="L238" s="67">
        <f t="shared" si="32"/>
        <v>2.032161755219451E-3</v>
      </c>
      <c r="M238" s="34">
        <v>59.997416999999999</v>
      </c>
      <c r="N238" s="79">
        <f t="shared" si="33"/>
        <v>1.1235845023904469E-3</v>
      </c>
      <c r="O238" s="80">
        <v>4165</v>
      </c>
      <c r="P238" s="68">
        <f>Table14[[#This Row],[Customer Regisered on MB]]/$O$1</f>
        <v>1.410325478740317E-3</v>
      </c>
      <c r="Q238" s="194">
        <v>243</v>
      </c>
      <c r="R238" s="107">
        <v>192</v>
      </c>
      <c r="S238" s="107">
        <v>43</v>
      </c>
      <c r="T238" s="107">
        <v>21</v>
      </c>
      <c r="U238" s="195">
        <v>0</v>
      </c>
      <c r="V238" s="16">
        <f>SUM(Table14[[#This Row],[MB Registration]:[Standalone upsell + Rnwl]])</f>
        <v>499</v>
      </c>
      <c r="W238" s="8">
        <v>514</v>
      </c>
      <c r="X238" s="9">
        <f t="shared" si="29"/>
        <v>-3.0060120240480881E-2</v>
      </c>
      <c r="Y238" s="8">
        <f t="shared" si="30"/>
        <v>-15</v>
      </c>
      <c r="Z238" s="42" t="str">
        <f t="shared" si="31"/>
        <v>E. 500-750</v>
      </c>
      <c r="AA238" s="197">
        <v>514</v>
      </c>
      <c r="AB238" s="85">
        <f>IFERROR(Table14[[#This Row],[Phone number available]]/Table14[[#This Row],[Distinct leads]],0)</f>
        <v>1</v>
      </c>
      <c r="AC238" s="84">
        <v>146</v>
      </c>
      <c r="AD238" s="100">
        <f>IFERROR(Table14[[#This Row],[Email available]]/Table14[[#This Row],[Distinct leads]],0)</f>
        <v>0.28404669260700388</v>
      </c>
      <c r="AE238" s="81">
        <v>17</v>
      </c>
      <c r="AF238" s="102">
        <f>IFERROR(Table14[[#This Row],[HNI (as per customer segmentation)]]/Table14[[#This Row],[Phone number available]],0)</f>
        <v>3.3073929961089495E-2</v>
      </c>
      <c r="AG238" s="18">
        <v>100</v>
      </c>
      <c r="AH238" s="9">
        <f>IFERROR(Table14[[#This Row],[MB Registered]]/Table14[[#This Row],[Phone number available]],0)</f>
        <v>0.19455252918287938</v>
      </c>
      <c r="AI238" s="18">
        <v>77</v>
      </c>
      <c r="AJ238" s="9">
        <f>IFERROR(Table14[[#This Row],[IB Registered]]/Table14[[#This Row],[Phone number available]],0)</f>
        <v>0.14980544747081712</v>
      </c>
      <c r="AK238" s="18">
        <v>409</v>
      </c>
      <c r="AL238" s="9">
        <f>IFERROR(Table14[[#This Row],[MB Eligible]]/Table14[[#This Row],[Phone number available]],0)</f>
        <v>0.7957198443579766</v>
      </c>
      <c r="AM238" s="18">
        <v>155</v>
      </c>
      <c r="AN238" s="82">
        <f>IFERROR(Table14[[#This Row],[IB Eligible]]/Table14[[#This Row],[Phone number available]],0)</f>
        <v>0.30155642023346302</v>
      </c>
      <c r="AO238" s="98">
        <f>Table14[[#This Row],[Phone number available]]/$AT$2</f>
        <v>0.89236111111111116</v>
      </c>
    </row>
    <row r="239" spans="1:41" x14ac:dyDescent="0.35">
      <c r="A239" s="11">
        <v>255</v>
      </c>
      <c r="B239" s="5" t="s">
        <v>314</v>
      </c>
      <c r="C239" s="5" t="s">
        <v>356</v>
      </c>
      <c r="D239" s="5" t="s">
        <v>579</v>
      </c>
      <c r="E239" s="6">
        <v>28443</v>
      </c>
      <c r="F239" s="7">
        <f t="shared" ca="1" si="27"/>
        <v>47</v>
      </c>
      <c r="G239" s="5">
        <v>9</v>
      </c>
      <c r="H23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39" s="57">
        <v>15.74</v>
      </c>
      <c r="J239" s="34">
        <v>4.8394060000000003</v>
      </c>
      <c r="K239" s="34">
        <f t="shared" si="28"/>
        <v>20.579405999999999</v>
      </c>
      <c r="L239" s="67">
        <f t="shared" si="32"/>
        <v>7.546651525428905E-4</v>
      </c>
      <c r="M239" s="34">
        <v>28.681564999999999</v>
      </c>
      <c r="N239" s="79">
        <f t="shared" si="33"/>
        <v>5.3712582223838508E-4</v>
      </c>
      <c r="O239" s="80">
        <v>3481</v>
      </c>
      <c r="P239" s="68">
        <f>Table14[[#This Row],[Customer Regisered on MB]]/$O$1</f>
        <v>1.1787138034802024E-3</v>
      </c>
      <c r="Q239" s="194">
        <v>44</v>
      </c>
      <c r="R239" s="107">
        <v>69</v>
      </c>
      <c r="S239" s="107">
        <v>18</v>
      </c>
      <c r="T239" s="107">
        <v>9</v>
      </c>
      <c r="U239" s="195">
        <v>0</v>
      </c>
      <c r="V239" s="16">
        <f>SUM(Table14[[#This Row],[MB Registration]:[Standalone upsell + Rnwl]])</f>
        <v>140</v>
      </c>
      <c r="W239" s="8">
        <v>146</v>
      </c>
      <c r="X239" s="9">
        <f t="shared" si="29"/>
        <v>-4.2857142857142927E-2</v>
      </c>
      <c r="Y239" s="8">
        <f t="shared" si="30"/>
        <v>-6</v>
      </c>
      <c r="Z239" s="42" t="str">
        <f t="shared" si="31"/>
        <v>C. 100-250</v>
      </c>
      <c r="AA239" s="197">
        <v>146</v>
      </c>
      <c r="AB239" s="85">
        <f>IFERROR(Table14[[#This Row],[Phone number available]]/Table14[[#This Row],[Distinct leads]],0)</f>
        <v>1</v>
      </c>
      <c r="AC239" s="84">
        <v>45</v>
      </c>
      <c r="AD239" s="100">
        <f>IFERROR(Table14[[#This Row],[Email available]]/Table14[[#This Row],[Distinct leads]],0)</f>
        <v>0.30821917808219179</v>
      </c>
      <c r="AE239" s="81">
        <v>8</v>
      </c>
      <c r="AF239" s="102">
        <f>IFERROR(Table14[[#This Row],[HNI (as per customer segmentation)]]/Table14[[#This Row],[Phone number available]],0)</f>
        <v>5.4794520547945202E-2</v>
      </c>
      <c r="AG239" s="18">
        <v>45</v>
      </c>
      <c r="AH239" s="9">
        <f>IFERROR(Table14[[#This Row],[MB Registered]]/Table14[[#This Row],[Phone number available]],0)</f>
        <v>0.30821917808219179</v>
      </c>
      <c r="AI239" s="18">
        <v>29</v>
      </c>
      <c r="AJ239" s="9">
        <f>IFERROR(Table14[[#This Row],[IB Registered]]/Table14[[#This Row],[Phone number available]],0)</f>
        <v>0.19863013698630136</v>
      </c>
      <c r="AK239" s="18">
        <v>111</v>
      </c>
      <c r="AL239" s="9">
        <f>IFERROR(Table14[[#This Row],[MB Eligible]]/Table14[[#This Row],[Phone number available]],0)</f>
        <v>0.76027397260273977</v>
      </c>
      <c r="AM239" s="18">
        <v>52</v>
      </c>
      <c r="AN239" s="82">
        <f>IFERROR(Table14[[#This Row],[IB Eligible]]/Table14[[#This Row],[Phone number available]],0)</f>
        <v>0.35616438356164382</v>
      </c>
      <c r="AO239" s="98">
        <f>Table14[[#This Row],[Phone number available]]/$AT$2</f>
        <v>0.25347222222222221</v>
      </c>
    </row>
    <row r="240" spans="1:41" x14ac:dyDescent="0.35">
      <c r="A240" s="11">
        <v>256</v>
      </c>
      <c r="B240" s="5" t="s">
        <v>188</v>
      </c>
      <c r="C240" s="5" t="s">
        <v>343</v>
      </c>
      <c r="D240" s="5" t="s">
        <v>580</v>
      </c>
      <c r="E240" s="6">
        <v>28789</v>
      </c>
      <c r="F240" s="7">
        <f t="shared" ca="1" si="27"/>
        <v>46</v>
      </c>
      <c r="G240" s="5">
        <v>5</v>
      </c>
      <c r="H24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40" s="57">
        <v>16.915405</v>
      </c>
      <c r="J240" s="34">
        <v>0.56636699999999995</v>
      </c>
      <c r="K240" s="34">
        <f t="shared" si="28"/>
        <v>17.481771999999999</v>
      </c>
      <c r="L240" s="67">
        <f t="shared" si="32"/>
        <v>6.4107215403107513E-4</v>
      </c>
      <c r="M240" s="34">
        <v>29.750979000000001</v>
      </c>
      <c r="N240" s="79">
        <f t="shared" si="33"/>
        <v>5.5715296769098647E-4</v>
      </c>
      <c r="O240" s="80">
        <v>1397</v>
      </c>
      <c r="P240" s="68">
        <f>Table14[[#This Row],[Customer Regisered on MB]]/$O$1</f>
        <v>4.7304314376956128E-4</v>
      </c>
      <c r="Q240" s="194">
        <v>43</v>
      </c>
      <c r="R240" s="107">
        <v>99</v>
      </c>
      <c r="S240" s="107">
        <v>7</v>
      </c>
      <c r="T240" s="107">
        <v>1</v>
      </c>
      <c r="U240" s="195">
        <v>0</v>
      </c>
      <c r="V240" s="16">
        <f>SUM(Table14[[#This Row],[MB Registration]:[Standalone upsell + Rnwl]])</f>
        <v>150</v>
      </c>
      <c r="W240" s="8">
        <v>158</v>
      </c>
      <c r="X240" s="9">
        <f t="shared" si="29"/>
        <v>-5.3333333333333233E-2</v>
      </c>
      <c r="Y240" s="8">
        <f t="shared" si="30"/>
        <v>-8</v>
      </c>
      <c r="Z240" s="42" t="str">
        <f t="shared" si="31"/>
        <v>C. 100-250</v>
      </c>
      <c r="AA240" s="197">
        <v>158</v>
      </c>
      <c r="AB240" s="85">
        <f>IFERROR(Table14[[#This Row],[Phone number available]]/Table14[[#This Row],[Distinct leads]],0)</f>
        <v>1</v>
      </c>
      <c r="AC240" s="84">
        <v>52</v>
      </c>
      <c r="AD240" s="100">
        <f>IFERROR(Table14[[#This Row],[Email available]]/Table14[[#This Row],[Distinct leads]],0)</f>
        <v>0.32911392405063289</v>
      </c>
      <c r="AE240" s="81">
        <v>2</v>
      </c>
      <c r="AF240" s="102">
        <f>IFERROR(Table14[[#This Row],[HNI (as per customer segmentation)]]/Table14[[#This Row],[Phone number available]],0)</f>
        <v>1.2658227848101266E-2</v>
      </c>
      <c r="AG240" s="18">
        <v>67</v>
      </c>
      <c r="AH240" s="9">
        <f>IFERROR(Table14[[#This Row],[MB Registered]]/Table14[[#This Row],[Phone number available]],0)</f>
        <v>0.42405063291139239</v>
      </c>
      <c r="AI240" s="18">
        <v>15</v>
      </c>
      <c r="AJ240" s="9">
        <f>IFERROR(Table14[[#This Row],[IB Registered]]/Table14[[#This Row],[Phone number available]],0)</f>
        <v>9.49367088607595E-2</v>
      </c>
      <c r="AK240" s="18">
        <v>123</v>
      </c>
      <c r="AL240" s="9">
        <f>IFERROR(Table14[[#This Row],[MB Eligible]]/Table14[[#This Row],[Phone number available]],0)</f>
        <v>0.77848101265822789</v>
      </c>
      <c r="AM240" s="18">
        <v>48</v>
      </c>
      <c r="AN240" s="82">
        <f>IFERROR(Table14[[#This Row],[IB Eligible]]/Table14[[#This Row],[Phone number available]],0)</f>
        <v>0.30379746835443039</v>
      </c>
      <c r="AO240" s="98">
        <f>Table14[[#This Row],[Phone number available]]/$AT$2</f>
        <v>0.27430555555555558</v>
      </c>
    </row>
    <row r="241" spans="1:41" x14ac:dyDescent="0.35">
      <c r="A241" s="11">
        <v>257</v>
      </c>
      <c r="B241" s="5" t="s">
        <v>190</v>
      </c>
      <c r="C241" s="5" t="s">
        <v>175</v>
      </c>
      <c r="D241" s="5" t="s">
        <v>210</v>
      </c>
      <c r="E241" s="6">
        <v>29024</v>
      </c>
      <c r="F241" s="7">
        <f t="shared" ca="1" si="27"/>
        <v>45</v>
      </c>
      <c r="G241" s="5">
        <v>7</v>
      </c>
      <c r="H24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41" s="57">
        <v>37.412728000000001</v>
      </c>
      <c r="J241" s="34">
        <v>2.2227640000000002</v>
      </c>
      <c r="K241" s="34">
        <f t="shared" si="28"/>
        <v>39.635491999999999</v>
      </c>
      <c r="L241" s="67">
        <f t="shared" si="32"/>
        <v>1.4534688035355598E-3</v>
      </c>
      <c r="M241" s="34">
        <v>37.221339</v>
      </c>
      <c r="N241" s="79">
        <f t="shared" si="33"/>
        <v>6.9705200239905554E-4</v>
      </c>
      <c r="O241" s="80">
        <v>5275</v>
      </c>
      <c r="P241" s="68">
        <f>Table14[[#This Row],[Customer Regisered on MB]]/$O$1</f>
        <v>1.7861865306975202E-3</v>
      </c>
      <c r="Q241" s="194">
        <v>210</v>
      </c>
      <c r="R241" s="107">
        <v>191</v>
      </c>
      <c r="S241" s="107">
        <v>8</v>
      </c>
      <c r="T241" s="107">
        <v>12</v>
      </c>
      <c r="U241" s="195">
        <v>0</v>
      </c>
      <c r="V241" s="16">
        <f>SUM(Table14[[#This Row],[MB Registration]:[Standalone upsell + Rnwl]])</f>
        <v>421</v>
      </c>
      <c r="W241" s="8">
        <v>439</v>
      </c>
      <c r="X241" s="9">
        <f t="shared" si="29"/>
        <v>-4.2755344418052177E-2</v>
      </c>
      <c r="Y241" s="8">
        <f t="shared" si="30"/>
        <v>-18</v>
      </c>
      <c r="Z241" s="42" t="str">
        <f t="shared" si="31"/>
        <v>D. 240-500</v>
      </c>
      <c r="AA241" s="197">
        <v>439</v>
      </c>
      <c r="AB241" s="85">
        <f>IFERROR(Table14[[#This Row],[Phone number available]]/Table14[[#This Row],[Distinct leads]],0)</f>
        <v>1</v>
      </c>
      <c r="AC241" s="84">
        <v>87</v>
      </c>
      <c r="AD241" s="100">
        <f>IFERROR(Table14[[#This Row],[Email available]]/Table14[[#This Row],[Distinct leads]],0)</f>
        <v>0.19817767653758542</v>
      </c>
      <c r="AE241" s="81">
        <v>16</v>
      </c>
      <c r="AF241" s="102">
        <f>IFERROR(Table14[[#This Row],[HNI (as per customer segmentation)]]/Table14[[#This Row],[Phone number available]],0)</f>
        <v>3.644646924829157E-2</v>
      </c>
      <c r="AG241" s="18">
        <v>127</v>
      </c>
      <c r="AH241" s="9">
        <f>IFERROR(Table14[[#This Row],[MB Registered]]/Table14[[#This Row],[Phone number available]],0)</f>
        <v>0.28929384965831434</v>
      </c>
      <c r="AI241" s="18">
        <v>36</v>
      </c>
      <c r="AJ241" s="9">
        <f>IFERROR(Table14[[#This Row],[IB Registered]]/Table14[[#This Row],[Phone number available]],0)</f>
        <v>8.2004555808656038E-2</v>
      </c>
      <c r="AK241" s="18">
        <v>371</v>
      </c>
      <c r="AL241" s="9">
        <f>IFERROR(Table14[[#This Row],[MB Eligible]]/Table14[[#This Row],[Phone number available]],0)</f>
        <v>0.84510250569476086</v>
      </c>
      <c r="AM241" s="18">
        <v>93</v>
      </c>
      <c r="AN241" s="82">
        <f>IFERROR(Table14[[#This Row],[IB Eligible]]/Table14[[#This Row],[Phone number available]],0)</f>
        <v>0.21184510250569477</v>
      </c>
      <c r="AO241" s="98">
        <f>Table14[[#This Row],[Phone number available]]/$AT$2</f>
        <v>0.76215277777777779</v>
      </c>
    </row>
    <row r="242" spans="1:41" x14ac:dyDescent="0.35">
      <c r="A242" s="11">
        <v>258</v>
      </c>
      <c r="B242" s="5" t="s">
        <v>181</v>
      </c>
      <c r="C242" s="5" t="s">
        <v>356</v>
      </c>
      <c r="D242" s="5" t="s">
        <v>581</v>
      </c>
      <c r="E242" s="6">
        <v>30610</v>
      </c>
      <c r="F242" s="7">
        <f t="shared" ca="1" si="27"/>
        <v>41</v>
      </c>
      <c r="G242" s="5">
        <v>8</v>
      </c>
      <c r="H24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42" s="57">
        <v>55.060319999999997</v>
      </c>
      <c r="J242" s="34">
        <v>7.4841379999999997</v>
      </c>
      <c r="K242" s="34">
        <f t="shared" si="28"/>
        <v>62.544457999999999</v>
      </c>
      <c r="L242" s="67">
        <f t="shared" si="32"/>
        <v>2.2935609967208192E-3</v>
      </c>
      <c r="M242" s="34">
        <v>177.09572</v>
      </c>
      <c r="N242" s="79">
        <f t="shared" si="33"/>
        <v>3.3165095495974089E-3</v>
      </c>
      <c r="O242" s="80">
        <v>3651</v>
      </c>
      <c r="P242" s="68">
        <f>Table14[[#This Row],[Customer Regisered on MB]]/$O$1</f>
        <v>1.2362781087349093E-3</v>
      </c>
      <c r="Q242" s="194">
        <v>116</v>
      </c>
      <c r="R242" s="107">
        <v>607</v>
      </c>
      <c r="S242" s="107">
        <v>14</v>
      </c>
      <c r="T242" s="107">
        <v>24</v>
      </c>
      <c r="U242" s="195">
        <v>2</v>
      </c>
      <c r="V242" s="16">
        <f>SUM(Table14[[#This Row],[MB Registration]:[Standalone upsell + Rnwl]])</f>
        <v>763</v>
      </c>
      <c r="W242" s="8">
        <v>769</v>
      </c>
      <c r="X242" s="9">
        <f t="shared" si="29"/>
        <v>-7.8636959370903536E-3</v>
      </c>
      <c r="Y242" s="8">
        <f t="shared" si="30"/>
        <v>-6</v>
      </c>
      <c r="Z242" s="42" t="str">
        <f t="shared" si="31"/>
        <v>F. 750-100</v>
      </c>
      <c r="AA242" s="197">
        <v>769</v>
      </c>
      <c r="AB242" s="85">
        <f>IFERROR(Table14[[#This Row],[Phone number available]]/Table14[[#This Row],[Distinct leads]],0)</f>
        <v>1</v>
      </c>
      <c r="AC242" s="84">
        <v>297</v>
      </c>
      <c r="AD242" s="100">
        <f>IFERROR(Table14[[#This Row],[Email available]]/Table14[[#This Row],[Distinct leads]],0)</f>
        <v>0.38621586475942782</v>
      </c>
      <c r="AE242" s="81">
        <v>42</v>
      </c>
      <c r="AF242" s="102">
        <f>IFERROR(Table14[[#This Row],[HNI (as per customer segmentation)]]/Table14[[#This Row],[Phone number available]],0)</f>
        <v>5.4616384915474644E-2</v>
      </c>
      <c r="AG242" s="18">
        <v>341</v>
      </c>
      <c r="AH242" s="9">
        <f>IFERROR(Table14[[#This Row],[MB Registered]]/Table14[[#This Row],[Phone number available]],0)</f>
        <v>0.44343302990897271</v>
      </c>
      <c r="AI242" s="18">
        <v>114</v>
      </c>
      <c r="AJ242" s="9">
        <f>IFERROR(Table14[[#This Row],[IB Registered]]/Table14[[#This Row],[Phone number available]],0)</f>
        <v>0.14824447334200261</v>
      </c>
      <c r="AK242" s="18">
        <v>548</v>
      </c>
      <c r="AL242" s="9">
        <f>IFERROR(Table14[[#This Row],[MB Eligible]]/Table14[[#This Row],[Phone number available]],0)</f>
        <v>0.71261378413524057</v>
      </c>
      <c r="AM242" s="18">
        <v>260</v>
      </c>
      <c r="AN242" s="82">
        <f>IFERROR(Table14[[#This Row],[IB Eligible]]/Table14[[#This Row],[Phone number available]],0)</f>
        <v>0.33810143042912871</v>
      </c>
      <c r="AO242" s="98">
        <f>Table14[[#This Row],[Phone number available]]/$AT$2</f>
        <v>1.3350694444444444</v>
      </c>
    </row>
    <row r="243" spans="1:41" x14ac:dyDescent="0.35">
      <c r="A243" s="11">
        <v>259</v>
      </c>
      <c r="B243" s="5" t="s">
        <v>181</v>
      </c>
      <c r="C243" s="5" t="s">
        <v>175</v>
      </c>
      <c r="D243" s="5" t="s">
        <v>205</v>
      </c>
      <c r="E243" s="6">
        <v>34731</v>
      </c>
      <c r="F243" s="7">
        <f t="shared" ca="1" si="27"/>
        <v>30</v>
      </c>
      <c r="G243" s="5">
        <v>7</v>
      </c>
      <c r="H24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43" s="57">
        <v>33.492255999999998</v>
      </c>
      <c r="J243" s="34">
        <v>6.8961670000000002</v>
      </c>
      <c r="K243" s="34">
        <f t="shared" si="28"/>
        <v>40.388422999999996</v>
      </c>
      <c r="L243" s="67">
        <f t="shared" si="32"/>
        <v>1.4810794541038643E-3</v>
      </c>
      <c r="M243" s="34">
        <v>69.494803000000005</v>
      </c>
      <c r="N243" s="79">
        <f t="shared" si="33"/>
        <v>1.3014440879592724E-3</v>
      </c>
      <c r="O243" s="80">
        <v>3425</v>
      </c>
      <c r="P243" s="68">
        <f>Table14[[#This Row],[Customer Regisered on MB]]/$O$1</f>
        <v>1.1597514441021813E-3</v>
      </c>
      <c r="Q243" s="194">
        <v>241</v>
      </c>
      <c r="R243" s="107">
        <v>205</v>
      </c>
      <c r="S243" s="107">
        <v>82</v>
      </c>
      <c r="T243" s="107">
        <v>20</v>
      </c>
      <c r="U243" s="195">
        <v>0</v>
      </c>
      <c r="V243" s="16">
        <f>SUM(Table14[[#This Row],[MB Registration]:[Standalone upsell + Rnwl]])</f>
        <v>548</v>
      </c>
      <c r="W243" s="8">
        <v>537</v>
      </c>
      <c r="X243" s="9">
        <f t="shared" si="29"/>
        <v>2.007299270072993E-2</v>
      </c>
      <c r="Y243" s="8">
        <f t="shared" si="30"/>
        <v>11</v>
      </c>
      <c r="Z243" s="42" t="str">
        <f t="shared" si="31"/>
        <v>E. 500-750</v>
      </c>
      <c r="AA243" s="197">
        <v>537</v>
      </c>
      <c r="AB243" s="85">
        <f>IFERROR(Table14[[#This Row],[Phone number available]]/Table14[[#This Row],[Distinct leads]],0)</f>
        <v>1</v>
      </c>
      <c r="AC243" s="84">
        <v>160</v>
      </c>
      <c r="AD243" s="100">
        <f>IFERROR(Table14[[#This Row],[Email available]]/Table14[[#This Row],[Distinct leads]],0)</f>
        <v>0.297951582867784</v>
      </c>
      <c r="AE243" s="81">
        <v>15</v>
      </c>
      <c r="AF243" s="102">
        <f>IFERROR(Table14[[#This Row],[HNI (as per customer segmentation)]]/Table14[[#This Row],[Phone number available]],0)</f>
        <v>2.7932960893854747E-2</v>
      </c>
      <c r="AG243" s="18">
        <v>155</v>
      </c>
      <c r="AH243" s="9">
        <f>IFERROR(Table14[[#This Row],[MB Registered]]/Table14[[#This Row],[Phone number available]],0)</f>
        <v>0.28864059590316571</v>
      </c>
      <c r="AI243" s="18">
        <v>61</v>
      </c>
      <c r="AJ243" s="9">
        <f>IFERROR(Table14[[#This Row],[IB Registered]]/Table14[[#This Row],[Phone number available]],0)</f>
        <v>0.11359404096834265</v>
      </c>
      <c r="AK243" s="18">
        <v>473</v>
      </c>
      <c r="AL243" s="9">
        <f>IFERROR(Table14[[#This Row],[MB Eligible]]/Table14[[#This Row],[Phone number available]],0)</f>
        <v>0.88081936685288642</v>
      </c>
      <c r="AM243" s="18">
        <v>165</v>
      </c>
      <c r="AN243" s="82">
        <f>IFERROR(Table14[[#This Row],[IB Eligible]]/Table14[[#This Row],[Phone number available]],0)</f>
        <v>0.30726256983240224</v>
      </c>
      <c r="AO243" s="98">
        <f>Table14[[#This Row],[Phone number available]]/$AT$2</f>
        <v>0.93229166666666663</v>
      </c>
    </row>
    <row r="244" spans="1:41" x14ac:dyDescent="0.35">
      <c r="A244" s="11">
        <v>260</v>
      </c>
      <c r="B244" s="5" t="s">
        <v>184</v>
      </c>
      <c r="C244" s="5" t="s">
        <v>343</v>
      </c>
      <c r="D244" s="5" t="s">
        <v>582</v>
      </c>
      <c r="E244" s="6">
        <v>35495</v>
      </c>
      <c r="F244" s="7">
        <f t="shared" ca="1" si="27"/>
        <v>28</v>
      </c>
      <c r="G244" s="5">
        <v>7</v>
      </c>
      <c r="H24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44" s="57">
        <v>28.68</v>
      </c>
      <c r="J244" s="34">
        <v>4.0398540000000001</v>
      </c>
      <c r="K244" s="34">
        <f t="shared" si="28"/>
        <v>32.719853999999998</v>
      </c>
      <c r="L244" s="67">
        <f t="shared" si="32"/>
        <v>1.1998661968227414E-3</v>
      </c>
      <c r="M244" s="34">
        <v>65.878551999999999</v>
      </c>
      <c r="N244" s="79">
        <f t="shared" si="33"/>
        <v>1.2337217795079943E-3</v>
      </c>
      <c r="O244" s="80">
        <v>2134</v>
      </c>
      <c r="P244" s="68">
        <f>Table14[[#This Row],[Customer Regisered on MB]]/$O$1</f>
        <v>7.2260133772673136E-4</v>
      </c>
      <c r="Q244" s="194">
        <v>92</v>
      </c>
      <c r="R244" s="107">
        <v>173</v>
      </c>
      <c r="S244" s="107">
        <v>5</v>
      </c>
      <c r="T244" s="107">
        <v>16</v>
      </c>
      <c r="U244" s="195">
        <v>0</v>
      </c>
      <c r="V244" s="16">
        <f>SUM(Table14[[#This Row],[MB Registration]:[Standalone upsell + Rnwl]])</f>
        <v>286</v>
      </c>
      <c r="W244" s="8">
        <v>294</v>
      </c>
      <c r="X244" s="9">
        <f t="shared" si="29"/>
        <v>-2.7972027972027913E-2</v>
      </c>
      <c r="Y244" s="8">
        <f t="shared" si="30"/>
        <v>-8</v>
      </c>
      <c r="Z244" s="42" t="str">
        <f t="shared" si="31"/>
        <v>D. 240-500</v>
      </c>
      <c r="AA244" s="197">
        <v>294</v>
      </c>
      <c r="AB244" s="85">
        <f>IFERROR(Table14[[#This Row],[Phone number available]]/Table14[[#This Row],[Distinct leads]],0)</f>
        <v>1</v>
      </c>
      <c r="AC244" s="84">
        <v>80</v>
      </c>
      <c r="AD244" s="100">
        <f>IFERROR(Table14[[#This Row],[Email available]]/Table14[[#This Row],[Distinct leads]],0)</f>
        <v>0.27210884353741499</v>
      </c>
      <c r="AE244" s="81">
        <v>27</v>
      </c>
      <c r="AF244" s="102">
        <f>IFERROR(Table14[[#This Row],[HNI (as per customer segmentation)]]/Table14[[#This Row],[Phone number available]],0)</f>
        <v>9.1836734693877556E-2</v>
      </c>
      <c r="AG244" s="18">
        <v>107</v>
      </c>
      <c r="AH244" s="9">
        <f>IFERROR(Table14[[#This Row],[MB Registered]]/Table14[[#This Row],[Phone number available]],0)</f>
        <v>0.36394557823129253</v>
      </c>
      <c r="AI244" s="18">
        <v>38</v>
      </c>
      <c r="AJ244" s="9">
        <f>IFERROR(Table14[[#This Row],[IB Registered]]/Table14[[#This Row],[Phone number available]],0)</f>
        <v>0.12925170068027211</v>
      </c>
      <c r="AK244" s="18">
        <v>215</v>
      </c>
      <c r="AL244" s="9">
        <f>IFERROR(Table14[[#This Row],[MB Eligible]]/Table14[[#This Row],[Phone number available]],0)</f>
        <v>0.73129251700680276</v>
      </c>
      <c r="AM244" s="18">
        <v>79</v>
      </c>
      <c r="AN244" s="82">
        <f>IFERROR(Table14[[#This Row],[IB Eligible]]/Table14[[#This Row],[Phone number available]],0)</f>
        <v>0.2687074829931973</v>
      </c>
      <c r="AO244" s="98">
        <f>Table14[[#This Row],[Phone number available]]/$AT$2</f>
        <v>0.51041666666666663</v>
      </c>
    </row>
    <row r="245" spans="1:41" x14ac:dyDescent="0.35">
      <c r="A245" s="11">
        <v>261</v>
      </c>
      <c r="B245" s="5" t="s">
        <v>313</v>
      </c>
      <c r="C245" s="5" t="s">
        <v>356</v>
      </c>
      <c r="D245" s="5" t="s">
        <v>583</v>
      </c>
      <c r="E245" s="6">
        <v>35569</v>
      </c>
      <c r="F245" s="7">
        <f t="shared" ref="F245:F306" ca="1" si="34">_xlfn.FLOOR.MATH((TODAY()-E245)/365)</f>
        <v>28</v>
      </c>
      <c r="G245" s="5">
        <v>11</v>
      </c>
      <c r="H245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245" s="57">
        <v>56.731617</v>
      </c>
      <c r="J245" s="34">
        <v>13.907469000000001</v>
      </c>
      <c r="K245" s="34">
        <f t="shared" ref="K245:K306" si="35">I245+J245</f>
        <v>70.639086000000006</v>
      </c>
      <c r="L245" s="67">
        <f t="shared" si="32"/>
        <v>2.5903982171147392E-3</v>
      </c>
      <c r="M245" s="34">
        <v>111.348032</v>
      </c>
      <c r="N245" s="79">
        <f t="shared" si="33"/>
        <v>2.0852384882981806E-3</v>
      </c>
      <c r="O245" s="80">
        <v>7037</v>
      </c>
      <c r="P245" s="68">
        <f>Table14[[#This Row],[Customer Regisered on MB]]/$O$1</f>
        <v>2.3828236239845403E-3</v>
      </c>
      <c r="Q245" s="194">
        <v>374</v>
      </c>
      <c r="R245" s="107">
        <v>254</v>
      </c>
      <c r="S245" s="107">
        <v>16</v>
      </c>
      <c r="T245" s="107">
        <v>15</v>
      </c>
      <c r="U245" s="195">
        <v>0</v>
      </c>
      <c r="V245" s="16">
        <f>SUM(Table14[[#This Row],[MB Registration]:[Standalone upsell + Rnwl]])</f>
        <v>659</v>
      </c>
      <c r="W245" s="8">
        <v>682</v>
      </c>
      <c r="X245" s="9">
        <f t="shared" ref="X245:X306" si="36">IFERROR(1-W245/V245,0)</f>
        <v>-3.4901365705614529E-2</v>
      </c>
      <c r="Y245" s="8">
        <f t="shared" ref="Y245:Y306" si="37">IFERROR(V245-W245,0)</f>
        <v>-23</v>
      </c>
      <c r="Z245" s="42" t="str">
        <f t="shared" ref="Z245:Z306" si="38">IF(W245&lt;50,"A. Below 50",IF(W245&lt;100,"B. 50-100",IF(W245&lt;250,"C. 100-250",IF(W245&lt;500,"D. 240-500",IF(W245&lt;750,"E. 500-750",IF(W245&lt;1000,"F. 750-100","G. Above 1000"))))))</f>
        <v>E. 500-750</v>
      </c>
      <c r="AA245" s="197">
        <v>682</v>
      </c>
      <c r="AB245" s="85">
        <f>IFERROR(Table14[[#This Row],[Phone number available]]/Table14[[#This Row],[Distinct leads]],0)</f>
        <v>1</v>
      </c>
      <c r="AC245" s="84">
        <v>283</v>
      </c>
      <c r="AD245" s="100">
        <f>IFERROR(Table14[[#This Row],[Email available]]/Table14[[#This Row],[Distinct leads]],0)</f>
        <v>0.4149560117302053</v>
      </c>
      <c r="AE245" s="81">
        <v>102</v>
      </c>
      <c r="AF245" s="102">
        <f>IFERROR(Table14[[#This Row],[HNI (as per customer segmentation)]]/Table14[[#This Row],[Phone number available]],0)</f>
        <v>0.14956011730205279</v>
      </c>
      <c r="AG245" s="18">
        <v>155</v>
      </c>
      <c r="AH245" s="9">
        <f>IFERROR(Table14[[#This Row],[MB Registered]]/Table14[[#This Row],[Phone number available]],0)</f>
        <v>0.22727272727272727</v>
      </c>
      <c r="AI245" s="18">
        <v>171</v>
      </c>
      <c r="AJ245" s="9">
        <f>IFERROR(Table14[[#This Row],[IB Registered]]/Table14[[#This Row],[Phone number available]],0)</f>
        <v>0.25073313782991202</v>
      </c>
      <c r="AK245" s="18">
        <v>597</v>
      </c>
      <c r="AL245" s="9">
        <f>IFERROR(Table14[[#This Row],[MB Eligible]]/Table14[[#This Row],[Phone number available]],0)</f>
        <v>0.87536656891495601</v>
      </c>
      <c r="AM245" s="18">
        <v>281</v>
      </c>
      <c r="AN245" s="82">
        <f>IFERROR(Table14[[#This Row],[IB Eligible]]/Table14[[#This Row],[Phone number available]],0)</f>
        <v>0.41202346041055721</v>
      </c>
      <c r="AO245" s="98">
        <f>Table14[[#This Row],[Phone number available]]/$AT$2</f>
        <v>1.1840277777777777</v>
      </c>
    </row>
    <row r="246" spans="1:41" x14ac:dyDescent="0.35">
      <c r="A246" s="11">
        <v>262</v>
      </c>
      <c r="B246" s="5" t="s">
        <v>222</v>
      </c>
      <c r="C246" s="5" t="s">
        <v>356</v>
      </c>
      <c r="D246" s="5" t="s">
        <v>584</v>
      </c>
      <c r="E246" s="6">
        <v>38520</v>
      </c>
      <c r="F246" s="7">
        <f t="shared" ca="1" si="34"/>
        <v>19</v>
      </c>
      <c r="G246" s="5">
        <v>7</v>
      </c>
      <c r="H24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46" s="57">
        <v>21.528037000000001</v>
      </c>
      <c r="J246" s="34">
        <v>3.6467390000000002</v>
      </c>
      <c r="K246" s="34">
        <f t="shared" si="35"/>
        <v>25.174776000000001</v>
      </c>
      <c r="L246" s="67">
        <f t="shared" si="32"/>
        <v>9.2318146453173146E-4</v>
      </c>
      <c r="M246" s="34">
        <v>26.749834</v>
      </c>
      <c r="N246" s="79">
        <f t="shared" si="33"/>
        <v>5.0094988129100728E-4</v>
      </c>
      <c r="O246" s="80">
        <v>3539</v>
      </c>
      <c r="P246" s="68">
        <f>Table14[[#This Row],[Customer Regisered on MB]]/$O$1</f>
        <v>1.1983533899788672E-3</v>
      </c>
      <c r="Q246" s="194">
        <v>229</v>
      </c>
      <c r="R246" s="107">
        <v>124</v>
      </c>
      <c r="S246" s="107">
        <v>37</v>
      </c>
      <c r="T246" s="107">
        <v>12</v>
      </c>
      <c r="U246" s="195">
        <v>0</v>
      </c>
      <c r="V246" s="16">
        <f>SUM(Table14[[#This Row],[MB Registration]:[Standalone upsell + Rnwl]])</f>
        <v>402</v>
      </c>
      <c r="W246" s="8">
        <v>401</v>
      </c>
      <c r="X246" s="9">
        <f t="shared" si="36"/>
        <v>2.4875621890547706E-3</v>
      </c>
      <c r="Y246" s="8">
        <f t="shared" si="37"/>
        <v>1</v>
      </c>
      <c r="Z246" s="42" t="str">
        <f t="shared" si="38"/>
        <v>D. 240-500</v>
      </c>
      <c r="AA246" s="197">
        <v>400</v>
      </c>
      <c r="AB246" s="85">
        <f>IFERROR(Table14[[#This Row],[Phone number available]]/Table14[[#This Row],[Distinct leads]],0)</f>
        <v>0.99750623441396513</v>
      </c>
      <c r="AC246" s="84">
        <v>107</v>
      </c>
      <c r="AD246" s="100">
        <f>IFERROR(Table14[[#This Row],[Email available]]/Table14[[#This Row],[Distinct leads]],0)</f>
        <v>0.26683291770573564</v>
      </c>
      <c r="AE246" s="81">
        <v>13</v>
      </c>
      <c r="AF246" s="102">
        <f>IFERROR(Table14[[#This Row],[HNI (as per customer segmentation)]]/Table14[[#This Row],[Phone number available]],0)</f>
        <v>3.2500000000000001E-2</v>
      </c>
      <c r="AG246" s="18">
        <v>92</v>
      </c>
      <c r="AH246" s="9">
        <f>IFERROR(Table14[[#This Row],[MB Registered]]/Table14[[#This Row],[Phone number available]],0)</f>
        <v>0.23</v>
      </c>
      <c r="AI246" s="18">
        <v>26</v>
      </c>
      <c r="AJ246" s="9">
        <f>IFERROR(Table14[[#This Row],[IB Registered]]/Table14[[#This Row],[Phone number available]],0)</f>
        <v>6.5000000000000002E-2</v>
      </c>
      <c r="AK246" s="18">
        <v>359</v>
      </c>
      <c r="AL246" s="9">
        <f>IFERROR(Table14[[#This Row],[MB Eligible]]/Table14[[#This Row],[Phone number available]],0)</f>
        <v>0.89749999999999996</v>
      </c>
      <c r="AM246" s="18">
        <v>103</v>
      </c>
      <c r="AN246" s="82">
        <f>IFERROR(Table14[[#This Row],[IB Eligible]]/Table14[[#This Row],[Phone number available]],0)</f>
        <v>0.25750000000000001</v>
      </c>
      <c r="AO246" s="98">
        <f>Table14[[#This Row],[Phone number available]]/$AT$2</f>
        <v>0.69444444444444442</v>
      </c>
    </row>
    <row r="247" spans="1:41" x14ac:dyDescent="0.35">
      <c r="A247" s="11">
        <v>263</v>
      </c>
      <c r="B247" s="5" t="s">
        <v>181</v>
      </c>
      <c r="C247" s="5" t="s">
        <v>175</v>
      </c>
      <c r="D247" s="5" t="s">
        <v>585</v>
      </c>
      <c r="E247" s="6">
        <v>38800</v>
      </c>
      <c r="F247" s="7">
        <f t="shared" ca="1" si="34"/>
        <v>19</v>
      </c>
      <c r="G247" s="5">
        <v>6</v>
      </c>
      <c r="H24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47" s="57">
        <v>17.472013</v>
      </c>
      <c r="J247" s="34">
        <v>3.6379790000000001</v>
      </c>
      <c r="K247" s="34">
        <f t="shared" si="35"/>
        <v>21.109992000000002</v>
      </c>
      <c r="L247" s="67">
        <f t="shared" si="32"/>
        <v>7.7412221387046845E-4</v>
      </c>
      <c r="M247" s="34">
        <v>40.091138000000001</v>
      </c>
      <c r="N247" s="79">
        <f t="shared" si="33"/>
        <v>7.5079534407284136E-4</v>
      </c>
      <c r="O247" s="80">
        <v>4970</v>
      </c>
      <c r="P247" s="68">
        <f>Table14[[#This Row],[Customer Regisered on MB]]/$O$1</f>
        <v>1.6829093947993699E-3</v>
      </c>
      <c r="Q247" s="194">
        <v>59</v>
      </c>
      <c r="R247" s="107">
        <v>166</v>
      </c>
      <c r="S247" s="107">
        <v>30</v>
      </c>
      <c r="T247" s="107">
        <v>13</v>
      </c>
      <c r="U247" s="195">
        <v>0</v>
      </c>
      <c r="V247" s="16">
        <f>SUM(Table14[[#This Row],[MB Registration]:[Standalone upsell + Rnwl]])</f>
        <v>268</v>
      </c>
      <c r="W247" s="8">
        <v>266</v>
      </c>
      <c r="X247" s="9">
        <f t="shared" si="36"/>
        <v>7.4626865671642006E-3</v>
      </c>
      <c r="Y247" s="8">
        <f t="shared" si="37"/>
        <v>2</v>
      </c>
      <c r="Z247" s="42" t="str">
        <f t="shared" si="38"/>
        <v>D. 240-500</v>
      </c>
      <c r="AA247" s="197">
        <v>266</v>
      </c>
      <c r="AB247" s="85">
        <f>IFERROR(Table14[[#This Row],[Phone number available]]/Table14[[#This Row],[Distinct leads]],0)</f>
        <v>1</v>
      </c>
      <c r="AC247" s="84">
        <v>117</v>
      </c>
      <c r="AD247" s="100">
        <f>IFERROR(Table14[[#This Row],[Email available]]/Table14[[#This Row],[Distinct leads]],0)</f>
        <v>0.43984962406015038</v>
      </c>
      <c r="AE247" s="81">
        <v>14</v>
      </c>
      <c r="AF247" s="102">
        <f>IFERROR(Table14[[#This Row],[HNI (as per customer segmentation)]]/Table14[[#This Row],[Phone number available]],0)</f>
        <v>5.2631578947368418E-2</v>
      </c>
      <c r="AG247" s="18">
        <v>137</v>
      </c>
      <c r="AH247" s="9">
        <f>IFERROR(Table14[[#This Row],[MB Registered]]/Table14[[#This Row],[Phone number available]],0)</f>
        <v>0.51503759398496241</v>
      </c>
      <c r="AI247" s="18">
        <v>45</v>
      </c>
      <c r="AJ247" s="9">
        <f>IFERROR(Table14[[#This Row],[IB Registered]]/Table14[[#This Row],[Phone number available]],0)</f>
        <v>0.16917293233082706</v>
      </c>
      <c r="AK247" s="18">
        <v>217</v>
      </c>
      <c r="AL247" s="9">
        <f>IFERROR(Table14[[#This Row],[MB Eligible]]/Table14[[#This Row],[Phone number available]],0)</f>
        <v>0.81578947368421051</v>
      </c>
      <c r="AM247" s="18">
        <v>104</v>
      </c>
      <c r="AN247" s="82">
        <f>IFERROR(Table14[[#This Row],[IB Eligible]]/Table14[[#This Row],[Phone number available]],0)</f>
        <v>0.39097744360902253</v>
      </c>
      <c r="AO247" s="98">
        <f>Table14[[#This Row],[Phone number available]]/$AT$2</f>
        <v>0.46180555555555558</v>
      </c>
    </row>
    <row r="248" spans="1:41" x14ac:dyDescent="0.35">
      <c r="A248" s="11">
        <v>264</v>
      </c>
      <c r="B248" s="5" t="s">
        <v>315</v>
      </c>
      <c r="C248" s="5" t="s">
        <v>356</v>
      </c>
      <c r="D248" s="5" t="s">
        <v>586</v>
      </c>
      <c r="E248" s="6">
        <v>38894</v>
      </c>
      <c r="F248" s="7">
        <f t="shared" ca="1" si="34"/>
        <v>18</v>
      </c>
      <c r="G248" s="5">
        <v>9</v>
      </c>
      <c r="H24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48" s="57">
        <v>18.881157000000002</v>
      </c>
      <c r="J248" s="34">
        <v>14.741619</v>
      </c>
      <c r="K248" s="34">
        <f t="shared" si="35"/>
        <v>33.622776000000002</v>
      </c>
      <c r="L248" s="67">
        <f t="shared" si="32"/>
        <v>1.2329771509904338E-3</v>
      </c>
      <c r="M248" s="34">
        <v>123.883644</v>
      </c>
      <c r="N248" s="79">
        <f t="shared" si="33"/>
        <v>2.3199955841108175E-3</v>
      </c>
      <c r="O248" s="80">
        <v>3617</v>
      </c>
      <c r="P248" s="68">
        <f>Table14[[#This Row],[Customer Regisered on MB]]/$O$1</f>
        <v>1.224765247683968E-3</v>
      </c>
      <c r="Q248" s="194">
        <v>54</v>
      </c>
      <c r="R248" s="107">
        <v>143</v>
      </c>
      <c r="S248" s="107">
        <v>24</v>
      </c>
      <c r="T248" s="107">
        <v>10</v>
      </c>
      <c r="U248" s="195">
        <v>0</v>
      </c>
      <c r="V248" s="16">
        <f>SUM(Table14[[#This Row],[MB Registration]:[Standalone upsell + Rnwl]])</f>
        <v>231</v>
      </c>
      <c r="W248" s="8">
        <v>240</v>
      </c>
      <c r="X248" s="9">
        <f t="shared" si="36"/>
        <v>-3.8961038961038863E-2</v>
      </c>
      <c r="Y248" s="8">
        <f t="shared" si="37"/>
        <v>-9</v>
      </c>
      <c r="Z248" s="42" t="str">
        <f t="shared" si="38"/>
        <v>C. 100-250</v>
      </c>
      <c r="AA248" s="197">
        <v>240</v>
      </c>
      <c r="AB248" s="85">
        <f>IFERROR(Table14[[#This Row],[Phone number available]]/Table14[[#This Row],[Distinct leads]],0)</f>
        <v>1</v>
      </c>
      <c r="AC248" s="84">
        <v>98</v>
      </c>
      <c r="AD248" s="100">
        <f>IFERROR(Table14[[#This Row],[Email available]]/Table14[[#This Row],[Distinct leads]],0)</f>
        <v>0.40833333333333333</v>
      </c>
      <c r="AE248" s="81">
        <v>27</v>
      </c>
      <c r="AF248" s="102">
        <f>IFERROR(Table14[[#This Row],[HNI (as per customer segmentation)]]/Table14[[#This Row],[Phone number available]],0)</f>
        <v>0.1125</v>
      </c>
      <c r="AG248" s="18">
        <v>126</v>
      </c>
      <c r="AH248" s="9">
        <f>IFERROR(Table14[[#This Row],[MB Registered]]/Table14[[#This Row],[Phone number available]],0)</f>
        <v>0.52500000000000002</v>
      </c>
      <c r="AI248" s="18">
        <v>72</v>
      </c>
      <c r="AJ248" s="9">
        <f>IFERROR(Table14[[#This Row],[IB Registered]]/Table14[[#This Row],[Phone number available]],0)</f>
        <v>0.3</v>
      </c>
      <c r="AK248" s="18">
        <v>185</v>
      </c>
      <c r="AL248" s="9">
        <f>IFERROR(Table14[[#This Row],[MB Eligible]]/Table14[[#This Row],[Phone number available]],0)</f>
        <v>0.77083333333333337</v>
      </c>
      <c r="AM248" s="18">
        <v>101</v>
      </c>
      <c r="AN248" s="82">
        <f>IFERROR(Table14[[#This Row],[IB Eligible]]/Table14[[#This Row],[Phone number available]],0)</f>
        <v>0.42083333333333334</v>
      </c>
      <c r="AO248" s="98">
        <f>Table14[[#This Row],[Phone number available]]/$AT$2</f>
        <v>0.41666666666666669</v>
      </c>
    </row>
    <row r="249" spans="1:41" x14ac:dyDescent="0.35">
      <c r="A249" s="11">
        <v>265</v>
      </c>
      <c r="B249" s="5" t="s">
        <v>184</v>
      </c>
      <c r="C249" s="5" t="s">
        <v>175</v>
      </c>
      <c r="D249" s="5" t="s">
        <v>226</v>
      </c>
      <c r="E249" s="6">
        <v>40063</v>
      </c>
      <c r="F249" s="7">
        <f t="shared" ca="1" si="34"/>
        <v>15</v>
      </c>
      <c r="G249" s="5">
        <v>6</v>
      </c>
      <c r="H24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49" s="57">
        <v>26.255248999999999</v>
      </c>
      <c r="J249" s="34">
        <v>4.0339999999999998</v>
      </c>
      <c r="K249" s="34">
        <f t="shared" si="35"/>
        <v>30.289248999999998</v>
      </c>
      <c r="L249" s="67">
        <f t="shared" si="32"/>
        <v>1.110733746007761E-3</v>
      </c>
      <c r="M249" s="34">
        <v>19.395485999999998</v>
      </c>
      <c r="N249" s="79">
        <f t="shared" si="33"/>
        <v>3.6322342820076535E-4</v>
      </c>
      <c r="O249" s="80">
        <v>2719</v>
      </c>
      <c r="P249" s="68">
        <f>Table14[[#This Row],[Customer Regisered on MB]]/$O$1</f>
        <v>9.206902705149872E-4</v>
      </c>
      <c r="Q249" s="194">
        <v>251</v>
      </c>
      <c r="R249" s="107">
        <v>122</v>
      </c>
      <c r="S249" s="107">
        <v>15</v>
      </c>
      <c r="T249" s="107">
        <v>6</v>
      </c>
      <c r="U249" s="195">
        <v>0</v>
      </c>
      <c r="V249" s="16">
        <f>SUM(Table14[[#This Row],[MB Registration]:[Standalone upsell + Rnwl]])</f>
        <v>394</v>
      </c>
      <c r="W249" s="8">
        <v>399</v>
      </c>
      <c r="X249" s="9">
        <f t="shared" si="36"/>
        <v>-1.2690355329949332E-2</v>
      </c>
      <c r="Y249" s="8">
        <f t="shared" si="37"/>
        <v>-5</v>
      </c>
      <c r="Z249" s="42" t="str">
        <f t="shared" si="38"/>
        <v>D. 240-500</v>
      </c>
      <c r="AA249" s="197">
        <v>399</v>
      </c>
      <c r="AB249" s="85">
        <f>IFERROR(Table14[[#This Row],[Phone number available]]/Table14[[#This Row],[Distinct leads]],0)</f>
        <v>1</v>
      </c>
      <c r="AC249" s="84">
        <v>72</v>
      </c>
      <c r="AD249" s="100">
        <f>IFERROR(Table14[[#This Row],[Email available]]/Table14[[#This Row],[Distinct leads]],0)</f>
        <v>0.18045112781954886</v>
      </c>
      <c r="AE249" s="81">
        <v>12</v>
      </c>
      <c r="AF249" s="102">
        <f>IFERROR(Table14[[#This Row],[HNI (as per customer segmentation)]]/Table14[[#This Row],[Phone number available]],0)</f>
        <v>3.007518796992481E-2</v>
      </c>
      <c r="AG249" s="18">
        <v>61</v>
      </c>
      <c r="AH249" s="9">
        <f>IFERROR(Table14[[#This Row],[MB Registered]]/Table14[[#This Row],[Phone number available]],0)</f>
        <v>0.15288220551378445</v>
      </c>
      <c r="AI249" s="18">
        <v>20</v>
      </c>
      <c r="AJ249" s="9">
        <f>IFERROR(Table14[[#This Row],[IB Registered]]/Table14[[#This Row],[Phone number available]],0)</f>
        <v>5.0125313283208017E-2</v>
      </c>
      <c r="AK249" s="18">
        <v>350</v>
      </c>
      <c r="AL249" s="9">
        <f>IFERROR(Table14[[#This Row],[MB Eligible]]/Table14[[#This Row],[Phone number available]],0)</f>
        <v>0.8771929824561403</v>
      </c>
      <c r="AM249" s="18">
        <v>65</v>
      </c>
      <c r="AN249" s="82">
        <f>IFERROR(Table14[[#This Row],[IB Eligible]]/Table14[[#This Row],[Phone number available]],0)</f>
        <v>0.16290726817042606</v>
      </c>
      <c r="AO249" s="98">
        <f>Table14[[#This Row],[Phone number available]]/$AT$2</f>
        <v>0.69270833333333337</v>
      </c>
    </row>
    <row r="250" spans="1:41" x14ac:dyDescent="0.35">
      <c r="A250" s="11">
        <v>266</v>
      </c>
      <c r="B250" s="5" t="s">
        <v>313</v>
      </c>
      <c r="C250" s="5" t="s">
        <v>340</v>
      </c>
      <c r="D250" s="5" t="s">
        <v>587</v>
      </c>
      <c r="E250" s="6">
        <v>40141</v>
      </c>
      <c r="F250" s="7">
        <f t="shared" ca="1" si="34"/>
        <v>15</v>
      </c>
      <c r="G250" s="5">
        <v>6</v>
      </c>
      <c r="H25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50" s="57">
        <v>16.084119000000001</v>
      </c>
      <c r="J250" s="34">
        <v>1.808095</v>
      </c>
      <c r="K250" s="34">
        <f t="shared" si="35"/>
        <v>17.892214000000003</v>
      </c>
      <c r="L250" s="67">
        <f t="shared" si="32"/>
        <v>6.5612342784043647E-4</v>
      </c>
      <c r="M250" s="34">
        <v>31.022628999999998</v>
      </c>
      <c r="N250" s="79">
        <f t="shared" si="33"/>
        <v>5.8096743011134047E-4</v>
      </c>
      <c r="O250" s="80">
        <v>3492</v>
      </c>
      <c r="P250" s="68">
        <f>Table14[[#This Row],[Customer Regisered on MB]]/$O$1</f>
        <v>1.1824385526437422E-3</v>
      </c>
      <c r="Q250" s="194">
        <v>107</v>
      </c>
      <c r="R250" s="107">
        <v>128</v>
      </c>
      <c r="S250" s="107">
        <v>5</v>
      </c>
      <c r="T250" s="107">
        <v>6</v>
      </c>
      <c r="U250" s="195">
        <v>0</v>
      </c>
      <c r="V250" s="16">
        <f>SUM(Table14[[#This Row],[MB Registration]:[Standalone upsell + Rnwl]])</f>
        <v>246</v>
      </c>
      <c r="W250" s="8">
        <v>257</v>
      </c>
      <c r="X250" s="9">
        <f t="shared" si="36"/>
        <v>-4.471544715447151E-2</v>
      </c>
      <c r="Y250" s="8">
        <f t="shared" si="37"/>
        <v>-11</v>
      </c>
      <c r="Z250" s="42" t="str">
        <f t="shared" si="38"/>
        <v>D. 240-500</v>
      </c>
      <c r="AA250" s="197">
        <v>257</v>
      </c>
      <c r="AB250" s="85">
        <f>IFERROR(Table14[[#This Row],[Phone number available]]/Table14[[#This Row],[Distinct leads]],0)</f>
        <v>1</v>
      </c>
      <c r="AC250" s="84">
        <v>142</v>
      </c>
      <c r="AD250" s="100">
        <f>IFERROR(Table14[[#This Row],[Email available]]/Table14[[#This Row],[Distinct leads]],0)</f>
        <v>0.55252918287937747</v>
      </c>
      <c r="AE250" s="81">
        <v>29</v>
      </c>
      <c r="AF250" s="102">
        <f>IFERROR(Table14[[#This Row],[HNI (as per customer segmentation)]]/Table14[[#This Row],[Phone number available]],0)</f>
        <v>0.11284046692607004</v>
      </c>
      <c r="AG250" s="18">
        <v>85</v>
      </c>
      <c r="AH250" s="9">
        <f>IFERROR(Table14[[#This Row],[MB Registered]]/Table14[[#This Row],[Phone number available]],0)</f>
        <v>0.33073929961089493</v>
      </c>
      <c r="AI250" s="18">
        <v>94</v>
      </c>
      <c r="AJ250" s="9">
        <f>IFERROR(Table14[[#This Row],[IB Registered]]/Table14[[#This Row],[Phone number available]],0)</f>
        <v>0.36575875486381321</v>
      </c>
      <c r="AK250" s="18">
        <v>215</v>
      </c>
      <c r="AL250" s="9">
        <f>IFERROR(Table14[[#This Row],[MB Eligible]]/Table14[[#This Row],[Phone number available]],0)</f>
        <v>0.83657587548638135</v>
      </c>
      <c r="AM250" s="18">
        <v>134</v>
      </c>
      <c r="AN250" s="82">
        <f>IFERROR(Table14[[#This Row],[IB Eligible]]/Table14[[#This Row],[Phone number available]],0)</f>
        <v>0.52140077821011677</v>
      </c>
      <c r="AO250" s="98">
        <f>Table14[[#This Row],[Phone number available]]/$AT$2</f>
        <v>0.44618055555555558</v>
      </c>
    </row>
    <row r="251" spans="1:41" x14ac:dyDescent="0.35">
      <c r="A251" s="11">
        <v>267</v>
      </c>
      <c r="B251" s="5" t="s">
        <v>311</v>
      </c>
      <c r="C251" s="5" t="s">
        <v>340</v>
      </c>
      <c r="D251" s="5" t="s">
        <v>588</v>
      </c>
      <c r="E251" s="6">
        <v>40905</v>
      </c>
      <c r="F251" s="7">
        <f t="shared" ca="1" si="34"/>
        <v>13</v>
      </c>
      <c r="G251" s="5">
        <v>6</v>
      </c>
      <c r="H25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51" s="57">
        <v>11.641081</v>
      </c>
      <c r="J251" s="34">
        <v>2.0996489999999999</v>
      </c>
      <c r="K251" s="34">
        <f t="shared" si="35"/>
        <v>13.740729999999999</v>
      </c>
      <c r="L251" s="67">
        <f t="shared" si="32"/>
        <v>5.0388481093675255E-4</v>
      </c>
      <c r="M251" s="34">
        <v>20.294003</v>
      </c>
      <c r="N251" s="79">
        <f t="shared" si="33"/>
        <v>3.8005014886332921E-4</v>
      </c>
      <c r="O251" s="80">
        <v>3131</v>
      </c>
      <c r="P251" s="68">
        <f>Table14[[#This Row],[Customer Regisered on MB]]/$O$1</f>
        <v>1.0601990573675707E-3</v>
      </c>
      <c r="Q251" s="194">
        <v>102</v>
      </c>
      <c r="R251" s="107">
        <v>122</v>
      </c>
      <c r="S251" s="107">
        <v>17</v>
      </c>
      <c r="T251" s="107">
        <v>6</v>
      </c>
      <c r="U251" s="195">
        <v>0</v>
      </c>
      <c r="V251" s="16">
        <f>SUM(Table14[[#This Row],[MB Registration]:[Standalone upsell + Rnwl]])</f>
        <v>247</v>
      </c>
      <c r="W251" s="8">
        <v>245</v>
      </c>
      <c r="X251" s="9">
        <f t="shared" si="36"/>
        <v>8.0971659919027994E-3</v>
      </c>
      <c r="Y251" s="8">
        <f t="shared" si="37"/>
        <v>2</v>
      </c>
      <c r="Z251" s="42" t="str">
        <f t="shared" si="38"/>
        <v>C. 100-250</v>
      </c>
      <c r="AA251" s="197">
        <v>245</v>
      </c>
      <c r="AB251" s="85">
        <f>IFERROR(Table14[[#This Row],[Phone number available]]/Table14[[#This Row],[Distinct leads]],0)</f>
        <v>1</v>
      </c>
      <c r="AC251" s="84">
        <v>78</v>
      </c>
      <c r="AD251" s="100">
        <f>IFERROR(Table14[[#This Row],[Email available]]/Table14[[#This Row],[Distinct leads]],0)</f>
        <v>0.3183673469387755</v>
      </c>
      <c r="AE251" s="81">
        <v>11</v>
      </c>
      <c r="AF251" s="102">
        <f>IFERROR(Table14[[#This Row],[HNI (as per customer segmentation)]]/Table14[[#This Row],[Phone number available]],0)</f>
        <v>4.4897959183673466E-2</v>
      </c>
      <c r="AG251" s="18">
        <v>78</v>
      </c>
      <c r="AH251" s="9">
        <f>IFERROR(Table14[[#This Row],[MB Registered]]/Table14[[#This Row],[Phone number available]],0)</f>
        <v>0.3183673469387755</v>
      </c>
      <c r="AI251" s="18">
        <v>48</v>
      </c>
      <c r="AJ251" s="9">
        <f>IFERROR(Table14[[#This Row],[IB Registered]]/Table14[[#This Row],[Phone number available]],0)</f>
        <v>0.19591836734693877</v>
      </c>
      <c r="AK251" s="18">
        <v>192</v>
      </c>
      <c r="AL251" s="9">
        <f>IFERROR(Table14[[#This Row],[MB Eligible]]/Table14[[#This Row],[Phone number available]],0)</f>
        <v>0.78367346938775506</v>
      </c>
      <c r="AM251" s="18">
        <v>83</v>
      </c>
      <c r="AN251" s="82">
        <f>IFERROR(Table14[[#This Row],[IB Eligible]]/Table14[[#This Row],[Phone number available]],0)</f>
        <v>0.33877551020408164</v>
      </c>
      <c r="AO251" s="98">
        <f>Table14[[#This Row],[Phone number available]]/$AT$2</f>
        <v>0.42534722222222221</v>
      </c>
    </row>
    <row r="252" spans="1:41" x14ac:dyDescent="0.35">
      <c r="A252" s="11">
        <v>268</v>
      </c>
      <c r="B252" s="5" t="s">
        <v>181</v>
      </c>
      <c r="C252" s="5" t="s">
        <v>175</v>
      </c>
      <c r="D252" s="5" t="s">
        <v>589</v>
      </c>
      <c r="E252" s="6">
        <v>41255</v>
      </c>
      <c r="F252" s="7">
        <f t="shared" ca="1" si="34"/>
        <v>12</v>
      </c>
      <c r="G252" s="5">
        <v>5</v>
      </c>
      <c r="H25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52" s="57">
        <v>10.068609</v>
      </c>
      <c r="J252" s="34">
        <v>1.200604</v>
      </c>
      <c r="K252" s="34">
        <f t="shared" si="35"/>
        <v>11.269213000000001</v>
      </c>
      <c r="L252" s="67">
        <f t="shared" si="32"/>
        <v>4.1325208063261524E-4</v>
      </c>
      <c r="M252" s="34">
        <v>12.365226</v>
      </c>
      <c r="N252" s="79">
        <f t="shared" si="33"/>
        <v>2.3156624062924938E-4</v>
      </c>
      <c r="O252" s="80">
        <v>1830</v>
      </c>
      <c r="P252" s="68">
        <f>Table14[[#This Row],[Customer Regisered on MB]]/$O$1</f>
        <v>6.1966281538890276E-4</v>
      </c>
      <c r="Q252" s="194">
        <v>39</v>
      </c>
      <c r="R252" s="107">
        <v>83</v>
      </c>
      <c r="S252" s="107">
        <v>13</v>
      </c>
      <c r="T252" s="107">
        <v>4</v>
      </c>
      <c r="U252" s="195">
        <v>0</v>
      </c>
      <c r="V252" s="16">
        <f>SUM(Table14[[#This Row],[MB Registration]:[Standalone upsell + Rnwl]])</f>
        <v>139</v>
      </c>
      <c r="W252" s="8">
        <v>140</v>
      </c>
      <c r="X252" s="9">
        <f t="shared" si="36"/>
        <v>-7.194244604316502E-3</v>
      </c>
      <c r="Y252" s="8">
        <f t="shared" si="37"/>
        <v>-1</v>
      </c>
      <c r="Z252" s="42" t="str">
        <f t="shared" si="38"/>
        <v>C. 100-250</v>
      </c>
      <c r="AA252" s="197">
        <v>139</v>
      </c>
      <c r="AB252" s="85">
        <f>IFERROR(Table14[[#This Row],[Phone number available]]/Table14[[#This Row],[Distinct leads]],0)</f>
        <v>0.99285714285714288</v>
      </c>
      <c r="AC252" s="84">
        <v>39</v>
      </c>
      <c r="AD252" s="100">
        <f>IFERROR(Table14[[#This Row],[Email available]]/Table14[[#This Row],[Distinct leads]],0)</f>
        <v>0.27857142857142858</v>
      </c>
      <c r="AE252" s="81">
        <v>3</v>
      </c>
      <c r="AF252" s="102">
        <f>IFERROR(Table14[[#This Row],[HNI (as per customer segmentation)]]/Table14[[#This Row],[Phone number available]],0)</f>
        <v>2.1582733812949641E-2</v>
      </c>
      <c r="AG252" s="18">
        <v>76</v>
      </c>
      <c r="AH252" s="9">
        <f>IFERROR(Table14[[#This Row],[MB Registered]]/Table14[[#This Row],[Phone number available]],0)</f>
        <v>0.5467625899280576</v>
      </c>
      <c r="AI252" s="18">
        <v>13</v>
      </c>
      <c r="AJ252" s="9">
        <f>IFERROR(Table14[[#This Row],[IB Registered]]/Table14[[#This Row],[Phone number available]],0)</f>
        <v>9.3525179856115109E-2</v>
      </c>
      <c r="AK252" s="18">
        <v>117</v>
      </c>
      <c r="AL252" s="9">
        <f>IFERROR(Table14[[#This Row],[MB Eligible]]/Table14[[#This Row],[Phone number available]],0)</f>
        <v>0.84172661870503596</v>
      </c>
      <c r="AM252" s="18">
        <v>39</v>
      </c>
      <c r="AN252" s="82">
        <f>IFERROR(Table14[[#This Row],[IB Eligible]]/Table14[[#This Row],[Phone number available]],0)</f>
        <v>0.2805755395683453</v>
      </c>
      <c r="AO252" s="98">
        <f>Table14[[#This Row],[Phone number available]]/$AT$2</f>
        <v>0.24131944444444445</v>
      </c>
    </row>
    <row r="253" spans="1:41" x14ac:dyDescent="0.35">
      <c r="A253" s="11">
        <v>269</v>
      </c>
      <c r="B253" s="5" t="s">
        <v>190</v>
      </c>
      <c r="C253" s="5" t="s">
        <v>175</v>
      </c>
      <c r="D253" s="5" t="s">
        <v>201</v>
      </c>
      <c r="E253" s="6">
        <v>41351</v>
      </c>
      <c r="F253" s="7">
        <f t="shared" ca="1" si="34"/>
        <v>12</v>
      </c>
      <c r="G253" s="5">
        <v>7</v>
      </c>
      <c r="H25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53" s="57">
        <v>30.756339000000001</v>
      </c>
      <c r="J253" s="34">
        <v>2.1233209999999998</v>
      </c>
      <c r="K253" s="34">
        <f t="shared" si="35"/>
        <v>32.879660000000001</v>
      </c>
      <c r="L253" s="67">
        <f t="shared" si="32"/>
        <v>1.2057264252164702E-3</v>
      </c>
      <c r="M253" s="34">
        <v>36.777901</v>
      </c>
      <c r="N253" s="79">
        <f t="shared" si="33"/>
        <v>6.8874764382023516E-4</v>
      </c>
      <c r="O253" s="80">
        <v>6243</v>
      </c>
      <c r="P253" s="68">
        <f>Table14[[#This Row],[Customer Regisered on MB]]/$O$1</f>
        <v>2.1139644570890271E-3</v>
      </c>
      <c r="Q253" s="194">
        <v>295</v>
      </c>
      <c r="R253" s="107">
        <v>218</v>
      </c>
      <c r="S253" s="107">
        <v>8</v>
      </c>
      <c r="T253" s="107">
        <v>13</v>
      </c>
      <c r="U253" s="195">
        <v>0</v>
      </c>
      <c r="V253" s="16">
        <f>SUM(Table14[[#This Row],[MB Registration]:[Standalone upsell + Rnwl]])</f>
        <v>534</v>
      </c>
      <c r="W253" s="8">
        <v>540</v>
      </c>
      <c r="X253" s="9">
        <f t="shared" si="36"/>
        <v>-1.1235955056179803E-2</v>
      </c>
      <c r="Y253" s="8">
        <f t="shared" si="37"/>
        <v>-6</v>
      </c>
      <c r="Z253" s="42" t="str">
        <f t="shared" si="38"/>
        <v>E. 500-750</v>
      </c>
      <c r="AA253" s="197">
        <v>540</v>
      </c>
      <c r="AB253" s="85">
        <f>IFERROR(Table14[[#This Row],[Phone number available]]/Table14[[#This Row],[Distinct leads]],0)</f>
        <v>1</v>
      </c>
      <c r="AC253" s="84">
        <v>137</v>
      </c>
      <c r="AD253" s="100">
        <f>IFERROR(Table14[[#This Row],[Email available]]/Table14[[#This Row],[Distinct leads]],0)</f>
        <v>0.25370370370370371</v>
      </c>
      <c r="AE253" s="81">
        <v>22</v>
      </c>
      <c r="AF253" s="102">
        <f>IFERROR(Table14[[#This Row],[HNI (as per customer segmentation)]]/Table14[[#This Row],[Phone number available]],0)</f>
        <v>4.0740740740740744E-2</v>
      </c>
      <c r="AG253" s="18">
        <v>123</v>
      </c>
      <c r="AH253" s="9">
        <f>IFERROR(Table14[[#This Row],[MB Registered]]/Table14[[#This Row],[Phone number available]],0)</f>
        <v>0.22777777777777777</v>
      </c>
      <c r="AI253" s="18">
        <v>33</v>
      </c>
      <c r="AJ253" s="9">
        <f>IFERROR(Table14[[#This Row],[IB Registered]]/Table14[[#This Row],[Phone number available]],0)</f>
        <v>6.1111111111111109E-2</v>
      </c>
      <c r="AK253" s="18">
        <v>465</v>
      </c>
      <c r="AL253" s="9">
        <f>IFERROR(Table14[[#This Row],[MB Eligible]]/Table14[[#This Row],[Phone number available]],0)</f>
        <v>0.86111111111111116</v>
      </c>
      <c r="AM253" s="18">
        <v>136</v>
      </c>
      <c r="AN253" s="82">
        <f>IFERROR(Table14[[#This Row],[IB Eligible]]/Table14[[#This Row],[Phone number available]],0)</f>
        <v>0.25185185185185183</v>
      </c>
      <c r="AO253" s="98">
        <f>Table14[[#This Row],[Phone number available]]/$AT$2</f>
        <v>0.9375</v>
      </c>
    </row>
    <row r="254" spans="1:41" x14ac:dyDescent="0.35">
      <c r="A254" s="11">
        <v>270</v>
      </c>
      <c r="B254" s="5" t="s">
        <v>313</v>
      </c>
      <c r="C254" s="5" t="s">
        <v>175</v>
      </c>
      <c r="D254" s="5" t="s">
        <v>590</v>
      </c>
      <c r="E254" s="6">
        <v>41304</v>
      </c>
      <c r="F254" s="7">
        <f t="shared" ca="1" si="34"/>
        <v>12</v>
      </c>
      <c r="G254" s="5">
        <v>5</v>
      </c>
      <c r="H25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54" s="57">
        <v>15.358079</v>
      </c>
      <c r="J254" s="34">
        <v>0.85390600000000005</v>
      </c>
      <c r="K254" s="34">
        <f t="shared" si="35"/>
        <v>16.211984999999999</v>
      </c>
      <c r="L254" s="67">
        <f t="shared" si="32"/>
        <v>5.9450793346746997E-4</v>
      </c>
      <c r="M254" s="34">
        <v>16.990637</v>
      </c>
      <c r="N254" s="79">
        <f t="shared" si="33"/>
        <v>3.1818730494583984E-4</v>
      </c>
      <c r="O254" s="80">
        <v>1858</v>
      </c>
      <c r="P254" s="68">
        <f>Table14[[#This Row],[Customer Regisered on MB]]/$O$1</f>
        <v>6.2914399507791327E-4</v>
      </c>
      <c r="Q254" s="194">
        <v>139</v>
      </c>
      <c r="R254" s="107">
        <v>119</v>
      </c>
      <c r="S254" s="107">
        <v>3</v>
      </c>
      <c r="T254" s="107">
        <v>6</v>
      </c>
      <c r="U254" s="195">
        <v>0</v>
      </c>
      <c r="V254" s="16">
        <f>SUM(Table14[[#This Row],[MB Registration]:[Standalone upsell + Rnwl]])</f>
        <v>267</v>
      </c>
      <c r="W254" s="8">
        <v>270</v>
      </c>
      <c r="X254" s="9">
        <f t="shared" si="36"/>
        <v>-1.1235955056179803E-2</v>
      </c>
      <c r="Y254" s="8">
        <f t="shared" si="37"/>
        <v>-3</v>
      </c>
      <c r="Z254" s="42" t="str">
        <f t="shared" si="38"/>
        <v>D. 240-500</v>
      </c>
      <c r="AA254" s="197">
        <v>270</v>
      </c>
      <c r="AB254" s="85">
        <f>IFERROR(Table14[[#This Row],[Phone number available]]/Table14[[#This Row],[Distinct leads]],0)</f>
        <v>1</v>
      </c>
      <c r="AC254" s="84">
        <v>49</v>
      </c>
      <c r="AD254" s="100">
        <f>IFERROR(Table14[[#This Row],[Email available]]/Table14[[#This Row],[Distinct leads]],0)</f>
        <v>0.18148148148148149</v>
      </c>
      <c r="AE254" s="81">
        <v>13</v>
      </c>
      <c r="AF254" s="102">
        <f>IFERROR(Table14[[#This Row],[HNI (as per customer segmentation)]]/Table14[[#This Row],[Phone number available]],0)</f>
        <v>4.8148148148148148E-2</v>
      </c>
      <c r="AG254" s="18">
        <v>71</v>
      </c>
      <c r="AH254" s="9">
        <f>IFERROR(Table14[[#This Row],[MB Registered]]/Table14[[#This Row],[Phone number available]],0)</f>
        <v>0.26296296296296295</v>
      </c>
      <c r="AI254" s="18">
        <v>23</v>
      </c>
      <c r="AJ254" s="9">
        <f>IFERROR(Table14[[#This Row],[IB Registered]]/Table14[[#This Row],[Phone number available]],0)</f>
        <v>8.5185185185185183E-2</v>
      </c>
      <c r="AK254" s="18">
        <v>239</v>
      </c>
      <c r="AL254" s="9">
        <f>IFERROR(Table14[[#This Row],[MB Eligible]]/Table14[[#This Row],[Phone number available]],0)</f>
        <v>0.88518518518518519</v>
      </c>
      <c r="AM254" s="18">
        <v>45</v>
      </c>
      <c r="AN254" s="82">
        <f>IFERROR(Table14[[#This Row],[IB Eligible]]/Table14[[#This Row],[Phone number available]],0)</f>
        <v>0.16666666666666666</v>
      </c>
      <c r="AO254" s="98">
        <f>Table14[[#This Row],[Phone number available]]/$AT$2</f>
        <v>0.46875</v>
      </c>
    </row>
    <row r="255" spans="1:41" x14ac:dyDescent="0.35">
      <c r="A255" s="11">
        <v>271</v>
      </c>
      <c r="B255" s="5" t="s">
        <v>313</v>
      </c>
      <c r="C255" s="5" t="s">
        <v>356</v>
      </c>
      <c r="D255" s="5" t="s">
        <v>591</v>
      </c>
      <c r="E255" s="6">
        <v>41356</v>
      </c>
      <c r="F255" s="7">
        <f t="shared" ca="1" si="34"/>
        <v>12</v>
      </c>
      <c r="G255" s="5">
        <v>5</v>
      </c>
      <c r="H25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55" s="57">
        <v>17.611336000000001</v>
      </c>
      <c r="J255" s="34">
        <v>2.2696170000000002</v>
      </c>
      <c r="K255" s="34">
        <f t="shared" si="35"/>
        <v>19.880953000000002</v>
      </c>
      <c r="L255" s="67">
        <f t="shared" si="32"/>
        <v>7.2905225876991001E-4</v>
      </c>
      <c r="M255" s="34">
        <v>55.750990999999999</v>
      </c>
      <c r="N255" s="79">
        <f t="shared" si="33"/>
        <v>1.0440607714913676E-3</v>
      </c>
      <c r="O255" s="80">
        <v>3463</v>
      </c>
      <c r="P255" s="68">
        <f>Table14[[#This Row],[Customer Regisered on MB]]/$O$1</f>
        <v>1.17261875939441E-3</v>
      </c>
      <c r="Q255" s="194">
        <v>143</v>
      </c>
      <c r="R255" s="107">
        <v>104</v>
      </c>
      <c r="S255" s="107">
        <v>18</v>
      </c>
      <c r="T255" s="107">
        <v>10</v>
      </c>
      <c r="U255" s="195">
        <v>0</v>
      </c>
      <c r="V255" s="16">
        <f>SUM(Table14[[#This Row],[MB Registration]:[Standalone upsell + Rnwl]])</f>
        <v>275</v>
      </c>
      <c r="W255" s="8">
        <v>286</v>
      </c>
      <c r="X255" s="9">
        <f t="shared" si="36"/>
        <v>-4.0000000000000036E-2</v>
      </c>
      <c r="Y255" s="8">
        <f t="shared" si="37"/>
        <v>-11</v>
      </c>
      <c r="Z255" s="42" t="str">
        <f t="shared" si="38"/>
        <v>D. 240-500</v>
      </c>
      <c r="AA255" s="197">
        <v>286</v>
      </c>
      <c r="AB255" s="85">
        <f>IFERROR(Table14[[#This Row],[Phone number available]]/Table14[[#This Row],[Distinct leads]],0)</f>
        <v>1</v>
      </c>
      <c r="AC255" s="84">
        <v>105</v>
      </c>
      <c r="AD255" s="100">
        <f>IFERROR(Table14[[#This Row],[Email available]]/Table14[[#This Row],[Distinct leads]],0)</f>
        <v>0.36713286713286714</v>
      </c>
      <c r="AE255" s="81">
        <v>44</v>
      </c>
      <c r="AF255" s="102">
        <f>IFERROR(Table14[[#This Row],[HNI (as per customer segmentation)]]/Table14[[#This Row],[Phone number available]],0)</f>
        <v>0.15384615384615385</v>
      </c>
      <c r="AG255" s="18">
        <v>89</v>
      </c>
      <c r="AH255" s="9">
        <f>IFERROR(Table14[[#This Row],[MB Registered]]/Table14[[#This Row],[Phone number available]],0)</f>
        <v>0.3111888111888112</v>
      </c>
      <c r="AI255" s="18">
        <v>75</v>
      </c>
      <c r="AJ255" s="9">
        <f>IFERROR(Table14[[#This Row],[IB Registered]]/Table14[[#This Row],[Phone number available]],0)</f>
        <v>0.26223776223776224</v>
      </c>
      <c r="AK255" s="18">
        <v>242</v>
      </c>
      <c r="AL255" s="9">
        <f>IFERROR(Table14[[#This Row],[MB Eligible]]/Table14[[#This Row],[Phone number available]],0)</f>
        <v>0.84615384615384615</v>
      </c>
      <c r="AM255" s="18">
        <v>105</v>
      </c>
      <c r="AN255" s="82">
        <f>IFERROR(Table14[[#This Row],[IB Eligible]]/Table14[[#This Row],[Phone number available]],0)</f>
        <v>0.36713286713286714</v>
      </c>
      <c r="AO255" s="98">
        <f>Table14[[#This Row],[Phone number available]]/$AT$2</f>
        <v>0.49652777777777779</v>
      </c>
    </row>
    <row r="256" spans="1:41" x14ac:dyDescent="0.35">
      <c r="A256" s="11">
        <v>272</v>
      </c>
      <c r="B256" s="5" t="s">
        <v>222</v>
      </c>
      <c r="C256" s="5" t="s">
        <v>356</v>
      </c>
      <c r="D256" s="5" t="s">
        <v>592</v>
      </c>
      <c r="E256" s="6">
        <v>41725</v>
      </c>
      <c r="F256" s="7">
        <f t="shared" ca="1" si="34"/>
        <v>11</v>
      </c>
      <c r="G256" s="5">
        <v>6</v>
      </c>
      <c r="H25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56" s="57">
        <v>23.170059999999999</v>
      </c>
      <c r="J256" s="34">
        <v>7.4365620000000003</v>
      </c>
      <c r="K256" s="34">
        <f t="shared" si="35"/>
        <v>30.606622000000002</v>
      </c>
      <c r="L256" s="67">
        <f t="shared" si="32"/>
        <v>1.1223720966704574E-3</v>
      </c>
      <c r="M256" s="34">
        <v>16.375474000000001</v>
      </c>
      <c r="N256" s="79">
        <f t="shared" si="33"/>
        <v>3.0666701544330988E-4</v>
      </c>
      <c r="O256" s="80">
        <v>4007</v>
      </c>
      <c r="P256" s="68">
        <f>Table14[[#This Row],[Customer Regisered on MB]]/$O$1</f>
        <v>1.3568245362094718E-3</v>
      </c>
      <c r="Q256" s="194">
        <v>170</v>
      </c>
      <c r="R256" s="107">
        <v>60</v>
      </c>
      <c r="S256" s="107">
        <v>28</v>
      </c>
      <c r="T256" s="107">
        <v>1</v>
      </c>
      <c r="U256" s="195">
        <v>0</v>
      </c>
      <c r="V256" s="16">
        <f>SUM(Table14[[#This Row],[MB Registration]:[Standalone upsell + Rnwl]])</f>
        <v>259</v>
      </c>
      <c r="W256" s="8">
        <v>270</v>
      </c>
      <c r="X256" s="9">
        <f t="shared" si="36"/>
        <v>-4.2471042471042386E-2</v>
      </c>
      <c r="Y256" s="8">
        <f t="shared" si="37"/>
        <v>-11</v>
      </c>
      <c r="Z256" s="42" t="str">
        <f t="shared" si="38"/>
        <v>D. 240-500</v>
      </c>
      <c r="AA256" s="197">
        <v>270</v>
      </c>
      <c r="AB256" s="85">
        <f>IFERROR(Table14[[#This Row],[Phone number available]]/Table14[[#This Row],[Distinct leads]],0)</f>
        <v>1</v>
      </c>
      <c r="AC256" s="84">
        <v>68</v>
      </c>
      <c r="AD256" s="100">
        <f>IFERROR(Table14[[#This Row],[Email available]]/Table14[[#This Row],[Distinct leads]],0)</f>
        <v>0.25185185185185183</v>
      </c>
      <c r="AE256" s="81">
        <v>6</v>
      </c>
      <c r="AF256" s="102">
        <f>IFERROR(Table14[[#This Row],[HNI (as per customer segmentation)]]/Table14[[#This Row],[Phone number available]],0)</f>
        <v>2.2222222222222223E-2</v>
      </c>
      <c r="AG256" s="18">
        <v>59</v>
      </c>
      <c r="AH256" s="9">
        <f>IFERROR(Table14[[#This Row],[MB Registered]]/Table14[[#This Row],[Phone number available]],0)</f>
        <v>0.21851851851851853</v>
      </c>
      <c r="AI256" s="18">
        <v>19</v>
      </c>
      <c r="AJ256" s="9">
        <f>IFERROR(Table14[[#This Row],[IB Registered]]/Table14[[#This Row],[Phone number available]],0)</f>
        <v>7.0370370370370375E-2</v>
      </c>
      <c r="AK256" s="18">
        <v>243</v>
      </c>
      <c r="AL256" s="9">
        <f>IFERROR(Table14[[#This Row],[MB Eligible]]/Table14[[#This Row],[Phone number available]],0)</f>
        <v>0.9</v>
      </c>
      <c r="AM256" s="18">
        <v>67</v>
      </c>
      <c r="AN256" s="82">
        <f>IFERROR(Table14[[#This Row],[IB Eligible]]/Table14[[#This Row],[Phone number available]],0)</f>
        <v>0.24814814814814815</v>
      </c>
      <c r="AO256" s="98">
        <f>Table14[[#This Row],[Phone number available]]/$AT$2</f>
        <v>0.46875</v>
      </c>
    </row>
    <row r="257" spans="1:41" x14ac:dyDescent="0.35">
      <c r="A257" s="11">
        <v>273</v>
      </c>
      <c r="B257" s="5" t="s">
        <v>181</v>
      </c>
      <c r="C257" s="5" t="s">
        <v>343</v>
      </c>
      <c r="D257" s="5" t="s">
        <v>593</v>
      </c>
      <c r="E257" s="6">
        <v>41718</v>
      </c>
      <c r="F257" s="7">
        <f t="shared" ca="1" si="34"/>
        <v>11</v>
      </c>
      <c r="G257" s="5">
        <v>3</v>
      </c>
      <c r="H257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57" s="57">
        <v>7.316065</v>
      </c>
      <c r="J257" s="34">
        <v>0.188028</v>
      </c>
      <c r="K257" s="34">
        <f t="shared" si="35"/>
        <v>7.5040930000000001</v>
      </c>
      <c r="L257" s="67">
        <f t="shared" si="32"/>
        <v>2.7518177582681625E-4</v>
      </c>
      <c r="M257" s="34">
        <v>4.2824</v>
      </c>
      <c r="N257" s="79">
        <f t="shared" si="33"/>
        <v>8.0197423716371822E-5</v>
      </c>
      <c r="O257" s="80">
        <v>422</v>
      </c>
      <c r="P257" s="68">
        <f>Table14[[#This Row],[Customer Regisered on MB]]/$O$1</f>
        <v>1.4289492245580162E-4</v>
      </c>
      <c r="Q257" s="194">
        <v>43</v>
      </c>
      <c r="R257" s="107">
        <v>14</v>
      </c>
      <c r="S257" s="107">
        <v>0</v>
      </c>
      <c r="T257" s="107">
        <v>5</v>
      </c>
      <c r="U257" s="195">
        <v>0</v>
      </c>
      <c r="V257" s="16">
        <f>SUM(Table14[[#This Row],[MB Registration]:[Standalone upsell + Rnwl]])</f>
        <v>62</v>
      </c>
      <c r="W257" s="8">
        <v>65</v>
      </c>
      <c r="X257" s="9">
        <f t="shared" si="36"/>
        <v>-4.8387096774193505E-2</v>
      </c>
      <c r="Y257" s="8">
        <f t="shared" si="37"/>
        <v>-3</v>
      </c>
      <c r="Z257" s="42" t="str">
        <f t="shared" si="38"/>
        <v>B. 50-100</v>
      </c>
      <c r="AA257" s="197">
        <v>65</v>
      </c>
      <c r="AB257" s="85">
        <f>IFERROR(Table14[[#This Row],[Phone number available]]/Table14[[#This Row],[Distinct leads]],0)</f>
        <v>1</v>
      </c>
      <c r="AC257" s="84">
        <v>5</v>
      </c>
      <c r="AD257" s="100">
        <f>IFERROR(Table14[[#This Row],[Email available]]/Table14[[#This Row],[Distinct leads]],0)</f>
        <v>7.6923076923076927E-2</v>
      </c>
      <c r="AE257" s="81">
        <v>0</v>
      </c>
      <c r="AF257" s="102">
        <f>IFERROR(Table14[[#This Row],[HNI (as per customer segmentation)]]/Table14[[#This Row],[Phone number available]],0)</f>
        <v>0</v>
      </c>
      <c r="AG257" s="18">
        <v>6</v>
      </c>
      <c r="AH257" s="9">
        <f>IFERROR(Table14[[#This Row],[MB Registered]]/Table14[[#This Row],[Phone number available]],0)</f>
        <v>9.2307692307692313E-2</v>
      </c>
      <c r="AI257" s="18">
        <v>3</v>
      </c>
      <c r="AJ257" s="9">
        <f>IFERROR(Table14[[#This Row],[IB Registered]]/Table14[[#This Row],[Phone number available]],0)</f>
        <v>4.6153846153846156E-2</v>
      </c>
      <c r="AK257" s="18">
        <v>56</v>
      </c>
      <c r="AL257" s="9">
        <f>IFERROR(Table14[[#This Row],[MB Eligible]]/Table14[[#This Row],[Phone number available]],0)</f>
        <v>0.86153846153846159</v>
      </c>
      <c r="AM257" s="18">
        <v>7</v>
      </c>
      <c r="AN257" s="82">
        <f>IFERROR(Table14[[#This Row],[IB Eligible]]/Table14[[#This Row],[Phone number available]],0)</f>
        <v>0.1076923076923077</v>
      </c>
      <c r="AO257" s="98">
        <f>Table14[[#This Row],[Phone number available]]/$AT$2</f>
        <v>0.11284722222222222</v>
      </c>
    </row>
    <row r="258" spans="1:41" x14ac:dyDescent="0.35">
      <c r="A258" s="11">
        <v>274</v>
      </c>
      <c r="B258" s="5" t="s">
        <v>174</v>
      </c>
      <c r="C258" s="5" t="s">
        <v>343</v>
      </c>
      <c r="D258" s="5" t="s">
        <v>594</v>
      </c>
      <c r="E258" s="6">
        <v>41816</v>
      </c>
      <c r="F258" s="7">
        <f t="shared" ca="1" si="34"/>
        <v>10</v>
      </c>
      <c r="G258" s="5">
        <v>4</v>
      </c>
      <c r="H258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58" s="57">
        <v>8.7757009999999998</v>
      </c>
      <c r="J258" s="34">
        <v>0.64396299999999995</v>
      </c>
      <c r="K258" s="34">
        <f t="shared" si="35"/>
        <v>9.4196639999999991</v>
      </c>
      <c r="L258" s="67">
        <f t="shared" si="32"/>
        <v>3.4542747100974508E-4</v>
      </c>
      <c r="M258" s="34">
        <v>8.3837170000000008</v>
      </c>
      <c r="N258" s="79">
        <f t="shared" si="33"/>
        <v>1.5700366723499668E-4</v>
      </c>
      <c r="O258" s="80">
        <v>1602</v>
      </c>
      <c r="P258" s="68">
        <f>Table14[[#This Row],[Customer Regisered on MB]]/$O$1</f>
        <v>5.4245892363553123E-4</v>
      </c>
      <c r="Q258" s="194">
        <v>24</v>
      </c>
      <c r="R258" s="107">
        <v>53</v>
      </c>
      <c r="S258" s="107">
        <v>5</v>
      </c>
      <c r="T258" s="107">
        <v>1</v>
      </c>
      <c r="U258" s="195">
        <v>0</v>
      </c>
      <c r="V258" s="16">
        <f>SUM(Table14[[#This Row],[MB Registration]:[Standalone upsell + Rnwl]])</f>
        <v>83</v>
      </c>
      <c r="W258" s="8">
        <v>84</v>
      </c>
      <c r="X258" s="9">
        <f t="shared" si="36"/>
        <v>-1.2048192771084265E-2</v>
      </c>
      <c r="Y258" s="8">
        <f t="shared" si="37"/>
        <v>-1</v>
      </c>
      <c r="Z258" s="42" t="str">
        <f t="shared" si="38"/>
        <v>B. 50-100</v>
      </c>
      <c r="AA258" s="197">
        <v>84</v>
      </c>
      <c r="AB258" s="85">
        <f>IFERROR(Table14[[#This Row],[Phone number available]]/Table14[[#This Row],[Distinct leads]],0)</f>
        <v>1</v>
      </c>
      <c r="AC258" s="84">
        <v>24</v>
      </c>
      <c r="AD258" s="100">
        <f>IFERROR(Table14[[#This Row],[Email available]]/Table14[[#This Row],[Distinct leads]],0)</f>
        <v>0.2857142857142857</v>
      </c>
      <c r="AE258" s="81">
        <v>1</v>
      </c>
      <c r="AF258" s="102">
        <f>IFERROR(Table14[[#This Row],[HNI (as per customer segmentation)]]/Table14[[#This Row],[Phone number available]],0)</f>
        <v>1.1904761904761904E-2</v>
      </c>
      <c r="AG258" s="18">
        <v>39</v>
      </c>
      <c r="AH258" s="9">
        <f>IFERROR(Table14[[#This Row],[MB Registered]]/Table14[[#This Row],[Phone number available]],0)</f>
        <v>0.4642857142857143</v>
      </c>
      <c r="AI258" s="18">
        <v>6</v>
      </c>
      <c r="AJ258" s="9">
        <f>IFERROR(Table14[[#This Row],[IB Registered]]/Table14[[#This Row],[Phone number available]],0)</f>
        <v>7.1428571428571425E-2</v>
      </c>
      <c r="AK258" s="18">
        <v>68</v>
      </c>
      <c r="AL258" s="9">
        <f>IFERROR(Table14[[#This Row],[MB Eligible]]/Table14[[#This Row],[Phone number available]],0)</f>
        <v>0.80952380952380953</v>
      </c>
      <c r="AM258" s="18">
        <v>18</v>
      </c>
      <c r="AN258" s="82">
        <f>IFERROR(Table14[[#This Row],[IB Eligible]]/Table14[[#This Row],[Phone number available]],0)</f>
        <v>0.21428571428571427</v>
      </c>
      <c r="AO258" s="98">
        <f>Table14[[#This Row],[Phone number available]]/$AT$2</f>
        <v>0.14583333333333334</v>
      </c>
    </row>
    <row r="259" spans="1:41" x14ac:dyDescent="0.35">
      <c r="A259" s="11">
        <v>275</v>
      </c>
      <c r="B259" s="5" t="s">
        <v>181</v>
      </c>
      <c r="C259" s="5" t="s">
        <v>343</v>
      </c>
      <c r="D259" s="5" t="s">
        <v>595</v>
      </c>
      <c r="E259" s="6">
        <v>41726</v>
      </c>
      <c r="F259" s="7">
        <f t="shared" ca="1" si="34"/>
        <v>11</v>
      </c>
      <c r="G259" s="5">
        <v>3</v>
      </c>
      <c r="H259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59" s="57">
        <v>4.0793249999999999</v>
      </c>
      <c r="J259" s="34">
        <v>1.6473000000000002E-2</v>
      </c>
      <c r="K259" s="34">
        <f t="shared" si="35"/>
        <v>4.0957980000000003</v>
      </c>
      <c r="L259" s="67">
        <f t="shared" si="32"/>
        <v>1.501965616721331E-4</v>
      </c>
      <c r="M259" s="34">
        <v>1.7290700000000001</v>
      </c>
      <c r="N259" s="79">
        <f t="shared" si="33"/>
        <v>3.2380664913428697E-5</v>
      </c>
      <c r="O259" s="80">
        <v>235</v>
      </c>
      <c r="P259" s="68">
        <f>Table14[[#This Row],[Customer Regisered on MB]]/$O$1</f>
        <v>7.9574186675624131E-5</v>
      </c>
      <c r="Q259" s="194">
        <v>9</v>
      </c>
      <c r="R259" s="107">
        <v>12</v>
      </c>
      <c r="S259" s="107">
        <v>0</v>
      </c>
      <c r="T259" s="107">
        <v>1</v>
      </c>
      <c r="U259" s="195">
        <v>0</v>
      </c>
      <c r="V259" s="16">
        <f>SUM(Table14[[#This Row],[MB Registration]:[Standalone upsell + Rnwl]])</f>
        <v>22</v>
      </c>
      <c r="W259" s="8">
        <v>23</v>
      </c>
      <c r="X259" s="9">
        <f t="shared" si="36"/>
        <v>-4.5454545454545414E-2</v>
      </c>
      <c r="Y259" s="8">
        <f t="shared" si="37"/>
        <v>-1</v>
      </c>
      <c r="Z259" s="42" t="str">
        <f t="shared" si="38"/>
        <v>A. Below 50</v>
      </c>
      <c r="AA259" s="197">
        <v>23</v>
      </c>
      <c r="AB259" s="85">
        <f>IFERROR(Table14[[#This Row],[Phone number available]]/Table14[[#This Row],[Distinct leads]],0)</f>
        <v>1</v>
      </c>
      <c r="AC259" s="84">
        <v>2</v>
      </c>
      <c r="AD259" s="100">
        <f>IFERROR(Table14[[#This Row],[Email available]]/Table14[[#This Row],[Distinct leads]],0)</f>
        <v>8.6956521739130432E-2</v>
      </c>
      <c r="AE259" s="81">
        <v>1</v>
      </c>
      <c r="AF259" s="102">
        <f>IFERROR(Table14[[#This Row],[HNI (as per customer segmentation)]]/Table14[[#This Row],[Phone number available]],0)</f>
        <v>4.3478260869565216E-2</v>
      </c>
      <c r="AG259" s="18">
        <v>5</v>
      </c>
      <c r="AH259" s="9">
        <f>IFERROR(Table14[[#This Row],[MB Registered]]/Table14[[#This Row],[Phone number available]],0)</f>
        <v>0.21739130434782608</v>
      </c>
      <c r="AI259" s="18">
        <v>0</v>
      </c>
      <c r="AJ259" s="9">
        <f>IFERROR(Table14[[#This Row],[IB Registered]]/Table14[[#This Row],[Phone number available]],0)</f>
        <v>0</v>
      </c>
      <c r="AK259" s="18">
        <v>16</v>
      </c>
      <c r="AL259" s="9">
        <f>IFERROR(Table14[[#This Row],[MB Eligible]]/Table14[[#This Row],[Phone number available]],0)</f>
        <v>0.69565217391304346</v>
      </c>
      <c r="AM259" s="18">
        <v>2</v>
      </c>
      <c r="AN259" s="82">
        <f>IFERROR(Table14[[#This Row],[IB Eligible]]/Table14[[#This Row],[Phone number available]],0)</f>
        <v>8.6956521739130432E-2</v>
      </c>
      <c r="AO259" s="98">
        <f>Table14[[#This Row],[Phone number available]]/$AT$2</f>
        <v>3.9930555555555552E-2</v>
      </c>
    </row>
    <row r="260" spans="1:41" x14ac:dyDescent="0.35">
      <c r="A260" s="11">
        <v>276</v>
      </c>
      <c r="B260" s="5" t="s">
        <v>213</v>
      </c>
      <c r="C260" s="5" t="s">
        <v>175</v>
      </c>
      <c r="D260" s="5" t="s">
        <v>596</v>
      </c>
      <c r="E260" s="6">
        <v>41913</v>
      </c>
      <c r="F260" s="7">
        <f t="shared" ca="1" si="34"/>
        <v>10</v>
      </c>
      <c r="G260" s="5">
        <v>3</v>
      </c>
      <c r="H260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60" s="57">
        <v>8.8491549999999997</v>
      </c>
      <c r="J260" s="34">
        <v>3.802756</v>
      </c>
      <c r="K260" s="34">
        <f t="shared" si="35"/>
        <v>12.651911</v>
      </c>
      <c r="L260" s="67">
        <f t="shared" ref="L260:L323" si="39">K260/$K$1</f>
        <v>4.6395684816044131E-4</v>
      </c>
      <c r="M260" s="34">
        <v>6.9040609999999996</v>
      </c>
      <c r="N260" s="79">
        <f t="shared" ref="N260:N323" si="40">M260/$M$1</f>
        <v>1.2929383181876466E-4</v>
      </c>
      <c r="O260" s="80">
        <v>2252</v>
      </c>
      <c r="P260" s="68">
        <f>Table14[[#This Row],[Customer Regisered on MB]]/$O$1</f>
        <v>7.6255773784470436E-4</v>
      </c>
      <c r="Q260" s="194">
        <v>43</v>
      </c>
      <c r="R260" s="107">
        <v>58</v>
      </c>
      <c r="S260" s="107">
        <v>7</v>
      </c>
      <c r="T260" s="107">
        <v>4</v>
      </c>
      <c r="U260" s="195">
        <v>0</v>
      </c>
      <c r="V260" s="16">
        <f>SUM(Table14[[#This Row],[MB Registration]:[Standalone upsell + Rnwl]])</f>
        <v>112</v>
      </c>
      <c r="W260" s="8">
        <v>117</v>
      </c>
      <c r="X260" s="9">
        <f t="shared" si="36"/>
        <v>-4.4642857142857206E-2</v>
      </c>
      <c r="Y260" s="8">
        <f t="shared" si="37"/>
        <v>-5</v>
      </c>
      <c r="Z260" s="42" t="str">
        <f t="shared" si="38"/>
        <v>C. 100-250</v>
      </c>
      <c r="AA260" s="197">
        <v>117</v>
      </c>
      <c r="AB260" s="85">
        <f>IFERROR(Table14[[#This Row],[Phone number available]]/Table14[[#This Row],[Distinct leads]],0)</f>
        <v>1</v>
      </c>
      <c r="AC260" s="84">
        <v>50</v>
      </c>
      <c r="AD260" s="100">
        <f>IFERROR(Table14[[#This Row],[Email available]]/Table14[[#This Row],[Distinct leads]],0)</f>
        <v>0.42735042735042733</v>
      </c>
      <c r="AE260" s="81">
        <v>16</v>
      </c>
      <c r="AF260" s="102">
        <f>IFERROR(Table14[[#This Row],[HNI (as per customer segmentation)]]/Table14[[#This Row],[Phone number available]],0)</f>
        <v>0.13675213675213677</v>
      </c>
      <c r="AG260" s="18">
        <v>50</v>
      </c>
      <c r="AH260" s="9">
        <f>IFERROR(Table14[[#This Row],[MB Registered]]/Table14[[#This Row],[Phone number available]],0)</f>
        <v>0.42735042735042733</v>
      </c>
      <c r="AI260" s="18">
        <v>32</v>
      </c>
      <c r="AJ260" s="9">
        <f>IFERROR(Table14[[#This Row],[IB Registered]]/Table14[[#This Row],[Phone number available]],0)</f>
        <v>0.27350427350427353</v>
      </c>
      <c r="AK260" s="18">
        <v>98</v>
      </c>
      <c r="AL260" s="9">
        <f>IFERROR(Table14[[#This Row],[MB Eligible]]/Table14[[#This Row],[Phone number available]],0)</f>
        <v>0.83760683760683763</v>
      </c>
      <c r="AM260" s="18">
        <v>54</v>
      </c>
      <c r="AN260" s="82">
        <f>IFERROR(Table14[[#This Row],[IB Eligible]]/Table14[[#This Row],[Phone number available]],0)</f>
        <v>0.46153846153846156</v>
      </c>
      <c r="AO260" s="98">
        <f>Table14[[#This Row],[Phone number available]]/$AT$2</f>
        <v>0.203125</v>
      </c>
    </row>
    <row r="261" spans="1:41" x14ac:dyDescent="0.35">
      <c r="A261" s="11">
        <v>278</v>
      </c>
      <c r="B261" s="5" t="s">
        <v>222</v>
      </c>
      <c r="C261" s="5" t="s">
        <v>343</v>
      </c>
      <c r="D261" s="5" t="s">
        <v>597</v>
      </c>
      <c r="E261" s="6">
        <v>42051</v>
      </c>
      <c r="F261" s="7">
        <f t="shared" ca="1" si="34"/>
        <v>10</v>
      </c>
      <c r="G261" s="5">
        <v>2</v>
      </c>
      <c r="H261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61" s="57">
        <v>4.2122950000000001</v>
      </c>
      <c r="J261" s="34">
        <v>5.2136000000000002E-2</v>
      </c>
      <c r="K261" s="34">
        <f t="shared" si="35"/>
        <v>4.2644310000000001</v>
      </c>
      <c r="L261" s="67">
        <f t="shared" si="39"/>
        <v>1.5638048401997763E-4</v>
      </c>
      <c r="M261" s="34">
        <v>1.512588</v>
      </c>
      <c r="N261" s="79">
        <f t="shared" si="40"/>
        <v>2.8326560046772707E-5</v>
      </c>
      <c r="O261" s="80">
        <v>250</v>
      </c>
      <c r="P261" s="68">
        <f>Table14[[#This Row],[Customer Regisered on MB]]/$O$1</f>
        <v>8.4653390080451194E-5</v>
      </c>
      <c r="Q261" s="194">
        <v>16</v>
      </c>
      <c r="R261" s="107">
        <v>4</v>
      </c>
      <c r="S261" s="107">
        <v>0</v>
      </c>
      <c r="T261" s="107">
        <v>1</v>
      </c>
      <c r="U261" s="195">
        <v>0</v>
      </c>
      <c r="V261" s="16">
        <f>SUM(Table14[[#This Row],[MB Registration]:[Standalone upsell + Rnwl]])</f>
        <v>21</v>
      </c>
      <c r="W261" s="8">
        <v>23</v>
      </c>
      <c r="X261" s="9">
        <f t="shared" si="36"/>
        <v>-9.5238095238095344E-2</v>
      </c>
      <c r="Y261" s="8">
        <f t="shared" si="37"/>
        <v>-2</v>
      </c>
      <c r="Z261" s="42" t="str">
        <f t="shared" si="38"/>
        <v>A. Below 50</v>
      </c>
      <c r="AA261" s="197">
        <v>23</v>
      </c>
      <c r="AB261" s="85">
        <f>IFERROR(Table14[[#This Row],[Phone number available]]/Table14[[#This Row],[Distinct leads]],0)</f>
        <v>1</v>
      </c>
      <c r="AC261" s="84">
        <v>2</v>
      </c>
      <c r="AD261" s="100">
        <f>IFERROR(Table14[[#This Row],[Email available]]/Table14[[#This Row],[Distinct leads]],0)</f>
        <v>8.6956521739130432E-2</v>
      </c>
      <c r="AE261" s="81">
        <v>1</v>
      </c>
      <c r="AF261" s="102">
        <f>IFERROR(Table14[[#This Row],[HNI (as per customer segmentation)]]/Table14[[#This Row],[Phone number available]],0)</f>
        <v>4.3478260869565216E-2</v>
      </c>
      <c r="AG261" s="18">
        <v>1</v>
      </c>
      <c r="AH261" s="9">
        <f>IFERROR(Table14[[#This Row],[MB Registered]]/Table14[[#This Row],[Phone number available]],0)</f>
        <v>4.3478260869565216E-2</v>
      </c>
      <c r="AI261" s="18">
        <v>0</v>
      </c>
      <c r="AJ261" s="9">
        <f>IFERROR(Table14[[#This Row],[IB Registered]]/Table14[[#This Row],[Phone number available]],0)</f>
        <v>0</v>
      </c>
      <c r="AK261" s="18">
        <v>19</v>
      </c>
      <c r="AL261" s="9">
        <f>IFERROR(Table14[[#This Row],[MB Eligible]]/Table14[[#This Row],[Phone number available]],0)</f>
        <v>0.82608695652173914</v>
      </c>
      <c r="AM261" s="18">
        <v>2</v>
      </c>
      <c r="AN261" s="82">
        <f>IFERROR(Table14[[#This Row],[IB Eligible]]/Table14[[#This Row],[Phone number available]],0)</f>
        <v>8.6956521739130432E-2</v>
      </c>
      <c r="AO261" s="98">
        <f>Table14[[#This Row],[Phone number available]]/$AT$2</f>
        <v>3.9930555555555552E-2</v>
      </c>
    </row>
    <row r="262" spans="1:41" x14ac:dyDescent="0.35">
      <c r="A262" s="11">
        <v>279</v>
      </c>
      <c r="B262" s="5" t="s">
        <v>314</v>
      </c>
      <c r="C262" s="5" t="s">
        <v>356</v>
      </c>
      <c r="D262" s="5" t="s">
        <v>598</v>
      </c>
      <c r="E262" s="6">
        <v>42058</v>
      </c>
      <c r="F262" s="7">
        <f t="shared" ca="1" si="34"/>
        <v>10</v>
      </c>
      <c r="G262" s="5">
        <v>4</v>
      </c>
      <c r="H262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62" s="57">
        <v>5.7003789999999999</v>
      </c>
      <c r="J262" s="34">
        <v>0.730074</v>
      </c>
      <c r="K262" s="34">
        <f t="shared" si="35"/>
        <v>6.430453</v>
      </c>
      <c r="L262" s="67">
        <f t="shared" si="39"/>
        <v>2.358104405037195E-4</v>
      </c>
      <c r="M262" s="34">
        <v>6.6737590000000004</v>
      </c>
      <c r="N262" s="79">
        <f t="shared" si="40"/>
        <v>1.2498091684661638E-4</v>
      </c>
      <c r="O262" s="80">
        <v>2311</v>
      </c>
      <c r="P262" s="68">
        <f>Table14[[#This Row],[Customer Regisered on MB]]/$O$1</f>
        <v>7.825359379036908E-4</v>
      </c>
      <c r="Q262" s="194">
        <v>6</v>
      </c>
      <c r="R262" s="107">
        <v>41</v>
      </c>
      <c r="S262" s="107">
        <v>3</v>
      </c>
      <c r="T262" s="107">
        <v>4</v>
      </c>
      <c r="U262" s="195">
        <v>0</v>
      </c>
      <c r="V262" s="16">
        <f>SUM(Table14[[#This Row],[MB Registration]:[Standalone upsell + Rnwl]])</f>
        <v>54</v>
      </c>
      <c r="W262" s="8">
        <v>54</v>
      </c>
      <c r="X262" s="9">
        <f t="shared" si="36"/>
        <v>0</v>
      </c>
      <c r="Y262" s="8">
        <f t="shared" si="37"/>
        <v>0</v>
      </c>
      <c r="Z262" s="42" t="str">
        <f t="shared" si="38"/>
        <v>B. 50-100</v>
      </c>
      <c r="AA262" s="197">
        <v>54</v>
      </c>
      <c r="AB262" s="85">
        <f>IFERROR(Table14[[#This Row],[Phone number available]]/Table14[[#This Row],[Distinct leads]],0)</f>
        <v>1</v>
      </c>
      <c r="AC262" s="84">
        <v>27</v>
      </c>
      <c r="AD262" s="100">
        <f>IFERROR(Table14[[#This Row],[Email available]]/Table14[[#This Row],[Distinct leads]],0)</f>
        <v>0.5</v>
      </c>
      <c r="AE262" s="81">
        <v>5</v>
      </c>
      <c r="AF262" s="102">
        <f>IFERROR(Table14[[#This Row],[HNI (as per customer segmentation)]]/Table14[[#This Row],[Phone number available]],0)</f>
        <v>9.2592592592592587E-2</v>
      </c>
      <c r="AG262" s="18">
        <v>37</v>
      </c>
      <c r="AH262" s="9">
        <f>IFERROR(Table14[[#This Row],[MB Registered]]/Table14[[#This Row],[Phone number available]],0)</f>
        <v>0.68518518518518523</v>
      </c>
      <c r="AI262" s="18">
        <v>9</v>
      </c>
      <c r="AJ262" s="9">
        <f>IFERROR(Table14[[#This Row],[IB Registered]]/Table14[[#This Row],[Phone number available]],0)</f>
        <v>0.16666666666666666</v>
      </c>
      <c r="AK262" s="18">
        <v>45</v>
      </c>
      <c r="AL262" s="9">
        <f>IFERROR(Table14[[#This Row],[MB Eligible]]/Table14[[#This Row],[Phone number available]],0)</f>
        <v>0.83333333333333337</v>
      </c>
      <c r="AM262" s="18">
        <v>23</v>
      </c>
      <c r="AN262" s="82">
        <f>IFERROR(Table14[[#This Row],[IB Eligible]]/Table14[[#This Row],[Phone number available]],0)</f>
        <v>0.42592592592592593</v>
      </c>
      <c r="AO262" s="98">
        <f>Table14[[#This Row],[Phone number available]]/$AT$2</f>
        <v>9.375E-2</v>
      </c>
    </row>
    <row r="263" spans="1:41" x14ac:dyDescent="0.35">
      <c r="A263" s="11">
        <v>281</v>
      </c>
      <c r="B263" s="5" t="s">
        <v>311</v>
      </c>
      <c r="C263" s="5" t="s">
        <v>175</v>
      </c>
      <c r="D263" s="5" t="s">
        <v>600</v>
      </c>
      <c r="E263" s="6">
        <v>42817</v>
      </c>
      <c r="F263" s="7">
        <f t="shared" ca="1" si="34"/>
        <v>8</v>
      </c>
      <c r="G263" s="5">
        <v>6</v>
      </c>
      <c r="H26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63" s="57">
        <v>6.3065420000000003</v>
      </c>
      <c r="J263" s="34">
        <v>8.3154500000000002</v>
      </c>
      <c r="K263" s="34">
        <f t="shared" si="35"/>
        <v>14.621992000000001</v>
      </c>
      <c r="L263" s="67">
        <f t="shared" si="39"/>
        <v>5.3620147360720352E-4</v>
      </c>
      <c r="M263" s="34">
        <v>103.126242</v>
      </c>
      <c r="N263" s="79">
        <f t="shared" si="40"/>
        <v>1.9312672627384412E-3</v>
      </c>
      <c r="O263" s="80">
        <v>3812</v>
      </c>
      <c r="P263" s="68">
        <f>Table14[[#This Row],[Customer Regisered on MB]]/$O$1</f>
        <v>1.2907948919467199E-3</v>
      </c>
      <c r="Q263" s="194">
        <v>43</v>
      </c>
      <c r="R263" s="107">
        <v>15</v>
      </c>
      <c r="S263" s="107">
        <v>2</v>
      </c>
      <c r="T263" s="107">
        <v>1</v>
      </c>
      <c r="U263" s="195">
        <v>0</v>
      </c>
      <c r="V263" s="16">
        <f>SUM(Table14[[#This Row],[MB Registration]:[Standalone upsell + Rnwl]])</f>
        <v>61</v>
      </c>
      <c r="W263" s="8">
        <v>61</v>
      </c>
      <c r="X263" s="9">
        <f t="shared" si="36"/>
        <v>0</v>
      </c>
      <c r="Y263" s="8">
        <f t="shared" si="37"/>
        <v>0</v>
      </c>
      <c r="Z263" s="42" t="str">
        <f t="shared" si="38"/>
        <v>B. 50-100</v>
      </c>
      <c r="AA263" s="197">
        <v>61</v>
      </c>
      <c r="AB263" s="85">
        <f>IFERROR(Table14[[#This Row],[Phone number available]]/Table14[[#This Row],[Distinct leads]],0)</f>
        <v>1</v>
      </c>
      <c r="AC263" s="84">
        <v>23</v>
      </c>
      <c r="AD263" s="100">
        <f>IFERROR(Table14[[#This Row],[Email available]]/Table14[[#This Row],[Distinct leads]],0)</f>
        <v>0.37704918032786883</v>
      </c>
      <c r="AE263" s="81">
        <v>3</v>
      </c>
      <c r="AF263" s="102">
        <f>IFERROR(Table14[[#This Row],[HNI (as per customer segmentation)]]/Table14[[#This Row],[Phone number available]],0)</f>
        <v>4.9180327868852458E-2</v>
      </c>
      <c r="AG263" s="18">
        <v>17</v>
      </c>
      <c r="AH263" s="9">
        <f>IFERROR(Table14[[#This Row],[MB Registered]]/Table14[[#This Row],[Phone number available]],0)</f>
        <v>0.27868852459016391</v>
      </c>
      <c r="AI263" s="18">
        <v>7</v>
      </c>
      <c r="AJ263" s="9">
        <f>IFERROR(Table14[[#This Row],[IB Registered]]/Table14[[#This Row],[Phone number available]],0)</f>
        <v>0.11475409836065574</v>
      </c>
      <c r="AK263" s="18">
        <v>56</v>
      </c>
      <c r="AL263" s="9">
        <f>IFERROR(Table14[[#This Row],[MB Eligible]]/Table14[[#This Row],[Phone number available]],0)</f>
        <v>0.91803278688524592</v>
      </c>
      <c r="AM263" s="18">
        <v>22</v>
      </c>
      <c r="AN263" s="82">
        <f>IFERROR(Table14[[#This Row],[IB Eligible]]/Table14[[#This Row],[Phone number available]],0)</f>
        <v>0.36065573770491804</v>
      </c>
      <c r="AO263" s="98">
        <f>Table14[[#This Row],[Phone number available]]/$AT$2</f>
        <v>0.10590277777777778</v>
      </c>
    </row>
    <row r="264" spans="1:41" x14ac:dyDescent="0.35">
      <c r="A264" s="11">
        <v>282</v>
      </c>
      <c r="B264" s="5" t="s">
        <v>315</v>
      </c>
      <c r="C264" s="5" t="s">
        <v>356</v>
      </c>
      <c r="D264" s="5" t="s">
        <v>601</v>
      </c>
      <c r="E264" s="6">
        <v>42873</v>
      </c>
      <c r="F264" s="7">
        <f t="shared" ca="1" si="34"/>
        <v>8</v>
      </c>
      <c r="G264" s="5">
        <v>4</v>
      </c>
      <c r="H264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64" s="57">
        <v>5.9933649999999998</v>
      </c>
      <c r="J264" s="34">
        <v>3.436607</v>
      </c>
      <c r="K264" s="34">
        <f t="shared" si="35"/>
        <v>9.4299719999999994</v>
      </c>
      <c r="L264" s="67">
        <f t="shared" si="39"/>
        <v>3.4580547455330765E-4</v>
      </c>
      <c r="M264" s="34">
        <v>19.724281000000001</v>
      </c>
      <c r="N264" s="79">
        <f t="shared" si="40"/>
        <v>3.6938084271851822E-4</v>
      </c>
      <c r="O264" s="80">
        <v>1741</v>
      </c>
      <c r="P264" s="68">
        <f>Table14[[#This Row],[Customer Regisered on MB]]/$O$1</f>
        <v>5.8952620852026209E-4</v>
      </c>
      <c r="Q264" s="194">
        <v>16</v>
      </c>
      <c r="R264" s="107">
        <v>54</v>
      </c>
      <c r="S264" s="107">
        <v>12</v>
      </c>
      <c r="T264" s="107">
        <v>0</v>
      </c>
      <c r="U264" s="195">
        <v>0</v>
      </c>
      <c r="V264" s="16">
        <f>SUM(Table14[[#This Row],[MB Registration]:[Standalone upsell + Rnwl]])</f>
        <v>82</v>
      </c>
      <c r="W264" s="8">
        <v>79</v>
      </c>
      <c r="X264" s="9">
        <f t="shared" si="36"/>
        <v>3.6585365853658569E-2</v>
      </c>
      <c r="Y264" s="8">
        <f t="shared" si="37"/>
        <v>3</v>
      </c>
      <c r="Z264" s="42" t="str">
        <f t="shared" si="38"/>
        <v>B. 50-100</v>
      </c>
      <c r="AA264" s="197">
        <v>79</v>
      </c>
      <c r="AB264" s="85">
        <f>IFERROR(Table14[[#This Row],[Phone number available]]/Table14[[#This Row],[Distinct leads]],0)</f>
        <v>1</v>
      </c>
      <c r="AC264" s="84">
        <v>54</v>
      </c>
      <c r="AD264" s="100">
        <f>IFERROR(Table14[[#This Row],[Email available]]/Table14[[#This Row],[Distinct leads]],0)</f>
        <v>0.68354430379746833</v>
      </c>
      <c r="AE264" s="81">
        <v>0</v>
      </c>
      <c r="AF264" s="102">
        <f>IFERROR(Table14[[#This Row],[HNI (as per customer segmentation)]]/Table14[[#This Row],[Phone number available]],0)</f>
        <v>0</v>
      </c>
      <c r="AG264" s="18">
        <v>56</v>
      </c>
      <c r="AH264" s="9">
        <f>IFERROR(Table14[[#This Row],[MB Registered]]/Table14[[#This Row],[Phone number available]],0)</f>
        <v>0.70886075949367089</v>
      </c>
      <c r="AI264" s="18">
        <v>20</v>
      </c>
      <c r="AJ264" s="9">
        <f>IFERROR(Table14[[#This Row],[IB Registered]]/Table14[[#This Row],[Phone number available]],0)</f>
        <v>0.25316455696202533</v>
      </c>
      <c r="AK264" s="18">
        <v>68</v>
      </c>
      <c r="AL264" s="9">
        <f>IFERROR(Table14[[#This Row],[MB Eligible]]/Table14[[#This Row],[Phone number available]],0)</f>
        <v>0.86075949367088611</v>
      </c>
      <c r="AM264" s="18">
        <v>44</v>
      </c>
      <c r="AN264" s="82">
        <f>IFERROR(Table14[[#This Row],[IB Eligible]]/Table14[[#This Row],[Phone number available]],0)</f>
        <v>0.55696202531645567</v>
      </c>
      <c r="AO264" s="98">
        <f>Table14[[#This Row],[Phone number available]]/$AT$2</f>
        <v>0.13715277777777779</v>
      </c>
    </row>
    <row r="265" spans="1:41" x14ac:dyDescent="0.35">
      <c r="A265" s="11">
        <v>283</v>
      </c>
      <c r="B265" s="5" t="s">
        <v>179</v>
      </c>
      <c r="C265" s="5" t="s">
        <v>343</v>
      </c>
      <c r="D265" s="5" t="s">
        <v>602</v>
      </c>
      <c r="E265" s="6">
        <v>42824</v>
      </c>
      <c r="F265" s="7">
        <f t="shared" ca="1" si="34"/>
        <v>8</v>
      </c>
      <c r="G265" s="5">
        <v>4</v>
      </c>
      <c r="H265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65" s="57">
        <v>10.073687</v>
      </c>
      <c r="J265" s="34">
        <v>1.710941</v>
      </c>
      <c r="K265" s="34">
        <f t="shared" si="35"/>
        <v>11.784628</v>
      </c>
      <c r="L265" s="67">
        <f t="shared" si="39"/>
        <v>4.3215280787410577E-4</v>
      </c>
      <c r="M265" s="34">
        <v>8.4577709999999993</v>
      </c>
      <c r="N265" s="79">
        <f t="shared" si="40"/>
        <v>1.5839049238348631E-4</v>
      </c>
      <c r="O265" s="80">
        <v>2521</v>
      </c>
      <c r="P265" s="68">
        <f>Table14[[#This Row],[Customer Regisered on MB]]/$O$1</f>
        <v>8.536447855712699E-4</v>
      </c>
      <c r="Q265" s="194">
        <v>28</v>
      </c>
      <c r="R265" s="107">
        <v>48</v>
      </c>
      <c r="S265" s="107">
        <v>6</v>
      </c>
      <c r="T265" s="107">
        <v>4</v>
      </c>
      <c r="U265" s="195">
        <v>0</v>
      </c>
      <c r="V265" s="16">
        <f>SUM(Table14[[#This Row],[MB Registration]:[Standalone upsell + Rnwl]])</f>
        <v>86</v>
      </c>
      <c r="W265" s="8">
        <v>86</v>
      </c>
      <c r="X265" s="9">
        <f t="shared" si="36"/>
        <v>0</v>
      </c>
      <c r="Y265" s="8">
        <f t="shared" si="37"/>
        <v>0</v>
      </c>
      <c r="Z265" s="42" t="str">
        <f t="shared" si="38"/>
        <v>B. 50-100</v>
      </c>
      <c r="AA265" s="197">
        <v>86</v>
      </c>
      <c r="AB265" s="85">
        <f>IFERROR(Table14[[#This Row],[Phone number available]]/Table14[[#This Row],[Distinct leads]],0)</f>
        <v>1</v>
      </c>
      <c r="AC265" s="84">
        <v>16</v>
      </c>
      <c r="AD265" s="100">
        <f>IFERROR(Table14[[#This Row],[Email available]]/Table14[[#This Row],[Distinct leads]],0)</f>
        <v>0.18604651162790697</v>
      </c>
      <c r="AE265" s="81">
        <v>6</v>
      </c>
      <c r="AF265" s="102">
        <f>IFERROR(Table14[[#This Row],[HNI (as per customer segmentation)]]/Table14[[#This Row],[Phone number available]],0)</f>
        <v>6.9767441860465115E-2</v>
      </c>
      <c r="AG265" s="18">
        <v>43</v>
      </c>
      <c r="AH265" s="9">
        <f>IFERROR(Table14[[#This Row],[MB Registered]]/Table14[[#This Row],[Phone number available]],0)</f>
        <v>0.5</v>
      </c>
      <c r="AI265" s="18">
        <v>7</v>
      </c>
      <c r="AJ265" s="9">
        <f>IFERROR(Table14[[#This Row],[IB Registered]]/Table14[[#This Row],[Phone number available]],0)</f>
        <v>8.1395348837209308E-2</v>
      </c>
      <c r="AK265" s="18">
        <v>73</v>
      </c>
      <c r="AL265" s="9">
        <f>IFERROR(Table14[[#This Row],[MB Eligible]]/Table14[[#This Row],[Phone number available]],0)</f>
        <v>0.84883720930232553</v>
      </c>
      <c r="AM265" s="18">
        <v>13</v>
      </c>
      <c r="AN265" s="82">
        <f>IFERROR(Table14[[#This Row],[IB Eligible]]/Table14[[#This Row],[Phone number available]],0)</f>
        <v>0.15116279069767441</v>
      </c>
      <c r="AO265" s="98">
        <f>Table14[[#This Row],[Phone number available]]/$AT$2</f>
        <v>0.14930555555555555</v>
      </c>
    </row>
    <row r="266" spans="1:41" x14ac:dyDescent="0.35">
      <c r="A266" s="11">
        <v>284</v>
      </c>
      <c r="B266" s="5" t="s">
        <v>222</v>
      </c>
      <c r="C266" s="5" t="s">
        <v>343</v>
      </c>
      <c r="D266" s="5" t="s">
        <v>603</v>
      </c>
      <c r="E266" s="6">
        <v>43467</v>
      </c>
      <c r="F266" s="7">
        <f t="shared" ca="1" si="34"/>
        <v>6</v>
      </c>
      <c r="G266" s="5">
        <v>3</v>
      </c>
      <c r="H266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66" s="57">
        <v>5.5999319999999999</v>
      </c>
      <c r="J266" s="34">
        <v>7.9416E-2</v>
      </c>
      <c r="K266" s="34">
        <f t="shared" si="35"/>
        <v>5.6793480000000001</v>
      </c>
      <c r="L266" s="67">
        <f t="shared" si="39"/>
        <v>2.082667509822276E-4</v>
      </c>
      <c r="M266" s="34">
        <v>1.6587529999999999</v>
      </c>
      <c r="N266" s="79">
        <f t="shared" si="40"/>
        <v>3.1063823365823584E-5</v>
      </c>
      <c r="O266" s="80">
        <v>676</v>
      </c>
      <c r="P266" s="68">
        <f>Table14[[#This Row],[Customer Regisered on MB]]/$O$1</f>
        <v>2.2890276677754002E-4</v>
      </c>
      <c r="Q266" s="194">
        <v>32</v>
      </c>
      <c r="R266" s="107">
        <v>4</v>
      </c>
      <c r="S266" s="107">
        <v>0</v>
      </c>
      <c r="T266" s="107">
        <v>1</v>
      </c>
      <c r="U266" s="195">
        <v>0</v>
      </c>
      <c r="V266" s="16">
        <f>SUM(Table14[[#This Row],[MB Registration]:[Standalone upsell + Rnwl]])</f>
        <v>37</v>
      </c>
      <c r="W266" s="8">
        <v>40</v>
      </c>
      <c r="X266" s="9">
        <f t="shared" si="36"/>
        <v>-8.1081081081081141E-2</v>
      </c>
      <c r="Y266" s="8">
        <f t="shared" si="37"/>
        <v>-3</v>
      </c>
      <c r="Z266" s="42" t="str">
        <f t="shared" si="38"/>
        <v>A. Below 50</v>
      </c>
      <c r="AA266" s="197">
        <v>40</v>
      </c>
      <c r="AB266" s="85">
        <f>IFERROR(Table14[[#This Row],[Phone number available]]/Table14[[#This Row],[Distinct leads]],0)</f>
        <v>1</v>
      </c>
      <c r="AC266" s="84">
        <v>6</v>
      </c>
      <c r="AD266" s="100">
        <f>IFERROR(Table14[[#This Row],[Email available]]/Table14[[#This Row],[Distinct leads]],0)</f>
        <v>0.15</v>
      </c>
      <c r="AE266" s="81">
        <v>0</v>
      </c>
      <c r="AF266" s="102">
        <f>IFERROR(Table14[[#This Row],[HNI (as per customer segmentation)]]/Table14[[#This Row],[Phone number available]],0)</f>
        <v>0</v>
      </c>
      <c r="AG266" s="18">
        <v>4</v>
      </c>
      <c r="AH266" s="9">
        <f>IFERROR(Table14[[#This Row],[MB Registered]]/Table14[[#This Row],[Phone number available]],0)</f>
        <v>0.1</v>
      </c>
      <c r="AI266" s="18">
        <v>2</v>
      </c>
      <c r="AJ266" s="9">
        <f>IFERROR(Table14[[#This Row],[IB Registered]]/Table14[[#This Row],[Phone number available]],0)</f>
        <v>0.05</v>
      </c>
      <c r="AK266" s="18">
        <v>37</v>
      </c>
      <c r="AL266" s="9">
        <f>IFERROR(Table14[[#This Row],[MB Eligible]]/Table14[[#This Row],[Phone number available]],0)</f>
        <v>0.92500000000000004</v>
      </c>
      <c r="AM266" s="18">
        <v>5</v>
      </c>
      <c r="AN266" s="82">
        <f>IFERROR(Table14[[#This Row],[IB Eligible]]/Table14[[#This Row],[Phone number available]],0)</f>
        <v>0.125</v>
      </c>
      <c r="AO266" s="98">
        <f>Table14[[#This Row],[Phone number available]]/$AT$2</f>
        <v>6.9444444444444448E-2</v>
      </c>
    </row>
    <row r="267" spans="1:41" x14ac:dyDescent="0.35">
      <c r="A267" s="11">
        <v>285</v>
      </c>
      <c r="B267" s="5" t="s">
        <v>188</v>
      </c>
      <c r="C267" s="5" t="s">
        <v>356</v>
      </c>
      <c r="D267" s="5" t="s">
        <v>604</v>
      </c>
      <c r="E267" s="6">
        <v>44636</v>
      </c>
      <c r="F267" s="7">
        <f t="shared" ca="1" si="34"/>
        <v>3</v>
      </c>
      <c r="G267" s="5">
        <v>4</v>
      </c>
      <c r="H267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67" s="57">
        <v>6.1286690000000004</v>
      </c>
      <c r="J267" s="34">
        <v>0.71088499999999999</v>
      </c>
      <c r="K267" s="34">
        <f t="shared" si="35"/>
        <v>6.8395540000000006</v>
      </c>
      <c r="L267" s="67">
        <f t="shared" si="39"/>
        <v>2.5081253864836224E-4</v>
      </c>
      <c r="M267" s="34">
        <v>12.231128999999999</v>
      </c>
      <c r="N267" s="79">
        <f t="shared" si="40"/>
        <v>2.2905497733574705E-4</v>
      </c>
      <c r="O267" s="80">
        <v>999</v>
      </c>
      <c r="P267" s="68">
        <f>Table14[[#This Row],[Customer Regisered on MB]]/$O$1</f>
        <v>3.3827494676148297E-4</v>
      </c>
      <c r="Q267" s="194">
        <v>3</v>
      </c>
      <c r="R267" s="107">
        <v>57</v>
      </c>
      <c r="S267" s="107">
        <v>5</v>
      </c>
      <c r="T267" s="107">
        <v>1</v>
      </c>
      <c r="U267" s="195">
        <v>0</v>
      </c>
      <c r="V267" s="16">
        <f>SUM(Table14[[#This Row],[MB Registration]:[Standalone upsell + Rnwl]])</f>
        <v>66</v>
      </c>
      <c r="W267" s="8">
        <v>68</v>
      </c>
      <c r="X267" s="9">
        <f t="shared" si="36"/>
        <v>-3.0303030303030276E-2</v>
      </c>
      <c r="Y267" s="8">
        <f t="shared" si="37"/>
        <v>-2</v>
      </c>
      <c r="Z267" s="42" t="str">
        <f t="shared" si="38"/>
        <v>B. 50-100</v>
      </c>
      <c r="AA267" s="197">
        <v>68</v>
      </c>
      <c r="AB267" s="85">
        <f>IFERROR(Table14[[#This Row],[Phone number available]]/Table14[[#This Row],[Distinct leads]],0)</f>
        <v>1</v>
      </c>
      <c r="AC267" s="84">
        <v>40</v>
      </c>
      <c r="AD267" s="100">
        <f>IFERROR(Table14[[#This Row],[Email available]]/Table14[[#This Row],[Distinct leads]],0)</f>
        <v>0.58823529411764708</v>
      </c>
      <c r="AE267" s="81">
        <v>4</v>
      </c>
      <c r="AF267" s="102">
        <f>IFERROR(Table14[[#This Row],[HNI (as per customer segmentation)]]/Table14[[#This Row],[Phone number available]],0)</f>
        <v>5.8823529411764705E-2</v>
      </c>
      <c r="AG267" s="18">
        <v>53</v>
      </c>
      <c r="AH267" s="9">
        <f>IFERROR(Table14[[#This Row],[MB Registered]]/Table14[[#This Row],[Phone number available]],0)</f>
        <v>0.77941176470588236</v>
      </c>
      <c r="AI267" s="18">
        <v>16</v>
      </c>
      <c r="AJ267" s="9">
        <f>IFERROR(Table14[[#This Row],[IB Registered]]/Table14[[#This Row],[Phone number available]],0)</f>
        <v>0.23529411764705882</v>
      </c>
      <c r="AK267" s="18">
        <v>47</v>
      </c>
      <c r="AL267" s="9">
        <f>IFERROR(Table14[[#This Row],[MB Eligible]]/Table14[[#This Row],[Phone number available]],0)</f>
        <v>0.69117647058823528</v>
      </c>
      <c r="AM267" s="18">
        <v>32</v>
      </c>
      <c r="AN267" s="82">
        <f>IFERROR(Table14[[#This Row],[IB Eligible]]/Table14[[#This Row],[Phone number available]],0)</f>
        <v>0.47058823529411764</v>
      </c>
      <c r="AO267" s="98">
        <f>Table14[[#This Row],[Phone number available]]/$AT$2</f>
        <v>0.11805555555555555</v>
      </c>
    </row>
    <row r="268" spans="1:41" x14ac:dyDescent="0.35">
      <c r="A268" s="11">
        <v>286</v>
      </c>
      <c r="B268" s="5" t="s">
        <v>222</v>
      </c>
      <c r="C268" s="5" t="s">
        <v>356</v>
      </c>
      <c r="D268" s="5" t="s">
        <v>605</v>
      </c>
      <c r="E268" s="6">
        <v>44644</v>
      </c>
      <c r="F268" s="7">
        <f t="shared" ca="1" si="34"/>
        <v>3</v>
      </c>
      <c r="G268" s="5">
        <v>4</v>
      </c>
      <c r="H268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68" s="57">
        <v>3.6851769999999999</v>
      </c>
      <c r="J268" s="34">
        <v>1.400776</v>
      </c>
      <c r="K268" s="34">
        <f t="shared" si="35"/>
        <v>5.0859529999999999</v>
      </c>
      <c r="L268" s="67">
        <f t="shared" si="39"/>
        <v>1.8650642766710428E-4</v>
      </c>
      <c r="M268" s="34">
        <v>6.5672410000000001</v>
      </c>
      <c r="N268" s="79">
        <f t="shared" si="40"/>
        <v>1.2298613140400931E-4</v>
      </c>
      <c r="O268" s="80">
        <v>943</v>
      </c>
      <c r="P268" s="68">
        <f>Table14[[#This Row],[Customer Regisered on MB]]/$O$1</f>
        <v>3.1931258738346189E-4</v>
      </c>
      <c r="Q268" s="194">
        <v>8</v>
      </c>
      <c r="R268" s="107">
        <v>30</v>
      </c>
      <c r="S268" s="107">
        <v>4</v>
      </c>
      <c r="T268" s="107">
        <v>0</v>
      </c>
      <c r="U268" s="195">
        <v>0</v>
      </c>
      <c r="V268" s="16">
        <f>SUM(Table14[[#This Row],[MB Registration]:[Standalone upsell + Rnwl]])</f>
        <v>42</v>
      </c>
      <c r="W268" s="8">
        <v>42</v>
      </c>
      <c r="X268" s="9">
        <f t="shared" si="36"/>
        <v>0</v>
      </c>
      <c r="Y268" s="8">
        <f t="shared" si="37"/>
        <v>0</v>
      </c>
      <c r="Z268" s="42" t="str">
        <f t="shared" si="38"/>
        <v>A. Below 50</v>
      </c>
      <c r="AA268" s="197">
        <v>42</v>
      </c>
      <c r="AB268" s="85">
        <f>IFERROR(Table14[[#This Row],[Phone number available]]/Table14[[#This Row],[Distinct leads]],0)</f>
        <v>1</v>
      </c>
      <c r="AC268" s="84">
        <v>19</v>
      </c>
      <c r="AD268" s="100">
        <f>IFERROR(Table14[[#This Row],[Email available]]/Table14[[#This Row],[Distinct leads]],0)</f>
        <v>0.45238095238095238</v>
      </c>
      <c r="AE268" s="81">
        <v>2</v>
      </c>
      <c r="AF268" s="102">
        <f>IFERROR(Table14[[#This Row],[HNI (as per customer segmentation)]]/Table14[[#This Row],[Phone number available]],0)</f>
        <v>4.7619047619047616E-2</v>
      </c>
      <c r="AG268" s="18">
        <v>27</v>
      </c>
      <c r="AH268" s="9">
        <f>IFERROR(Table14[[#This Row],[MB Registered]]/Table14[[#This Row],[Phone number available]],0)</f>
        <v>0.6428571428571429</v>
      </c>
      <c r="AI268" s="18">
        <v>7</v>
      </c>
      <c r="AJ268" s="9">
        <f>IFERROR(Table14[[#This Row],[IB Registered]]/Table14[[#This Row],[Phone number available]],0)</f>
        <v>0.16666666666666666</v>
      </c>
      <c r="AK268" s="18">
        <v>29</v>
      </c>
      <c r="AL268" s="9">
        <f>IFERROR(Table14[[#This Row],[MB Eligible]]/Table14[[#This Row],[Phone number available]],0)</f>
        <v>0.69047619047619047</v>
      </c>
      <c r="AM268" s="18">
        <v>15</v>
      </c>
      <c r="AN268" s="82">
        <f>IFERROR(Table14[[#This Row],[IB Eligible]]/Table14[[#This Row],[Phone number available]],0)</f>
        <v>0.35714285714285715</v>
      </c>
      <c r="AO268" s="98">
        <f>Table14[[#This Row],[Phone number available]]/$AT$2</f>
        <v>7.2916666666666671E-2</v>
      </c>
    </row>
    <row r="269" spans="1:41" x14ac:dyDescent="0.35">
      <c r="A269" s="11">
        <v>287</v>
      </c>
      <c r="B269" s="5" t="s">
        <v>188</v>
      </c>
      <c r="C269" s="5" t="s">
        <v>343</v>
      </c>
      <c r="D269" s="5" t="s">
        <v>606</v>
      </c>
      <c r="E269" s="6">
        <v>44651</v>
      </c>
      <c r="F269" s="7">
        <f t="shared" ca="1" si="34"/>
        <v>3</v>
      </c>
      <c r="G269" s="5">
        <v>2</v>
      </c>
      <c r="H269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69" s="57">
        <v>2.3469540000000002</v>
      </c>
      <c r="J269" s="34">
        <v>0.21198800000000001</v>
      </c>
      <c r="K269" s="34">
        <f t="shared" si="35"/>
        <v>2.558942</v>
      </c>
      <c r="L269" s="67">
        <f t="shared" si="39"/>
        <v>9.3838682942472179E-5</v>
      </c>
      <c r="M269" s="34">
        <v>3.222073</v>
      </c>
      <c r="N269" s="79">
        <f t="shared" si="40"/>
        <v>6.034045246265676E-5</v>
      </c>
      <c r="O269" s="80">
        <v>371</v>
      </c>
      <c r="P269" s="68">
        <f>Table14[[#This Row],[Customer Regisered on MB]]/$O$1</f>
        <v>1.2562563087938959E-4</v>
      </c>
      <c r="Q269" s="194">
        <v>2</v>
      </c>
      <c r="R269" s="107">
        <v>44</v>
      </c>
      <c r="S269" s="107">
        <v>1</v>
      </c>
      <c r="T269" s="107">
        <v>0</v>
      </c>
      <c r="U269" s="195">
        <v>0</v>
      </c>
      <c r="V269" s="16">
        <f>SUM(Table14[[#This Row],[MB Registration]:[Standalone upsell + Rnwl]])</f>
        <v>47</v>
      </c>
      <c r="W269" s="8">
        <v>49</v>
      </c>
      <c r="X269" s="9">
        <f t="shared" si="36"/>
        <v>-4.2553191489361764E-2</v>
      </c>
      <c r="Y269" s="8">
        <f t="shared" si="37"/>
        <v>-2</v>
      </c>
      <c r="Z269" s="42" t="str">
        <f t="shared" si="38"/>
        <v>A. Below 50</v>
      </c>
      <c r="AA269" s="197">
        <v>49</v>
      </c>
      <c r="AB269" s="85">
        <f>IFERROR(Table14[[#This Row],[Phone number available]]/Table14[[#This Row],[Distinct leads]],0)</f>
        <v>1</v>
      </c>
      <c r="AC269" s="84">
        <v>21</v>
      </c>
      <c r="AD269" s="100">
        <f>IFERROR(Table14[[#This Row],[Email available]]/Table14[[#This Row],[Distinct leads]],0)</f>
        <v>0.42857142857142855</v>
      </c>
      <c r="AE269" s="81">
        <v>3</v>
      </c>
      <c r="AF269" s="102">
        <f>IFERROR(Table14[[#This Row],[HNI (as per customer segmentation)]]/Table14[[#This Row],[Phone number available]],0)</f>
        <v>6.1224489795918366E-2</v>
      </c>
      <c r="AG269" s="18">
        <v>31</v>
      </c>
      <c r="AH269" s="9">
        <f>IFERROR(Table14[[#This Row],[MB Registered]]/Table14[[#This Row],[Phone number available]],0)</f>
        <v>0.63265306122448983</v>
      </c>
      <c r="AI269" s="18">
        <v>10</v>
      </c>
      <c r="AJ269" s="9">
        <f>IFERROR(Table14[[#This Row],[IB Registered]]/Table14[[#This Row],[Phone number available]],0)</f>
        <v>0.20408163265306123</v>
      </c>
      <c r="AK269" s="18">
        <v>34</v>
      </c>
      <c r="AL269" s="9">
        <f>IFERROR(Table14[[#This Row],[MB Eligible]]/Table14[[#This Row],[Phone number available]],0)</f>
        <v>0.69387755102040816</v>
      </c>
      <c r="AM269" s="18">
        <v>21</v>
      </c>
      <c r="AN269" s="82">
        <f>IFERROR(Table14[[#This Row],[IB Eligible]]/Table14[[#This Row],[Phone number available]],0)</f>
        <v>0.42857142857142855</v>
      </c>
      <c r="AO269" s="98">
        <f>Table14[[#This Row],[Phone number available]]/$AT$2</f>
        <v>8.5069444444444448E-2</v>
      </c>
    </row>
    <row r="270" spans="1:41" x14ac:dyDescent="0.35">
      <c r="A270" s="11">
        <v>288</v>
      </c>
      <c r="B270" s="5" t="s">
        <v>222</v>
      </c>
      <c r="C270" s="5" t="s">
        <v>175</v>
      </c>
      <c r="D270" s="5" t="s">
        <v>607</v>
      </c>
      <c r="E270" s="6">
        <v>43139</v>
      </c>
      <c r="F270" s="7">
        <f t="shared" ca="1" si="34"/>
        <v>7</v>
      </c>
      <c r="G270" s="5">
        <v>4</v>
      </c>
      <c r="H270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70" s="57">
        <v>8.5945669999999996</v>
      </c>
      <c r="J270" s="34">
        <v>1.651081</v>
      </c>
      <c r="K270" s="34">
        <f t="shared" si="35"/>
        <v>10.245647999999999</v>
      </c>
      <c r="L270" s="67">
        <f t="shared" si="39"/>
        <v>3.7571704017213913E-4</v>
      </c>
      <c r="M270" s="34">
        <v>4.8951289999999998</v>
      </c>
      <c r="N270" s="79">
        <f t="shared" si="40"/>
        <v>9.1672131178614682E-5</v>
      </c>
      <c r="O270" s="80">
        <v>2026</v>
      </c>
      <c r="P270" s="68">
        <f>Table14[[#This Row],[Customer Regisered on MB]]/$O$1</f>
        <v>6.8603107321197644E-4</v>
      </c>
      <c r="Q270" s="194">
        <v>69</v>
      </c>
      <c r="R270" s="107">
        <v>39</v>
      </c>
      <c r="S270" s="107">
        <v>16</v>
      </c>
      <c r="T270" s="107">
        <v>2</v>
      </c>
      <c r="U270" s="195">
        <v>0</v>
      </c>
      <c r="V270" s="16">
        <f>SUM(Table14[[#This Row],[MB Registration]:[Standalone upsell + Rnwl]])</f>
        <v>126</v>
      </c>
      <c r="W270" s="8">
        <v>124</v>
      </c>
      <c r="X270" s="9">
        <f t="shared" si="36"/>
        <v>1.5873015873015928E-2</v>
      </c>
      <c r="Y270" s="8">
        <f t="shared" si="37"/>
        <v>2</v>
      </c>
      <c r="Z270" s="42" t="str">
        <f t="shared" si="38"/>
        <v>C. 100-250</v>
      </c>
      <c r="AA270" s="197">
        <v>124</v>
      </c>
      <c r="AB270" s="85">
        <f>IFERROR(Table14[[#This Row],[Phone number available]]/Table14[[#This Row],[Distinct leads]],0)</f>
        <v>1</v>
      </c>
      <c r="AC270" s="84">
        <v>23</v>
      </c>
      <c r="AD270" s="100">
        <f>IFERROR(Table14[[#This Row],[Email available]]/Table14[[#This Row],[Distinct leads]],0)</f>
        <v>0.18548387096774194</v>
      </c>
      <c r="AE270" s="81">
        <v>4</v>
      </c>
      <c r="AF270" s="102">
        <f>IFERROR(Table14[[#This Row],[HNI (as per customer segmentation)]]/Table14[[#This Row],[Phone number available]],0)</f>
        <v>3.2258064516129031E-2</v>
      </c>
      <c r="AG270" s="18">
        <v>30</v>
      </c>
      <c r="AH270" s="9">
        <f>IFERROR(Table14[[#This Row],[MB Registered]]/Table14[[#This Row],[Phone number available]],0)</f>
        <v>0.24193548387096775</v>
      </c>
      <c r="AI270" s="18">
        <v>10</v>
      </c>
      <c r="AJ270" s="9">
        <f>IFERROR(Table14[[#This Row],[IB Registered]]/Table14[[#This Row],[Phone number available]],0)</f>
        <v>8.0645161290322578E-2</v>
      </c>
      <c r="AK270" s="18">
        <v>114</v>
      </c>
      <c r="AL270" s="9">
        <f>IFERROR(Table14[[#This Row],[MB Eligible]]/Table14[[#This Row],[Phone number available]],0)</f>
        <v>0.91935483870967738</v>
      </c>
      <c r="AM270" s="18">
        <v>25</v>
      </c>
      <c r="AN270" s="82">
        <f>IFERROR(Table14[[#This Row],[IB Eligible]]/Table14[[#This Row],[Phone number available]],0)</f>
        <v>0.20161290322580644</v>
      </c>
      <c r="AO270" s="98">
        <f>Table14[[#This Row],[Phone number available]]/$AT$2</f>
        <v>0.21527777777777779</v>
      </c>
    </row>
    <row r="271" spans="1:41" x14ac:dyDescent="0.35">
      <c r="A271" s="11">
        <v>289</v>
      </c>
      <c r="B271" s="5" t="s">
        <v>314</v>
      </c>
      <c r="C271" s="5" t="s">
        <v>340</v>
      </c>
      <c r="D271" s="5" t="s">
        <v>608</v>
      </c>
      <c r="E271" s="6">
        <v>43171</v>
      </c>
      <c r="F271" s="7">
        <f t="shared" ca="1" si="34"/>
        <v>7</v>
      </c>
      <c r="G271" s="5">
        <v>5</v>
      </c>
      <c r="H27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71" s="57">
        <v>6.9511399999999997</v>
      </c>
      <c r="J271" s="34">
        <v>0.70648299999999997</v>
      </c>
      <c r="K271" s="34">
        <f t="shared" si="35"/>
        <v>7.6576229999999992</v>
      </c>
      <c r="L271" s="67">
        <f t="shared" si="39"/>
        <v>2.8081185770915577E-4</v>
      </c>
      <c r="M271" s="34">
        <v>25.244302999999999</v>
      </c>
      <c r="N271" s="79">
        <f t="shared" si="40"/>
        <v>4.7275547919752389E-4</v>
      </c>
      <c r="O271" s="80">
        <v>4707</v>
      </c>
      <c r="P271" s="68">
        <f>Table14[[#This Row],[Customer Regisered on MB]]/$O$1</f>
        <v>1.5938540284347351E-3</v>
      </c>
      <c r="Q271" s="194">
        <v>13</v>
      </c>
      <c r="R271" s="107">
        <v>68</v>
      </c>
      <c r="S271" s="107">
        <v>3</v>
      </c>
      <c r="T271" s="107">
        <v>2</v>
      </c>
      <c r="U271" s="195">
        <v>0</v>
      </c>
      <c r="V271" s="16">
        <f>SUM(Table14[[#This Row],[MB Registration]:[Standalone upsell + Rnwl]])</f>
        <v>86</v>
      </c>
      <c r="W271" s="8">
        <v>91</v>
      </c>
      <c r="X271" s="9">
        <f t="shared" si="36"/>
        <v>-5.8139534883721034E-2</v>
      </c>
      <c r="Y271" s="8">
        <f t="shared" si="37"/>
        <v>-5</v>
      </c>
      <c r="Z271" s="42" t="str">
        <f t="shared" si="38"/>
        <v>B. 50-100</v>
      </c>
      <c r="AA271" s="197">
        <v>91</v>
      </c>
      <c r="AB271" s="85">
        <f>IFERROR(Table14[[#This Row],[Phone number available]]/Table14[[#This Row],[Distinct leads]],0)</f>
        <v>1</v>
      </c>
      <c r="AC271" s="84">
        <v>39</v>
      </c>
      <c r="AD271" s="100">
        <f>IFERROR(Table14[[#This Row],[Email available]]/Table14[[#This Row],[Distinct leads]],0)</f>
        <v>0.42857142857142855</v>
      </c>
      <c r="AE271" s="81">
        <v>7</v>
      </c>
      <c r="AF271" s="102">
        <f>IFERROR(Table14[[#This Row],[HNI (as per customer segmentation)]]/Table14[[#This Row],[Phone number available]],0)</f>
        <v>7.6923076923076927E-2</v>
      </c>
      <c r="AG271" s="18">
        <v>56</v>
      </c>
      <c r="AH271" s="9">
        <f>IFERROR(Table14[[#This Row],[MB Registered]]/Table14[[#This Row],[Phone number available]],0)</f>
        <v>0.61538461538461542</v>
      </c>
      <c r="AI271" s="18">
        <v>25</v>
      </c>
      <c r="AJ271" s="9">
        <f>IFERROR(Table14[[#This Row],[IB Registered]]/Table14[[#This Row],[Phone number available]],0)</f>
        <v>0.27472527472527475</v>
      </c>
      <c r="AK271" s="18">
        <v>66</v>
      </c>
      <c r="AL271" s="9">
        <f>IFERROR(Table14[[#This Row],[MB Eligible]]/Table14[[#This Row],[Phone number available]],0)</f>
        <v>0.72527472527472525</v>
      </c>
      <c r="AM271" s="18">
        <v>40</v>
      </c>
      <c r="AN271" s="82">
        <f>IFERROR(Table14[[#This Row],[IB Eligible]]/Table14[[#This Row],[Phone number available]],0)</f>
        <v>0.43956043956043955</v>
      </c>
      <c r="AO271" s="98">
        <f>Table14[[#This Row],[Phone number available]]/$AT$2</f>
        <v>0.1579861111111111</v>
      </c>
    </row>
    <row r="272" spans="1:41" x14ac:dyDescent="0.35">
      <c r="A272" s="11">
        <v>290</v>
      </c>
      <c r="B272" s="5" t="s">
        <v>184</v>
      </c>
      <c r="C272" s="5" t="s">
        <v>356</v>
      </c>
      <c r="D272" s="5" t="s">
        <v>609</v>
      </c>
      <c r="E272" s="6">
        <v>43139</v>
      </c>
      <c r="F272" s="7">
        <f t="shared" ca="1" si="34"/>
        <v>7</v>
      </c>
      <c r="G272" s="5">
        <v>5</v>
      </c>
      <c r="H27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72" s="57">
        <v>8.7319669999999991</v>
      </c>
      <c r="J272" s="34">
        <v>1.8923760000000001</v>
      </c>
      <c r="K272" s="34">
        <f t="shared" si="35"/>
        <v>10.624343</v>
      </c>
      <c r="L272" s="67">
        <f t="shared" si="39"/>
        <v>3.8960412320758876E-4</v>
      </c>
      <c r="M272" s="34">
        <v>16.215688</v>
      </c>
      <c r="N272" s="79">
        <f t="shared" si="40"/>
        <v>3.0367466873446806E-4</v>
      </c>
      <c r="O272" s="80">
        <v>2553</v>
      </c>
      <c r="P272" s="68">
        <f>Table14[[#This Row],[Customer Regisered on MB]]/$O$1</f>
        <v>8.6448041950156764E-4</v>
      </c>
      <c r="Q272" s="194">
        <v>28</v>
      </c>
      <c r="R272" s="107">
        <v>81</v>
      </c>
      <c r="S272" s="107">
        <v>5</v>
      </c>
      <c r="T272" s="107">
        <v>7</v>
      </c>
      <c r="U272" s="195">
        <v>0</v>
      </c>
      <c r="V272" s="16">
        <f>SUM(Table14[[#This Row],[MB Registration]:[Standalone upsell + Rnwl]])</f>
        <v>121</v>
      </c>
      <c r="W272" s="8">
        <v>124</v>
      </c>
      <c r="X272" s="9">
        <f t="shared" si="36"/>
        <v>-2.4793388429751984E-2</v>
      </c>
      <c r="Y272" s="8">
        <f t="shared" si="37"/>
        <v>-3</v>
      </c>
      <c r="Z272" s="42" t="str">
        <f t="shared" si="38"/>
        <v>C. 100-250</v>
      </c>
      <c r="AA272" s="197">
        <v>124</v>
      </c>
      <c r="AB272" s="85">
        <f>IFERROR(Table14[[#This Row],[Phone number available]]/Table14[[#This Row],[Distinct leads]],0)</f>
        <v>1</v>
      </c>
      <c r="AC272" s="84">
        <v>51</v>
      </c>
      <c r="AD272" s="100">
        <f>IFERROR(Table14[[#This Row],[Email available]]/Table14[[#This Row],[Distinct leads]],0)</f>
        <v>0.41129032258064518</v>
      </c>
      <c r="AE272" s="81">
        <v>5</v>
      </c>
      <c r="AF272" s="102">
        <f>IFERROR(Table14[[#This Row],[HNI (as per customer segmentation)]]/Table14[[#This Row],[Phone number available]],0)</f>
        <v>4.0322580645161289E-2</v>
      </c>
      <c r="AG272" s="18">
        <v>71</v>
      </c>
      <c r="AH272" s="9">
        <f>IFERROR(Table14[[#This Row],[MB Registered]]/Table14[[#This Row],[Phone number available]],0)</f>
        <v>0.57258064516129037</v>
      </c>
      <c r="AI272" s="18">
        <v>7</v>
      </c>
      <c r="AJ272" s="9">
        <f>IFERROR(Table14[[#This Row],[IB Registered]]/Table14[[#This Row],[Phone number available]],0)</f>
        <v>5.6451612903225805E-2</v>
      </c>
      <c r="AK272" s="18">
        <v>103</v>
      </c>
      <c r="AL272" s="9">
        <f>IFERROR(Table14[[#This Row],[MB Eligible]]/Table14[[#This Row],[Phone number available]],0)</f>
        <v>0.83064516129032262</v>
      </c>
      <c r="AM272" s="18">
        <v>46</v>
      </c>
      <c r="AN272" s="82">
        <f>IFERROR(Table14[[#This Row],[IB Eligible]]/Table14[[#This Row],[Phone number available]],0)</f>
        <v>0.37096774193548387</v>
      </c>
      <c r="AO272" s="98">
        <f>Table14[[#This Row],[Phone number available]]/$AT$2</f>
        <v>0.21527777777777779</v>
      </c>
    </row>
    <row r="273" spans="1:41" x14ac:dyDescent="0.35">
      <c r="A273" s="11">
        <v>291</v>
      </c>
      <c r="B273" s="5" t="s">
        <v>174</v>
      </c>
      <c r="C273" s="5" t="s">
        <v>175</v>
      </c>
      <c r="D273" s="5" t="s">
        <v>610</v>
      </c>
      <c r="E273" s="6">
        <v>42817</v>
      </c>
      <c r="F273" s="7">
        <f t="shared" ca="1" si="34"/>
        <v>8</v>
      </c>
      <c r="G273" s="5">
        <v>4</v>
      </c>
      <c r="H273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73" s="57">
        <v>10.733624000000001</v>
      </c>
      <c r="J273" s="34">
        <v>2.6253289999999998</v>
      </c>
      <c r="K273" s="34">
        <f t="shared" si="35"/>
        <v>13.358953</v>
      </c>
      <c r="L273" s="67">
        <f t="shared" si="39"/>
        <v>4.8988470821549981E-4</v>
      </c>
      <c r="M273" s="34">
        <v>22.364757999999998</v>
      </c>
      <c r="N273" s="79">
        <f t="shared" si="40"/>
        <v>4.1882962209044379E-4</v>
      </c>
      <c r="O273" s="80">
        <v>2842</v>
      </c>
      <c r="P273" s="68">
        <f>Table14[[#This Row],[Customer Regisered on MB]]/$O$1</f>
        <v>9.6233973843456923E-4</v>
      </c>
      <c r="Q273" s="194">
        <v>30</v>
      </c>
      <c r="R273" s="107">
        <v>144</v>
      </c>
      <c r="S273" s="107">
        <v>8</v>
      </c>
      <c r="T273" s="107">
        <v>4</v>
      </c>
      <c r="U273" s="195">
        <v>0</v>
      </c>
      <c r="V273" s="16">
        <f>SUM(Table14[[#This Row],[MB Registration]:[Standalone upsell + Rnwl]])</f>
        <v>186</v>
      </c>
      <c r="W273" s="8">
        <v>189</v>
      </c>
      <c r="X273" s="9">
        <f t="shared" si="36"/>
        <v>-1.6129032258064502E-2</v>
      </c>
      <c r="Y273" s="8">
        <f t="shared" si="37"/>
        <v>-3</v>
      </c>
      <c r="Z273" s="42" t="str">
        <f t="shared" si="38"/>
        <v>C. 100-250</v>
      </c>
      <c r="AA273" s="197">
        <v>189</v>
      </c>
      <c r="AB273" s="85">
        <f>IFERROR(Table14[[#This Row],[Phone number available]]/Table14[[#This Row],[Distinct leads]],0)</f>
        <v>1</v>
      </c>
      <c r="AC273" s="84">
        <v>73</v>
      </c>
      <c r="AD273" s="100">
        <f>IFERROR(Table14[[#This Row],[Email available]]/Table14[[#This Row],[Distinct leads]],0)</f>
        <v>0.38624338624338622</v>
      </c>
      <c r="AE273" s="81">
        <v>7</v>
      </c>
      <c r="AF273" s="102">
        <f>IFERROR(Table14[[#This Row],[HNI (as per customer segmentation)]]/Table14[[#This Row],[Phone number available]],0)</f>
        <v>3.7037037037037035E-2</v>
      </c>
      <c r="AG273" s="18">
        <v>119</v>
      </c>
      <c r="AH273" s="9">
        <f>IFERROR(Table14[[#This Row],[MB Registered]]/Table14[[#This Row],[Phone number available]],0)</f>
        <v>0.62962962962962965</v>
      </c>
      <c r="AI273" s="18">
        <v>32</v>
      </c>
      <c r="AJ273" s="9">
        <f>IFERROR(Table14[[#This Row],[IB Registered]]/Table14[[#This Row],[Phone number available]],0)</f>
        <v>0.1693121693121693</v>
      </c>
      <c r="AK273" s="18">
        <v>147</v>
      </c>
      <c r="AL273" s="9">
        <f>IFERROR(Table14[[#This Row],[MB Eligible]]/Table14[[#This Row],[Phone number available]],0)</f>
        <v>0.77777777777777779</v>
      </c>
      <c r="AM273" s="18">
        <v>65</v>
      </c>
      <c r="AN273" s="82">
        <f>IFERROR(Table14[[#This Row],[IB Eligible]]/Table14[[#This Row],[Phone number available]],0)</f>
        <v>0.3439153439153439</v>
      </c>
      <c r="AO273" s="98">
        <f>Table14[[#This Row],[Phone number available]]/$AT$2</f>
        <v>0.328125</v>
      </c>
    </row>
    <row r="274" spans="1:41" x14ac:dyDescent="0.35">
      <c r="A274" s="11">
        <v>292</v>
      </c>
      <c r="B274" s="5" t="s">
        <v>190</v>
      </c>
      <c r="C274" s="5" t="s">
        <v>175</v>
      </c>
      <c r="D274" s="5" t="s">
        <v>611</v>
      </c>
      <c r="E274" s="6">
        <v>42450</v>
      </c>
      <c r="F274" s="7">
        <f t="shared" ca="1" si="34"/>
        <v>9</v>
      </c>
      <c r="G274" s="5">
        <v>6</v>
      </c>
      <c r="H27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74" s="57">
        <v>14.158543999999999</v>
      </c>
      <c r="J274" s="34">
        <v>2.4004080000000001</v>
      </c>
      <c r="K274" s="34">
        <f t="shared" si="35"/>
        <v>16.558951999999998</v>
      </c>
      <c r="L274" s="67">
        <f t="shared" si="39"/>
        <v>6.0723152247593541E-4</v>
      </c>
      <c r="M274" s="34">
        <v>7.3782129999999997</v>
      </c>
      <c r="N274" s="79">
        <f t="shared" si="40"/>
        <v>1.3817337806618787E-4</v>
      </c>
      <c r="O274" s="80">
        <v>4512</v>
      </c>
      <c r="P274" s="68">
        <f>Table14[[#This Row],[Customer Regisered on MB]]/$O$1</f>
        <v>1.5278243841719832E-3</v>
      </c>
      <c r="Q274" s="194">
        <v>182</v>
      </c>
      <c r="R274" s="107">
        <v>58</v>
      </c>
      <c r="S274" s="107">
        <v>6</v>
      </c>
      <c r="T274" s="107">
        <v>1</v>
      </c>
      <c r="U274" s="195">
        <v>0</v>
      </c>
      <c r="V274" s="16">
        <f>SUM(Table14[[#This Row],[MB Registration]:[Standalone upsell + Rnwl]])</f>
        <v>247</v>
      </c>
      <c r="W274" s="8">
        <v>255</v>
      </c>
      <c r="X274" s="9">
        <f t="shared" si="36"/>
        <v>-3.238866396761142E-2</v>
      </c>
      <c r="Y274" s="8">
        <f t="shared" si="37"/>
        <v>-8</v>
      </c>
      <c r="Z274" s="42" t="str">
        <f t="shared" si="38"/>
        <v>D. 240-500</v>
      </c>
      <c r="AA274" s="197">
        <v>255</v>
      </c>
      <c r="AB274" s="85">
        <f>IFERROR(Table14[[#This Row],[Phone number available]]/Table14[[#This Row],[Distinct leads]],0)</f>
        <v>1</v>
      </c>
      <c r="AC274" s="84">
        <v>67</v>
      </c>
      <c r="AD274" s="100">
        <f>IFERROR(Table14[[#This Row],[Email available]]/Table14[[#This Row],[Distinct leads]],0)</f>
        <v>0.2627450980392157</v>
      </c>
      <c r="AE274" s="81">
        <v>12</v>
      </c>
      <c r="AF274" s="102">
        <f>IFERROR(Table14[[#This Row],[HNI (as per customer segmentation)]]/Table14[[#This Row],[Phone number available]],0)</f>
        <v>4.7058823529411764E-2</v>
      </c>
      <c r="AG274" s="18">
        <v>51</v>
      </c>
      <c r="AH274" s="9">
        <f>IFERROR(Table14[[#This Row],[MB Registered]]/Table14[[#This Row],[Phone number available]],0)</f>
        <v>0.2</v>
      </c>
      <c r="AI274" s="18">
        <v>20</v>
      </c>
      <c r="AJ274" s="9">
        <f>IFERROR(Table14[[#This Row],[IB Registered]]/Table14[[#This Row],[Phone number available]],0)</f>
        <v>7.8431372549019607E-2</v>
      </c>
      <c r="AK274" s="18">
        <v>235</v>
      </c>
      <c r="AL274" s="9">
        <f>IFERROR(Table14[[#This Row],[MB Eligible]]/Table14[[#This Row],[Phone number available]],0)</f>
        <v>0.92156862745098034</v>
      </c>
      <c r="AM274" s="18">
        <v>71</v>
      </c>
      <c r="AN274" s="82">
        <f>IFERROR(Table14[[#This Row],[IB Eligible]]/Table14[[#This Row],[Phone number available]],0)</f>
        <v>0.27843137254901962</v>
      </c>
      <c r="AO274" s="98">
        <f>Table14[[#This Row],[Phone number available]]/$AT$2</f>
        <v>0.44270833333333331</v>
      </c>
    </row>
    <row r="275" spans="1:41" x14ac:dyDescent="0.35">
      <c r="A275" s="11">
        <v>293</v>
      </c>
      <c r="B275" s="5" t="s">
        <v>312</v>
      </c>
      <c r="C275" s="5" t="s">
        <v>343</v>
      </c>
      <c r="D275" s="5" t="s">
        <v>612</v>
      </c>
      <c r="E275" s="6">
        <v>42437</v>
      </c>
      <c r="F275" s="7">
        <f t="shared" ca="1" si="34"/>
        <v>9</v>
      </c>
      <c r="G275" s="5">
        <v>4</v>
      </c>
      <c r="H275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75" s="57">
        <v>17.159171000000001</v>
      </c>
      <c r="J275" s="34">
        <v>1.9299459999999999</v>
      </c>
      <c r="K275" s="34">
        <f t="shared" si="35"/>
        <v>19.089117000000002</v>
      </c>
      <c r="L275" s="67">
        <f t="shared" si="39"/>
        <v>7.0001492719051685E-4</v>
      </c>
      <c r="M275" s="34">
        <v>16.080676</v>
      </c>
      <c r="N275" s="79">
        <f t="shared" si="40"/>
        <v>3.0114627003962528E-4</v>
      </c>
      <c r="O275" s="80">
        <v>3373</v>
      </c>
      <c r="P275" s="68">
        <f>Table14[[#This Row],[Customer Regisered on MB]]/$O$1</f>
        <v>1.1421435389654476E-3</v>
      </c>
      <c r="Q275" s="194">
        <v>64</v>
      </c>
      <c r="R275" s="107">
        <v>91</v>
      </c>
      <c r="S275" s="107">
        <v>2</v>
      </c>
      <c r="T275" s="107">
        <v>1</v>
      </c>
      <c r="U275" s="195">
        <v>0</v>
      </c>
      <c r="V275" s="16">
        <f>SUM(Table14[[#This Row],[MB Registration]:[Standalone upsell + Rnwl]])</f>
        <v>158</v>
      </c>
      <c r="W275" s="8">
        <v>166</v>
      </c>
      <c r="X275" s="9">
        <f t="shared" si="36"/>
        <v>-5.0632911392405111E-2</v>
      </c>
      <c r="Y275" s="8">
        <f t="shared" si="37"/>
        <v>-8</v>
      </c>
      <c r="Z275" s="42" t="str">
        <f t="shared" si="38"/>
        <v>C. 100-250</v>
      </c>
      <c r="AA275" s="197">
        <v>166</v>
      </c>
      <c r="AB275" s="85">
        <f>IFERROR(Table14[[#This Row],[Phone number available]]/Table14[[#This Row],[Distinct leads]],0)</f>
        <v>1</v>
      </c>
      <c r="AC275" s="84">
        <v>58</v>
      </c>
      <c r="AD275" s="100">
        <f>IFERROR(Table14[[#This Row],[Email available]]/Table14[[#This Row],[Distinct leads]],0)</f>
        <v>0.3493975903614458</v>
      </c>
      <c r="AE275" s="81">
        <v>10</v>
      </c>
      <c r="AF275" s="102">
        <f>IFERROR(Table14[[#This Row],[HNI (as per customer segmentation)]]/Table14[[#This Row],[Phone number available]],0)</f>
        <v>6.0240963855421686E-2</v>
      </c>
      <c r="AG275" s="18">
        <v>73</v>
      </c>
      <c r="AH275" s="9">
        <f>IFERROR(Table14[[#This Row],[MB Registered]]/Table14[[#This Row],[Phone number available]],0)</f>
        <v>0.43975903614457829</v>
      </c>
      <c r="AI275" s="18">
        <v>17</v>
      </c>
      <c r="AJ275" s="9">
        <f>IFERROR(Table14[[#This Row],[IB Registered]]/Table14[[#This Row],[Phone number available]],0)</f>
        <v>0.10240963855421686</v>
      </c>
      <c r="AK275" s="18">
        <v>139</v>
      </c>
      <c r="AL275" s="9">
        <f>IFERROR(Table14[[#This Row],[MB Eligible]]/Table14[[#This Row],[Phone number available]],0)</f>
        <v>0.83734939759036142</v>
      </c>
      <c r="AM275" s="18">
        <v>49</v>
      </c>
      <c r="AN275" s="82">
        <f>IFERROR(Table14[[#This Row],[IB Eligible]]/Table14[[#This Row],[Phone number available]],0)</f>
        <v>0.29518072289156627</v>
      </c>
      <c r="AO275" s="98">
        <f>Table14[[#This Row],[Phone number available]]/$AT$2</f>
        <v>0.28819444444444442</v>
      </c>
    </row>
    <row r="276" spans="1:41" x14ac:dyDescent="0.35">
      <c r="A276" s="11">
        <v>294</v>
      </c>
      <c r="B276" s="5" t="s">
        <v>315</v>
      </c>
      <c r="C276" s="5" t="s">
        <v>340</v>
      </c>
      <c r="D276" s="5" t="s">
        <v>613</v>
      </c>
      <c r="E276" s="6">
        <v>42368</v>
      </c>
      <c r="F276" s="7">
        <f t="shared" ca="1" si="34"/>
        <v>9</v>
      </c>
      <c r="G276" s="5">
        <v>3</v>
      </c>
      <c r="H276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76" s="57">
        <v>7.7502469999999999</v>
      </c>
      <c r="J276" s="34">
        <v>3.3200129999999999</v>
      </c>
      <c r="K276" s="34">
        <f t="shared" si="35"/>
        <v>11.070259999999999</v>
      </c>
      <c r="L276" s="67">
        <f t="shared" si="39"/>
        <v>4.0595629687219638E-4</v>
      </c>
      <c r="M276" s="34">
        <v>10.523716</v>
      </c>
      <c r="N276" s="79">
        <f t="shared" si="40"/>
        <v>1.9707988770847228E-4</v>
      </c>
      <c r="O276" s="80">
        <v>4180</v>
      </c>
      <c r="P276" s="68">
        <f>Table14[[#This Row],[Customer Regisered on MB]]/$O$1</f>
        <v>1.4154046821451441E-3</v>
      </c>
      <c r="Q276" s="194">
        <v>10</v>
      </c>
      <c r="R276" s="107">
        <v>62</v>
      </c>
      <c r="S276" s="107">
        <v>9</v>
      </c>
      <c r="T276" s="107">
        <v>4</v>
      </c>
      <c r="U276" s="195">
        <v>0</v>
      </c>
      <c r="V276" s="16">
        <f>SUM(Table14[[#This Row],[MB Registration]:[Standalone upsell + Rnwl]])</f>
        <v>85</v>
      </c>
      <c r="W276" s="8">
        <v>89</v>
      </c>
      <c r="X276" s="9">
        <f t="shared" si="36"/>
        <v>-4.705882352941182E-2</v>
      </c>
      <c r="Y276" s="8">
        <f t="shared" si="37"/>
        <v>-4</v>
      </c>
      <c r="Z276" s="42" t="str">
        <f t="shared" si="38"/>
        <v>B. 50-100</v>
      </c>
      <c r="AA276" s="197">
        <v>89</v>
      </c>
      <c r="AB276" s="85">
        <f>IFERROR(Table14[[#This Row],[Phone number available]]/Table14[[#This Row],[Distinct leads]],0)</f>
        <v>1</v>
      </c>
      <c r="AC276" s="84">
        <v>52</v>
      </c>
      <c r="AD276" s="100">
        <f>IFERROR(Table14[[#This Row],[Email available]]/Table14[[#This Row],[Distinct leads]],0)</f>
        <v>0.5842696629213483</v>
      </c>
      <c r="AE276" s="81">
        <v>2</v>
      </c>
      <c r="AF276" s="102">
        <f>IFERROR(Table14[[#This Row],[HNI (as per customer segmentation)]]/Table14[[#This Row],[Phone number available]],0)</f>
        <v>2.247191011235955E-2</v>
      </c>
      <c r="AG276" s="18">
        <v>70</v>
      </c>
      <c r="AH276" s="9">
        <f>IFERROR(Table14[[#This Row],[MB Registered]]/Table14[[#This Row],[Phone number available]],0)</f>
        <v>0.7865168539325843</v>
      </c>
      <c r="AI276" s="18">
        <v>35</v>
      </c>
      <c r="AJ276" s="9">
        <f>IFERROR(Table14[[#This Row],[IB Registered]]/Table14[[#This Row],[Phone number available]],0)</f>
        <v>0.39325842696629215</v>
      </c>
      <c r="AK276" s="18">
        <v>77</v>
      </c>
      <c r="AL276" s="9">
        <f>IFERROR(Table14[[#This Row],[MB Eligible]]/Table14[[#This Row],[Phone number available]],0)</f>
        <v>0.8651685393258427</v>
      </c>
      <c r="AM276" s="18">
        <v>54</v>
      </c>
      <c r="AN276" s="82">
        <f>IFERROR(Table14[[#This Row],[IB Eligible]]/Table14[[#This Row],[Phone number available]],0)</f>
        <v>0.6067415730337079</v>
      </c>
      <c r="AO276" s="98">
        <f>Table14[[#This Row],[Phone number available]]/$AT$2</f>
        <v>0.1545138888888889</v>
      </c>
    </row>
    <row r="277" spans="1:41" x14ac:dyDescent="0.35">
      <c r="A277" s="11">
        <v>295</v>
      </c>
      <c r="B277" s="5" t="s">
        <v>190</v>
      </c>
      <c r="C277" s="5" t="s">
        <v>175</v>
      </c>
      <c r="D277" s="5" t="s">
        <v>614</v>
      </c>
      <c r="E277" s="6">
        <v>42352</v>
      </c>
      <c r="F277" s="7">
        <f t="shared" ca="1" si="34"/>
        <v>9</v>
      </c>
      <c r="G277" s="5">
        <v>5</v>
      </c>
      <c r="H27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77" s="57">
        <v>13.885343000000001</v>
      </c>
      <c r="J277" s="34">
        <v>2.3230469999999999</v>
      </c>
      <c r="K277" s="34">
        <f t="shared" si="35"/>
        <v>16.208390000000001</v>
      </c>
      <c r="L277" s="67">
        <f t="shared" si="39"/>
        <v>5.9437610161462695E-4</v>
      </c>
      <c r="M277" s="34">
        <v>6.3181419999999999</v>
      </c>
      <c r="N277" s="79">
        <f t="shared" si="40"/>
        <v>1.1832120097940522E-4</v>
      </c>
      <c r="O277" s="80">
        <v>3542</v>
      </c>
      <c r="P277" s="68">
        <f>Table14[[#This Row],[Customer Regisered on MB]]/$O$1</f>
        <v>1.1993692306598326E-3</v>
      </c>
      <c r="Q277" s="194">
        <v>158</v>
      </c>
      <c r="R277" s="107">
        <v>47</v>
      </c>
      <c r="S277" s="107">
        <v>4</v>
      </c>
      <c r="T277" s="107">
        <v>1</v>
      </c>
      <c r="U277" s="195">
        <v>0</v>
      </c>
      <c r="V277" s="16">
        <f>SUM(Table14[[#This Row],[MB Registration]:[Standalone upsell + Rnwl]])</f>
        <v>210</v>
      </c>
      <c r="W277" s="8">
        <v>216</v>
      </c>
      <c r="X277" s="9">
        <f t="shared" si="36"/>
        <v>-2.857142857142847E-2</v>
      </c>
      <c r="Y277" s="8">
        <f t="shared" si="37"/>
        <v>-6</v>
      </c>
      <c r="Z277" s="42" t="str">
        <f t="shared" si="38"/>
        <v>C. 100-250</v>
      </c>
      <c r="AA277" s="197">
        <v>216</v>
      </c>
      <c r="AB277" s="85">
        <f>IFERROR(Table14[[#This Row],[Phone number available]]/Table14[[#This Row],[Distinct leads]],0)</f>
        <v>1</v>
      </c>
      <c r="AC277" s="84">
        <v>42</v>
      </c>
      <c r="AD277" s="100">
        <f>IFERROR(Table14[[#This Row],[Email available]]/Table14[[#This Row],[Distinct leads]],0)</f>
        <v>0.19444444444444445</v>
      </c>
      <c r="AE277" s="81">
        <v>5</v>
      </c>
      <c r="AF277" s="102">
        <f>IFERROR(Table14[[#This Row],[HNI (as per customer segmentation)]]/Table14[[#This Row],[Phone number available]],0)</f>
        <v>2.3148148148148147E-2</v>
      </c>
      <c r="AG277" s="18">
        <v>38</v>
      </c>
      <c r="AH277" s="9">
        <f>IFERROR(Table14[[#This Row],[MB Registered]]/Table14[[#This Row],[Phone number available]],0)</f>
        <v>0.17592592592592593</v>
      </c>
      <c r="AI277" s="18">
        <v>15</v>
      </c>
      <c r="AJ277" s="9">
        <f>IFERROR(Table14[[#This Row],[IB Registered]]/Table14[[#This Row],[Phone number available]],0)</f>
        <v>6.9444444444444448E-2</v>
      </c>
      <c r="AK277" s="18">
        <v>195</v>
      </c>
      <c r="AL277" s="9">
        <f>IFERROR(Table14[[#This Row],[MB Eligible]]/Table14[[#This Row],[Phone number available]],0)</f>
        <v>0.90277777777777779</v>
      </c>
      <c r="AM277" s="18">
        <v>43</v>
      </c>
      <c r="AN277" s="82">
        <f>IFERROR(Table14[[#This Row],[IB Eligible]]/Table14[[#This Row],[Phone number available]],0)</f>
        <v>0.19907407407407407</v>
      </c>
      <c r="AO277" s="98">
        <f>Table14[[#This Row],[Phone number available]]/$AT$2</f>
        <v>0.375</v>
      </c>
    </row>
    <row r="278" spans="1:41" x14ac:dyDescent="0.35">
      <c r="A278" s="11">
        <v>296</v>
      </c>
      <c r="B278" s="5" t="s">
        <v>184</v>
      </c>
      <c r="C278" s="5" t="s">
        <v>356</v>
      </c>
      <c r="D278" s="5" t="s">
        <v>615</v>
      </c>
      <c r="E278" s="6">
        <v>42277</v>
      </c>
      <c r="F278" s="7">
        <f t="shared" ca="1" si="34"/>
        <v>9</v>
      </c>
      <c r="G278" s="5">
        <v>5</v>
      </c>
      <c r="H27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78" s="57">
        <v>18.597525000000001</v>
      </c>
      <c r="J278" s="34">
        <v>2.5305330000000001</v>
      </c>
      <c r="K278" s="34">
        <f t="shared" si="35"/>
        <v>21.128058000000003</v>
      </c>
      <c r="L278" s="67">
        <f t="shared" si="39"/>
        <v>7.7478471018575757E-4</v>
      </c>
      <c r="M278" s="34">
        <v>35.205030999999998</v>
      </c>
      <c r="N278" s="79">
        <f t="shared" si="40"/>
        <v>6.5929216982416527E-4</v>
      </c>
      <c r="O278" s="80">
        <v>3059</v>
      </c>
      <c r="P278" s="68">
        <f>Table14[[#This Row],[Customer Regisered on MB]]/$O$1</f>
        <v>1.0358188810244008E-3</v>
      </c>
      <c r="Q278" s="194">
        <v>70</v>
      </c>
      <c r="R278" s="107">
        <v>175</v>
      </c>
      <c r="S278" s="107">
        <v>15</v>
      </c>
      <c r="T278" s="107">
        <v>3</v>
      </c>
      <c r="U278" s="195">
        <v>0</v>
      </c>
      <c r="V278" s="16">
        <f>SUM(Table14[[#This Row],[MB Registration]:[Standalone upsell + Rnwl]])</f>
        <v>263</v>
      </c>
      <c r="W278" s="8">
        <v>265</v>
      </c>
      <c r="X278" s="9">
        <f t="shared" si="36"/>
        <v>-7.6045627376426506E-3</v>
      </c>
      <c r="Y278" s="8">
        <f t="shared" si="37"/>
        <v>-2</v>
      </c>
      <c r="Z278" s="42" t="str">
        <f t="shared" si="38"/>
        <v>D. 240-500</v>
      </c>
      <c r="AA278" s="197">
        <v>265</v>
      </c>
      <c r="AB278" s="85">
        <f>IFERROR(Table14[[#This Row],[Phone number available]]/Table14[[#This Row],[Distinct leads]],0)</f>
        <v>1</v>
      </c>
      <c r="AC278" s="84">
        <v>94</v>
      </c>
      <c r="AD278" s="100">
        <f>IFERROR(Table14[[#This Row],[Email available]]/Table14[[#This Row],[Distinct leads]],0)</f>
        <v>0.35471698113207545</v>
      </c>
      <c r="AE278" s="81">
        <v>8</v>
      </c>
      <c r="AF278" s="102">
        <f>IFERROR(Table14[[#This Row],[HNI (as per customer segmentation)]]/Table14[[#This Row],[Phone number available]],0)</f>
        <v>3.0188679245283019E-2</v>
      </c>
      <c r="AG278" s="18">
        <v>121</v>
      </c>
      <c r="AH278" s="9">
        <f>IFERROR(Table14[[#This Row],[MB Registered]]/Table14[[#This Row],[Phone number available]],0)</f>
        <v>0.45660377358490567</v>
      </c>
      <c r="AI278" s="18">
        <v>28</v>
      </c>
      <c r="AJ278" s="9">
        <f>IFERROR(Table14[[#This Row],[IB Registered]]/Table14[[#This Row],[Phone number available]],0)</f>
        <v>0.10566037735849057</v>
      </c>
      <c r="AK278" s="18">
        <v>216</v>
      </c>
      <c r="AL278" s="9">
        <f>IFERROR(Table14[[#This Row],[MB Eligible]]/Table14[[#This Row],[Phone number available]],0)</f>
        <v>0.81509433962264155</v>
      </c>
      <c r="AM278" s="18">
        <v>87</v>
      </c>
      <c r="AN278" s="82">
        <f>IFERROR(Table14[[#This Row],[IB Eligible]]/Table14[[#This Row],[Phone number available]],0)</f>
        <v>0.32830188679245281</v>
      </c>
      <c r="AO278" s="98">
        <f>Table14[[#This Row],[Phone number available]]/$AT$2</f>
        <v>0.46006944444444442</v>
      </c>
    </row>
    <row r="279" spans="1:41" x14ac:dyDescent="0.35">
      <c r="A279" s="11">
        <v>297</v>
      </c>
      <c r="B279" s="5" t="s">
        <v>222</v>
      </c>
      <c r="C279" s="5" t="s">
        <v>343</v>
      </c>
      <c r="D279" s="5" t="s">
        <v>616</v>
      </c>
      <c r="E279" s="6">
        <v>42254</v>
      </c>
      <c r="F279" s="7">
        <f t="shared" ca="1" si="34"/>
        <v>9</v>
      </c>
      <c r="G279" s="5">
        <v>5</v>
      </c>
      <c r="H27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79" s="57">
        <v>17.788741999999999</v>
      </c>
      <c r="J279" s="34">
        <v>3.7215509999999998</v>
      </c>
      <c r="K279" s="34">
        <f t="shared" si="35"/>
        <v>21.510292999999997</v>
      </c>
      <c r="L279" s="67">
        <f t="shared" si="39"/>
        <v>7.8880160817504982E-4</v>
      </c>
      <c r="M279" s="34">
        <v>10.016242999999999</v>
      </c>
      <c r="N279" s="79">
        <f t="shared" si="40"/>
        <v>1.875763319440368E-4</v>
      </c>
      <c r="O279" s="80">
        <v>2245</v>
      </c>
      <c r="P279" s="68">
        <f>Table14[[#This Row],[Customer Regisered on MB]]/$O$1</f>
        <v>7.601874429224517E-4</v>
      </c>
      <c r="Q279" s="194">
        <v>210</v>
      </c>
      <c r="R279" s="107">
        <v>46</v>
      </c>
      <c r="S279" s="107">
        <v>21</v>
      </c>
      <c r="T279" s="107">
        <v>3</v>
      </c>
      <c r="U279" s="195">
        <v>0</v>
      </c>
      <c r="V279" s="16">
        <f>SUM(Table14[[#This Row],[MB Registration]:[Standalone upsell + Rnwl]])</f>
        <v>280</v>
      </c>
      <c r="W279" s="8">
        <v>281</v>
      </c>
      <c r="X279" s="9">
        <f t="shared" si="36"/>
        <v>-3.5714285714285587E-3</v>
      </c>
      <c r="Y279" s="8">
        <f t="shared" si="37"/>
        <v>-1</v>
      </c>
      <c r="Z279" s="42" t="str">
        <f t="shared" si="38"/>
        <v>D. 240-500</v>
      </c>
      <c r="AA279" s="197">
        <v>281</v>
      </c>
      <c r="AB279" s="85">
        <f>IFERROR(Table14[[#This Row],[Phone number available]]/Table14[[#This Row],[Distinct leads]],0)</f>
        <v>1</v>
      </c>
      <c r="AC279" s="84">
        <v>66</v>
      </c>
      <c r="AD279" s="100">
        <f>IFERROR(Table14[[#This Row],[Email available]]/Table14[[#This Row],[Distinct leads]],0)</f>
        <v>0.23487544483985764</v>
      </c>
      <c r="AE279" s="81">
        <v>3</v>
      </c>
      <c r="AF279" s="102">
        <f>IFERROR(Table14[[#This Row],[HNI (as per customer segmentation)]]/Table14[[#This Row],[Phone number available]],0)</f>
        <v>1.0676156583629894E-2</v>
      </c>
      <c r="AG279" s="18">
        <v>37</v>
      </c>
      <c r="AH279" s="9">
        <f>IFERROR(Table14[[#This Row],[MB Registered]]/Table14[[#This Row],[Phone number available]],0)</f>
        <v>0.13167259786476868</v>
      </c>
      <c r="AI279" s="18">
        <v>18</v>
      </c>
      <c r="AJ279" s="9">
        <f>IFERROR(Table14[[#This Row],[IB Registered]]/Table14[[#This Row],[Phone number available]],0)</f>
        <v>6.4056939501779361E-2</v>
      </c>
      <c r="AK279" s="18">
        <v>263</v>
      </c>
      <c r="AL279" s="9">
        <f>IFERROR(Table14[[#This Row],[MB Eligible]]/Table14[[#This Row],[Phone number available]],0)</f>
        <v>0.93594306049822062</v>
      </c>
      <c r="AM279" s="18">
        <v>70</v>
      </c>
      <c r="AN279" s="82">
        <f>IFERROR(Table14[[#This Row],[IB Eligible]]/Table14[[#This Row],[Phone number available]],0)</f>
        <v>0.24911032028469751</v>
      </c>
      <c r="AO279" s="98">
        <f>Table14[[#This Row],[Phone number available]]/$AT$2</f>
        <v>0.48784722222222221</v>
      </c>
    </row>
    <row r="280" spans="1:41" x14ac:dyDescent="0.35">
      <c r="A280" s="11">
        <v>298</v>
      </c>
      <c r="B280" s="5" t="s">
        <v>174</v>
      </c>
      <c r="C280" s="5" t="s">
        <v>343</v>
      </c>
      <c r="D280" s="5" t="s">
        <v>617</v>
      </c>
      <c r="E280" s="6">
        <v>42040</v>
      </c>
      <c r="F280" s="7">
        <f t="shared" ca="1" si="34"/>
        <v>10</v>
      </c>
      <c r="G280" s="5">
        <v>4</v>
      </c>
      <c r="H280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80" s="57">
        <v>8.0942360000000004</v>
      </c>
      <c r="J280" s="34">
        <v>0.35525099999999998</v>
      </c>
      <c r="K280" s="34">
        <f t="shared" si="35"/>
        <v>8.4494870000000013</v>
      </c>
      <c r="L280" s="67">
        <f t="shared" si="39"/>
        <v>3.0985021607349462E-4</v>
      </c>
      <c r="M280" s="34">
        <v>12.167878999999999</v>
      </c>
      <c r="N280" s="79">
        <f t="shared" si="40"/>
        <v>2.2787048101357711E-4</v>
      </c>
      <c r="O280" s="80">
        <v>862</v>
      </c>
      <c r="P280" s="68">
        <f>Table14[[#This Row],[Customer Regisered on MB]]/$O$1</f>
        <v>2.9188488899739573E-4</v>
      </c>
      <c r="Q280" s="194">
        <v>16</v>
      </c>
      <c r="R280" s="107">
        <v>59</v>
      </c>
      <c r="S280" s="107">
        <v>0</v>
      </c>
      <c r="T280" s="107">
        <v>0</v>
      </c>
      <c r="U280" s="195">
        <v>0</v>
      </c>
      <c r="V280" s="16">
        <f>SUM(Table14[[#This Row],[MB Registration]:[Standalone upsell + Rnwl]])</f>
        <v>75</v>
      </c>
      <c r="W280" s="8">
        <v>75</v>
      </c>
      <c r="X280" s="9">
        <f t="shared" si="36"/>
        <v>0</v>
      </c>
      <c r="Y280" s="8">
        <f t="shared" si="37"/>
        <v>0</v>
      </c>
      <c r="Z280" s="42" t="str">
        <f t="shared" si="38"/>
        <v>B. 50-100</v>
      </c>
      <c r="AA280" s="197">
        <v>75</v>
      </c>
      <c r="AB280" s="85">
        <f>IFERROR(Table14[[#This Row],[Phone number available]]/Table14[[#This Row],[Distinct leads]],0)</f>
        <v>1</v>
      </c>
      <c r="AC280" s="84">
        <v>16</v>
      </c>
      <c r="AD280" s="100">
        <f>IFERROR(Table14[[#This Row],[Email available]]/Table14[[#This Row],[Distinct leads]],0)</f>
        <v>0.21333333333333335</v>
      </c>
      <c r="AE280" s="81">
        <v>6</v>
      </c>
      <c r="AF280" s="102">
        <f>IFERROR(Table14[[#This Row],[HNI (as per customer segmentation)]]/Table14[[#This Row],[Phone number available]],0)</f>
        <v>0.08</v>
      </c>
      <c r="AG280" s="18">
        <v>34</v>
      </c>
      <c r="AH280" s="9">
        <f>IFERROR(Table14[[#This Row],[MB Registered]]/Table14[[#This Row],[Phone number available]],0)</f>
        <v>0.45333333333333331</v>
      </c>
      <c r="AI280" s="18">
        <v>7</v>
      </c>
      <c r="AJ280" s="9">
        <f>IFERROR(Table14[[#This Row],[IB Registered]]/Table14[[#This Row],[Phone number available]],0)</f>
        <v>9.3333333333333338E-2</v>
      </c>
      <c r="AK280" s="18">
        <v>58</v>
      </c>
      <c r="AL280" s="9">
        <f>IFERROR(Table14[[#This Row],[MB Eligible]]/Table14[[#This Row],[Phone number available]],0)</f>
        <v>0.77333333333333332</v>
      </c>
      <c r="AM280" s="18">
        <v>13</v>
      </c>
      <c r="AN280" s="82">
        <f>IFERROR(Table14[[#This Row],[IB Eligible]]/Table14[[#This Row],[Phone number available]],0)</f>
        <v>0.17333333333333334</v>
      </c>
      <c r="AO280" s="98">
        <f>Table14[[#This Row],[Phone number available]]/$AT$2</f>
        <v>0.13020833333333334</v>
      </c>
    </row>
    <row r="281" spans="1:41" x14ac:dyDescent="0.35">
      <c r="A281" s="11">
        <v>301</v>
      </c>
      <c r="B281" s="5" t="s">
        <v>184</v>
      </c>
      <c r="C281" s="5" t="s">
        <v>343</v>
      </c>
      <c r="D281" s="5" t="s">
        <v>619</v>
      </c>
      <c r="E281" s="6">
        <v>25552</v>
      </c>
      <c r="F281" s="7">
        <f t="shared" ca="1" si="34"/>
        <v>55</v>
      </c>
      <c r="G281" s="5">
        <v>5</v>
      </c>
      <c r="H28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81" s="57">
        <v>31.276268999999999</v>
      </c>
      <c r="J281" s="34">
        <v>1.5131760000000001</v>
      </c>
      <c r="K281" s="34">
        <f t="shared" si="35"/>
        <v>32.789445000000001</v>
      </c>
      <c r="L281" s="67">
        <f t="shared" si="39"/>
        <v>1.2024181607924796E-3</v>
      </c>
      <c r="M281" s="34">
        <v>30.347605999999999</v>
      </c>
      <c r="N281" s="79">
        <f t="shared" si="40"/>
        <v>5.6832612954406587E-4</v>
      </c>
      <c r="O281" s="80">
        <v>1609</v>
      </c>
      <c r="P281" s="68">
        <f>Table14[[#This Row],[Customer Regisered on MB]]/$O$1</f>
        <v>5.4482921855778389E-4</v>
      </c>
      <c r="Q281" s="194">
        <v>67</v>
      </c>
      <c r="R281" s="107">
        <v>102</v>
      </c>
      <c r="S281" s="107">
        <v>5</v>
      </c>
      <c r="T281" s="107">
        <v>13</v>
      </c>
      <c r="U281" s="195">
        <v>0</v>
      </c>
      <c r="V281" s="16">
        <f>SUM(Table14[[#This Row],[MB Registration]:[Standalone upsell + Rnwl]])</f>
        <v>187</v>
      </c>
      <c r="W281" s="8">
        <v>189</v>
      </c>
      <c r="X281" s="9">
        <f t="shared" si="36"/>
        <v>-1.0695187165775444E-2</v>
      </c>
      <c r="Y281" s="8">
        <f t="shared" si="37"/>
        <v>-2</v>
      </c>
      <c r="Z281" s="42" t="str">
        <f t="shared" si="38"/>
        <v>C. 100-250</v>
      </c>
      <c r="AA281" s="197">
        <v>189</v>
      </c>
      <c r="AB281" s="85">
        <f>IFERROR(Table14[[#This Row],[Phone number available]]/Table14[[#This Row],[Distinct leads]],0)</f>
        <v>1</v>
      </c>
      <c r="AC281" s="84">
        <v>42</v>
      </c>
      <c r="AD281" s="100">
        <f>IFERROR(Table14[[#This Row],[Email available]]/Table14[[#This Row],[Distinct leads]],0)</f>
        <v>0.22222222222222221</v>
      </c>
      <c r="AE281" s="81">
        <v>8</v>
      </c>
      <c r="AF281" s="102">
        <f>IFERROR(Table14[[#This Row],[HNI (as per customer segmentation)]]/Table14[[#This Row],[Phone number available]],0)</f>
        <v>4.2328042328042326E-2</v>
      </c>
      <c r="AG281" s="18">
        <v>55</v>
      </c>
      <c r="AH281" s="9">
        <f>IFERROR(Table14[[#This Row],[MB Registered]]/Table14[[#This Row],[Phone number available]],0)</f>
        <v>0.29100529100529099</v>
      </c>
      <c r="AI281" s="18">
        <v>10</v>
      </c>
      <c r="AJ281" s="9">
        <f>IFERROR(Table14[[#This Row],[IB Registered]]/Table14[[#This Row],[Phone number available]],0)</f>
        <v>5.2910052910052907E-2</v>
      </c>
      <c r="AK281" s="18">
        <v>150</v>
      </c>
      <c r="AL281" s="9">
        <f>IFERROR(Table14[[#This Row],[MB Eligible]]/Table14[[#This Row],[Phone number available]],0)</f>
        <v>0.79365079365079361</v>
      </c>
      <c r="AM281" s="18">
        <v>41</v>
      </c>
      <c r="AN281" s="82">
        <f>IFERROR(Table14[[#This Row],[IB Eligible]]/Table14[[#This Row],[Phone number available]],0)</f>
        <v>0.21693121693121692</v>
      </c>
      <c r="AO281" s="98">
        <f>Table14[[#This Row],[Phone number available]]/$AT$2</f>
        <v>0.328125</v>
      </c>
    </row>
    <row r="282" spans="1:41" x14ac:dyDescent="0.35">
      <c r="A282" s="11">
        <v>302</v>
      </c>
      <c r="B282" s="5" t="s">
        <v>181</v>
      </c>
      <c r="C282" s="5" t="s">
        <v>175</v>
      </c>
      <c r="D282" s="5" t="s">
        <v>182</v>
      </c>
      <c r="E282" s="6">
        <v>25545</v>
      </c>
      <c r="F282" s="7">
        <f t="shared" ca="1" si="34"/>
        <v>55</v>
      </c>
      <c r="G282" s="5">
        <v>6</v>
      </c>
      <c r="H28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82" s="57">
        <v>40.795589999999997</v>
      </c>
      <c r="J282" s="34">
        <v>5.2548849999999998</v>
      </c>
      <c r="K282" s="34">
        <f t="shared" si="35"/>
        <v>46.050474999999999</v>
      </c>
      <c r="L282" s="67">
        <f t="shared" si="39"/>
        <v>1.6887119453568081E-3</v>
      </c>
      <c r="M282" s="34">
        <v>57.164147</v>
      </c>
      <c r="N282" s="79">
        <f t="shared" si="40"/>
        <v>1.0705252471380454E-3</v>
      </c>
      <c r="O282" s="80">
        <v>3436</v>
      </c>
      <c r="P282" s="68">
        <f>Table14[[#This Row],[Customer Regisered on MB]]/$O$1</f>
        <v>1.1634761932657212E-3</v>
      </c>
      <c r="Q282" s="194">
        <v>182</v>
      </c>
      <c r="R282" s="107">
        <v>309</v>
      </c>
      <c r="S282" s="107">
        <v>38</v>
      </c>
      <c r="T282" s="107">
        <v>22</v>
      </c>
      <c r="U282" s="195">
        <v>0</v>
      </c>
      <c r="V282" s="16">
        <f>SUM(Table14[[#This Row],[MB Registration]:[Standalone upsell + Rnwl]])</f>
        <v>551</v>
      </c>
      <c r="W282" s="8">
        <v>538</v>
      </c>
      <c r="X282" s="9">
        <f t="shared" si="36"/>
        <v>2.3593466424682408E-2</v>
      </c>
      <c r="Y282" s="8">
        <f t="shared" si="37"/>
        <v>13</v>
      </c>
      <c r="Z282" s="42" t="str">
        <f t="shared" si="38"/>
        <v>E. 500-750</v>
      </c>
      <c r="AA282" s="197">
        <v>538</v>
      </c>
      <c r="AB282" s="85">
        <f>IFERROR(Table14[[#This Row],[Phone number available]]/Table14[[#This Row],[Distinct leads]],0)</f>
        <v>1</v>
      </c>
      <c r="AC282" s="84">
        <v>114</v>
      </c>
      <c r="AD282" s="100">
        <f>IFERROR(Table14[[#This Row],[Email available]]/Table14[[#This Row],[Distinct leads]],0)</f>
        <v>0.21189591078066913</v>
      </c>
      <c r="AE282" s="81">
        <v>12</v>
      </c>
      <c r="AF282" s="102">
        <f>IFERROR(Table14[[#This Row],[HNI (as per customer segmentation)]]/Table14[[#This Row],[Phone number available]],0)</f>
        <v>2.2304832713754646E-2</v>
      </c>
      <c r="AG282" s="18">
        <v>165</v>
      </c>
      <c r="AH282" s="9">
        <f>IFERROR(Table14[[#This Row],[MB Registered]]/Table14[[#This Row],[Phone number available]],0)</f>
        <v>0.30669144981412638</v>
      </c>
      <c r="AI282" s="18">
        <v>39</v>
      </c>
      <c r="AJ282" s="9">
        <f>IFERROR(Table14[[#This Row],[IB Registered]]/Table14[[#This Row],[Phone number available]],0)</f>
        <v>7.24907063197026E-2</v>
      </c>
      <c r="AK282" s="18">
        <v>438</v>
      </c>
      <c r="AL282" s="9">
        <f>IFERROR(Table14[[#This Row],[MB Eligible]]/Table14[[#This Row],[Phone number available]],0)</f>
        <v>0.81412639405204457</v>
      </c>
      <c r="AM282" s="18">
        <v>110</v>
      </c>
      <c r="AN282" s="82">
        <f>IFERROR(Table14[[#This Row],[IB Eligible]]/Table14[[#This Row],[Phone number available]],0)</f>
        <v>0.20446096654275092</v>
      </c>
      <c r="AO282" s="98">
        <f>Table14[[#This Row],[Phone number available]]/$AT$2</f>
        <v>0.93402777777777779</v>
      </c>
    </row>
    <row r="283" spans="1:41" x14ac:dyDescent="0.35">
      <c r="A283" s="11">
        <v>303</v>
      </c>
      <c r="B283" s="5" t="s">
        <v>188</v>
      </c>
      <c r="C283" s="5" t="s">
        <v>175</v>
      </c>
      <c r="D283" s="5" t="s">
        <v>620</v>
      </c>
      <c r="E283" s="6">
        <v>23550</v>
      </c>
      <c r="F283" s="7">
        <f t="shared" ca="1" si="34"/>
        <v>60</v>
      </c>
      <c r="G283" s="5">
        <v>8</v>
      </c>
      <c r="H28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83" s="57">
        <v>38.362164</v>
      </c>
      <c r="J283" s="34">
        <v>3.6352989999999998</v>
      </c>
      <c r="K283" s="34">
        <f t="shared" si="35"/>
        <v>41.997462999999996</v>
      </c>
      <c r="L283" s="67">
        <f t="shared" si="39"/>
        <v>1.5400843844234084E-3</v>
      </c>
      <c r="M283" s="34">
        <v>74.120270000000005</v>
      </c>
      <c r="N283" s="79">
        <f t="shared" si="40"/>
        <v>1.3880662009998794E-3</v>
      </c>
      <c r="O283" s="80">
        <v>5131</v>
      </c>
      <c r="P283" s="68">
        <f>Table14[[#This Row],[Customer Regisered on MB]]/$O$1</f>
        <v>1.7374261780111803E-3</v>
      </c>
      <c r="Q283" s="194">
        <v>212</v>
      </c>
      <c r="R283" s="107">
        <v>420</v>
      </c>
      <c r="S283" s="107">
        <v>16</v>
      </c>
      <c r="T283" s="107">
        <v>18</v>
      </c>
      <c r="U283" s="195">
        <v>2</v>
      </c>
      <c r="V283" s="16">
        <f>SUM(Table14[[#This Row],[MB Registration]:[Standalone upsell + Rnwl]])</f>
        <v>668</v>
      </c>
      <c r="W283" s="8">
        <v>666</v>
      </c>
      <c r="X283" s="9">
        <f t="shared" si="36"/>
        <v>2.9940119760478723E-3</v>
      </c>
      <c r="Y283" s="8">
        <f t="shared" si="37"/>
        <v>2</v>
      </c>
      <c r="Z283" s="42" t="str">
        <f t="shared" si="38"/>
        <v>E. 500-750</v>
      </c>
      <c r="AA283" s="197">
        <v>666</v>
      </c>
      <c r="AB283" s="85">
        <f>IFERROR(Table14[[#This Row],[Phone number available]]/Table14[[#This Row],[Distinct leads]],0)</f>
        <v>1</v>
      </c>
      <c r="AC283" s="84">
        <v>223</v>
      </c>
      <c r="AD283" s="100">
        <f>IFERROR(Table14[[#This Row],[Email available]]/Table14[[#This Row],[Distinct leads]],0)</f>
        <v>0.33483483483483484</v>
      </c>
      <c r="AE283" s="81">
        <v>26</v>
      </c>
      <c r="AF283" s="102">
        <f>IFERROR(Table14[[#This Row],[HNI (as per customer segmentation)]]/Table14[[#This Row],[Phone number available]],0)</f>
        <v>3.903903903903904E-2</v>
      </c>
      <c r="AG283" s="18">
        <v>232</v>
      </c>
      <c r="AH283" s="9">
        <f>IFERROR(Table14[[#This Row],[MB Registered]]/Table14[[#This Row],[Phone number available]],0)</f>
        <v>0.34834834834834832</v>
      </c>
      <c r="AI283" s="18">
        <v>67</v>
      </c>
      <c r="AJ283" s="9">
        <f>IFERROR(Table14[[#This Row],[IB Registered]]/Table14[[#This Row],[Phone number available]],0)</f>
        <v>0.1006006006006006</v>
      </c>
      <c r="AK283" s="18">
        <v>539</v>
      </c>
      <c r="AL283" s="9">
        <f>IFERROR(Table14[[#This Row],[MB Eligible]]/Table14[[#This Row],[Phone number available]],0)</f>
        <v>0.80930930930930933</v>
      </c>
      <c r="AM283" s="18">
        <v>184</v>
      </c>
      <c r="AN283" s="82">
        <f>IFERROR(Table14[[#This Row],[IB Eligible]]/Table14[[#This Row],[Phone number available]],0)</f>
        <v>0.27627627627627627</v>
      </c>
      <c r="AO283" s="98">
        <f>Table14[[#This Row],[Phone number available]]/$AT$2</f>
        <v>1.15625</v>
      </c>
    </row>
    <row r="284" spans="1:41" x14ac:dyDescent="0.35">
      <c r="A284" s="11">
        <v>304</v>
      </c>
      <c r="B284" s="5" t="s">
        <v>184</v>
      </c>
      <c r="C284" s="5" t="s">
        <v>356</v>
      </c>
      <c r="D284" s="5" t="s">
        <v>621</v>
      </c>
      <c r="E284" s="6">
        <v>22157</v>
      </c>
      <c r="F284" s="7">
        <f t="shared" ca="1" si="34"/>
        <v>64</v>
      </c>
      <c r="G284" s="5">
        <v>12</v>
      </c>
      <c r="H284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284" s="57">
        <v>59.717413000000001</v>
      </c>
      <c r="J284" s="34">
        <v>4.1700549999999996</v>
      </c>
      <c r="K284" s="34">
        <f t="shared" si="35"/>
        <v>63.887467999999998</v>
      </c>
      <c r="L284" s="67">
        <f t="shared" si="39"/>
        <v>2.3428103699299698E-3</v>
      </c>
      <c r="M284" s="34">
        <v>140.449906</v>
      </c>
      <c r="N284" s="79">
        <f t="shared" si="40"/>
        <v>2.6302355273693707E-3</v>
      </c>
      <c r="O284" s="80">
        <v>4073</v>
      </c>
      <c r="P284" s="68">
        <f>Table14[[#This Row],[Customer Regisered on MB]]/$O$1</f>
        <v>1.3791730311907109E-3</v>
      </c>
      <c r="Q284" s="194">
        <v>285</v>
      </c>
      <c r="R284" s="107">
        <v>492</v>
      </c>
      <c r="S284" s="107">
        <v>8</v>
      </c>
      <c r="T284" s="107">
        <v>26</v>
      </c>
      <c r="U284" s="195">
        <v>2</v>
      </c>
      <c r="V284" s="16">
        <f>SUM(Table14[[#This Row],[MB Registration]:[Standalone upsell + Rnwl]])</f>
        <v>813</v>
      </c>
      <c r="W284" s="8">
        <v>838</v>
      </c>
      <c r="X284" s="9">
        <f t="shared" si="36"/>
        <v>-3.0750307503075058E-2</v>
      </c>
      <c r="Y284" s="8">
        <f t="shared" si="37"/>
        <v>-25</v>
      </c>
      <c r="Z284" s="42" t="str">
        <f t="shared" si="38"/>
        <v>F. 750-100</v>
      </c>
      <c r="AA284" s="197">
        <v>838</v>
      </c>
      <c r="AB284" s="85">
        <f>IFERROR(Table14[[#This Row],[Phone number available]]/Table14[[#This Row],[Distinct leads]],0)</f>
        <v>1</v>
      </c>
      <c r="AC284" s="84">
        <v>197</v>
      </c>
      <c r="AD284" s="100">
        <f>IFERROR(Table14[[#This Row],[Email available]]/Table14[[#This Row],[Distinct leads]],0)</f>
        <v>0.2350835322195704</v>
      </c>
      <c r="AE284" s="81">
        <v>38</v>
      </c>
      <c r="AF284" s="102">
        <f>IFERROR(Table14[[#This Row],[HNI (as per customer segmentation)]]/Table14[[#This Row],[Phone number available]],0)</f>
        <v>4.5346062052505964E-2</v>
      </c>
      <c r="AG284" s="18">
        <v>198</v>
      </c>
      <c r="AH284" s="9">
        <f>IFERROR(Table14[[#This Row],[MB Registered]]/Table14[[#This Row],[Phone number available]],0)</f>
        <v>0.23627684964200477</v>
      </c>
      <c r="AI284" s="18">
        <v>71</v>
      </c>
      <c r="AJ284" s="9">
        <f>IFERROR(Table14[[#This Row],[IB Registered]]/Table14[[#This Row],[Phone number available]],0)</f>
        <v>8.4725536992840092E-2</v>
      </c>
      <c r="AK284" s="18">
        <v>600</v>
      </c>
      <c r="AL284" s="9">
        <f>IFERROR(Table14[[#This Row],[MB Eligible]]/Table14[[#This Row],[Phone number available]],0)</f>
        <v>0.71599045346062051</v>
      </c>
      <c r="AM284" s="18">
        <v>181</v>
      </c>
      <c r="AN284" s="82">
        <f>IFERROR(Table14[[#This Row],[IB Eligible]]/Table14[[#This Row],[Phone number available]],0)</f>
        <v>0.21599045346062051</v>
      </c>
      <c r="AO284" s="98">
        <f>Table14[[#This Row],[Phone number available]]/$AT$2</f>
        <v>1.4548611111111112</v>
      </c>
    </row>
    <row r="285" spans="1:41" x14ac:dyDescent="0.35">
      <c r="A285" s="11">
        <v>305</v>
      </c>
      <c r="B285" s="5" t="s">
        <v>181</v>
      </c>
      <c r="C285" s="5" t="s">
        <v>175</v>
      </c>
      <c r="D285" s="5" t="s">
        <v>187</v>
      </c>
      <c r="E285" s="6">
        <v>25713</v>
      </c>
      <c r="F285" s="7">
        <f t="shared" ca="1" si="34"/>
        <v>55</v>
      </c>
      <c r="G285" s="5">
        <v>7</v>
      </c>
      <c r="H28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85" s="57">
        <v>37.316844000000003</v>
      </c>
      <c r="J285" s="34">
        <v>6.2117880000000003</v>
      </c>
      <c r="K285" s="34">
        <f t="shared" si="35"/>
        <v>43.528632000000002</v>
      </c>
      <c r="L285" s="67">
        <f t="shared" si="39"/>
        <v>1.5962337157964302E-3</v>
      </c>
      <c r="M285" s="34">
        <v>79.310387000000006</v>
      </c>
      <c r="N285" s="79">
        <f t="shared" si="40"/>
        <v>1.485262635752949E-3</v>
      </c>
      <c r="O285" s="80">
        <v>3512</v>
      </c>
      <c r="P285" s="68">
        <f>Table14[[#This Row],[Customer Regisered on MB]]/$O$1</f>
        <v>1.1892108238501784E-3</v>
      </c>
      <c r="Q285" s="194">
        <v>120</v>
      </c>
      <c r="R285" s="107">
        <v>271</v>
      </c>
      <c r="S285" s="107">
        <v>42</v>
      </c>
      <c r="T285" s="107">
        <v>11</v>
      </c>
      <c r="U285" s="195">
        <v>0</v>
      </c>
      <c r="V285" s="16">
        <f>SUM(Table14[[#This Row],[MB Registration]:[Standalone upsell + Rnwl]])</f>
        <v>444</v>
      </c>
      <c r="W285" s="8">
        <v>452</v>
      </c>
      <c r="X285" s="9">
        <f t="shared" si="36"/>
        <v>-1.8018018018018056E-2</v>
      </c>
      <c r="Y285" s="8">
        <f t="shared" si="37"/>
        <v>-8</v>
      </c>
      <c r="Z285" s="42" t="str">
        <f t="shared" si="38"/>
        <v>D. 240-500</v>
      </c>
      <c r="AA285" s="197">
        <v>452</v>
      </c>
      <c r="AB285" s="85">
        <f>IFERROR(Table14[[#This Row],[Phone number available]]/Table14[[#This Row],[Distinct leads]],0)</f>
        <v>1</v>
      </c>
      <c r="AC285" s="84">
        <v>138</v>
      </c>
      <c r="AD285" s="100">
        <f>IFERROR(Table14[[#This Row],[Email available]]/Table14[[#This Row],[Distinct leads]],0)</f>
        <v>0.30530973451327431</v>
      </c>
      <c r="AE285" s="81">
        <v>23</v>
      </c>
      <c r="AF285" s="102">
        <f>IFERROR(Table14[[#This Row],[HNI (as per customer segmentation)]]/Table14[[#This Row],[Phone number available]],0)</f>
        <v>5.0884955752212392E-2</v>
      </c>
      <c r="AG285" s="18">
        <v>142</v>
      </c>
      <c r="AH285" s="9">
        <f>IFERROR(Table14[[#This Row],[MB Registered]]/Table14[[#This Row],[Phone number available]],0)</f>
        <v>0.31415929203539822</v>
      </c>
      <c r="AI285" s="18">
        <v>45</v>
      </c>
      <c r="AJ285" s="9">
        <f>IFERROR(Table14[[#This Row],[IB Registered]]/Table14[[#This Row],[Phone number available]],0)</f>
        <v>9.9557522123893807E-2</v>
      </c>
      <c r="AK285" s="18">
        <v>345</v>
      </c>
      <c r="AL285" s="9">
        <f>IFERROR(Table14[[#This Row],[MB Eligible]]/Table14[[#This Row],[Phone number available]],0)</f>
        <v>0.76327433628318586</v>
      </c>
      <c r="AM285" s="18">
        <v>131</v>
      </c>
      <c r="AN285" s="82">
        <f>IFERROR(Table14[[#This Row],[IB Eligible]]/Table14[[#This Row],[Phone number available]],0)</f>
        <v>0.28982300884955753</v>
      </c>
      <c r="AO285" s="98">
        <f>Table14[[#This Row],[Phone number available]]/$AT$2</f>
        <v>0.78472222222222221</v>
      </c>
    </row>
    <row r="286" spans="1:41" x14ac:dyDescent="0.35">
      <c r="A286" s="11">
        <v>306</v>
      </c>
      <c r="B286" s="5" t="s">
        <v>188</v>
      </c>
      <c r="C286" s="5" t="s">
        <v>343</v>
      </c>
      <c r="D286" s="5" t="s">
        <v>622</v>
      </c>
      <c r="E286" s="6">
        <v>26275</v>
      </c>
      <c r="F286" s="7">
        <f t="shared" ca="1" si="34"/>
        <v>53</v>
      </c>
      <c r="G286" s="5">
        <v>5</v>
      </c>
      <c r="H28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86" s="57">
        <v>21.964254</v>
      </c>
      <c r="J286" s="34">
        <v>1.295207</v>
      </c>
      <c r="K286" s="34">
        <f t="shared" si="35"/>
        <v>23.259461000000002</v>
      </c>
      <c r="L286" s="67">
        <f t="shared" si="39"/>
        <v>8.5294515709687709E-4</v>
      </c>
      <c r="M286" s="34">
        <v>44.443635999999998</v>
      </c>
      <c r="N286" s="79">
        <f t="shared" si="40"/>
        <v>8.3230550807682528E-4</v>
      </c>
      <c r="O286" s="80">
        <v>1496</v>
      </c>
      <c r="P286" s="68">
        <f>Table14[[#This Row],[Customer Regisered on MB]]/$O$1</f>
        <v>5.0656588624141993E-4</v>
      </c>
      <c r="Q286" s="194">
        <v>63</v>
      </c>
      <c r="R286" s="107">
        <v>242</v>
      </c>
      <c r="S286" s="107">
        <v>7</v>
      </c>
      <c r="T286" s="107">
        <v>25</v>
      </c>
      <c r="U286" s="195">
        <v>0</v>
      </c>
      <c r="V286" s="16">
        <f>SUM(Table14[[#This Row],[MB Registration]:[Standalone upsell + Rnwl]])</f>
        <v>337</v>
      </c>
      <c r="W286" s="8">
        <v>338</v>
      </c>
      <c r="X286" s="9">
        <f t="shared" si="36"/>
        <v>-2.9673590504450953E-3</v>
      </c>
      <c r="Y286" s="8">
        <f t="shared" si="37"/>
        <v>-1</v>
      </c>
      <c r="Z286" s="42" t="str">
        <f t="shared" si="38"/>
        <v>D. 240-500</v>
      </c>
      <c r="AA286" s="197">
        <v>338</v>
      </c>
      <c r="AB286" s="85">
        <f>IFERROR(Table14[[#This Row],[Phone number available]]/Table14[[#This Row],[Distinct leads]],0)</f>
        <v>1</v>
      </c>
      <c r="AC286" s="84">
        <v>66</v>
      </c>
      <c r="AD286" s="100">
        <f>IFERROR(Table14[[#This Row],[Email available]]/Table14[[#This Row],[Distinct leads]],0)</f>
        <v>0.19526627218934911</v>
      </c>
      <c r="AE286" s="81">
        <v>16</v>
      </c>
      <c r="AF286" s="102">
        <f>IFERROR(Table14[[#This Row],[HNI (as per customer segmentation)]]/Table14[[#This Row],[Phone number available]],0)</f>
        <v>4.7337278106508875E-2</v>
      </c>
      <c r="AG286" s="18">
        <v>109</v>
      </c>
      <c r="AH286" s="9">
        <f>IFERROR(Table14[[#This Row],[MB Registered]]/Table14[[#This Row],[Phone number available]],0)</f>
        <v>0.3224852071005917</v>
      </c>
      <c r="AI286" s="18">
        <v>44</v>
      </c>
      <c r="AJ286" s="9">
        <f>IFERROR(Table14[[#This Row],[IB Registered]]/Table14[[#This Row],[Phone number available]],0)</f>
        <v>0.13017751479289941</v>
      </c>
      <c r="AK286" s="18">
        <v>246</v>
      </c>
      <c r="AL286" s="9">
        <f>IFERROR(Table14[[#This Row],[MB Eligible]]/Table14[[#This Row],[Phone number available]],0)</f>
        <v>0.72781065088757402</v>
      </c>
      <c r="AM286" s="18">
        <v>72</v>
      </c>
      <c r="AN286" s="82">
        <f>IFERROR(Table14[[#This Row],[IB Eligible]]/Table14[[#This Row],[Phone number available]],0)</f>
        <v>0.21301775147928995</v>
      </c>
      <c r="AO286" s="98">
        <f>Table14[[#This Row],[Phone number available]]/$AT$2</f>
        <v>0.58680555555555558</v>
      </c>
    </row>
    <row r="287" spans="1:41" x14ac:dyDescent="0.35">
      <c r="A287" s="11">
        <v>307</v>
      </c>
      <c r="B287" s="5" t="s">
        <v>190</v>
      </c>
      <c r="C287" s="5" t="s">
        <v>175</v>
      </c>
      <c r="D287" s="5" t="s">
        <v>623</v>
      </c>
      <c r="E287" s="6">
        <v>27627</v>
      </c>
      <c r="F287" s="7">
        <f t="shared" ca="1" si="34"/>
        <v>49</v>
      </c>
      <c r="G287" s="5">
        <v>7</v>
      </c>
      <c r="H28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87" s="57">
        <v>48.499631000000001</v>
      </c>
      <c r="J287" s="34">
        <v>5.4396170000000001</v>
      </c>
      <c r="K287" s="34">
        <f t="shared" si="35"/>
        <v>53.939247999999999</v>
      </c>
      <c r="L287" s="67">
        <f t="shared" si="39"/>
        <v>1.9780002795012062E-3</v>
      </c>
      <c r="M287" s="34">
        <v>60.295994</v>
      </c>
      <c r="N287" s="79">
        <f t="shared" si="40"/>
        <v>1.1291760179380286E-3</v>
      </c>
      <c r="O287" s="80">
        <v>4925</v>
      </c>
      <c r="P287" s="68">
        <f>Table14[[#This Row],[Customer Regisered on MB]]/$O$1</f>
        <v>1.6676717845848885E-3</v>
      </c>
      <c r="Q287" s="194">
        <v>363</v>
      </c>
      <c r="R287" s="107">
        <v>299</v>
      </c>
      <c r="S287" s="107">
        <v>16</v>
      </c>
      <c r="T287" s="107">
        <v>10</v>
      </c>
      <c r="U287" s="195">
        <v>0</v>
      </c>
      <c r="V287" s="16">
        <f>SUM(Table14[[#This Row],[MB Registration]:[Standalone upsell + Rnwl]])</f>
        <v>688</v>
      </c>
      <c r="W287" s="8">
        <v>704</v>
      </c>
      <c r="X287" s="9">
        <f t="shared" si="36"/>
        <v>-2.3255813953488413E-2</v>
      </c>
      <c r="Y287" s="8">
        <f t="shared" si="37"/>
        <v>-16</v>
      </c>
      <c r="Z287" s="42" t="str">
        <f t="shared" si="38"/>
        <v>E. 500-750</v>
      </c>
      <c r="AA287" s="197">
        <v>704</v>
      </c>
      <c r="AB287" s="85">
        <f>IFERROR(Table14[[#This Row],[Phone number available]]/Table14[[#This Row],[Distinct leads]],0)</f>
        <v>1</v>
      </c>
      <c r="AC287" s="84">
        <v>165</v>
      </c>
      <c r="AD287" s="100">
        <f>IFERROR(Table14[[#This Row],[Email available]]/Table14[[#This Row],[Distinct leads]],0)</f>
        <v>0.234375</v>
      </c>
      <c r="AE287" s="81">
        <v>25</v>
      </c>
      <c r="AF287" s="102">
        <f>IFERROR(Table14[[#This Row],[HNI (as per customer segmentation)]]/Table14[[#This Row],[Phone number available]],0)</f>
        <v>3.551136363636364E-2</v>
      </c>
      <c r="AG287" s="18">
        <v>118</v>
      </c>
      <c r="AH287" s="9">
        <f>IFERROR(Table14[[#This Row],[MB Registered]]/Table14[[#This Row],[Phone number available]],0)</f>
        <v>0.16761363636363635</v>
      </c>
      <c r="AI287" s="18">
        <v>58</v>
      </c>
      <c r="AJ287" s="9">
        <f>IFERROR(Table14[[#This Row],[IB Registered]]/Table14[[#This Row],[Phone number available]],0)</f>
        <v>8.2386363636363633E-2</v>
      </c>
      <c r="AK287" s="18">
        <v>587</v>
      </c>
      <c r="AL287" s="9">
        <f>IFERROR(Table14[[#This Row],[MB Eligible]]/Table14[[#This Row],[Phone number available]],0)</f>
        <v>0.83380681818181823</v>
      </c>
      <c r="AM287" s="18">
        <v>163</v>
      </c>
      <c r="AN287" s="82">
        <f>IFERROR(Table14[[#This Row],[IB Eligible]]/Table14[[#This Row],[Phone number available]],0)</f>
        <v>0.23153409090909091</v>
      </c>
      <c r="AO287" s="98">
        <f>Table14[[#This Row],[Phone number available]]/$AT$2</f>
        <v>1.2222222222222223</v>
      </c>
    </row>
    <row r="288" spans="1:41" x14ac:dyDescent="0.35">
      <c r="A288" s="11">
        <v>308</v>
      </c>
      <c r="B288" s="5" t="s">
        <v>188</v>
      </c>
      <c r="C288" s="5" t="s">
        <v>343</v>
      </c>
      <c r="D288" s="5" t="s">
        <v>624</v>
      </c>
      <c r="E288" s="6">
        <v>25682</v>
      </c>
      <c r="F288" s="7">
        <f t="shared" ca="1" si="34"/>
        <v>55</v>
      </c>
      <c r="G288" s="5">
        <v>6</v>
      </c>
      <c r="H28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88" s="57">
        <v>22.326779999999999</v>
      </c>
      <c r="J288" s="34">
        <v>0.45652300000000001</v>
      </c>
      <c r="K288" s="34">
        <f t="shared" si="35"/>
        <v>22.783303</v>
      </c>
      <c r="L288" s="67">
        <f t="shared" si="39"/>
        <v>8.3548401902007745E-4</v>
      </c>
      <c r="M288" s="34">
        <v>29.698862999999999</v>
      </c>
      <c r="N288" s="79">
        <f t="shared" si="40"/>
        <v>5.5617698017594748E-4</v>
      </c>
      <c r="O288" s="80">
        <v>1841</v>
      </c>
      <c r="P288" s="68">
        <f>Table14[[#This Row],[Customer Regisered on MB]]/$O$1</f>
        <v>6.2338756455244265E-4</v>
      </c>
      <c r="Q288" s="194">
        <v>123</v>
      </c>
      <c r="R288" s="107">
        <v>146</v>
      </c>
      <c r="S288" s="107">
        <v>1</v>
      </c>
      <c r="T288" s="107">
        <v>16</v>
      </c>
      <c r="U288" s="195">
        <v>0</v>
      </c>
      <c r="V288" s="16">
        <f>SUM(Table14[[#This Row],[MB Registration]:[Standalone upsell + Rnwl]])</f>
        <v>286</v>
      </c>
      <c r="W288" s="8">
        <v>294</v>
      </c>
      <c r="X288" s="9">
        <f t="shared" si="36"/>
        <v>-2.7972027972027913E-2</v>
      </c>
      <c r="Y288" s="8">
        <f t="shared" si="37"/>
        <v>-8</v>
      </c>
      <c r="Z288" s="42" t="str">
        <f t="shared" si="38"/>
        <v>D. 240-500</v>
      </c>
      <c r="AA288" s="197">
        <v>294</v>
      </c>
      <c r="AB288" s="85">
        <f>IFERROR(Table14[[#This Row],[Phone number available]]/Table14[[#This Row],[Distinct leads]],0)</f>
        <v>1</v>
      </c>
      <c r="AC288" s="84">
        <v>36</v>
      </c>
      <c r="AD288" s="100">
        <f>IFERROR(Table14[[#This Row],[Email available]]/Table14[[#This Row],[Distinct leads]],0)</f>
        <v>0.12244897959183673</v>
      </c>
      <c r="AE288" s="81">
        <v>7</v>
      </c>
      <c r="AF288" s="102">
        <f>IFERROR(Table14[[#This Row],[HNI (as per customer segmentation)]]/Table14[[#This Row],[Phone number available]],0)</f>
        <v>2.3809523809523808E-2</v>
      </c>
      <c r="AG288" s="18">
        <v>48</v>
      </c>
      <c r="AH288" s="9">
        <f>IFERROR(Table14[[#This Row],[MB Registered]]/Table14[[#This Row],[Phone number available]],0)</f>
        <v>0.16326530612244897</v>
      </c>
      <c r="AI288" s="18">
        <v>12</v>
      </c>
      <c r="AJ288" s="9">
        <f>IFERROR(Table14[[#This Row],[IB Registered]]/Table14[[#This Row],[Phone number available]],0)</f>
        <v>4.0816326530612242E-2</v>
      </c>
      <c r="AK288" s="18">
        <v>235</v>
      </c>
      <c r="AL288" s="9">
        <f>IFERROR(Table14[[#This Row],[MB Eligible]]/Table14[[#This Row],[Phone number available]],0)</f>
        <v>0.79931972789115646</v>
      </c>
      <c r="AM288" s="18">
        <v>36</v>
      </c>
      <c r="AN288" s="82">
        <f>IFERROR(Table14[[#This Row],[IB Eligible]]/Table14[[#This Row],[Phone number available]],0)</f>
        <v>0.12244897959183673</v>
      </c>
      <c r="AO288" s="98">
        <f>Table14[[#This Row],[Phone number available]]/$AT$2</f>
        <v>0.51041666666666663</v>
      </c>
    </row>
    <row r="289" spans="1:41" x14ac:dyDescent="0.35">
      <c r="A289" s="11">
        <v>309</v>
      </c>
      <c r="B289" s="5" t="s">
        <v>184</v>
      </c>
      <c r="C289" s="5" t="s">
        <v>175</v>
      </c>
      <c r="D289" s="5" t="s">
        <v>625</v>
      </c>
      <c r="E289" s="6">
        <v>21654</v>
      </c>
      <c r="F289" s="7">
        <f t="shared" ca="1" si="34"/>
        <v>66</v>
      </c>
      <c r="G289" s="5">
        <v>8</v>
      </c>
      <c r="H28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89" s="57">
        <v>47.534554999999997</v>
      </c>
      <c r="J289" s="34">
        <v>3.9994999999999998</v>
      </c>
      <c r="K289" s="34">
        <f t="shared" si="35"/>
        <v>51.534054999999995</v>
      </c>
      <c r="L289" s="67">
        <f t="shared" si="39"/>
        <v>1.8897997093661842E-3</v>
      </c>
      <c r="M289" s="34">
        <v>69.710614000000007</v>
      </c>
      <c r="N289" s="79">
        <f t="shared" si="40"/>
        <v>1.3054856268649455E-3</v>
      </c>
      <c r="O289" s="80">
        <v>4167</v>
      </c>
      <c r="P289" s="68">
        <f>Table14[[#This Row],[Customer Regisered on MB]]/$O$1</f>
        <v>1.4110027058609606E-3</v>
      </c>
      <c r="Q289" s="194">
        <v>377</v>
      </c>
      <c r="R289" s="107">
        <v>255</v>
      </c>
      <c r="S289" s="107">
        <v>12</v>
      </c>
      <c r="T289" s="107">
        <v>20</v>
      </c>
      <c r="U289" s="195">
        <v>0</v>
      </c>
      <c r="V289" s="16">
        <f>SUM(Table14[[#This Row],[MB Registration]:[Standalone upsell + Rnwl]])</f>
        <v>664</v>
      </c>
      <c r="W289" s="8">
        <v>679</v>
      </c>
      <c r="X289" s="9">
        <f t="shared" si="36"/>
        <v>-2.2590361445783191E-2</v>
      </c>
      <c r="Y289" s="8">
        <f t="shared" si="37"/>
        <v>-15</v>
      </c>
      <c r="Z289" s="42" t="str">
        <f t="shared" si="38"/>
        <v>E. 500-750</v>
      </c>
      <c r="AA289" s="197">
        <v>679</v>
      </c>
      <c r="AB289" s="85">
        <f>IFERROR(Table14[[#This Row],[Phone number available]]/Table14[[#This Row],[Distinct leads]],0)</f>
        <v>1</v>
      </c>
      <c r="AC289" s="84">
        <v>176</v>
      </c>
      <c r="AD289" s="100">
        <f>IFERROR(Table14[[#This Row],[Email available]]/Table14[[#This Row],[Distinct leads]],0)</f>
        <v>0.25920471281296026</v>
      </c>
      <c r="AE289" s="81">
        <v>23</v>
      </c>
      <c r="AF289" s="102">
        <f>IFERROR(Table14[[#This Row],[HNI (as per customer segmentation)]]/Table14[[#This Row],[Phone number available]],0)</f>
        <v>3.3873343151693665E-2</v>
      </c>
      <c r="AG289" s="18">
        <v>109</v>
      </c>
      <c r="AH289" s="9">
        <f>IFERROR(Table14[[#This Row],[MB Registered]]/Table14[[#This Row],[Phone number available]],0)</f>
        <v>0.16053019145802652</v>
      </c>
      <c r="AI289" s="18">
        <v>36</v>
      </c>
      <c r="AJ289" s="9">
        <f>IFERROR(Table14[[#This Row],[IB Registered]]/Table14[[#This Row],[Phone number available]],0)</f>
        <v>5.3019145802650956E-2</v>
      </c>
      <c r="AK289" s="18">
        <v>578</v>
      </c>
      <c r="AL289" s="9">
        <f>IFERROR(Table14[[#This Row],[MB Eligible]]/Table14[[#This Row],[Phone number available]],0)</f>
        <v>0.85125184094256257</v>
      </c>
      <c r="AM289" s="18">
        <v>143</v>
      </c>
      <c r="AN289" s="82">
        <f>IFERROR(Table14[[#This Row],[IB Eligible]]/Table14[[#This Row],[Phone number available]],0)</f>
        <v>0.21060382916053019</v>
      </c>
      <c r="AO289" s="98">
        <f>Table14[[#This Row],[Phone number available]]/$AT$2</f>
        <v>1.1788194444444444</v>
      </c>
    </row>
    <row r="290" spans="1:41" x14ac:dyDescent="0.35">
      <c r="A290" s="11">
        <v>310</v>
      </c>
      <c r="B290" s="5" t="s">
        <v>188</v>
      </c>
      <c r="C290" s="5" t="s">
        <v>175</v>
      </c>
      <c r="D290" s="5" t="s">
        <v>626</v>
      </c>
      <c r="E290" s="6">
        <v>21648</v>
      </c>
      <c r="F290" s="7">
        <f t="shared" ca="1" si="34"/>
        <v>66</v>
      </c>
      <c r="G290" s="5">
        <v>9</v>
      </c>
      <c r="H29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90" s="57">
        <v>45.123395000000002</v>
      </c>
      <c r="J290" s="34">
        <v>4.3857780000000002</v>
      </c>
      <c r="K290" s="34">
        <f t="shared" si="35"/>
        <v>49.509173000000004</v>
      </c>
      <c r="L290" s="67">
        <f t="shared" si="39"/>
        <v>1.8155454824263326E-3</v>
      </c>
      <c r="M290" s="34">
        <v>40.462645000000002</v>
      </c>
      <c r="N290" s="79">
        <f t="shared" si="40"/>
        <v>7.5775263537972495E-4</v>
      </c>
      <c r="O290" s="80">
        <v>6672</v>
      </c>
      <c r="P290" s="68">
        <f>Table14[[#This Row],[Customer Regisered on MB]]/$O$1</f>
        <v>2.2592296744670813E-3</v>
      </c>
      <c r="Q290" s="194">
        <v>175</v>
      </c>
      <c r="R290" s="107">
        <v>274</v>
      </c>
      <c r="S290" s="107">
        <v>10</v>
      </c>
      <c r="T290" s="107">
        <v>18</v>
      </c>
      <c r="U290" s="195">
        <v>0</v>
      </c>
      <c r="V290" s="16">
        <f>SUM(Table14[[#This Row],[MB Registration]:[Standalone upsell + Rnwl]])</f>
        <v>477</v>
      </c>
      <c r="W290" s="8">
        <v>476</v>
      </c>
      <c r="X290" s="9">
        <f t="shared" si="36"/>
        <v>2.0964360587002462E-3</v>
      </c>
      <c r="Y290" s="8">
        <f t="shared" si="37"/>
        <v>1</v>
      </c>
      <c r="Z290" s="42" t="str">
        <f t="shared" si="38"/>
        <v>D. 240-500</v>
      </c>
      <c r="AA290" s="197">
        <v>476</v>
      </c>
      <c r="AB290" s="85">
        <f>IFERROR(Table14[[#This Row],[Phone number available]]/Table14[[#This Row],[Distinct leads]],0)</f>
        <v>1</v>
      </c>
      <c r="AC290" s="84">
        <v>90</v>
      </c>
      <c r="AD290" s="100">
        <f>IFERROR(Table14[[#This Row],[Email available]]/Table14[[#This Row],[Distinct leads]],0)</f>
        <v>0.18907563025210083</v>
      </c>
      <c r="AE290" s="81">
        <v>27</v>
      </c>
      <c r="AF290" s="102">
        <f>IFERROR(Table14[[#This Row],[HNI (as per customer segmentation)]]/Table14[[#This Row],[Phone number available]],0)</f>
        <v>5.6722689075630252E-2</v>
      </c>
      <c r="AG290" s="18">
        <v>147</v>
      </c>
      <c r="AH290" s="9">
        <f>IFERROR(Table14[[#This Row],[MB Registered]]/Table14[[#This Row],[Phone number available]],0)</f>
        <v>0.30882352941176472</v>
      </c>
      <c r="AI290" s="18">
        <v>29</v>
      </c>
      <c r="AJ290" s="9">
        <f>IFERROR(Table14[[#This Row],[IB Registered]]/Table14[[#This Row],[Phone number available]],0)</f>
        <v>6.0924369747899158E-2</v>
      </c>
      <c r="AK290" s="18">
        <v>373</v>
      </c>
      <c r="AL290" s="9">
        <f>IFERROR(Table14[[#This Row],[MB Eligible]]/Table14[[#This Row],[Phone number available]],0)</f>
        <v>0.78361344537815125</v>
      </c>
      <c r="AM290" s="18">
        <v>85</v>
      </c>
      <c r="AN290" s="82">
        <f>IFERROR(Table14[[#This Row],[IB Eligible]]/Table14[[#This Row],[Phone number available]],0)</f>
        <v>0.17857142857142858</v>
      </c>
      <c r="AO290" s="98">
        <f>Table14[[#This Row],[Phone number available]]/$AT$2</f>
        <v>0.82638888888888884</v>
      </c>
    </row>
    <row r="291" spans="1:41" x14ac:dyDescent="0.35">
      <c r="A291" s="11">
        <v>311</v>
      </c>
      <c r="B291" s="5" t="s">
        <v>190</v>
      </c>
      <c r="C291" s="5" t="s">
        <v>343</v>
      </c>
      <c r="D291" s="5" t="s">
        <v>627</v>
      </c>
      <c r="E291" s="6">
        <v>26640</v>
      </c>
      <c r="F291" s="7">
        <f t="shared" ca="1" si="34"/>
        <v>52</v>
      </c>
      <c r="G291" s="5">
        <v>4</v>
      </c>
      <c r="H291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291" s="57">
        <v>15.99844</v>
      </c>
      <c r="J291" s="34">
        <v>0.47051799999999999</v>
      </c>
      <c r="K291" s="34">
        <f t="shared" si="35"/>
        <v>16.468958000000001</v>
      </c>
      <c r="L291" s="67">
        <f t="shared" si="39"/>
        <v>6.0393136231883752E-4</v>
      </c>
      <c r="M291" s="34">
        <v>11.107054</v>
      </c>
      <c r="N291" s="79">
        <f t="shared" si="40"/>
        <v>2.0800418360700134E-4</v>
      </c>
      <c r="O291" s="80">
        <v>1387</v>
      </c>
      <c r="P291" s="68">
        <f>Table14[[#This Row],[Customer Regisered on MB]]/$O$1</f>
        <v>4.6965700816634326E-4</v>
      </c>
      <c r="Q291" s="194">
        <v>140</v>
      </c>
      <c r="R291" s="107">
        <v>72</v>
      </c>
      <c r="S291" s="107">
        <v>2</v>
      </c>
      <c r="T291" s="107">
        <v>5</v>
      </c>
      <c r="U291" s="195">
        <v>0</v>
      </c>
      <c r="V291" s="16">
        <f>SUM(Table14[[#This Row],[MB Registration]:[Standalone upsell + Rnwl]])</f>
        <v>219</v>
      </c>
      <c r="W291" s="8">
        <v>218</v>
      </c>
      <c r="X291" s="9">
        <f t="shared" si="36"/>
        <v>4.5662100456621557E-3</v>
      </c>
      <c r="Y291" s="8">
        <f t="shared" si="37"/>
        <v>1</v>
      </c>
      <c r="Z291" s="42" t="str">
        <f t="shared" si="38"/>
        <v>C. 100-250</v>
      </c>
      <c r="AA291" s="197">
        <v>218</v>
      </c>
      <c r="AB291" s="85">
        <f>IFERROR(Table14[[#This Row],[Phone number available]]/Table14[[#This Row],[Distinct leads]],0)</f>
        <v>1</v>
      </c>
      <c r="AC291" s="84">
        <v>35</v>
      </c>
      <c r="AD291" s="100">
        <f>IFERROR(Table14[[#This Row],[Email available]]/Table14[[#This Row],[Distinct leads]],0)</f>
        <v>0.16055045871559634</v>
      </c>
      <c r="AE291" s="81">
        <v>0</v>
      </c>
      <c r="AF291" s="102">
        <f>IFERROR(Table14[[#This Row],[HNI (as per customer segmentation)]]/Table14[[#This Row],[Phone number available]],0)</f>
        <v>0</v>
      </c>
      <c r="AG291" s="18">
        <v>26</v>
      </c>
      <c r="AH291" s="9">
        <f>IFERROR(Table14[[#This Row],[MB Registered]]/Table14[[#This Row],[Phone number available]],0)</f>
        <v>0.11926605504587157</v>
      </c>
      <c r="AI291" s="18">
        <v>9</v>
      </c>
      <c r="AJ291" s="9">
        <f>IFERROR(Table14[[#This Row],[IB Registered]]/Table14[[#This Row],[Phone number available]],0)</f>
        <v>4.1284403669724773E-2</v>
      </c>
      <c r="AK291" s="18">
        <v>188</v>
      </c>
      <c r="AL291" s="9">
        <f>IFERROR(Table14[[#This Row],[MB Eligible]]/Table14[[#This Row],[Phone number available]],0)</f>
        <v>0.86238532110091748</v>
      </c>
      <c r="AM291" s="18">
        <v>35</v>
      </c>
      <c r="AN291" s="82">
        <f>IFERROR(Table14[[#This Row],[IB Eligible]]/Table14[[#This Row],[Phone number available]],0)</f>
        <v>0.16055045871559634</v>
      </c>
      <c r="AO291" s="98">
        <f>Table14[[#This Row],[Phone number available]]/$AT$2</f>
        <v>0.37847222222222221</v>
      </c>
    </row>
    <row r="292" spans="1:41" x14ac:dyDescent="0.35">
      <c r="A292" s="11">
        <v>312</v>
      </c>
      <c r="B292" s="5" t="s">
        <v>190</v>
      </c>
      <c r="C292" s="5" t="s">
        <v>175</v>
      </c>
      <c r="D292" s="5" t="s">
        <v>204</v>
      </c>
      <c r="E292" s="6">
        <v>22063</v>
      </c>
      <c r="F292" s="7">
        <f t="shared" ca="1" si="34"/>
        <v>65</v>
      </c>
      <c r="G292" s="5">
        <v>7</v>
      </c>
      <c r="H29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92" s="57">
        <v>43.196558000000003</v>
      </c>
      <c r="J292" s="34">
        <v>6.0373460000000003</v>
      </c>
      <c r="K292" s="34">
        <f t="shared" si="35"/>
        <v>49.233904000000003</v>
      </c>
      <c r="L292" s="67">
        <f t="shared" si="39"/>
        <v>1.8054511229547651E-3</v>
      </c>
      <c r="M292" s="34">
        <v>37.579189999999997</v>
      </c>
      <c r="N292" s="79">
        <f t="shared" si="40"/>
        <v>7.0375355486363789E-4</v>
      </c>
      <c r="O292" s="80">
        <v>4527</v>
      </c>
      <c r="P292" s="68">
        <f>Table14[[#This Row],[Customer Regisered on MB]]/$O$1</f>
        <v>1.5329035875768103E-3</v>
      </c>
      <c r="Q292" s="194">
        <v>394</v>
      </c>
      <c r="R292" s="107">
        <v>209</v>
      </c>
      <c r="S292" s="107">
        <v>15</v>
      </c>
      <c r="T292" s="107">
        <v>16</v>
      </c>
      <c r="U292" s="195">
        <v>0</v>
      </c>
      <c r="V292" s="16">
        <f>SUM(Table14[[#This Row],[MB Registration]:[Standalone upsell + Rnwl]])</f>
        <v>634</v>
      </c>
      <c r="W292" s="8">
        <v>635</v>
      </c>
      <c r="X292" s="9">
        <f t="shared" si="36"/>
        <v>-1.577287066246047E-3</v>
      </c>
      <c r="Y292" s="8">
        <f t="shared" si="37"/>
        <v>-1</v>
      </c>
      <c r="Z292" s="42" t="str">
        <f t="shared" si="38"/>
        <v>E. 500-750</v>
      </c>
      <c r="AA292" s="197">
        <v>635</v>
      </c>
      <c r="AB292" s="85">
        <f>IFERROR(Table14[[#This Row],[Phone number available]]/Table14[[#This Row],[Distinct leads]],0)</f>
        <v>1</v>
      </c>
      <c r="AC292" s="84">
        <v>98</v>
      </c>
      <c r="AD292" s="100">
        <f>IFERROR(Table14[[#This Row],[Email available]]/Table14[[#This Row],[Distinct leads]],0)</f>
        <v>0.15433070866141732</v>
      </c>
      <c r="AE292" s="81">
        <v>13</v>
      </c>
      <c r="AF292" s="102">
        <f>IFERROR(Table14[[#This Row],[HNI (as per customer segmentation)]]/Table14[[#This Row],[Phone number available]],0)</f>
        <v>2.0472440944881889E-2</v>
      </c>
      <c r="AG292" s="18">
        <v>101</v>
      </c>
      <c r="AH292" s="9">
        <f>IFERROR(Table14[[#This Row],[MB Registered]]/Table14[[#This Row],[Phone number available]],0)</f>
        <v>0.15905511811023623</v>
      </c>
      <c r="AI292" s="18">
        <v>42</v>
      </c>
      <c r="AJ292" s="9">
        <f>IFERROR(Table14[[#This Row],[IB Registered]]/Table14[[#This Row],[Phone number available]],0)</f>
        <v>6.6141732283464566E-2</v>
      </c>
      <c r="AK292" s="18">
        <v>569</v>
      </c>
      <c r="AL292" s="9">
        <f>IFERROR(Table14[[#This Row],[MB Eligible]]/Table14[[#This Row],[Phone number available]],0)</f>
        <v>0.89606299212598428</v>
      </c>
      <c r="AM292" s="18">
        <v>111</v>
      </c>
      <c r="AN292" s="82">
        <f>IFERROR(Table14[[#This Row],[IB Eligible]]/Table14[[#This Row],[Phone number available]],0)</f>
        <v>0.17480314960629922</v>
      </c>
      <c r="AO292" s="98">
        <f>Table14[[#This Row],[Phone number available]]/$AT$2</f>
        <v>1.1024305555555556</v>
      </c>
    </row>
    <row r="293" spans="1:41" x14ac:dyDescent="0.35">
      <c r="A293" s="11">
        <v>313</v>
      </c>
      <c r="B293" s="5" t="s">
        <v>188</v>
      </c>
      <c r="C293" s="5" t="s">
        <v>343</v>
      </c>
      <c r="D293" s="5" t="s">
        <v>628</v>
      </c>
      <c r="E293" s="6">
        <v>21583</v>
      </c>
      <c r="F293" s="7">
        <f t="shared" ca="1" si="34"/>
        <v>66</v>
      </c>
      <c r="G293" s="5">
        <v>7</v>
      </c>
      <c r="H29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93" s="57">
        <v>26.792953000000001</v>
      </c>
      <c r="J293" s="34">
        <v>2.6166999999999998</v>
      </c>
      <c r="K293" s="34">
        <f t="shared" si="35"/>
        <v>29.409652999999999</v>
      </c>
      <c r="L293" s="67">
        <f t="shared" si="39"/>
        <v>1.0784781770415764E-3</v>
      </c>
      <c r="M293" s="34">
        <v>47.250939000000002</v>
      </c>
      <c r="N293" s="79">
        <f t="shared" si="40"/>
        <v>8.8487847374823429E-4</v>
      </c>
      <c r="O293" s="80">
        <v>2836</v>
      </c>
      <c r="P293" s="68">
        <f>Table14[[#This Row],[Customer Regisered on MB]]/$O$1</f>
        <v>9.6030805707263839E-4</v>
      </c>
      <c r="Q293" s="194">
        <v>139</v>
      </c>
      <c r="R293" s="107">
        <v>235</v>
      </c>
      <c r="S293" s="107">
        <v>6</v>
      </c>
      <c r="T293" s="107">
        <v>11</v>
      </c>
      <c r="U293" s="195">
        <v>0</v>
      </c>
      <c r="V293" s="16">
        <f>SUM(Table14[[#This Row],[MB Registration]:[Standalone upsell + Rnwl]])</f>
        <v>391</v>
      </c>
      <c r="W293" s="8">
        <v>398</v>
      </c>
      <c r="X293" s="9">
        <f t="shared" si="36"/>
        <v>-1.7902813299232712E-2</v>
      </c>
      <c r="Y293" s="8">
        <f t="shared" si="37"/>
        <v>-7</v>
      </c>
      <c r="Z293" s="42" t="str">
        <f t="shared" si="38"/>
        <v>D. 240-500</v>
      </c>
      <c r="AA293" s="197">
        <v>398</v>
      </c>
      <c r="AB293" s="85">
        <f>IFERROR(Table14[[#This Row],[Phone number available]]/Table14[[#This Row],[Distinct leads]],0)</f>
        <v>1</v>
      </c>
      <c r="AC293" s="84">
        <v>108</v>
      </c>
      <c r="AD293" s="100">
        <f>IFERROR(Table14[[#This Row],[Email available]]/Table14[[#This Row],[Distinct leads]],0)</f>
        <v>0.271356783919598</v>
      </c>
      <c r="AE293" s="81">
        <v>11</v>
      </c>
      <c r="AF293" s="102">
        <f>IFERROR(Table14[[#This Row],[HNI (as per customer segmentation)]]/Table14[[#This Row],[Phone number available]],0)</f>
        <v>2.7638190954773871E-2</v>
      </c>
      <c r="AG293" s="18">
        <v>96</v>
      </c>
      <c r="AH293" s="9">
        <f>IFERROR(Table14[[#This Row],[MB Registered]]/Table14[[#This Row],[Phone number available]],0)</f>
        <v>0.24120603015075376</v>
      </c>
      <c r="AI293" s="18">
        <v>35</v>
      </c>
      <c r="AJ293" s="9">
        <f>IFERROR(Table14[[#This Row],[IB Registered]]/Table14[[#This Row],[Phone number available]],0)</f>
        <v>8.7939698492462318E-2</v>
      </c>
      <c r="AK293" s="18">
        <v>294</v>
      </c>
      <c r="AL293" s="9">
        <f>IFERROR(Table14[[#This Row],[MB Eligible]]/Table14[[#This Row],[Phone number available]],0)</f>
        <v>0.7386934673366834</v>
      </c>
      <c r="AM293" s="18">
        <v>101</v>
      </c>
      <c r="AN293" s="82">
        <f>IFERROR(Table14[[#This Row],[IB Eligible]]/Table14[[#This Row],[Phone number available]],0)</f>
        <v>0.25376884422110552</v>
      </c>
      <c r="AO293" s="98">
        <f>Table14[[#This Row],[Phone number available]]/$AT$2</f>
        <v>0.69097222222222221</v>
      </c>
    </row>
    <row r="294" spans="1:41" x14ac:dyDescent="0.35">
      <c r="A294" s="11">
        <v>314</v>
      </c>
      <c r="B294" s="5" t="s">
        <v>222</v>
      </c>
      <c r="C294" s="5" t="s">
        <v>356</v>
      </c>
      <c r="D294" s="5" t="s">
        <v>629</v>
      </c>
      <c r="E294" s="6">
        <v>26387</v>
      </c>
      <c r="F294" s="7">
        <f t="shared" ca="1" si="34"/>
        <v>53</v>
      </c>
      <c r="G294" s="5">
        <v>8</v>
      </c>
      <c r="H29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94" s="57">
        <v>37.431348999999997</v>
      </c>
      <c r="J294" s="34">
        <v>7.3629150000000001</v>
      </c>
      <c r="K294" s="34">
        <f t="shared" si="35"/>
        <v>44.794263999999998</v>
      </c>
      <c r="L294" s="67">
        <f t="shared" si="39"/>
        <v>1.642645568808279E-3</v>
      </c>
      <c r="M294" s="34">
        <v>199.12162699999999</v>
      </c>
      <c r="N294" s="79">
        <f t="shared" si="40"/>
        <v>3.7289934363002857E-3</v>
      </c>
      <c r="O294" s="80">
        <v>7380</v>
      </c>
      <c r="P294" s="68">
        <f>Table14[[#This Row],[Customer Regisered on MB]]/$O$1</f>
        <v>2.4989680751749191E-3</v>
      </c>
      <c r="Q294" s="194">
        <v>227</v>
      </c>
      <c r="R294" s="107">
        <v>321</v>
      </c>
      <c r="S294" s="107">
        <v>24</v>
      </c>
      <c r="T294" s="107">
        <v>28</v>
      </c>
      <c r="U294" s="195">
        <v>0</v>
      </c>
      <c r="V294" s="16">
        <f>SUM(Table14[[#This Row],[MB Registration]:[Standalone upsell + Rnwl]])</f>
        <v>600</v>
      </c>
      <c r="W294" s="8">
        <v>603</v>
      </c>
      <c r="X294" s="9">
        <f t="shared" si="36"/>
        <v>-4.9999999999998934E-3</v>
      </c>
      <c r="Y294" s="8">
        <f t="shared" si="37"/>
        <v>-3</v>
      </c>
      <c r="Z294" s="42" t="str">
        <f t="shared" si="38"/>
        <v>E. 500-750</v>
      </c>
      <c r="AA294" s="197">
        <v>603</v>
      </c>
      <c r="AB294" s="85">
        <f>IFERROR(Table14[[#This Row],[Phone number available]]/Table14[[#This Row],[Distinct leads]],0)</f>
        <v>1</v>
      </c>
      <c r="AC294" s="84">
        <v>229</v>
      </c>
      <c r="AD294" s="100">
        <f>IFERROR(Table14[[#This Row],[Email available]]/Table14[[#This Row],[Distinct leads]],0)</f>
        <v>0.37976782752902155</v>
      </c>
      <c r="AE294" s="81">
        <v>31</v>
      </c>
      <c r="AF294" s="102">
        <f>IFERROR(Table14[[#This Row],[HNI (as per customer segmentation)]]/Table14[[#This Row],[Phone number available]],0)</f>
        <v>5.140961857379768E-2</v>
      </c>
      <c r="AG294" s="18">
        <v>217</v>
      </c>
      <c r="AH294" s="9">
        <f>IFERROR(Table14[[#This Row],[MB Registered]]/Table14[[#This Row],[Phone number available]],0)</f>
        <v>0.35986733001658378</v>
      </c>
      <c r="AI294" s="18">
        <v>75</v>
      </c>
      <c r="AJ294" s="9">
        <f>IFERROR(Table14[[#This Row],[IB Registered]]/Table14[[#This Row],[Phone number available]],0)</f>
        <v>0.12437810945273632</v>
      </c>
      <c r="AK294" s="18">
        <v>493</v>
      </c>
      <c r="AL294" s="9">
        <f>IFERROR(Table14[[#This Row],[MB Eligible]]/Table14[[#This Row],[Phone number available]],0)</f>
        <v>0.81757877280265345</v>
      </c>
      <c r="AM294" s="18">
        <v>193</v>
      </c>
      <c r="AN294" s="82">
        <f>IFERROR(Table14[[#This Row],[IB Eligible]]/Table14[[#This Row],[Phone number available]],0)</f>
        <v>0.32006633499170811</v>
      </c>
      <c r="AO294" s="98">
        <f>Table14[[#This Row],[Phone number available]]/$AT$2</f>
        <v>1.046875</v>
      </c>
    </row>
    <row r="295" spans="1:41" x14ac:dyDescent="0.35">
      <c r="A295" s="11">
        <v>315</v>
      </c>
      <c r="B295" s="5" t="s">
        <v>181</v>
      </c>
      <c r="C295" s="5" t="s">
        <v>356</v>
      </c>
      <c r="D295" s="5" t="s">
        <v>630</v>
      </c>
      <c r="E295" s="6">
        <v>24471</v>
      </c>
      <c r="F295" s="7">
        <f t="shared" ca="1" si="34"/>
        <v>58</v>
      </c>
      <c r="G295" s="5">
        <v>10</v>
      </c>
      <c r="H295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295" s="57">
        <v>41.980952000000002</v>
      </c>
      <c r="J295" s="34">
        <v>11.599309</v>
      </c>
      <c r="K295" s="34">
        <f t="shared" si="35"/>
        <v>53.580261</v>
      </c>
      <c r="L295" s="67">
        <f t="shared" si="39"/>
        <v>1.96483590638393E-3</v>
      </c>
      <c r="M295" s="34">
        <v>75.184651000000002</v>
      </c>
      <c r="N295" s="79">
        <f t="shared" si="40"/>
        <v>1.4079990923815007E-3</v>
      </c>
      <c r="O295" s="80">
        <v>4452</v>
      </c>
      <c r="P295" s="68">
        <f>Table14[[#This Row],[Customer Regisered on MB]]/$O$1</f>
        <v>1.5075075705526749E-3</v>
      </c>
      <c r="Q295" s="194">
        <v>260</v>
      </c>
      <c r="R295" s="107">
        <v>326</v>
      </c>
      <c r="S295" s="107">
        <v>19</v>
      </c>
      <c r="T295" s="107">
        <v>50</v>
      </c>
      <c r="U295" s="195">
        <v>0</v>
      </c>
      <c r="V295" s="16">
        <f>SUM(Table14[[#This Row],[MB Registration]:[Standalone upsell + Rnwl]])</f>
        <v>655</v>
      </c>
      <c r="W295" s="8">
        <v>652</v>
      </c>
      <c r="X295" s="9">
        <f t="shared" si="36"/>
        <v>4.5801526717557106E-3</v>
      </c>
      <c r="Y295" s="8">
        <f t="shared" si="37"/>
        <v>3</v>
      </c>
      <c r="Z295" s="42" t="str">
        <f t="shared" si="38"/>
        <v>E. 500-750</v>
      </c>
      <c r="AA295" s="197">
        <v>651</v>
      </c>
      <c r="AB295" s="85">
        <f>IFERROR(Table14[[#This Row],[Phone number available]]/Table14[[#This Row],[Distinct leads]],0)</f>
        <v>0.99846625766871167</v>
      </c>
      <c r="AC295" s="84">
        <v>250</v>
      </c>
      <c r="AD295" s="100">
        <f>IFERROR(Table14[[#This Row],[Email available]]/Table14[[#This Row],[Distinct leads]],0)</f>
        <v>0.3834355828220859</v>
      </c>
      <c r="AE295" s="81">
        <v>26</v>
      </c>
      <c r="AF295" s="102">
        <f>IFERROR(Table14[[#This Row],[HNI (as per customer segmentation)]]/Table14[[#This Row],[Phone number available]],0)</f>
        <v>3.9938556067588324E-2</v>
      </c>
      <c r="AG295" s="18">
        <v>193</v>
      </c>
      <c r="AH295" s="9">
        <f>IFERROR(Table14[[#This Row],[MB Registered]]/Table14[[#This Row],[Phone number available]],0)</f>
        <v>0.2964669738863287</v>
      </c>
      <c r="AI295" s="18">
        <v>73</v>
      </c>
      <c r="AJ295" s="9">
        <f>IFERROR(Table14[[#This Row],[IB Registered]]/Table14[[#This Row],[Phone number available]],0)</f>
        <v>0.11213517665130568</v>
      </c>
      <c r="AK295" s="18">
        <v>530</v>
      </c>
      <c r="AL295" s="9">
        <f>IFERROR(Table14[[#This Row],[MB Eligible]]/Table14[[#This Row],[Phone number available]],0)</f>
        <v>0.81413210445468509</v>
      </c>
      <c r="AM295" s="18">
        <v>220</v>
      </c>
      <c r="AN295" s="82">
        <f>IFERROR(Table14[[#This Row],[IB Eligible]]/Table14[[#This Row],[Phone number available]],0)</f>
        <v>0.33794162826420893</v>
      </c>
      <c r="AO295" s="98">
        <f>Table14[[#This Row],[Phone number available]]/$AT$2</f>
        <v>1.1302083333333333</v>
      </c>
    </row>
    <row r="296" spans="1:41" x14ac:dyDescent="0.35">
      <c r="A296" s="11">
        <v>316</v>
      </c>
      <c r="B296" s="5" t="s">
        <v>181</v>
      </c>
      <c r="C296" s="5" t="s">
        <v>356</v>
      </c>
      <c r="D296" s="5" t="s">
        <v>631</v>
      </c>
      <c r="E296" s="6">
        <v>24471</v>
      </c>
      <c r="F296" s="7">
        <f t="shared" ca="1" si="34"/>
        <v>58</v>
      </c>
      <c r="G296" s="5">
        <v>9</v>
      </c>
      <c r="H29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96" s="57">
        <v>37.882119000000003</v>
      </c>
      <c r="J296" s="34">
        <v>12.334820000000001</v>
      </c>
      <c r="K296" s="34">
        <f t="shared" si="35"/>
        <v>50.216939000000004</v>
      </c>
      <c r="L296" s="67">
        <f t="shared" si="39"/>
        <v>1.8414998922064141E-3</v>
      </c>
      <c r="M296" s="34">
        <v>131.143315</v>
      </c>
      <c r="N296" s="79">
        <f t="shared" si="40"/>
        <v>2.4559490007062912E-3</v>
      </c>
      <c r="O296" s="80">
        <v>5505</v>
      </c>
      <c r="P296" s="68">
        <f>Table14[[#This Row],[Customer Regisered on MB]]/$O$1</f>
        <v>1.8640676495715353E-3</v>
      </c>
      <c r="Q296" s="194">
        <v>51</v>
      </c>
      <c r="R296" s="107">
        <v>409</v>
      </c>
      <c r="S296" s="107">
        <v>26</v>
      </c>
      <c r="T296" s="107">
        <v>24</v>
      </c>
      <c r="U296" s="195">
        <v>2</v>
      </c>
      <c r="V296" s="16">
        <f>SUM(Table14[[#This Row],[MB Registration]:[Standalone upsell + Rnwl]])</f>
        <v>512</v>
      </c>
      <c r="W296" s="8">
        <v>516</v>
      </c>
      <c r="X296" s="9">
        <f t="shared" si="36"/>
        <v>-7.8125E-3</v>
      </c>
      <c r="Y296" s="8">
        <f t="shared" si="37"/>
        <v>-4</v>
      </c>
      <c r="Z296" s="42" t="str">
        <f t="shared" si="38"/>
        <v>E. 500-750</v>
      </c>
      <c r="AA296" s="197">
        <v>516</v>
      </c>
      <c r="AB296" s="85">
        <f>IFERROR(Table14[[#This Row],[Phone number available]]/Table14[[#This Row],[Distinct leads]],0)</f>
        <v>1</v>
      </c>
      <c r="AC296" s="84">
        <v>190</v>
      </c>
      <c r="AD296" s="100">
        <f>IFERROR(Table14[[#This Row],[Email available]]/Table14[[#This Row],[Distinct leads]],0)</f>
        <v>0.36821705426356588</v>
      </c>
      <c r="AE296" s="81">
        <v>48</v>
      </c>
      <c r="AF296" s="102">
        <f>IFERROR(Table14[[#This Row],[HNI (as per customer segmentation)]]/Table14[[#This Row],[Phone number available]],0)</f>
        <v>9.3023255813953487E-2</v>
      </c>
      <c r="AG296" s="18">
        <v>307</v>
      </c>
      <c r="AH296" s="9">
        <f>IFERROR(Table14[[#This Row],[MB Registered]]/Table14[[#This Row],[Phone number available]],0)</f>
        <v>0.59496124031007747</v>
      </c>
      <c r="AI296" s="18">
        <v>111</v>
      </c>
      <c r="AJ296" s="9">
        <f>IFERROR(Table14[[#This Row],[IB Registered]]/Table14[[#This Row],[Phone number available]],0)</f>
        <v>0.21511627906976744</v>
      </c>
      <c r="AK296" s="18">
        <v>372</v>
      </c>
      <c r="AL296" s="9">
        <f>IFERROR(Table14[[#This Row],[MB Eligible]]/Table14[[#This Row],[Phone number available]],0)</f>
        <v>0.72093023255813948</v>
      </c>
      <c r="AM296" s="18">
        <v>186</v>
      </c>
      <c r="AN296" s="82">
        <f>IFERROR(Table14[[#This Row],[IB Eligible]]/Table14[[#This Row],[Phone number available]],0)</f>
        <v>0.36046511627906974</v>
      </c>
      <c r="AO296" s="98">
        <f>Table14[[#This Row],[Phone number available]]/$AT$2</f>
        <v>0.89583333333333337</v>
      </c>
    </row>
    <row r="297" spans="1:41" x14ac:dyDescent="0.35">
      <c r="A297" s="11">
        <v>317</v>
      </c>
      <c r="B297" s="5" t="s">
        <v>181</v>
      </c>
      <c r="C297" s="5" t="s">
        <v>356</v>
      </c>
      <c r="D297" s="5" t="s">
        <v>632</v>
      </c>
      <c r="E297" s="6">
        <v>26332</v>
      </c>
      <c r="F297" s="7">
        <f t="shared" ca="1" si="34"/>
        <v>53</v>
      </c>
      <c r="G297" s="5">
        <v>9</v>
      </c>
      <c r="H29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97" s="57">
        <v>48.482883999999999</v>
      </c>
      <c r="J297" s="34">
        <v>4.9959499999999997</v>
      </c>
      <c r="K297" s="34">
        <f t="shared" si="35"/>
        <v>53.478833999999999</v>
      </c>
      <c r="L297" s="67">
        <f t="shared" si="39"/>
        <v>1.9611164879309887E-3</v>
      </c>
      <c r="M297" s="34">
        <v>221.37307799999999</v>
      </c>
      <c r="N297" s="79">
        <f t="shared" si="40"/>
        <v>4.1457011338883404E-3</v>
      </c>
      <c r="O297" s="80">
        <v>6612</v>
      </c>
      <c r="P297" s="68">
        <f>Table14[[#This Row],[Customer Regisered on MB]]/$O$1</f>
        <v>2.2389128608477733E-3</v>
      </c>
      <c r="Q297" s="194">
        <v>246</v>
      </c>
      <c r="R297" s="107">
        <v>276</v>
      </c>
      <c r="S297" s="107">
        <v>11</v>
      </c>
      <c r="T297" s="107">
        <v>40</v>
      </c>
      <c r="U297" s="195">
        <v>0</v>
      </c>
      <c r="V297" s="16">
        <f>SUM(Table14[[#This Row],[MB Registration]:[Standalone upsell + Rnwl]])</f>
        <v>573</v>
      </c>
      <c r="W297" s="8">
        <v>574</v>
      </c>
      <c r="X297" s="9">
        <f t="shared" si="36"/>
        <v>-1.7452006980802626E-3</v>
      </c>
      <c r="Y297" s="8">
        <f t="shared" si="37"/>
        <v>-1</v>
      </c>
      <c r="Z297" s="42" t="str">
        <f t="shared" si="38"/>
        <v>E. 500-750</v>
      </c>
      <c r="AA297" s="197">
        <v>574</v>
      </c>
      <c r="AB297" s="85">
        <f>IFERROR(Table14[[#This Row],[Phone number available]]/Table14[[#This Row],[Distinct leads]],0)</f>
        <v>1</v>
      </c>
      <c r="AC297" s="84">
        <v>243</v>
      </c>
      <c r="AD297" s="100">
        <f>IFERROR(Table14[[#This Row],[Email available]]/Table14[[#This Row],[Distinct leads]],0)</f>
        <v>0.42334494773519166</v>
      </c>
      <c r="AE297" s="81">
        <v>22</v>
      </c>
      <c r="AF297" s="102">
        <f>IFERROR(Table14[[#This Row],[HNI (as per customer segmentation)]]/Table14[[#This Row],[Phone number available]],0)</f>
        <v>3.8327526132404179E-2</v>
      </c>
      <c r="AG297" s="18">
        <v>159</v>
      </c>
      <c r="AH297" s="9">
        <f>IFERROR(Table14[[#This Row],[MB Registered]]/Table14[[#This Row],[Phone number available]],0)</f>
        <v>0.27700348432055749</v>
      </c>
      <c r="AI297" s="18">
        <v>63</v>
      </c>
      <c r="AJ297" s="9">
        <f>IFERROR(Table14[[#This Row],[IB Registered]]/Table14[[#This Row],[Phone number available]],0)</f>
        <v>0.10975609756097561</v>
      </c>
      <c r="AK297" s="18">
        <v>497</v>
      </c>
      <c r="AL297" s="9">
        <f>IFERROR(Table14[[#This Row],[MB Eligible]]/Table14[[#This Row],[Phone number available]],0)</f>
        <v>0.86585365853658536</v>
      </c>
      <c r="AM297" s="18">
        <v>232</v>
      </c>
      <c r="AN297" s="82">
        <f>IFERROR(Table14[[#This Row],[IB Eligible]]/Table14[[#This Row],[Phone number available]],0)</f>
        <v>0.40418118466898956</v>
      </c>
      <c r="AO297" s="98">
        <f>Table14[[#This Row],[Phone number available]]/$AT$2</f>
        <v>0.99652777777777779</v>
      </c>
    </row>
    <row r="298" spans="1:41" x14ac:dyDescent="0.35">
      <c r="A298" s="11">
        <v>318</v>
      </c>
      <c r="B298" s="5" t="s">
        <v>188</v>
      </c>
      <c r="C298" s="5" t="s">
        <v>343</v>
      </c>
      <c r="D298" s="5" t="s">
        <v>633</v>
      </c>
      <c r="E298" s="6">
        <v>27018</v>
      </c>
      <c r="F298" s="7">
        <f t="shared" ca="1" si="34"/>
        <v>51</v>
      </c>
      <c r="G298" s="5">
        <v>5</v>
      </c>
      <c r="H29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98" s="57">
        <v>24.685127000000001</v>
      </c>
      <c r="J298" s="34">
        <v>0.43254500000000001</v>
      </c>
      <c r="K298" s="34">
        <f t="shared" si="35"/>
        <v>25.117672000000002</v>
      </c>
      <c r="L298" s="67">
        <f t="shared" si="39"/>
        <v>9.2108740997686193E-4</v>
      </c>
      <c r="M298" s="34">
        <v>40.160679000000002</v>
      </c>
      <c r="N298" s="79">
        <f t="shared" si="40"/>
        <v>7.5209765330193259E-4</v>
      </c>
      <c r="O298" s="80">
        <v>1981</v>
      </c>
      <c r="P298" s="68">
        <f>Table14[[#This Row],[Customer Regisered on MB]]/$O$1</f>
        <v>6.7079346299749531E-4</v>
      </c>
      <c r="Q298" s="194">
        <v>71</v>
      </c>
      <c r="R298" s="107">
        <v>168</v>
      </c>
      <c r="S298" s="107">
        <v>7</v>
      </c>
      <c r="T298" s="107">
        <v>26</v>
      </c>
      <c r="U298" s="195">
        <v>0</v>
      </c>
      <c r="V298" s="16">
        <f>SUM(Table14[[#This Row],[MB Registration]:[Standalone upsell + Rnwl]])</f>
        <v>272</v>
      </c>
      <c r="W298" s="8">
        <v>270</v>
      </c>
      <c r="X298" s="9">
        <f t="shared" si="36"/>
        <v>7.3529411764705621E-3</v>
      </c>
      <c r="Y298" s="8">
        <f t="shared" si="37"/>
        <v>2</v>
      </c>
      <c r="Z298" s="42" t="str">
        <f t="shared" si="38"/>
        <v>D. 240-500</v>
      </c>
      <c r="AA298" s="197">
        <v>270</v>
      </c>
      <c r="AB298" s="85">
        <f>IFERROR(Table14[[#This Row],[Phone number available]]/Table14[[#This Row],[Distinct leads]],0)</f>
        <v>1</v>
      </c>
      <c r="AC298" s="84">
        <v>52</v>
      </c>
      <c r="AD298" s="100">
        <f>IFERROR(Table14[[#This Row],[Email available]]/Table14[[#This Row],[Distinct leads]],0)</f>
        <v>0.19259259259259259</v>
      </c>
      <c r="AE298" s="81">
        <v>3</v>
      </c>
      <c r="AF298" s="102">
        <f>IFERROR(Table14[[#This Row],[HNI (as per customer segmentation)]]/Table14[[#This Row],[Phone number available]],0)</f>
        <v>1.1111111111111112E-2</v>
      </c>
      <c r="AG298" s="18">
        <v>91</v>
      </c>
      <c r="AH298" s="9">
        <f>IFERROR(Table14[[#This Row],[MB Registered]]/Table14[[#This Row],[Phone number available]],0)</f>
        <v>0.33703703703703702</v>
      </c>
      <c r="AI298" s="18">
        <v>26</v>
      </c>
      <c r="AJ298" s="9">
        <f>IFERROR(Table14[[#This Row],[IB Registered]]/Table14[[#This Row],[Phone number available]],0)</f>
        <v>9.6296296296296297E-2</v>
      </c>
      <c r="AK298" s="18">
        <v>214</v>
      </c>
      <c r="AL298" s="9">
        <f>IFERROR(Table14[[#This Row],[MB Eligible]]/Table14[[#This Row],[Phone number available]],0)</f>
        <v>0.79259259259259263</v>
      </c>
      <c r="AM298" s="18">
        <v>52</v>
      </c>
      <c r="AN298" s="82">
        <f>IFERROR(Table14[[#This Row],[IB Eligible]]/Table14[[#This Row],[Phone number available]],0)</f>
        <v>0.19259259259259259</v>
      </c>
      <c r="AO298" s="98">
        <f>Table14[[#This Row],[Phone number available]]/$AT$2</f>
        <v>0.46875</v>
      </c>
    </row>
    <row r="299" spans="1:41" x14ac:dyDescent="0.35">
      <c r="A299" s="11">
        <v>319</v>
      </c>
      <c r="B299" s="5" t="s">
        <v>184</v>
      </c>
      <c r="C299" s="5" t="s">
        <v>175</v>
      </c>
      <c r="D299" s="5" t="s">
        <v>634</v>
      </c>
      <c r="E299" s="6">
        <v>21184</v>
      </c>
      <c r="F299" s="7">
        <f t="shared" ca="1" si="34"/>
        <v>67</v>
      </c>
      <c r="G299" s="5">
        <v>7</v>
      </c>
      <c r="H29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299" s="57">
        <v>39.787509</v>
      </c>
      <c r="J299" s="34">
        <v>2.9389609999999999</v>
      </c>
      <c r="K299" s="34">
        <f t="shared" si="35"/>
        <v>42.726469999999999</v>
      </c>
      <c r="L299" s="67">
        <f t="shared" si="39"/>
        <v>1.5668177205974379E-3</v>
      </c>
      <c r="M299" s="34">
        <v>46.782038</v>
      </c>
      <c r="N299" s="79">
        <f t="shared" si="40"/>
        <v>8.7609726410456943E-4</v>
      </c>
      <c r="O299" s="80">
        <v>4541</v>
      </c>
      <c r="P299" s="68">
        <f>Table14[[#This Row],[Customer Regisered on MB]]/$O$1</f>
        <v>1.5376441774213156E-3</v>
      </c>
      <c r="Q299" s="194">
        <v>224</v>
      </c>
      <c r="R299" s="107">
        <v>227</v>
      </c>
      <c r="S299" s="107">
        <v>10</v>
      </c>
      <c r="T299" s="107">
        <v>16</v>
      </c>
      <c r="U299" s="195">
        <v>0</v>
      </c>
      <c r="V299" s="16">
        <f>SUM(Table14[[#This Row],[MB Registration]:[Standalone upsell + Rnwl]])</f>
        <v>477</v>
      </c>
      <c r="W299" s="8">
        <v>491</v>
      </c>
      <c r="X299" s="9">
        <f t="shared" si="36"/>
        <v>-2.9350104821803003E-2</v>
      </c>
      <c r="Y299" s="8">
        <f t="shared" si="37"/>
        <v>-14</v>
      </c>
      <c r="Z299" s="42" t="str">
        <f t="shared" si="38"/>
        <v>D. 240-500</v>
      </c>
      <c r="AA299" s="197">
        <v>490</v>
      </c>
      <c r="AB299" s="85">
        <f>IFERROR(Table14[[#This Row],[Phone number available]]/Table14[[#This Row],[Distinct leads]],0)</f>
        <v>0.99796334012219956</v>
      </c>
      <c r="AC299" s="84">
        <v>107</v>
      </c>
      <c r="AD299" s="100">
        <f>IFERROR(Table14[[#This Row],[Email available]]/Table14[[#This Row],[Distinct leads]],0)</f>
        <v>0.21792260692464357</v>
      </c>
      <c r="AE299" s="81">
        <v>19</v>
      </c>
      <c r="AF299" s="102">
        <f>IFERROR(Table14[[#This Row],[HNI (as per customer segmentation)]]/Table14[[#This Row],[Phone number available]],0)</f>
        <v>3.8775510204081633E-2</v>
      </c>
      <c r="AG299" s="18">
        <v>143</v>
      </c>
      <c r="AH299" s="9">
        <f>IFERROR(Table14[[#This Row],[MB Registered]]/Table14[[#This Row],[Phone number available]],0)</f>
        <v>0.29183673469387755</v>
      </c>
      <c r="AI299" s="18">
        <v>43</v>
      </c>
      <c r="AJ299" s="9">
        <f>IFERROR(Table14[[#This Row],[IB Registered]]/Table14[[#This Row],[Phone number available]],0)</f>
        <v>8.7755102040816324E-2</v>
      </c>
      <c r="AK299" s="18">
        <v>396</v>
      </c>
      <c r="AL299" s="9">
        <f>IFERROR(Table14[[#This Row],[MB Eligible]]/Table14[[#This Row],[Phone number available]],0)</f>
        <v>0.80816326530612248</v>
      </c>
      <c r="AM299" s="18">
        <v>105</v>
      </c>
      <c r="AN299" s="82">
        <f>IFERROR(Table14[[#This Row],[IB Eligible]]/Table14[[#This Row],[Phone number available]],0)</f>
        <v>0.21428571428571427</v>
      </c>
      <c r="AO299" s="98">
        <f>Table14[[#This Row],[Phone number available]]/$AT$2</f>
        <v>0.85069444444444442</v>
      </c>
    </row>
    <row r="300" spans="1:41" x14ac:dyDescent="0.35">
      <c r="A300" s="11">
        <v>320</v>
      </c>
      <c r="B300" s="5" t="s">
        <v>314</v>
      </c>
      <c r="C300" s="5" t="s">
        <v>340</v>
      </c>
      <c r="D300" s="5" t="s">
        <v>635</v>
      </c>
      <c r="E300" s="6">
        <v>26819</v>
      </c>
      <c r="F300" s="7">
        <f t="shared" ca="1" si="34"/>
        <v>51</v>
      </c>
      <c r="G300" s="5">
        <v>9</v>
      </c>
      <c r="H30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00" s="57">
        <v>30.749801000000001</v>
      </c>
      <c r="J300" s="34">
        <v>4.0844680000000002</v>
      </c>
      <c r="K300" s="34">
        <f t="shared" si="35"/>
        <v>34.834268999999999</v>
      </c>
      <c r="L300" s="67">
        <f t="shared" si="39"/>
        <v>1.2774036786389793E-3</v>
      </c>
      <c r="M300" s="34">
        <v>69.246419000000003</v>
      </c>
      <c r="N300" s="79">
        <f t="shared" si="40"/>
        <v>1.2967925474930929E-3</v>
      </c>
      <c r="O300" s="80">
        <v>7132</v>
      </c>
      <c r="P300" s="68">
        <f>Table14[[#This Row],[Customer Regisered on MB]]/$O$1</f>
        <v>2.4149919122151116E-3</v>
      </c>
      <c r="Q300" s="194">
        <v>154</v>
      </c>
      <c r="R300" s="107">
        <v>68</v>
      </c>
      <c r="S300" s="107">
        <v>10</v>
      </c>
      <c r="T300" s="107">
        <v>7</v>
      </c>
      <c r="U300" s="195">
        <v>0</v>
      </c>
      <c r="V300" s="16">
        <f>SUM(Table14[[#This Row],[MB Registration]:[Standalone upsell + Rnwl]])</f>
        <v>239</v>
      </c>
      <c r="W300" s="8">
        <v>248</v>
      </c>
      <c r="X300" s="9">
        <f t="shared" si="36"/>
        <v>-3.7656903765690419E-2</v>
      </c>
      <c r="Y300" s="8">
        <f t="shared" si="37"/>
        <v>-9</v>
      </c>
      <c r="Z300" s="42" t="str">
        <f t="shared" si="38"/>
        <v>C. 100-250</v>
      </c>
      <c r="AA300" s="197">
        <v>248</v>
      </c>
      <c r="AB300" s="85">
        <f>IFERROR(Table14[[#This Row],[Phone number available]]/Table14[[#This Row],[Distinct leads]],0)</f>
        <v>1</v>
      </c>
      <c r="AC300" s="84">
        <v>68</v>
      </c>
      <c r="AD300" s="100">
        <f>IFERROR(Table14[[#This Row],[Email available]]/Table14[[#This Row],[Distinct leads]],0)</f>
        <v>0.27419354838709675</v>
      </c>
      <c r="AE300" s="81">
        <v>34</v>
      </c>
      <c r="AF300" s="102">
        <f>IFERROR(Table14[[#This Row],[HNI (as per customer segmentation)]]/Table14[[#This Row],[Phone number available]],0)</f>
        <v>0.13709677419354838</v>
      </c>
      <c r="AG300" s="18">
        <v>60</v>
      </c>
      <c r="AH300" s="9">
        <f>IFERROR(Table14[[#This Row],[MB Registered]]/Table14[[#This Row],[Phone number available]],0)</f>
        <v>0.24193548387096775</v>
      </c>
      <c r="AI300" s="18">
        <v>49</v>
      </c>
      <c r="AJ300" s="9">
        <f>IFERROR(Table14[[#This Row],[IB Registered]]/Table14[[#This Row],[Phone number available]],0)</f>
        <v>0.19758064516129031</v>
      </c>
      <c r="AK300" s="18">
        <v>225</v>
      </c>
      <c r="AL300" s="9">
        <f>IFERROR(Table14[[#This Row],[MB Eligible]]/Table14[[#This Row],[Phone number available]],0)</f>
        <v>0.907258064516129</v>
      </c>
      <c r="AM300" s="18">
        <v>78</v>
      </c>
      <c r="AN300" s="82">
        <f>IFERROR(Table14[[#This Row],[IB Eligible]]/Table14[[#This Row],[Phone number available]],0)</f>
        <v>0.31451612903225806</v>
      </c>
      <c r="AO300" s="98">
        <f>Table14[[#This Row],[Phone number available]]/$AT$2</f>
        <v>0.43055555555555558</v>
      </c>
    </row>
    <row r="301" spans="1:41" x14ac:dyDescent="0.35">
      <c r="A301" s="11">
        <v>321</v>
      </c>
      <c r="B301" s="5" t="s">
        <v>174</v>
      </c>
      <c r="C301" s="5" t="s">
        <v>343</v>
      </c>
      <c r="D301" s="5" t="s">
        <v>636</v>
      </c>
      <c r="E301" s="6">
        <v>28097</v>
      </c>
      <c r="F301" s="7">
        <f t="shared" ca="1" si="34"/>
        <v>48</v>
      </c>
      <c r="G301" s="5">
        <v>6</v>
      </c>
      <c r="H30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01" s="57">
        <v>24.51</v>
      </c>
      <c r="J301" s="34">
        <v>2.5852719999999998</v>
      </c>
      <c r="K301" s="34">
        <f t="shared" si="35"/>
        <v>27.095272000000001</v>
      </c>
      <c r="L301" s="67">
        <f t="shared" si="39"/>
        <v>9.9360776385242172E-4</v>
      </c>
      <c r="M301" s="34">
        <v>64.268822</v>
      </c>
      <c r="N301" s="79">
        <f t="shared" si="40"/>
        <v>1.2035760203825143E-3</v>
      </c>
      <c r="O301" s="80">
        <v>2339</v>
      </c>
      <c r="P301" s="68">
        <f>Table14[[#This Row],[Customer Regisered on MB]]/$O$1</f>
        <v>7.9201711759270142E-4</v>
      </c>
      <c r="Q301" s="194">
        <v>54</v>
      </c>
      <c r="R301" s="107">
        <v>336</v>
      </c>
      <c r="S301" s="107">
        <v>1</v>
      </c>
      <c r="T301" s="107">
        <v>26</v>
      </c>
      <c r="U301" s="195">
        <v>2</v>
      </c>
      <c r="V301" s="16">
        <f>SUM(Table14[[#This Row],[MB Registration]:[Standalone upsell + Rnwl]])</f>
        <v>419</v>
      </c>
      <c r="W301" s="8">
        <v>420</v>
      </c>
      <c r="X301" s="9">
        <f t="shared" si="36"/>
        <v>-2.3866348448686736E-3</v>
      </c>
      <c r="Y301" s="8">
        <f t="shared" si="37"/>
        <v>-1</v>
      </c>
      <c r="Z301" s="42" t="str">
        <f t="shared" si="38"/>
        <v>D. 240-500</v>
      </c>
      <c r="AA301" s="197">
        <v>419</v>
      </c>
      <c r="AB301" s="85">
        <f>IFERROR(Table14[[#This Row],[Phone number available]]/Table14[[#This Row],[Distinct leads]],0)</f>
        <v>0.99761904761904763</v>
      </c>
      <c r="AC301" s="84">
        <v>133</v>
      </c>
      <c r="AD301" s="100">
        <f>IFERROR(Table14[[#This Row],[Email available]]/Table14[[#This Row],[Distinct leads]],0)</f>
        <v>0.31666666666666665</v>
      </c>
      <c r="AE301" s="81">
        <v>12</v>
      </c>
      <c r="AF301" s="102">
        <f>IFERROR(Table14[[#This Row],[HNI (as per customer segmentation)]]/Table14[[#This Row],[Phone number available]],0)</f>
        <v>2.8639618138424822E-2</v>
      </c>
      <c r="AG301" s="18">
        <v>181</v>
      </c>
      <c r="AH301" s="9">
        <f>IFERROR(Table14[[#This Row],[MB Registered]]/Table14[[#This Row],[Phone number available]],0)</f>
        <v>0.43198090692124103</v>
      </c>
      <c r="AI301" s="18">
        <v>75</v>
      </c>
      <c r="AJ301" s="9">
        <f>IFERROR(Table14[[#This Row],[IB Registered]]/Table14[[#This Row],[Phone number available]],0)</f>
        <v>0.17899761336515513</v>
      </c>
      <c r="AK301" s="18">
        <v>302</v>
      </c>
      <c r="AL301" s="9">
        <f>IFERROR(Table14[[#This Row],[MB Eligible]]/Table14[[#This Row],[Phone number available]],0)</f>
        <v>0.72076372315035797</v>
      </c>
      <c r="AM301" s="18">
        <v>118</v>
      </c>
      <c r="AN301" s="82">
        <f>IFERROR(Table14[[#This Row],[IB Eligible]]/Table14[[#This Row],[Phone number available]],0)</f>
        <v>0.28162291169451076</v>
      </c>
      <c r="AO301" s="98">
        <f>Table14[[#This Row],[Phone number available]]/$AT$2</f>
        <v>0.72743055555555558</v>
      </c>
    </row>
    <row r="302" spans="1:41" x14ac:dyDescent="0.35">
      <c r="A302" s="11">
        <v>322</v>
      </c>
      <c r="B302" s="5" t="s">
        <v>188</v>
      </c>
      <c r="C302" s="5" t="s">
        <v>343</v>
      </c>
      <c r="D302" s="5" t="s">
        <v>637</v>
      </c>
      <c r="E302" s="6">
        <v>28293</v>
      </c>
      <c r="F302" s="7">
        <f t="shared" ca="1" si="34"/>
        <v>47</v>
      </c>
      <c r="G302" s="5">
        <v>5</v>
      </c>
      <c r="H30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02" s="57">
        <v>23.408519999999999</v>
      </c>
      <c r="J302" s="34">
        <v>1.577995</v>
      </c>
      <c r="K302" s="34">
        <f t="shared" si="35"/>
        <v>24.986515000000001</v>
      </c>
      <c r="L302" s="67">
        <f t="shared" si="39"/>
        <v>9.1627776593698686E-4</v>
      </c>
      <c r="M302" s="34">
        <v>48.369163</v>
      </c>
      <c r="N302" s="79">
        <f t="shared" si="40"/>
        <v>9.0581969454447378E-4</v>
      </c>
      <c r="O302" s="80">
        <v>1284</v>
      </c>
      <c r="P302" s="68">
        <f>Table14[[#This Row],[Customer Regisered on MB]]/$O$1</f>
        <v>4.3477981145319733E-4</v>
      </c>
      <c r="Q302" s="194">
        <v>31</v>
      </c>
      <c r="R302" s="107">
        <v>245</v>
      </c>
      <c r="S302" s="107">
        <v>10</v>
      </c>
      <c r="T302" s="107">
        <v>16</v>
      </c>
      <c r="U302" s="195">
        <v>0</v>
      </c>
      <c r="V302" s="16">
        <f>SUM(Table14[[#This Row],[MB Registration]:[Standalone upsell + Rnwl]])</f>
        <v>302</v>
      </c>
      <c r="W302" s="8">
        <v>303</v>
      </c>
      <c r="X302" s="9">
        <f t="shared" si="36"/>
        <v>-3.3112582781456013E-3</v>
      </c>
      <c r="Y302" s="8">
        <f t="shared" si="37"/>
        <v>-1</v>
      </c>
      <c r="Z302" s="42" t="str">
        <f t="shared" si="38"/>
        <v>D. 240-500</v>
      </c>
      <c r="AA302" s="197">
        <v>303</v>
      </c>
      <c r="AB302" s="85">
        <f>IFERROR(Table14[[#This Row],[Phone number available]]/Table14[[#This Row],[Distinct leads]],0)</f>
        <v>1</v>
      </c>
      <c r="AC302" s="84">
        <v>57</v>
      </c>
      <c r="AD302" s="100">
        <f>IFERROR(Table14[[#This Row],[Email available]]/Table14[[#This Row],[Distinct leads]],0)</f>
        <v>0.18811881188118812</v>
      </c>
      <c r="AE302" s="81">
        <v>11</v>
      </c>
      <c r="AF302" s="102">
        <f>IFERROR(Table14[[#This Row],[HNI (as per customer segmentation)]]/Table14[[#This Row],[Phone number available]],0)</f>
        <v>3.6303630363036306E-2</v>
      </c>
      <c r="AG302" s="18">
        <v>111</v>
      </c>
      <c r="AH302" s="9">
        <f>IFERROR(Table14[[#This Row],[MB Registered]]/Table14[[#This Row],[Phone number available]],0)</f>
        <v>0.36633663366336633</v>
      </c>
      <c r="AI302" s="18">
        <v>25</v>
      </c>
      <c r="AJ302" s="9">
        <f>IFERROR(Table14[[#This Row],[IB Registered]]/Table14[[#This Row],[Phone number available]],0)</f>
        <v>8.2508250825082508E-2</v>
      </c>
      <c r="AK302" s="18">
        <v>199</v>
      </c>
      <c r="AL302" s="9">
        <f>IFERROR(Table14[[#This Row],[MB Eligible]]/Table14[[#This Row],[Phone number available]],0)</f>
        <v>0.65676567656765672</v>
      </c>
      <c r="AM302" s="18">
        <v>57</v>
      </c>
      <c r="AN302" s="82">
        <f>IFERROR(Table14[[#This Row],[IB Eligible]]/Table14[[#This Row],[Phone number available]],0)</f>
        <v>0.18811881188118812</v>
      </c>
      <c r="AO302" s="98">
        <f>Table14[[#This Row],[Phone number available]]/$AT$2</f>
        <v>0.52604166666666663</v>
      </c>
    </row>
    <row r="303" spans="1:41" x14ac:dyDescent="0.35">
      <c r="A303" s="11">
        <v>323</v>
      </c>
      <c r="B303" s="5" t="s">
        <v>174</v>
      </c>
      <c r="C303" s="5" t="s">
        <v>343</v>
      </c>
      <c r="D303" s="5" t="s">
        <v>638</v>
      </c>
      <c r="E303" s="6">
        <v>28413</v>
      </c>
      <c r="F303" s="7">
        <f t="shared" ca="1" si="34"/>
        <v>47</v>
      </c>
      <c r="G303" s="5">
        <v>5</v>
      </c>
      <c r="H30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03" s="57">
        <v>19.524335000000001</v>
      </c>
      <c r="J303" s="34">
        <v>0.98175900000000005</v>
      </c>
      <c r="K303" s="34">
        <f t="shared" si="35"/>
        <v>20.506094000000001</v>
      </c>
      <c r="L303" s="67">
        <f t="shared" si="39"/>
        <v>7.5197673618805389E-4</v>
      </c>
      <c r="M303" s="34">
        <v>38.226913000000003</v>
      </c>
      <c r="N303" s="79">
        <f t="shared" si="40"/>
        <v>7.1588360247288501E-4</v>
      </c>
      <c r="O303" s="80">
        <v>806</v>
      </c>
      <c r="P303" s="68">
        <f>Table14[[#This Row],[Customer Regisered on MB]]/$O$1</f>
        <v>2.7292252961937466E-4</v>
      </c>
      <c r="Q303" s="194">
        <v>50</v>
      </c>
      <c r="R303" s="107">
        <v>159</v>
      </c>
      <c r="S303" s="107">
        <v>6</v>
      </c>
      <c r="T303" s="107">
        <v>36</v>
      </c>
      <c r="U303" s="195">
        <v>0</v>
      </c>
      <c r="V303" s="16">
        <f>SUM(Table14[[#This Row],[MB Registration]:[Standalone upsell + Rnwl]])</f>
        <v>251</v>
      </c>
      <c r="W303" s="8">
        <v>244</v>
      </c>
      <c r="X303" s="9">
        <f t="shared" si="36"/>
        <v>2.7888446215139417E-2</v>
      </c>
      <c r="Y303" s="8">
        <f t="shared" si="37"/>
        <v>7</v>
      </c>
      <c r="Z303" s="42" t="str">
        <f t="shared" si="38"/>
        <v>C. 100-250</v>
      </c>
      <c r="AA303" s="197">
        <v>244</v>
      </c>
      <c r="AB303" s="85">
        <f>IFERROR(Table14[[#This Row],[Phone number available]]/Table14[[#This Row],[Distinct leads]],0)</f>
        <v>1</v>
      </c>
      <c r="AC303" s="84">
        <v>52</v>
      </c>
      <c r="AD303" s="100">
        <f>IFERROR(Table14[[#This Row],[Email available]]/Table14[[#This Row],[Distinct leads]],0)</f>
        <v>0.21311475409836064</v>
      </c>
      <c r="AE303" s="81">
        <v>2</v>
      </c>
      <c r="AF303" s="102">
        <f>IFERROR(Table14[[#This Row],[HNI (as per customer segmentation)]]/Table14[[#This Row],[Phone number available]],0)</f>
        <v>8.1967213114754103E-3</v>
      </c>
      <c r="AG303" s="18">
        <v>64</v>
      </c>
      <c r="AH303" s="9">
        <f>IFERROR(Table14[[#This Row],[MB Registered]]/Table14[[#This Row],[Phone number available]],0)</f>
        <v>0.26229508196721313</v>
      </c>
      <c r="AI303" s="18">
        <v>25</v>
      </c>
      <c r="AJ303" s="9">
        <f>IFERROR(Table14[[#This Row],[IB Registered]]/Table14[[#This Row],[Phone number available]],0)</f>
        <v>0.10245901639344263</v>
      </c>
      <c r="AK303" s="18">
        <v>167</v>
      </c>
      <c r="AL303" s="9">
        <f>IFERROR(Table14[[#This Row],[MB Eligible]]/Table14[[#This Row],[Phone number available]],0)</f>
        <v>0.68442622950819676</v>
      </c>
      <c r="AM303" s="18">
        <v>48</v>
      </c>
      <c r="AN303" s="82">
        <f>IFERROR(Table14[[#This Row],[IB Eligible]]/Table14[[#This Row],[Phone number available]],0)</f>
        <v>0.19672131147540983</v>
      </c>
      <c r="AO303" s="98">
        <f>Table14[[#This Row],[Phone number available]]/$AT$2</f>
        <v>0.4236111111111111</v>
      </c>
    </row>
    <row r="304" spans="1:41" x14ac:dyDescent="0.35">
      <c r="A304" s="11">
        <v>324</v>
      </c>
      <c r="B304" s="5" t="s">
        <v>222</v>
      </c>
      <c r="C304" s="5" t="s">
        <v>175</v>
      </c>
      <c r="D304" s="5" t="s">
        <v>234</v>
      </c>
      <c r="E304" s="6">
        <v>28415</v>
      </c>
      <c r="F304" s="7">
        <f t="shared" ca="1" si="34"/>
        <v>47</v>
      </c>
      <c r="G304" s="5">
        <v>7</v>
      </c>
      <c r="H30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04" s="57">
        <v>49.114102000000003</v>
      </c>
      <c r="J304" s="34">
        <v>29.650316</v>
      </c>
      <c r="K304" s="34">
        <f t="shared" si="35"/>
        <v>78.764418000000006</v>
      </c>
      <c r="L304" s="67">
        <f t="shared" si="39"/>
        <v>2.888361380543345E-3</v>
      </c>
      <c r="M304" s="34">
        <v>31.605449</v>
      </c>
      <c r="N304" s="79">
        <f t="shared" si="40"/>
        <v>5.9188202531271726E-4</v>
      </c>
      <c r="O304" s="80">
        <v>3407</v>
      </c>
      <c r="P304" s="68">
        <f>Table14[[#This Row],[Customer Regisered on MB]]/$O$1</f>
        <v>1.1536564000163888E-3</v>
      </c>
      <c r="Q304" s="194">
        <v>331</v>
      </c>
      <c r="R304" s="107">
        <v>88</v>
      </c>
      <c r="S304" s="107">
        <v>51</v>
      </c>
      <c r="T304" s="107">
        <v>6</v>
      </c>
      <c r="U304" s="195">
        <v>0</v>
      </c>
      <c r="V304" s="16">
        <f>SUM(Table14[[#This Row],[MB Registration]:[Standalone upsell + Rnwl]])</f>
        <v>476</v>
      </c>
      <c r="W304" s="8">
        <v>483</v>
      </c>
      <c r="X304" s="9">
        <f t="shared" si="36"/>
        <v>-1.4705882352941124E-2</v>
      </c>
      <c r="Y304" s="8">
        <f t="shared" si="37"/>
        <v>-7</v>
      </c>
      <c r="Z304" s="42" t="str">
        <f t="shared" si="38"/>
        <v>D. 240-500</v>
      </c>
      <c r="AA304" s="197">
        <v>483</v>
      </c>
      <c r="AB304" s="85">
        <f>IFERROR(Table14[[#This Row],[Phone number available]]/Table14[[#This Row],[Distinct leads]],0)</f>
        <v>1</v>
      </c>
      <c r="AC304" s="84">
        <v>108</v>
      </c>
      <c r="AD304" s="100">
        <f>IFERROR(Table14[[#This Row],[Email available]]/Table14[[#This Row],[Distinct leads]],0)</f>
        <v>0.2236024844720497</v>
      </c>
      <c r="AE304" s="81">
        <v>7</v>
      </c>
      <c r="AF304" s="102">
        <f>IFERROR(Table14[[#This Row],[HNI (as per customer segmentation)]]/Table14[[#This Row],[Phone number available]],0)</f>
        <v>1.4492753623188406E-2</v>
      </c>
      <c r="AG304" s="18">
        <v>84</v>
      </c>
      <c r="AH304" s="9">
        <f>IFERROR(Table14[[#This Row],[MB Registered]]/Table14[[#This Row],[Phone number available]],0)</f>
        <v>0.17391304347826086</v>
      </c>
      <c r="AI304" s="18">
        <v>32</v>
      </c>
      <c r="AJ304" s="9">
        <f>IFERROR(Table14[[#This Row],[IB Registered]]/Table14[[#This Row],[Phone number available]],0)</f>
        <v>6.6252587991718431E-2</v>
      </c>
      <c r="AK304" s="18">
        <v>447</v>
      </c>
      <c r="AL304" s="9">
        <f>IFERROR(Table14[[#This Row],[MB Eligible]]/Table14[[#This Row],[Phone number available]],0)</f>
        <v>0.92546583850931674</v>
      </c>
      <c r="AM304" s="18">
        <v>106</v>
      </c>
      <c r="AN304" s="82">
        <f>IFERROR(Table14[[#This Row],[IB Eligible]]/Table14[[#This Row],[Phone number available]],0)</f>
        <v>0.21946169772256729</v>
      </c>
      <c r="AO304" s="98">
        <f>Table14[[#This Row],[Phone number available]]/$AT$2</f>
        <v>0.83854166666666663</v>
      </c>
    </row>
    <row r="305" spans="1:41" x14ac:dyDescent="0.35">
      <c r="A305" s="11">
        <v>325</v>
      </c>
      <c r="B305" s="5" t="s">
        <v>312</v>
      </c>
      <c r="C305" s="5" t="s">
        <v>175</v>
      </c>
      <c r="D305" s="5" t="s">
        <v>639</v>
      </c>
      <c r="E305" s="6">
        <v>28636</v>
      </c>
      <c r="F305" s="7">
        <f t="shared" ca="1" si="34"/>
        <v>47</v>
      </c>
      <c r="G305" s="5">
        <v>8</v>
      </c>
      <c r="H30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05" s="57">
        <v>67.046942000000001</v>
      </c>
      <c r="J305" s="34">
        <v>9.8726789999999998</v>
      </c>
      <c r="K305" s="34">
        <f t="shared" si="35"/>
        <v>76.919621000000006</v>
      </c>
      <c r="L305" s="67">
        <f t="shared" si="39"/>
        <v>2.8207110309941079E-3</v>
      </c>
      <c r="M305" s="34">
        <v>92.745828000000003</v>
      </c>
      <c r="N305" s="79">
        <f t="shared" si="40"/>
        <v>1.736871022333678E-3</v>
      </c>
      <c r="O305" s="80">
        <v>4600</v>
      </c>
      <c r="P305" s="68">
        <f>Table14[[#This Row],[Customer Regisered on MB]]/$O$1</f>
        <v>1.5576223774803021E-3</v>
      </c>
      <c r="Q305" s="194">
        <v>258</v>
      </c>
      <c r="R305" s="107">
        <v>317</v>
      </c>
      <c r="S305" s="107">
        <v>27</v>
      </c>
      <c r="T305" s="107">
        <v>15</v>
      </c>
      <c r="U305" s="195">
        <v>0</v>
      </c>
      <c r="V305" s="16">
        <f>SUM(Table14[[#This Row],[MB Registration]:[Standalone upsell + Rnwl]])</f>
        <v>617</v>
      </c>
      <c r="W305" s="8">
        <v>631</v>
      </c>
      <c r="X305" s="9">
        <f t="shared" si="36"/>
        <v>-2.2690437601296631E-2</v>
      </c>
      <c r="Y305" s="8">
        <f t="shared" si="37"/>
        <v>-14</v>
      </c>
      <c r="Z305" s="42" t="str">
        <f t="shared" si="38"/>
        <v>E. 500-750</v>
      </c>
      <c r="AA305" s="197">
        <v>631</v>
      </c>
      <c r="AB305" s="85">
        <f>IFERROR(Table14[[#This Row],[Phone number available]]/Table14[[#This Row],[Distinct leads]],0)</f>
        <v>1</v>
      </c>
      <c r="AC305" s="84">
        <v>205</v>
      </c>
      <c r="AD305" s="100">
        <f>IFERROR(Table14[[#This Row],[Email available]]/Table14[[#This Row],[Distinct leads]],0)</f>
        <v>0.32488114104595878</v>
      </c>
      <c r="AE305" s="81">
        <v>31</v>
      </c>
      <c r="AF305" s="102">
        <f>IFERROR(Table14[[#This Row],[HNI (as per customer segmentation)]]/Table14[[#This Row],[Phone number available]],0)</f>
        <v>4.9128367670364499E-2</v>
      </c>
      <c r="AG305" s="18">
        <v>216</v>
      </c>
      <c r="AH305" s="9">
        <f>IFERROR(Table14[[#This Row],[MB Registered]]/Table14[[#This Row],[Phone number available]],0)</f>
        <v>0.34231378763866877</v>
      </c>
      <c r="AI305" s="18">
        <v>78</v>
      </c>
      <c r="AJ305" s="9">
        <f>IFERROR(Table14[[#This Row],[IB Registered]]/Table14[[#This Row],[Phone number available]],0)</f>
        <v>0.12361331220285261</v>
      </c>
      <c r="AK305" s="18">
        <v>535</v>
      </c>
      <c r="AL305" s="9">
        <f>IFERROR(Table14[[#This Row],[MB Eligible]]/Table14[[#This Row],[Phone number available]],0)</f>
        <v>0.84786053882725831</v>
      </c>
      <c r="AM305" s="18">
        <v>214</v>
      </c>
      <c r="AN305" s="82">
        <f>IFERROR(Table14[[#This Row],[IB Eligible]]/Table14[[#This Row],[Phone number available]],0)</f>
        <v>0.33914421553090335</v>
      </c>
      <c r="AO305" s="98">
        <f>Table14[[#This Row],[Phone number available]]/$AT$2</f>
        <v>1.0954861111111112</v>
      </c>
    </row>
    <row r="306" spans="1:41" x14ac:dyDescent="0.35">
      <c r="A306" s="11">
        <v>326</v>
      </c>
      <c r="B306" s="5" t="s">
        <v>184</v>
      </c>
      <c r="C306" s="5" t="s">
        <v>343</v>
      </c>
      <c r="D306" s="5" t="s">
        <v>640</v>
      </c>
      <c r="E306" s="6">
        <v>32562</v>
      </c>
      <c r="F306" s="7">
        <f t="shared" ca="1" si="34"/>
        <v>36</v>
      </c>
      <c r="G306" s="5">
        <v>6</v>
      </c>
      <c r="H30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06" s="57">
        <v>24.885068</v>
      </c>
      <c r="J306" s="34">
        <v>0.71740000000000004</v>
      </c>
      <c r="K306" s="34">
        <f t="shared" si="35"/>
        <v>25.602468000000002</v>
      </c>
      <c r="L306" s="67">
        <f t="shared" si="39"/>
        <v>9.3886531120939429E-4</v>
      </c>
      <c r="M306" s="34">
        <v>22.907520999999999</v>
      </c>
      <c r="N306" s="79">
        <f t="shared" si="40"/>
        <v>4.2899406125739903E-4</v>
      </c>
      <c r="O306" s="80">
        <v>2009</v>
      </c>
      <c r="P306" s="68">
        <f>Table14[[#This Row],[Customer Regisered on MB]]/$O$1</f>
        <v>6.8027464268650582E-4</v>
      </c>
      <c r="Q306" s="194">
        <v>144</v>
      </c>
      <c r="R306" s="107">
        <v>129</v>
      </c>
      <c r="S306" s="107">
        <v>6</v>
      </c>
      <c r="T306" s="107">
        <v>10</v>
      </c>
      <c r="U306" s="195">
        <v>0</v>
      </c>
      <c r="V306" s="16">
        <f>SUM(Table14[[#This Row],[MB Registration]:[Standalone upsell + Rnwl]])</f>
        <v>289</v>
      </c>
      <c r="W306" s="8">
        <v>292</v>
      </c>
      <c r="X306" s="9">
        <f t="shared" si="36"/>
        <v>-1.0380622837370179E-2</v>
      </c>
      <c r="Y306" s="8">
        <f t="shared" si="37"/>
        <v>-3</v>
      </c>
      <c r="Z306" s="42" t="str">
        <f t="shared" si="38"/>
        <v>D. 240-500</v>
      </c>
      <c r="AA306" s="197">
        <v>292</v>
      </c>
      <c r="AB306" s="85">
        <f>IFERROR(Table14[[#This Row],[Phone number available]]/Table14[[#This Row],[Distinct leads]],0)</f>
        <v>1</v>
      </c>
      <c r="AC306" s="84">
        <v>46</v>
      </c>
      <c r="AD306" s="100">
        <f>IFERROR(Table14[[#This Row],[Email available]]/Table14[[#This Row],[Distinct leads]],0)</f>
        <v>0.15753424657534246</v>
      </c>
      <c r="AE306" s="81">
        <v>9</v>
      </c>
      <c r="AF306" s="102">
        <f>IFERROR(Table14[[#This Row],[HNI (as per customer segmentation)]]/Table14[[#This Row],[Phone number available]],0)</f>
        <v>3.0821917808219176E-2</v>
      </c>
      <c r="AG306" s="18">
        <v>61</v>
      </c>
      <c r="AH306" s="9">
        <f>IFERROR(Table14[[#This Row],[MB Registered]]/Table14[[#This Row],[Phone number available]],0)</f>
        <v>0.2089041095890411</v>
      </c>
      <c r="AI306" s="18">
        <v>8</v>
      </c>
      <c r="AJ306" s="9">
        <f>IFERROR(Table14[[#This Row],[IB Registered]]/Table14[[#This Row],[Phone number available]],0)</f>
        <v>2.7397260273972601E-2</v>
      </c>
      <c r="AK306" s="18">
        <v>241</v>
      </c>
      <c r="AL306" s="9">
        <f>IFERROR(Table14[[#This Row],[MB Eligible]]/Table14[[#This Row],[Phone number available]],0)</f>
        <v>0.82534246575342463</v>
      </c>
      <c r="AM306" s="18">
        <v>40</v>
      </c>
      <c r="AN306" s="82">
        <f>IFERROR(Table14[[#This Row],[IB Eligible]]/Table14[[#This Row],[Phone number available]],0)</f>
        <v>0.13698630136986301</v>
      </c>
      <c r="AO306" s="98">
        <f>Table14[[#This Row],[Phone number available]]/$AT$2</f>
        <v>0.50694444444444442</v>
      </c>
    </row>
    <row r="307" spans="1:41" x14ac:dyDescent="0.35">
      <c r="A307" s="11">
        <v>327</v>
      </c>
      <c r="B307" s="5" t="s">
        <v>314</v>
      </c>
      <c r="C307" s="5" t="s">
        <v>356</v>
      </c>
      <c r="D307" s="5" t="s">
        <v>641</v>
      </c>
      <c r="E307" s="6">
        <v>34418</v>
      </c>
      <c r="F307" s="7">
        <f t="shared" ref="F307:F369" ca="1" si="41">_xlfn.FLOOR.MATH((TODAY()-E307)/365)</f>
        <v>31</v>
      </c>
      <c r="G307" s="5">
        <v>9</v>
      </c>
      <c r="H30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07" s="57">
        <v>23.242716000000001</v>
      </c>
      <c r="J307" s="34">
        <v>4.2847309999999998</v>
      </c>
      <c r="K307" s="34">
        <f t="shared" ref="K307:K369" si="42">I307+J307</f>
        <v>27.527447000000002</v>
      </c>
      <c r="L307" s="67">
        <f t="shared" si="39"/>
        <v>1.0094560061340613E-3</v>
      </c>
      <c r="M307" s="34">
        <v>43.903632999999999</v>
      </c>
      <c r="N307" s="79">
        <f t="shared" si="40"/>
        <v>8.2219275602211017E-4</v>
      </c>
      <c r="O307" s="80">
        <v>6068</v>
      </c>
      <c r="P307" s="68">
        <f>Table14[[#This Row],[Customer Regisered on MB]]/$O$1</f>
        <v>2.0547070840327116E-3</v>
      </c>
      <c r="Q307" s="194">
        <v>102</v>
      </c>
      <c r="R307" s="107">
        <v>165</v>
      </c>
      <c r="S307" s="107">
        <v>14</v>
      </c>
      <c r="T307" s="107">
        <v>9</v>
      </c>
      <c r="U307" s="195">
        <v>0</v>
      </c>
      <c r="V307" s="16">
        <f>SUM(Table14[[#This Row],[MB Registration]:[Standalone upsell + Rnwl]])</f>
        <v>290</v>
      </c>
      <c r="W307" s="8">
        <v>303</v>
      </c>
      <c r="X307" s="9">
        <f t="shared" ref="X307:X369" si="43">IFERROR(1-W307/V307,0)</f>
        <v>-4.482758620689653E-2</v>
      </c>
      <c r="Y307" s="8">
        <f t="shared" ref="Y307:Y369" si="44">IFERROR(V307-W307,0)</f>
        <v>-13</v>
      </c>
      <c r="Z307" s="42" t="str">
        <f t="shared" ref="Z307:Z369" si="45">IF(W307&lt;50,"A. Below 50",IF(W307&lt;100,"B. 50-100",IF(W307&lt;250,"C. 100-250",IF(W307&lt;500,"D. 240-500",IF(W307&lt;750,"E. 500-750",IF(W307&lt;1000,"F. 750-100","G. Above 1000"))))))</f>
        <v>D. 240-500</v>
      </c>
      <c r="AA307" s="197">
        <v>303</v>
      </c>
      <c r="AB307" s="85">
        <f>IFERROR(Table14[[#This Row],[Phone number available]]/Table14[[#This Row],[Distinct leads]],0)</f>
        <v>1</v>
      </c>
      <c r="AC307" s="84">
        <v>78</v>
      </c>
      <c r="AD307" s="100">
        <f>IFERROR(Table14[[#This Row],[Email available]]/Table14[[#This Row],[Distinct leads]],0)</f>
        <v>0.25742574257425743</v>
      </c>
      <c r="AE307" s="81">
        <v>10</v>
      </c>
      <c r="AF307" s="102">
        <f>IFERROR(Table14[[#This Row],[HNI (as per customer segmentation)]]/Table14[[#This Row],[Phone number available]],0)</f>
        <v>3.3003300330033E-2</v>
      </c>
      <c r="AG307" s="18">
        <v>104</v>
      </c>
      <c r="AH307" s="9">
        <f>IFERROR(Table14[[#This Row],[MB Registered]]/Table14[[#This Row],[Phone number available]],0)</f>
        <v>0.34323432343234322</v>
      </c>
      <c r="AI307" s="18">
        <v>33</v>
      </c>
      <c r="AJ307" s="9">
        <f>IFERROR(Table14[[#This Row],[IB Registered]]/Table14[[#This Row],[Phone number available]],0)</f>
        <v>0.10891089108910891</v>
      </c>
      <c r="AK307" s="18">
        <v>231</v>
      </c>
      <c r="AL307" s="9">
        <f>IFERROR(Table14[[#This Row],[MB Eligible]]/Table14[[#This Row],[Phone number available]],0)</f>
        <v>0.76237623762376239</v>
      </c>
      <c r="AM307" s="18">
        <v>71</v>
      </c>
      <c r="AN307" s="82">
        <f>IFERROR(Table14[[#This Row],[IB Eligible]]/Table14[[#This Row],[Phone number available]],0)</f>
        <v>0.23432343234323433</v>
      </c>
      <c r="AO307" s="98">
        <f>Table14[[#This Row],[Phone number available]]/$AT$2</f>
        <v>0.52604166666666663</v>
      </c>
    </row>
    <row r="308" spans="1:41" x14ac:dyDescent="0.35">
      <c r="A308" s="11">
        <v>328</v>
      </c>
      <c r="B308" s="5" t="s">
        <v>181</v>
      </c>
      <c r="C308" s="5" t="s">
        <v>356</v>
      </c>
      <c r="D308" s="5" t="s">
        <v>642</v>
      </c>
      <c r="E308" s="6">
        <v>34732</v>
      </c>
      <c r="F308" s="7">
        <f t="shared" ca="1" si="41"/>
        <v>30</v>
      </c>
      <c r="G308" s="5">
        <v>8</v>
      </c>
      <c r="H30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08" s="57">
        <v>40.259233000000002</v>
      </c>
      <c r="J308" s="34">
        <v>4.3932969999999996</v>
      </c>
      <c r="K308" s="34">
        <f t="shared" si="42"/>
        <v>44.652529999999999</v>
      </c>
      <c r="L308" s="67">
        <f t="shared" si="39"/>
        <v>1.6374480567551851E-3</v>
      </c>
      <c r="M308" s="34">
        <v>127.558712</v>
      </c>
      <c r="N308" s="79">
        <f t="shared" si="40"/>
        <v>2.3888193711420333E-3</v>
      </c>
      <c r="O308" s="80">
        <v>3423</v>
      </c>
      <c r="P308" s="68">
        <f>Table14[[#This Row],[Customer Regisered on MB]]/$O$1</f>
        <v>1.1590742169815377E-3</v>
      </c>
      <c r="Q308" s="194">
        <v>163</v>
      </c>
      <c r="R308" s="107">
        <v>488</v>
      </c>
      <c r="S308" s="107">
        <v>22</v>
      </c>
      <c r="T308" s="107">
        <v>32</v>
      </c>
      <c r="U308" s="195">
        <v>2</v>
      </c>
      <c r="V308" s="16">
        <f>SUM(Table14[[#This Row],[MB Registration]:[Standalone upsell + Rnwl]])</f>
        <v>707</v>
      </c>
      <c r="W308" s="8">
        <v>698</v>
      </c>
      <c r="X308" s="9">
        <f t="shared" si="43"/>
        <v>1.2729844413012725E-2</v>
      </c>
      <c r="Y308" s="8">
        <f t="shared" si="44"/>
        <v>9</v>
      </c>
      <c r="Z308" s="42" t="str">
        <f t="shared" si="45"/>
        <v>E. 500-750</v>
      </c>
      <c r="AA308" s="197">
        <v>697</v>
      </c>
      <c r="AB308" s="85">
        <f>IFERROR(Table14[[#This Row],[Phone number available]]/Table14[[#This Row],[Distinct leads]],0)</f>
        <v>0.99856733524355301</v>
      </c>
      <c r="AC308" s="84">
        <v>404</v>
      </c>
      <c r="AD308" s="100">
        <f>IFERROR(Table14[[#This Row],[Email available]]/Table14[[#This Row],[Distinct leads]],0)</f>
        <v>0.57879656160458448</v>
      </c>
      <c r="AE308" s="81">
        <v>39</v>
      </c>
      <c r="AF308" s="102">
        <f>IFERROR(Table14[[#This Row],[HNI (as per customer segmentation)]]/Table14[[#This Row],[Phone number available]],0)</f>
        <v>5.5954088952654232E-2</v>
      </c>
      <c r="AG308" s="18">
        <v>263</v>
      </c>
      <c r="AH308" s="9">
        <f>IFERROR(Table14[[#This Row],[MB Registered]]/Table14[[#This Row],[Phone number available]],0)</f>
        <v>0.37733142037302725</v>
      </c>
      <c r="AI308" s="18">
        <v>85</v>
      </c>
      <c r="AJ308" s="9">
        <f>IFERROR(Table14[[#This Row],[IB Registered]]/Table14[[#This Row],[Phone number available]],0)</f>
        <v>0.12195121951219512</v>
      </c>
      <c r="AK308" s="18">
        <v>517</v>
      </c>
      <c r="AL308" s="9">
        <f>IFERROR(Table14[[#This Row],[MB Eligible]]/Table14[[#This Row],[Phone number available]],0)</f>
        <v>0.74175035868005734</v>
      </c>
      <c r="AM308" s="18">
        <v>301</v>
      </c>
      <c r="AN308" s="82">
        <f>IFERROR(Table14[[#This Row],[IB Eligible]]/Table14[[#This Row],[Phone number available]],0)</f>
        <v>0.43185078909612623</v>
      </c>
      <c r="AO308" s="98">
        <f>Table14[[#This Row],[Phone number available]]/$AT$2</f>
        <v>1.2100694444444444</v>
      </c>
    </row>
    <row r="309" spans="1:41" x14ac:dyDescent="0.35">
      <c r="A309" s="11">
        <v>329</v>
      </c>
      <c r="B309" s="5" t="s">
        <v>314</v>
      </c>
      <c r="C309" s="5" t="s">
        <v>340</v>
      </c>
      <c r="D309" s="5" t="s">
        <v>643</v>
      </c>
      <c r="E309" s="6">
        <v>35723</v>
      </c>
      <c r="F309" s="7">
        <f t="shared" ca="1" si="41"/>
        <v>27</v>
      </c>
      <c r="G309" s="5">
        <v>13</v>
      </c>
      <c r="H309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309" s="57">
        <v>42.498387999999998</v>
      </c>
      <c r="J309" s="34">
        <v>27.3</v>
      </c>
      <c r="K309" s="34">
        <f t="shared" si="42"/>
        <v>69.798388000000003</v>
      </c>
      <c r="L309" s="67">
        <f t="shared" si="39"/>
        <v>2.5595690724634066E-3</v>
      </c>
      <c r="M309" s="34">
        <v>362.36158799999998</v>
      </c>
      <c r="N309" s="79">
        <f t="shared" si="40"/>
        <v>6.7860232139392296E-3</v>
      </c>
      <c r="O309" s="80">
        <v>4078</v>
      </c>
      <c r="P309" s="68">
        <f>Table14[[#This Row],[Customer Regisered on MB]]/$O$1</f>
        <v>1.3808660989923199E-3</v>
      </c>
      <c r="Q309" s="194">
        <v>37</v>
      </c>
      <c r="R309" s="107">
        <v>171</v>
      </c>
      <c r="S309" s="107">
        <v>15</v>
      </c>
      <c r="T309" s="107">
        <v>17</v>
      </c>
      <c r="U309" s="195">
        <v>0</v>
      </c>
      <c r="V309" s="16">
        <f>SUM(Table14[[#This Row],[MB Registration]:[Standalone upsell + Rnwl]])</f>
        <v>240</v>
      </c>
      <c r="W309" s="8">
        <v>260</v>
      </c>
      <c r="X309" s="9">
        <f t="shared" si="43"/>
        <v>-8.3333333333333259E-2</v>
      </c>
      <c r="Y309" s="8">
        <f t="shared" si="44"/>
        <v>-20</v>
      </c>
      <c r="Z309" s="42" t="str">
        <f t="shared" si="45"/>
        <v>D. 240-500</v>
      </c>
      <c r="AA309" s="197">
        <v>260</v>
      </c>
      <c r="AB309" s="85">
        <f>IFERROR(Table14[[#This Row],[Phone number available]]/Table14[[#This Row],[Distinct leads]],0)</f>
        <v>1</v>
      </c>
      <c r="AC309" s="84">
        <v>151</v>
      </c>
      <c r="AD309" s="100">
        <f>IFERROR(Table14[[#This Row],[Email available]]/Table14[[#This Row],[Distinct leads]],0)</f>
        <v>0.58076923076923082</v>
      </c>
      <c r="AE309" s="81">
        <v>31</v>
      </c>
      <c r="AF309" s="102">
        <f>IFERROR(Table14[[#This Row],[HNI (as per customer segmentation)]]/Table14[[#This Row],[Phone number available]],0)</f>
        <v>0.11923076923076924</v>
      </c>
      <c r="AG309" s="18">
        <v>145</v>
      </c>
      <c r="AH309" s="9">
        <f>IFERROR(Table14[[#This Row],[MB Registered]]/Table14[[#This Row],[Phone number available]],0)</f>
        <v>0.55769230769230771</v>
      </c>
      <c r="AI309" s="18">
        <v>125</v>
      </c>
      <c r="AJ309" s="9">
        <f>IFERROR(Table14[[#This Row],[IB Registered]]/Table14[[#This Row],[Phone number available]],0)</f>
        <v>0.48076923076923078</v>
      </c>
      <c r="AK309" s="18">
        <v>180</v>
      </c>
      <c r="AL309" s="9">
        <f>IFERROR(Table14[[#This Row],[MB Eligible]]/Table14[[#This Row],[Phone number available]],0)</f>
        <v>0.69230769230769229</v>
      </c>
      <c r="AM309" s="18">
        <v>162</v>
      </c>
      <c r="AN309" s="82">
        <f>IFERROR(Table14[[#This Row],[IB Eligible]]/Table14[[#This Row],[Phone number available]],0)</f>
        <v>0.62307692307692308</v>
      </c>
      <c r="AO309" s="98">
        <f>Table14[[#This Row],[Phone number available]]/$AT$2</f>
        <v>0.4513888888888889</v>
      </c>
    </row>
    <row r="310" spans="1:41" x14ac:dyDescent="0.35">
      <c r="A310" s="11">
        <v>330</v>
      </c>
      <c r="B310" s="5" t="s">
        <v>181</v>
      </c>
      <c r="C310" s="5" t="s">
        <v>356</v>
      </c>
      <c r="D310" s="5" t="s">
        <v>644</v>
      </c>
      <c r="E310" s="6">
        <v>35783</v>
      </c>
      <c r="F310" s="7">
        <f t="shared" ca="1" si="41"/>
        <v>27</v>
      </c>
      <c r="G310" s="5">
        <v>7</v>
      </c>
      <c r="H31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10" s="57">
        <v>37.296716000000004</v>
      </c>
      <c r="J310" s="34">
        <v>5.1996089999999997</v>
      </c>
      <c r="K310" s="34">
        <f t="shared" si="42"/>
        <v>42.496325000000006</v>
      </c>
      <c r="L310" s="67">
        <f t="shared" si="39"/>
        <v>1.5583780984075662E-3</v>
      </c>
      <c r="M310" s="34">
        <v>107.105273</v>
      </c>
      <c r="N310" s="79">
        <f t="shared" si="40"/>
        <v>2.005783430094965E-3</v>
      </c>
      <c r="O310" s="80">
        <v>5163</v>
      </c>
      <c r="P310" s="68">
        <f>Table14[[#This Row],[Customer Regisered on MB]]/$O$1</f>
        <v>1.7482618119414781E-3</v>
      </c>
      <c r="Q310" s="194">
        <v>111</v>
      </c>
      <c r="R310" s="107">
        <v>475</v>
      </c>
      <c r="S310" s="107">
        <v>16</v>
      </c>
      <c r="T310" s="107">
        <v>32</v>
      </c>
      <c r="U310" s="195">
        <v>2</v>
      </c>
      <c r="V310" s="16">
        <f>SUM(Table14[[#This Row],[MB Registration]:[Standalone upsell + Rnwl]])</f>
        <v>636</v>
      </c>
      <c r="W310" s="8">
        <v>632</v>
      </c>
      <c r="X310" s="9">
        <f t="shared" si="43"/>
        <v>6.2893081761006275E-3</v>
      </c>
      <c r="Y310" s="8">
        <f t="shared" si="44"/>
        <v>4</v>
      </c>
      <c r="Z310" s="42" t="str">
        <f t="shared" si="45"/>
        <v>E. 500-750</v>
      </c>
      <c r="AA310" s="197">
        <v>632</v>
      </c>
      <c r="AB310" s="85">
        <f>IFERROR(Table14[[#This Row],[Phone number available]]/Table14[[#This Row],[Distinct leads]],0)</f>
        <v>1</v>
      </c>
      <c r="AC310" s="84">
        <v>480</v>
      </c>
      <c r="AD310" s="100">
        <f>IFERROR(Table14[[#This Row],[Email available]]/Table14[[#This Row],[Distinct leads]],0)</f>
        <v>0.759493670886076</v>
      </c>
      <c r="AE310" s="81">
        <v>28</v>
      </c>
      <c r="AF310" s="102">
        <f>IFERROR(Table14[[#This Row],[HNI (as per customer segmentation)]]/Table14[[#This Row],[Phone number available]],0)</f>
        <v>4.4303797468354431E-2</v>
      </c>
      <c r="AG310" s="18">
        <v>342</v>
      </c>
      <c r="AH310" s="9">
        <f>IFERROR(Table14[[#This Row],[MB Registered]]/Table14[[#This Row],[Phone number available]],0)</f>
        <v>0.54113924050632911</v>
      </c>
      <c r="AI310" s="18">
        <v>110</v>
      </c>
      <c r="AJ310" s="9">
        <f>IFERROR(Table14[[#This Row],[IB Registered]]/Table14[[#This Row],[Phone number available]],0)</f>
        <v>0.17405063291139242</v>
      </c>
      <c r="AK310" s="18">
        <v>490</v>
      </c>
      <c r="AL310" s="9">
        <f>IFERROR(Table14[[#This Row],[MB Eligible]]/Table14[[#This Row],[Phone number available]],0)</f>
        <v>0.77531645569620256</v>
      </c>
      <c r="AM310" s="18">
        <v>355</v>
      </c>
      <c r="AN310" s="82">
        <f>IFERROR(Table14[[#This Row],[IB Eligible]]/Table14[[#This Row],[Phone number available]],0)</f>
        <v>0.56170886075949367</v>
      </c>
      <c r="AO310" s="98">
        <f>Table14[[#This Row],[Phone number available]]/$AT$2</f>
        <v>1.0972222222222223</v>
      </c>
    </row>
    <row r="311" spans="1:41" x14ac:dyDescent="0.35">
      <c r="A311" s="11">
        <v>331</v>
      </c>
      <c r="B311" s="5" t="s">
        <v>314</v>
      </c>
      <c r="C311" s="5" t="s">
        <v>340</v>
      </c>
      <c r="D311" s="5" t="s">
        <v>645</v>
      </c>
      <c r="E311" s="6">
        <v>35566</v>
      </c>
      <c r="F311" s="7">
        <f t="shared" ca="1" si="41"/>
        <v>28</v>
      </c>
      <c r="G311" s="5">
        <v>8</v>
      </c>
      <c r="H31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11" s="57">
        <v>21.227383</v>
      </c>
      <c r="J311" s="34">
        <v>4.3566969999999996</v>
      </c>
      <c r="K311" s="34">
        <f t="shared" si="42"/>
        <v>25.58408</v>
      </c>
      <c r="L311" s="67">
        <f t="shared" si="39"/>
        <v>9.381910068672301E-4</v>
      </c>
      <c r="M311" s="34">
        <v>44.817340000000002</v>
      </c>
      <c r="N311" s="79">
        <f t="shared" si="40"/>
        <v>8.393039430741406E-4</v>
      </c>
      <c r="O311" s="80">
        <v>3601</v>
      </c>
      <c r="P311" s="68">
        <f>Table14[[#This Row],[Customer Regisered on MB]]/$O$1</f>
        <v>1.2193474307188191E-3</v>
      </c>
      <c r="Q311" s="194">
        <v>75</v>
      </c>
      <c r="R311" s="107">
        <v>111</v>
      </c>
      <c r="S311" s="107">
        <v>6</v>
      </c>
      <c r="T311" s="107">
        <v>4</v>
      </c>
      <c r="U311" s="195">
        <v>0</v>
      </c>
      <c r="V311" s="16">
        <f>SUM(Table14[[#This Row],[MB Registration]:[Standalone upsell + Rnwl]])</f>
        <v>196</v>
      </c>
      <c r="W311" s="8">
        <v>204</v>
      </c>
      <c r="X311" s="9">
        <f t="shared" si="43"/>
        <v>-4.081632653061229E-2</v>
      </c>
      <c r="Y311" s="8">
        <f t="shared" si="44"/>
        <v>-8</v>
      </c>
      <c r="Z311" s="42" t="str">
        <f t="shared" si="45"/>
        <v>C. 100-250</v>
      </c>
      <c r="AA311" s="197">
        <v>204</v>
      </c>
      <c r="AB311" s="85">
        <f>IFERROR(Table14[[#This Row],[Phone number available]]/Table14[[#This Row],[Distinct leads]],0)</f>
        <v>1</v>
      </c>
      <c r="AC311" s="84">
        <v>104</v>
      </c>
      <c r="AD311" s="100">
        <f>IFERROR(Table14[[#This Row],[Email available]]/Table14[[#This Row],[Distinct leads]],0)</f>
        <v>0.50980392156862742</v>
      </c>
      <c r="AE311" s="81">
        <v>21</v>
      </c>
      <c r="AF311" s="102">
        <f>IFERROR(Table14[[#This Row],[HNI (as per customer segmentation)]]/Table14[[#This Row],[Phone number available]],0)</f>
        <v>0.10294117647058823</v>
      </c>
      <c r="AG311" s="18">
        <v>86</v>
      </c>
      <c r="AH311" s="9">
        <f>IFERROR(Table14[[#This Row],[MB Registered]]/Table14[[#This Row],[Phone number available]],0)</f>
        <v>0.42156862745098039</v>
      </c>
      <c r="AI311" s="18">
        <v>58</v>
      </c>
      <c r="AJ311" s="9">
        <f>IFERROR(Table14[[#This Row],[IB Registered]]/Table14[[#This Row],[Phone number available]],0)</f>
        <v>0.28431372549019607</v>
      </c>
      <c r="AK311" s="18">
        <v>169</v>
      </c>
      <c r="AL311" s="9">
        <f>IFERROR(Table14[[#This Row],[MB Eligible]]/Table14[[#This Row],[Phone number available]],0)</f>
        <v>0.82843137254901966</v>
      </c>
      <c r="AM311" s="18">
        <v>109</v>
      </c>
      <c r="AN311" s="82">
        <f>IFERROR(Table14[[#This Row],[IB Eligible]]/Table14[[#This Row],[Phone number available]],0)</f>
        <v>0.53431372549019607</v>
      </c>
      <c r="AO311" s="98">
        <f>Table14[[#This Row],[Phone number available]]/$AT$2</f>
        <v>0.35416666666666669</v>
      </c>
    </row>
    <row r="312" spans="1:41" x14ac:dyDescent="0.35">
      <c r="A312" s="11">
        <v>332</v>
      </c>
      <c r="B312" s="5" t="s">
        <v>181</v>
      </c>
      <c r="C312" s="5" t="s">
        <v>356</v>
      </c>
      <c r="D312" s="5" t="s">
        <v>646</v>
      </c>
      <c r="E312" s="6">
        <v>36195</v>
      </c>
      <c r="F312" s="7">
        <f t="shared" ca="1" si="41"/>
        <v>26</v>
      </c>
      <c r="G312" s="5">
        <v>9</v>
      </c>
      <c r="H31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12" s="57">
        <v>42.780174000000002</v>
      </c>
      <c r="J312" s="34">
        <v>5.4090040000000004</v>
      </c>
      <c r="K312" s="34">
        <f t="shared" si="42"/>
        <v>48.189178000000005</v>
      </c>
      <c r="L312" s="67">
        <f t="shared" si="39"/>
        <v>1.7671400897716148E-3</v>
      </c>
      <c r="M312" s="34">
        <v>143.622445</v>
      </c>
      <c r="N312" s="79">
        <f t="shared" si="40"/>
        <v>2.6896483459850338E-3</v>
      </c>
      <c r="O312" s="80">
        <v>5428</v>
      </c>
      <c r="P312" s="68">
        <f>Table14[[#This Row],[Customer Regisered on MB]]/$O$1</f>
        <v>1.8379944054267563E-3</v>
      </c>
      <c r="Q312" s="194">
        <v>44</v>
      </c>
      <c r="R312" s="107">
        <v>560</v>
      </c>
      <c r="S312" s="107">
        <v>9</v>
      </c>
      <c r="T312" s="107">
        <v>39</v>
      </c>
      <c r="U312" s="195">
        <v>2</v>
      </c>
      <c r="V312" s="16">
        <f>SUM(Table14[[#This Row],[MB Registration]:[Standalone upsell + Rnwl]])</f>
        <v>654</v>
      </c>
      <c r="W312" s="8">
        <v>658</v>
      </c>
      <c r="X312" s="9">
        <f t="shared" si="43"/>
        <v>-6.1162079510703737E-3</v>
      </c>
      <c r="Y312" s="8">
        <f t="shared" si="44"/>
        <v>-4</v>
      </c>
      <c r="Z312" s="42" t="str">
        <f t="shared" si="45"/>
        <v>E. 500-750</v>
      </c>
      <c r="AA312" s="197">
        <v>658</v>
      </c>
      <c r="AB312" s="85">
        <f>IFERROR(Table14[[#This Row],[Phone number available]]/Table14[[#This Row],[Distinct leads]],0)</f>
        <v>1</v>
      </c>
      <c r="AC312" s="84">
        <v>243</v>
      </c>
      <c r="AD312" s="100">
        <f>IFERROR(Table14[[#This Row],[Email available]]/Table14[[#This Row],[Distinct leads]],0)</f>
        <v>0.36930091185410335</v>
      </c>
      <c r="AE312" s="81">
        <v>20</v>
      </c>
      <c r="AF312" s="102">
        <f>IFERROR(Table14[[#This Row],[HNI (as per customer segmentation)]]/Table14[[#This Row],[Phone number available]],0)</f>
        <v>3.0395136778115502E-2</v>
      </c>
      <c r="AG312" s="18">
        <v>418</v>
      </c>
      <c r="AH312" s="9">
        <f>IFERROR(Table14[[#This Row],[MB Registered]]/Table14[[#This Row],[Phone number available]],0)</f>
        <v>0.63525835866261393</v>
      </c>
      <c r="AI312" s="18">
        <v>96</v>
      </c>
      <c r="AJ312" s="9">
        <f>IFERROR(Table14[[#This Row],[IB Registered]]/Table14[[#This Row],[Phone number available]],0)</f>
        <v>0.1458966565349544</v>
      </c>
      <c r="AK312" s="18">
        <v>458</v>
      </c>
      <c r="AL312" s="9">
        <f>IFERROR(Table14[[#This Row],[MB Eligible]]/Table14[[#This Row],[Phone number available]],0)</f>
        <v>0.69604863221884494</v>
      </c>
      <c r="AM312" s="18">
        <v>208</v>
      </c>
      <c r="AN312" s="82">
        <f>IFERROR(Table14[[#This Row],[IB Eligible]]/Table14[[#This Row],[Phone number available]],0)</f>
        <v>0.3161094224924012</v>
      </c>
      <c r="AO312" s="98">
        <f>Table14[[#This Row],[Phone number available]]/$AT$2</f>
        <v>1.1423611111111112</v>
      </c>
    </row>
    <row r="313" spans="1:41" x14ac:dyDescent="0.35">
      <c r="A313" s="11">
        <v>333</v>
      </c>
      <c r="B313" s="5" t="s">
        <v>314</v>
      </c>
      <c r="C313" s="5" t="s">
        <v>340</v>
      </c>
      <c r="D313" s="5" t="s">
        <v>647</v>
      </c>
      <c r="E313" s="6">
        <v>38076</v>
      </c>
      <c r="F313" s="7">
        <f t="shared" ca="1" si="41"/>
        <v>21</v>
      </c>
      <c r="G313" s="5">
        <v>9</v>
      </c>
      <c r="H31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13" s="57">
        <v>36.526893000000001</v>
      </c>
      <c r="J313" s="34">
        <v>5.5788520000000004</v>
      </c>
      <c r="K313" s="34">
        <f t="shared" si="42"/>
        <v>42.105744999999999</v>
      </c>
      <c r="L313" s="67">
        <f t="shared" si="39"/>
        <v>1.5440551818335791E-3</v>
      </c>
      <c r="M313" s="34">
        <v>86.885244</v>
      </c>
      <c r="N313" s="79">
        <f t="shared" si="40"/>
        <v>1.6271186082029592E-3</v>
      </c>
      <c r="O313" s="80">
        <v>5469</v>
      </c>
      <c r="P313" s="68">
        <f>Table14[[#This Row],[Customer Regisered on MB]]/$O$1</f>
        <v>1.8518775613999504E-3</v>
      </c>
      <c r="Q313" s="194">
        <v>98</v>
      </c>
      <c r="R313" s="107">
        <v>211</v>
      </c>
      <c r="S313" s="107">
        <v>9</v>
      </c>
      <c r="T313" s="107">
        <v>14</v>
      </c>
      <c r="U313" s="195">
        <v>0</v>
      </c>
      <c r="V313" s="16">
        <f>SUM(Table14[[#This Row],[MB Registration]:[Standalone upsell + Rnwl]])</f>
        <v>332</v>
      </c>
      <c r="W313" s="8">
        <v>332</v>
      </c>
      <c r="X313" s="9">
        <f t="shared" si="43"/>
        <v>0</v>
      </c>
      <c r="Y313" s="8">
        <f t="shared" si="44"/>
        <v>0</v>
      </c>
      <c r="Z313" s="42" t="str">
        <f t="shared" si="45"/>
        <v>D. 240-500</v>
      </c>
      <c r="AA313" s="197">
        <v>332</v>
      </c>
      <c r="AB313" s="85">
        <f>IFERROR(Table14[[#This Row],[Phone number available]]/Table14[[#This Row],[Distinct leads]],0)</f>
        <v>1</v>
      </c>
      <c r="AC313" s="84">
        <v>161</v>
      </c>
      <c r="AD313" s="100">
        <f>IFERROR(Table14[[#This Row],[Email available]]/Table14[[#This Row],[Distinct leads]],0)</f>
        <v>0.48493975903614456</v>
      </c>
      <c r="AE313" s="81">
        <v>42</v>
      </c>
      <c r="AF313" s="102">
        <f>IFERROR(Table14[[#This Row],[HNI (as per customer segmentation)]]/Table14[[#This Row],[Phone number available]],0)</f>
        <v>0.12650602409638553</v>
      </c>
      <c r="AG313" s="18">
        <v>161</v>
      </c>
      <c r="AH313" s="9">
        <f>IFERROR(Table14[[#This Row],[MB Registered]]/Table14[[#This Row],[Phone number available]],0)</f>
        <v>0.48493975903614456</v>
      </c>
      <c r="AI313" s="18">
        <v>104</v>
      </c>
      <c r="AJ313" s="9">
        <f>IFERROR(Table14[[#This Row],[IB Registered]]/Table14[[#This Row],[Phone number available]],0)</f>
        <v>0.31325301204819278</v>
      </c>
      <c r="AK313" s="18">
        <v>260</v>
      </c>
      <c r="AL313" s="9">
        <f>IFERROR(Table14[[#This Row],[MB Eligible]]/Table14[[#This Row],[Phone number available]],0)</f>
        <v>0.7831325301204819</v>
      </c>
      <c r="AM313" s="18">
        <v>162</v>
      </c>
      <c r="AN313" s="82">
        <f>IFERROR(Table14[[#This Row],[IB Eligible]]/Table14[[#This Row],[Phone number available]],0)</f>
        <v>0.48795180722891568</v>
      </c>
      <c r="AO313" s="98">
        <f>Table14[[#This Row],[Phone number available]]/$AT$2</f>
        <v>0.57638888888888884</v>
      </c>
    </row>
    <row r="314" spans="1:41" x14ac:dyDescent="0.35">
      <c r="A314" s="11">
        <v>334</v>
      </c>
      <c r="B314" s="5" t="s">
        <v>314</v>
      </c>
      <c r="C314" s="5" t="s">
        <v>340</v>
      </c>
      <c r="D314" s="5" t="s">
        <v>648</v>
      </c>
      <c r="E314" s="6">
        <v>38076</v>
      </c>
      <c r="F314" s="7">
        <f t="shared" ca="1" si="41"/>
        <v>21</v>
      </c>
      <c r="G314" s="5">
        <v>8</v>
      </c>
      <c r="H31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14" s="57">
        <v>17.901171999999999</v>
      </c>
      <c r="J314" s="34">
        <v>4.2814129999999997</v>
      </c>
      <c r="K314" s="34">
        <f t="shared" si="42"/>
        <v>22.182585</v>
      </c>
      <c r="L314" s="67">
        <f t="shared" si="39"/>
        <v>8.1345515477077599E-4</v>
      </c>
      <c r="M314" s="34">
        <v>66.336438999999999</v>
      </c>
      <c r="N314" s="79">
        <f t="shared" si="40"/>
        <v>1.2422967276102775E-3</v>
      </c>
      <c r="O314" s="80">
        <v>5957</v>
      </c>
      <c r="P314" s="68">
        <f>Table14[[#This Row],[Customer Regisered on MB]]/$O$1</f>
        <v>2.0171209788369909E-3</v>
      </c>
      <c r="Q314" s="194">
        <v>51</v>
      </c>
      <c r="R314" s="107">
        <v>66</v>
      </c>
      <c r="S314" s="107">
        <v>6</v>
      </c>
      <c r="T314" s="107">
        <v>3</v>
      </c>
      <c r="U314" s="195">
        <v>0</v>
      </c>
      <c r="V314" s="16">
        <f>SUM(Table14[[#This Row],[MB Registration]:[Standalone upsell + Rnwl]])</f>
        <v>126</v>
      </c>
      <c r="W314" s="8">
        <v>138</v>
      </c>
      <c r="X314" s="9">
        <f t="shared" si="43"/>
        <v>-9.5238095238095344E-2</v>
      </c>
      <c r="Y314" s="8">
        <f t="shared" si="44"/>
        <v>-12</v>
      </c>
      <c r="Z314" s="42" t="str">
        <f t="shared" si="45"/>
        <v>C. 100-250</v>
      </c>
      <c r="AA314" s="197">
        <v>137</v>
      </c>
      <c r="AB314" s="85">
        <f>IFERROR(Table14[[#This Row],[Phone number available]]/Table14[[#This Row],[Distinct leads]],0)</f>
        <v>0.99275362318840576</v>
      </c>
      <c r="AC314" s="84">
        <v>54</v>
      </c>
      <c r="AD314" s="100">
        <f>IFERROR(Table14[[#This Row],[Email available]]/Table14[[#This Row],[Distinct leads]],0)</f>
        <v>0.39130434782608697</v>
      </c>
      <c r="AE314" s="81">
        <v>14</v>
      </c>
      <c r="AF314" s="102">
        <f>IFERROR(Table14[[#This Row],[HNI (as per customer segmentation)]]/Table14[[#This Row],[Phone number available]],0)</f>
        <v>0.10218978102189781</v>
      </c>
      <c r="AG314" s="18">
        <v>65</v>
      </c>
      <c r="AH314" s="9">
        <f>IFERROR(Table14[[#This Row],[MB Registered]]/Table14[[#This Row],[Phone number available]],0)</f>
        <v>0.47445255474452552</v>
      </c>
      <c r="AI314" s="18">
        <v>46</v>
      </c>
      <c r="AJ314" s="9">
        <f>IFERROR(Table14[[#This Row],[IB Registered]]/Table14[[#This Row],[Phone number available]],0)</f>
        <v>0.33576642335766421</v>
      </c>
      <c r="AK314" s="18">
        <v>115</v>
      </c>
      <c r="AL314" s="9">
        <f>IFERROR(Table14[[#This Row],[MB Eligible]]/Table14[[#This Row],[Phone number available]],0)</f>
        <v>0.83941605839416056</v>
      </c>
      <c r="AM314" s="18">
        <v>61</v>
      </c>
      <c r="AN314" s="82">
        <f>IFERROR(Table14[[#This Row],[IB Eligible]]/Table14[[#This Row],[Phone number available]],0)</f>
        <v>0.44525547445255476</v>
      </c>
      <c r="AO314" s="98">
        <f>Table14[[#This Row],[Phone number available]]/$AT$2</f>
        <v>0.23784722222222221</v>
      </c>
    </row>
    <row r="315" spans="1:41" x14ac:dyDescent="0.35">
      <c r="A315" s="11">
        <v>335</v>
      </c>
      <c r="B315" s="5" t="s">
        <v>313</v>
      </c>
      <c r="C315" s="5" t="s">
        <v>356</v>
      </c>
      <c r="D315" s="5" t="s">
        <v>649</v>
      </c>
      <c r="E315" s="6">
        <v>39461</v>
      </c>
      <c r="F315" s="7">
        <f t="shared" ca="1" si="41"/>
        <v>17</v>
      </c>
      <c r="G315" s="5">
        <v>6</v>
      </c>
      <c r="H31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15" s="57">
        <v>26.106097999999999</v>
      </c>
      <c r="J315" s="34">
        <v>3.0742859999999999</v>
      </c>
      <c r="K315" s="34">
        <f t="shared" si="42"/>
        <v>29.180384</v>
      </c>
      <c r="L315" s="67">
        <f t="shared" si="39"/>
        <v>1.070070678552147E-3</v>
      </c>
      <c r="M315" s="34">
        <v>65.050540999999996</v>
      </c>
      <c r="N315" s="79">
        <f t="shared" si="40"/>
        <v>1.2182154398365911E-3</v>
      </c>
      <c r="O315" s="80">
        <v>3116</v>
      </c>
      <c r="P315" s="68">
        <f>Table14[[#This Row],[Customer Regisered on MB]]/$O$1</f>
        <v>1.0551198539627436E-3</v>
      </c>
      <c r="Q315" s="194">
        <v>108</v>
      </c>
      <c r="R315" s="107">
        <v>264</v>
      </c>
      <c r="S315" s="107">
        <v>21</v>
      </c>
      <c r="T315" s="107">
        <v>13</v>
      </c>
      <c r="U315" s="195">
        <v>0</v>
      </c>
      <c r="V315" s="16">
        <f>SUM(Table14[[#This Row],[MB Registration]:[Standalone upsell + Rnwl]])</f>
        <v>406</v>
      </c>
      <c r="W315" s="8">
        <v>416</v>
      </c>
      <c r="X315" s="9">
        <f t="shared" si="43"/>
        <v>-2.4630541871921263E-2</v>
      </c>
      <c r="Y315" s="8">
        <f t="shared" si="44"/>
        <v>-10</v>
      </c>
      <c r="Z315" s="42" t="str">
        <f t="shared" si="45"/>
        <v>D. 240-500</v>
      </c>
      <c r="AA315" s="197">
        <v>416</v>
      </c>
      <c r="AB315" s="85">
        <f>IFERROR(Table14[[#This Row],[Phone number available]]/Table14[[#This Row],[Distinct leads]],0)</f>
        <v>1</v>
      </c>
      <c r="AC315" s="84">
        <v>197</v>
      </c>
      <c r="AD315" s="100">
        <f>IFERROR(Table14[[#This Row],[Email available]]/Table14[[#This Row],[Distinct leads]],0)</f>
        <v>0.47355769230769229</v>
      </c>
      <c r="AE315" s="81">
        <v>21</v>
      </c>
      <c r="AF315" s="102">
        <f>IFERROR(Table14[[#This Row],[HNI (as per customer segmentation)]]/Table14[[#This Row],[Phone number available]],0)</f>
        <v>5.0480769230769232E-2</v>
      </c>
      <c r="AG315" s="18">
        <v>124</v>
      </c>
      <c r="AH315" s="9">
        <f>IFERROR(Table14[[#This Row],[MB Registered]]/Table14[[#This Row],[Phone number available]],0)</f>
        <v>0.29807692307692307</v>
      </c>
      <c r="AI315" s="18">
        <v>80</v>
      </c>
      <c r="AJ315" s="9">
        <f>IFERROR(Table14[[#This Row],[IB Registered]]/Table14[[#This Row],[Phone number available]],0)</f>
        <v>0.19230769230769232</v>
      </c>
      <c r="AK315" s="18">
        <v>284</v>
      </c>
      <c r="AL315" s="9">
        <f>IFERROR(Table14[[#This Row],[MB Eligible]]/Table14[[#This Row],[Phone number available]],0)</f>
        <v>0.68269230769230771</v>
      </c>
      <c r="AM315" s="18">
        <v>139</v>
      </c>
      <c r="AN315" s="82">
        <f>IFERROR(Table14[[#This Row],[IB Eligible]]/Table14[[#This Row],[Phone number available]],0)</f>
        <v>0.33413461538461536</v>
      </c>
      <c r="AO315" s="98">
        <f>Table14[[#This Row],[Phone number available]]/$AT$2</f>
        <v>0.72222222222222221</v>
      </c>
    </row>
    <row r="316" spans="1:41" x14ac:dyDescent="0.35">
      <c r="A316" s="11">
        <v>336</v>
      </c>
      <c r="B316" s="5" t="s">
        <v>314</v>
      </c>
      <c r="C316" s="5" t="s">
        <v>340</v>
      </c>
      <c r="D316" s="5" t="s">
        <v>650</v>
      </c>
      <c r="E316" s="6">
        <v>39535</v>
      </c>
      <c r="F316" s="7">
        <f t="shared" ca="1" si="41"/>
        <v>17</v>
      </c>
      <c r="G316" s="5">
        <v>8</v>
      </c>
      <c r="H31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16" s="57">
        <v>18.120501000000001</v>
      </c>
      <c r="J316" s="34">
        <v>4.8028969999999997</v>
      </c>
      <c r="K316" s="34">
        <f t="shared" si="42"/>
        <v>22.923397999999999</v>
      </c>
      <c r="L316" s="67">
        <f t="shared" si="39"/>
        <v>8.4062142748296E-4</v>
      </c>
      <c r="M316" s="34">
        <v>44.343653000000003</v>
      </c>
      <c r="N316" s="79">
        <f t="shared" si="40"/>
        <v>8.3043310498149702E-4</v>
      </c>
      <c r="O316" s="80">
        <v>4539</v>
      </c>
      <c r="P316" s="68">
        <f>Table14[[#This Row],[Customer Regisered on MB]]/$O$1</f>
        <v>1.536966950300672E-3</v>
      </c>
      <c r="Q316" s="194">
        <v>15</v>
      </c>
      <c r="R316" s="107">
        <v>142</v>
      </c>
      <c r="S316" s="107">
        <v>6</v>
      </c>
      <c r="T316" s="107">
        <v>11</v>
      </c>
      <c r="U316" s="195">
        <v>0</v>
      </c>
      <c r="V316" s="16">
        <f>SUM(Table14[[#This Row],[MB Registration]:[Standalone upsell + Rnwl]])</f>
        <v>174</v>
      </c>
      <c r="W316" s="8">
        <v>180</v>
      </c>
      <c r="X316" s="9">
        <f t="shared" si="43"/>
        <v>-3.4482758620689724E-2</v>
      </c>
      <c r="Y316" s="8">
        <f t="shared" si="44"/>
        <v>-6</v>
      </c>
      <c r="Z316" s="42" t="str">
        <f t="shared" si="45"/>
        <v>C. 100-250</v>
      </c>
      <c r="AA316" s="197">
        <v>180</v>
      </c>
      <c r="AB316" s="85">
        <f>IFERROR(Table14[[#This Row],[Phone number available]]/Table14[[#This Row],[Distinct leads]],0)</f>
        <v>1</v>
      </c>
      <c r="AC316" s="84">
        <v>85</v>
      </c>
      <c r="AD316" s="100">
        <f>IFERROR(Table14[[#This Row],[Email available]]/Table14[[#This Row],[Distinct leads]],0)</f>
        <v>0.47222222222222221</v>
      </c>
      <c r="AE316" s="81">
        <v>25</v>
      </c>
      <c r="AF316" s="102">
        <f>IFERROR(Table14[[#This Row],[HNI (as per customer segmentation)]]/Table14[[#This Row],[Phone number available]],0)</f>
        <v>0.1388888888888889</v>
      </c>
      <c r="AG316" s="18">
        <v>122</v>
      </c>
      <c r="AH316" s="9">
        <f>IFERROR(Table14[[#This Row],[MB Registered]]/Table14[[#This Row],[Phone number available]],0)</f>
        <v>0.67777777777777781</v>
      </c>
      <c r="AI316" s="18">
        <v>81</v>
      </c>
      <c r="AJ316" s="9">
        <f>IFERROR(Table14[[#This Row],[IB Registered]]/Table14[[#This Row],[Phone number available]],0)</f>
        <v>0.45</v>
      </c>
      <c r="AK316" s="18">
        <v>135</v>
      </c>
      <c r="AL316" s="9">
        <f>IFERROR(Table14[[#This Row],[MB Eligible]]/Table14[[#This Row],[Phone number available]],0)</f>
        <v>0.75</v>
      </c>
      <c r="AM316" s="18">
        <v>107</v>
      </c>
      <c r="AN316" s="82">
        <f>IFERROR(Table14[[#This Row],[IB Eligible]]/Table14[[#This Row],[Phone number available]],0)</f>
        <v>0.59444444444444444</v>
      </c>
      <c r="AO316" s="98">
        <f>Table14[[#This Row],[Phone number available]]/$AT$2</f>
        <v>0.3125</v>
      </c>
    </row>
    <row r="317" spans="1:41" x14ac:dyDescent="0.35">
      <c r="A317" s="11">
        <v>337</v>
      </c>
      <c r="B317" s="5" t="s">
        <v>190</v>
      </c>
      <c r="C317" s="5" t="s">
        <v>175</v>
      </c>
      <c r="D317" s="5" t="s">
        <v>206</v>
      </c>
      <c r="E317" s="6">
        <v>39903</v>
      </c>
      <c r="F317" s="7">
        <f t="shared" ca="1" si="41"/>
        <v>16</v>
      </c>
      <c r="G317" s="5">
        <v>8</v>
      </c>
      <c r="H31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17" s="57">
        <v>50.74</v>
      </c>
      <c r="J317" s="34">
        <v>8.9693760000000005</v>
      </c>
      <c r="K317" s="34">
        <f t="shared" si="42"/>
        <v>59.709376000000006</v>
      </c>
      <c r="L317" s="67">
        <f t="shared" si="39"/>
        <v>2.1895960139607924E-3</v>
      </c>
      <c r="M317" s="34">
        <v>56.953561000000001</v>
      </c>
      <c r="N317" s="79">
        <f t="shared" si="40"/>
        <v>1.0665815579285517E-3</v>
      </c>
      <c r="O317" s="80">
        <v>9855</v>
      </c>
      <c r="P317" s="68">
        <f>Table14[[#This Row],[Customer Regisered on MB]]/$O$1</f>
        <v>3.337036636971386E-3</v>
      </c>
      <c r="Q317" s="194">
        <v>187</v>
      </c>
      <c r="R317" s="107">
        <v>203</v>
      </c>
      <c r="S317" s="107">
        <v>15</v>
      </c>
      <c r="T317" s="107">
        <v>8</v>
      </c>
      <c r="U317" s="195">
        <v>0</v>
      </c>
      <c r="V317" s="16">
        <f>SUM(Table14[[#This Row],[MB Registration]:[Standalone upsell + Rnwl]])</f>
        <v>413</v>
      </c>
      <c r="W317" s="8">
        <v>431</v>
      </c>
      <c r="X317" s="9">
        <f t="shared" si="43"/>
        <v>-4.3583535108958849E-2</v>
      </c>
      <c r="Y317" s="8">
        <f t="shared" si="44"/>
        <v>-18</v>
      </c>
      <c r="Z317" s="42" t="str">
        <f t="shared" si="45"/>
        <v>D. 240-500</v>
      </c>
      <c r="AA317" s="197">
        <v>431</v>
      </c>
      <c r="AB317" s="85">
        <f>IFERROR(Table14[[#This Row],[Phone number available]]/Table14[[#This Row],[Distinct leads]],0)</f>
        <v>1</v>
      </c>
      <c r="AC317" s="84">
        <v>106</v>
      </c>
      <c r="AD317" s="100">
        <f>IFERROR(Table14[[#This Row],[Email available]]/Table14[[#This Row],[Distinct leads]],0)</f>
        <v>0.24593967517401391</v>
      </c>
      <c r="AE317" s="81">
        <v>36</v>
      </c>
      <c r="AF317" s="102">
        <f>IFERROR(Table14[[#This Row],[HNI (as per customer segmentation)]]/Table14[[#This Row],[Phone number available]],0)</f>
        <v>8.3526682134570762E-2</v>
      </c>
      <c r="AG317" s="18">
        <v>187</v>
      </c>
      <c r="AH317" s="9">
        <f>IFERROR(Table14[[#This Row],[MB Registered]]/Table14[[#This Row],[Phone number available]],0)</f>
        <v>0.43387470997679817</v>
      </c>
      <c r="AI317" s="18">
        <v>54</v>
      </c>
      <c r="AJ317" s="9">
        <f>IFERROR(Table14[[#This Row],[IB Registered]]/Table14[[#This Row],[Phone number available]],0)</f>
        <v>0.12529002320185614</v>
      </c>
      <c r="AK317" s="18">
        <v>375</v>
      </c>
      <c r="AL317" s="9">
        <f>IFERROR(Table14[[#This Row],[MB Eligible]]/Table14[[#This Row],[Phone number available]],0)</f>
        <v>0.87006960556844548</v>
      </c>
      <c r="AM317" s="18">
        <v>117</v>
      </c>
      <c r="AN317" s="82">
        <f>IFERROR(Table14[[#This Row],[IB Eligible]]/Table14[[#This Row],[Phone number available]],0)</f>
        <v>0.27146171693735499</v>
      </c>
      <c r="AO317" s="98">
        <f>Table14[[#This Row],[Phone number available]]/$AT$2</f>
        <v>0.74826388888888884</v>
      </c>
    </row>
    <row r="318" spans="1:41" x14ac:dyDescent="0.35">
      <c r="A318" s="11">
        <v>338</v>
      </c>
      <c r="B318" s="5" t="s">
        <v>188</v>
      </c>
      <c r="C318" s="5" t="s">
        <v>343</v>
      </c>
      <c r="D318" s="5" t="s">
        <v>651</v>
      </c>
      <c r="E318" s="6">
        <v>40980</v>
      </c>
      <c r="F318" s="7">
        <f t="shared" ca="1" si="41"/>
        <v>13</v>
      </c>
      <c r="G318" s="5">
        <v>4</v>
      </c>
      <c r="H318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318" s="57">
        <v>6.7005559999999997</v>
      </c>
      <c r="J318" s="34">
        <v>0.56682100000000002</v>
      </c>
      <c r="K318" s="34">
        <f t="shared" si="42"/>
        <v>7.2673769999999998</v>
      </c>
      <c r="L318" s="67">
        <f t="shared" si="39"/>
        <v>2.6650118921273499E-4</v>
      </c>
      <c r="M318" s="34">
        <v>10.191542999999999</v>
      </c>
      <c r="N318" s="79">
        <f t="shared" si="40"/>
        <v>1.9085921265986905E-4</v>
      </c>
      <c r="O318" s="80">
        <v>469</v>
      </c>
      <c r="P318" s="68">
        <f>Table14[[#This Row],[Customer Regisered on MB]]/$O$1</f>
        <v>1.5880975979092645E-4</v>
      </c>
      <c r="Q318" s="194">
        <v>26</v>
      </c>
      <c r="R318" s="107">
        <v>111</v>
      </c>
      <c r="S318" s="107">
        <v>5</v>
      </c>
      <c r="T318" s="107">
        <v>11</v>
      </c>
      <c r="U318" s="195">
        <v>0</v>
      </c>
      <c r="V318" s="16">
        <f>SUM(Table14[[#This Row],[MB Registration]:[Standalone upsell + Rnwl]])</f>
        <v>153</v>
      </c>
      <c r="W318" s="8">
        <v>145</v>
      </c>
      <c r="X318" s="9">
        <f t="shared" si="43"/>
        <v>5.2287581699346442E-2</v>
      </c>
      <c r="Y318" s="8">
        <f t="shared" si="44"/>
        <v>8</v>
      </c>
      <c r="Z318" s="42" t="str">
        <f t="shared" si="45"/>
        <v>C. 100-250</v>
      </c>
      <c r="AA318" s="197">
        <v>145</v>
      </c>
      <c r="AB318" s="85">
        <f>IFERROR(Table14[[#This Row],[Phone number available]]/Table14[[#This Row],[Distinct leads]],0)</f>
        <v>1</v>
      </c>
      <c r="AC318" s="84">
        <v>18</v>
      </c>
      <c r="AD318" s="100">
        <f>IFERROR(Table14[[#This Row],[Email available]]/Table14[[#This Row],[Distinct leads]],0)</f>
        <v>0.12413793103448276</v>
      </c>
      <c r="AE318" s="81">
        <v>22</v>
      </c>
      <c r="AF318" s="102">
        <f>IFERROR(Table14[[#This Row],[HNI (as per customer segmentation)]]/Table14[[#This Row],[Phone number available]],0)</f>
        <v>0.15172413793103448</v>
      </c>
      <c r="AG318" s="18">
        <v>58</v>
      </c>
      <c r="AH318" s="9">
        <f>IFERROR(Table14[[#This Row],[MB Registered]]/Table14[[#This Row],[Phone number available]],0)</f>
        <v>0.4</v>
      </c>
      <c r="AI318" s="18">
        <v>15</v>
      </c>
      <c r="AJ318" s="9">
        <f>IFERROR(Table14[[#This Row],[IB Registered]]/Table14[[#This Row],[Phone number available]],0)</f>
        <v>0.10344827586206896</v>
      </c>
      <c r="AK318" s="18">
        <v>123</v>
      </c>
      <c r="AL318" s="9">
        <f>IFERROR(Table14[[#This Row],[MB Eligible]]/Table14[[#This Row],[Phone number available]],0)</f>
        <v>0.84827586206896555</v>
      </c>
      <c r="AM318" s="18">
        <v>22</v>
      </c>
      <c r="AN318" s="82">
        <f>IFERROR(Table14[[#This Row],[IB Eligible]]/Table14[[#This Row],[Phone number available]],0)</f>
        <v>0.15172413793103448</v>
      </c>
      <c r="AO318" s="98">
        <f>Table14[[#This Row],[Phone number available]]/$AT$2</f>
        <v>0.2517361111111111</v>
      </c>
    </row>
    <row r="319" spans="1:41" x14ac:dyDescent="0.35">
      <c r="A319" s="11">
        <v>339</v>
      </c>
      <c r="B319" s="5" t="s">
        <v>181</v>
      </c>
      <c r="C319" s="5" t="s">
        <v>356</v>
      </c>
      <c r="D319" s="5" t="s">
        <v>652</v>
      </c>
      <c r="E319" s="6">
        <v>41180</v>
      </c>
      <c r="F319" s="7">
        <f t="shared" ca="1" si="41"/>
        <v>12</v>
      </c>
      <c r="G319" s="5">
        <v>8</v>
      </c>
      <c r="H31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19" s="57">
        <v>33.885902000000002</v>
      </c>
      <c r="J319" s="34">
        <v>6.7282729999999997</v>
      </c>
      <c r="K319" s="34">
        <f t="shared" si="42"/>
        <v>40.614175000000003</v>
      </c>
      <c r="L319" s="67">
        <f t="shared" si="39"/>
        <v>1.4893579810699423E-3</v>
      </c>
      <c r="M319" s="34">
        <v>98.461422999999996</v>
      </c>
      <c r="N319" s="79">
        <f t="shared" si="40"/>
        <v>1.8439081963496913E-3</v>
      </c>
      <c r="O319" s="80">
        <v>4054</v>
      </c>
      <c r="P319" s="68">
        <f>Table14[[#This Row],[Customer Regisered on MB]]/$O$1</f>
        <v>1.3727393735445965E-3</v>
      </c>
      <c r="Q319" s="194">
        <v>194</v>
      </c>
      <c r="R319" s="107">
        <v>374</v>
      </c>
      <c r="S319" s="107">
        <v>19</v>
      </c>
      <c r="T319" s="107">
        <v>23</v>
      </c>
      <c r="U319" s="195">
        <v>2</v>
      </c>
      <c r="V319" s="16">
        <f>SUM(Table14[[#This Row],[MB Registration]:[Standalone upsell + Rnwl]])</f>
        <v>612</v>
      </c>
      <c r="W319" s="8">
        <v>611</v>
      </c>
      <c r="X319" s="9">
        <f t="shared" si="43"/>
        <v>1.6339869281045694E-3</v>
      </c>
      <c r="Y319" s="8">
        <f t="shared" si="44"/>
        <v>1</v>
      </c>
      <c r="Z319" s="42" t="str">
        <f t="shared" si="45"/>
        <v>E. 500-750</v>
      </c>
      <c r="AA319" s="197">
        <v>611</v>
      </c>
      <c r="AB319" s="85">
        <f>IFERROR(Table14[[#This Row],[Phone number available]]/Table14[[#This Row],[Distinct leads]],0)</f>
        <v>1</v>
      </c>
      <c r="AC319" s="84">
        <v>303</v>
      </c>
      <c r="AD319" s="100">
        <f>IFERROR(Table14[[#This Row],[Email available]]/Table14[[#This Row],[Distinct leads]],0)</f>
        <v>0.49590834697217678</v>
      </c>
      <c r="AE319" s="81">
        <v>40</v>
      </c>
      <c r="AF319" s="102">
        <f>IFERROR(Table14[[#This Row],[HNI (as per customer segmentation)]]/Table14[[#This Row],[Phone number available]],0)</f>
        <v>6.5466448445171854E-2</v>
      </c>
      <c r="AG319" s="18">
        <v>242</v>
      </c>
      <c r="AH319" s="9">
        <f>IFERROR(Table14[[#This Row],[MB Registered]]/Table14[[#This Row],[Phone number available]],0)</f>
        <v>0.39607201309328971</v>
      </c>
      <c r="AI319" s="18">
        <v>124</v>
      </c>
      <c r="AJ319" s="9">
        <f>IFERROR(Table14[[#This Row],[IB Registered]]/Table14[[#This Row],[Phone number available]],0)</f>
        <v>0.20294599018003273</v>
      </c>
      <c r="AK319" s="18">
        <v>512</v>
      </c>
      <c r="AL319" s="9">
        <f>IFERROR(Table14[[#This Row],[MB Eligible]]/Table14[[#This Row],[Phone number available]],0)</f>
        <v>0.83797054009819971</v>
      </c>
      <c r="AM319" s="18">
        <v>270</v>
      </c>
      <c r="AN319" s="82">
        <f>IFERROR(Table14[[#This Row],[IB Eligible]]/Table14[[#This Row],[Phone number available]],0)</f>
        <v>0.44189852700491</v>
      </c>
      <c r="AO319" s="98">
        <f>Table14[[#This Row],[Phone number available]]/$AT$2</f>
        <v>1.0607638888888888</v>
      </c>
    </row>
    <row r="320" spans="1:41" x14ac:dyDescent="0.35">
      <c r="A320" s="11">
        <v>340</v>
      </c>
      <c r="B320" s="5" t="s">
        <v>222</v>
      </c>
      <c r="C320" s="5" t="s">
        <v>343</v>
      </c>
      <c r="D320" s="5" t="s">
        <v>653</v>
      </c>
      <c r="E320" s="6">
        <v>41304</v>
      </c>
      <c r="F320" s="7">
        <f t="shared" ca="1" si="41"/>
        <v>12</v>
      </c>
      <c r="G320" s="5">
        <v>3</v>
      </c>
      <c r="H320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320" s="57">
        <v>6.0701939999999999</v>
      </c>
      <c r="J320" s="34">
        <v>6.5336000000000005E-2</v>
      </c>
      <c r="K320" s="34">
        <f t="shared" si="42"/>
        <v>6.1355300000000002</v>
      </c>
      <c r="L320" s="67">
        <f t="shared" si="39"/>
        <v>2.2499535134208837E-4</v>
      </c>
      <c r="M320" s="34">
        <v>1.754799</v>
      </c>
      <c r="N320" s="79">
        <f t="shared" si="40"/>
        <v>3.2862497417351386E-5</v>
      </c>
      <c r="O320" s="80">
        <v>624</v>
      </c>
      <c r="P320" s="68">
        <f>Table14[[#This Row],[Customer Regisered on MB]]/$O$1</f>
        <v>2.1129486164080618E-4</v>
      </c>
      <c r="Q320" s="194">
        <v>50</v>
      </c>
      <c r="R320" s="107">
        <v>8</v>
      </c>
      <c r="S320" s="107">
        <v>4</v>
      </c>
      <c r="T320" s="107">
        <v>2</v>
      </c>
      <c r="U320" s="195">
        <v>0</v>
      </c>
      <c r="V320" s="16">
        <f>SUM(Table14[[#This Row],[MB Registration]:[Standalone upsell + Rnwl]])</f>
        <v>64</v>
      </c>
      <c r="W320" s="8">
        <v>65</v>
      </c>
      <c r="X320" s="9">
        <f t="shared" si="43"/>
        <v>-1.5625E-2</v>
      </c>
      <c r="Y320" s="8">
        <f t="shared" si="44"/>
        <v>-1</v>
      </c>
      <c r="Z320" s="42" t="str">
        <f t="shared" si="45"/>
        <v>B. 50-100</v>
      </c>
      <c r="AA320" s="197">
        <v>65</v>
      </c>
      <c r="AB320" s="85">
        <f>IFERROR(Table14[[#This Row],[Phone number available]]/Table14[[#This Row],[Distinct leads]],0)</f>
        <v>1</v>
      </c>
      <c r="AC320" s="84">
        <v>17</v>
      </c>
      <c r="AD320" s="100">
        <f>IFERROR(Table14[[#This Row],[Email available]]/Table14[[#This Row],[Distinct leads]],0)</f>
        <v>0.26153846153846155</v>
      </c>
      <c r="AE320" s="81">
        <v>2</v>
      </c>
      <c r="AF320" s="102">
        <f>IFERROR(Table14[[#This Row],[HNI (as per customer segmentation)]]/Table14[[#This Row],[Phone number available]],0)</f>
        <v>3.0769230769230771E-2</v>
      </c>
      <c r="AG320" s="18">
        <v>10</v>
      </c>
      <c r="AH320" s="9">
        <f>IFERROR(Table14[[#This Row],[MB Registered]]/Table14[[#This Row],[Phone number available]],0)</f>
        <v>0.15384615384615385</v>
      </c>
      <c r="AI320" s="18">
        <v>2</v>
      </c>
      <c r="AJ320" s="9">
        <f>IFERROR(Table14[[#This Row],[IB Registered]]/Table14[[#This Row],[Phone number available]],0)</f>
        <v>3.0769230769230771E-2</v>
      </c>
      <c r="AK320" s="18">
        <v>63</v>
      </c>
      <c r="AL320" s="9">
        <f>IFERROR(Table14[[#This Row],[MB Eligible]]/Table14[[#This Row],[Phone number available]],0)</f>
        <v>0.96923076923076923</v>
      </c>
      <c r="AM320" s="18">
        <v>14</v>
      </c>
      <c r="AN320" s="82">
        <f>IFERROR(Table14[[#This Row],[IB Eligible]]/Table14[[#This Row],[Phone number available]],0)</f>
        <v>0.2153846153846154</v>
      </c>
      <c r="AO320" s="98">
        <f>Table14[[#This Row],[Phone number available]]/$AT$2</f>
        <v>0.11284722222222222</v>
      </c>
    </row>
    <row r="321" spans="1:41" x14ac:dyDescent="0.35">
      <c r="A321" s="11">
        <v>341</v>
      </c>
      <c r="B321" s="5" t="s">
        <v>222</v>
      </c>
      <c r="C321" s="5" t="s">
        <v>175</v>
      </c>
      <c r="D321" s="5" t="s">
        <v>229</v>
      </c>
      <c r="E321" s="6">
        <v>41331</v>
      </c>
      <c r="F321" s="7">
        <f t="shared" ca="1" si="41"/>
        <v>12</v>
      </c>
      <c r="G321" s="5">
        <v>7</v>
      </c>
      <c r="H32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21" s="57">
        <v>29.050339999999998</v>
      </c>
      <c r="J321" s="34">
        <v>4.0138249999999998</v>
      </c>
      <c r="K321" s="34">
        <f t="shared" si="42"/>
        <v>33.064164999999996</v>
      </c>
      <c r="L321" s="67">
        <f t="shared" si="39"/>
        <v>1.2124923879449339E-3</v>
      </c>
      <c r="M321" s="34">
        <v>19.440466000000001</v>
      </c>
      <c r="N321" s="79">
        <f t="shared" si="40"/>
        <v>3.6406577831256311E-4</v>
      </c>
      <c r="O321" s="80">
        <v>3304</v>
      </c>
      <c r="P321" s="68">
        <f>Table14[[#This Row],[Customer Regisered on MB]]/$O$1</f>
        <v>1.118779203303243E-3</v>
      </c>
      <c r="Q321" s="194">
        <v>253</v>
      </c>
      <c r="R321" s="107">
        <v>109</v>
      </c>
      <c r="S321" s="107">
        <v>22</v>
      </c>
      <c r="T321" s="107">
        <v>2</v>
      </c>
      <c r="U321" s="195">
        <v>0</v>
      </c>
      <c r="V321" s="16">
        <f>SUM(Table14[[#This Row],[MB Registration]:[Standalone upsell + Rnwl]])</f>
        <v>386</v>
      </c>
      <c r="W321" s="8">
        <v>391</v>
      </c>
      <c r="X321" s="9">
        <f t="shared" si="43"/>
        <v>-1.2953367875647714E-2</v>
      </c>
      <c r="Y321" s="8">
        <f t="shared" si="44"/>
        <v>-5</v>
      </c>
      <c r="Z321" s="42" t="str">
        <f t="shared" si="45"/>
        <v>D. 240-500</v>
      </c>
      <c r="AA321" s="197">
        <v>391</v>
      </c>
      <c r="AB321" s="85">
        <f>IFERROR(Table14[[#This Row],[Phone number available]]/Table14[[#This Row],[Distinct leads]],0)</f>
        <v>1</v>
      </c>
      <c r="AC321" s="84">
        <v>74</v>
      </c>
      <c r="AD321" s="100">
        <f>IFERROR(Table14[[#This Row],[Email available]]/Table14[[#This Row],[Distinct leads]],0)</f>
        <v>0.18925831202046037</v>
      </c>
      <c r="AE321" s="81">
        <v>9</v>
      </c>
      <c r="AF321" s="102">
        <f>IFERROR(Table14[[#This Row],[HNI (as per customer segmentation)]]/Table14[[#This Row],[Phone number available]],0)</f>
        <v>2.3017902813299233E-2</v>
      </c>
      <c r="AG321" s="18">
        <v>79</v>
      </c>
      <c r="AH321" s="9">
        <f>IFERROR(Table14[[#This Row],[MB Registered]]/Table14[[#This Row],[Phone number available]],0)</f>
        <v>0.20204603580562661</v>
      </c>
      <c r="AI321" s="18">
        <v>23</v>
      </c>
      <c r="AJ321" s="9">
        <f>IFERROR(Table14[[#This Row],[IB Registered]]/Table14[[#This Row],[Phone number available]],0)</f>
        <v>5.8823529411764705E-2</v>
      </c>
      <c r="AK321" s="18">
        <v>346</v>
      </c>
      <c r="AL321" s="9">
        <f>IFERROR(Table14[[#This Row],[MB Eligible]]/Table14[[#This Row],[Phone number available]],0)</f>
        <v>0.88491048593350385</v>
      </c>
      <c r="AM321" s="18">
        <v>68</v>
      </c>
      <c r="AN321" s="82">
        <f>IFERROR(Table14[[#This Row],[IB Eligible]]/Table14[[#This Row],[Phone number available]],0)</f>
        <v>0.17391304347826086</v>
      </c>
      <c r="AO321" s="98">
        <f>Table14[[#This Row],[Phone number available]]/$AT$2</f>
        <v>0.67881944444444442</v>
      </c>
    </row>
    <row r="322" spans="1:41" x14ac:dyDescent="0.35">
      <c r="A322" s="11">
        <v>342</v>
      </c>
      <c r="B322" s="5" t="s">
        <v>222</v>
      </c>
      <c r="C322" s="5" t="s">
        <v>175</v>
      </c>
      <c r="D322" s="5" t="s">
        <v>231</v>
      </c>
      <c r="E322" s="6">
        <v>41361</v>
      </c>
      <c r="F322" s="7">
        <f t="shared" ca="1" si="41"/>
        <v>12</v>
      </c>
      <c r="G322" s="5">
        <v>6</v>
      </c>
      <c r="H32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22" s="57">
        <v>28.613271000000001</v>
      </c>
      <c r="J322" s="34">
        <v>2.8453179999999998</v>
      </c>
      <c r="K322" s="34">
        <f t="shared" si="42"/>
        <v>31.458589</v>
      </c>
      <c r="L322" s="67">
        <f t="shared" si="39"/>
        <v>1.1536144855915228E-3</v>
      </c>
      <c r="M322" s="34">
        <v>16.387091000000002</v>
      </c>
      <c r="N322" s="79">
        <f t="shared" si="40"/>
        <v>3.0688456949508298E-4</v>
      </c>
      <c r="O322" s="80">
        <v>3446</v>
      </c>
      <c r="P322" s="68">
        <f>Table14[[#This Row],[Customer Regisered on MB]]/$O$1</f>
        <v>1.1668623288689393E-3</v>
      </c>
      <c r="Q322" s="194">
        <v>272</v>
      </c>
      <c r="R322" s="107">
        <v>96</v>
      </c>
      <c r="S322" s="107">
        <v>33</v>
      </c>
      <c r="T322" s="107">
        <v>11</v>
      </c>
      <c r="U322" s="195">
        <v>0</v>
      </c>
      <c r="V322" s="16">
        <f>SUM(Table14[[#This Row],[MB Registration]:[Standalone upsell + Rnwl]])</f>
        <v>412</v>
      </c>
      <c r="W322" s="8">
        <v>416</v>
      </c>
      <c r="X322" s="9">
        <f t="shared" si="43"/>
        <v>-9.7087378640776656E-3</v>
      </c>
      <c r="Y322" s="8">
        <f t="shared" si="44"/>
        <v>-4</v>
      </c>
      <c r="Z322" s="42" t="str">
        <f t="shared" si="45"/>
        <v>D. 240-500</v>
      </c>
      <c r="AA322" s="197">
        <v>416</v>
      </c>
      <c r="AB322" s="85">
        <f>IFERROR(Table14[[#This Row],[Phone number available]]/Table14[[#This Row],[Distinct leads]],0)</f>
        <v>1</v>
      </c>
      <c r="AC322" s="84">
        <v>84</v>
      </c>
      <c r="AD322" s="100">
        <f>IFERROR(Table14[[#This Row],[Email available]]/Table14[[#This Row],[Distinct leads]],0)</f>
        <v>0.20192307692307693</v>
      </c>
      <c r="AE322" s="81">
        <v>5</v>
      </c>
      <c r="AF322" s="102">
        <f>IFERROR(Table14[[#This Row],[HNI (as per customer segmentation)]]/Table14[[#This Row],[Phone number available]],0)</f>
        <v>1.201923076923077E-2</v>
      </c>
      <c r="AG322" s="18">
        <v>68</v>
      </c>
      <c r="AH322" s="9">
        <f>IFERROR(Table14[[#This Row],[MB Registered]]/Table14[[#This Row],[Phone number available]],0)</f>
        <v>0.16346153846153846</v>
      </c>
      <c r="AI322" s="18">
        <v>27</v>
      </c>
      <c r="AJ322" s="9">
        <f>IFERROR(Table14[[#This Row],[IB Registered]]/Table14[[#This Row],[Phone number available]],0)</f>
        <v>6.4903846153846159E-2</v>
      </c>
      <c r="AK322" s="18">
        <v>373</v>
      </c>
      <c r="AL322" s="9">
        <f>IFERROR(Table14[[#This Row],[MB Eligible]]/Table14[[#This Row],[Phone number available]],0)</f>
        <v>0.89663461538461542</v>
      </c>
      <c r="AM322" s="18">
        <v>85</v>
      </c>
      <c r="AN322" s="82">
        <f>IFERROR(Table14[[#This Row],[IB Eligible]]/Table14[[#This Row],[Phone number available]],0)</f>
        <v>0.20432692307692307</v>
      </c>
      <c r="AO322" s="98">
        <f>Table14[[#This Row],[Phone number available]]/$AT$2</f>
        <v>0.72222222222222221</v>
      </c>
    </row>
    <row r="323" spans="1:41" x14ac:dyDescent="0.35">
      <c r="A323" s="11">
        <v>343</v>
      </c>
      <c r="B323" s="5" t="s">
        <v>184</v>
      </c>
      <c r="C323" s="5" t="s">
        <v>343</v>
      </c>
      <c r="D323" s="5" t="s">
        <v>654</v>
      </c>
      <c r="E323" s="6">
        <v>41345</v>
      </c>
      <c r="F323" s="7">
        <f t="shared" ca="1" si="41"/>
        <v>12</v>
      </c>
      <c r="G323" s="5">
        <v>3</v>
      </c>
      <c r="H323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323" s="57">
        <v>6.7857560000000001</v>
      </c>
      <c r="J323" s="34">
        <v>0.97795399999999999</v>
      </c>
      <c r="K323" s="34">
        <f t="shared" si="42"/>
        <v>7.7637099999999997</v>
      </c>
      <c r="L323" s="67">
        <f t="shared" si="39"/>
        <v>2.847021625137657E-4</v>
      </c>
      <c r="M323" s="34">
        <v>3.1139960000000002</v>
      </c>
      <c r="N323" s="79">
        <f t="shared" si="40"/>
        <v>5.8316471292519851E-5</v>
      </c>
      <c r="O323" s="80">
        <v>993</v>
      </c>
      <c r="P323" s="68">
        <f>Table14[[#This Row],[Customer Regisered on MB]]/$O$1</f>
        <v>3.3624326539955217E-4</v>
      </c>
      <c r="Q323" s="194">
        <v>54</v>
      </c>
      <c r="R323" s="107">
        <v>20</v>
      </c>
      <c r="S323" s="107">
        <v>2</v>
      </c>
      <c r="T323" s="107">
        <v>1</v>
      </c>
      <c r="U323" s="195">
        <v>0</v>
      </c>
      <c r="V323" s="16">
        <f>SUM(Table14[[#This Row],[MB Registration]:[Standalone upsell + Rnwl]])</f>
        <v>77</v>
      </c>
      <c r="W323" s="8">
        <v>79</v>
      </c>
      <c r="X323" s="9">
        <f t="shared" si="43"/>
        <v>-2.5974025974025983E-2</v>
      </c>
      <c r="Y323" s="8">
        <f t="shared" si="44"/>
        <v>-2</v>
      </c>
      <c r="Z323" s="42" t="str">
        <f t="shared" si="45"/>
        <v>B. 50-100</v>
      </c>
      <c r="AA323" s="197">
        <v>79</v>
      </c>
      <c r="AB323" s="85">
        <f>IFERROR(Table14[[#This Row],[Phone number available]]/Table14[[#This Row],[Distinct leads]],0)</f>
        <v>1</v>
      </c>
      <c r="AC323" s="84">
        <v>20</v>
      </c>
      <c r="AD323" s="100">
        <f>IFERROR(Table14[[#This Row],[Email available]]/Table14[[#This Row],[Distinct leads]],0)</f>
        <v>0.25316455696202533</v>
      </c>
      <c r="AE323" s="81">
        <v>0</v>
      </c>
      <c r="AF323" s="102">
        <f>IFERROR(Table14[[#This Row],[HNI (as per customer segmentation)]]/Table14[[#This Row],[Phone number available]],0)</f>
        <v>0</v>
      </c>
      <c r="AG323" s="18">
        <v>11</v>
      </c>
      <c r="AH323" s="9">
        <f>IFERROR(Table14[[#This Row],[MB Registered]]/Table14[[#This Row],[Phone number available]],0)</f>
        <v>0.13924050632911392</v>
      </c>
      <c r="AI323" s="18">
        <v>5</v>
      </c>
      <c r="AJ323" s="9">
        <f>IFERROR(Table14[[#This Row],[IB Registered]]/Table14[[#This Row],[Phone number available]],0)</f>
        <v>6.3291139240506333E-2</v>
      </c>
      <c r="AK323" s="18">
        <v>70</v>
      </c>
      <c r="AL323" s="9">
        <f>IFERROR(Table14[[#This Row],[MB Eligible]]/Table14[[#This Row],[Phone number available]],0)</f>
        <v>0.88607594936708856</v>
      </c>
      <c r="AM323" s="18">
        <v>16</v>
      </c>
      <c r="AN323" s="82">
        <f>IFERROR(Table14[[#This Row],[IB Eligible]]/Table14[[#This Row],[Phone number available]],0)</f>
        <v>0.20253164556962025</v>
      </c>
      <c r="AO323" s="98">
        <f>Table14[[#This Row],[Phone number available]]/$AT$2</f>
        <v>0.13715277777777779</v>
      </c>
    </row>
    <row r="324" spans="1:41" x14ac:dyDescent="0.35">
      <c r="A324" s="11">
        <v>344</v>
      </c>
      <c r="B324" s="5" t="s">
        <v>184</v>
      </c>
      <c r="C324" s="5" t="s">
        <v>356</v>
      </c>
      <c r="D324" s="5" t="s">
        <v>655</v>
      </c>
      <c r="E324" s="6">
        <v>41655</v>
      </c>
      <c r="F324" s="7">
        <f t="shared" ca="1" si="41"/>
        <v>11</v>
      </c>
      <c r="G324" s="5">
        <v>6</v>
      </c>
      <c r="H32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24" s="57">
        <v>35.754815000000001</v>
      </c>
      <c r="J324" s="34">
        <v>2.1661079999999999</v>
      </c>
      <c r="K324" s="34">
        <f t="shared" si="42"/>
        <v>37.920923000000002</v>
      </c>
      <c r="L324" s="67">
        <f t="shared" ref="L324:L387" si="46">K324/$K$1</f>
        <v>1.3905940307685368E-3</v>
      </c>
      <c r="M324" s="34">
        <v>25.479340000000001</v>
      </c>
      <c r="N324" s="79">
        <f t="shared" ref="N324:N387" si="47">M324/$M$1</f>
        <v>4.771570675307074E-4</v>
      </c>
      <c r="O324" s="80">
        <v>5377</v>
      </c>
      <c r="P324" s="68">
        <f>Table14[[#This Row],[Customer Regisered on MB]]/$O$1</f>
        <v>1.8207251138503443E-3</v>
      </c>
      <c r="Q324" s="194">
        <v>122</v>
      </c>
      <c r="R324" s="107">
        <v>182</v>
      </c>
      <c r="S324" s="107">
        <v>6</v>
      </c>
      <c r="T324" s="107">
        <v>9</v>
      </c>
      <c r="U324" s="195">
        <v>0</v>
      </c>
      <c r="V324" s="16">
        <f>SUM(Table14[[#This Row],[MB Registration]:[Standalone upsell + Rnwl]])</f>
        <v>319</v>
      </c>
      <c r="W324" s="8">
        <v>329</v>
      </c>
      <c r="X324" s="9">
        <f t="shared" si="43"/>
        <v>-3.1347962382445083E-2</v>
      </c>
      <c r="Y324" s="8">
        <f t="shared" si="44"/>
        <v>-10</v>
      </c>
      <c r="Z324" s="42" t="str">
        <f t="shared" si="45"/>
        <v>D. 240-500</v>
      </c>
      <c r="AA324" s="197">
        <v>329</v>
      </c>
      <c r="AB324" s="85">
        <f>IFERROR(Table14[[#This Row],[Phone number available]]/Table14[[#This Row],[Distinct leads]],0)</f>
        <v>1</v>
      </c>
      <c r="AC324" s="84">
        <v>145</v>
      </c>
      <c r="AD324" s="100">
        <f>IFERROR(Table14[[#This Row],[Email available]]/Table14[[#This Row],[Distinct leads]],0)</f>
        <v>0.44072948328267475</v>
      </c>
      <c r="AE324" s="81">
        <v>17</v>
      </c>
      <c r="AF324" s="102">
        <f>IFERROR(Table14[[#This Row],[HNI (as per customer segmentation)]]/Table14[[#This Row],[Phone number available]],0)</f>
        <v>5.1671732522796353E-2</v>
      </c>
      <c r="AG324" s="18">
        <v>151</v>
      </c>
      <c r="AH324" s="9">
        <f>IFERROR(Table14[[#This Row],[MB Registered]]/Table14[[#This Row],[Phone number available]],0)</f>
        <v>0.45896656534954405</v>
      </c>
      <c r="AI324" s="18">
        <v>45</v>
      </c>
      <c r="AJ324" s="9">
        <f>IFERROR(Table14[[#This Row],[IB Registered]]/Table14[[#This Row],[Phone number available]],0)</f>
        <v>0.13677811550151975</v>
      </c>
      <c r="AK324" s="18">
        <v>285</v>
      </c>
      <c r="AL324" s="9">
        <f>IFERROR(Table14[[#This Row],[MB Eligible]]/Table14[[#This Row],[Phone number available]],0)</f>
        <v>0.86626139817629177</v>
      </c>
      <c r="AM324" s="18">
        <v>134</v>
      </c>
      <c r="AN324" s="82">
        <f>IFERROR(Table14[[#This Row],[IB Eligible]]/Table14[[#This Row],[Phone number available]],0)</f>
        <v>0.40729483282674772</v>
      </c>
      <c r="AO324" s="98">
        <f>Table14[[#This Row],[Phone number available]]/$AT$2</f>
        <v>0.57118055555555558</v>
      </c>
    </row>
    <row r="325" spans="1:41" x14ac:dyDescent="0.35">
      <c r="A325" s="11">
        <v>345</v>
      </c>
      <c r="B325" s="5" t="s">
        <v>184</v>
      </c>
      <c r="C325" s="5" t="s">
        <v>356</v>
      </c>
      <c r="D325" s="5" t="s">
        <v>656</v>
      </c>
      <c r="E325" s="6">
        <v>41725</v>
      </c>
      <c r="F325" s="7">
        <f t="shared" ca="1" si="41"/>
        <v>11</v>
      </c>
      <c r="G325" s="5">
        <v>7</v>
      </c>
      <c r="H32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25" s="57">
        <v>21.074254</v>
      </c>
      <c r="J325" s="34">
        <v>2.1845910000000002</v>
      </c>
      <c r="K325" s="34">
        <f t="shared" si="42"/>
        <v>23.258845000000001</v>
      </c>
      <c r="L325" s="67">
        <f t="shared" si="46"/>
        <v>8.5292256782807275E-4</v>
      </c>
      <c r="M325" s="34">
        <v>67.240784000000005</v>
      </c>
      <c r="N325" s="79">
        <f t="shared" si="47"/>
        <v>1.2592325904794124E-3</v>
      </c>
      <c r="O325" s="80">
        <v>3138</v>
      </c>
      <c r="P325" s="68">
        <f>Table14[[#This Row],[Customer Regisered on MB]]/$O$1</f>
        <v>1.0625693522898234E-3</v>
      </c>
      <c r="Q325" s="194">
        <v>69</v>
      </c>
      <c r="R325" s="107">
        <v>223</v>
      </c>
      <c r="S325" s="107">
        <v>20</v>
      </c>
      <c r="T325" s="107">
        <v>6</v>
      </c>
      <c r="U325" s="195">
        <v>0</v>
      </c>
      <c r="V325" s="16">
        <f>SUM(Table14[[#This Row],[MB Registration]:[Standalone upsell + Rnwl]])</f>
        <v>318</v>
      </c>
      <c r="W325" s="8">
        <v>333</v>
      </c>
      <c r="X325" s="9">
        <f t="shared" si="43"/>
        <v>-4.7169811320754818E-2</v>
      </c>
      <c r="Y325" s="8">
        <f t="shared" si="44"/>
        <v>-15</v>
      </c>
      <c r="Z325" s="42" t="str">
        <f t="shared" si="45"/>
        <v>D. 240-500</v>
      </c>
      <c r="AA325" s="197">
        <v>333</v>
      </c>
      <c r="AB325" s="85">
        <f>IFERROR(Table14[[#This Row],[Phone number available]]/Table14[[#This Row],[Distinct leads]],0)</f>
        <v>1</v>
      </c>
      <c r="AC325" s="84">
        <v>174</v>
      </c>
      <c r="AD325" s="100">
        <f>IFERROR(Table14[[#This Row],[Email available]]/Table14[[#This Row],[Distinct leads]],0)</f>
        <v>0.52252252252252251</v>
      </c>
      <c r="AE325" s="81">
        <v>21</v>
      </c>
      <c r="AF325" s="102">
        <f>IFERROR(Table14[[#This Row],[HNI (as per customer segmentation)]]/Table14[[#This Row],[Phone number available]],0)</f>
        <v>6.3063063063063057E-2</v>
      </c>
      <c r="AG325" s="18">
        <v>186</v>
      </c>
      <c r="AH325" s="9">
        <f>IFERROR(Table14[[#This Row],[MB Registered]]/Table14[[#This Row],[Phone number available]],0)</f>
        <v>0.55855855855855852</v>
      </c>
      <c r="AI325" s="18">
        <v>67</v>
      </c>
      <c r="AJ325" s="9">
        <f>IFERROR(Table14[[#This Row],[IB Registered]]/Table14[[#This Row],[Phone number available]],0)</f>
        <v>0.20120120120120119</v>
      </c>
      <c r="AK325" s="18">
        <v>268</v>
      </c>
      <c r="AL325" s="9">
        <f>IFERROR(Table14[[#This Row],[MB Eligible]]/Table14[[#This Row],[Phone number available]],0)</f>
        <v>0.80480480480480476</v>
      </c>
      <c r="AM325" s="18">
        <v>144</v>
      </c>
      <c r="AN325" s="82">
        <f>IFERROR(Table14[[#This Row],[IB Eligible]]/Table14[[#This Row],[Phone number available]],0)</f>
        <v>0.43243243243243246</v>
      </c>
      <c r="AO325" s="98">
        <f>Table14[[#This Row],[Phone number available]]/$AT$2</f>
        <v>0.578125</v>
      </c>
    </row>
    <row r="326" spans="1:41" x14ac:dyDescent="0.35">
      <c r="A326" s="11">
        <v>346</v>
      </c>
      <c r="B326" s="5" t="s">
        <v>184</v>
      </c>
      <c r="C326" s="5" t="s">
        <v>175</v>
      </c>
      <c r="D326" s="5" t="s">
        <v>657</v>
      </c>
      <c r="E326" s="6">
        <v>41727</v>
      </c>
      <c r="F326" s="7">
        <f t="shared" ca="1" si="41"/>
        <v>11</v>
      </c>
      <c r="G326" s="5">
        <v>5</v>
      </c>
      <c r="H32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26" s="57">
        <v>13.591305</v>
      </c>
      <c r="J326" s="34">
        <v>1.918201</v>
      </c>
      <c r="K326" s="34">
        <f t="shared" si="42"/>
        <v>15.509506</v>
      </c>
      <c r="L326" s="67">
        <f t="shared" si="46"/>
        <v>5.6874740268766152E-4</v>
      </c>
      <c r="M326" s="34">
        <v>9.0015219999999996</v>
      </c>
      <c r="N326" s="79">
        <f t="shared" si="47"/>
        <v>1.6857343403844637E-4</v>
      </c>
      <c r="O326" s="80">
        <v>2605</v>
      </c>
      <c r="P326" s="68">
        <f>Table14[[#This Row],[Customer Regisered on MB]]/$O$1</f>
        <v>8.8208832463830143E-4</v>
      </c>
      <c r="Q326" s="194">
        <v>158</v>
      </c>
      <c r="R326" s="107">
        <v>61</v>
      </c>
      <c r="S326" s="107">
        <v>11</v>
      </c>
      <c r="T326" s="107">
        <v>2</v>
      </c>
      <c r="U326" s="195">
        <v>0</v>
      </c>
      <c r="V326" s="16">
        <f>SUM(Table14[[#This Row],[MB Registration]:[Standalone upsell + Rnwl]])</f>
        <v>232</v>
      </c>
      <c r="W326" s="8">
        <v>234</v>
      </c>
      <c r="X326" s="9">
        <f t="shared" si="43"/>
        <v>-8.6206896551723755E-3</v>
      </c>
      <c r="Y326" s="8">
        <f t="shared" si="44"/>
        <v>-2</v>
      </c>
      <c r="Z326" s="42" t="str">
        <f t="shared" si="45"/>
        <v>C. 100-250</v>
      </c>
      <c r="AA326" s="197">
        <v>234</v>
      </c>
      <c r="AB326" s="85">
        <f>IFERROR(Table14[[#This Row],[Phone number available]]/Table14[[#This Row],[Distinct leads]],0)</f>
        <v>1</v>
      </c>
      <c r="AC326" s="84">
        <v>39</v>
      </c>
      <c r="AD326" s="100">
        <f>IFERROR(Table14[[#This Row],[Email available]]/Table14[[#This Row],[Distinct leads]],0)</f>
        <v>0.16666666666666666</v>
      </c>
      <c r="AE326" s="81">
        <v>5</v>
      </c>
      <c r="AF326" s="102">
        <f>IFERROR(Table14[[#This Row],[HNI (as per customer segmentation)]]/Table14[[#This Row],[Phone number available]],0)</f>
        <v>2.1367521367521368E-2</v>
      </c>
      <c r="AG326" s="18">
        <v>37</v>
      </c>
      <c r="AH326" s="9">
        <f>IFERROR(Table14[[#This Row],[MB Registered]]/Table14[[#This Row],[Phone number available]],0)</f>
        <v>0.15811965811965811</v>
      </c>
      <c r="AI326" s="18">
        <v>13</v>
      </c>
      <c r="AJ326" s="9">
        <f>IFERROR(Table14[[#This Row],[IB Registered]]/Table14[[#This Row],[Phone number available]],0)</f>
        <v>5.5555555555555552E-2</v>
      </c>
      <c r="AK326" s="18">
        <v>207</v>
      </c>
      <c r="AL326" s="9">
        <f>IFERROR(Table14[[#This Row],[MB Eligible]]/Table14[[#This Row],[Phone number available]],0)</f>
        <v>0.88461538461538458</v>
      </c>
      <c r="AM326" s="18">
        <v>43</v>
      </c>
      <c r="AN326" s="82">
        <f>IFERROR(Table14[[#This Row],[IB Eligible]]/Table14[[#This Row],[Phone number available]],0)</f>
        <v>0.18376068376068377</v>
      </c>
      <c r="AO326" s="98">
        <f>Table14[[#This Row],[Phone number available]]/$AT$2</f>
        <v>0.40625</v>
      </c>
    </row>
    <row r="327" spans="1:41" x14ac:dyDescent="0.35">
      <c r="A327" s="11">
        <v>347</v>
      </c>
      <c r="B327" s="5" t="s">
        <v>190</v>
      </c>
      <c r="C327" s="5" t="s">
        <v>175</v>
      </c>
      <c r="D327" s="5" t="s">
        <v>658</v>
      </c>
      <c r="E327" s="6">
        <v>41725</v>
      </c>
      <c r="F327" s="7">
        <f t="shared" ca="1" si="41"/>
        <v>11</v>
      </c>
      <c r="G327" s="5">
        <v>4</v>
      </c>
      <c r="H327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327" s="57">
        <v>17.642993000000001</v>
      </c>
      <c r="J327" s="34">
        <v>1.158401</v>
      </c>
      <c r="K327" s="34">
        <f t="shared" si="42"/>
        <v>18.801394000000002</v>
      </c>
      <c r="L327" s="67">
        <f t="shared" si="46"/>
        <v>6.8946386844348127E-4</v>
      </c>
      <c r="M327" s="34">
        <v>14.939140999999999</v>
      </c>
      <c r="N327" s="79">
        <f t="shared" si="47"/>
        <v>2.7976849914431693E-4</v>
      </c>
      <c r="O327" s="80">
        <v>3352</v>
      </c>
      <c r="P327" s="68">
        <f>Table14[[#This Row],[Customer Regisered on MB]]/$O$1</f>
        <v>1.1350326541986896E-3</v>
      </c>
      <c r="Q327" s="194">
        <v>157</v>
      </c>
      <c r="R327" s="107">
        <v>88</v>
      </c>
      <c r="S327" s="107">
        <v>9</v>
      </c>
      <c r="T327" s="107">
        <v>4</v>
      </c>
      <c r="U327" s="195">
        <v>0</v>
      </c>
      <c r="V327" s="16">
        <f>SUM(Table14[[#This Row],[MB Registration]:[Standalone upsell + Rnwl]])</f>
        <v>258</v>
      </c>
      <c r="W327" s="8">
        <v>262</v>
      </c>
      <c r="X327" s="9">
        <f t="shared" si="43"/>
        <v>-1.5503875968992276E-2</v>
      </c>
      <c r="Y327" s="8">
        <f t="shared" si="44"/>
        <v>-4</v>
      </c>
      <c r="Z327" s="42" t="str">
        <f t="shared" si="45"/>
        <v>D. 240-500</v>
      </c>
      <c r="AA327" s="197">
        <v>262</v>
      </c>
      <c r="AB327" s="85">
        <f>IFERROR(Table14[[#This Row],[Phone number available]]/Table14[[#This Row],[Distinct leads]],0)</f>
        <v>1</v>
      </c>
      <c r="AC327" s="84">
        <v>53</v>
      </c>
      <c r="AD327" s="100">
        <f>IFERROR(Table14[[#This Row],[Email available]]/Table14[[#This Row],[Distinct leads]],0)</f>
        <v>0.20229007633587787</v>
      </c>
      <c r="AE327" s="81">
        <v>7</v>
      </c>
      <c r="AF327" s="102">
        <f>IFERROR(Table14[[#This Row],[HNI (as per customer segmentation)]]/Table14[[#This Row],[Phone number available]],0)</f>
        <v>2.6717557251908396E-2</v>
      </c>
      <c r="AG327" s="18">
        <v>47</v>
      </c>
      <c r="AH327" s="9">
        <f>IFERROR(Table14[[#This Row],[MB Registered]]/Table14[[#This Row],[Phone number available]],0)</f>
        <v>0.17938931297709923</v>
      </c>
      <c r="AI327" s="18">
        <v>21</v>
      </c>
      <c r="AJ327" s="9">
        <f>IFERROR(Table14[[#This Row],[IB Registered]]/Table14[[#This Row],[Phone number available]],0)</f>
        <v>8.0152671755725186E-2</v>
      </c>
      <c r="AK327" s="18">
        <v>225</v>
      </c>
      <c r="AL327" s="9">
        <f>IFERROR(Table14[[#This Row],[MB Eligible]]/Table14[[#This Row],[Phone number available]],0)</f>
        <v>0.85877862595419852</v>
      </c>
      <c r="AM327" s="18">
        <v>50</v>
      </c>
      <c r="AN327" s="82">
        <f>IFERROR(Table14[[#This Row],[IB Eligible]]/Table14[[#This Row],[Phone number available]],0)</f>
        <v>0.19083969465648856</v>
      </c>
      <c r="AO327" s="98">
        <f>Table14[[#This Row],[Phone number available]]/$AT$2</f>
        <v>0.4548611111111111</v>
      </c>
    </row>
    <row r="328" spans="1:41" x14ac:dyDescent="0.35">
      <c r="A328" s="11">
        <v>348</v>
      </c>
      <c r="B328" s="5" t="s">
        <v>213</v>
      </c>
      <c r="C328" s="5" t="s">
        <v>356</v>
      </c>
      <c r="D328" s="5" t="s">
        <v>659</v>
      </c>
      <c r="E328" s="6">
        <v>41872</v>
      </c>
      <c r="F328" s="7">
        <f t="shared" ca="1" si="41"/>
        <v>10</v>
      </c>
      <c r="G328" s="5">
        <v>6</v>
      </c>
      <c r="H32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28" s="57">
        <v>16.742664000000001</v>
      </c>
      <c r="J328" s="34">
        <v>6.8819619999999997</v>
      </c>
      <c r="K328" s="34">
        <f t="shared" si="42"/>
        <v>23.624625999999999</v>
      </c>
      <c r="L328" s="67">
        <f t="shared" si="46"/>
        <v>8.6633608297823257E-4</v>
      </c>
      <c r="M328" s="34">
        <v>11.822158</v>
      </c>
      <c r="N328" s="79">
        <f t="shared" si="47"/>
        <v>2.2139608966184732E-4</v>
      </c>
      <c r="O328" s="80">
        <v>5346</v>
      </c>
      <c r="P328" s="68">
        <f>Table14[[#This Row],[Customer Regisered on MB]]/$O$1</f>
        <v>1.8102280934803683E-3</v>
      </c>
      <c r="Q328" s="194">
        <v>155</v>
      </c>
      <c r="R328" s="107">
        <v>77</v>
      </c>
      <c r="S328" s="107">
        <v>7</v>
      </c>
      <c r="T328" s="107">
        <v>8</v>
      </c>
      <c r="U328" s="195">
        <v>0</v>
      </c>
      <c r="V328" s="16">
        <f>SUM(Table14[[#This Row],[MB Registration]:[Standalone upsell + Rnwl]])</f>
        <v>247</v>
      </c>
      <c r="W328" s="8">
        <v>248</v>
      </c>
      <c r="X328" s="9">
        <f t="shared" si="43"/>
        <v>-4.0485829959513442E-3</v>
      </c>
      <c r="Y328" s="8">
        <f t="shared" si="44"/>
        <v>-1</v>
      </c>
      <c r="Z328" s="42" t="str">
        <f t="shared" si="45"/>
        <v>C. 100-250</v>
      </c>
      <c r="AA328" s="197">
        <v>248</v>
      </c>
      <c r="AB328" s="85">
        <f>IFERROR(Table14[[#This Row],[Phone number available]]/Table14[[#This Row],[Distinct leads]],0)</f>
        <v>1</v>
      </c>
      <c r="AC328" s="84">
        <v>77</v>
      </c>
      <c r="AD328" s="100">
        <f>IFERROR(Table14[[#This Row],[Email available]]/Table14[[#This Row],[Distinct leads]],0)</f>
        <v>0.31048387096774194</v>
      </c>
      <c r="AE328" s="81">
        <v>10</v>
      </c>
      <c r="AF328" s="102">
        <f>IFERROR(Table14[[#This Row],[HNI (as per customer segmentation)]]/Table14[[#This Row],[Phone number available]],0)</f>
        <v>4.0322580645161289E-2</v>
      </c>
      <c r="AG328" s="18">
        <v>79</v>
      </c>
      <c r="AH328" s="9">
        <f>IFERROR(Table14[[#This Row],[MB Registered]]/Table14[[#This Row],[Phone number available]],0)</f>
        <v>0.31854838709677419</v>
      </c>
      <c r="AI328" s="18">
        <v>25</v>
      </c>
      <c r="AJ328" s="9">
        <f>IFERROR(Table14[[#This Row],[IB Registered]]/Table14[[#This Row],[Phone number available]],0)</f>
        <v>0.10080645161290322</v>
      </c>
      <c r="AK328" s="18">
        <v>223</v>
      </c>
      <c r="AL328" s="9">
        <f>IFERROR(Table14[[#This Row],[MB Eligible]]/Table14[[#This Row],[Phone number available]],0)</f>
        <v>0.89919354838709675</v>
      </c>
      <c r="AM328" s="18">
        <v>87</v>
      </c>
      <c r="AN328" s="82">
        <f>IFERROR(Table14[[#This Row],[IB Eligible]]/Table14[[#This Row],[Phone number available]],0)</f>
        <v>0.35080645161290325</v>
      </c>
      <c r="AO328" s="98">
        <f>Table14[[#This Row],[Phone number available]]/$AT$2</f>
        <v>0.43055555555555558</v>
      </c>
    </row>
    <row r="329" spans="1:41" x14ac:dyDescent="0.35">
      <c r="A329" s="11">
        <v>349</v>
      </c>
      <c r="B329" s="5" t="s">
        <v>181</v>
      </c>
      <c r="C329" s="5" t="s">
        <v>356</v>
      </c>
      <c r="D329" s="5" t="s">
        <v>660</v>
      </c>
      <c r="E329" s="6">
        <v>42081</v>
      </c>
      <c r="F329" s="7">
        <f t="shared" ca="1" si="41"/>
        <v>10</v>
      </c>
      <c r="G329" s="5">
        <v>5</v>
      </c>
      <c r="H32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29" s="57">
        <v>23.330676</v>
      </c>
      <c r="J329" s="34">
        <v>2.404026</v>
      </c>
      <c r="K329" s="34">
        <f t="shared" si="42"/>
        <v>25.734701999999999</v>
      </c>
      <c r="L329" s="67">
        <f t="shared" si="46"/>
        <v>9.4371444979878569E-4</v>
      </c>
      <c r="M329" s="34">
        <v>52.005519999999997</v>
      </c>
      <c r="N329" s="79">
        <f t="shared" si="47"/>
        <v>9.7391853237209253E-4</v>
      </c>
      <c r="O329" s="80">
        <v>3264</v>
      </c>
      <c r="P329" s="68">
        <f>Table14[[#This Row],[Customer Regisered on MB]]/$O$1</f>
        <v>1.1052346608903707E-3</v>
      </c>
      <c r="Q329" s="194">
        <v>27</v>
      </c>
      <c r="R329" s="107">
        <v>342</v>
      </c>
      <c r="S329" s="107">
        <v>7</v>
      </c>
      <c r="T329" s="107">
        <v>16</v>
      </c>
      <c r="U329" s="195">
        <v>2</v>
      </c>
      <c r="V329" s="16">
        <f>SUM(Table14[[#This Row],[MB Registration]:[Standalone upsell + Rnwl]])</f>
        <v>394</v>
      </c>
      <c r="W329" s="8">
        <v>393</v>
      </c>
      <c r="X329" s="9">
        <f t="shared" si="43"/>
        <v>2.5380710659897998E-3</v>
      </c>
      <c r="Y329" s="8">
        <f t="shared" si="44"/>
        <v>1</v>
      </c>
      <c r="Z329" s="42" t="str">
        <f t="shared" si="45"/>
        <v>D. 240-500</v>
      </c>
      <c r="AA329" s="197">
        <v>392</v>
      </c>
      <c r="AB329" s="85">
        <f>IFERROR(Table14[[#This Row],[Phone number available]]/Table14[[#This Row],[Distinct leads]],0)</f>
        <v>0.99745547073791352</v>
      </c>
      <c r="AC329" s="84">
        <v>210</v>
      </c>
      <c r="AD329" s="100">
        <f>IFERROR(Table14[[#This Row],[Email available]]/Table14[[#This Row],[Distinct leads]],0)</f>
        <v>0.53435114503816794</v>
      </c>
      <c r="AE329" s="81">
        <v>29</v>
      </c>
      <c r="AF329" s="102">
        <f>IFERROR(Table14[[#This Row],[HNI (as per customer segmentation)]]/Table14[[#This Row],[Phone number available]],0)</f>
        <v>7.3979591836734693E-2</v>
      </c>
      <c r="AG329" s="18">
        <v>256</v>
      </c>
      <c r="AH329" s="9">
        <f>IFERROR(Table14[[#This Row],[MB Registered]]/Table14[[#This Row],[Phone number available]],0)</f>
        <v>0.65306122448979587</v>
      </c>
      <c r="AI329" s="18">
        <v>79</v>
      </c>
      <c r="AJ329" s="9">
        <f>IFERROR(Table14[[#This Row],[IB Registered]]/Table14[[#This Row],[Phone number available]],0)</f>
        <v>0.20153061224489796</v>
      </c>
      <c r="AK329" s="18">
        <v>298</v>
      </c>
      <c r="AL329" s="9">
        <f>IFERROR(Table14[[#This Row],[MB Eligible]]/Table14[[#This Row],[Phone number available]],0)</f>
        <v>0.76020408163265307</v>
      </c>
      <c r="AM329" s="18">
        <v>169</v>
      </c>
      <c r="AN329" s="82">
        <f>IFERROR(Table14[[#This Row],[IB Eligible]]/Table14[[#This Row],[Phone number available]],0)</f>
        <v>0.43112244897959184</v>
      </c>
      <c r="AO329" s="98">
        <f>Table14[[#This Row],[Phone number available]]/$AT$2</f>
        <v>0.68055555555555558</v>
      </c>
    </row>
    <row r="330" spans="1:41" x14ac:dyDescent="0.35">
      <c r="A330" s="11">
        <v>351</v>
      </c>
      <c r="B330" s="5" t="s">
        <v>179</v>
      </c>
      <c r="C330" s="5" t="s">
        <v>356</v>
      </c>
      <c r="D330" s="5" t="s">
        <v>662</v>
      </c>
      <c r="E330" s="6">
        <v>28110</v>
      </c>
      <c r="F330" s="7">
        <f t="shared" ca="1" si="41"/>
        <v>48</v>
      </c>
      <c r="G330" s="5">
        <v>7</v>
      </c>
      <c r="H33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30" s="57">
        <v>38.245010000000001</v>
      </c>
      <c r="J330" s="34">
        <v>1.290754</v>
      </c>
      <c r="K330" s="34">
        <f t="shared" si="42"/>
        <v>39.535764</v>
      </c>
      <c r="L330" s="67">
        <f t="shared" si="46"/>
        <v>1.449811688926285E-3</v>
      </c>
      <c r="M330" s="34">
        <v>118.60553400000001</v>
      </c>
      <c r="N330" s="79">
        <f t="shared" si="47"/>
        <v>2.221151285565231E-3</v>
      </c>
      <c r="O330" s="80">
        <v>2210</v>
      </c>
      <c r="P330" s="68">
        <f>Table14[[#This Row],[Customer Regisered on MB]]/$O$1</f>
        <v>7.4833596831118854E-4</v>
      </c>
      <c r="Q330" s="194">
        <v>94</v>
      </c>
      <c r="R330" s="107">
        <v>534</v>
      </c>
      <c r="S330" s="107">
        <v>5</v>
      </c>
      <c r="T330" s="107">
        <v>26</v>
      </c>
      <c r="U330" s="195">
        <v>2</v>
      </c>
      <c r="V330" s="16">
        <f>SUM(Table14[[#This Row],[MB Registration]:[Standalone upsell + Rnwl]])</f>
        <v>661</v>
      </c>
      <c r="W330" s="8">
        <v>656</v>
      </c>
      <c r="X330" s="9">
        <f t="shared" si="43"/>
        <v>7.5642965204235635E-3</v>
      </c>
      <c r="Y330" s="8">
        <f t="shared" si="44"/>
        <v>5</v>
      </c>
      <c r="Z330" s="42" t="str">
        <f t="shared" si="45"/>
        <v>E. 500-750</v>
      </c>
      <c r="AA330" s="197">
        <v>656</v>
      </c>
      <c r="AB330" s="85">
        <f>IFERROR(Table14[[#This Row],[Phone number available]]/Table14[[#This Row],[Distinct leads]],0)</f>
        <v>1</v>
      </c>
      <c r="AC330" s="84">
        <v>234</v>
      </c>
      <c r="AD330" s="100">
        <f>IFERROR(Table14[[#This Row],[Email available]]/Table14[[#This Row],[Distinct leads]],0)</f>
        <v>0.35670731707317072</v>
      </c>
      <c r="AE330" s="81">
        <v>43</v>
      </c>
      <c r="AF330" s="102">
        <f>IFERROR(Table14[[#This Row],[HNI (as per customer segmentation)]]/Table14[[#This Row],[Phone number available]],0)</f>
        <v>6.5548780487804881E-2</v>
      </c>
      <c r="AG330" s="18">
        <v>275</v>
      </c>
      <c r="AH330" s="9">
        <f>IFERROR(Table14[[#This Row],[MB Registered]]/Table14[[#This Row],[Phone number available]],0)</f>
        <v>0.41920731707317072</v>
      </c>
      <c r="AI330" s="18">
        <v>103</v>
      </c>
      <c r="AJ330" s="9">
        <f>IFERROR(Table14[[#This Row],[IB Registered]]/Table14[[#This Row],[Phone number available]],0)</f>
        <v>0.15701219512195122</v>
      </c>
      <c r="AK330" s="18">
        <v>451</v>
      </c>
      <c r="AL330" s="9">
        <f>IFERROR(Table14[[#This Row],[MB Eligible]]/Table14[[#This Row],[Phone number available]],0)</f>
        <v>0.6875</v>
      </c>
      <c r="AM330" s="18">
        <v>204</v>
      </c>
      <c r="AN330" s="82">
        <f>IFERROR(Table14[[#This Row],[IB Eligible]]/Table14[[#This Row],[Phone number available]],0)</f>
        <v>0.31097560975609756</v>
      </c>
      <c r="AO330" s="98">
        <f>Table14[[#This Row],[Phone number available]]/$AT$2</f>
        <v>1.1388888888888888</v>
      </c>
    </row>
    <row r="331" spans="1:41" x14ac:dyDescent="0.35">
      <c r="A331" s="11">
        <v>352</v>
      </c>
      <c r="B331" s="5" t="s">
        <v>311</v>
      </c>
      <c r="C331" s="5" t="s">
        <v>340</v>
      </c>
      <c r="D331" s="5" t="s">
        <v>663</v>
      </c>
      <c r="E331" s="6">
        <v>37893</v>
      </c>
      <c r="F331" s="7">
        <f t="shared" ca="1" si="41"/>
        <v>21</v>
      </c>
      <c r="G331" s="5">
        <v>7</v>
      </c>
      <c r="H33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31" s="57">
        <v>16.045145999999999</v>
      </c>
      <c r="J331" s="34">
        <v>3.3055629999999998</v>
      </c>
      <c r="K331" s="34">
        <f t="shared" si="42"/>
        <v>19.350708999999998</v>
      </c>
      <c r="L331" s="67">
        <f t="shared" si="46"/>
        <v>7.0960773888702536E-4</v>
      </c>
      <c r="M331" s="34">
        <v>32.329864000000001</v>
      </c>
      <c r="N331" s="79">
        <f t="shared" si="47"/>
        <v>6.054483004625154E-4</v>
      </c>
      <c r="O331" s="80">
        <v>3023</v>
      </c>
      <c r="P331" s="68">
        <f>Table14[[#This Row],[Customer Regisered on MB]]/$O$1</f>
        <v>1.0236287928528159E-3</v>
      </c>
      <c r="Q331" s="194">
        <v>108</v>
      </c>
      <c r="R331" s="107">
        <v>122</v>
      </c>
      <c r="S331" s="107">
        <v>15</v>
      </c>
      <c r="T331" s="107">
        <v>4</v>
      </c>
      <c r="U331" s="195">
        <v>0</v>
      </c>
      <c r="V331" s="16">
        <f>SUM(Table14[[#This Row],[MB Registration]:[Standalone upsell + Rnwl]])</f>
        <v>249</v>
      </c>
      <c r="W331" s="8">
        <v>256</v>
      </c>
      <c r="X331" s="9">
        <f t="shared" si="43"/>
        <v>-2.8112449799196693E-2</v>
      </c>
      <c r="Y331" s="8">
        <f t="shared" si="44"/>
        <v>-7</v>
      </c>
      <c r="Z331" s="42" t="str">
        <f t="shared" si="45"/>
        <v>D. 240-500</v>
      </c>
      <c r="AA331" s="197">
        <v>255</v>
      </c>
      <c r="AB331" s="85">
        <f>IFERROR(Table14[[#This Row],[Phone number available]]/Table14[[#This Row],[Distinct leads]],0)</f>
        <v>0.99609375</v>
      </c>
      <c r="AC331" s="84">
        <v>108</v>
      </c>
      <c r="AD331" s="100">
        <f>IFERROR(Table14[[#This Row],[Email available]]/Table14[[#This Row],[Distinct leads]],0)</f>
        <v>0.421875</v>
      </c>
      <c r="AE331" s="81">
        <v>26</v>
      </c>
      <c r="AF331" s="102">
        <f>IFERROR(Table14[[#This Row],[HNI (as per customer segmentation)]]/Table14[[#This Row],[Phone number available]],0)</f>
        <v>0.10196078431372549</v>
      </c>
      <c r="AG331" s="18">
        <v>86</v>
      </c>
      <c r="AH331" s="9">
        <f>IFERROR(Table14[[#This Row],[MB Registered]]/Table14[[#This Row],[Phone number available]],0)</f>
        <v>0.33725490196078434</v>
      </c>
      <c r="AI331" s="18">
        <v>56</v>
      </c>
      <c r="AJ331" s="9">
        <f>IFERROR(Table14[[#This Row],[IB Registered]]/Table14[[#This Row],[Phone number available]],0)</f>
        <v>0.2196078431372549</v>
      </c>
      <c r="AK331" s="18">
        <v>221</v>
      </c>
      <c r="AL331" s="9">
        <f>IFERROR(Table14[[#This Row],[MB Eligible]]/Table14[[#This Row],[Phone number available]],0)</f>
        <v>0.8666666666666667</v>
      </c>
      <c r="AM331" s="18">
        <v>112</v>
      </c>
      <c r="AN331" s="82">
        <f>IFERROR(Table14[[#This Row],[IB Eligible]]/Table14[[#This Row],[Phone number available]],0)</f>
        <v>0.4392156862745098</v>
      </c>
      <c r="AO331" s="98">
        <f>Table14[[#This Row],[Phone number available]]/$AT$2</f>
        <v>0.44270833333333331</v>
      </c>
    </row>
    <row r="332" spans="1:41" x14ac:dyDescent="0.35">
      <c r="A332" s="11">
        <v>353</v>
      </c>
      <c r="B332" s="5" t="s">
        <v>222</v>
      </c>
      <c r="C332" s="5" t="s">
        <v>175</v>
      </c>
      <c r="D332" s="5" t="s">
        <v>664</v>
      </c>
      <c r="E332" s="6">
        <v>40997</v>
      </c>
      <c r="F332" s="7">
        <f t="shared" ca="1" si="41"/>
        <v>13</v>
      </c>
      <c r="G332" s="5">
        <v>7</v>
      </c>
      <c r="H33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32" s="57">
        <v>36.818049999999999</v>
      </c>
      <c r="J332" s="34">
        <v>3.728084</v>
      </c>
      <c r="K332" s="34">
        <f t="shared" si="42"/>
        <v>40.546134000000002</v>
      </c>
      <c r="L332" s="67">
        <f t="shared" si="46"/>
        <v>1.4868628569811239E-3</v>
      </c>
      <c r="M332" s="34">
        <v>15.431746</v>
      </c>
      <c r="N332" s="79">
        <f t="shared" si="47"/>
        <v>2.8899361868238048E-4</v>
      </c>
      <c r="O332" s="80">
        <v>3786</v>
      </c>
      <c r="P332" s="68">
        <f>Table14[[#This Row],[Customer Regisered on MB]]/$O$1</f>
        <v>1.2819909393783529E-3</v>
      </c>
      <c r="Q332" s="194">
        <v>291</v>
      </c>
      <c r="R332" s="107">
        <v>86</v>
      </c>
      <c r="S332" s="107">
        <v>22</v>
      </c>
      <c r="T332" s="107">
        <v>4</v>
      </c>
      <c r="U332" s="195">
        <v>0</v>
      </c>
      <c r="V332" s="16">
        <f>SUM(Table14[[#This Row],[MB Registration]:[Standalone upsell + Rnwl]])</f>
        <v>403</v>
      </c>
      <c r="W332" s="8">
        <v>415</v>
      </c>
      <c r="X332" s="9">
        <f t="shared" si="43"/>
        <v>-2.977667493796532E-2</v>
      </c>
      <c r="Y332" s="8">
        <f t="shared" si="44"/>
        <v>-12</v>
      </c>
      <c r="Z332" s="42" t="str">
        <f t="shared" si="45"/>
        <v>D. 240-500</v>
      </c>
      <c r="AA332" s="197">
        <v>415</v>
      </c>
      <c r="AB332" s="85">
        <f>IFERROR(Table14[[#This Row],[Phone number available]]/Table14[[#This Row],[Distinct leads]],0)</f>
        <v>1</v>
      </c>
      <c r="AC332" s="84">
        <v>85</v>
      </c>
      <c r="AD332" s="100">
        <f>IFERROR(Table14[[#This Row],[Email available]]/Table14[[#This Row],[Distinct leads]],0)</f>
        <v>0.20481927710843373</v>
      </c>
      <c r="AE332" s="81">
        <v>9</v>
      </c>
      <c r="AF332" s="102">
        <f>IFERROR(Table14[[#This Row],[HNI (as per customer segmentation)]]/Table14[[#This Row],[Phone number available]],0)</f>
        <v>2.1686746987951807E-2</v>
      </c>
      <c r="AG332" s="18">
        <v>65</v>
      </c>
      <c r="AH332" s="9">
        <f>IFERROR(Table14[[#This Row],[MB Registered]]/Table14[[#This Row],[Phone number available]],0)</f>
        <v>0.15662650602409639</v>
      </c>
      <c r="AI332" s="18">
        <v>30</v>
      </c>
      <c r="AJ332" s="9">
        <f>IFERROR(Table14[[#This Row],[IB Registered]]/Table14[[#This Row],[Phone number available]],0)</f>
        <v>7.2289156626506021E-2</v>
      </c>
      <c r="AK332" s="18">
        <v>382</v>
      </c>
      <c r="AL332" s="9">
        <f>IFERROR(Table14[[#This Row],[MB Eligible]]/Table14[[#This Row],[Phone number available]],0)</f>
        <v>0.92048192771084336</v>
      </c>
      <c r="AM332" s="18">
        <v>84</v>
      </c>
      <c r="AN332" s="82">
        <f>IFERROR(Table14[[#This Row],[IB Eligible]]/Table14[[#This Row],[Phone number available]],0)</f>
        <v>0.20240963855421687</v>
      </c>
      <c r="AO332" s="98">
        <f>Table14[[#This Row],[Phone number available]]/$AT$2</f>
        <v>0.72048611111111116</v>
      </c>
    </row>
    <row r="333" spans="1:41" x14ac:dyDescent="0.35">
      <c r="A333" s="11">
        <v>354</v>
      </c>
      <c r="B333" s="5" t="s">
        <v>222</v>
      </c>
      <c r="C333" s="5" t="s">
        <v>175</v>
      </c>
      <c r="D333" s="5" t="s">
        <v>665</v>
      </c>
      <c r="E333" s="6">
        <v>41929</v>
      </c>
      <c r="F333" s="7">
        <f t="shared" ca="1" si="41"/>
        <v>10</v>
      </c>
      <c r="G333" s="5">
        <v>5</v>
      </c>
      <c r="H33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33" s="57">
        <v>13.421778</v>
      </c>
      <c r="J333" s="34">
        <v>1.9232689999999999</v>
      </c>
      <c r="K333" s="34">
        <f t="shared" si="42"/>
        <v>15.345046999999999</v>
      </c>
      <c r="L333" s="67">
        <f t="shared" si="46"/>
        <v>5.6271654463850053E-4</v>
      </c>
      <c r="M333" s="34">
        <v>13.435897000000001</v>
      </c>
      <c r="N333" s="79">
        <f t="shared" si="47"/>
        <v>2.5161692619057749E-4</v>
      </c>
      <c r="O333" s="80">
        <v>4220</v>
      </c>
      <c r="P333" s="68">
        <f>Table14[[#This Row],[Customer Regisered on MB]]/$O$1</f>
        <v>1.4289492245580162E-3</v>
      </c>
      <c r="Q333" s="194">
        <v>180</v>
      </c>
      <c r="R333" s="107">
        <v>50</v>
      </c>
      <c r="S333" s="107">
        <v>11</v>
      </c>
      <c r="T333" s="107">
        <v>1</v>
      </c>
      <c r="U333" s="195">
        <v>0</v>
      </c>
      <c r="V333" s="16">
        <f>SUM(Table14[[#This Row],[MB Registration]:[Standalone upsell + Rnwl]])</f>
        <v>242</v>
      </c>
      <c r="W333" s="8">
        <v>250</v>
      </c>
      <c r="X333" s="9">
        <f t="shared" si="43"/>
        <v>-3.3057851239669311E-2</v>
      </c>
      <c r="Y333" s="8">
        <f t="shared" si="44"/>
        <v>-8</v>
      </c>
      <c r="Z333" s="42" t="str">
        <f t="shared" si="45"/>
        <v>D. 240-500</v>
      </c>
      <c r="AA333" s="197">
        <v>250</v>
      </c>
      <c r="AB333" s="85">
        <f>IFERROR(Table14[[#This Row],[Phone number available]]/Table14[[#This Row],[Distinct leads]],0)</f>
        <v>1</v>
      </c>
      <c r="AC333" s="84">
        <v>68</v>
      </c>
      <c r="AD333" s="100">
        <f>IFERROR(Table14[[#This Row],[Email available]]/Table14[[#This Row],[Distinct leads]],0)</f>
        <v>0.27200000000000002</v>
      </c>
      <c r="AE333" s="81">
        <v>3</v>
      </c>
      <c r="AF333" s="102">
        <f>IFERROR(Table14[[#This Row],[HNI (as per customer segmentation)]]/Table14[[#This Row],[Phone number available]],0)</f>
        <v>1.2E-2</v>
      </c>
      <c r="AG333" s="18">
        <v>49</v>
      </c>
      <c r="AH333" s="9">
        <f>IFERROR(Table14[[#This Row],[MB Registered]]/Table14[[#This Row],[Phone number available]],0)</f>
        <v>0.19600000000000001</v>
      </c>
      <c r="AI333" s="18">
        <v>14</v>
      </c>
      <c r="AJ333" s="9">
        <f>IFERROR(Table14[[#This Row],[IB Registered]]/Table14[[#This Row],[Phone number available]],0)</f>
        <v>5.6000000000000001E-2</v>
      </c>
      <c r="AK333" s="18">
        <v>236</v>
      </c>
      <c r="AL333" s="9">
        <f>IFERROR(Table14[[#This Row],[MB Eligible]]/Table14[[#This Row],[Phone number available]],0)</f>
        <v>0.94399999999999995</v>
      </c>
      <c r="AM333" s="18">
        <v>67</v>
      </c>
      <c r="AN333" s="82">
        <f>IFERROR(Table14[[#This Row],[IB Eligible]]/Table14[[#This Row],[Phone number available]],0)</f>
        <v>0.26800000000000002</v>
      </c>
      <c r="AO333" s="98">
        <f>Table14[[#This Row],[Phone number available]]/$AT$2</f>
        <v>0.43402777777777779</v>
      </c>
    </row>
    <row r="334" spans="1:41" x14ac:dyDescent="0.35">
      <c r="A334" s="11">
        <v>355</v>
      </c>
      <c r="B334" s="5" t="s">
        <v>311</v>
      </c>
      <c r="C334" s="5" t="s">
        <v>340</v>
      </c>
      <c r="D334" s="5" t="s">
        <v>666</v>
      </c>
      <c r="E334" s="6">
        <v>42066</v>
      </c>
      <c r="F334" s="7">
        <f t="shared" ca="1" si="41"/>
        <v>10</v>
      </c>
      <c r="G334" s="5">
        <v>3</v>
      </c>
      <c r="H334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334" s="57">
        <v>9.3682379999999998</v>
      </c>
      <c r="J334" s="34">
        <v>1.387202</v>
      </c>
      <c r="K334" s="34">
        <f t="shared" si="42"/>
        <v>10.75544</v>
      </c>
      <c r="L334" s="67">
        <f t="shared" si="46"/>
        <v>3.9441156699400882E-4</v>
      </c>
      <c r="M334" s="34">
        <v>7.7554379999999998</v>
      </c>
      <c r="N334" s="79">
        <f t="shared" si="47"/>
        <v>1.4523775158603851E-4</v>
      </c>
      <c r="O334" s="80">
        <v>3783</v>
      </c>
      <c r="P334" s="68">
        <f>Table14[[#This Row],[Customer Regisered on MB]]/$O$1</f>
        <v>1.2809750986973875E-3</v>
      </c>
      <c r="Q334" s="194">
        <v>102</v>
      </c>
      <c r="R334" s="107">
        <v>63</v>
      </c>
      <c r="S334" s="107">
        <v>5</v>
      </c>
      <c r="T334" s="107">
        <v>3</v>
      </c>
      <c r="U334" s="195">
        <v>0</v>
      </c>
      <c r="V334" s="16">
        <f>SUM(Table14[[#This Row],[MB Registration]:[Standalone upsell + Rnwl]])</f>
        <v>173</v>
      </c>
      <c r="W334" s="8">
        <v>171</v>
      </c>
      <c r="X334" s="9">
        <f t="shared" si="43"/>
        <v>1.1560693641618491E-2</v>
      </c>
      <c r="Y334" s="8">
        <f t="shared" si="44"/>
        <v>2</v>
      </c>
      <c r="Z334" s="42" t="str">
        <f t="shared" si="45"/>
        <v>C. 100-250</v>
      </c>
      <c r="AA334" s="197">
        <v>171</v>
      </c>
      <c r="AB334" s="85">
        <f>IFERROR(Table14[[#This Row],[Phone number available]]/Table14[[#This Row],[Distinct leads]],0)</f>
        <v>1</v>
      </c>
      <c r="AC334" s="84">
        <v>18</v>
      </c>
      <c r="AD334" s="100">
        <f>IFERROR(Table14[[#This Row],[Email available]]/Table14[[#This Row],[Distinct leads]],0)</f>
        <v>0.10526315789473684</v>
      </c>
      <c r="AE334" s="81">
        <v>7</v>
      </c>
      <c r="AF334" s="102">
        <f>IFERROR(Table14[[#This Row],[HNI (as per customer segmentation)]]/Table14[[#This Row],[Phone number available]],0)</f>
        <v>4.0935672514619881E-2</v>
      </c>
      <c r="AG334" s="18">
        <v>35</v>
      </c>
      <c r="AH334" s="9">
        <f>IFERROR(Table14[[#This Row],[MB Registered]]/Table14[[#This Row],[Phone number available]],0)</f>
        <v>0.2046783625730994</v>
      </c>
      <c r="AI334" s="18">
        <v>12</v>
      </c>
      <c r="AJ334" s="9">
        <f>IFERROR(Table14[[#This Row],[IB Registered]]/Table14[[#This Row],[Phone number available]],0)</f>
        <v>7.0175438596491224E-2</v>
      </c>
      <c r="AK334" s="18">
        <v>147</v>
      </c>
      <c r="AL334" s="9">
        <f>IFERROR(Table14[[#This Row],[MB Eligible]]/Table14[[#This Row],[Phone number available]],0)</f>
        <v>0.85964912280701755</v>
      </c>
      <c r="AM334" s="18">
        <v>16</v>
      </c>
      <c r="AN334" s="82">
        <f>IFERROR(Table14[[#This Row],[IB Eligible]]/Table14[[#This Row],[Phone number available]],0)</f>
        <v>9.3567251461988299E-2</v>
      </c>
      <c r="AO334" s="98">
        <f>Table14[[#This Row],[Phone number available]]/$AT$2</f>
        <v>0.296875</v>
      </c>
    </row>
    <row r="335" spans="1:41" x14ac:dyDescent="0.35">
      <c r="A335" s="11">
        <v>356</v>
      </c>
      <c r="B335" s="5" t="s">
        <v>179</v>
      </c>
      <c r="C335" s="5" t="s">
        <v>343</v>
      </c>
      <c r="D335" s="5" t="s">
        <v>667</v>
      </c>
      <c r="E335" s="6">
        <v>42798</v>
      </c>
      <c r="F335" s="7">
        <f t="shared" ca="1" si="41"/>
        <v>8</v>
      </c>
      <c r="G335" s="5">
        <v>3</v>
      </c>
      <c r="H335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335" s="57">
        <v>3.5458880000000002</v>
      </c>
      <c r="J335" s="34">
        <v>0.351078</v>
      </c>
      <c r="K335" s="34">
        <f t="shared" si="42"/>
        <v>3.8969659999999999</v>
      </c>
      <c r="L335" s="67">
        <f t="shared" si="46"/>
        <v>1.4290521508951513E-4</v>
      </c>
      <c r="M335" s="34">
        <v>2.7917179999999999</v>
      </c>
      <c r="N335" s="79">
        <f t="shared" si="47"/>
        <v>5.2281102032183385E-5</v>
      </c>
      <c r="O335" s="80">
        <v>769</v>
      </c>
      <c r="P335" s="68">
        <f>Table14[[#This Row],[Customer Regisered on MB]]/$O$1</f>
        <v>2.6039382788746788E-4</v>
      </c>
      <c r="Q335" s="194">
        <v>17</v>
      </c>
      <c r="R335" s="107">
        <v>23</v>
      </c>
      <c r="S335" s="107">
        <v>1</v>
      </c>
      <c r="T335" s="107">
        <v>3</v>
      </c>
      <c r="U335" s="195">
        <v>0</v>
      </c>
      <c r="V335" s="16">
        <f>SUM(Table14[[#This Row],[MB Registration]:[Standalone upsell + Rnwl]])</f>
        <v>44</v>
      </c>
      <c r="W335" s="8">
        <v>44</v>
      </c>
      <c r="X335" s="9">
        <f t="shared" si="43"/>
        <v>0</v>
      </c>
      <c r="Y335" s="8">
        <f t="shared" si="44"/>
        <v>0</v>
      </c>
      <c r="Z335" s="42" t="str">
        <f t="shared" si="45"/>
        <v>A. Below 50</v>
      </c>
      <c r="AA335" s="197">
        <v>44</v>
      </c>
      <c r="AB335" s="85">
        <f>IFERROR(Table14[[#This Row],[Phone number available]]/Table14[[#This Row],[Distinct leads]],0)</f>
        <v>1</v>
      </c>
      <c r="AC335" s="84">
        <v>5</v>
      </c>
      <c r="AD335" s="100">
        <f>IFERROR(Table14[[#This Row],[Email available]]/Table14[[#This Row],[Distinct leads]],0)</f>
        <v>0.11363636363636363</v>
      </c>
      <c r="AE335" s="81">
        <v>2</v>
      </c>
      <c r="AF335" s="102">
        <f>IFERROR(Table14[[#This Row],[HNI (as per customer segmentation)]]/Table14[[#This Row],[Phone number available]],0)</f>
        <v>4.5454545454545456E-2</v>
      </c>
      <c r="AG335" s="18">
        <v>13</v>
      </c>
      <c r="AH335" s="9">
        <f>IFERROR(Table14[[#This Row],[MB Registered]]/Table14[[#This Row],[Phone number available]],0)</f>
        <v>0.29545454545454547</v>
      </c>
      <c r="AI335" s="18">
        <v>1</v>
      </c>
      <c r="AJ335" s="9">
        <f>IFERROR(Table14[[#This Row],[IB Registered]]/Table14[[#This Row],[Phone number available]],0)</f>
        <v>2.2727272727272728E-2</v>
      </c>
      <c r="AK335" s="18">
        <v>35</v>
      </c>
      <c r="AL335" s="9">
        <f>IFERROR(Table14[[#This Row],[MB Eligible]]/Table14[[#This Row],[Phone number available]],0)</f>
        <v>0.79545454545454541</v>
      </c>
      <c r="AM335" s="18">
        <v>5</v>
      </c>
      <c r="AN335" s="82">
        <f>IFERROR(Table14[[#This Row],[IB Eligible]]/Table14[[#This Row],[Phone number available]],0)</f>
        <v>0.11363636363636363</v>
      </c>
      <c r="AO335" s="98">
        <f>Table14[[#This Row],[Phone number available]]/$AT$2</f>
        <v>7.6388888888888895E-2</v>
      </c>
    </row>
    <row r="336" spans="1:41" x14ac:dyDescent="0.35">
      <c r="A336" s="11">
        <v>357</v>
      </c>
      <c r="B336" s="5" t="s">
        <v>179</v>
      </c>
      <c r="C336" s="5" t="s">
        <v>343</v>
      </c>
      <c r="D336" s="5" t="s">
        <v>668</v>
      </c>
      <c r="E336" s="6">
        <v>43139</v>
      </c>
      <c r="F336" s="7">
        <f t="shared" ca="1" si="41"/>
        <v>7</v>
      </c>
      <c r="G336" s="5">
        <v>3</v>
      </c>
      <c r="H336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336" s="57">
        <v>5.8816550000000003</v>
      </c>
      <c r="J336" s="34">
        <v>0.147287</v>
      </c>
      <c r="K336" s="34">
        <f t="shared" si="42"/>
        <v>6.0289420000000007</v>
      </c>
      <c r="L336" s="67">
        <f t="shared" si="46"/>
        <v>2.2108667442112957E-4</v>
      </c>
      <c r="M336" s="34">
        <v>7.8738210000000004</v>
      </c>
      <c r="N336" s="79">
        <f t="shared" si="47"/>
        <v>1.4745473542963444E-4</v>
      </c>
      <c r="O336" s="80">
        <v>1173</v>
      </c>
      <c r="P336" s="68">
        <f>Table14[[#This Row],[Customer Regisered on MB]]/$O$1</f>
        <v>3.9719370625747698E-4</v>
      </c>
      <c r="Q336" s="194">
        <v>8</v>
      </c>
      <c r="R336" s="107">
        <v>58</v>
      </c>
      <c r="S336" s="107">
        <v>0</v>
      </c>
      <c r="T336" s="107">
        <v>4</v>
      </c>
      <c r="U336" s="195">
        <v>0</v>
      </c>
      <c r="V336" s="16">
        <f>SUM(Table14[[#This Row],[MB Registration]:[Standalone upsell + Rnwl]])</f>
        <v>70</v>
      </c>
      <c r="W336" s="8">
        <v>69</v>
      </c>
      <c r="X336" s="9">
        <f t="shared" si="43"/>
        <v>1.4285714285714235E-2</v>
      </c>
      <c r="Y336" s="8">
        <f t="shared" si="44"/>
        <v>1</v>
      </c>
      <c r="Z336" s="42" t="str">
        <f t="shared" si="45"/>
        <v>B. 50-100</v>
      </c>
      <c r="AA336" s="197">
        <v>69</v>
      </c>
      <c r="AB336" s="85">
        <f>IFERROR(Table14[[#This Row],[Phone number available]]/Table14[[#This Row],[Distinct leads]],0)</f>
        <v>1</v>
      </c>
      <c r="AC336" s="84">
        <v>27</v>
      </c>
      <c r="AD336" s="100">
        <f>IFERROR(Table14[[#This Row],[Email available]]/Table14[[#This Row],[Distinct leads]],0)</f>
        <v>0.39130434782608697</v>
      </c>
      <c r="AE336" s="81">
        <v>3</v>
      </c>
      <c r="AF336" s="102">
        <f>IFERROR(Table14[[#This Row],[HNI (as per customer segmentation)]]/Table14[[#This Row],[Phone number available]],0)</f>
        <v>4.3478260869565216E-2</v>
      </c>
      <c r="AG336" s="18">
        <v>41</v>
      </c>
      <c r="AH336" s="9">
        <f>IFERROR(Table14[[#This Row],[MB Registered]]/Table14[[#This Row],[Phone number available]],0)</f>
        <v>0.59420289855072461</v>
      </c>
      <c r="AI336" s="18">
        <v>7</v>
      </c>
      <c r="AJ336" s="9">
        <f>IFERROR(Table14[[#This Row],[IB Registered]]/Table14[[#This Row],[Phone number available]],0)</f>
        <v>0.10144927536231885</v>
      </c>
      <c r="AK336" s="18">
        <v>55</v>
      </c>
      <c r="AL336" s="9">
        <f>IFERROR(Table14[[#This Row],[MB Eligible]]/Table14[[#This Row],[Phone number available]],0)</f>
        <v>0.79710144927536231</v>
      </c>
      <c r="AM336" s="18">
        <v>20</v>
      </c>
      <c r="AN336" s="82">
        <f>IFERROR(Table14[[#This Row],[IB Eligible]]/Table14[[#This Row],[Phone number available]],0)</f>
        <v>0.28985507246376813</v>
      </c>
      <c r="AO336" s="98">
        <f>Table14[[#This Row],[Phone number available]]/$AT$2</f>
        <v>0.11979166666666667</v>
      </c>
    </row>
    <row r="337" spans="1:41" x14ac:dyDescent="0.35">
      <c r="A337" s="11">
        <v>358</v>
      </c>
      <c r="B337" s="5" t="s">
        <v>222</v>
      </c>
      <c r="C337" s="5" t="s">
        <v>175</v>
      </c>
      <c r="D337" s="5" t="s">
        <v>669</v>
      </c>
      <c r="E337" s="6">
        <v>43153</v>
      </c>
      <c r="F337" s="7">
        <f t="shared" ca="1" si="41"/>
        <v>7</v>
      </c>
      <c r="G337" s="5">
        <v>4</v>
      </c>
      <c r="H337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337" s="57">
        <v>9.9843969999999995</v>
      </c>
      <c r="J337" s="34">
        <v>2.7121879999999998</v>
      </c>
      <c r="K337" s="34">
        <f t="shared" si="42"/>
        <v>12.696584999999999</v>
      </c>
      <c r="L337" s="67">
        <f t="shared" si="46"/>
        <v>4.6559508354122441E-4</v>
      </c>
      <c r="M337" s="34">
        <v>5.0973199999999999</v>
      </c>
      <c r="N337" s="79">
        <f t="shared" si="47"/>
        <v>9.5458605421711292E-5</v>
      </c>
      <c r="O337" s="80">
        <v>3400</v>
      </c>
      <c r="P337" s="68">
        <f>Table14[[#This Row],[Customer Regisered on MB]]/$O$1</f>
        <v>1.1512861050941364E-3</v>
      </c>
      <c r="Q337" s="194">
        <v>129</v>
      </c>
      <c r="R337" s="107">
        <v>41</v>
      </c>
      <c r="S337" s="107">
        <v>17</v>
      </c>
      <c r="T337" s="107">
        <v>3</v>
      </c>
      <c r="U337" s="195">
        <v>0</v>
      </c>
      <c r="V337" s="16">
        <f>SUM(Table14[[#This Row],[MB Registration]:[Standalone upsell + Rnwl]])</f>
        <v>190</v>
      </c>
      <c r="W337" s="8">
        <v>193</v>
      </c>
      <c r="X337" s="9">
        <f t="shared" si="43"/>
        <v>-1.5789473684210575E-2</v>
      </c>
      <c r="Y337" s="8">
        <f t="shared" si="44"/>
        <v>-3</v>
      </c>
      <c r="Z337" s="42" t="str">
        <f t="shared" si="45"/>
        <v>C. 100-250</v>
      </c>
      <c r="AA337" s="197">
        <v>193</v>
      </c>
      <c r="AB337" s="85">
        <f>IFERROR(Table14[[#This Row],[Phone number available]]/Table14[[#This Row],[Distinct leads]],0)</f>
        <v>1</v>
      </c>
      <c r="AC337" s="84">
        <v>50</v>
      </c>
      <c r="AD337" s="100">
        <f>IFERROR(Table14[[#This Row],[Email available]]/Table14[[#This Row],[Distinct leads]],0)</f>
        <v>0.25906735751295334</v>
      </c>
      <c r="AE337" s="81">
        <v>3</v>
      </c>
      <c r="AF337" s="102">
        <f>IFERROR(Table14[[#This Row],[HNI (as per customer segmentation)]]/Table14[[#This Row],[Phone number available]],0)</f>
        <v>1.5544041450777202E-2</v>
      </c>
      <c r="AG337" s="18">
        <v>40</v>
      </c>
      <c r="AH337" s="9">
        <f>IFERROR(Table14[[#This Row],[MB Registered]]/Table14[[#This Row],[Phone number available]],0)</f>
        <v>0.20725388601036268</v>
      </c>
      <c r="AI337" s="18">
        <v>11</v>
      </c>
      <c r="AJ337" s="9">
        <f>IFERROR(Table14[[#This Row],[IB Registered]]/Table14[[#This Row],[Phone number available]],0)</f>
        <v>5.6994818652849742E-2</v>
      </c>
      <c r="AK337" s="18">
        <v>174</v>
      </c>
      <c r="AL337" s="9">
        <f>IFERROR(Table14[[#This Row],[MB Eligible]]/Table14[[#This Row],[Phone number available]],0)</f>
        <v>0.9015544041450777</v>
      </c>
      <c r="AM337" s="18">
        <v>55</v>
      </c>
      <c r="AN337" s="82">
        <f>IFERROR(Table14[[#This Row],[IB Eligible]]/Table14[[#This Row],[Phone number available]],0)</f>
        <v>0.28497409326424872</v>
      </c>
      <c r="AO337" s="98">
        <f>Table14[[#This Row],[Phone number available]]/$AT$2</f>
        <v>0.33506944444444442</v>
      </c>
    </row>
    <row r="338" spans="1:41" x14ac:dyDescent="0.35">
      <c r="A338" s="11">
        <v>359</v>
      </c>
      <c r="B338" s="5" t="s">
        <v>179</v>
      </c>
      <c r="C338" s="5" t="s">
        <v>343</v>
      </c>
      <c r="D338" s="5" t="s">
        <v>670</v>
      </c>
      <c r="E338" s="6">
        <v>43076</v>
      </c>
      <c r="F338" s="7">
        <f t="shared" ca="1" si="41"/>
        <v>7</v>
      </c>
      <c r="G338" s="5">
        <v>3</v>
      </c>
      <c r="H338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338" s="57">
        <v>7.6640379999999997</v>
      </c>
      <c r="J338" s="34">
        <v>0.16422999999999999</v>
      </c>
      <c r="K338" s="34">
        <f t="shared" si="42"/>
        <v>7.8282679999999996</v>
      </c>
      <c r="L338" s="67">
        <f t="shared" si="46"/>
        <v>2.8706956188952339E-4</v>
      </c>
      <c r="M338" s="34">
        <v>6.2341790000000001</v>
      </c>
      <c r="N338" s="79">
        <f t="shared" si="47"/>
        <v>1.1674880786164469E-4</v>
      </c>
      <c r="O338" s="80">
        <v>1073</v>
      </c>
      <c r="P338" s="68">
        <f>Table14[[#This Row],[Customer Regisered on MB]]/$O$1</f>
        <v>3.6333235022529653E-4</v>
      </c>
      <c r="Q338" s="194">
        <v>39</v>
      </c>
      <c r="R338" s="107">
        <v>45</v>
      </c>
      <c r="S338" s="107">
        <v>6</v>
      </c>
      <c r="T338" s="107">
        <v>3</v>
      </c>
      <c r="U338" s="195">
        <v>0</v>
      </c>
      <c r="V338" s="16">
        <f>SUM(Table14[[#This Row],[MB Registration]:[Standalone upsell + Rnwl]])</f>
        <v>93</v>
      </c>
      <c r="W338" s="8">
        <v>89</v>
      </c>
      <c r="X338" s="9">
        <f t="shared" si="43"/>
        <v>4.3010752688172005E-2</v>
      </c>
      <c r="Y338" s="8">
        <f t="shared" si="44"/>
        <v>4</v>
      </c>
      <c r="Z338" s="42" t="str">
        <f t="shared" si="45"/>
        <v>B. 50-100</v>
      </c>
      <c r="AA338" s="197">
        <v>89</v>
      </c>
      <c r="AB338" s="85">
        <f>IFERROR(Table14[[#This Row],[Phone number available]]/Table14[[#This Row],[Distinct leads]],0)</f>
        <v>1</v>
      </c>
      <c r="AC338" s="84">
        <v>16</v>
      </c>
      <c r="AD338" s="100">
        <f>IFERROR(Table14[[#This Row],[Email available]]/Table14[[#This Row],[Distinct leads]],0)</f>
        <v>0.1797752808988764</v>
      </c>
      <c r="AE338" s="81">
        <v>4</v>
      </c>
      <c r="AF338" s="102">
        <f>IFERROR(Table14[[#This Row],[HNI (as per customer segmentation)]]/Table14[[#This Row],[Phone number available]],0)</f>
        <v>4.49438202247191E-2</v>
      </c>
      <c r="AG338" s="18">
        <v>34</v>
      </c>
      <c r="AH338" s="9">
        <f>IFERROR(Table14[[#This Row],[MB Registered]]/Table14[[#This Row],[Phone number available]],0)</f>
        <v>0.38202247191011235</v>
      </c>
      <c r="AI338" s="18">
        <v>6</v>
      </c>
      <c r="AJ338" s="9">
        <f>IFERROR(Table14[[#This Row],[IB Registered]]/Table14[[#This Row],[Phone number available]],0)</f>
        <v>6.741573033707865E-2</v>
      </c>
      <c r="AK338" s="18">
        <v>75</v>
      </c>
      <c r="AL338" s="9">
        <f>IFERROR(Table14[[#This Row],[MB Eligible]]/Table14[[#This Row],[Phone number available]],0)</f>
        <v>0.84269662921348309</v>
      </c>
      <c r="AM338" s="18">
        <v>14</v>
      </c>
      <c r="AN338" s="82">
        <f>IFERROR(Table14[[#This Row],[IB Eligible]]/Table14[[#This Row],[Phone number available]],0)</f>
        <v>0.15730337078651685</v>
      </c>
      <c r="AO338" s="98">
        <f>Table14[[#This Row],[Phone number available]]/$AT$2</f>
        <v>0.1545138888888889</v>
      </c>
    </row>
    <row r="339" spans="1:41" x14ac:dyDescent="0.35">
      <c r="A339" s="11">
        <v>360</v>
      </c>
      <c r="B339" s="5" t="s">
        <v>314</v>
      </c>
      <c r="C339" s="5" t="s">
        <v>175</v>
      </c>
      <c r="D339" s="5" t="s">
        <v>671</v>
      </c>
      <c r="E339" s="6">
        <v>43129</v>
      </c>
      <c r="F339" s="7">
        <f t="shared" ca="1" si="41"/>
        <v>7</v>
      </c>
      <c r="G339" s="5">
        <v>5</v>
      </c>
      <c r="H33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39" s="57">
        <v>6.7133010000000004</v>
      </c>
      <c r="J339" s="34">
        <v>0.567218</v>
      </c>
      <c r="K339" s="34">
        <f t="shared" si="42"/>
        <v>7.280519</v>
      </c>
      <c r="L339" s="67">
        <f t="shared" si="46"/>
        <v>2.6698311806115361E-4</v>
      </c>
      <c r="M339" s="34">
        <v>4.4981289999999996</v>
      </c>
      <c r="N339" s="79">
        <f t="shared" si="47"/>
        <v>8.4237426990449251E-5</v>
      </c>
      <c r="O339" s="80">
        <v>5316</v>
      </c>
      <c r="P339" s="68">
        <f>Table14[[#This Row],[Customer Regisered on MB]]/$O$1</f>
        <v>1.8000696866707143E-3</v>
      </c>
      <c r="Q339" s="194">
        <v>8</v>
      </c>
      <c r="R339" s="107">
        <v>21</v>
      </c>
      <c r="S339" s="107">
        <v>3</v>
      </c>
      <c r="T339" s="107">
        <v>0</v>
      </c>
      <c r="U339" s="195">
        <v>0</v>
      </c>
      <c r="V339" s="16">
        <f>SUM(Table14[[#This Row],[MB Registration]:[Standalone upsell + Rnwl]])</f>
        <v>32</v>
      </c>
      <c r="W339" s="8">
        <v>35</v>
      </c>
      <c r="X339" s="9">
        <f t="shared" si="43"/>
        <v>-9.375E-2</v>
      </c>
      <c r="Y339" s="8">
        <f t="shared" si="44"/>
        <v>-3</v>
      </c>
      <c r="Z339" s="42" t="str">
        <f t="shared" si="45"/>
        <v>A. Below 50</v>
      </c>
      <c r="AA339" s="197">
        <v>35</v>
      </c>
      <c r="AB339" s="85">
        <f>IFERROR(Table14[[#This Row],[Phone number available]]/Table14[[#This Row],[Distinct leads]],0)</f>
        <v>1</v>
      </c>
      <c r="AC339" s="84">
        <v>8</v>
      </c>
      <c r="AD339" s="100">
        <f>IFERROR(Table14[[#This Row],[Email available]]/Table14[[#This Row],[Distinct leads]],0)</f>
        <v>0.22857142857142856</v>
      </c>
      <c r="AE339" s="81">
        <v>1</v>
      </c>
      <c r="AF339" s="102">
        <f>IFERROR(Table14[[#This Row],[HNI (as per customer segmentation)]]/Table14[[#This Row],[Phone number available]],0)</f>
        <v>2.8571428571428571E-2</v>
      </c>
      <c r="AG339" s="18">
        <v>24</v>
      </c>
      <c r="AH339" s="9">
        <f>IFERROR(Table14[[#This Row],[MB Registered]]/Table14[[#This Row],[Phone number available]],0)</f>
        <v>0.68571428571428572</v>
      </c>
      <c r="AI339" s="18">
        <v>6</v>
      </c>
      <c r="AJ339" s="9">
        <f>IFERROR(Table14[[#This Row],[IB Registered]]/Table14[[#This Row],[Phone number available]],0)</f>
        <v>0.17142857142857143</v>
      </c>
      <c r="AK339" s="18">
        <v>29</v>
      </c>
      <c r="AL339" s="9">
        <f>IFERROR(Table14[[#This Row],[MB Eligible]]/Table14[[#This Row],[Phone number available]],0)</f>
        <v>0.82857142857142863</v>
      </c>
      <c r="AM339" s="18">
        <v>12</v>
      </c>
      <c r="AN339" s="82">
        <f>IFERROR(Table14[[#This Row],[IB Eligible]]/Table14[[#This Row],[Phone number available]],0)</f>
        <v>0.34285714285714286</v>
      </c>
      <c r="AO339" s="98">
        <f>Table14[[#This Row],[Phone number available]]/$AT$2</f>
        <v>6.0763888888888888E-2</v>
      </c>
    </row>
    <row r="340" spans="1:41" x14ac:dyDescent="0.35">
      <c r="A340" s="11">
        <v>361</v>
      </c>
      <c r="B340" s="5" t="s">
        <v>222</v>
      </c>
      <c r="C340" s="5" t="s">
        <v>175</v>
      </c>
      <c r="D340" s="5" t="s">
        <v>223</v>
      </c>
      <c r="E340" s="6">
        <v>24471</v>
      </c>
      <c r="F340" s="7">
        <f t="shared" ca="1" si="41"/>
        <v>58</v>
      </c>
      <c r="G340" s="5">
        <v>5</v>
      </c>
      <c r="H34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40" s="57">
        <v>23.164448</v>
      </c>
      <c r="J340" s="34">
        <v>6.4003959999999998</v>
      </c>
      <c r="K340" s="34">
        <f t="shared" si="42"/>
        <v>29.564844000000001</v>
      </c>
      <c r="L340" s="67">
        <f t="shared" si="46"/>
        <v>1.0841691692737275E-3</v>
      </c>
      <c r="M340" s="34">
        <v>52.285668000000001</v>
      </c>
      <c r="N340" s="79">
        <f t="shared" si="47"/>
        <v>9.7916492408218364E-4</v>
      </c>
      <c r="O340" s="80">
        <v>3241</v>
      </c>
      <c r="P340" s="68">
        <f>Table14[[#This Row],[Customer Regisered on MB]]/$O$1</f>
        <v>1.0974465490029694E-3</v>
      </c>
      <c r="Q340" s="194">
        <v>168</v>
      </c>
      <c r="R340" s="107">
        <v>141</v>
      </c>
      <c r="S340" s="107">
        <v>24</v>
      </c>
      <c r="T340" s="107">
        <v>19</v>
      </c>
      <c r="U340" s="195">
        <v>0</v>
      </c>
      <c r="V340" s="16">
        <f>SUM(Table14[[#This Row],[MB Registration]:[Standalone upsell + Rnwl]])</f>
        <v>352</v>
      </c>
      <c r="W340" s="8">
        <v>353</v>
      </c>
      <c r="X340" s="9">
        <f t="shared" si="43"/>
        <v>-2.8409090909091717E-3</v>
      </c>
      <c r="Y340" s="8">
        <f t="shared" si="44"/>
        <v>-1</v>
      </c>
      <c r="Z340" s="42" t="str">
        <f t="shared" si="45"/>
        <v>D. 240-500</v>
      </c>
      <c r="AA340" s="197">
        <v>353</v>
      </c>
      <c r="AB340" s="85">
        <f>IFERROR(Table14[[#This Row],[Phone number available]]/Table14[[#This Row],[Distinct leads]],0)</f>
        <v>1</v>
      </c>
      <c r="AC340" s="84">
        <v>73</v>
      </c>
      <c r="AD340" s="100">
        <f>IFERROR(Table14[[#This Row],[Email available]]/Table14[[#This Row],[Distinct leads]],0)</f>
        <v>0.20679886685552407</v>
      </c>
      <c r="AE340" s="81">
        <v>12</v>
      </c>
      <c r="AF340" s="102">
        <f>IFERROR(Table14[[#This Row],[HNI (as per customer segmentation)]]/Table14[[#This Row],[Phone number available]],0)</f>
        <v>3.39943342776204E-2</v>
      </c>
      <c r="AG340" s="18">
        <v>90</v>
      </c>
      <c r="AH340" s="9">
        <f>IFERROR(Table14[[#This Row],[MB Registered]]/Table14[[#This Row],[Phone number available]],0)</f>
        <v>0.25495750708215298</v>
      </c>
      <c r="AI340" s="18">
        <v>34</v>
      </c>
      <c r="AJ340" s="9">
        <f>IFERROR(Table14[[#This Row],[IB Registered]]/Table14[[#This Row],[Phone number available]],0)</f>
        <v>9.6317280453257784E-2</v>
      </c>
      <c r="AK340" s="18">
        <v>280</v>
      </c>
      <c r="AL340" s="9">
        <f>IFERROR(Table14[[#This Row],[MB Eligible]]/Table14[[#This Row],[Phone number available]],0)</f>
        <v>0.79320113314447593</v>
      </c>
      <c r="AM340" s="18">
        <v>75</v>
      </c>
      <c r="AN340" s="82">
        <f>IFERROR(Table14[[#This Row],[IB Eligible]]/Table14[[#This Row],[Phone number available]],0)</f>
        <v>0.21246458923512748</v>
      </c>
      <c r="AO340" s="98">
        <f>Table14[[#This Row],[Phone number available]]/$AT$2</f>
        <v>0.61284722222222221</v>
      </c>
    </row>
    <row r="341" spans="1:41" x14ac:dyDescent="0.35">
      <c r="A341" s="11">
        <v>362</v>
      </c>
      <c r="B341" s="5" t="s">
        <v>188</v>
      </c>
      <c r="C341" s="5" t="s">
        <v>343</v>
      </c>
      <c r="D341" s="5" t="s">
        <v>672</v>
      </c>
      <c r="E341" s="6">
        <v>22007</v>
      </c>
      <c r="F341" s="7">
        <f t="shared" ca="1" si="41"/>
        <v>65</v>
      </c>
      <c r="G341" s="5">
        <v>7</v>
      </c>
      <c r="H34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41" s="57">
        <v>31.696118999999999</v>
      </c>
      <c r="J341" s="34">
        <v>0.73464399999999996</v>
      </c>
      <c r="K341" s="34">
        <f t="shared" si="42"/>
        <v>32.430762999999999</v>
      </c>
      <c r="L341" s="67">
        <f t="shared" si="46"/>
        <v>1.1892649722969326E-3</v>
      </c>
      <c r="M341" s="34">
        <v>49.582701999999998</v>
      </c>
      <c r="N341" s="79">
        <f t="shared" si="47"/>
        <v>9.2854589979838328E-4</v>
      </c>
      <c r="O341" s="80">
        <v>1794</v>
      </c>
      <c r="P341" s="68">
        <f>Table14[[#This Row],[Customer Regisered on MB]]/$O$1</f>
        <v>6.0747272721731779E-4</v>
      </c>
      <c r="Q341" s="194">
        <v>38</v>
      </c>
      <c r="R341" s="107">
        <v>206</v>
      </c>
      <c r="S341" s="107">
        <v>4</v>
      </c>
      <c r="T341" s="107">
        <v>19</v>
      </c>
      <c r="U341" s="195">
        <v>0</v>
      </c>
      <c r="V341" s="16">
        <f>SUM(Table14[[#This Row],[MB Registration]:[Standalone upsell + Rnwl]])</f>
        <v>267</v>
      </c>
      <c r="W341" s="8">
        <v>271</v>
      </c>
      <c r="X341" s="9">
        <f t="shared" si="43"/>
        <v>-1.4981273408239737E-2</v>
      </c>
      <c r="Y341" s="8">
        <f t="shared" si="44"/>
        <v>-4</v>
      </c>
      <c r="Z341" s="42" t="str">
        <f t="shared" si="45"/>
        <v>D. 240-500</v>
      </c>
      <c r="AA341" s="197">
        <v>271</v>
      </c>
      <c r="AB341" s="85">
        <f>IFERROR(Table14[[#This Row],[Phone number available]]/Table14[[#This Row],[Distinct leads]],0)</f>
        <v>1</v>
      </c>
      <c r="AC341" s="84">
        <v>63</v>
      </c>
      <c r="AD341" s="100">
        <f>IFERROR(Table14[[#This Row],[Email available]]/Table14[[#This Row],[Distinct leads]],0)</f>
        <v>0.23247232472324722</v>
      </c>
      <c r="AE341" s="81">
        <v>13</v>
      </c>
      <c r="AF341" s="102">
        <f>IFERROR(Table14[[#This Row],[HNI (as per customer segmentation)]]/Table14[[#This Row],[Phone number available]],0)</f>
        <v>4.797047970479705E-2</v>
      </c>
      <c r="AG341" s="18">
        <v>86</v>
      </c>
      <c r="AH341" s="9">
        <f>IFERROR(Table14[[#This Row],[MB Registered]]/Table14[[#This Row],[Phone number available]],0)</f>
        <v>0.31734317343173429</v>
      </c>
      <c r="AI341" s="18">
        <v>27</v>
      </c>
      <c r="AJ341" s="9">
        <f>IFERROR(Table14[[#This Row],[IB Registered]]/Table14[[#This Row],[Phone number available]],0)</f>
        <v>9.9630996309963096E-2</v>
      </c>
      <c r="AK341" s="18">
        <v>192</v>
      </c>
      <c r="AL341" s="9">
        <f>IFERROR(Table14[[#This Row],[MB Eligible]]/Table14[[#This Row],[Phone number available]],0)</f>
        <v>0.70848708487084866</v>
      </c>
      <c r="AM341" s="18">
        <v>58</v>
      </c>
      <c r="AN341" s="82">
        <f>IFERROR(Table14[[#This Row],[IB Eligible]]/Table14[[#This Row],[Phone number available]],0)</f>
        <v>0.2140221402214022</v>
      </c>
      <c r="AO341" s="98">
        <f>Table14[[#This Row],[Phone number available]]/$AT$2</f>
        <v>0.4704861111111111</v>
      </c>
    </row>
    <row r="342" spans="1:41" x14ac:dyDescent="0.35">
      <c r="A342" s="11">
        <v>363</v>
      </c>
      <c r="B342" s="5" t="s">
        <v>188</v>
      </c>
      <c r="C342" s="5" t="s">
        <v>343</v>
      </c>
      <c r="D342" s="5" t="s">
        <v>673</v>
      </c>
      <c r="E342" s="6">
        <v>31118</v>
      </c>
      <c r="F342" s="7">
        <f t="shared" ca="1" si="41"/>
        <v>40</v>
      </c>
      <c r="G342" s="5">
        <v>8</v>
      </c>
      <c r="H34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42" s="57">
        <v>40.619740999999998</v>
      </c>
      <c r="J342" s="34">
        <v>2.693864</v>
      </c>
      <c r="K342" s="34">
        <f t="shared" si="42"/>
        <v>43.313604999999995</v>
      </c>
      <c r="L342" s="67">
        <f t="shared" si="46"/>
        <v>1.5883484841354267E-3</v>
      </c>
      <c r="M342" s="34">
        <v>42.184634000000003</v>
      </c>
      <c r="N342" s="79">
        <f t="shared" si="47"/>
        <v>7.9000069288671438E-4</v>
      </c>
      <c r="O342" s="80">
        <v>2816</v>
      </c>
      <c r="P342" s="68">
        <f>Table14[[#This Row],[Customer Regisered on MB]]/$O$1</f>
        <v>9.5353578586620223E-4</v>
      </c>
      <c r="Q342" s="194">
        <v>152</v>
      </c>
      <c r="R342" s="107">
        <v>205</v>
      </c>
      <c r="S342" s="107">
        <v>11</v>
      </c>
      <c r="T342" s="107">
        <v>15</v>
      </c>
      <c r="U342" s="195">
        <v>0</v>
      </c>
      <c r="V342" s="16">
        <f>SUM(Table14[[#This Row],[MB Registration]:[Standalone upsell + Rnwl]])</f>
        <v>383</v>
      </c>
      <c r="W342" s="8">
        <v>386</v>
      </c>
      <c r="X342" s="9">
        <f t="shared" si="43"/>
        <v>-7.8328981723236879E-3</v>
      </c>
      <c r="Y342" s="8">
        <f t="shared" si="44"/>
        <v>-3</v>
      </c>
      <c r="Z342" s="42" t="str">
        <f t="shared" si="45"/>
        <v>D. 240-500</v>
      </c>
      <c r="AA342" s="197">
        <v>386</v>
      </c>
      <c r="AB342" s="85">
        <f>IFERROR(Table14[[#This Row],[Phone number available]]/Table14[[#This Row],[Distinct leads]],0)</f>
        <v>1</v>
      </c>
      <c r="AC342" s="84">
        <v>104</v>
      </c>
      <c r="AD342" s="100">
        <f>IFERROR(Table14[[#This Row],[Email available]]/Table14[[#This Row],[Distinct leads]],0)</f>
        <v>0.26943005181347152</v>
      </c>
      <c r="AE342" s="81">
        <v>14</v>
      </c>
      <c r="AF342" s="102">
        <f>IFERROR(Table14[[#This Row],[HNI (as per customer segmentation)]]/Table14[[#This Row],[Phone number available]],0)</f>
        <v>3.6269430051813469E-2</v>
      </c>
      <c r="AG342" s="18">
        <v>121</v>
      </c>
      <c r="AH342" s="9">
        <f>IFERROR(Table14[[#This Row],[MB Registered]]/Table14[[#This Row],[Phone number available]],0)</f>
        <v>0.31347150259067358</v>
      </c>
      <c r="AI342" s="18">
        <v>30</v>
      </c>
      <c r="AJ342" s="9">
        <f>IFERROR(Table14[[#This Row],[IB Registered]]/Table14[[#This Row],[Phone number available]],0)</f>
        <v>7.7720207253886009E-2</v>
      </c>
      <c r="AK342" s="18">
        <v>310</v>
      </c>
      <c r="AL342" s="9">
        <f>IFERROR(Table14[[#This Row],[MB Eligible]]/Table14[[#This Row],[Phone number available]],0)</f>
        <v>0.80310880829015541</v>
      </c>
      <c r="AM342" s="18">
        <v>105</v>
      </c>
      <c r="AN342" s="82">
        <f>IFERROR(Table14[[#This Row],[IB Eligible]]/Table14[[#This Row],[Phone number available]],0)</f>
        <v>0.27202072538860106</v>
      </c>
      <c r="AO342" s="98">
        <f>Table14[[#This Row],[Phone number available]]/$AT$2</f>
        <v>0.67013888888888884</v>
      </c>
    </row>
    <row r="343" spans="1:41" x14ac:dyDescent="0.35">
      <c r="A343" s="11">
        <v>364</v>
      </c>
      <c r="B343" s="5" t="s">
        <v>311</v>
      </c>
      <c r="C343" s="5" t="s">
        <v>340</v>
      </c>
      <c r="D343" s="5" t="s">
        <v>674</v>
      </c>
      <c r="E343" s="6">
        <v>35149</v>
      </c>
      <c r="F343" s="7">
        <f t="shared" ca="1" si="41"/>
        <v>29</v>
      </c>
      <c r="G343" s="5">
        <v>9</v>
      </c>
      <c r="H34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43" s="57">
        <v>23.621786</v>
      </c>
      <c r="J343" s="34">
        <v>6.6301430000000003</v>
      </c>
      <c r="K343" s="34">
        <f t="shared" si="42"/>
        <v>30.251929000000001</v>
      </c>
      <c r="L343" s="67">
        <f t="shared" si="46"/>
        <v>1.1093651883587745E-3</v>
      </c>
      <c r="M343" s="34">
        <v>83.626740999999996</v>
      </c>
      <c r="N343" s="79">
        <f t="shared" si="47"/>
        <v>1.5660959233131618E-3</v>
      </c>
      <c r="O343" s="80">
        <v>2623</v>
      </c>
      <c r="P343" s="68">
        <f>Table14[[#This Row],[Customer Regisered on MB]]/$O$1</f>
        <v>8.8818336872409397E-4</v>
      </c>
      <c r="Q343" s="194">
        <v>100</v>
      </c>
      <c r="R343" s="107">
        <v>139</v>
      </c>
      <c r="S343" s="107">
        <v>32</v>
      </c>
      <c r="T343" s="107">
        <v>3</v>
      </c>
      <c r="U343" s="195">
        <v>0</v>
      </c>
      <c r="V343" s="16">
        <f>SUM(Table14[[#This Row],[MB Registration]:[Standalone upsell + Rnwl]])</f>
        <v>274</v>
      </c>
      <c r="W343" s="8">
        <v>284</v>
      </c>
      <c r="X343" s="9">
        <f t="shared" si="43"/>
        <v>-3.649635036496357E-2</v>
      </c>
      <c r="Y343" s="8">
        <f t="shared" si="44"/>
        <v>-10</v>
      </c>
      <c r="Z343" s="42" t="str">
        <f t="shared" si="45"/>
        <v>D. 240-500</v>
      </c>
      <c r="AA343" s="197">
        <v>284</v>
      </c>
      <c r="AB343" s="85">
        <f>IFERROR(Table14[[#This Row],[Phone number available]]/Table14[[#This Row],[Distinct leads]],0)</f>
        <v>1</v>
      </c>
      <c r="AC343" s="84">
        <v>138</v>
      </c>
      <c r="AD343" s="100">
        <f>IFERROR(Table14[[#This Row],[Email available]]/Table14[[#This Row],[Distinct leads]],0)</f>
        <v>0.4859154929577465</v>
      </c>
      <c r="AE343" s="81">
        <v>30</v>
      </c>
      <c r="AF343" s="102">
        <f>IFERROR(Table14[[#This Row],[HNI (as per customer segmentation)]]/Table14[[#This Row],[Phone number available]],0)</f>
        <v>0.10563380281690141</v>
      </c>
      <c r="AG343" s="18">
        <v>83</v>
      </c>
      <c r="AH343" s="9">
        <f>IFERROR(Table14[[#This Row],[MB Registered]]/Table14[[#This Row],[Phone number available]],0)</f>
        <v>0.29225352112676056</v>
      </c>
      <c r="AI343" s="18">
        <v>82</v>
      </c>
      <c r="AJ343" s="9">
        <f>IFERROR(Table14[[#This Row],[IB Registered]]/Table14[[#This Row],[Phone number available]],0)</f>
        <v>0.28873239436619719</v>
      </c>
      <c r="AK343" s="18">
        <v>232</v>
      </c>
      <c r="AL343" s="9">
        <f>IFERROR(Table14[[#This Row],[MB Eligible]]/Table14[[#This Row],[Phone number available]],0)</f>
        <v>0.81690140845070425</v>
      </c>
      <c r="AM343" s="18">
        <v>140</v>
      </c>
      <c r="AN343" s="82">
        <f>IFERROR(Table14[[#This Row],[IB Eligible]]/Table14[[#This Row],[Phone number available]],0)</f>
        <v>0.49295774647887325</v>
      </c>
      <c r="AO343" s="98">
        <f>Table14[[#This Row],[Phone number available]]/$AT$2</f>
        <v>0.49305555555555558</v>
      </c>
    </row>
    <row r="344" spans="1:41" x14ac:dyDescent="0.35">
      <c r="A344" s="11">
        <v>365</v>
      </c>
      <c r="B344" s="5" t="s">
        <v>313</v>
      </c>
      <c r="C344" s="5" t="s">
        <v>356</v>
      </c>
      <c r="D344" s="5" t="s">
        <v>675</v>
      </c>
      <c r="E344" s="6">
        <v>36427</v>
      </c>
      <c r="F344" s="7">
        <f t="shared" ca="1" si="41"/>
        <v>25</v>
      </c>
      <c r="G344" s="5">
        <v>5</v>
      </c>
      <c r="H34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44" s="57">
        <v>11.814181</v>
      </c>
      <c r="J344" s="34">
        <v>1.114762</v>
      </c>
      <c r="K344" s="34">
        <f t="shared" si="42"/>
        <v>12.928943</v>
      </c>
      <c r="L344" s="67">
        <f t="shared" si="46"/>
        <v>4.7411585841269363E-4</v>
      </c>
      <c r="M344" s="34">
        <v>45.584238999999997</v>
      </c>
      <c r="N344" s="79">
        <f t="shared" si="47"/>
        <v>8.5366582520814529E-4</v>
      </c>
      <c r="O344" s="80">
        <v>1867</v>
      </c>
      <c r="P344" s="68">
        <f>Table14[[#This Row],[Customer Regisered on MB]]/$O$1</f>
        <v>6.3219151712080954E-4</v>
      </c>
      <c r="Q344" s="194">
        <v>19</v>
      </c>
      <c r="R344" s="107">
        <v>85</v>
      </c>
      <c r="S344" s="107">
        <v>8</v>
      </c>
      <c r="T344" s="107">
        <v>3</v>
      </c>
      <c r="U344" s="195">
        <v>0</v>
      </c>
      <c r="V344" s="16">
        <f>SUM(Table14[[#This Row],[MB Registration]:[Standalone upsell + Rnwl]])</f>
        <v>115</v>
      </c>
      <c r="W344" s="8">
        <v>144</v>
      </c>
      <c r="X344" s="9">
        <f t="shared" si="43"/>
        <v>-0.25217391304347836</v>
      </c>
      <c r="Y344" s="8">
        <f t="shared" si="44"/>
        <v>-29</v>
      </c>
      <c r="Z344" s="42" t="str">
        <f t="shared" si="45"/>
        <v>C. 100-250</v>
      </c>
      <c r="AA344" s="197">
        <v>144</v>
      </c>
      <c r="AB344" s="85">
        <f>IFERROR(Table14[[#This Row],[Phone number available]]/Table14[[#This Row],[Distinct leads]],0)</f>
        <v>1</v>
      </c>
      <c r="AC344" s="84">
        <v>64</v>
      </c>
      <c r="AD344" s="100">
        <f>IFERROR(Table14[[#This Row],[Email available]]/Table14[[#This Row],[Distinct leads]],0)</f>
        <v>0.44444444444444442</v>
      </c>
      <c r="AE344" s="81">
        <v>7</v>
      </c>
      <c r="AF344" s="102">
        <f>IFERROR(Table14[[#This Row],[HNI (as per customer segmentation)]]/Table14[[#This Row],[Phone number available]],0)</f>
        <v>4.8611111111111112E-2</v>
      </c>
      <c r="AG344" s="18">
        <v>60</v>
      </c>
      <c r="AH344" s="9">
        <f>IFERROR(Table14[[#This Row],[MB Registered]]/Table14[[#This Row],[Phone number available]],0)</f>
        <v>0.41666666666666669</v>
      </c>
      <c r="AI344" s="18">
        <v>26</v>
      </c>
      <c r="AJ344" s="9">
        <f>IFERROR(Table14[[#This Row],[IB Registered]]/Table14[[#This Row],[Phone number available]],0)</f>
        <v>0.18055555555555555</v>
      </c>
      <c r="AK344" s="18">
        <v>107</v>
      </c>
      <c r="AL344" s="9">
        <f>IFERROR(Table14[[#This Row],[MB Eligible]]/Table14[[#This Row],[Phone number available]],0)</f>
        <v>0.74305555555555558</v>
      </c>
      <c r="AM344" s="18">
        <v>54</v>
      </c>
      <c r="AN344" s="82">
        <f>IFERROR(Table14[[#This Row],[IB Eligible]]/Table14[[#This Row],[Phone number available]],0)</f>
        <v>0.375</v>
      </c>
      <c r="AO344" s="98">
        <f>Table14[[#This Row],[Phone number available]]/$AT$2</f>
        <v>0.25</v>
      </c>
    </row>
    <row r="345" spans="1:41" x14ac:dyDescent="0.35">
      <c r="A345" s="11">
        <v>366</v>
      </c>
      <c r="B345" s="5" t="s">
        <v>311</v>
      </c>
      <c r="C345" s="5" t="s">
        <v>340</v>
      </c>
      <c r="D345" s="5" t="s">
        <v>676</v>
      </c>
      <c r="E345" s="6">
        <v>39162</v>
      </c>
      <c r="F345" s="7">
        <f t="shared" ca="1" si="41"/>
        <v>18</v>
      </c>
      <c r="G345" s="5">
        <v>6</v>
      </c>
      <c r="H34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45" s="57">
        <v>11.814041</v>
      </c>
      <c r="J345" s="34">
        <v>1.1613290000000001</v>
      </c>
      <c r="K345" s="34">
        <f t="shared" si="42"/>
        <v>12.97537</v>
      </c>
      <c r="L345" s="67">
        <f t="shared" si="46"/>
        <v>4.7581837786525257E-4</v>
      </c>
      <c r="M345" s="34">
        <v>20.77694</v>
      </c>
      <c r="N345" s="79">
        <f t="shared" si="47"/>
        <v>3.8909421369083563E-4</v>
      </c>
      <c r="O345" s="80">
        <v>2646</v>
      </c>
      <c r="P345" s="68">
        <f>Table14[[#This Row],[Customer Regisered on MB]]/$O$1</f>
        <v>8.9597148061149544E-4</v>
      </c>
      <c r="Q345" s="194">
        <v>49</v>
      </c>
      <c r="R345" s="107">
        <v>89</v>
      </c>
      <c r="S345" s="107">
        <v>12</v>
      </c>
      <c r="T345" s="107">
        <v>8</v>
      </c>
      <c r="U345" s="195">
        <v>0</v>
      </c>
      <c r="V345" s="16">
        <f>SUM(Table14[[#This Row],[MB Registration]:[Standalone upsell + Rnwl]])</f>
        <v>158</v>
      </c>
      <c r="W345" s="8">
        <v>166</v>
      </c>
      <c r="X345" s="9">
        <f t="shared" si="43"/>
        <v>-5.0632911392405111E-2</v>
      </c>
      <c r="Y345" s="8">
        <f t="shared" si="44"/>
        <v>-8</v>
      </c>
      <c r="Z345" s="42" t="str">
        <f t="shared" si="45"/>
        <v>C. 100-250</v>
      </c>
      <c r="AA345" s="197">
        <v>166</v>
      </c>
      <c r="AB345" s="85">
        <f>IFERROR(Table14[[#This Row],[Phone number available]]/Table14[[#This Row],[Distinct leads]],0)</f>
        <v>1</v>
      </c>
      <c r="AC345" s="84">
        <v>74</v>
      </c>
      <c r="AD345" s="100">
        <f>IFERROR(Table14[[#This Row],[Email available]]/Table14[[#This Row],[Distinct leads]],0)</f>
        <v>0.44578313253012047</v>
      </c>
      <c r="AE345" s="81">
        <v>8</v>
      </c>
      <c r="AF345" s="102">
        <f>IFERROR(Table14[[#This Row],[HNI (as per customer segmentation)]]/Table14[[#This Row],[Phone number available]],0)</f>
        <v>4.8192771084337352E-2</v>
      </c>
      <c r="AG345" s="18">
        <v>73</v>
      </c>
      <c r="AH345" s="9">
        <f>IFERROR(Table14[[#This Row],[MB Registered]]/Table14[[#This Row],[Phone number available]],0)</f>
        <v>0.43975903614457829</v>
      </c>
      <c r="AI345" s="18">
        <v>31</v>
      </c>
      <c r="AJ345" s="9">
        <f>IFERROR(Table14[[#This Row],[IB Registered]]/Table14[[#This Row],[Phone number available]],0)</f>
        <v>0.18674698795180722</v>
      </c>
      <c r="AK345" s="18">
        <v>132</v>
      </c>
      <c r="AL345" s="9">
        <f>IFERROR(Table14[[#This Row],[MB Eligible]]/Table14[[#This Row],[Phone number available]],0)</f>
        <v>0.79518072289156627</v>
      </c>
      <c r="AM345" s="18">
        <v>65</v>
      </c>
      <c r="AN345" s="82">
        <f>IFERROR(Table14[[#This Row],[IB Eligible]]/Table14[[#This Row],[Phone number available]],0)</f>
        <v>0.39156626506024095</v>
      </c>
      <c r="AO345" s="98">
        <f>Table14[[#This Row],[Phone number available]]/$AT$2</f>
        <v>0.28819444444444442</v>
      </c>
    </row>
    <row r="346" spans="1:41" x14ac:dyDescent="0.35">
      <c r="A346" s="11">
        <v>367</v>
      </c>
      <c r="B346" s="5" t="s">
        <v>315</v>
      </c>
      <c r="C346" s="5" t="s">
        <v>175</v>
      </c>
      <c r="D346" s="5" t="s">
        <v>677</v>
      </c>
      <c r="E346" s="6">
        <v>40584</v>
      </c>
      <c r="F346" s="7">
        <f t="shared" ca="1" si="41"/>
        <v>14</v>
      </c>
      <c r="G346" s="5">
        <v>5</v>
      </c>
      <c r="H34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46" s="57">
        <v>10.67318</v>
      </c>
      <c r="J346" s="34">
        <v>2.0321929999999999</v>
      </c>
      <c r="K346" s="34">
        <f t="shared" si="42"/>
        <v>12.705373</v>
      </c>
      <c r="L346" s="67">
        <f t="shared" si="46"/>
        <v>4.6591734733059462E-4</v>
      </c>
      <c r="M346" s="34">
        <v>21.961261</v>
      </c>
      <c r="N346" s="79">
        <f t="shared" si="47"/>
        <v>4.1127324718915367E-4</v>
      </c>
      <c r="O346" s="80">
        <v>2779</v>
      </c>
      <c r="P346" s="68">
        <f>Table14[[#This Row],[Customer Regisered on MB]]/$O$1</f>
        <v>9.4100708413429545E-4</v>
      </c>
      <c r="Q346" s="194">
        <v>115</v>
      </c>
      <c r="R346" s="107">
        <v>72</v>
      </c>
      <c r="S346" s="107">
        <v>13</v>
      </c>
      <c r="T346" s="107">
        <v>2</v>
      </c>
      <c r="U346" s="195">
        <v>0</v>
      </c>
      <c r="V346" s="16">
        <f>SUM(Table14[[#This Row],[MB Registration]:[Standalone upsell + Rnwl]])</f>
        <v>202</v>
      </c>
      <c r="W346" s="8">
        <v>197</v>
      </c>
      <c r="X346" s="9">
        <f t="shared" si="43"/>
        <v>2.4752475247524774E-2</v>
      </c>
      <c r="Y346" s="8">
        <f t="shared" si="44"/>
        <v>5</v>
      </c>
      <c r="Z346" s="42" t="str">
        <f t="shared" si="45"/>
        <v>C. 100-250</v>
      </c>
      <c r="AA346" s="197">
        <v>197</v>
      </c>
      <c r="AB346" s="85">
        <f>IFERROR(Table14[[#This Row],[Phone number available]]/Table14[[#This Row],[Distinct leads]],0)</f>
        <v>1</v>
      </c>
      <c r="AC346" s="84">
        <v>33</v>
      </c>
      <c r="AD346" s="100">
        <f>IFERROR(Table14[[#This Row],[Email available]]/Table14[[#This Row],[Distinct leads]],0)</f>
        <v>0.16751269035532995</v>
      </c>
      <c r="AE346" s="81">
        <v>16</v>
      </c>
      <c r="AF346" s="102">
        <f>IFERROR(Table14[[#This Row],[HNI (as per customer segmentation)]]/Table14[[#This Row],[Phone number available]],0)</f>
        <v>8.1218274111675121E-2</v>
      </c>
      <c r="AG346" s="18">
        <v>49</v>
      </c>
      <c r="AH346" s="9">
        <f>IFERROR(Table14[[#This Row],[MB Registered]]/Table14[[#This Row],[Phone number available]],0)</f>
        <v>0.24873096446700507</v>
      </c>
      <c r="AI346" s="18">
        <v>27</v>
      </c>
      <c r="AJ346" s="9">
        <f>IFERROR(Table14[[#This Row],[IB Registered]]/Table14[[#This Row],[Phone number available]],0)</f>
        <v>0.13705583756345177</v>
      </c>
      <c r="AK346" s="18">
        <v>182</v>
      </c>
      <c r="AL346" s="9">
        <f>IFERROR(Table14[[#This Row],[MB Eligible]]/Table14[[#This Row],[Phone number available]],0)</f>
        <v>0.92385786802030456</v>
      </c>
      <c r="AM346" s="18">
        <v>44</v>
      </c>
      <c r="AN346" s="82">
        <f>IFERROR(Table14[[#This Row],[IB Eligible]]/Table14[[#This Row],[Phone number available]],0)</f>
        <v>0.2233502538071066</v>
      </c>
      <c r="AO346" s="98">
        <f>Table14[[#This Row],[Phone number available]]/$AT$2</f>
        <v>0.3420138888888889</v>
      </c>
    </row>
    <row r="347" spans="1:41" x14ac:dyDescent="0.35">
      <c r="A347" s="11">
        <v>368</v>
      </c>
      <c r="B347" s="5" t="s">
        <v>315</v>
      </c>
      <c r="C347" s="5" t="s">
        <v>356</v>
      </c>
      <c r="D347" s="5" t="s">
        <v>678</v>
      </c>
      <c r="E347" s="6">
        <v>41327</v>
      </c>
      <c r="F347" s="7">
        <f t="shared" ca="1" si="41"/>
        <v>12</v>
      </c>
      <c r="G347" s="5">
        <v>4</v>
      </c>
      <c r="H347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347" s="57">
        <v>7.4007160000000001</v>
      </c>
      <c r="J347" s="34">
        <v>1.480008</v>
      </c>
      <c r="K347" s="34">
        <f t="shared" si="42"/>
        <v>8.8807240000000007</v>
      </c>
      <c r="L347" s="67">
        <f t="shared" si="46"/>
        <v>3.2566406105945478E-4</v>
      </c>
      <c r="M347" s="34">
        <v>9.4703160000000004</v>
      </c>
      <c r="N347" s="79">
        <f t="shared" si="47"/>
        <v>1.7735263987015123E-4</v>
      </c>
      <c r="O347" s="80">
        <v>2199</v>
      </c>
      <c r="P347" s="68">
        <f>Table14[[#This Row],[Customer Regisered on MB]]/$O$1</f>
        <v>7.4461121914764876E-4</v>
      </c>
      <c r="Q347" s="194">
        <v>18</v>
      </c>
      <c r="R347" s="107">
        <v>39</v>
      </c>
      <c r="S347" s="107">
        <v>2</v>
      </c>
      <c r="T347" s="107">
        <v>1</v>
      </c>
      <c r="U347" s="195">
        <v>0</v>
      </c>
      <c r="V347" s="16">
        <f>SUM(Table14[[#This Row],[MB Registration]:[Standalone upsell + Rnwl]])</f>
        <v>60</v>
      </c>
      <c r="W347" s="8">
        <v>72</v>
      </c>
      <c r="X347" s="9">
        <f t="shared" si="43"/>
        <v>-0.19999999999999996</v>
      </c>
      <c r="Y347" s="8">
        <f t="shared" si="44"/>
        <v>-12</v>
      </c>
      <c r="Z347" s="42" t="str">
        <f t="shared" si="45"/>
        <v>B. 50-100</v>
      </c>
      <c r="AA347" s="197">
        <v>72</v>
      </c>
      <c r="AB347" s="85">
        <f>IFERROR(Table14[[#This Row],[Phone number available]]/Table14[[#This Row],[Distinct leads]],0)</f>
        <v>1</v>
      </c>
      <c r="AC347" s="84">
        <v>35</v>
      </c>
      <c r="AD347" s="100">
        <f>IFERROR(Table14[[#This Row],[Email available]]/Table14[[#This Row],[Distinct leads]],0)</f>
        <v>0.4861111111111111</v>
      </c>
      <c r="AE347" s="81">
        <v>9</v>
      </c>
      <c r="AF347" s="102">
        <f>IFERROR(Table14[[#This Row],[HNI (as per customer segmentation)]]/Table14[[#This Row],[Phone number available]],0)</f>
        <v>0.125</v>
      </c>
      <c r="AG347" s="18">
        <v>41</v>
      </c>
      <c r="AH347" s="9">
        <f>IFERROR(Table14[[#This Row],[MB Registered]]/Table14[[#This Row],[Phone number available]],0)</f>
        <v>0.56944444444444442</v>
      </c>
      <c r="AI347" s="18">
        <v>8</v>
      </c>
      <c r="AJ347" s="9">
        <f>IFERROR(Table14[[#This Row],[IB Registered]]/Table14[[#This Row],[Phone number available]],0)</f>
        <v>0.1111111111111111</v>
      </c>
      <c r="AK347" s="18">
        <v>60</v>
      </c>
      <c r="AL347" s="9">
        <f>IFERROR(Table14[[#This Row],[MB Eligible]]/Table14[[#This Row],[Phone number available]],0)</f>
        <v>0.83333333333333337</v>
      </c>
      <c r="AM347" s="18">
        <v>31</v>
      </c>
      <c r="AN347" s="82">
        <f>IFERROR(Table14[[#This Row],[IB Eligible]]/Table14[[#This Row],[Phone number available]],0)</f>
        <v>0.43055555555555558</v>
      </c>
      <c r="AO347" s="98">
        <f>Table14[[#This Row],[Phone number available]]/$AT$2</f>
        <v>0.125</v>
      </c>
    </row>
    <row r="348" spans="1:41" x14ac:dyDescent="0.35">
      <c r="A348" s="11">
        <v>369</v>
      </c>
      <c r="B348" s="5" t="s">
        <v>311</v>
      </c>
      <c r="C348" s="5" t="s">
        <v>340</v>
      </c>
      <c r="D348" s="5" t="s">
        <v>679</v>
      </c>
      <c r="E348" s="6">
        <v>41354</v>
      </c>
      <c r="F348" s="7">
        <f t="shared" ca="1" si="41"/>
        <v>12</v>
      </c>
      <c r="G348" s="5">
        <v>4</v>
      </c>
      <c r="H348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348" s="57">
        <v>7.7080830000000002</v>
      </c>
      <c r="J348" s="34">
        <v>1.1745810000000001</v>
      </c>
      <c r="K348" s="34">
        <f t="shared" si="42"/>
        <v>8.8826640000000001</v>
      </c>
      <c r="L348" s="67">
        <f t="shared" si="46"/>
        <v>3.2573520258783188E-4</v>
      </c>
      <c r="M348" s="34">
        <v>16.043870999999999</v>
      </c>
      <c r="N348" s="79">
        <f t="shared" si="47"/>
        <v>3.0045701490701715E-4</v>
      </c>
      <c r="O348" s="80">
        <v>4629</v>
      </c>
      <c r="P348" s="68">
        <f>Table14[[#This Row],[Customer Regisered on MB]]/$O$1</f>
        <v>1.5674421707296343E-3</v>
      </c>
      <c r="Q348" s="194">
        <v>17</v>
      </c>
      <c r="R348" s="107">
        <v>57</v>
      </c>
      <c r="S348" s="107">
        <v>7</v>
      </c>
      <c r="T348" s="107">
        <v>5</v>
      </c>
      <c r="U348" s="195">
        <v>0</v>
      </c>
      <c r="V348" s="16">
        <f>SUM(Table14[[#This Row],[MB Registration]:[Standalone upsell + Rnwl]])</f>
        <v>86</v>
      </c>
      <c r="W348" s="8">
        <v>93</v>
      </c>
      <c r="X348" s="9">
        <f t="shared" si="43"/>
        <v>-8.1395348837209225E-2</v>
      </c>
      <c r="Y348" s="8">
        <f t="shared" si="44"/>
        <v>-7</v>
      </c>
      <c r="Z348" s="42" t="str">
        <f t="shared" si="45"/>
        <v>B. 50-100</v>
      </c>
      <c r="AA348" s="197">
        <v>93</v>
      </c>
      <c r="AB348" s="85">
        <f>IFERROR(Table14[[#This Row],[Phone number available]]/Table14[[#This Row],[Distinct leads]],0)</f>
        <v>1</v>
      </c>
      <c r="AC348" s="84">
        <v>37</v>
      </c>
      <c r="AD348" s="100">
        <f>IFERROR(Table14[[#This Row],[Email available]]/Table14[[#This Row],[Distinct leads]],0)</f>
        <v>0.39784946236559138</v>
      </c>
      <c r="AE348" s="81">
        <v>4</v>
      </c>
      <c r="AF348" s="102">
        <f>IFERROR(Table14[[#This Row],[HNI (as per customer segmentation)]]/Table14[[#This Row],[Phone number available]],0)</f>
        <v>4.3010752688172046E-2</v>
      </c>
      <c r="AG348" s="18">
        <v>72</v>
      </c>
      <c r="AH348" s="9">
        <f>IFERROR(Table14[[#This Row],[MB Registered]]/Table14[[#This Row],[Phone number available]],0)</f>
        <v>0.77419354838709675</v>
      </c>
      <c r="AI348" s="18">
        <v>18</v>
      </c>
      <c r="AJ348" s="9">
        <f>IFERROR(Table14[[#This Row],[IB Registered]]/Table14[[#This Row],[Phone number available]],0)</f>
        <v>0.19354838709677419</v>
      </c>
      <c r="AK348" s="18">
        <v>86</v>
      </c>
      <c r="AL348" s="9">
        <f>IFERROR(Table14[[#This Row],[MB Eligible]]/Table14[[#This Row],[Phone number available]],0)</f>
        <v>0.92473118279569888</v>
      </c>
      <c r="AM348" s="18">
        <v>40</v>
      </c>
      <c r="AN348" s="82">
        <f>IFERROR(Table14[[#This Row],[IB Eligible]]/Table14[[#This Row],[Phone number available]],0)</f>
        <v>0.43010752688172044</v>
      </c>
      <c r="AO348" s="98">
        <f>Table14[[#This Row],[Phone number available]]/$AT$2</f>
        <v>0.16145833333333334</v>
      </c>
    </row>
    <row r="349" spans="1:41" x14ac:dyDescent="0.35">
      <c r="A349" s="11">
        <v>370</v>
      </c>
      <c r="B349" s="5" t="s">
        <v>184</v>
      </c>
      <c r="C349" s="5" t="s">
        <v>343</v>
      </c>
      <c r="D349" s="5" t="s">
        <v>680</v>
      </c>
      <c r="E349" s="6">
        <v>41359</v>
      </c>
      <c r="F349" s="7">
        <f t="shared" ca="1" si="41"/>
        <v>12</v>
      </c>
      <c r="G349" s="5">
        <v>3</v>
      </c>
      <c r="H349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349" s="57">
        <v>6.7941830000000003</v>
      </c>
      <c r="J349" s="34">
        <v>0.21401300000000001</v>
      </c>
      <c r="K349" s="34">
        <f t="shared" si="42"/>
        <v>7.0081959999999999</v>
      </c>
      <c r="L349" s="67">
        <f t="shared" si="46"/>
        <v>2.5699679103422494E-4</v>
      </c>
      <c r="M349" s="34">
        <v>14.793018</v>
      </c>
      <c r="N349" s="79">
        <f t="shared" si="47"/>
        <v>2.7703202236827837E-4</v>
      </c>
      <c r="O349" s="80">
        <v>1183</v>
      </c>
      <c r="P349" s="68">
        <f>Table14[[#This Row],[Customer Regisered on MB]]/$O$1</f>
        <v>4.0057984186069506E-4</v>
      </c>
      <c r="Q349" s="194">
        <v>47</v>
      </c>
      <c r="R349" s="107">
        <v>52</v>
      </c>
      <c r="S349" s="107">
        <v>4</v>
      </c>
      <c r="T349" s="107">
        <v>5</v>
      </c>
      <c r="U349" s="195">
        <v>0</v>
      </c>
      <c r="V349" s="16">
        <f>SUM(Table14[[#This Row],[MB Registration]:[Standalone upsell + Rnwl]])</f>
        <v>108</v>
      </c>
      <c r="W349" s="8">
        <v>108</v>
      </c>
      <c r="X349" s="9">
        <f t="shared" si="43"/>
        <v>0</v>
      </c>
      <c r="Y349" s="8">
        <f t="shared" si="44"/>
        <v>0</v>
      </c>
      <c r="Z349" s="42" t="str">
        <f t="shared" si="45"/>
        <v>C. 100-250</v>
      </c>
      <c r="AA349" s="197">
        <v>108</v>
      </c>
      <c r="AB349" s="85">
        <f>IFERROR(Table14[[#This Row],[Phone number available]]/Table14[[#This Row],[Distinct leads]],0)</f>
        <v>1</v>
      </c>
      <c r="AC349" s="84">
        <v>31</v>
      </c>
      <c r="AD349" s="100">
        <f>IFERROR(Table14[[#This Row],[Email available]]/Table14[[#This Row],[Distinct leads]],0)</f>
        <v>0.28703703703703703</v>
      </c>
      <c r="AE349" s="81">
        <v>0</v>
      </c>
      <c r="AF349" s="102">
        <f>IFERROR(Table14[[#This Row],[HNI (as per customer segmentation)]]/Table14[[#This Row],[Phone number available]],0)</f>
        <v>0</v>
      </c>
      <c r="AG349" s="18">
        <v>34</v>
      </c>
      <c r="AH349" s="9">
        <f>IFERROR(Table14[[#This Row],[MB Registered]]/Table14[[#This Row],[Phone number available]],0)</f>
        <v>0.31481481481481483</v>
      </c>
      <c r="AI349" s="18">
        <v>3</v>
      </c>
      <c r="AJ349" s="9">
        <f>IFERROR(Table14[[#This Row],[IB Registered]]/Table14[[#This Row],[Phone number available]],0)</f>
        <v>2.7777777777777776E-2</v>
      </c>
      <c r="AK349" s="18">
        <v>95</v>
      </c>
      <c r="AL349" s="9">
        <f>IFERROR(Table14[[#This Row],[MB Eligible]]/Table14[[#This Row],[Phone number available]],0)</f>
        <v>0.87962962962962965</v>
      </c>
      <c r="AM349" s="18">
        <v>26</v>
      </c>
      <c r="AN349" s="82">
        <f>IFERROR(Table14[[#This Row],[IB Eligible]]/Table14[[#This Row],[Phone number available]],0)</f>
        <v>0.24074074074074073</v>
      </c>
      <c r="AO349" s="98">
        <f>Table14[[#This Row],[Phone number available]]/$AT$2</f>
        <v>0.1875</v>
      </c>
    </row>
    <row r="350" spans="1:41" x14ac:dyDescent="0.35">
      <c r="A350" s="11">
        <v>371</v>
      </c>
      <c r="B350" s="5" t="s">
        <v>311</v>
      </c>
      <c r="C350" s="5" t="s">
        <v>340</v>
      </c>
      <c r="D350" s="5" t="s">
        <v>681</v>
      </c>
      <c r="E350" s="6">
        <v>41939</v>
      </c>
      <c r="F350" s="7">
        <f t="shared" ca="1" si="41"/>
        <v>10</v>
      </c>
      <c r="G350" s="5">
        <v>3</v>
      </c>
      <c r="H350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350" s="57">
        <v>8.2801290000000005</v>
      </c>
      <c r="J350" s="34">
        <v>2.441808</v>
      </c>
      <c r="K350" s="34">
        <f t="shared" si="42"/>
        <v>10.721937</v>
      </c>
      <c r="L350" s="67">
        <f t="shared" si="46"/>
        <v>3.9318298213564875E-4</v>
      </c>
      <c r="M350" s="34">
        <v>19.803163999999999</v>
      </c>
      <c r="N350" s="79">
        <f t="shared" si="47"/>
        <v>3.7085810158621351E-4</v>
      </c>
      <c r="O350" s="80">
        <v>1776</v>
      </c>
      <c r="P350" s="68">
        <f>Table14[[#This Row],[Customer Regisered on MB]]/$O$1</f>
        <v>6.0137768313152525E-4</v>
      </c>
      <c r="Q350" s="194">
        <v>53</v>
      </c>
      <c r="R350" s="107">
        <v>54</v>
      </c>
      <c r="S350" s="107">
        <v>7</v>
      </c>
      <c r="T350" s="107">
        <v>6</v>
      </c>
      <c r="U350" s="195">
        <v>0</v>
      </c>
      <c r="V350" s="16">
        <f>SUM(Table14[[#This Row],[MB Registration]:[Standalone upsell + Rnwl]])</f>
        <v>120</v>
      </c>
      <c r="W350" s="8">
        <v>124</v>
      </c>
      <c r="X350" s="9">
        <f t="shared" si="43"/>
        <v>-3.3333333333333437E-2</v>
      </c>
      <c r="Y350" s="8">
        <f t="shared" si="44"/>
        <v>-4</v>
      </c>
      <c r="Z350" s="42" t="str">
        <f t="shared" si="45"/>
        <v>C. 100-250</v>
      </c>
      <c r="AA350" s="197">
        <v>124</v>
      </c>
      <c r="AB350" s="85">
        <f>IFERROR(Table14[[#This Row],[Phone number available]]/Table14[[#This Row],[Distinct leads]],0)</f>
        <v>1</v>
      </c>
      <c r="AC350" s="84">
        <v>42</v>
      </c>
      <c r="AD350" s="100">
        <f>IFERROR(Table14[[#This Row],[Email available]]/Table14[[#This Row],[Distinct leads]],0)</f>
        <v>0.33870967741935482</v>
      </c>
      <c r="AE350" s="81">
        <v>17</v>
      </c>
      <c r="AF350" s="102">
        <f>IFERROR(Table14[[#This Row],[HNI (as per customer segmentation)]]/Table14[[#This Row],[Phone number available]],0)</f>
        <v>0.13709677419354838</v>
      </c>
      <c r="AG350" s="18">
        <v>28</v>
      </c>
      <c r="AH350" s="9">
        <f>IFERROR(Table14[[#This Row],[MB Registered]]/Table14[[#This Row],[Phone number available]],0)</f>
        <v>0.22580645161290322</v>
      </c>
      <c r="AI350" s="18">
        <v>21</v>
      </c>
      <c r="AJ350" s="9">
        <f>IFERROR(Table14[[#This Row],[IB Registered]]/Table14[[#This Row],[Phone number available]],0)</f>
        <v>0.16935483870967741</v>
      </c>
      <c r="AK350" s="18">
        <v>102</v>
      </c>
      <c r="AL350" s="9">
        <f>IFERROR(Table14[[#This Row],[MB Eligible]]/Table14[[#This Row],[Phone number available]],0)</f>
        <v>0.82258064516129037</v>
      </c>
      <c r="AM350" s="18">
        <v>45</v>
      </c>
      <c r="AN350" s="82">
        <f>IFERROR(Table14[[#This Row],[IB Eligible]]/Table14[[#This Row],[Phone number available]],0)</f>
        <v>0.36290322580645162</v>
      </c>
      <c r="AO350" s="98">
        <f>Table14[[#This Row],[Phone number available]]/$AT$2</f>
        <v>0.21527777777777779</v>
      </c>
    </row>
    <row r="351" spans="1:41" x14ac:dyDescent="0.35">
      <c r="A351" s="11">
        <v>372</v>
      </c>
      <c r="B351" s="5" t="s">
        <v>311</v>
      </c>
      <c r="C351" s="5" t="s">
        <v>356</v>
      </c>
      <c r="D351" s="5" t="s">
        <v>682</v>
      </c>
      <c r="E351" s="6">
        <v>41729</v>
      </c>
      <c r="F351" s="7">
        <f t="shared" ca="1" si="41"/>
        <v>11</v>
      </c>
      <c r="G351" s="5">
        <v>3</v>
      </c>
      <c r="H351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351" s="57">
        <v>5.76</v>
      </c>
      <c r="J351" s="34">
        <v>0.63439800000000002</v>
      </c>
      <c r="K351" s="34">
        <f t="shared" si="42"/>
        <v>6.3943979999999998</v>
      </c>
      <c r="L351" s="67">
        <f t="shared" si="46"/>
        <v>2.3448827153174168E-4</v>
      </c>
      <c r="M351" s="34">
        <v>5.6954950000000002</v>
      </c>
      <c r="N351" s="79">
        <f t="shared" si="47"/>
        <v>1.066607570029603E-4</v>
      </c>
      <c r="O351" s="80">
        <v>1399</v>
      </c>
      <c r="P351" s="68">
        <f>Table14[[#This Row],[Customer Regisered on MB]]/$O$1</f>
        <v>4.737203708902049E-4</v>
      </c>
      <c r="Q351" s="194">
        <v>18</v>
      </c>
      <c r="R351" s="107">
        <v>47</v>
      </c>
      <c r="S351" s="107">
        <v>4</v>
      </c>
      <c r="T351" s="107">
        <v>4</v>
      </c>
      <c r="U351" s="195">
        <v>0</v>
      </c>
      <c r="V351" s="16">
        <f>SUM(Table14[[#This Row],[MB Registration]:[Standalone upsell + Rnwl]])</f>
        <v>73</v>
      </c>
      <c r="W351" s="8">
        <v>74</v>
      </c>
      <c r="X351" s="9">
        <f t="shared" si="43"/>
        <v>-1.3698630136986356E-2</v>
      </c>
      <c r="Y351" s="8">
        <f t="shared" si="44"/>
        <v>-1</v>
      </c>
      <c r="Z351" s="42" t="str">
        <f t="shared" si="45"/>
        <v>B. 50-100</v>
      </c>
      <c r="AA351" s="197">
        <v>74</v>
      </c>
      <c r="AB351" s="85">
        <f>IFERROR(Table14[[#This Row],[Phone number available]]/Table14[[#This Row],[Distinct leads]],0)</f>
        <v>1</v>
      </c>
      <c r="AC351" s="84">
        <v>23</v>
      </c>
      <c r="AD351" s="100">
        <f>IFERROR(Table14[[#This Row],[Email available]]/Table14[[#This Row],[Distinct leads]],0)</f>
        <v>0.3108108108108108</v>
      </c>
      <c r="AE351" s="81">
        <v>4</v>
      </c>
      <c r="AF351" s="102">
        <f>IFERROR(Table14[[#This Row],[HNI (as per customer segmentation)]]/Table14[[#This Row],[Phone number available]],0)</f>
        <v>5.4054054054054057E-2</v>
      </c>
      <c r="AG351" s="18">
        <v>35</v>
      </c>
      <c r="AH351" s="9">
        <f>IFERROR(Table14[[#This Row],[MB Registered]]/Table14[[#This Row],[Phone number available]],0)</f>
        <v>0.47297297297297297</v>
      </c>
      <c r="AI351" s="18">
        <v>14</v>
      </c>
      <c r="AJ351" s="9">
        <f>IFERROR(Table14[[#This Row],[IB Registered]]/Table14[[#This Row],[Phone number available]],0)</f>
        <v>0.1891891891891892</v>
      </c>
      <c r="AK351" s="18">
        <v>61</v>
      </c>
      <c r="AL351" s="9">
        <f>IFERROR(Table14[[#This Row],[MB Eligible]]/Table14[[#This Row],[Phone number available]],0)</f>
        <v>0.82432432432432434</v>
      </c>
      <c r="AM351" s="18">
        <v>22</v>
      </c>
      <c r="AN351" s="82">
        <f>IFERROR(Table14[[#This Row],[IB Eligible]]/Table14[[#This Row],[Phone number available]],0)</f>
        <v>0.29729729729729731</v>
      </c>
      <c r="AO351" s="98">
        <f>Table14[[#This Row],[Phone number available]]/$AT$2</f>
        <v>0.12847222222222221</v>
      </c>
    </row>
    <row r="352" spans="1:41" x14ac:dyDescent="0.35">
      <c r="A352" s="11">
        <v>373</v>
      </c>
      <c r="B352" s="5" t="s">
        <v>222</v>
      </c>
      <c r="C352" s="5" t="s">
        <v>175</v>
      </c>
      <c r="D352" s="5" t="s">
        <v>683</v>
      </c>
      <c r="E352" s="6">
        <v>42067</v>
      </c>
      <c r="F352" s="7">
        <f t="shared" ca="1" si="41"/>
        <v>10</v>
      </c>
      <c r="G352" s="5">
        <v>7</v>
      </c>
      <c r="H35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52" s="57">
        <v>20.823509000000001</v>
      </c>
      <c r="J352" s="34">
        <v>2.851807</v>
      </c>
      <c r="K352" s="34">
        <f t="shared" si="42"/>
        <v>23.675316000000002</v>
      </c>
      <c r="L352" s="67">
        <f t="shared" si="46"/>
        <v>8.6819493043876681E-4</v>
      </c>
      <c r="M352" s="34">
        <v>13.086778000000001</v>
      </c>
      <c r="N352" s="79">
        <f t="shared" si="47"/>
        <v>2.4507889976370568E-4</v>
      </c>
      <c r="O352" s="80">
        <v>3097</v>
      </c>
      <c r="P352" s="68">
        <f>Table14[[#This Row],[Customer Regisered on MB]]/$O$1</f>
        <v>1.0486861963166295E-3</v>
      </c>
      <c r="Q352" s="194">
        <v>235</v>
      </c>
      <c r="R352" s="107">
        <v>45</v>
      </c>
      <c r="S352" s="107">
        <v>21</v>
      </c>
      <c r="T352" s="107">
        <v>1</v>
      </c>
      <c r="U352" s="195">
        <v>0</v>
      </c>
      <c r="V352" s="16">
        <f>SUM(Table14[[#This Row],[MB Registration]:[Standalone upsell + Rnwl]])</f>
        <v>302</v>
      </c>
      <c r="W352" s="8">
        <v>305</v>
      </c>
      <c r="X352" s="9">
        <f t="shared" si="43"/>
        <v>-9.9337748344370258E-3</v>
      </c>
      <c r="Y352" s="8">
        <f t="shared" si="44"/>
        <v>-3</v>
      </c>
      <c r="Z352" s="42" t="str">
        <f t="shared" si="45"/>
        <v>D. 240-500</v>
      </c>
      <c r="AA352" s="197">
        <v>305</v>
      </c>
      <c r="AB352" s="85">
        <f>IFERROR(Table14[[#This Row],[Phone number available]]/Table14[[#This Row],[Distinct leads]],0)</f>
        <v>1</v>
      </c>
      <c r="AC352" s="84">
        <v>60</v>
      </c>
      <c r="AD352" s="100">
        <f>IFERROR(Table14[[#This Row],[Email available]]/Table14[[#This Row],[Distinct leads]],0)</f>
        <v>0.19672131147540983</v>
      </c>
      <c r="AE352" s="81">
        <v>5</v>
      </c>
      <c r="AF352" s="102">
        <f>IFERROR(Table14[[#This Row],[HNI (as per customer segmentation)]]/Table14[[#This Row],[Phone number available]],0)</f>
        <v>1.6393442622950821E-2</v>
      </c>
      <c r="AG352" s="18">
        <v>28</v>
      </c>
      <c r="AH352" s="9">
        <f>IFERROR(Table14[[#This Row],[MB Registered]]/Table14[[#This Row],[Phone number available]],0)</f>
        <v>9.1803278688524587E-2</v>
      </c>
      <c r="AI352" s="18">
        <v>13</v>
      </c>
      <c r="AJ352" s="9">
        <f>IFERROR(Table14[[#This Row],[IB Registered]]/Table14[[#This Row],[Phone number available]],0)</f>
        <v>4.2622950819672129E-2</v>
      </c>
      <c r="AK352" s="18">
        <v>272</v>
      </c>
      <c r="AL352" s="9">
        <f>IFERROR(Table14[[#This Row],[MB Eligible]]/Table14[[#This Row],[Phone number available]],0)</f>
        <v>0.8918032786885246</v>
      </c>
      <c r="AM352" s="18">
        <v>64</v>
      </c>
      <c r="AN352" s="82">
        <f>IFERROR(Table14[[#This Row],[IB Eligible]]/Table14[[#This Row],[Phone number available]],0)</f>
        <v>0.20983606557377049</v>
      </c>
      <c r="AO352" s="98">
        <f>Table14[[#This Row],[Phone number available]]/$AT$2</f>
        <v>0.52951388888888884</v>
      </c>
    </row>
    <row r="353" spans="1:41" x14ac:dyDescent="0.35">
      <c r="A353" s="11">
        <v>374</v>
      </c>
      <c r="B353" s="5" t="s">
        <v>188</v>
      </c>
      <c r="C353" s="5" t="s">
        <v>343</v>
      </c>
      <c r="D353" s="5" t="s">
        <v>684</v>
      </c>
      <c r="E353" s="6">
        <v>42081</v>
      </c>
      <c r="F353" s="7">
        <f t="shared" ca="1" si="41"/>
        <v>10</v>
      </c>
      <c r="G353" s="5">
        <v>2</v>
      </c>
      <c r="H353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353" s="57">
        <v>3.5797850000000002</v>
      </c>
      <c r="J353" s="34">
        <v>9.4793000000000002E-2</v>
      </c>
      <c r="K353" s="34">
        <f t="shared" si="42"/>
        <v>3.6745780000000003</v>
      </c>
      <c r="L353" s="67">
        <f t="shared" si="46"/>
        <v>1.3475004900047894E-4</v>
      </c>
      <c r="M353" s="34">
        <v>2.3176320000000001</v>
      </c>
      <c r="N353" s="79">
        <f t="shared" si="47"/>
        <v>4.3402791780922445E-5</v>
      </c>
      <c r="O353" s="80">
        <v>760</v>
      </c>
      <c r="P353" s="68">
        <f>Table14[[#This Row],[Customer Regisered on MB]]/$O$1</f>
        <v>2.5734630584457166E-4</v>
      </c>
      <c r="Q353" s="194">
        <v>25</v>
      </c>
      <c r="R353" s="107">
        <v>25</v>
      </c>
      <c r="S353" s="107">
        <v>1</v>
      </c>
      <c r="T353" s="107">
        <v>3</v>
      </c>
      <c r="U353" s="195">
        <v>0</v>
      </c>
      <c r="V353" s="16">
        <f>SUM(Table14[[#This Row],[MB Registration]:[Standalone upsell + Rnwl]])</f>
        <v>54</v>
      </c>
      <c r="W353" s="8">
        <v>55</v>
      </c>
      <c r="X353" s="9">
        <f t="shared" si="43"/>
        <v>-1.8518518518518601E-2</v>
      </c>
      <c r="Y353" s="8">
        <f t="shared" si="44"/>
        <v>-1</v>
      </c>
      <c r="Z353" s="42" t="str">
        <f t="shared" si="45"/>
        <v>B. 50-100</v>
      </c>
      <c r="AA353" s="197">
        <v>55</v>
      </c>
      <c r="AB353" s="85">
        <f>IFERROR(Table14[[#This Row],[Phone number available]]/Table14[[#This Row],[Distinct leads]],0)</f>
        <v>1</v>
      </c>
      <c r="AC353" s="84">
        <v>3</v>
      </c>
      <c r="AD353" s="100">
        <f>IFERROR(Table14[[#This Row],[Email available]]/Table14[[#This Row],[Distinct leads]],0)</f>
        <v>5.4545454545454543E-2</v>
      </c>
      <c r="AE353" s="81">
        <v>0</v>
      </c>
      <c r="AF353" s="102">
        <f>IFERROR(Table14[[#This Row],[HNI (as per customer segmentation)]]/Table14[[#This Row],[Phone number available]],0)</f>
        <v>0</v>
      </c>
      <c r="AG353" s="18">
        <v>13</v>
      </c>
      <c r="AH353" s="9">
        <f>IFERROR(Table14[[#This Row],[MB Registered]]/Table14[[#This Row],[Phone number available]],0)</f>
        <v>0.23636363636363636</v>
      </c>
      <c r="AI353" s="18">
        <v>1</v>
      </c>
      <c r="AJ353" s="9">
        <f>IFERROR(Table14[[#This Row],[IB Registered]]/Table14[[#This Row],[Phone number available]],0)</f>
        <v>1.8181818181818181E-2</v>
      </c>
      <c r="AK353" s="18">
        <v>47</v>
      </c>
      <c r="AL353" s="9">
        <f>IFERROR(Table14[[#This Row],[MB Eligible]]/Table14[[#This Row],[Phone number available]],0)</f>
        <v>0.8545454545454545</v>
      </c>
      <c r="AM353" s="18">
        <v>3</v>
      </c>
      <c r="AN353" s="82">
        <f>IFERROR(Table14[[#This Row],[IB Eligible]]/Table14[[#This Row],[Phone number available]],0)</f>
        <v>5.4545454545454543E-2</v>
      </c>
      <c r="AO353" s="98">
        <f>Table14[[#This Row],[Phone number available]]/$AT$2</f>
        <v>9.5486111111111105E-2</v>
      </c>
    </row>
    <row r="354" spans="1:41" x14ac:dyDescent="0.35">
      <c r="A354" s="11">
        <v>375</v>
      </c>
      <c r="B354" s="5" t="s">
        <v>312</v>
      </c>
      <c r="C354" s="5" t="s">
        <v>175</v>
      </c>
      <c r="D354" s="5" t="s">
        <v>685</v>
      </c>
      <c r="E354" s="6">
        <v>42080</v>
      </c>
      <c r="F354" s="7">
        <f t="shared" ca="1" si="41"/>
        <v>10</v>
      </c>
      <c r="G354" s="5">
        <v>5</v>
      </c>
      <c r="H35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54" s="57">
        <v>15.99579</v>
      </c>
      <c r="J354" s="34">
        <v>4.4550099999999997</v>
      </c>
      <c r="K354" s="34">
        <f t="shared" si="42"/>
        <v>20.450800000000001</v>
      </c>
      <c r="L354" s="67">
        <f t="shared" si="46"/>
        <v>7.4994905594574237E-4</v>
      </c>
      <c r="M354" s="34">
        <v>25.940428000000001</v>
      </c>
      <c r="N354" s="79">
        <f t="shared" si="47"/>
        <v>4.8579196144686061E-4</v>
      </c>
      <c r="O354" s="80">
        <v>4011</v>
      </c>
      <c r="P354" s="68">
        <f>Table14[[#This Row],[Customer Regisered on MB]]/$O$1</f>
        <v>1.358178990450759E-3</v>
      </c>
      <c r="Q354" s="194">
        <v>133</v>
      </c>
      <c r="R354" s="107">
        <v>88</v>
      </c>
      <c r="S354" s="107">
        <v>11</v>
      </c>
      <c r="T354" s="107">
        <v>4</v>
      </c>
      <c r="U354" s="195">
        <v>0</v>
      </c>
      <c r="V354" s="16">
        <f>SUM(Table14[[#This Row],[MB Registration]:[Standalone upsell + Rnwl]])</f>
        <v>236</v>
      </c>
      <c r="W354" s="8">
        <v>242</v>
      </c>
      <c r="X354" s="9">
        <f t="shared" si="43"/>
        <v>-2.5423728813559254E-2</v>
      </c>
      <c r="Y354" s="8">
        <f t="shared" si="44"/>
        <v>-6</v>
      </c>
      <c r="Z354" s="42" t="str">
        <f t="shared" si="45"/>
        <v>C. 100-250</v>
      </c>
      <c r="AA354" s="197">
        <v>242</v>
      </c>
      <c r="AB354" s="85">
        <f>IFERROR(Table14[[#This Row],[Phone number available]]/Table14[[#This Row],[Distinct leads]],0)</f>
        <v>1</v>
      </c>
      <c r="AC354" s="84">
        <v>123</v>
      </c>
      <c r="AD354" s="100">
        <f>IFERROR(Table14[[#This Row],[Email available]]/Table14[[#This Row],[Distinct leads]],0)</f>
        <v>0.50826446280991733</v>
      </c>
      <c r="AE354" s="81">
        <v>24</v>
      </c>
      <c r="AF354" s="102">
        <f>IFERROR(Table14[[#This Row],[HNI (as per customer segmentation)]]/Table14[[#This Row],[Phone number available]],0)</f>
        <v>9.9173553719008267E-2</v>
      </c>
      <c r="AG354" s="18">
        <v>80</v>
      </c>
      <c r="AH354" s="9">
        <f>IFERROR(Table14[[#This Row],[MB Registered]]/Table14[[#This Row],[Phone number available]],0)</f>
        <v>0.33057851239669422</v>
      </c>
      <c r="AI354" s="18">
        <v>34</v>
      </c>
      <c r="AJ354" s="9">
        <f>IFERROR(Table14[[#This Row],[IB Registered]]/Table14[[#This Row],[Phone number available]],0)</f>
        <v>0.14049586776859505</v>
      </c>
      <c r="AK354" s="18">
        <v>216</v>
      </c>
      <c r="AL354" s="9">
        <f>IFERROR(Table14[[#This Row],[MB Eligible]]/Table14[[#This Row],[Phone number available]],0)</f>
        <v>0.8925619834710744</v>
      </c>
      <c r="AM354" s="18">
        <v>114</v>
      </c>
      <c r="AN354" s="82">
        <f>IFERROR(Table14[[#This Row],[IB Eligible]]/Table14[[#This Row],[Phone number available]],0)</f>
        <v>0.47107438016528924</v>
      </c>
      <c r="AO354" s="98">
        <f>Table14[[#This Row],[Phone number available]]/$AT$2</f>
        <v>0.4201388888888889</v>
      </c>
    </row>
    <row r="355" spans="1:41" x14ac:dyDescent="0.35">
      <c r="A355" s="11">
        <v>376</v>
      </c>
      <c r="B355" s="5" t="s">
        <v>188</v>
      </c>
      <c r="C355" s="5" t="s">
        <v>343</v>
      </c>
      <c r="D355" s="5" t="s">
        <v>686</v>
      </c>
      <c r="E355" s="6">
        <v>42356</v>
      </c>
      <c r="F355" s="7">
        <f t="shared" ca="1" si="41"/>
        <v>9</v>
      </c>
      <c r="G355" s="5">
        <v>3</v>
      </c>
      <c r="H355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355" s="57">
        <v>4.3738219999999997</v>
      </c>
      <c r="J355" s="34">
        <v>0.234929</v>
      </c>
      <c r="K355" s="34">
        <f t="shared" si="42"/>
        <v>4.6087509999999998</v>
      </c>
      <c r="L355" s="67">
        <f t="shared" si="46"/>
        <v>1.6900700518018835E-4</v>
      </c>
      <c r="M355" s="34">
        <v>2.1254330000000001</v>
      </c>
      <c r="N355" s="79">
        <f t="shared" si="47"/>
        <v>3.9803439865906812E-5</v>
      </c>
      <c r="O355" s="80">
        <v>873</v>
      </c>
      <c r="P355" s="68">
        <f>Table14[[#This Row],[Customer Regisered on MB]]/$O$1</f>
        <v>2.9560963816093556E-4</v>
      </c>
      <c r="Q355" s="194">
        <v>41</v>
      </c>
      <c r="R355" s="107">
        <v>16</v>
      </c>
      <c r="S355" s="107">
        <v>1</v>
      </c>
      <c r="T355" s="107">
        <v>1</v>
      </c>
      <c r="U355" s="195">
        <v>0</v>
      </c>
      <c r="V355" s="16">
        <f>SUM(Table14[[#This Row],[MB Registration]:[Standalone upsell + Rnwl]])</f>
        <v>59</v>
      </c>
      <c r="W355" s="8">
        <v>61</v>
      </c>
      <c r="X355" s="9">
        <f t="shared" si="43"/>
        <v>-3.3898305084745672E-2</v>
      </c>
      <c r="Y355" s="8">
        <f t="shared" si="44"/>
        <v>-2</v>
      </c>
      <c r="Z355" s="42" t="str">
        <f t="shared" si="45"/>
        <v>B. 50-100</v>
      </c>
      <c r="AA355" s="197">
        <v>61</v>
      </c>
      <c r="AB355" s="85">
        <f>IFERROR(Table14[[#This Row],[Phone number available]]/Table14[[#This Row],[Distinct leads]],0)</f>
        <v>1</v>
      </c>
      <c r="AC355" s="84">
        <v>7</v>
      </c>
      <c r="AD355" s="100">
        <f>IFERROR(Table14[[#This Row],[Email available]]/Table14[[#This Row],[Distinct leads]],0)</f>
        <v>0.11475409836065574</v>
      </c>
      <c r="AE355" s="81">
        <v>1</v>
      </c>
      <c r="AF355" s="102">
        <f>IFERROR(Table14[[#This Row],[HNI (as per customer segmentation)]]/Table14[[#This Row],[Phone number available]],0)</f>
        <v>1.6393442622950821E-2</v>
      </c>
      <c r="AG355" s="18">
        <v>15</v>
      </c>
      <c r="AH355" s="9">
        <f>IFERROR(Table14[[#This Row],[MB Registered]]/Table14[[#This Row],[Phone number available]],0)</f>
        <v>0.24590163934426229</v>
      </c>
      <c r="AI355" s="18">
        <v>3</v>
      </c>
      <c r="AJ355" s="9">
        <f>IFERROR(Table14[[#This Row],[IB Registered]]/Table14[[#This Row],[Phone number available]],0)</f>
        <v>4.9180327868852458E-2</v>
      </c>
      <c r="AK355" s="18">
        <v>57</v>
      </c>
      <c r="AL355" s="9">
        <f>IFERROR(Table14[[#This Row],[MB Eligible]]/Table14[[#This Row],[Phone number available]],0)</f>
        <v>0.93442622950819676</v>
      </c>
      <c r="AM355" s="18">
        <v>5</v>
      </c>
      <c r="AN355" s="82">
        <f>IFERROR(Table14[[#This Row],[IB Eligible]]/Table14[[#This Row],[Phone number available]],0)</f>
        <v>8.1967213114754092E-2</v>
      </c>
      <c r="AO355" s="98">
        <f>Table14[[#This Row],[Phone number available]]/$AT$2</f>
        <v>0.10590277777777778</v>
      </c>
    </row>
    <row r="356" spans="1:41" x14ac:dyDescent="0.35">
      <c r="A356" s="11">
        <v>377</v>
      </c>
      <c r="B356" s="5" t="s">
        <v>179</v>
      </c>
      <c r="C356" s="5" t="s">
        <v>343</v>
      </c>
      <c r="D356" s="5" t="s">
        <v>687</v>
      </c>
      <c r="E356" s="6">
        <v>43153</v>
      </c>
      <c r="F356" s="7">
        <f t="shared" ca="1" si="41"/>
        <v>7</v>
      </c>
      <c r="G356" s="5">
        <v>3</v>
      </c>
      <c r="H356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356" s="57">
        <v>5.6737789999999997</v>
      </c>
      <c r="J356" s="34">
        <v>0.49650100000000003</v>
      </c>
      <c r="K356" s="34">
        <f t="shared" si="42"/>
        <v>6.17028</v>
      </c>
      <c r="L356" s="67">
        <f t="shared" si="46"/>
        <v>2.2626966480142075E-4</v>
      </c>
      <c r="M356" s="34">
        <v>4.3164340000000001</v>
      </c>
      <c r="N356" s="79">
        <f t="shared" si="47"/>
        <v>8.0834785737379436E-5</v>
      </c>
      <c r="O356" s="80">
        <v>1236</v>
      </c>
      <c r="P356" s="68">
        <f>Table14[[#This Row],[Customer Regisered on MB]]/$O$1</f>
        <v>4.1852636055775071E-4</v>
      </c>
      <c r="Q356" s="194">
        <v>31</v>
      </c>
      <c r="R356" s="107">
        <v>28</v>
      </c>
      <c r="S356" s="107">
        <v>4</v>
      </c>
      <c r="T356" s="107">
        <v>3</v>
      </c>
      <c r="U356" s="195">
        <v>0</v>
      </c>
      <c r="V356" s="16">
        <f>SUM(Table14[[#This Row],[MB Registration]:[Standalone upsell + Rnwl]])</f>
        <v>66</v>
      </c>
      <c r="W356" s="8">
        <v>65</v>
      </c>
      <c r="X356" s="9">
        <f t="shared" si="43"/>
        <v>1.5151515151515138E-2</v>
      </c>
      <c r="Y356" s="8">
        <f t="shared" si="44"/>
        <v>1</v>
      </c>
      <c r="Z356" s="42" t="str">
        <f t="shared" si="45"/>
        <v>B. 50-100</v>
      </c>
      <c r="AA356" s="197">
        <v>65</v>
      </c>
      <c r="AB356" s="85">
        <f>IFERROR(Table14[[#This Row],[Phone number available]]/Table14[[#This Row],[Distinct leads]],0)</f>
        <v>1</v>
      </c>
      <c r="AC356" s="84">
        <v>14</v>
      </c>
      <c r="AD356" s="100">
        <f>IFERROR(Table14[[#This Row],[Email available]]/Table14[[#This Row],[Distinct leads]],0)</f>
        <v>0.2153846153846154</v>
      </c>
      <c r="AE356" s="81">
        <v>0</v>
      </c>
      <c r="AF356" s="102">
        <f>IFERROR(Table14[[#This Row],[HNI (as per customer segmentation)]]/Table14[[#This Row],[Phone number available]],0)</f>
        <v>0</v>
      </c>
      <c r="AG356" s="18">
        <v>20</v>
      </c>
      <c r="AH356" s="9">
        <f>IFERROR(Table14[[#This Row],[MB Registered]]/Table14[[#This Row],[Phone number available]],0)</f>
        <v>0.30769230769230771</v>
      </c>
      <c r="AI356" s="18">
        <v>9</v>
      </c>
      <c r="AJ356" s="9">
        <f>IFERROR(Table14[[#This Row],[IB Registered]]/Table14[[#This Row],[Phone number available]],0)</f>
        <v>0.13846153846153847</v>
      </c>
      <c r="AK356" s="18">
        <v>52</v>
      </c>
      <c r="AL356" s="9">
        <f>IFERROR(Table14[[#This Row],[MB Eligible]]/Table14[[#This Row],[Phone number available]],0)</f>
        <v>0.8</v>
      </c>
      <c r="AM356" s="18">
        <v>15</v>
      </c>
      <c r="AN356" s="82">
        <f>IFERROR(Table14[[#This Row],[IB Eligible]]/Table14[[#This Row],[Phone number available]],0)</f>
        <v>0.23076923076923078</v>
      </c>
      <c r="AO356" s="98">
        <f>Table14[[#This Row],[Phone number available]]/$AT$2</f>
        <v>0.11284722222222222</v>
      </c>
    </row>
    <row r="357" spans="1:41" x14ac:dyDescent="0.35">
      <c r="A357" s="11">
        <v>378</v>
      </c>
      <c r="B357" s="5" t="s">
        <v>179</v>
      </c>
      <c r="C357" s="5" t="s">
        <v>343</v>
      </c>
      <c r="D357" s="5" t="s">
        <v>688</v>
      </c>
      <c r="E357" s="6">
        <v>42817</v>
      </c>
      <c r="F357" s="7">
        <f t="shared" ca="1" si="41"/>
        <v>8</v>
      </c>
      <c r="G357" s="5">
        <v>3</v>
      </c>
      <c r="H357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357" s="57">
        <v>7.0505589999999998</v>
      </c>
      <c r="J357" s="34">
        <v>0.403333</v>
      </c>
      <c r="K357" s="34">
        <f t="shared" si="42"/>
        <v>7.4538919999999997</v>
      </c>
      <c r="L357" s="67">
        <f t="shared" si="46"/>
        <v>2.7334086043194012E-4</v>
      </c>
      <c r="M357" s="34">
        <v>2.3775729999999999</v>
      </c>
      <c r="N357" s="79">
        <f t="shared" si="47"/>
        <v>4.4525319750047943E-5</v>
      </c>
      <c r="O357" s="80">
        <v>1261</v>
      </c>
      <c r="P357" s="68">
        <f>Table14[[#This Row],[Customer Regisered on MB]]/$O$1</f>
        <v>4.2699169956579585E-4</v>
      </c>
      <c r="Q357" s="194">
        <v>11</v>
      </c>
      <c r="R357" s="107">
        <v>21</v>
      </c>
      <c r="S357" s="107">
        <v>0</v>
      </c>
      <c r="T357" s="107">
        <v>3</v>
      </c>
      <c r="U357" s="195">
        <v>0</v>
      </c>
      <c r="V357" s="16">
        <f>SUM(Table14[[#This Row],[MB Registration]:[Standalone upsell + Rnwl]])</f>
        <v>35</v>
      </c>
      <c r="W357" s="8">
        <v>37</v>
      </c>
      <c r="X357" s="9">
        <f t="shared" si="43"/>
        <v>-5.7142857142857162E-2</v>
      </c>
      <c r="Y357" s="8">
        <f t="shared" si="44"/>
        <v>-2</v>
      </c>
      <c r="Z357" s="42" t="str">
        <f t="shared" si="45"/>
        <v>A. Below 50</v>
      </c>
      <c r="AA357" s="197">
        <v>37</v>
      </c>
      <c r="AB357" s="85">
        <f>IFERROR(Table14[[#This Row],[Phone number available]]/Table14[[#This Row],[Distinct leads]],0)</f>
        <v>1</v>
      </c>
      <c r="AC357" s="84">
        <v>8</v>
      </c>
      <c r="AD357" s="100">
        <f>IFERROR(Table14[[#This Row],[Email available]]/Table14[[#This Row],[Distinct leads]],0)</f>
        <v>0.21621621621621623</v>
      </c>
      <c r="AE357" s="81">
        <v>0</v>
      </c>
      <c r="AF357" s="102">
        <f>IFERROR(Table14[[#This Row],[HNI (as per customer segmentation)]]/Table14[[#This Row],[Phone number available]],0)</f>
        <v>0</v>
      </c>
      <c r="AG357" s="18">
        <v>13</v>
      </c>
      <c r="AH357" s="9">
        <f>IFERROR(Table14[[#This Row],[MB Registered]]/Table14[[#This Row],[Phone number available]],0)</f>
        <v>0.35135135135135137</v>
      </c>
      <c r="AI357" s="18">
        <v>2</v>
      </c>
      <c r="AJ357" s="9">
        <f>IFERROR(Table14[[#This Row],[IB Registered]]/Table14[[#This Row],[Phone number available]],0)</f>
        <v>5.4054054054054057E-2</v>
      </c>
      <c r="AK357" s="18">
        <v>28</v>
      </c>
      <c r="AL357" s="9">
        <f>IFERROR(Table14[[#This Row],[MB Eligible]]/Table14[[#This Row],[Phone number available]],0)</f>
        <v>0.7567567567567568</v>
      </c>
      <c r="AM357" s="18">
        <v>8</v>
      </c>
      <c r="AN357" s="82">
        <f>IFERROR(Table14[[#This Row],[IB Eligible]]/Table14[[#This Row],[Phone number available]],0)</f>
        <v>0.21621621621621623</v>
      </c>
      <c r="AO357" s="98">
        <f>Table14[[#This Row],[Phone number available]]/$AT$2</f>
        <v>6.4236111111111105E-2</v>
      </c>
    </row>
    <row r="358" spans="1:41" x14ac:dyDescent="0.35">
      <c r="A358" s="11">
        <v>379</v>
      </c>
      <c r="B358" s="5" t="s">
        <v>179</v>
      </c>
      <c r="C358" s="5" t="s">
        <v>175</v>
      </c>
      <c r="D358" s="5" t="s">
        <v>689</v>
      </c>
      <c r="E358" s="6">
        <v>42857</v>
      </c>
      <c r="F358" s="7">
        <f t="shared" ca="1" si="41"/>
        <v>8</v>
      </c>
      <c r="G358" s="5">
        <v>4</v>
      </c>
      <c r="H358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358" s="57">
        <v>1.5006170000000001</v>
      </c>
      <c r="J358" s="34">
        <v>0.26623799999999997</v>
      </c>
      <c r="K358" s="34">
        <f t="shared" si="42"/>
        <v>1.7668550000000001</v>
      </c>
      <c r="L358" s="67">
        <f t="shared" si="46"/>
        <v>6.479214696945913E-5</v>
      </c>
      <c r="M358" s="34">
        <v>9.9328529999999997</v>
      </c>
      <c r="N358" s="79">
        <f t="shared" si="47"/>
        <v>1.8601466952023049E-4</v>
      </c>
      <c r="O358" s="80">
        <v>1278</v>
      </c>
      <c r="P358" s="68">
        <f>Table14[[#This Row],[Customer Regisered on MB]]/$O$1</f>
        <v>4.3274813009126653E-4</v>
      </c>
      <c r="Q358" s="194">
        <v>5</v>
      </c>
      <c r="R358" s="107">
        <v>28</v>
      </c>
      <c r="S358" s="107">
        <v>1</v>
      </c>
      <c r="T358" s="107">
        <v>0</v>
      </c>
      <c r="U358" s="195">
        <v>0</v>
      </c>
      <c r="V358" s="16">
        <f>SUM(Table14[[#This Row],[MB Registration]:[Standalone upsell + Rnwl]])</f>
        <v>34</v>
      </c>
      <c r="W358" s="8">
        <v>36</v>
      </c>
      <c r="X358" s="9">
        <f t="shared" si="43"/>
        <v>-5.8823529411764719E-2</v>
      </c>
      <c r="Y358" s="8">
        <f t="shared" si="44"/>
        <v>-2</v>
      </c>
      <c r="Z358" s="42" t="str">
        <f t="shared" si="45"/>
        <v>A. Below 50</v>
      </c>
      <c r="AA358" s="197">
        <v>36</v>
      </c>
      <c r="AB358" s="85">
        <f>IFERROR(Table14[[#This Row],[Phone number available]]/Table14[[#This Row],[Distinct leads]],0)</f>
        <v>1</v>
      </c>
      <c r="AC358" s="84">
        <v>23</v>
      </c>
      <c r="AD358" s="100">
        <f>IFERROR(Table14[[#This Row],[Email available]]/Table14[[#This Row],[Distinct leads]],0)</f>
        <v>0.63888888888888884</v>
      </c>
      <c r="AE358" s="81">
        <v>0</v>
      </c>
      <c r="AF358" s="102">
        <f>IFERROR(Table14[[#This Row],[HNI (as per customer segmentation)]]/Table14[[#This Row],[Phone number available]],0)</f>
        <v>0</v>
      </c>
      <c r="AG358" s="18">
        <v>24</v>
      </c>
      <c r="AH358" s="9">
        <f>IFERROR(Table14[[#This Row],[MB Registered]]/Table14[[#This Row],[Phone number available]],0)</f>
        <v>0.66666666666666663</v>
      </c>
      <c r="AI358" s="18">
        <v>14</v>
      </c>
      <c r="AJ358" s="9">
        <f>IFERROR(Table14[[#This Row],[IB Registered]]/Table14[[#This Row],[Phone number available]],0)</f>
        <v>0.3888888888888889</v>
      </c>
      <c r="AK358" s="18">
        <v>31</v>
      </c>
      <c r="AL358" s="9">
        <f>IFERROR(Table14[[#This Row],[MB Eligible]]/Table14[[#This Row],[Phone number available]],0)</f>
        <v>0.86111111111111116</v>
      </c>
      <c r="AM358" s="18">
        <v>21</v>
      </c>
      <c r="AN358" s="82">
        <f>IFERROR(Table14[[#This Row],[IB Eligible]]/Table14[[#This Row],[Phone number available]],0)</f>
        <v>0.58333333333333337</v>
      </c>
      <c r="AO358" s="98">
        <f>Table14[[#This Row],[Phone number available]]/$AT$2</f>
        <v>6.25E-2</v>
      </c>
    </row>
    <row r="359" spans="1:41" x14ac:dyDescent="0.35">
      <c r="A359" s="11">
        <v>380</v>
      </c>
      <c r="B359" s="5" t="s">
        <v>315</v>
      </c>
      <c r="C359" s="5" t="s">
        <v>340</v>
      </c>
      <c r="D359" s="5" t="s">
        <v>690</v>
      </c>
      <c r="E359" s="6">
        <v>42874</v>
      </c>
      <c r="F359" s="7">
        <f t="shared" ca="1" si="41"/>
        <v>8</v>
      </c>
      <c r="G359" s="5">
        <v>8</v>
      </c>
      <c r="H35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59" s="57">
        <v>4.6754480000000003</v>
      </c>
      <c r="J359" s="34">
        <v>1.6481950000000001</v>
      </c>
      <c r="K359" s="34">
        <f t="shared" si="42"/>
        <v>6.3236430000000006</v>
      </c>
      <c r="L359" s="67">
        <f t="shared" si="46"/>
        <v>2.3189362264497735E-4</v>
      </c>
      <c r="M359" s="34">
        <v>12.749281</v>
      </c>
      <c r="N359" s="79">
        <f t="shared" si="47"/>
        <v>2.3875852102467977E-4</v>
      </c>
      <c r="O359" s="80">
        <v>2367</v>
      </c>
      <c r="P359" s="68">
        <f>Table14[[#This Row],[Customer Regisered on MB]]/$O$1</f>
        <v>8.0149829728171193E-4</v>
      </c>
      <c r="Q359" s="194">
        <v>2</v>
      </c>
      <c r="R359" s="107">
        <v>42</v>
      </c>
      <c r="S359" s="107">
        <v>5</v>
      </c>
      <c r="T359" s="107">
        <v>0</v>
      </c>
      <c r="U359" s="195">
        <v>0</v>
      </c>
      <c r="V359" s="16">
        <f>SUM(Table14[[#This Row],[MB Registration]:[Standalone upsell + Rnwl]])</f>
        <v>49</v>
      </c>
      <c r="W359" s="8">
        <v>51</v>
      </c>
      <c r="X359" s="9">
        <f t="shared" si="43"/>
        <v>-4.081632653061229E-2</v>
      </c>
      <c r="Y359" s="8">
        <f t="shared" si="44"/>
        <v>-2</v>
      </c>
      <c r="Z359" s="42" t="str">
        <f t="shared" si="45"/>
        <v>B. 50-100</v>
      </c>
      <c r="AA359" s="197">
        <v>51</v>
      </c>
      <c r="AB359" s="85">
        <f>IFERROR(Table14[[#This Row],[Phone number available]]/Table14[[#This Row],[Distinct leads]],0)</f>
        <v>1</v>
      </c>
      <c r="AC359" s="84">
        <v>33</v>
      </c>
      <c r="AD359" s="100">
        <f>IFERROR(Table14[[#This Row],[Email available]]/Table14[[#This Row],[Distinct leads]],0)</f>
        <v>0.6470588235294118</v>
      </c>
      <c r="AE359" s="81">
        <v>4</v>
      </c>
      <c r="AF359" s="102">
        <f>IFERROR(Table14[[#This Row],[HNI (as per customer segmentation)]]/Table14[[#This Row],[Phone number available]],0)</f>
        <v>7.8431372549019607E-2</v>
      </c>
      <c r="AG359" s="18">
        <v>38</v>
      </c>
      <c r="AH359" s="9">
        <f>IFERROR(Table14[[#This Row],[MB Registered]]/Table14[[#This Row],[Phone number available]],0)</f>
        <v>0.74509803921568629</v>
      </c>
      <c r="AI359" s="18">
        <v>16</v>
      </c>
      <c r="AJ359" s="9">
        <f>IFERROR(Table14[[#This Row],[IB Registered]]/Table14[[#This Row],[Phone number available]],0)</f>
        <v>0.31372549019607843</v>
      </c>
      <c r="AK359" s="18">
        <v>39</v>
      </c>
      <c r="AL359" s="9">
        <f>IFERROR(Table14[[#This Row],[MB Eligible]]/Table14[[#This Row],[Phone number available]],0)</f>
        <v>0.76470588235294112</v>
      </c>
      <c r="AM359" s="18">
        <v>31</v>
      </c>
      <c r="AN359" s="82">
        <f>IFERROR(Table14[[#This Row],[IB Eligible]]/Table14[[#This Row],[Phone number available]],0)</f>
        <v>0.60784313725490191</v>
      </c>
      <c r="AO359" s="98">
        <f>Table14[[#This Row],[Phone number available]]/$AT$2</f>
        <v>8.8541666666666671E-2</v>
      </c>
    </row>
    <row r="360" spans="1:41" x14ac:dyDescent="0.35">
      <c r="A360" s="11">
        <v>381</v>
      </c>
      <c r="B360" s="5" t="s">
        <v>179</v>
      </c>
      <c r="C360" s="5" t="s">
        <v>343</v>
      </c>
      <c r="D360" s="5" t="s">
        <v>691</v>
      </c>
      <c r="E360" s="6">
        <v>42808</v>
      </c>
      <c r="F360" s="7">
        <f t="shared" ca="1" si="41"/>
        <v>8</v>
      </c>
      <c r="G360" s="5">
        <v>3</v>
      </c>
      <c r="H360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360" s="57">
        <v>4.7168989999999997</v>
      </c>
      <c r="J360" s="34">
        <v>0.163719</v>
      </c>
      <c r="K360" s="34">
        <f t="shared" si="42"/>
        <v>4.8806180000000001</v>
      </c>
      <c r="L360" s="67">
        <f t="shared" si="46"/>
        <v>1.7897661028085931E-4</v>
      </c>
      <c r="M360" s="34">
        <v>5.5176410000000002</v>
      </c>
      <c r="N360" s="79">
        <f t="shared" si="47"/>
        <v>1.0333004698109134E-4</v>
      </c>
      <c r="O360" s="80">
        <v>673</v>
      </c>
      <c r="P360" s="68">
        <f>Table14[[#This Row],[Customer Regisered on MB]]/$O$1</f>
        <v>2.2788692609657462E-4</v>
      </c>
      <c r="Q360" s="194">
        <v>12</v>
      </c>
      <c r="R360" s="107">
        <v>60</v>
      </c>
      <c r="S360" s="107">
        <v>2</v>
      </c>
      <c r="T360" s="107">
        <v>4</v>
      </c>
      <c r="U360" s="195">
        <v>0</v>
      </c>
      <c r="V360" s="16">
        <f>SUM(Table14[[#This Row],[MB Registration]:[Standalone upsell + Rnwl]])</f>
        <v>78</v>
      </c>
      <c r="W360" s="8">
        <v>77</v>
      </c>
      <c r="X360" s="9">
        <f t="shared" si="43"/>
        <v>1.2820512820512775E-2</v>
      </c>
      <c r="Y360" s="8">
        <f t="shared" si="44"/>
        <v>1</v>
      </c>
      <c r="Z360" s="42" t="str">
        <f t="shared" si="45"/>
        <v>B. 50-100</v>
      </c>
      <c r="AA360" s="197">
        <v>77</v>
      </c>
      <c r="AB360" s="85">
        <f>IFERROR(Table14[[#This Row],[Phone number available]]/Table14[[#This Row],[Distinct leads]],0)</f>
        <v>1</v>
      </c>
      <c r="AC360" s="84">
        <v>21</v>
      </c>
      <c r="AD360" s="100">
        <f>IFERROR(Table14[[#This Row],[Email available]]/Table14[[#This Row],[Distinct leads]],0)</f>
        <v>0.27272727272727271</v>
      </c>
      <c r="AE360" s="81">
        <v>2</v>
      </c>
      <c r="AF360" s="102">
        <f>IFERROR(Table14[[#This Row],[HNI (as per customer segmentation)]]/Table14[[#This Row],[Phone number available]],0)</f>
        <v>2.5974025974025976E-2</v>
      </c>
      <c r="AG360" s="18">
        <v>33</v>
      </c>
      <c r="AH360" s="9">
        <f>IFERROR(Table14[[#This Row],[MB Registered]]/Table14[[#This Row],[Phone number available]],0)</f>
        <v>0.42857142857142855</v>
      </c>
      <c r="AI360" s="18">
        <v>3</v>
      </c>
      <c r="AJ360" s="9">
        <f>IFERROR(Table14[[#This Row],[IB Registered]]/Table14[[#This Row],[Phone number available]],0)</f>
        <v>3.896103896103896E-2</v>
      </c>
      <c r="AK360" s="18">
        <v>57</v>
      </c>
      <c r="AL360" s="9">
        <f>IFERROR(Table14[[#This Row],[MB Eligible]]/Table14[[#This Row],[Phone number available]],0)</f>
        <v>0.74025974025974028</v>
      </c>
      <c r="AM360" s="18">
        <v>14</v>
      </c>
      <c r="AN360" s="82">
        <f>IFERROR(Table14[[#This Row],[IB Eligible]]/Table14[[#This Row],[Phone number available]],0)</f>
        <v>0.18181818181818182</v>
      </c>
      <c r="AO360" s="98">
        <f>Table14[[#This Row],[Phone number available]]/$AT$2</f>
        <v>0.13368055555555555</v>
      </c>
    </row>
    <row r="361" spans="1:41" x14ac:dyDescent="0.35">
      <c r="A361" s="11">
        <v>382</v>
      </c>
      <c r="B361" s="5" t="s">
        <v>179</v>
      </c>
      <c r="C361" s="5" t="s">
        <v>343</v>
      </c>
      <c r="D361" s="5" t="s">
        <v>692</v>
      </c>
      <c r="E361" s="6">
        <v>42815</v>
      </c>
      <c r="F361" s="7">
        <f t="shared" ca="1" si="41"/>
        <v>8</v>
      </c>
      <c r="G361" s="5">
        <v>3</v>
      </c>
      <c r="H361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361" s="57">
        <v>6.31</v>
      </c>
      <c r="J361" s="34">
        <v>0.14999000000000001</v>
      </c>
      <c r="K361" s="34">
        <f t="shared" si="42"/>
        <v>6.4599899999999995</v>
      </c>
      <c r="L361" s="67">
        <f t="shared" si="46"/>
        <v>2.3689358860870654E-4</v>
      </c>
      <c r="M361" s="34">
        <v>4.223211</v>
      </c>
      <c r="N361" s="79">
        <f t="shared" si="47"/>
        <v>7.9088978612610312E-5</v>
      </c>
      <c r="O361" s="80">
        <v>928</v>
      </c>
      <c r="P361" s="68">
        <f>Table14[[#This Row],[Customer Regisered on MB]]/$O$1</f>
        <v>3.1423338397863483E-4</v>
      </c>
      <c r="Q361" s="194">
        <v>42</v>
      </c>
      <c r="R361" s="107">
        <v>34</v>
      </c>
      <c r="S361" s="107">
        <v>0</v>
      </c>
      <c r="T361" s="107">
        <v>2</v>
      </c>
      <c r="U361" s="195">
        <v>0</v>
      </c>
      <c r="V361" s="16">
        <f>SUM(Table14[[#This Row],[MB Registration]:[Standalone upsell + Rnwl]])</f>
        <v>78</v>
      </c>
      <c r="W361" s="8">
        <v>78</v>
      </c>
      <c r="X361" s="9">
        <f t="shared" si="43"/>
        <v>0</v>
      </c>
      <c r="Y361" s="8">
        <f t="shared" si="44"/>
        <v>0</v>
      </c>
      <c r="Z361" s="42" t="str">
        <f t="shared" si="45"/>
        <v>B. 50-100</v>
      </c>
      <c r="AA361" s="197">
        <v>78</v>
      </c>
      <c r="AB361" s="85">
        <f>IFERROR(Table14[[#This Row],[Phone number available]]/Table14[[#This Row],[Distinct leads]],0)</f>
        <v>1</v>
      </c>
      <c r="AC361" s="84">
        <v>18</v>
      </c>
      <c r="AD361" s="100">
        <f>IFERROR(Table14[[#This Row],[Email available]]/Table14[[#This Row],[Distinct leads]],0)</f>
        <v>0.23076923076923078</v>
      </c>
      <c r="AE361" s="81">
        <v>2</v>
      </c>
      <c r="AF361" s="102">
        <f>IFERROR(Table14[[#This Row],[HNI (as per customer segmentation)]]/Table14[[#This Row],[Phone number available]],0)</f>
        <v>2.564102564102564E-2</v>
      </c>
      <c r="AG361" s="18">
        <v>14</v>
      </c>
      <c r="AH361" s="9">
        <f>IFERROR(Table14[[#This Row],[MB Registered]]/Table14[[#This Row],[Phone number available]],0)</f>
        <v>0.17948717948717949</v>
      </c>
      <c r="AI361" s="18">
        <v>4</v>
      </c>
      <c r="AJ361" s="9">
        <f>IFERROR(Table14[[#This Row],[IB Registered]]/Table14[[#This Row],[Phone number available]],0)</f>
        <v>5.128205128205128E-2</v>
      </c>
      <c r="AK361" s="18">
        <v>59</v>
      </c>
      <c r="AL361" s="9">
        <f>IFERROR(Table14[[#This Row],[MB Eligible]]/Table14[[#This Row],[Phone number available]],0)</f>
        <v>0.75641025641025639</v>
      </c>
      <c r="AM361" s="18">
        <v>15</v>
      </c>
      <c r="AN361" s="82">
        <f>IFERROR(Table14[[#This Row],[IB Eligible]]/Table14[[#This Row],[Phone number available]],0)</f>
        <v>0.19230769230769232</v>
      </c>
      <c r="AO361" s="98">
        <f>Table14[[#This Row],[Phone number available]]/$AT$2</f>
        <v>0.13541666666666666</v>
      </c>
    </row>
    <row r="362" spans="1:41" x14ac:dyDescent="0.35">
      <c r="A362" s="11">
        <v>383</v>
      </c>
      <c r="B362" s="5" t="s">
        <v>315</v>
      </c>
      <c r="C362" s="5" t="s">
        <v>340</v>
      </c>
      <c r="D362" s="5" t="s">
        <v>693</v>
      </c>
      <c r="E362" s="6">
        <v>42496</v>
      </c>
      <c r="F362" s="7">
        <f t="shared" ca="1" si="41"/>
        <v>9</v>
      </c>
      <c r="G362" s="5">
        <v>4</v>
      </c>
      <c r="H362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362" s="57">
        <v>4.218648</v>
      </c>
      <c r="J362" s="34">
        <v>1.8224199999999999</v>
      </c>
      <c r="K362" s="34">
        <f t="shared" si="42"/>
        <v>6.0410680000000001</v>
      </c>
      <c r="L362" s="67">
        <f t="shared" si="46"/>
        <v>2.2153134564437745E-4</v>
      </c>
      <c r="M362" s="34">
        <v>8.8063760000000002</v>
      </c>
      <c r="N362" s="79">
        <f t="shared" si="47"/>
        <v>1.6491889302206418E-4</v>
      </c>
      <c r="O362" s="80">
        <v>2229</v>
      </c>
      <c r="P362" s="68">
        <f>Table14[[#This Row],[Customer Regisered on MB]]/$O$1</f>
        <v>7.5476962595730289E-4</v>
      </c>
      <c r="Q362" s="194">
        <v>5</v>
      </c>
      <c r="R362" s="107">
        <v>76</v>
      </c>
      <c r="S362" s="107">
        <v>7</v>
      </c>
      <c r="T362" s="107">
        <v>4</v>
      </c>
      <c r="U362" s="195">
        <v>0</v>
      </c>
      <c r="V362" s="16">
        <f>SUM(Table14[[#This Row],[MB Registration]:[Standalone upsell + Rnwl]])</f>
        <v>92</v>
      </c>
      <c r="W362" s="8">
        <v>93</v>
      </c>
      <c r="X362" s="9">
        <f t="shared" si="43"/>
        <v>-1.0869565217391353E-2</v>
      </c>
      <c r="Y362" s="8">
        <f t="shared" si="44"/>
        <v>-1</v>
      </c>
      <c r="Z362" s="42" t="str">
        <f t="shared" si="45"/>
        <v>B. 50-100</v>
      </c>
      <c r="AA362" s="197">
        <v>93</v>
      </c>
      <c r="AB362" s="85">
        <f>IFERROR(Table14[[#This Row],[Phone number available]]/Table14[[#This Row],[Distinct leads]],0)</f>
        <v>1</v>
      </c>
      <c r="AC362" s="84">
        <v>51</v>
      </c>
      <c r="AD362" s="100">
        <f>IFERROR(Table14[[#This Row],[Email available]]/Table14[[#This Row],[Distinct leads]],0)</f>
        <v>0.54838709677419351</v>
      </c>
      <c r="AE362" s="81">
        <v>6</v>
      </c>
      <c r="AF362" s="102">
        <f>IFERROR(Table14[[#This Row],[HNI (as per customer segmentation)]]/Table14[[#This Row],[Phone number available]],0)</f>
        <v>6.4516129032258063E-2</v>
      </c>
      <c r="AG362" s="18">
        <v>74</v>
      </c>
      <c r="AH362" s="9">
        <f>IFERROR(Table14[[#This Row],[MB Registered]]/Table14[[#This Row],[Phone number available]],0)</f>
        <v>0.79569892473118276</v>
      </c>
      <c r="AI362" s="18">
        <v>15</v>
      </c>
      <c r="AJ362" s="9">
        <f>IFERROR(Table14[[#This Row],[IB Registered]]/Table14[[#This Row],[Phone number available]],0)</f>
        <v>0.16129032258064516</v>
      </c>
      <c r="AK362" s="18">
        <v>77</v>
      </c>
      <c r="AL362" s="9">
        <f>IFERROR(Table14[[#This Row],[MB Eligible]]/Table14[[#This Row],[Phone number available]],0)</f>
        <v>0.82795698924731187</v>
      </c>
      <c r="AM362" s="18">
        <v>44</v>
      </c>
      <c r="AN362" s="82">
        <f>IFERROR(Table14[[#This Row],[IB Eligible]]/Table14[[#This Row],[Phone number available]],0)</f>
        <v>0.4731182795698925</v>
      </c>
      <c r="AO362" s="98">
        <f>Table14[[#This Row],[Phone number available]]/$AT$2</f>
        <v>0.16145833333333334</v>
      </c>
    </row>
    <row r="363" spans="1:41" x14ac:dyDescent="0.35">
      <c r="A363" s="11">
        <v>384</v>
      </c>
      <c r="B363" s="5" t="s">
        <v>174</v>
      </c>
      <c r="C363" s="5" t="s">
        <v>343</v>
      </c>
      <c r="D363" s="5" t="s">
        <v>694</v>
      </c>
      <c r="E363" s="6">
        <v>42494</v>
      </c>
      <c r="F363" s="7">
        <f t="shared" ca="1" si="41"/>
        <v>9</v>
      </c>
      <c r="G363" s="5">
        <v>3</v>
      </c>
      <c r="H363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363" s="57">
        <v>6.38</v>
      </c>
      <c r="J363" s="34">
        <v>0.86104800000000004</v>
      </c>
      <c r="K363" s="34">
        <f t="shared" si="42"/>
        <v>7.2410480000000002</v>
      </c>
      <c r="L363" s="67">
        <f t="shared" si="46"/>
        <v>2.655356813258066E-4</v>
      </c>
      <c r="M363" s="34">
        <v>10.649063</v>
      </c>
      <c r="N363" s="79">
        <f t="shared" si="47"/>
        <v>1.9942728787440168E-4</v>
      </c>
      <c r="O363" s="80">
        <v>1527</v>
      </c>
      <c r="P363" s="68">
        <f>Table14[[#This Row],[Customer Regisered on MB]]/$O$1</f>
        <v>5.1706290661139586E-4</v>
      </c>
      <c r="Q363" s="194">
        <v>27</v>
      </c>
      <c r="R363" s="107">
        <v>88</v>
      </c>
      <c r="S363" s="107">
        <v>6</v>
      </c>
      <c r="T363" s="107">
        <v>5</v>
      </c>
      <c r="U363" s="195">
        <v>0</v>
      </c>
      <c r="V363" s="16">
        <f>SUM(Table14[[#This Row],[MB Registration]:[Standalone upsell + Rnwl]])</f>
        <v>126</v>
      </c>
      <c r="W363" s="8">
        <v>126</v>
      </c>
      <c r="X363" s="9">
        <f t="shared" si="43"/>
        <v>0</v>
      </c>
      <c r="Y363" s="8">
        <f t="shared" si="44"/>
        <v>0</v>
      </c>
      <c r="Z363" s="42" t="str">
        <f t="shared" si="45"/>
        <v>C. 100-250</v>
      </c>
      <c r="AA363" s="197">
        <v>126</v>
      </c>
      <c r="AB363" s="85">
        <f>IFERROR(Table14[[#This Row],[Phone number available]]/Table14[[#This Row],[Distinct leads]],0)</f>
        <v>1</v>
      </c>
      <c r="AC363" s="84">
        <v>45</v>
      </c>
      <c r="AD363" s="100">
        <f>IFERROR(Table14[[#This Row],[Email available]]/Table14[[#This Row],[Distinct leads]],0)</f>
        <v>0.35714285714285715</v>
      </c>
      <c r="AE363" s="81">
        <v>1</v>
      </c>
      <c r="AF363" s="102">
        <f>IFERROR(Table14[[#This Row],[HNI (as per customer segmentation)]]/Table14[[#This Row],[Phone number available]],0)</f>
        <v>7.9365079365079361E-3</v>
      </c>
      <c r="AG363" s="18">
        <v>53</v>
      </c>
      <c r="AH363" s="9">
        <f>IFERROR(Table14[[#This Row],[MB Registered]]/Table14[[#This Row],[Phone number available]],0)</f>
        <v>0.42063492063492064</v>
      </c>
      <c r="AI363" s="18">
        <v>10</v>
      </c>
      <c r="AJ363" s="9">
        <f>IFERROR(Table14[[#This Row],[IB Registered]]/Table14[[#This Row],[Phone number available]],0)</f>
        <v>7.9365079365079361E-2</v>
      </c>
      <c r="AK363" s="18">
        <v>98</v>
      </c>
      <c r="AL363" s="9">
        <f>IFERROR(Table14[[#This Row],[MB Eligible]]/Table14[[#This Row],[Phone number available]],0)</f>
        <v>0.77777777777777779</v>
      </c>
      <c r="AM363" s="18">
        <v>36</v>
      </c>
      <c r="AN363" s="82">
        <f>IFERROR(Table14[[#This Row],[IB Eligible]]/Table14[[#This Row],[Phone number available]],0)</f>
        <v>0.2857142857142857</v>
      </c>
      <c r="AO363" s="98">
        <f>Table14[[#This Row],[Phone number available]]/$AT$2</f>
        <v>0.21875</v>
      </c>
    </row>
    <row r="364" spans="1:41" x14ac:dyDescent="0.35">
      <c r="A364" s="11">
        <v>385</v>
      </c>
      <c r="B364" s="5" t="s">
        <v>222</v>
      </c>
      <c r="C364" s="5" t="s">
        <v>356</v>
      </c>
      <c r="D364" s="5" t="s">
        <v>695</v>
      </c>
      <c r="E364" s="6">
        <v>42423</v>
      </c>
      <c r="F364" s="7">
        <f t="shared" ca="1" si="41"/>
        <v>9</v>
      </c>
      <c r="G364" s="5">
        <v>6</v>
      </c>
      <c r="H36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64" s="57">
        <v>22.651532</v>
      </c>
      <c r="J364" s="34">
        <v>5.4299679999999997</v>
      </c>
      <c r="K364" s="34">
        <f t="shared" si="42"/>
        <v>28.081499999999998</v>
      </c>
      <c r="L364" s="67">
        <f t="shared" si="46"/>
        <v>1.0297736232587657E-3</v>
      </c>
      <c r="M364" s="34">
        <v>30.886241999999999</v>
      </c>
      <c r="N364" s="79">
        <f t="shared" si="47"/>
        <v>5.7841328149645045E-4</v>
      </c>
      <c r="O364" s="80">
        <v>3202</v>
      </c>
      <c r="P364" s="68">
        <f>Table14[[#This Row],[Customer Regisered on MB]]/$O$1</f>
        <v>1.0842406201504189E-3</v>
      </c>
      <c r="Q364" s="194">
        <v>113</v>
      </c>
      <c r="R364" s="107">
        <v>133</v>
      </c>
      <c r="S364" s="107">
        <v>20</v>
      </c>
      <c r="T364" s="107">
        <v>18</v>
      </c>
      <c r="U364" s="195">
        <v>0</v>
      </c>
      <c r="V364" s="16">
        <f>SUM(Table14[[#This Row],[MB Registration]:[Standalone upsell + Rnwl]])</f>
        <v>284</v>
      </c>
      <c r="W364" s="8">
        <v>298</v>
      </c>
      <c r="X364" s="9">
        <f t="shared" si="43"/>
        <v>-4.9295774647887258E-2</v>
      </c>
      <c r="Y364" s="8">
        <f t="shared" si="44"/>
        <v>-14</v>
      </c>
      <c r="Z364" s="42" t="str">
        <f t="shared" si="45"/>
        <v>D. 240-500</v>
      </c>
      <c r="AA364" s="197">
        <v>298</v>
      </c>
      <c r="AB364" s="85">
        <f>IFERROR(Table14[[#This Row],[Phone number available]]/Table14[[#This Row],[Distinct leads]],0)</f>
        <v>1</v>
      </c>
      <c r="AC364" s="84">
        <v>120</v>
      </c>
      <c r="AD364" s="100">
        <f>IFERROR(Table14[[#This Row],[Email available]]/Table14[[#This Row],[Distinct leads]],0)</f>
        <v>0.40268456375838924</v>
      </c>
      <c r="AE364" s="81">
        <v>8</v>
      </c>
      <c r="AF364" s="102">
        <f>IFERROR(Table14[[#This Row],[HNI (as per customer segmentation)]]/Table14[[#This Row],[Phone number available]],0)</f>
        <v>2.6845637583892617E-2</v>
      </c>
      <c r="AG364" s="18">
        <v>105</v>
      </c>
      <c r="AH364" s="9">
        <f>IFERROR(Table14[[#This Row],[MB Registered]]/Table14[[#This Row],[Phone number available]],0)</f>
        <v>0.3523489932885906</v>
      </c>
      <c r="AI364" s="18">
        <v>44</v>
      </c>
      <c r="AJ364" s="9">
        <f>IFERROR(Table14[[#This Row],[IB Registered]]/Table14[[#This Row],[Phone number available]],0)</f>
        <v>0.1476510067114094</v>
      </c>
      <c r="AK364" s="18">
        <v>232</v>
      </c>
      <c r="AL364" s="9">
        <f>IFERROR(Table14[[#This Row],[MB Eligible]]/Table14[[#This Row],[Phone number available]],0)</f>
        <v>0.77852348993288589</v>
      </c>
      <c r="AM364" s="18">
        <v>104</v>
      </c>
      <c r="AN364" s="82">
        <f>IFERROR(Table14[[#This Row],[IB Eligible]]/Table14[[#This Row],[Phone number available]],0)</f>
        <v>0.34899328859060402</v>
      </c>
      <c r="AO364" s="98">
        <f>Table14[[#This Row],[Phone number available]]/$AT$2</f>
        <v>0.51736111111111116</v>
      </c>
    </row>
    <row r="365" spans="1:41" x14ac:dyDescent="0.35">
      <c r="A365" s="11">
        <v>386</v>
      </c>
      <c r="B365" s="5" t="s">
        <v>184</v>
      </c>
      <c r="C365" s="5" t="s">
        <v>175</v>
      </c>
      <c r="D365" s="5" t="s">
        <v>696</v>
      </c>
      <c r="E365" s="6">
        <v>42503</v>
      </c>
      <c r="F365" s="7">
        <f t="shared" ca="1" si="41"/>
        <v>9</v>
      </c>
      <c r="G365" s="5">
        <v>5</v>
      </c>
      <c r="H36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65" s="57">
        <v>12.844386999999999</v>
      </c>
      <c r="J365" s="34">
        <v>1.967417</v>
      </c>
      <c r="K365" s="34">
        <f t="shared" si="42"/>
        <v>14.811803999999999</v>
      </c>
      <c r="L365" s="67">
        <f t="shared" si="46"/>
        <v>5.4316204875375876E-4</v>
      </c>
      <c r="M365" s="34">
        <v>19.761915999999999</v>
      </c>
      <c r="N365" s="79">
        <f t="shared" si="47"/>
        <v>3.700856414392275E-4</v>
      </c>
      <c r="O365" s="80">
        <v>2500</v>
      </c>
      <c r="P365" s="68">
        <f>Table14[[#This Row],[Customer Regisered on MB]]/$O$1</f>
        <v>8.4653390080451194E-4</v>
      </c>
      <c r="Q365" s="194">
        <v>107</v>
      </c>
      <c r="R365" s="107">
        <v>109</v>
      </c>
      <c r="S365" s="107">
        <v>7</v>
      </c>
      <c r="T365" s="107">
        <v>3</v>
      </c>
      <c r="U365" s="195">
        <v>0</v>
      </c>
      <c r="V365" s="16">
        <f>SUM(Table14[[#This Row],[MB Registration]:[Standalone upsell + Rnwl]])</f>
        <v>226</v>
      </c>
      <c r="W365" s="8">
        <v>227</v>
      </c>
      <c r="X365" s="9">
        <f t="shared" si="43"/>
        <v>-4.4247787610618428E-3</v>
      </c>
      <c r="Y365" s="8">
        <f t="shared" si="44"/>
        <v>-1</v>
      </c>
      <c r="Z365" s="42" t="str">
        <f t="shared" si="45"/>
        <v>C. 100-250</v>
      </c>
      <c r="AA365" s="197">
        <v>227</v>
      </c>
      <c r="AB365" s="85">
        <f>IFERROR(Table14[[#This Row],[Phone number available]]/Table14[[#This Row],[Distinct leads]],0)</f>
        <v>1</v>
      </c>
      <c r="AC365" s="84">
        <v>55</v>
      </c>
      <c r="AD365" s="100">
        <f>IFERROR(Table14[[#This Row],[Email available]]/Table14[[#This Row],[Distinct leads]],0)</f>
        <v>0.24229074889867841</v>
      </c>
      <c r="AE365" s="81">
        <v>8</v>
      </c>
      <c r="AF365" s="102">
        <f>IFERROR(Table14[[#This Row],[HNI (as per customer segmentation)]]/Table14[[#This Row],[Phone number available]],0)</f>
        <v>3.5242290748898682E-2</v>
      </c>
      <c r="AG365" s="18">
        <v>76</v>
      </c>
      <c r="AH365" s="9">
        <f>IFERROR(Table14[[#This Row],[MB Registered]]/Table14[[#This Row],[Phone number available]],0)</f>
        <v>0.33480176211453744</v>
      </c>
      <c r="AI365" s="18">
        <v>27</v>
      </c>
      <c r="AJ365" s="9">
        <f>IFERROR(Table14[[#This Row],[IB Registered]]/Table14[[#This Row],[Phone number available]],0)</f>
        <v>0.11894273127753303</v>
      </c>
      <c r="AK365" s="18">
        <v>183</v>
      </c>
      <c r="AL365" s="9">
        <f>IFERROR(Table14[[#This Row],[MB Eligible]]/Table14[[#This Row],[Phone number available]],0)</f>
        <v>0.80616740088105732</v>
      </c>
      <c r="AM365" s="18">
        <v>52</v>
      </c>
      <c r="AN365" s="82">
        <f>IFERROR(Table14[[#This Row],[IB Eligible]]/Table14[[#This Row],[Phone number available]],0)</f>
        <v>0.22907488986784141</v>
      </c>
      <c r="AO365" s="98">
        <f>Table14[[#This Row],[Phone number available]]/$AT$2</f>
        <v>0.39409722222222221</v>
      </c>
    </row>
    <row r="366" spans="1:41" x14ac:dyDescent="0.35">
      <c r="A366" s="11">
        <v>387</v>
      </c>
      <c r="B366" s="5" t="s">
        <v>222</v>
      </c>
      <c r="C366" s="5" t="s">
        <v>175</v>
      </c>
      <c r="D366" s="5" t="s">
        <v>697</v>
      </c>
      <c r="E366" s="6">
        <v>42368</v>
      </c>
      <c r="F366" s="7">
        <f t="shared" ca="1" si="41"/>
        <v>9</v>
      </c>
      <c r="G366" s="5">
        <v>3</v>
      </c>
      <c r="H366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366" s="57">
        <v>13.098947000000001</v>
      </c>
      <c r="J366" s="34">
        <v>0.62620200000000004</v>
      </c>
      <c r="K366" s="34">
        <f t="shared" si="42"/>
        <v>13.725149</v>
      </c>
      <c r="L366" s="67">
        <f t="shared" si="46"/>
        <v>5.0331344178538987E-4</v>
      </c>
      <c r="M366" s="34">
        <v>2.5688970000000002</v>
      </c>
      <c r="N366" s="79">
        <f t="shared" si="47"/>
        <v>4.8108285352306292E-5</v>
      </c>
      <c r="O366" s="80">
        <v>2242</v>
      </c>
      <c r="P366" s="68">
        <f>Table14[[#This Row],[Customer Regisered on MB]]/$O$1</f>
        <v>7.5917160224148628E-4</v>
      </c>
      <c r="Q366" s="194">
        <v>101</v>
      </c>
      <c r="R366" s="107">
        <v>21</v>
      </c>
      <c r="S366" s="107">
        <v>9</v>
      </c>
      <c r="T366" s="107">
        <v>5</v>
      </c>
      <c r="U366" s="195">
        <v>0</v>
      </c>
      <c r="V366" s="16">
        <f>SUM(Table14[[#This Row],[MB Registration]:[Standalone upsell + Rnwl]])</f>
        <v>136</v>
      </c>
      <c r="W366" s="8">
        <v>140</v>
      </c>
      <c r="X366" s="9">
        <f t="shared" si="43"/>
        <v>-2.9411764705882248E-2</v>
      </c>
      <c r="Y366" s="8">
        <f t="shared" si="44"/>
        <v>-4</v>
      </c>
      <c r="Z366" s="42" t="str">
        <f t="shared" si="45"/>
        <v>C. 100-250</v>
      </c>
      <c r="AA366" s="197">
        <v>140</v>
      </c>
      <c r="AB366" s="85">
        <f>IFERROR(Table14[[#This Row],[Phone number available]]/Table14[[#This Row],[Distinct leads]],0)</f>
        <v>1</v>
      </c>
      <c r="AC366" s="84">
        <v>35</v>
      </c>
      <c r="AD366" s="100">
        <f>IFERROR(Table14[[#This Row],[Email available]]/Table14[[#This Row],[Distinct leads]],0)</f>
        <v>0.25</v>
      </c>
      <c r="AE366" s="81">
        <v>2</v>
      </c>
      <c r="AF366" s="102">
        <f>IFERROR(Table14[[#This Row],[HNI (as per customer segmentation)]]/Table14[[#This Row],[Phone number available]],0)</f>
        <v>1.4285714285714285E-2</v>
      </c>
      <c r="AG366" s="18">
        <v>23</v>
      </c>
      <c r="AH366" s="9">
        <f>IFERROR(Table14[[#This Row],[MB Registered]]/Table14[[#This Row],[Phone number available]],0)</f>
        <v>0.16428571428571428</v>
      </c>
      <c r="AI366" s="18">
        <v>5</v>
      </c>
      <c r="AJ366" s="9">
        <f>IFERROR(Table14[[#This Row],[IB Registered]]/Table14[[#This Row],[Phone number available]],0)</f>
        <v>3.5714285714285712E-2</v>
      </c>
      <c r="AK366" s="18">
        <v>124</v>
      </c>
      <c r="AL366" s="9">
        <f>IFERROR(Table14[[#This Row],[MB Eligible]]/Table14[[#This Row],[Phone number available]],0)</f>
        <v>0.88571428571428568</v>
      </c>
      <c r="AM366" s="18">
        <v>30</v>
      </c>
      <c r="AN366" s="82">
        <f>IFERROR(Table14[[#This Row],[IB Eligible]]/Table14[[#This Row],[Phone number available]],0)</f>
        <v>0.21428571428571427</v>
      </c>
      <c r="AO366" s="98">
        <f>Table14[[#This Row],[Phone number available]]/$AT$2</f>
        <v>0.24305555555555555</v>
      </c>
    </row>
    <row r="367" spans="1:41" x14ac:dyDescent="0.35">
      <c r="A367" s="11">
        <v>388</v>
      </c>
      <c r="B367" s="5" t="s">
        <v>184</v>
      </c>
      <c r="C367" s="5" t="s">
        <v>343</v>
      </c>
      <c r="D367" s="5" t="s">
        <v>698</v>
      </c>
      <c r="E367" s="6">
        <v>42356</v>
      </c>
      <c r="F367" s="7">
        <f t="shared" ca="1" si="41"/>
        <v>9</v>
      </c>
      <c r="G367" s="5">
        <v>4</v>
      </c>
      <c r="H367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367" s="57">
        <v>6.254569</v>
      </c>
      <c r="J367" s="34">
        <v>0.37003799999999998</v>
      </c>
      <c r="K367" s="34">
        <f t="shared" si="42"/>
        <v>6.6246070000000001</v>
      </c>
      <c r="L367" s="67">
        <f t="shared" si="46"/>
        <v>2.4293024065863227E-4</v>
      </c>
      <c r="M367" s="34">
        <v>20.840526000000001</v>
      </c>
      <c r="N367" s="79">
        <f t="shared" si="47"/>
        <v>3.9028500235710435E-4</v>
      </c>
      <c r="O367" s="80">
        <v>827</v>
      </c>
      <c r="P367" s="68">
        <f>Table14[[#This Row],[Customer Regisered on MB]]/$O$1</f>
        <v>2.8003341438613257E-4</v>
      </c>
      <c r="Q367" s="194">
        <v>61</v>
      </c>
      <c r="R367" s="107">
        <v>41</v>
      </c>
      <c r="S367" s="107">
        <v>9</v>
      </c>
      <c r="T367" s="107">
        <v>3</v>
      </c>
      <c r="U367" s="195">
        <v>0</v>
      </c>
      <c r="V367" s="16">
        <f>SUM(Table14[[#This Row],[MB Registration]:[Standalone upsell + Rnwl]])</f>
        <v>114</v>
      </c>
      <c r="W367" s="8">
        <v>114</v>
      </c>
      <c r="X367" s="9">
        <f t="shared" si="43"/>
        <v>0</v>
      </c>
      <c r="Y367" s="8">
        <f t="shared" si="44"/>
        <v>0</v>
      </c>
      <c r="Z367" s="42" t="str">
        <f t="shared" si="45"/>
        <v>C. 100-250</v>
      </c>
      <c r="AA367" s="197">
        <v>114</v>
      </c>
      <c r="AB367" s="85">
        <f>IFERROR(Table14[[#This Row],[Phone number available]]/Table14[[#This Row],[Distinct leads]],0)</f>
        <v>1</v>
      </c>
      <c r="AC367" s="84">
        <v>16</v>
      </c>
      <c r="AD367" s="100">
        <f>IFERROR(Table14[[#This Row],[Email available]]/Table14[[#This Row],[Distinct leads]],0)</f>
        <v>0.14035087719298245</v>
      </c>
      <c r="AE367" s="81">
        <v>1</v>
      </c>
      <c r="AF367" s="102">
        <f>IFERROR(Table14[[#This Row],[HNI (as per customer segmentation)]]/Table14[[#This Row],[Phone number available]],0)</f>
        <v>8.771929824561403E-3</v>
      </c>
      <c r="AG367" s="18">
        <v>18</v>
      </c>
      <c r="AH367" s="9">
        <f>IFERROR(Table14[[#This Row],[MB Registered]]/Table14[[#This Row],[Phone number available]],0)</f>
        <v>0.15789473684210525</v>
      </c>
      <c r="AI367" s="18">
        <v>8</v>
      </c>
      <c r="AJ367" s="9">
        <f>IFERROR(Table14[[#This Row],[IB Registered]]/Table14[[#This Row],[Phone number available]],0)</f>
        <v>7.0175438596491224E-2</v>
      </c>
      <c r="AK367" s="18">
        <v>87</v>
      </c>
      <c r="AL367" s="9">
        <f>IFERROR(Table14[[#This Row],[MB Eligible]]/Table14[[#This Row],[Phone number available]],0)</f>
        <v>0.76315789473684215</v>
      </c>
      <c r="AM367" s="18">
        <v>18</v>
      </c>
      <c r="AN367" s="82">
        <f>IFERROR(Table14[[#This Row],[IB Eligible]]/Table14[[#This Row],[Phone number available]],0)</f>
        <v>0.15789473684210525</v>
      </c>
      <c r="AO367" s="98">
        <f>Table14[[#This Row],[Phone number available]]/$AT$2</f>
        <v>0.19791666666666666</v>
      </c>
    </row>
    <row r="368" spans="1:41" x14ac:dyDescent="0.35">
      <c r="A368" s="11">
        <v>389</v>
      </c>
      <c r="B368" s="5" t="s">
        <v>174</v>
      </c>
      <c r="C368" s="5" t="s">
        <v>343</v>
      </c>
      <c r="D368" s="5" t="s">
        <v>699</v>
      </c>
      <c r="E368" s="6">
        <v>42352</v>
      </c>
      <c r="F368" s="7">
        <f t="shared" ca="1" si="41"/>
        <v>9</v>
      </c>
      <c r="G368" s="5">
        <v>4</v>
      </c>
      <c r="H368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368" s="57">
        <v>12.042058000000001</v>
      </c>
      <c r="J368" s="34">
        <v>0.93384500000000004</v>
      </c>
      <c r="K368" s="34">
        <f t="shared" si="42"/>
        <v>12.975903000000001</v>
      </c>
      <c r="L368" s="67">
        <f t="shared" si="46"/>
        <v>4.7583792345011082E-4</v>
      </c>
      <c r="M368" s="34">
        <v>27.143633999999999</v>
      </c>
      <c r="N368" s="79">
        <f t="shared" si="47"/>
        <v>5.0832465839251737E-4</v>
      </c>
      <c r="O368" s="80">
        <v>1377</v>
      </c>
      <c r="P368" s="68">
        <f>Table14[[#This Row],[Customer Regisered on MB]]/$O$1</f>
        <v>4.6627087256312518E-4</v>
      </c>
      <c r="Q368" s="194">
        <v>53</v>
      </c>
      <c r="R368" s="107">
        <v>117</v>
      </c>
      <c r="S368" s="107">
        <v>5</v>
      </c>
      <c r="T368" s="107">
        <v>7</v>
      </c>
      <c r="U368" s="195">
        <v>0</v>
      </c>
      <c r="V368" s="16">
        <f>SUM(Table14[[#This Row],[MB Registration]:[Standalone upsell + Rnwl]])</f>
        <v>182</v>
      </c>
      <c r="W368" s="8">
        <v>172</v>
      </c>
      <c r="X368" s="9">
        <f t="shared" si="43"/>
        <v>5.4945054945054972E-2</v>
      </c>
      <c r="Y368" s="8">
        <f t="shared" si="44"/>
        <v>10</v>
      </c>
      <c r="Z368" s="42" t="str">
        <f t="shared" si="45"/>
        <v>C. 100-250</v>
      </c>
      <c r="AA368" s="197">
        <v>172</v>
      </c>
      <c r="AB368" s="85">
        <f>IFERROR(Table14[[#This Row],[Phone number available]]/Table14[[#This Row],[Distinct leads]],0)</f>
        <v>1</v>
      </c>
      <c r="AC368" s="84">
        <v>49</v>
      </c>
      <c r="AD368" s="100">
        <f>IFERROR(Table14[[#This Row],[Email available]]/Table14[[#This Row],[Distinct leads]],0)</f>
        <v>0.28488372093023256</v>
      </c>
      <c r="AE368" s="81">
        <v>5</v>
      </c>
      <c r="AF368" s="102">
        <f>IFERROR(Table14[[#This Row],[HNI (as per customer segmentation)]]/Table14[[#This Row],[Phone number available]],0)</f>
        <v>2.9069767441860465E-2</v>
      </c>
      <c r="AG368" s="18">
        <v>59</v>
      </c>
      <c r="AH368" s="9">
        <f>IFERROR(Table14[[#This Row],[MB Registered]]/Table14[[#This Row],[Phone number available]],0)</f>
        <v>0.34302325581395349</v>
      </c>
      <c r="AI368" s="18">
        <v>14</v>
      </c>
      <c r="AJ368" s="9">
        <f>IFERROR(Table14[[#This Row],[IB Registered]]/Table14[[#This Row],[Phone number available]],0)</f>
        <v>8.1395348837209308E-2</v>
      </c>
      <c r="AK368" s="18">
        <v>131</v>
      </c>
      <c r="AL368" s="9">
        <f>IFERROR(Table14[[#This Row],[MB Eligible]]/Table14[[#This Row],[Phone number available]],0)</f>
        <v>0.76162790697674421</v>
      </c>
      <c r="AM368" s="18">
        <v>41</v>
      </c>
      <c r="AN368" s="82">
        <f>IFERROR(Table14[[#This Row],[IB Eligible]]/Table14[[#This Row],[Phone number available]],0)</f>
        <v>0.23837209302325582</v>
      </c>
      <c r="AO368" s="98">
        <f>Table14[[#This Row],[Phone number available]]/$AT$2</f>
        <v>0.2986111111111111</v>
      </c>
    </row>
    <row r="369" spans="1:41" x14ac:dyDescent="0.35">
      <c r="A369" s="11">
        <v>390</v>
      </c>
      <c r="B369" s="5" t="s">
        <v>313</v>
      </c>
      <c r="C369" s="5" t="s">
        <v>175</v>
      </c>
      <c r="D369" s="5" t="s">
        <v>700</v>
      </c>
      <c r="E369" s="6">
        <v>42076</v>
      </c>
      <c r="F369" s="7">
        <f t="shared" ca="1" si="41"/>
        <v>10</v>
      </c>
      <c r="G369" s="5">
        <v>4</v>
      </c>
      <c r="H369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369" s="57">
        <v>4.1586970000000001</v>
      </c>
      <c r="J369" s="34">
        <v>1.59995</v>
      </c>
      <c r="K369" s="34">
        <f t="shared" si="42"/>
        <v>5.7586469999999998</v>
      </c>
      <c r="L369" s="67">
        <f t="shared" si="46"/>
        <v>2.1117471596097861E-4</v>
      </c>
      <c r="M369" s="34">
        <v>3.3118639999999999</v>
      </c>
      <c r="N369" s="79">
        <f t="shared" si="47"/>
        <v>6.2021987786988145E-5</v>
      </c>
      <c r="O369" s="80">
        <v>2186</v>
      </c>
      <c r="P369" s="68">
        <f>Table14[[#This Row],[Customer Regisered on MB]]/$O$1</f>
        <v>7.4020924286346526E-4</v>
      </c>
      <c r="Q369" s="194">
        <v>60</v>
      </c>
      <c r="R369" s="107">
        <v>18</v>
      </c>
      <c r="S369" s="107">
        <v>3</v>
      </c>
      <c r="T369" s="107">
        <v>0</v>
      </c>
      <c r="U369" s="195">
        <v>0</v>
      </c>
      <c r="V369" s="16">
        <f>SUM(Table14[[#This Row],[MB Registration]:[Standalone upsell + Rnwl]])</f>
        <v>81</v>
      </c>
      <c r="W369" s="8">
        <v>81</v>
      </c>
      <c r="X369" s="9">
        <f t="shared" si="43"/>
        <v>0</v>
      </c>
      <c r="Y369" s="8">
        <f t="shared" si="44"/>
        <v>0</v>
      </c>
      <c r="Z369" s="42" t="str">
        <f t="shared" si="45"/>
        <v>B. 50-100</v>
      </c>
      <c r="AA369" s="197">
        <v>81</v>
      </c>
      <c r="AB369" s="85">
        <f>IFERROR(Table14[[#This Row],[Phone number available]]/Table14[[#This Row],[Distinct leads]],0)</f>
        <v>1</v>
      </c>
      <c r="AC369" s="84">
        <v>18</v>
      </c>
      <c r="AD369" s="100">
        <f>IFERROR(Table14[[#This Row],[Email available]]/Table14[[#This Row],[Distinct leads]],0)</f>
        <v>0.22222222222222221</v>
      </c>
      <c r="AE369" s="81">
        <v>7</v>
      </c>
      <c r="AF369" s="102">
        <f>IFERROR(Table14[[#This Row],[HNI (as per customer segmentation)]]/Table14[[#This Row],[Phone number available]],0)</f>
        <v>8.6419753086419748E-2</v>
      </c>
      <c r="AG369" s="18">
        <v>17</v>
      </c>
      <c r="AH369" s="9">
        <f>IFERROR(Table14[[#This Row],[MB Registered]]/Table14[[#This Row],[Phone number available]],0)</f>
        <v>0.20987654320987653</v>
      </c>
      <c r="AI369" s="18">
        <v>10</v>
      </c>
      <c r="AJ369" s="9">
        <f>IFERROR(Table14[[#This Row],[IB Registered]]/Table14[[#This Row],[Phone number available]],0)</f>
        <v>0.12345679012345678</v>
      </c>
      <c r="AK369" s="18">
        <v>77</v>
      </c>
      <c r="AL369" s="9">
        <f>IFERROR(Table14[[#This Row],[MB Eligible]]/Table14[[#This Row],[Phone number available]],0)</f>
        <v>0.95061728395061729</v>
      </c>
      <c r="AM369" s="18">
        <v>20</v>
      </c>
      <c r="AN369" s="82">
        <f>IFERROR(Table14[[#This Row],[IB Eligible]]/Table14[[#This Row],[Phone number available]],0)</f>
        <v>0.24691358024691357</v>
      </c>
      <c r="AO369" s="98">
        <f>Table14[[#This Row],[Phone number available]]/$AT$2</f>
        <v>0.140625</v>
      </c>
    </row>
    <row r="370" spans="1:41" x14ac:dyDescent="0.35">
      <c r="A370" s="11">
        <v>391</v>
      </c>
      <c r="B370" s="5" t="s">
        <v>213</v>
      </c>
      <c r="C370" s="5" t="s">
        <v>356</v>
      </c>
      <c r="D370" s="5" t="s">
        <v>701</v>
      </c>
      <c r="E370" s="6">
        <v>42354</v>
      </c>
      <c r="F370" s="7">
        <f t="shared" ref="F370:F430" ca="1" si="48">_xlfn.FLOOR.MATH((TODAY()-E370)/365)</f>
        <v>9</v>
      </c>
      <c r="G370" s="5">
        <v>5</v>
      </c>
      <c r="H37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70" s="57">
        <v>4.3301699999999999</v>
      </c>
      <c r="J370" s="34">
        <v>5.7458090000000004</v>
      </c>
      <c r="K370" s="34">
        <f t="shared" ref="K370:K430" si="49">I370+J370</f>
        <v>10.075979</v>
      </c>
      <c r="L370" s="67">
        <f t="shared" si="46"/>
        <v>3.6949512678130563E-4</v>
      </c>
      <c r="M370" s="34">
        <v>7.7547499999999996</v>
      </c>
      <c r="N370" s="79">
        <f t="shared" si="47"/>
        <v>1.4522486726240762E-4</v>
      </c>
      <c r="O370" s="80">
        <v>2847</v>
      </c>
      <c r="P370" s="68">
        <f>Table14[[#This Row],[Customer Regisered on MB]]/$O$1</f>
        <v>9.6403280623617827E-4</v>
      </c>
      <c r="Q370" s="194">
        <v>16</v>
      </c>
      <c r="R370" s="107">
        <v>24</v>
      </c>
      <c r="S370" s="107">
        <v>3</v>
      </c>
      <c r="T370" s="107">
        <v>3</v>
      </c>
      <c r="U370" s="195">
        <v>0</v>
      </c>
      <c r="V370" s="16">
        <f>SUM(Table14[[#This Row],[MB Registration]:[Standalone upsell + Rnwl]])</f>
        <v>46</v>
      </c>
      <c r="W370" s="8">
        <v>50</v>
      </c>
      <c r="X370" s="9">
        <f t="shared" ref="X370:X430" si="50">IFERROR(1-W370/V370,0)</f>
        <v>-8.6956521739130377E-2</v>
      </c>
      <c r="Y370" s="8">
        <f t="shared" ref="Y370:Y430" si="51">IFERROR(V370-W370,0)</f>
        <v>-4</v>
      </c>
      <c r="Z370" s="42" t="str">
        <f t="shared" ref="Z370:Z430" si="52">IF(W370&lt;50,"A. Below 50",IF(W370&lt;100,"B. 50-100",IF(W370&lt;250,"C. 100-250",IF(W370&lt;500,"D. 240-500",IF(W370&lt;750,"E. 500-750",IF(W370&lt;1000,"F. 750-100","G. Above 1000"))))))</f>
        <v>B. 50-100</v>
      </c>
      <c r="AA370" s="197">
        <v>50</v>
      </c>
      <c r="AB370" s="85">
        <f>IFERROR(Table14[[#This Row],[Phone number available]]/Table14[[#This Row],[Distinct leads]],0)</f>
        <v>1</v>
      </c>
      <c r="AC370" s="84">
        <v>21</v>
      </c>
      <c r="AD370" s="100">
        <f>IFERROR(Table14[[#This Row],[Email available]]/Table14[[#This Row],[Distinct leads]],0)</f>
        <v>0.42</v>
      </c>
      <c r="AE370" s="81">
        <v>0</v>
      </c>
      <c r="AF370" s="102">
        <f>IFERROR(Table14[[#This Row],[HNI (as per customer segmentation)]]/Table14[[#This Row],[Phone number available]],0)</f>
        <v>0</v>
      </c>
      <c r="AG370" s="18">
        <v>29</v>
      </c>
      <c r="AH370" s="9">
        <f>IFERROR(Table14[[#This Row],[MB Registered]]/Table14[[#This Row],[Phone number available]],0)</f>
        <v>0.57999999999999996</v>
      </c>
      <c r="AI370" s="18">
        <v>17</v>
      </c>
      <c r="AJ370" s="9">
        <f>IFERROR(Table14[[#This Row],[IB Registered]]/Table14[[#This Row],[Phone number available]],0)</f>
        <v>0.34</v>
      </c>
      <c r="AK370" s="18">
        <v>43</v>
      </c>
      <c r="AL370" s="9">
        <f>IFERROR(Table14[[#This Row],[MB Eligible]]/Table14[[#This Row],[Phone number available]],0)</f>
        <v>0.86</v>
      </c>
      <c r="AM370" s="18">
        <v>24</v>
      </c>
      <c r="AN370" s="82">
        <f>IFERROR(Table14[[#This Row],[IB Eligible]]/Table14[[#This Row],[Phone number available]],0)</f>
        <v>0.48</v>
      </c>
      <c r="AO370" s="98">
        <f>Table14[[#This Row],[Phone number available]]/$AT$2</f>
        <v>8.6805555555555552E-2</v>
      </c>
    </row>
    <row r="371" spans="1:41" x14ac:dyDescent="0.35">
      <c r="A371" s="11">
        <v>392</v>
      </c>
      <c r="B371" s="5" t="s">
        <v>188</v>
      </c>
      <c r="C371" s="5" t="s">
        <v>343</v>
      </c>
      <c r="D371" s="5" t="s">
        <v>702</v>
      </c>
      <c r="E371" s="6">
        <v>42081</v>
      </c>
      <c r="F371" s="7">
        <f t="shared" ca="1" si="48"/>
        <v>10</v>
      </c>
      <c r="G371" s="5">
        <v>3</v>
      </c>
      <c r="H371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371" s="57">
        <v>3.9293010000000002</v>
      </c>
      <c r="J371" s="34">
        <v>4.5490000000000001E-3</v>
      </c>
      <c r="K371" s="34">
        <f t="shared" si="49"/>
        <v>3.9338500000000001</v>
      </c>
      <c r="L371" s="67">
        <f t="shared" si="46"/>
        <v>1.4425778423006233E-4</v>
      </c>
      <c r="M371" s="34">
        <v>5.5126920000000004</v>
      </c>
      <c r="N371" s="79">
        <f t="shared" si="47"/>
        <v>1.0323736599613611E-4</v>
      </c>
      <c r="O371" s="80">
        <v>1317</v>
      </c>
      <c r="P371" s="68">
        <f>Table14[[#This Row],[Customer Regisered on MB]]/$O$1</f>
        <v>4.4595405894381687E-4</v>
      </c>
      <c r="Q371" s="194">
        <v>3</v>
      </c>
      <c r="R371" s="107">
        <v>43</v>
      </c>
      <c r="S371" s="107">
        <v>0</v>
      </c>
      <c r="T371" s="107">
        <v>0</v>
      </c>
      <c r="U371" s="195">
        <v>0</v>
      </c>
      <c r="V371" s="16">
        <f>SUM(Table14[[#This Row],[MB Registration]:[Standalone upsell + Rnwl]])</f>
        <v>46</v>
      </c>
      <c r="W371" s="8">
        <v>47</v>
      </c>
      <c r="X371" s="9">
        <f t="shared" si="50"/>
        <v>-2.1739130434782705E-2</v>
      </c>
      <c r="Y371" s="8">
        <f t="shared" si="51"/>
        <v>-1</v>
      </c>
      <c r="Z371" s="42" t="str">
        <f t="shared" si="52"/>
        <v>A. Below 50</v>
      </c>
      <c r="AA371" s="197">
        <v>47</v>
      </c>
      <c r="AB371" s="85">
        <f>IFERROR(Table14[[#This Row],[Phone number available]]/Table14[[#This Row],[Distinct leads]],0)</f>
        <v>1</v>
      </c>
      <c r="AC371" s="84">
        <v>13</v>
      </c>
      <c r="AD371" s="100">
        <f>IFERROR(Table14[[#This Row],[Email available]]/Table14[[#This Row],[Distinct leads]],0)</f>
        <v>0.27659574468085107</v>
      </c>
      <c r="AE371" s="81">
        <v>1</v>
      </c>
      <c r="AF371" s="102">
        <f>IFERROR(Table14[[#This Row],[HNI (as per customer segmentation)]]/Table14[[#This Row],[Phone number available]],0)</f>
        <v>2.1276595744680851E-2</v>
      </c>
      <c r="AG371" s="18">
        <v>28</v>
      </c>
      <c r="AH371" s="9">
        <f>IFERROR(Table14[[#This Row],[MB Registered]]/Table14[[#This Row],[Phone number available]],0)</f>
        <v>0.5957446808510638</v>
      </c>
      <c r="AI371" s="18">
        <v>2</v>
      </c>
      <c r="AJ371" s="9">
        <f>IFERROR(Table14[[#This Row],[IB Registered]]/Table14[[#This Row],[Phone number available]],0)</f>
        <v>4.2553191489361701E-2</v>
      </c>
      <c r="AK371" s="18">
        <v>34</v>
      </c>
      <c r="AL371" s="9">
        <f>IFERROR(Table14[[#This Row],[MB Eligible]]/Table14[[#This Row],[Phone number available]],0)</f>
        <v>0.72340425531914898</v>
      </c>
      <c r="AM371" s="18">
        <v>10</v>
      </c>
      <c r="AN371" s="82">
        <f>IFERROR(Table14[[#This Row],[IB Eligible]]/Table14[[#This Row],[Phone number available]],0)</f>
        <v>0.21276595744680851</v>
      </c>
      <c r="AO371" s="98">
        <f>Table14[[#This Row],[Phone number available]]/$AT$2</f>
        <v>8.1597222222222224E-2</v>
      </c>
    </row>
    <row r="372" spans="1:41" x14ac:dyDescent="0.35">
      <c r="A372" s="11">
        <v>393</v>
      </c>
      <c r="B372" s="5" t="s">
        <v>222</v>
      </c>
      <c r="C372" s="5" t="s">
        <v>175</v>
      </c>
      <c r="D372" s="5" t="s">
        <v>703</v>
      </c>
      <c r="E372" s="6">
        <v>41999</v>
      </c>
      <c r="F372" s="7">
        <f t="shared" ca="1" si="48"/>
        <v>10</v>
      </c>
      <c r="G372" s="5">
        <v>6</v>
      </c>
      <c r="H37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72" s="57">
        <v>33.353554000000003</v>
      </c>
      <c r="J372" s="34">
        <v>6.4942070000000003</v>
      </c>
      <c r="K372" s="34">
        <f t="shared" si="49"/>
        <v>39.847761000000006</v>
      </c>
      <c r="L372" s="67">
        <f t="shared" si="46"/>
        <v>1.4612528968794168E-3</v>
      </c>
      <c r="M372" s="34">
        <v>7.0908949999999997</v>
      </c>
      <c r="N372" s="79">
        <f t="shared" si="47"/>
        <v>1.3279271222755987E-4</v>
      </c>
      <c r="O372" s="80">
        <v>2987</v>
      </c>
      <c r="P372" s="68">
        <f>Table14[[#This Row],[Customer Regisered on MB]]/$O$1</f>
        <v>1.0114387046812308E-3</v>
      </c>
      <c r="Q372" s="194">
        <v>178</v>
      </c>
      <c r="R372" s="107">
        <v>46</v>
      </c>
      <c r="S372" s="107">
        <v>40</v>
      </c>
      <c r="T372" s="107">
        <v>1</v>
      </c>
      <c r="U372" s="195">
        <v>0</v>
      </c>
      <c r="V372" s="16">
        <f>SUM(Table14[[#This Row],[MB Registration]:[Standalone upsell + Rnwl]])</f>
        <v>265</v>
      </c>
      <c r="W372" s="8">
        <v>270</v>
      </c>
      <c r="X372" s="9">
        <f t="shared" si="50"/>
        <v>-1.8867924528301883E-2</v>
      </c>
      <c r="Y372" s="8">
        <f t="shared" si="51"/>
        <v>-5</v>
      </c>
      <c r="Z372" s="42" t="str">
        <f t="shared" si="52"/>
        <v>D. 240-500</v>
      </c>
      <c r="AA372" s="197">
        <v>270</v>
      </c>
      <c r="AB372" s="85">
        <f>IFERROR(Table14[[#This Row],[Phone number available]]/Table14[[#This Row],[Distinct leads]],0)</f>
        <v>1</v>
      </c>
      <c r="AC372" s="84">
        <v>57</v>
      </c>
      <c r="AD372" s="100">
        <f>IFERROR(Table14[[#This Row],[Email available]]/Table14[[#This Row],[Distinct leads]],0)</f>
        <v>0.21111111111111111</v>
      </c>
      <c r="AE372" s="81">
        <v>1</v>
      </c>
      <c r="AF372" s="102">
        <f>IFERROR(Table14[[#This Row],[HNI (as per customer segmentation)]]/Table14[[#This Row],[Phone number available]],0)</f>
        <v>3.7037037037037038E-3</v>
      </c>
      <c r="AG372" s="18">
        <v>58</v>
      </c>
      <c r="AH372" s="9">
        <f>IFERROR(Table14[[#This Row],[MB Registered]]/Table14[[#This Row],[Phone number available]],0)</f>
        <v>0.21481481481481482</v>
      </c>
      <c r="AI372" s="18">
        <v>21</v>
      </c>
      <c r="AJ372" s="9">
        <f>IFERROR(Table14[[#This Row],[IB Registered]]/Table14[[#This Row],[Phone number available]],0)</f>
        <v>7.7777777777777779E-2</v>
      </c>
      <c r="AK372" s="18">
        <v>249</v>
      </c>
      <c r="AL372" s="9">
        <f>IFERROR(Table14[[#This Row],[MB Eligible]]/Table14[[#This Row],[Phone number available]],0)</f>
        <v>0.92222222222222228</v>
      </c>
      <c r="AM372" s="18">
        <v>66</v>
      </c>
      <c r="AN372" s="82">
        <f>IFERROR(Table14[[#This Row],[IB Eligible]]/Table14[[#This Row],[Phone number available]],0)</f>
        <v>0.24444444444444444</v>
      </c>
      <c r="AO372" s="98">
        <f>Table14[[#This Row],[Phone number available]]/$AT$2</f>
        <v>0.46875</v>
      </c>
    </row>
    <row r="373" spans="1:41" x14ac:dyDescent="0.35">
      <c r="A373" s="11">
        <v>394</v>
      </c>
      <c r="B373" s="5" t="s">
        <v>174</v>
      </c>
      <c r="C373" s="5" t="s">
        <v>343</v>
      </c>
      <c r="D373" s="5" t="s">
        <v>704</v>
      </c>
      <c r="E373" s="6">
        <v>41948</v>
      </c>
      <c r="F373" s="7">
        <f t="shared" ca="1" si="48"/>
        <v>10</v>
      </c>
      <c r="G373" s="5">
        <v>3</v>
      </c>
      <c r="H373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373" s="57">
        <v>3.9465919999999999</v>
      </c>
      <c r="J373" s="34">
        <v>6.234E-3</v>
      </c>
      <c r="K373" s="34">
        <f t="shared" si="49"/>
        <v>3.952826</v>
      </c>
      <c r="L373" s="67">
        <f t="shared" si="46"/>
        <v>1.4495365105608509E-4</v>
      </c>
      <c r="M373" s="34">
        <v>5.2947199999999999</v>
      </c>
      <c r="N373" s="79">
        <f t="shared" si="47"/>
        <v>9.915535757975626E-5</v>
      </c>
      <c r="O373" s="80">
        <v>511</v>
      </c>
      <c r="P373" s="68">
        <f>Table14[[#This Row],[Customer Regisered on MB]]/$O$1</f>
        <v>1.7303152932444225E-4</v>
      </c>
      <c r="Q373" s="194">
        <v>9</v>
      </c>
      <c r="R373" s="107">
        <v>39</v>
      </c>
      <c r="S373" s="107">
        <v>0</v>
      </c>
      <c r="T373" s="107">
        <v>4</v>
      </c>
      <c r="U373" s="195">
        <v>0</v>
      </c>
      <c r="V373" s="16">
        <f>SUM(Table14[[#This Row],[MB Registration]:[Standalone upsell + Rnwl]])</f>
        <v>52</v>
      </c>
      <c r="W373" s="8">
        <v>50</v>
      </c>
      <c r="X373" s="9">
        <f t="shared" si="50"/>
        <v>3.8461538461538436E-2</v>
      </c>
      <c r="Y373" s="8">
        <f t="shared" si="51"/>
        <v>2</v>
      </c>
      <c r="Z373" s="42" t="str">
        <f t="shared" si="52"/>
        <v>B. 50-100</v>
      </c>
      <c r="AA373" s="197">
        <v>50</v>
      </c>
      <c r="AB373" s="85">
        <f>IFERROR(Table14[[#This Row],[Phone number available]]/Table14[[#This Row],[Distinct leads]],0)</f>
        <v>1</v>
      </c>
      <c r="AC373" s="84">
        <v>8</v>
      </c>
      <c r="AD373" s="100">
        <f>IFERROR(Table14[[#This Row],[Email available]]/Table14[[#This Row],[Distinct leads]],0)</f>
        <v>0.16</v>
      </c>
      <c r="AE373" s="81">
        <v>1</v>
      </c>
      <c r="AF373" s="102">
        <f>IFERROR(Table14[[#This Row],[HNI (as per customer segmentation)]]/Table14[[#This Row],[Phone number available]],0)</f>
        <v>0.02</v>
      </c>
      <c r="AG373" s="18">
        <v>22</v>
      </c>
      <c r="AH373" s="9">
        <f>IFERROR(Table14[[#This Row],[MB Registered]]/Table14[[#This Row],[Phone number available]],0)</f>
        <v>0.44</v>
      </c>
      <c r="AI373" s="18">
        <v>3</v>
      </c>
      <c r="AJ373" s="9">
        <f>IFERROR(Table14[[#This Row],[IB Registered]]/Table14[[#This Row],[Phone number available]],0)</f>
        <v>0.06</v>
      </c>
      <c r="AK373" s="18">
        <v>40</v>
      </c>
      <c r="AL373" s="9">
        <f>IFERROR(Table14[[#This Row],[MB Eligible]]/Table14[[#This Row],[Phone number available]],0)</f>
        <v>0.8</v>
      </c>
      <c r="AM373" s="18">
        <v>7</v>
      </c>
      <c r="AN373" s="82">
        <f>IFERROR(Table14[[#This Row],[IB Eligible]]/Table14[[#This Row],[Phone number available]],0)</f>
        <v>0.14000000000000001</v>
      </c>
      <c r="AO373" s="98">
        <f>Table14[[#This Row],[Phone number available]]/$AT$2</f>
        <v>8.6805555555555552E-2</v>
      </c>
    </row>
    <row r="374" spans="1:41" x14ac:dyDescent="0.35">
      <c r="A374" s="11">
        <v>395</v>
      </c>
      <c r="B374" s="5" t="s">
        <v>184</v>
      </c>
      <c r="C374" s="5" t="s">
        <v>175</v>
      </c>
      <c r="D374" s="5" t="s">
        <v>705</v>
      </c>
      <c r="E374" s="6">
        <v>42352</v>
      </c>
      <c r="F374" s="7">
        <f t="shared" ca="1" si="48"/>
        <v>9</v>
      </c>
      <c r="G374" s="5">
        <v>5</v>
      </c>
      <c r="H37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74" s="57">
        <v>9.8453909999999993</v>
      </c>
      <c r="J374" s="34">
        <v>0.71771499999999999</v>
      </c>
      <c r="K374" s="34">
        <f t="shared" si="49"/>
        <v>10.563105999999999</v>
      </c>
      <c r="L374" s="67">
        <f t="shared" si="46"/>
        <v>3.8735850786056326E-4</v>
      </c>
      <c r="M374" s="34">
        <v>14.224337</v>
      </c>
      <c r="N374" s="79">
        <f t="shared" si="47"/>
        <v>2.6638221125384489E-4</v>
      </c>
      <c r="O374" s="80">
        <v>2705</v>
      </c>
      <c r="P374" s="68">
        <f>Table14[[#This Row],[Customer Regisered on MB]]/$O$1</f>
        <v>9.1594968067048189E-4</v>
      </c>
      <c r="Q374" s="194">
        <v>149</v>
      </c>
      <c r="R374" s="107">
        <v>73</v>
      </c>
      <c r="S374" s="107">
        <v>6</v>
      </c>
      <c r="T374" s="107">
        <v>3</v>
      </c>
      <c r="U374" s="195">
        <v>0</v>
      </c>
      <c r="V374" s="16">
        <f>SUM(Table14[[#This Row],[MB Registration]:[Standalone upsell + Rnwl]])</f>
        <v>231</v>
      </c>
      <c r="W374" s="8">
        <v>238</v>
      </c>
      <c r="X374" s="9">
        <f t="shared" si="50"/>
        <v>-3.0303030303030276E-2</v>
      </c>
      <c r="Y374" s="8">
        <f t="shared" si="51"/>
        <v>-7</v>
      </c>
      <c r="Z374" s="42" t="str">
        <f t="shared" si="52"/>
        <v>C. 100-250</v>
      </c>
      <c r="AA374" s="197">
        <v>238</v>
      </c>
      <c r="AB374" s="85">
        <f>IFERROR(Table14[[#This Row],[Phone number available]]/Table14[[#This Row],[Distinct leads]],0)</f>
        <v>1</v>
      </c>
      <c r="AC374" s="84">
        <v>44</v>
      </c>
      <c r="AD374" s="100">
        <f>IFERROR(Table14[[#This Row],[Email available]]/Table14[[#This Row],[Distinct leads]],0)</f>
        <v>0.18487394957983194</v>
      </c>
      <c r="AE374" s="81">
        <v>2</v>
      </c>
      <c r="AF374" s="102">
        <f>IFERROR(Table14[[#This Row],[HNI (as per customer segmentation)]]/Table14[[#This Row],[Phone number available]],0)</f>
        <v>8.4033613445378148E-3</v>
      </c>
      <c r="AG374" s="18">
        <v>47</v>
      </c>
      <c r="AH374" s="9">
        <f>IFERROR(Table14[[#This Row],[MB Registered]]/Table14[[#This Row],[Phone number available]],0)</f>
        <v>0.19747899159663865</v>
      </c>
      <c r="AI374" s="18">
        <v>11</v>
      </c>
      <c r="AJ374" s="9">
        <f>IFERROR(Table14[[#This Row],[IB Registered]]/Table14[[#This Row],[Phone number available]],0)</f>
        <v>4.6218487394957986E-2</v>
      </c>
      <c r="AK374" s="18">
        <v>206</v>
      </c>
      <c r="AL374" s="9">
        <f>IFERROR(Table14[[#This Row],[MB Eligible]]/Table14[[#This Row],[Phone number available]],0)</f>
        <v>0.86554621848739499</v>
      </c>
      <c r="AM374" s="18">
        <v>42</v>
      </c>
      <c r="AN374" s="82">
        <f>IFERROR(Table14[[#This Row],[IB Eligible]]/Table14[[#This Row],[Phone number available]],0)</f>
        <v>0.17647058823529413</v>
      </c>
      <c r="AO374" s="98">
        <f>Table14[[#This Row],[Phone number available]]/$AT$2</f>
        <v>0.41319444444444442</v>
      </c>
    </row>
    <row r="375" spans="1:41" x14ac:dyDescent="0.35">
      <c r="A375" s="11">
        <v>396</v>
      </c>
      <c r="B375" s="5" t="s">
        <v>222</v>
      </c>
      <c r="C375" s="5" t="s">
        <v>175</v>
      </c>
      <c r="D375" s="5" t="s">
        <v>706</v>
      </c>
      <c r="E375" s="6">
        <v>41870</v>
      </c>
      <c r="F375" s="7">
        <f t="shared" ca="1" si="48"/>
        <v>10</v>
      </c>
      <c r="G375" s="5">
        <v>6</v>
      </c>
      <c r="H37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75" s="57">
        <v>26.306259000000001</v>
      </c>
      <c r="J375" s="34">
        <v>5.413958</v>
      </c>
      <c r="K375" s="34">
        <f t="shared" si="49"/>
        <v>31.720217000000002</v>
      </c>
      <c r="L375" s="67">
        <f t="shared" si="46"/>
        <v>1.1632086174401045E-3</v>
      </c>
      <c r="M375" s="34">
        <v>22.241866000000002</v>
      </c>
      <c r="N375" s="79">
        <f t="shared" si="47"/>
        <v>4.1652819723630774E-4</v>
      </c>
      <c r="O375" s="80">
        <v>6407</v>
      </c>
      <c r="P375" s="68">
        <f>Table14[[#This Row],[Customer Regisered on MB]]/$O$1</f>
        <v>2.1694970809818031E-3</v>
      </c>
      <c r="Q375" s="194">
        <v>170</v>
      </c>
      <c r="R375" s="107">
        <v>97</v>
      </c>
      <c r="S375" s="107">
        <v>18</v>
      </c>
      <c r="T375" s="107">
        <v>3</v>
      </c>
      <c r="U375" s="195">
        <v>0</v>
      </c>
      <c r="V375" s="16">
        <f>SUM(Table14[[#This Row],[MB Registration]:[Standalone upsell + Rnwl]])</f>
        <v>288</v>
      </c>
      <c r="W375" s="8">
        <v>293</v>
      </c>
      <c r="X375" s="9">
        <f t="shared" si="50"/>
        <v>-1.736111111111116E-2</v>
      </c>
      <c r="Y375" s="8">
        <f t="shared" si="51"/>
        <v>-5</v>
      </c>
      <c r="Z375" s="42" t="str">
        <f t="shared" si="52"/>
        <v>D. 240-500</v>
      </c>
      <c r="AA375" s="197">
        <v>293</v>
      </c>
      <c r="AB375" s="85">
        <f>IFERROR(Table14[[#This Row],[Phone number available]]/Table14[[#This Row],[Distinct leads]],0)</f>
        <v>1</v>
      </c>
      <c r="AC375" s="84">
        <v>114</v>
      </c>
      <c r="AD375" s="100">
        <f>IFERROR(Table14[[#This Row],[Email available]]/Table14[[#This Row],[Distinct leads]],0)</f>
        <v>0.38907849829351537</v>
      </c>
      <c r="AE375" s="81">
        <v>9</v>
      </c>
      <c r="AF375" s="102">
        <f>IFERROR(Table14[[#This Row],[HNI (as per customer segmentation)]]/Table14[[#This Row],[Phone number available]],0)</f>
        <v>3.0716723549488054E-2</v>
      </c>
      <c r="AG375" s="18">
        <v>89</v>
      </c>
      <c r="AH375" s="9">
        <f>IFERROR(Table14[[#This Row],[MB Registered]]/Table14[[#This Row],[Phone number available]],0)</f>
        <v>0.30375426621160412</v>
      </c>
      <c r="AI375" s="18">
        <v>20</v>
      </c>
      <c r="AJ375" s="9">
        <f>IFERROR(Table14[[#This Row],[IB Registered]]/Table14[[#This Row],[Phone number available]],0)</f>
        <v>6.8259385665529013E-2</v>
      </c>
      <c r="AK375" s="18">
        <v>262</v>
      </c>
      <c r="AL375" s="9">
        <f>IFERROR(Table14[[#This Row],[MB Eligible]]/Table14[[#This Row],[Phone number available]],0)</f>
        <v>0.89419795221843001</v>
      </c>
      <c r="AM375" s="18">
        <v>111</v>
      </c>
      <c r="AN375" s="82">
        <f>IFERROR(Table14[[#This Row],[IB Eligible]]/Table14[[#This Row],[Phone number available]],0)</f>
        <v>0.37883959044368598</v>
      </c>
      <c r="AO375" s="98">
        <f>Table14[[#This Row],[Phone number available]]/$AT$2</f>
        <v>0.50868055555555558</v>
      </c>
    </row>
    <row r="376" spans="1:41" x14ac:dyDescent="0.35">
      <c r="A376" s="11">
        <v>397</v>
      </c>
      <c r="B376" s="5" t="s">
        <v>190</v>
      </c>
      <c r="C376" s="5" t="s">
        <v>343</v>
      </c>
      <c r="D376" s="5" t="s">
        <v>707</v>
      </c>
      <c r="E376" s="6">
        <v>41719</v>
      </c>
      <c r="F376" s="7">
        <f t="shared" ca="1" si="48"/>
        <v>11</v>
      </c>
      <c r="G376" s="5">
        <v>3</v>
      </c>
      <c r="H376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376" s="57">
        <v>10.262962999999999</v>
      </c>
      <c r="J376" s="34">
        <v>0.199047</v>
      </c>
      <c r="K376" s="34">
        <f t="shared" si="49"/>
        <v>10.462009999999999</v>
      </c>
      <c r="L376" s="67">
        <f t="shared" si="46"/>
        <v>3.8365122747251531E-4</v>
      </c>
      <c r="M376" s="34">
        <v>8.7072319999999994</v>
      </c>
      <c r="N376" s="79">
        <f t="shared" si="47"/>
        <v>1.6306220205976828E-4</v>
      </c>
      <c r="O376" s="80">
        <v>1128</v>
      </c>
      <c r="P376" s="68">
        <f>Table14[[#This Row],[Customer Regisered on MB]]/$O$1</f>
        <v>3.819560960429958E-4</v>
      </c>
      <c r="Q376" s="194">
        <v>42</v>
      </c>
      <c r="R376" s="107">
        <v>66</v>
      </c>
      <c r="S376" s="107">
        <v>0</v>
      </c>
      <c r="T376" s="107">
        <v>5</v>
      </c>
      <c r="U376" s="195">
        <v>0</v>
      </c>
      <c r="V376" s="16">
        <f>SUM(Table14[[#This Row],[MB Registration]:[Standalone upsell + Rnwl]])</f>
        <v>113</v>
      </c>
      <c r="W376" s="8">
        <v>108</v>
      </c>
      <c r="X376" s="9">
        <f t="shared" si="50"/>
        <v>4.4247787610619427E-2</v>
      </c>
      <c r="Y376" s="8">
        <f t="shared" si="51"/>
        <v>5</v>
      </c>
      <c r="Z376" s="42" t="str">
        <f t="shared" si="52"/>
        <v>C. 100-250</v>
      </c>
      <c r="AA376" s="197">
        <v>108</v>
      </c>
      <c r="AB376" s="85">
        <f>IFERROR(Table14[[#This Row],[Phone number available]]/Table14[[#This Row],[Distinct leads]],0)</f>
        <v>1</v>
      </c>
      <c r="AC376" s="84">
        <v>20</v>
      </c>
      <c r="AD376" s="100">
        <f>IFERROR(Table14[[#This Row],[Email available]]/Table14[[#This Row],[Distinct leads]],0)</f>
        <v>0.18518518518518517</v>
      </c>
      <c r="AE376" s="81">
        <v>3</v>
      </c>
      <c r="AF376" s="102">
        <f>IFERROR(Table14[[#This Row],[HNI (as per customer segmentation)]]/Table14[[#This Row],[Phone number available]],0)</f>
        <v>2.7777777777777776E-2</v>
      </c>
      <c r="AG376" s="18">
        <v>22</v>
      </c>
      <c r="AH376" s="9">
        <f>IFERROR(Table14[[#This Row],[MB Registered]]/Table14[[#This Row],[Phone number available]],0)</f>
        <v>0.20370370370370369</v>
      </c>
      <c r="AI376" s="18">
        <v>6</v>
      </c>
      <c r="AJ376" s="9">
        <f>IFERROR(Table14[[#This Row],[IB Registered]]/Table14[[#This Row],[Phone number available]],0)</f>
        <v>5.5555555555555552E-2</v>
      </c>
      <c r="AK376" s="18">
        <v>81</v>
      </c>
      <c r="AL376" s="9">
        <f>IFERROR(Table14[[#This Row],[MB Eligible]]/Table14[[#This Row],[Phone number available]],0)</f>
        <v>0.75</v>
      </c>
      <c r="AM376" s="18">
        <v>18</v>
      </c>
      <c r="AN376" s="82">
        <f>IFERROR(Table14[[#This Row],[IB Eligible]]/Table14[[#This Row],[Phone number available]],0)</f>
        <v>0.16666666666666666</v>
      </c>
      <c r="AO376" s="98">
        <f>Table14[[#This Row],[Phone number available]]/$AT$2</f>
        <v>0.1875</v>
      </c>
    </row>
    <row r="377" spans="1:41" x14ac:dyDescent="0.35">
      <c r="A377" s="11">
        <v>398</v>
      </c>
      <c r="B377" s="5" t="s">
        <v>184</v>
      </c>
      <c r="C377" s="5" t="s">
        <v>343</v>
      </c>
      <c r="D377" s="5" t="s">
        <v>708</v>
      </c>
      <c r="E377" s="6">
        <v>41717</v>
      </c>
      <c r="F377" s="7">
        <f t="shared" ca="1" si="48"/>
        <v>11</v>
      </c>
      <c r="G377" s="5">
        <v>3</v>
      </c>
      <c r="H377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377" s="57">
        <v>3.9615179999999999</v>
      </c>
      <c r="J377" s="34">
        <v>8.4326999999999999E-2</v>
      </c>
      <c r="K377" s="34">
        <f t="shared" si="49"/>
        <v>4.0458449999999999</v>
      </c>
      <c r="L377" s="67">
        <f t="shared" si="46"/>
        <v>1.4836474065820418E-4</v>
      </c>
      <c r="M377" s="34">
        <v>1.910102</v>
      </c>
      <c r="N377" s="79">
        <f t="shared" si="47"/>
        <v>3.5770890023232128E-5</v>
      </c>
      <c r="O377" s="80">
        <v>620</v>
      </c>
      <c r="P377" s="68">
        <f>Table14[[#This Row],[Customer Regisered on MB]]/$O$1</f>
        <v>2.0994040739951897E-4</v>
      </c>
      <c r="Q377" s="194">
        <v>21</v>
      </c>
      <c r="R377" s="107">
        <v>15</v>
      </c>
      <c r="S377" s="107">
        <v>0</v>
      </c>
      <c r="T377" s="107">
        <v>0</v>
      </c>
      <c r="U377" s="195">
        <v>0</v>
      </c>
      <c r="V377" s="16">
        <f>SUM(Table14[[#This Row],[MB Registration]:[Standalone upsell + Rnwl]])</f>
        <v>36</v>
      </c>
      <c r="W377" s="8">
        <v>36</v>
      </c>
      <c r="X377" s="9">
        <f t="shared" si="50"/>
        <v>0</v>
      </c>
      <c r="Y377" s="8">
        <f t="shared" si="51"/>
        <v>0</v>
      </c>
      <c r="Z377" s="42" t="str">
        <f t="shared" si="52"/>
        <v>A. Below 50</v>
      </c>
      <c r="AA377" s="197">
        <v>34</v>
      </c>
      <c r="AB377" s="85">
        <f>IFERROR(Table14[[#This Row],[Phone number available]]/Table14[[#This Row],[Distinct leads]],0)</f>
        <v>0.94444444444444442</v>
      </c>
      <c r="AC377" s="84">
        <v>5</v>
      </c>
      <c r="AD377" s="100">
        <f>IFERROR(Table14[[#This Row],[Email available]]/Table14[[#This Row],[Distinct leads]],0)</f>
        <v>0.1388888888888889</v>
      </c>
      <c r="AE377" s="81">
        <v>0</v>
      </c>
      <c r="AF377" s="102">
        <f>IFERROR(Table14[[#This Row],[HNI (as per customer segmentation)]]/Table14[[#This Row],[Phone number available]],0)</f>
        <v>0</v>
      </c>
      <c r="AG377" s="18">
        <v>4</v>
      </c>
      <c r="AH377" s="9">
        <f>IFERROR(Table14[[#This Row],[MB Registered]]/Table14[[#This Row],[Phone number available]],0)</f>
        <v>0.11764705882352941</v>
      </c>
      <c r="AI377" s="18">
        <v>1</v>
      </c>
      <c r="AJ377" s="9">
        <f>IFERROR(Table14[[#This Row],[IB Registered]]/Table14[[#This Row],[Phone number available]],0)</f>
        <v>2.9411764705882353E-2</v>
      </c>
      <c r="AK377" s="18">
        <v>30</v>
      </c>
      <c r="AL377" s="9">
        <f>IFERROR(Table14[[#This Row],[MB Eligible]]/Table14[[#This Row],[Phone number available]],0)</f>
        <v>0.88235294117647056</v>
      </c>
      <c r="AM377" s="18">
        <v>3</v>
      </c>
      <c r="AN377" s="82">
        <f>IFERROR(Table14[[#This Row],[IB Eligible]]/Table14[[#This Row],[Phone number available]],0)</f>
        <v>8.8235294117647065E-2</v>
      </c>
      <c r="AO377" s="98">
        <f>Table14[[#This Row],[Phone number available]]/$AT$2</f>
        <v>5.9027777777777776E-2</v>
      </c>
    </row>
    <row r="378" spans="1:41" x14ac:dyDescent="0.35">
      <c r="A378" s="11">
        <v>399</v>
      </c>
      <c r="B378" s="5" t="s">
        <v>174</v>
      </c>
      <c r="C378" s="5" t="s">
        <v>343</v>
      </c>
      <c r="D378" s="5" t="s">
        <v>709</v>
      </c>
      <c r="E378" s="6">
        <v>41724</v>
      </c>
      <c r="F378" s="7">
        <f t="shared" ca="1" si="48"/>
        <v>11</v>
      </c>
      <c r="G378" s="5">
        <v>4</v>
      </c>
      <c r="H378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378" s="57">
        <v>7.113213</v>
      </c>
      <c r="J378" s="34">
        <v>1.0278290000000001</v>
      </c>
      <c r="K378" s="34">
        <f t="shared" si="49"/>
        <v>8.1410420000000006</v>
      </c>
      <c r="L378" s="67">
        <f t="shared" si="46"/>
        <v>2.9853926312489677E-4</v>
      </c>
      <c r="M378" s="34">
        <v>9.060632</v>
      </c>
      <c r="N378" s="79">
        <f t="shared" si="47"/>
        <v>1.6968039969225609E-4</v>
      </c>
      <c r="O378" s="80">
        <v>794</v>
      </c>
      <c r="P378" s="68">
        <f>Table14[[#This Row],[Customer Regisered on MB]]/$O$1</f>
        <v>2.6885916689551302E-4</v>
      </c>
      <c r="Q378" s="194">
        <v>33</v>
      </c>
      <c r="R378" s="107">
        <v>66</v>
      </c>
      <c r="S378" s="107">
        <v>3</v>
      </c>
      <c r="T378" s="107">
        <v>1</v>
      </c>
      <c r="U378" s="195">
        <v>0</v>
      </c>
      <c r="V378" s="16">
        <f>SUM(Table14[[#This Row],[MB Registration]:[Standalone upsell + Rnwl]])</f>
        <v>103</v>
      </c>
      <c r="W378" s="8">
        <v>101</v>
      </c>
      <c r="X378" s="9">
        <f t="shared" si="50"/>
        <v>1.9417475728155331E-2</v>
      </c>
      <c r="Y378" s="8">
        <f t="shared" si="51"/>
        <v>2</v>
      </c>
      <c r="Z378" s="42" t="str">
        <f t="shared" si="52"/>
        <v>C. 100-250</v>
      </c>
      <c r="AA378" s="197">
        <v>101</v>
      </c>
      <c r="AB378" s="85">
        <f>IFERROR(Table14[[#This Row],[Phone number available]]/Table14[[#This Row],[Distinct leads]],0)</f>
        <v>1</v>
      </c>
      <c r="AC378" s="84">
        <v>29</v>
      </c>
      <c r="AD378" s="100">
        <f>IFERROR(Table14[[#This Row],[Email available]]/Table14[[#This Row],[Distinct leads]],0)</f>
        <v>0.28712871287128711</v>
      </c>
      <c r="AE378" s="81">
        <v>2</v>
      </c>
      <c r="AF378" s="102">
        <f>IFERROR(Table14[[#This Row],[HNI (as per customer segmentation)]]/Table14[[#This Row],[Phone number available]],0)</f>
        <v>1.9801980198019802E-2</v>
      </c>
      <c r="AG378" s="18">
        <v>29</v>
      </c>
      <c r="AH378" s="9">
        <f>IFERROR(Table14[[#This Row],[MB Registered]]/Table14[[#This Row],[Phone number available]],0)</f>
        <v>0.28712871287128711</v>
      </c>
      <c r="AI378" s="18">
        <v>5</v>
      </c>
      <c r="AJ378" s="9">
        <f>IFERROR(Table14[[#This Row],[IB Registered]]/Table14[[#This Row],[Phone number available]],0)</f>
        <v>4.9504950495049507E-2</v>
      </c>
      <c r="AK378" s="18">
        <v>80</v>
      </c>
      <c r="AL378" s="9">
        <f>IFERROR(Table14[[#This Row],[MB Eligible]]/Table14[[#This Row],[Phone number available]],0)</f>
        <v>0.79207920792079212</v>
      </c>
      <c r="AM378" s="18">
        <v>20</v>
      </c>
      <c r="AN378" s="82">
        <f>IFERROR(Table14[[#This Row],[IB Eligible]]/Table14[[#This Row],[Phone number available]],0)</f>
        <v>0.19801980198019803</v>
      </c>
      <c r="AO378" s="98">
        <f>Table14[[#This Row],[Phone number available]]/$AT$2</f>
        <v>0.17534722222222221</v>
      </c>
    </row>
    <row r="379" spans="1:41" x14ac:dyDescent="0.35">
      <c r="A379" s="11">
        <v>401</v>
      </c>
      <c r="B379" s="5" t="s">
        <v>179</v>
      </c>
      <c r="C379" s="5" t="s">
        <v>343</v>
      </c>
      <c r="D379" s="5" t="s">
        <v>711</v>
      </c>
      <c r="E379" s="6">
        <v>26437</v>
      </c>
      <c r="F379" s="7">
        <f t="shared" ca="1" si="48"/>
        <v>53</v>
      </c>
      <c r="G379" s="5">
        <v>6</v>
      </c>
      <c r="H37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79" s="57">
        <v>20.289138000000001</v>
      </c>
      <c r="J379" s="34">
        <v>0.51169500000000001</v>
      </c>
      <c r="K379" s="34">
        <f t="shared" si="49"/>
        <v>20.800833000000001</v>
      </c>
      <c r="L379" s="67">
        <f t="shared" si="46"/>
        <v>7.6278507790575648E-4</v>
      </c>
      <c r="M379" s="34">
        <v>41.911532999999999</v>
      </c>
      <c r="N379" s="79">
        <f t="shared" si="47"/>
        <v>7.8488627185776681E-4</v>
      </c>
      <c r="O379" s="80">
        <v>2705</v>
      </c>
      <c r="P379" s="68">
        <f>Table14[[#This Row],[Customer Regisered on MB]]/$O$1</f>
        <v>9.1594968067048189E-4</v>
      </c>
      <c r="Q379" s="194">
        <v>73</v>
      </c>
      <c r="R379" s="107">
        <v>137</v>
      </c>
      <c r="S379" s="107">
        <v>4</v>
      </c>
      <c r="T379" s="107">
        <v>12</v>
      </c>
      <c r="U379" s="195">
        <v>0</v>
      </c>
      <c r="V379" s="16">
        <f>SUM(Table14[[#This Row],[MB Registration]:[Standalone upsell + Rnwl]])</f>
        <v>226</v>
      </c>
      <c r="W379" s="8">
        <v>230</v>
      </c>
      <c r="X379" s="9">
        <f t="shared" si="50"/>
        <v>-1.7699115044247815E-2</v>
      </c>
      <c r="Y379" s="8">
        <f t="shared" si="51"/>
        <v>-4</v>
      </c>
      <c r="Z379" s="42" t="str">
        <f t="shared" si="52"/>
        <v>C. 100-250</v>
      </c>
      <c r="AA379" s="197">
        <v>230</v>
      </c>
      <c r="AB379" s="85">
        <f>IFERROR(Table14[[#This Row],[Phone number available]]/Table14[[#This Row],[Distinct leads]],0)</f>
        <v>1</v>
      </c>
      <c r="AC379" s="84">
        <v>67</v>
      </c>
      <c r="AD379" s="100">
        <f>IFERROR(Table14[[#This Row],[Email available]]/Table14[[#This Row],[Distinct leads]],0)</f>
        <v>0.29130434782608694</v>
      </c>
      <c r="AE379" s="81">
        <v>5</v>
      </c>
      <c r="AF379" s="102">
        <f>IFERROR(Table14[[#This Row],[HNI (as per customer segmentation)]]/Table14[[#This Row],[Phone number available]],0)</f>
        <v>2.1739130434782608E-2</v>
      </c>
      <c r="AG379" s="18">
        <v>82</v>
      </c>
      <c r="AH379" s="9">
        <f>IFERROR(Table14[[#This Row],[MB Registered]]/Table14[[#This Row],[Phone number available]],0)</f>
        <v>0.35652173913043478</v>
      </c>
      <c r="AI379" s="18">
        <v>21</v>
      </c>
      <c r="AJ379" s="9">
        <f>IFERROR(Table14[[#This Row],[IB Registered]]/Table14[[#This Row],[Phone number available]],0)</f>
        <v>9.1304347826086957E-2</v>
      </c>
      <c r="AK379" s="18">
        <v>179</v>
      </c>
      <c r="AL379" s="9">
        <f>IFERROR(Table14[[#This Row],[MB Eligible]]/Table14[[#This Row],[Phone number available]],0)</f>
        <v>0.77826086956521734</v>
      </c>
      <c r="AM379" s="18">
        <v>59</v>
      </c>
      <c r="AN379" s="82">
        <f>IFERROR(Table14[[#This Row],[IB Eligible]]/Table14[[#This Row],[Phone number available]],0)</f>
        <v>0.2565217391304348</v>
      </c>
      <c r="AO379" s="98">
        <f>Table14[[#This Row],[Phone number available]]/$AT$2</f>
        <v>0.39930555555555558</v>
      </c>
    </row>
    <row r="380" spans="1:41" x14ac:dyDescent="0.35">
      <c r="A380" s="11">
        <v>402</v>
      </c>
      <c r="B380" s="5" t="s">
        <v>188</v>
      </c>
      <c r="C380" s="5" t="s">
        <v>175</v>
      </c>
      <c r="D380" s="5" t="s">
        <v>189</v>
      </c>
      <c r="E380" s="6">
        <v>22007</v>
      </c>
      <c r="F380" s="7">
        <f t="shared" ca="1" si="48"/>
        <v>65</v>
      </c>
      <c r="G380" s="5">
        <v>7</v>
      </c>
      <c r="H38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80" s="57">
        <v>40.118763999999999</v>
      </c>
      <c r="J380" s="34">
        <v>3.2317140000000002</v>
      </c>
      <c r="K380" s="34">
        <f t="shared" si="49"/>
        <v>43.350477999999995</v>
      </c>
      <c r="L380" s="67">
        <f t="shared" si="46"/>
        <v>1.5897006498961739E-3</v>
      </c>
      <c r="M380" s="34">
        <v>82.886893000000001</v>
      </c>
      <c r="N380" s="79">
        <f t="shared" si="47"/>
        <v>1.5522406310607543E-3</v>
      </c>
      <c r="O380" s="80">
        <v>2542</v>
      </c>
      <c r="P380" s="68">
        <f>Table14[[#This Row],[Customer Regisered on MB]]/$O$1</f>
        <v>8.6075567033802776E-4</v>
      </c>
      <c r="Q380" s="194">
        <v>70</v>
      </c>
      <c r="R380" s="107">
        <v>264</v>
      </c>
      <c r="S380" s="107">
        <v>20</v>
      </c>
      <c r="T380" s="107">
        <v>40</v>
      </c>
      <c r="U380" s="195">
        <v>0</v>
      </c>
      <c r="V380" s="16">
        <f>SUM(Table14[[#This Row],[MB Registration]:[Standalone upsell + Rnwl]])</f>
        <v>394</v>
      </c>
      <c r="W380" s="8">
        <v>390</v>
      </c>
      <c r="X380" s="9">
        <f t="shared" si="50"/>
        <v>1.0152284263959421E-2</v>
      </c>
      <c r="Y380" s="8">
        <f t="shared" si="51"/>
        <v>4</v>
      </c>
      <c r="Z380" s="42" t="str">
        <f t="shared" si="52"/>
        <v>D. 240-500</v>
      </c>
      <c r="AA380" s="197">
        <v>390</v>
      </c>
      <c r="AB380" s="85">
        <f>IFERROR(Table14[[#This Row],[Phone number available]]/Table14[[#This Row],[Distinct leads]],0)</f>
        <v>1</v>
      </c>
      <c r="AC380" s="84">
        <v>99</v>
      </c>
      <c r="AD380" s="100">
        <f>IFERROR(Table14[[#This Row],[Email available]]/Table14[[#This Row],[Distinct leads]],0)</f>
        <v>0.25384615384615383</v>
      </c>
      <c r="AE380" s="81">
        <v>15</v>
      </c>
      <c r="AF380" s="102">
        <f>IFERROR(Table14[[#This Row],[HNI (as per customer segmentation)]]/Table14[[#This Row],[Phone number available]],0)</f>
        <v>3.8461538461538464E-2</v>
      </c>
      <c r="AG380" s="18">
        <v>153</v>
      </c>
      <c r="AH380" s="9">
        <f>IFERROR(Table14[[#This Row],[MB Registered]]/Table14[[#This Row],[Phone number available]],0)</f>
        <v>0.3923076923076923</v>
      </c>
      <c r="AI380" s="18">
        <v>41</v>
      </c>
      <c r="AJ380" s="9">
        <f>IFERROR(Table14[[#This Row],[IB Registered]]/Table14[[#This Row],[Phone number available]],0)</f>
        <v>0.10512820512820513</v>
      </c>
      <c r="AK380" s="18">
        <v>274</v>
      </c>
      <c r="AL380" s="9">
        <f>IFERROR(Table14[[#This Row],[MB Eligible]]/Table14[[#This Row],[Phone number available]],0)</f>
        <v>0.70256410256410251</v>
      </c>
      <c r="AM380" s="18">
        <v>92</v>
      </c>
      <c r="AN380" s="82">
        <f>IFERROR(Table14[[#This Row],[IB Eligible]]/Table14[[#This Row],[Phone number available]],0)</f>
        <v>0.23589743589743589</v>
      </c>
      <c r="AO380" s="98">
        <f>Table14[[#This Row],[Phone number available]]/$AT$2</f>
        <v>0.67708333333333337</v>
      </c>
    </row>
    <row r="381" spans="1:41" x14ac:dyDescent="0.35">
      <c r="A381" s="11">
        <v>403</v>
      </c>
      <c r="B381" s="5" t="s">
        <v>188</v>
      </c>
      <c r="C381" s="5" t="s">
        <v>343</v>
      </c>
      <c r="D381" s="5" t="s">
        <v>712</v>
      </c>
      <c r="E381" s="6">
        <v>22147</v>
      </c>
      <c r="F381" s="7">
        <f t="shared" ca="1" si="48"/>
        <v>64</v>
      </c>
      <c r="G381" s="5">
        <v>5</v>
      </c>
      <c r="H38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81" s="57">
        <v>20.319521999999999</v>
      </c>
      <c r="J381" s="34">
        <v>0.32713300000000001</v>
      </c>
      <c r="K381" s="34">
        <f t="shared" si="49"/>
        <v>20.646654999999999</v>
      </c>
      <c r="L381" s="67">
        <f t="shared" si="46"/>
        <v>7.571312332861033E-4</v>
      </c>
      <c r="M381" s="34">
        <v>37.252144000000001</v>
      </c>
      <c r="N381" s="79">
        <f t="shared" si="47"/>
        <v>6.9762889424418515E-4</v>
      </c>
      <c r="O381" s="80">
        <v>1327</v>
      </c>
      <c r="P381" s="68">
        <f>Table14[[#This Row],[Customer Regisered on MB]]/$O$1</f>
        <v>4.4934019454703495E-4</v>
      </c>
      <c r="Q381" s="194">
        <v>56</v>
      </c>
      <c r="R381" s="107">
        <v>240</v>
      </c>
      <c r="S381" s="107">
        <v>4</v>
      </c>
      <c r="T381" s="107">
        <v>15</v>
      </c>
      <c r="U381" s="195">
        <v>0</v>
      </c>
      <c r="V381" s="16">
        <f>SUM(Table14[[#This Row],[MB Registration]:[Standalone upsell + Rnwl]])</f>
        <v>315</v>
      </c>
      <c r="W381" s="8">
        <v>314</v>
      </c>
      <c r="X381" s="9">
        <f t="shared" si="50"/>
        <v>3.1746031746031633E-3</v>
      </c>
      <c r="Y381" s="8">
        <f t="shared" si="51"/>
        <v>1</v>
      </c>
      <c r="Z381" s="42" t="str">
        <f t="shared" si="52"/>
        <v>D. 240-500</v>
      </c>
      <c r="AA381" s="197">
        <v>314</v>
      </c>
      <c r="AB381" s="85">
        <f>IFERROR(Table14[[#This Row],[Phone number available]]/Table14[[#This Row],[Distinct leads]],0)</f>
        <v>1</v>
      </c>
      <c r="AC381" s="84">
        <v>62</v>
      </c>
      <c r="AD381" s="100">
        <f>IFERROR(Table14[[#This Row],[Email available]]/Table14[[#This Row],[Distinct leads]],0)</f>
        <v>0.19745222929936307</v>
      </c>
      <c r="AE381" s="81">
        <v>9</v>
      </c>
      <c r="AF381" s="102">
        <f>IFERROR(Table14[[#This Row],[HNI (as per customer segmentation)]]/Table14[[#This Row],[Phone number available]],0)</f>
        <v>2.8662420382165606E-2</v>
      </c>
      <c r="AG381" s="18">
        <v>96</v>
      </c>
      <c r="AH381" s="9">
        <f>IFERROR(Table14[[#This Row],[MB Registered]]/Table14[[#This Row],[Phone number available]],0)</f>
        <v>0.30573248407643311</v>
      </c>
      <c r="AI381" s="18">
        <v>28</v>
      </c>
      <c r="AJ381" s="9">
        <f>IFERROR(Table14[[#This Row],[IB Registered]]/Table14[[#This Row],[Phone number available]],0)</f>
        <v>8.9171974522292988E-2</v>
      </c>
      <c r="AK381" s="18">
        <v>205</v>
      </c>
      <c r="AL381" s="9">
        <f>IFERROR(Table14[[#This Row],[MB Eligible]]/Table14[[#This Row],[Phone number available]],0)</f>
        <v>0.65286624203821653</v>
      </c>
      <c r="AM381" s="18">
        <v>51</v>
      </c>
      <c r="AN381" s="82">
        <f>IFERROR(Table14[[#This Row],[IB Eligible]]/Table14[[#This Row],[Phone number available]],0)</f>
        <v>0.16242038216560509</v>
      </c>
      <c r="AO381" s="98">
        <f>Table14[[#This Row],[Phone number available]]/$AT$2</f>
        <v>0.54513888888888884</v>
      </c>
    </row>
    <row r="382" spans="1:41" x14ac:dyDescent="0.35">
      <c r="A382" s="11">
        <v>404</v>
      </c>
      <c r="B382" s="5" t="s">
        <v>174</v>
      </c>
      <c r="C382" s="5" t="s">
        <v>175</v>
      </c>
      <c r="D382" s="5" t="s">
        <v>713</v>
      </c>
      <c r="E382" s="6">
        <v>16216</v>
      </c>
      <c r="F382" s="7">
        <f t="shared" ca="1" si="48"/>
        <v>81</v>
      </c>
      <c r="G382" s="5">
        <v>7</v>
      </c>
      <c r="H38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82" s="57">
        <v>47.696914</v>
      </c>
      <c r="J382" s="34">
        <v>2.5116100000000001</v>
      </c>
      <c r="K382" s="34">
        <f t="shared" si="49"/>
        <v>50.208523999999997</v>
      </c>
      <c r="L382" s="67">
        <f t="shared" si="46"/>
        <v>1.8411913066593555E-3</v>
      </c>
      <c r="M382" s="34">
        <v>112.71634299999999</v>
      </c>
      <c r="N382" s="79">
        <f t="shared" si="47"/>
        <v>2.1108631420070291E-3</v>
      </c>
      <c r="O382" s="80">
        <v>3337</v>
      </c>
      <c r="P382" s="68">
        <f>Table14[[#This Row],[Customer Regisered on MB]]/$O$1</f>
        <v>1.1299534507938625E-3</v>
      </c>
      <c r="Q382" s="194">
        <v>83</v>
      </c>
      <c r="R382" s="107">
        <v>408</v>
      </c>
      <c r="S382" s="107">
        <v>11</v>
      </c>
      <c r="T382" s="107">
        <v>41</v>
      </c>
      <c r="U382" s="195">
        <v>2</v>
      </c>
      <c r="V382" s="16">
        <f>SUM(Table14[[#This Row],[MB Registration]:[Standalone upsell + Rnwl]])</f>
        <v>545</v>
      </c>
      <c r="W382" s="8">
        <v>535</v>
      </c>
      <c r="X382" s="9">
        <f t="shared" si="50"/>
        <v>1.834862385321101E-2</v>
      </c>
      <c r="Y382" s="8">
        <f t="shared" si="51"/>
        <v>10</v>
      </c>
      <c r="Z382" s="42" t="str">
        <f t="shared" si="52"/>
        <v>E. 500-750</v>
      </c>
      <c r="AA382" s="197">
        <v>535</v>
      </c>
      <c r="AB382" s="85">
        <f>IFERROR(Table14[[#This Row],[Phone number available]]/Table14[[#This Row],[Distinct leads]],0)</f>
        <v>1</v>
      </c>
      <c r="AC382" s="84">
        <v>182</v>
      </c>
      <c r="AD382" s="100">
        <f>IFERROR(Table14[[#This Row],[Email available]]/Table14[[#This Row],[Distinct leads]],0)</f>
        <v>0.34018691588785049</v>
      </c>
      <c r="AE382" s="81">
        <v>16</v>
      </c>
      <c r="AF382" s="102">
        <f>IFERROR(Table14[[#This Row],[HNI (as per customer segmentation)]]/Table14[[#This Row],[Phone number available]],0)</f>
        <v>2.9906542056074768E-2</v>
      </c>
      <c r="AG382" s="18">
        <v>216</v>
      </c>
      <c r="AH382" s="9">
        <f>IFERROR(Table14[[#This Row],[MB Registered]]/Table14[[#This Row],[Phone number available]],0)</f>
        <v>0.40373831775700936</v>
      </c>
      <c r="AI382" s="18">
        <v>76</v>
      </c>
      <c r="AJ382" s="9">
        <f>IFERROR(Table14[[#This Row],[IB Registered]]/Table14[[#This Row],[Phone number available]],0)</f>
        <v>0.14205607476635515</v>
      </c>
      <c r="AK382" s="18">
        <v>378</v>
      </c>
      <c r="AL382" s="9">
        <f>IFERROR(Table14[[#This Row],[MB Eligible]]/Table14[[#This Row],[Phone number available]],0)</f>
        <v>0.70654205607476639</v>
      </c>
      <c r="AM382" s="18">
        <v>164</v>
      </c>
      <c r="AN382" s="82">
        <f>IFERROR(Table14[[#This Row],[IB Eligible]]/Table14[[#This Row],[Phone number available]],0)</f>
        <v>0.30654205607476637</v>
      </c>
      <c r="AO382" s="98">
        <f>Table14[[#This Row],[Phone number available]]/$AT$2</f>
        <v>0.92881944444444442</v>
      </c>
    </row>
    <row r="383" spans="1:41" x14ac:dyDescent="0.35">
      <c r="A383" s="11">
        <v>405</v>
      </c>
      <c r="B383" s="5" t="s">
        <v>174</v>
      </c>
      <c r="C383" s="5" t="s">
        <v>343</v>
      </c>
      <c r="D383" s="5" t="s">
        <v>714</v>
      </c>
      <c r="E383" s="6">
        <v>26327</v>
      </c>
      <c r="F383" s="7">
        <f t="shared" ca="1" si="48"/>
        <v>53</v>
      </c>
      <c r="G383" s="5">
        <v>5</v>
      </c>
      <c r="H38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83" s="57">
        <v>21.662398</v>
      </c>
      <c r="J383" s="34">
        <v>1.586103</v>
      </c>
      <c r="K383" s="34">
        <f t="shared" si="49"/>
        <v>23.248501000000001</v>
      </c>
      <c r="L383" s="67">
        <f t="shared" si="46"/>
        <v>8.5254324413243723E-4</v>
      </c>
      <c r="M383" s="34">
        <v>53.08858</v>
      </c>
      <c r="N383" s="79">
        <f t="shared" si="47"/>
        <v>9.9420122939484937E-4</v>
      </c>
      <c r="O383" s="80">
        <v>1404</v>
      </c>
      <c r="P383" s="68">
        <f>Table14[[#This Row],[Customer Regisered on MB]]/$O$1</f>
        <v>4.7541343869181394E-4</v>
      </c>
      <c r="Q383" s="194">
        <v>59</v>
      </c>
      <c r="R383" s="107">
        <v>216</v>
      </c>
      <c r="S383" s="107">
        <v>9</v>
      </c>
      <c r="T383" s="107">
        <v>23</v>
      </c>
      <c r="U383" s="195">
        <v>0</v>
      </c>
      <c r="V383" s="16">
        <f>SUM(Table14[[#This Row],[MB Registration]:[Standalone upsell + Rnwl]])</f>
        <v>307</v>
      </c>
      <c r="W383" s="8">
        <v>300</v>
      </c>
      <c r="X383" s="9">
        <f t="shared" si="50"/>
        <v>2.2801302931596101E-2</v>
      </c>
      <c r="Y383" s="8">
        <f t="shared" si="51"/>
        <v>7</v>
      </c>
      <c r="Z383" s="42" t="str">
        <f t="shared" si="52"/>
        <v>D. 240-500</v>
      </c>
      <c r="AA383" s="197">
        <v>300</v>
      </c>
      <c r="AB383" s="85">
        <f>IFERROR(Table14[[#This Row],[Phone number available]]/Table14[[#This Row],[Distinct leads]],0)</f>
        <v>1</v>
      </c>
      <c r="AC383" s="84">
        <v>102</v>
      </c>
      <c r="AD383" s="100">
        <f>IFERROR(Table14[[#This Row],[Email available]]/Table14[[#This Row],[Distinct leads]],0)</f>
        <v>0.34</v>
      </c>
      <c r="AE383" s="81">
        <v>8</v>
      </c>
      <c r="AF383" s="102">
        <f>IFERROR(Table14[[#This Row],[HNI (as per customer segmentation)]]/Table14[[#This Row],[Phone number available]],0)</f>
        <v>2.6666666666666668E-2</v>
      </c>
      <c r="AG383" s="18">
        <v>94</v>
      </c>
      <c r="AH383" s="9">
        <f>IFERROR(Table14[[#This Row],[MB Registered]]/Table14[[#This Row],[Phone number available]],0)</f>
        <v>0.31333333333333335</v>
      </c>
      <c r="AI383" s="18">
        <v>40</v>
      </c>
      <c r="AJ383" s="9">
        <f>IFERROR(Table14[[#This Row],[IB Registered]]/Table14[[#This Row],[Phone number available]],0)</f>
        <v>0.13333333333333333</v>
      </c>
      <c r="AK383" s="18">
        <v>195</v>
      </c>
      <c r="AL383" s="9">
        <f>IFERROR(Table14[[#This Row],[MB Eligible]]/Table14[[#This Row],[Phone number available]],0)</f>
        <v>0.65</v>
      </c>
      <c r="AM383" s="18">
        <v>85</v>
      </c>
      <c r="AN383" s="82">
        <f>IFERROR(Table14[[#This Row],[IB Eligible]]/Table14[[#This Row],[Phone number available]],0)</f>
        <v>0.28333333333333333</v>
      </c>
      <c r="AO383" s="98">
        <f>Table14[[#This Row],[Phone number available]]/$AT$2</f>
        <v>0.52083333333333337</v>
      </c>
    </row>
    <row r="384" spans="1:41" x14ac:dyDescent="0.35">
      <c r="A384" s="11">
        <v>406</v>
      </c>
      <c r="B384" s="5" t="s">
        <v>179</v>
      </c>
      <c r="C384" s="5" t="s">
        <v>175</v>
      </c>
      <c r="D384" s="5" t="s">
        <v>715</v>
      </c>
      <c r="E384" s="6">
        <v>26297</v>
      </c>
      <c r="F384" s="7">
        <f t="shared" ca="1" si="48"/>
        <v>53</v>
      </c>
      <c r="G384" s="5">
        <v>7</v>
      </c>
      <c r="H38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84" s="57">
        <v>32.422778999999998</v>
      </c>
      <c r="J384" s="34">
        <v>0.64874399999999999</v>
      </c>
      <c r="K384" s="34">
        <f t="shared" si="49"/>
        <v>33.071522999999999</v>
      </c>
      <c r="L384" s="67">
        <f t="shared" si="46"/>
        <v>1.2127622123602943E-3</v>
      </c>
      <c r="M384" s="34">
        <v>57.765684999999998</v>
      </c>
      <c r="N384" s="79">
        <f t="shared" si="47"/>
        <v>1.0817903783419262E-3</v>
      </c>
      <c r="O384" s="80">
        <v>2867</v>
      </c>
      <c r="P384" s="68">
        <f>Table14[[#This Row],[Customer Regisered on MB]]/$O$1</f>
        <v>9.7080507744261432E-4</v>
      </c>
      <c r="Q384" s="194">
        <v>29</v>
      </c>
      <c r="R384" s="107">
        <v>250</v>
      </c>
      <c r="S384" s="107">
        <v>4</v>
      </c>
      <c r="T384" s="107">
        <v>22</v>
      </c>
      <c r="U384" s="195">
        <v>0</v>
      </c>
      <c r="V384" s="16">
        <f>SUM(Table14[[#This Row],[MB Registration]:[Standalone upsell + Rnwl]])</f>
        <v>305</v>
      </c>
      <c r="W384" s="8">
        <v>305</v>
      </c>
      <c r="X384" s="9">
        <f t="shared" si="50"/>
        <v>0</v>
      </c>
      <c r="Y384" s="8">
        <f t="shared" si="51"/>
        <v>0</v>
      </c>
      <c r="Z384" s="42" t="str">
        <f t="shared" si="52"/>
        <v>D. 240-500</v>
      </c>
      <c r="AA384" s="197">
        <v>305</v>
      </c>
      <c r="AB384" s="85">
        <f>IFERROR(Table14[[#This Row],[Phone number available]]/Table14[[#This Row],[Distinct leads]],0)</f>
        <v>1</v>
      </c>
      <c r="AC384" s="84">
        <v>98</v>
      </c>
      <c r="AD384" s="100">
        <f>IFERROR(Table14[[#This Row],[Email available]]/Table14[[#This Row],[Distinct leads]],0)</f>
        <v>0.32131147540983607</v>
      </c>
      <c r="AE384" s="81">
        <v>14</v>
      </c>
      <c r="AF384" s="102">
        <f>IFERROR(Table14[[#This Row],[HNI (as per customer segmentation)]]/Table14[[#This Row],[Phone number available]],0)</f>
        <v>4.5901639344262293E-2</v>
      </c>
      <c r="AG384" s="18">
        <v>148</v>
      </c>
      <c r="AH384" s="9">
        <f>IFERROR(Table14[[#This Row],[MB Registered]]/Table14[[#This Row],[Phone number available]],0)</f>
        <v>0.48524590163934428</v>
      </c>
      <c r="AI384" s="18">
        <v>46</v>
      </c>
      <c r="AJ384" s="9">
        <f>IFERROR(Table14[[#This Row],[IB Registered]]/Table14[[#This Row],[Phone number available]],0)</f>
        <v>0.15081967213114755</v>
      </c>
      <c r="AK384" s="18">
        <v>198</v>
      </c>
      <c r="AL384" s="9">
        <f>IFERROR(Table14[[#This Row],[MB Eligible]]/Table14[[#This Row],[Phone number available]],0)</f>
        <v>0.64918032786885249</v>
      </c>
      <c r="AM384" s="18">
        <v>84</v>
      </c>
      <c r="AN384" s="82">
        <f>IFERROR(Table14[[#This Row],[IB Eligible]]/Table14[[#This Row],[Phone number available]],0)</f>
        <v>0.27540983606557379</v>
      </c>
      <c r="AO384" s="98">
        <f>Table14[[#This Row],[Phone number available]]/$AT$2</f>
        <v>0.52951388888888884</v>
      </c>
    </row>
    <row r="385" spans="1:41" x14ac:dyDescent="0.35">
      <c r="A385" s="11">
        <v>407</v>
      </c>
      <c r="B385" s="5" t="s">
        <v>188</v>
      </c>
      <c r="C385" s="5" t="s">
        <v>343</v>
      </c>
      <c r="D385" s="5" t="s">
        <v>716</v>
      </c>
      <c r="E385" s="6">
        <v>26277</v>
      </c>
      <c r="F385" s="7">
        <f t="shared" ca="1" si="48"/>
        <v>53</v>
      </c>
      <c r="G385" s="5">
        <v>5</v>
      </c>
      <c r="H38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85" s="57">
        <v>25.109594999999999</v>
      </c>
      <c r="J385" s="34">
        <v>1.0876889999999999</v>
      </c>
      <c r="K385" s="34">
        <f t="shared" si="49"/>
        <v>26.197284</v>
      </c>
      <c r="L385" s="67">
        <f t="shared" si="46"/>
        <v>9.6067774386050916E-4</v>
      </c>
      <c r="M385" s="34">
        <v>30.989652</v>
      </c>
      <c r="N385" s="79">
        <f t="shared" si="47"/>
        <v>5.8034986275614362E-4</v>
      </c>
      <c r="O385" s="80">
        <v>965</v>
      </c>
      <c r="P385" s="68">
        <f>Table14[[#This Row],[Customer Regisered on MB]]/$O$1</f>
        <v>3.2676208571054161E-4</v>
      </c>
      <c r="Q385" s="194">
        <v>50</v>
      </c>
      <c r="R385" s="107">
        <v>119</v>
      </c>
      <c r="S385" s="107">
        <v>2</v>
      </c>
      <c r="T385" s="107">
        <v>8</v>
      </c>
      <c r="U385" s="195">
        <v>0</v>
      </c>
      <c r="V385" s="16">
        <f>SUM(Table14[[#This Row],[MB Registration]:[Standalone upsell + Rnwl]])</f>
        <v>179</v>
      </c>
      <c r="W385" s="8">
        <v>185</v>
      </c>
      <c r="X385" s="9">
        <f t="shared" si="50"/>
        <v>-3.3519553072625774E-2</v>
      </c>
      <c r="Y385" s="8">
        <f t="shared" si="51"/>
        <v>-6</v>
      </c>
      <c r="Z385" s="42" t="str">
        <f t="shared" si="52"/>
        <v>C. 100-250</v>
      </c>
      <c r="AA385" s="197">
        <v>185</v>
      </c>
      <c r="AB385" s="85">
        <f>IFERROR(Table14[[#This Row],[Phone number available]]/Table14[[#This Row],[Distinct leads]],0)</f>
        <v>1</v>
      </c>
      <c r="AC385" s="84">
        <v>34</v>
      </c>
      <c r="AD385" s="100">
        <f>IFERROR(Table14[[#This Row],[Email available]]/Table14[[#This Row],[Distinct leads]],0)</f>
        <v>0.18378378378378379</v>
      </c>
      <c r="AE385" s="81">
        <v>6</v>
      </c>
      <c r="AF385" s="102">
        <f>IFERROR(Table14[[#This Row],[HNI (as per customer segmentation)]]/Table14[[#This Row],[Phone number available]],0)</f>
        <v>3.2432432432432434E-2</v>
      </c>
      <c r="AG385" s="18">
        <v>42</v>
      </c>
      <c r="AH385" s="9">
        <f>IFERROR(Table14[[#This Row],[MB Registered]]/Table14[[#This Row],[Phone number available]],0)</f>
        <v>0.22702702702702704</v>
      </c>
      <c r="AI385" s="18">
        <v>15</v>
      </c>
      <c r="AJ385" s="9">
        <f>IFERROR(Table14[[#This Row],[IB Registered]]/Table14[[#This Row],[Phone number available]],0)</f>
        <v>8.1081081081081086E-2</v>
      </c>
      <c r="AK385" s="18">
        <v>129</v>
      </c>
      <c r="AL385" s="9">
        <f>IFERROR(Table14[[#This Row],[MB Eligible]]/Table14[[#This Row],[Phone number available]],0)</f>
        <v>0.69729729729729728</v>
      </c>
      <c r="AM385" s="18">
        <v>31</v>
      </c>
      <c r="AN385" s="82">
        <f>IFERROR(Table14[[#This Row],[IB Eligible]]/Table14[[#This Row],[Phone number available]],0)</f>
        <v>0.16756756756756758</v>
      </c>
      <c r="AO385" s="98">
        <f>Table14[[#This Row],[Phone number available]]/$AT$2</f>
        <v>0.32118055555555558</v>
      </c>
    </row>
    <row r="386" spans="1:41" x14ac:dyDescent="0.35">
      <c r="A386" s="11">
        <v>409</v>
      </c>
      <c r="B386" s="5" t="s">
        <v>184</v>
      </c>
      <c r="C386" s="5" t="s">
        <v>343</v>
      </c>
      <c r="D386" s="5" t="s">
        <v>718</v>
      </c>
      <c r="E386" s="6">
        <v>25365</v>
      </c>
      <c r="F386" s="7">
        <f t="shared" ca="1" si="48"/>
        <v>55</v>
      </c>
      <c r="G386" s="5">
        <v>5</v>
      </c>
      <c r="H38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86" s="57">
        <v>23.950317999999999</v>
      </c>
      <c r="J386" s="34">
        <v>0.96885200000000005</v>
      </c>
      <c r="K386" s="34">
        <f t="shared" si="49"/>
        <v>24.919170000000001</v>
      </c>
      <c r="L386" s="67">
        <f t="shared" si="46"/>
        <v>9.138081647882462E-4</v>
      </c>
      <c r="M386" s="34">
        <v>22.74896</v>
      </c>
      <c r="N386" s="79">
        <f t="shared" si="47"/>
        <v>4.2602465538641744E-4</v>
      </c>
      <c r="O386" s="80">
        <v>1990</v>
      </c>
      <c r="P386" s="68">
        <f>Table14[[#This Row],[Customer Regisered on MB]]/$O$1</f>
        <v>6.7384098504039147E-4</v>
      </c>
      <c r="Q386" s="194">
        <v>75</v>
      </c>
      <c r="R386" s="107">
        <v>110</v>
      </c>
      <c r="S386" s="107">
        <v>5</v>
      </c>
      <c r="T386" s="107">
        <v>12</v>
      </c>
      <c r="U386" s="195">
        <v>0</v>
      </c>
      <c r="V386" s="16">
        <f>SUM(Table14[[#This Row],[MB Registration]:[Standalone upsell + Rnwl]])</f>
        <v>202</v>
      </c>
      <c r="W386" s="8">
        <v>211</v>
      </c>
      <c r="X386" s="9">
        <f t="shared" si="50"/>
        <v>-4.4554455445544594E-2</v>
      </c>
      <c r="Y386" s="8">
        <f t="shared" si="51"/>
        <v>-9</v>
      </c>
      <c r="Z386" s="42" t="str">
        <f t="shared" si="52"/>
        <v>C. 100-250</v>
      </c>
      <c r="AA386" s="197">
        <v>211</v>
      </c>
      <c r="AB386" s="85">
        <f>IFERROR(Table14[[#This Row],[Phone number available]]/Table14[[#This Row],[Distinct leads]],0)</f>
        <v>1</v>
      </c>
      <c r="AC386" s="84">
        <v>40</v>
      </c>
      <c r="AD386" s="100">
        <f>IFERROR(Table14[[#This Row],[Email available]]/Table14[[#This Row],[Distinct leads]],0)</f>
        <v>0.1895734597156398</v>
      </c>
      <c r="AE386" s="81">
        <v>1</v>
      </c>
      <c r="AF386" s="102">
        <f>IFERROR(Table14[[#This Row],[HNI (as per customer segmentation)]]/Table14[[#This Row],[Phone number available]],0)</f>
        <v>4.7393364928909956E-3</v>
      </c>
      <c r="AG386" s="18">
        <v>56</v>
      </c>
      <c r="AH386" s="9">
        <f>IFERROR(Table14[[#This Row],[MB Registered]]/Table14[[#This Row],[Phone number available]],0)</f>
        <v>0.26540284360189575</v>
      </c>
      <c r="AI386" s="18">
        <v>18</v>
      </c>
      <c r="AJ386" s="9">
        <f>IFERROR(Table14[[#This Row],[IB Registered]]/Table14[[#This Row],[Phone number available]],0)</f>
        <v>8.5308056872037921E-2</v>
      </c>
      <c r="AK386" s="18">
        <v>160</v>
      </c>
      <c r="AL386" s="9">
        <f>IFERROR(Table14[[#This Row],[MB Eligible]]/Table14[[#This Row],[Phone number available]],0)</f>
        <v>0.75829383886255919</v>
      </c>
      <c r="AM386" s="18">
        <v>42</v>
      </c>
      <c r="AN386" s="82">
        <f>IFERROR(Table14[[#This Row],[IB Eligible]]/Table14[[#This Row],[Phone number available]],0)</f>
        <v>0.1990521327014218</v>
      </c>
      <c r="AO386" s="98">
        <f>Table14[[#This Row],[Phone number available]]/$AT$2</f>
        <v>0.36631944444444442</v>
      </c>
    </row>
    <row r="387" spans="1:41" x14ac:dyDescent="0.35">
      <c r="A387" s="11">
        <v>410</v>
      </c>
      <c r="B387" s="5" t="s">
        <v>188</v>
      </c>
      <c r="C387" s="5" t="s">
        <v>343</v>
      </c>
      <c r="D387" s="5" t="s">
        <v>719</v>
      </c>
      <c r="E387" s="6">
        <v>21161</v>
      </c>
      <c r="F387" s="7">
        <f t="shared" ca="1" si="48"/>
        <v>67</v>
      </c>
      <c r="G387" s="5">
        <v>7</v>
      </c>
      <c r="H38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87" s="57">
        <v>55.065581000000002</v>
      </c>
      <c r="J387" s="34">
        <v>3.1874560000000001</v>
      </c>
      <c r="K387" s="34">
        <f t="shared" si="49"/>
        <v>58.253036999999999</v>
      </c>
      <c r="L387" s="67">
        <f t="shared" si="46"/>
        <v>2.1361907653550177E-3</v>
      </c>
      <c r="M387" s="34">
        <v>111.793145</v>
      </c>
      <c r="N387" s="79">
        <f t="shared" si="47"/>
        <v>2.0935742149614223E-3</v>
      </c>
      <c r="O387" s="80">
        <v>3507</v>
      </c>
      <c r="P387" s="68">
        <f>Table14[[#This Row],[Customer Regisered on MB]]/$O$1</f>
        <v>1.1875177560485694E-3</v>
      </c>
      <c r="Q387" s="194">
        <v>78</v>
      </c>
      <c r="R387" s="107">
        <v>476</v>
      </c>
      <c r="S387" s="107">
        <v>6</v>
      </c>
      <c r="T387" s="107">
        <v>32</v>
      </c>
      <c r="U387" s="195">
        <v>2</v>
      </c>
      <c r="V387" s="16">
        <f>SUM(Table14[[#This Row],[MB Registration]:[Standalone upsell + Rnwl]])</f>
        <v>594</v>
      </c>
      <c r="W387" s="8">
        <v>599</v>
      </c>
      <c r="X387" s="9">
        <f t="shared" si="50"/>
        <v>-8.4175084175084347E-3</v>
      </c>
      <c r="Y387" s="8">
        <f t="shared" si="51"/>
        <v>-5</v>
      </c>
      <c r="Z387" s="42" t="str">
        <f t="shared" si="52"/>
        <v>E. 500-750</v>
      </c>
      <c r="AA387" s="197">
        <v>597</v>
      </c>
      <c r="AB387" s="85">
        <f>IFERROR(Table14[[#This Row],[Phone number available]]/Table14[[#This Row],[Distinct leads]],0)</f>
        <v>0.996661101836394</v>
      </c>
      <c r="AC387" s="84">
        <v>175</v>
      </c>
      <c r="AD387" s="100">
        <f>IFERROR(Table14[[#This Row],[Email available]]/Table14[[#This Row],[Distinct leads]],0)</f>
        <v>0.29215358931552587</v>
      </c>
      <c r="AE387" s="81">
        <v>30</v>
      </c>
      <c r="AF387" s="102">
        <f>IFERROR(Table14[[#This Row],[HNI (as per customer segmentation)]]/Table14[[#This Row],[Phone number available]],0)</f>
        <v>5.0251256281407038E-2</v>
      </c>
      <c r="AG387" s="18">
        <v>242</v>
      </c>
      <c r="AH387" s="9">
        <f>IFERROR(Table14[[#This Row],[MB Registered]]/Table14[[#This Row],[Phone number available]],0)</f>
        <v>0.40536013400335008</v>
      </c>
      <c r="AI387" s="18">
        <v>90</v>
      </c>
      <c r="AJ387" s="9">
        <f>IFERROR(Table14[[#This Row],[IB Registered]]/Table14[[#This Row],[Phone number available]],0)</f>
        <v>0.15075376884422109</v>
      </c>
      <c r="AK387" s="18">
        <v>434</v>
      </c>
      <c r="AL387" s="9">
        <f>IFERROR(Table14[[#This Row],[MB Eligible]]/Table14[[#This Row],[Phone number available]],0)</f>
        <v>0.72696817420435511</v>
      </c>
      <c r="AM387" s="18">
        <v>170</v>
      </c>
      <c r="AN387" s="82">
        <f>IFERROR(Table14[[#This Row],[IB Eligible]]/Table14[[#This Row],[Phone number available]],0)</f>
        <v>0.28475711892797317</v>
      </c>
      <c r="AO387" s="98">
        <f>Table14[[#This Row],[Phone number available]]/$AT$2</f>
        <v>1.0364583333333333</v>
      </c>
    </row>
    <row r="388" spans="1:41" x14ac:dyDescent="0.35">
      <c r="A388" s="11">
        <v>411</v>
      </c>
      <c r="B388" s="5" t="s">
        <v>190</v>
      </c>
      <c r="C388" s="5" t="s">
        <v>175</v>
      </c>
      <c r="D388" s="5" t="s">
        <v>196</v>
      </c>
      <c r="E388" s="6">
        <v>25555</v>
      </c>
      <c r="F388" s="7">
        <f t="shared" ca="1" si="48"/>
        <v>55</v>
      </c>
      <c r="G388" s="5">
        <v>6</v>
      </c>
      <c r="H38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88" s="57">
        <v>39.760182</v>
      </c>
      <c r="J388" s="34">
        <v>1.9453940000000001</v>
      </c>
      <c r="K388" s="34">
        <f t="shared" si="49"/>
        <v>41.705576000000001</v>
      </c>
      <c r="L388" s="67">
        <f t="shared" ref="L388:L451" si="53">K388/$K$1</f>
        <v>1.5293806280865987E-3</v>
      </c>
      <c r="M388" s="34">
        <v>45.239519000000001</v>
      </c>
      <c r="N388" s="79">
        <f t="shared" ref="N388:N451" si="54">M388/$M$1</f>
        <v>8.4721017979820989E-4</v>
      </c>
      <c r="O388" s="80">
        <v>4457</v>
      </c>
      <c r="P388" s="68">
        <f>Table14[[#This Row],[Customer Regisered on MB]]/$O$1</f>
        <v>1.509200638354284E-3</v>
      </c>
      <c r="Q388" s="194">
        <v>246</v>
      </c>
      <c r="R388" s="107">
        <v>233</v>
      </c>
      <c r="S388" s="107">
        <v>10</v>
      </c>
      <c r="T388" s="107">
        <v>19</v>
      </c>
      <c r="U388" s="195">
        <v>0</v>
      </c>
      <c r="V388" s="16">
        <f>SUM(Table14[[#This Row],[MB Registration]:[Standalone upsell + Rnwl]])</f>
        <v>508</v>
      </c>
      <c r="W388" s="8">
        <v>513</v>
      </c>
      <c r="X388" s="9">
        <f t="shared" si="50"/>
        <v>-9.8425196850393526E-3</v>
      </c>
      <c r="Y388" s="8">
        <f t="shared" si="51"/>
        <v>-5</v>
      </c>
      <c r="Z388" s="42" t="str">
        <f t="shared" si="52"/>
        <v>E. 500-750</v>
      </c>
      <c r="AA388" s="197">
        <v>513</v>
      </c>
      <c r="AB388" s="85">
        <f>IFERROR(Table14[[#This Row],[Phone number available]]/Table14[[#This Row],[Distinct leads]],0)</f>
        <v>1</v>
      </c>
      <c r="AC388" s="84">
        <v>98</v>
      </c>
      <c r="AD388" s="100">
        <f>IFERROR(Table14[[#This Row],[Email available]]/Table14[[#This Row],[Distinct leads]],0)</f>
        <v>0.19103313840155944</v>
      </c>
      <c r="AE388" s="81">
        <v>12</v>
      </c>
      <c r="AF388" s="102">
        <f>IFERROR(Table14[[#This Row],[HNI (as per customer segmentation)]]/Table14[[#This Row],[Phone number available]],0)</f>
        <v>2.3391812865497075E-2</v>
      </c>
      <c r="AG388" s="18">
        <v>139</v>
      </c>
      <c r="AH388" s="9">
        <f>IFERROR(Table14[[#This Row],[MB Registered]]/Table14[[#This Row],[Phone number available]],0)</f>
        <v>0.27095516569200778</v>
      </c>
      <c r="AI388" s="18">
        <v>25</v>
      </c>
      <c r="AJ388" s="9">
        <f>IFERROR(Table14[[#This Row],[IB Registered]]/Table14[[#This Row],[Phone number available]],0)</f>
        <v>4.8732943469785572E-2</v>
      </c>
      <c r="AK388" s="18">
        <v>436</v>
      </c>
      <c r="AL388" s="9">
        <f>IFERROR(Table14[[#This Row],[MB Eligible]]/Table14[[#This Row],[Phone number available]],0)</f>
        <v>0.84990253411306038</v>
      </c>
      <c r="AM388" s="18">
        <v>97</v>
      </c>
      <c r="AN388" s="82">
        <f>IFERROR(Table14[[#This Row],[IB Eligible]]/Table14[[#This Row],[Phone number available]],0)</f>
        <v>0.18908382066276802</v>
      </c>
      <c r="AO388" s="98">
        <f>Table14[[#This Row],[Phone number available]]/$AT$2</f>
        <v>0.890625</v>
      </c>
    </row>
    <row r="389" spans="1:41" x14ac:dyDescent="0.35">
      <c r="A389" s="11">
        <v>412</v>
      </c>
      <c r="B389" s="5" t="s">
        <v>174</v>
      </c>
      <c r="C389" s="5" t="s">
        <v>343</v>
      </c>
      <c r="D389" s="5" t="s">
        <v>720</v>
      </c>
      <c r="E389" s="6">
        <v>24467</v>
      </c>
      <c r="F389" s="7">
        <f t="shared" ca="1" si="48"/>
        <v>58</v>
      </c>
      <c r="G389" s="5">
        <v>7</v>
      </c>
      <c r="H38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89" s="57">
        <v>26.795679</v>
      </c>
      <c r="J389" s="34">
        <v>1.566154</v>
      </c>
      <c r="K389" s="34">
        <f t="shared" si="49"/>
        <v>28.361833000000001</v>
      </c>
      <c r="L389" s="67">
        <f t="shared" si="53"/>
        <v>1.0400536841219318E-3</v>
      </c>
      <c r="M389" s="34">
        <v>76.151109000000005</v>
      </c>
      <c r="N389" s="79">
        <f t="shared" si="54"/>
        <v>1.4260981587298283E-3</v>
      </c>
      <c r="O389" s="80">
        <v>2099</v>
      </c>
      <c r="P389" s="68">
        <f>Table14[[#This Row],[Customer Regisered on MB]]/$O$1</f>
        <v>7.107498631154682E-4</v>
      </c>
      <c r="Q389" s="194">
        <v>70</v>
      </c>
      <c r="R389" s="107">
        <v>358</v>
      </c>
      <c r="S389" s="107">
        <v>7</v>
      </c>
      <c r="T389" s="107">
        <v>34</v>
      </c>
      <c r="U389" s="195">
        <v>2</v>
      </c>
      <c r="V389" s="16">
        <f>SUM(Table14[[#This Row],[MB Registration]:[Standalone upsell + Rnwl]])</f>
        <v>471</v>
      </c>
      <c r="W389" s="8">
        <v>456</v>
      </c>
      <c r="X389" s="9">
        <f t="shared" si="50"/>
        <v>3.1847133757961776E-2</v>
      </c>
      <c r="Y389" s="8">
        <f t="shared" si="51"/>
        <v>15</v>
      </c>
      <c r="Z389" s="42" t="str">
        <f t="shared" si="52"/>
        <v>D. 240-500</v>
      </c>
      <c r="AA389" s="197">
        <v>455</v>
      </c>
      <c r="AB389" s="85">
        <f>IFERROR(Table14[[#This Row],[Phone number available]]/Table14[[#This Row],[Distinct leads]],0)</f>
        <v>0.9978070175438597</v>
      </c>
      <c r="AC389" s="84">
        <v>125</v>
      </c>
      <c r="AD389" s="100">
        <f>IFERROR(Table14[[#This Row],[Email available]]/Table14[[#This Row],[Distinct leads]],0)</f>
        <v>0.27412280701754388</v>
      </c>
      <c r="AE389" s="81">
        <v>16</v>
      </c>
      <c r="AF389" s="102">
        <f>IFERROR(Table14[[#This Row],[HNI (as per customer segmentation)]]/Table14[[#This Row],[Phone number available]],0)</f>
        <v>3.5164835164835165E-2</v>
      </c>
      <c r="AG389" s="18">
        <v>166</v>
      </c>
      <c r="AH389" s="9">
        <f>IFERROR(Table14[[#This Row],[MB Registered]]/Table14[[#This Row],[Phone number available]],0)</f>
        <v>0.36483516483516482</v>
      </c>
      <c r="AI389" s="18">
        <v>62</v>
      </c>
      <c r="AJ389" s="9">
        <f>IFERROR(Table14[[#This Row],[IB Registered]]/Table14[[#This Row],[Phone number available]],0)</f>
        <v>0.13626373626373625</v>
      </c>
      <c r="AK389" s="18">
        <v>306</v>
      </c>
      <c r="AL389" s="9">
        <f>IFERROR(Table14[[#This Row],[MB Eligible]]/Table14[[#This Row],[Phone number available]],0)</f>
        <v>0.67252747252747258</v>
      </c>
      <c r="AM389" s="18">
        <v>123</v>
      </c>
      <c r="AN389" s="82">
        <f>IFERROR(Table14[[#This Row],[IB Eligible]]/Table14[[#This Row],[Phone number available]],0)</f>
        <v>0.27032967032967031</v>
      </c>
      <c r="AO389" s="98">
        <f>Table14[[#This Row],[Phone number available]]/$AT$2</f>
        <v>0.78993055555555558</v>
      </c>
    </row>
    <row r="390" spans="1:41" x14ac:dyDescent="0.35">
      <c r="A390" s="11">
        <v>413</v>
      </c>
      <c r="B390" s="5" t="s">
        <v>184</v>
      </c>
      <c r="C390" s="5" t="s">
        <v>175</v>
      </c>
      <c r="D390" s="5" t="s">
        <v>721</v>
      </c>
      <c r="E390" s="6">
        <v>26035</v>
      </c>
      <c r="F390" s="7">
        <f t="shared" ca="1" si="48"/>
        <v>54</v>
      </c>
      <c r="G390" s="5">
        <v>8</v>
      </c>
      <c r="H39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90" s="57">
        <v>39.111134999999997</v>
      </c>
      <c r="J390" s="34">
        <v>3.0265279999999999</v>
      </c>
      <c r="K390" s="34">
        <f t="shared" si="49"/>
        <v>42.137662999999996</v>
      </c>
      <c r="L390" s="67">
        <f t="shared" si="53"/>
        <v>1.5452256433298372E-3</v>
      </c>
      <c r="M390" s="34">
        <v>68.863968</v>
      </c>
      <c r="N390" s="79">
        <f t="shared" si="54"/>
        <v>1.2896303055498484E-3</v>
      </c>
      <c r="O390" s="80">
        <v>3195</v>
      </c>
      <c r="P390" s="68">
        <f>Table14[[#This Row],[Customer Regisered on MB]]/$O$1</f>
        <v>1.0818703252281662E-3</v>
      </c>
      <c r="Q390" s="194">
        <v>236</v>
      </c>
      <c r="R390" s="107">
        <v>277</v>
      </c>
      <c r="S390" s="107">
        <v>7</v>
      </c>
      <c r="T390" s="107">
        <v>20</v>
      </c>
      <c r="U390" s="195">
        <v>0</v>
      </c>
      <c r="V390" s="16">
        <f>SUM(Table14[[#This Row],[MB Registration]:[Standalone upsell + Rnwl]])</f>
        <v>540</v>
      </c>
      <c r="W390" s="8">
        <v>543</v>
      </c>
      <c r="X390" s="9">
        <f t="shared" si="50"/>
        <v>-5.5555555555555358E-3</v>
      </c>
      <c r="Y390" s="8">
        <f t="shared" si="51"/>
        <v>-3</v>
      </c>
      <c r="Z390" s="42" t="str">
        <f t="shared" si="52"/>
        <v>E. 500-750</v>
      </c>
      <c r="AA390" s="197">
        <v>543</v>
      </c>
      <c r="AB390" s="85">
        <f>IFERROR(Table14[[#This Row],[Phone number available]]/Table14[[#This Row],[Distinct leads]],0)</f>
        <v>1</v>
      </c>
      <c r="AC390" s="84">
        <v>158</v>
      </c>
      <c r="AD390" s="100">
        <f>IFERROR(Table14[[#This Row],[Email available]]/Table14[[#This Row],[Distinct leads]],0)</f>
        <v>0.29097605893186002</v>
      </c>
      <c r="AE390" s="81">
        <v>16</v>
      </c>
      <c r="AF390" s="102">
        <f>IFERROR(Table14[[#This Row],[HNI (as per customer segmentation)]]/Table14[[#This Row],[Phone number available]],0)</f>
        <v>2.9465930018416207E-2</v>
      </c>
      <c r="AG390" s="18">
        <v>111</v>
      </c>
      <c r="AH390" s="9">
        <f>IFERROR(Table14[[#This Row],[MB Registered]]/Table14[[#This Row],[Phone number available]],0)</f>
        <v>0.20441988950276244</v>
      </c>
      <c r="AI390" s="18">
        <v>41</v>
      </c>
      <c r="AJ390" s="9">
        <f>IFERROR(Table14[[#This Row],[IB Registered]]/Table14[[#This Row],[Phone number available]],0)</f>
        <v>7.550644567219153E-2</v>
      </c>
      <c r="AK390" s="18">
        <v>423</v>
      </c>
      <c r="AL390" s="9">
        <f>IFERROR(Table14[[#This Row],[MB Eligible]]/Table14[[#This Row],[Phone number available]],0)</f>
        <v>0.77900552486187846</v>
      </c>
      <c r="AM390" s="18">
        <v>135</v>
      </c>
      <c r="AN390" s="82">
        <f>IFERROR(Table14[[#This Row],[IB Eligible]]/Table14[[#This Row],[Phone number available]],0)</f>
        <v>0.24861878453038674</v>
      </c>
      <c r="AO390" s="98">
        <f>Table14[[#This Row],[Phone number available]]/$AT$2</f>
        <v>0.94270833333333337</v>
      </c>
    </row>
    <row r="391" spans="1:41" x14ac:dyDescent="0.35">
      <c r="A391" s="11">
        <v>414</v>
      </c>
      <c r="B391" s="5" t="s">
        <v>184</v>
      </c>
      <c r="C391" s="5" t="s">
        <v>343</v>
      </c>
      <c r="D391" s="5" t="s">
        <v>722</v>
      </c>
      <c r="E391" s="6">
        <v>25716</v>
      </c>
      <c r="F391" s="7">
        <f t="shared" ca="1" si="48"/>
        <v>55</v>
      </c>
      <c r="G391" s="5">
        <v>5</v>
      </c>
      <c r="H39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91" s="57">
        <v>16.225618999999998</v>
      </c>
      <c r="J391" s="34">
        <v>1.9495499999999999</v>
      </c>
      <c r="K391" s="34">
        <f t="shared" si="49"/>
        <v>18.175168999999997</v>
      </c>
      <c r="L391" s="67">
        <f t="shared" si="53"/>
        <v>6.6649963977958421E-4</v>
      </c>
      <c r="M391" s="34">
        <v>19.938824</v>
      </c>
      <c r="N391" s="79">
        <f t="shared" si="54"/>
        <v>3.7339863551610403E-4</v>
      </c>
      <c r="O391" s="80">
        <v>2221</v>
      </c>
      <c r="P391" s="68">
        <f>Table14[[#This Row],[Customer Regisered on MB]]/$O$1</f>
        <v>7.5206071747472843E-4</v>
      </c>
      <c r="Q391" s="194">
        <v>98</v>
      </c>
      <c r="R391" s="107">
        <v>90</v>
      </c>
      <c r="S391" s="107">
        <v>7</v>
      </c>
      <c r="T391" s="107">
        <v>10</v>
      </c>
      <c r="U391" s="195">
        <v>0</v>
      </c>
      <c r="V391" s="16">
        <f>SUM(Table14[[#This Row],[MB Registration]:[Standalone upsell + Rnwl]])</f>
        <v>205</v>
      </c>
      <c r="W391" s="8">
        <v>204</v>
      </c>
      <c r="X391" s="9">
        <f t="shared" si="50"/>
        <v>4.8780487804878092E-3</v>
      </c>
      <c r="Y391" s="8">
        <f t="shared" si="51"/>
        <v>1</v>
      </c>
      <c r="Z391" s="42" t="str">
        <f t="shared" si="52"/>
        <v>C. 100-250</v>
      </c>
      <c r="AA391" s="197">
        <v>204</v>
      </c>
      <c r="AB391" s="85">
        <f>IFERROR(Table14[[#This Row],[Phone number available]]/Table14[[#This Row],[Distinct leads]],0)</f>
        <v>1</v>
      </c>
      <c r="AC391" s="84">
        <v>39</v>
      </c>
      <c r="AD391" s="100">
        <f>IFERROR(Table14[[#This Row],[Email available]]/Table14[[#This Row],[Distinct leads]],0)</f>
        <v>0.19117647058823528</v>
      </c>
      <c r="AE391" s="81">
        <v>6</v>
      </c>
      <c r="AF391" s="102">
        <f>IFERROR(Table14[[#This Row],[HNI (as per customer segmentation)]]/Table14[[#This Row],[Phone number available]],0)</f>
        <v>2.9411764705882353E-2</v>
      </c>
      <c r="AG391" s="18">
        <v>65</v>
      </c>
      <c r="AH391" s="9">
        <f>IFERROR(Table14[[#This Row],[MB Registered]]/Table14[[#This Row],[Phone number available]],0)</f>
        <v>0.31862745098039214</v>
      </c>
      <c r="AI391" s="18">
        <v>17</v>
      </c>
      <c r="AJ391" s="9">
        <f>IFERROR(Table14[[#This Row],[IB Registered]]/Table14[[#This Row],[Phone number available]],0)</f>
        <v>8.3333333333333329E-2</v>
      </c>
      <c r="AK391" s="18">
        <v>176</v>
      </c>
      <c r="AL391" s="9">
        <f>IFERROR(Table14[[#This Row],[MB Eligible]]/Table14[[#This Row],[Phone number available]],0)</f>
        <v>0.86274509803921573</v>
      </c>
      <c r="AM391" s="18">
        <v>40</v>
      </c>
      <c r="AN391" s="82">
        <f>IFERROR(Table14[[#This Row],[IB Eligible]]/Table14[[#This Row],[Phone number available]],0)</f>
        <v>0.19607843137254902</v>
      </c>
      <c r="AO391" s="98">
        <f>Table14[[#This Row],[Phone number available]]/$AT$2</f>
        <v>0.35416666666666669</v>
      </c>
    </row>
    <row r="392" spans="1:41" x14ac:dyDescent="0.35">
      <c r="A392" s="11">
        <v>415</v>
      </c>
      <c r="B392" s="5" t="s">
        <v>174</v>
      </c>
      <c r="C392" s="5" t="s">
        <v>343</v>
      </c>
      <c r="D392" s="5" t="s">
        <v>723</v>
      </c>
      <c r="E392" s="6">
        <v>26044</v>
      </c>
      <c r="F392" s="7">
        <f t="shared" ca="1" si="48"/>
        <v>54</v>
      </c>
      <c r="G392" s="5">
        <v>6</v>
      </c>
      <c r="H39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92" s="57">
        <v>22.563677999999999</v>
      </c>
      <c r="J392" s="34">
        <v>0.77598299999999998</v>
      </c>
      <c r="K392" s="34">
        <f t="shared" si="49"/>
        <v>23.339661</v>
      </c>
      <c r="L392" s="67">
        <f t="shared" si="53"/>
        <v>8.5588616254834342E-4</v>
      </c>
      <c r="M392" s="34">
        <v>72.613684000000006</v>
      </c>
      <c r="N392" s="79">
        <f t="shared" si="54"/>
        <v>1.3598520416950146E-3</v>
      </c>
      <c r="O392" s="80">
        <v>1700</v>
      </c>
      <c r="P392" s="68">
        <f>Table14[[#This Row],[Customer Regisered on MB]]/$O$1</f>
        <v>5.7564305254706818E-4</v>
      </c>
      <c r="Q392" s="194">
        <v>68</v>
      </c>
      <c r="R392" s="107">
        <v>353</v>
      </c>
      <c r="S392" s="107">
        <v>3</v>
      </c>
      <c r="T392" s="107">
        <v>24</v>
      </c>
      <c r="U392" s="195">
        <v>2</v>
      </c>
      <c r="V392" s="16">
        <f>SUM(Table14[[#This Row],[MB Registration]:[Standalone upsell + Rnwl]])</f>
        <v>450</v>
      </c>
      <c r="W392" s="8">
        <v>435</v>
      </c>
      <c r="X392" s="9">
        <f t="shared" si="50"/>
        <v>3.3333333333333326E-2</v>
      </c>
      <c r="Y392" s="8">
        <f t="shared" si="51"/>
        <v>15</v>
      </c>
      <c r="Z392" s="42" t="str">
        <f t="shared" si="52"/>
        <v>D. 240-500</v>
      </c>
      <c r="AA392" s="197">
        <v>435</v>
      </c>
      <c r="AB392" s="85">
        <f>IFERROR(Table14[[#This Row],[Phone number available]]/Table14[[#This Row],[Distinct leads]],0)</f>
        <v>1</v>
      </c>
      <c r="AC392" s="84">
        <v>163</v>
      </c>
      <c r="AD392" s="100">
        <f>IFERROR(Table14[[#This Row],[Email available]]/Table14[[#This Row],[Distinct leads]],0)</f>
        <v>0.37471264367816093</v>
      </c>
      <c r="AE392" s="81">
        <v>9</v>
      </c>
      <c r="AF392" s="102">
        <f>IFERROR(Table14[[#This Row],[HNI (as per customer segmentation)]]/Table14[[#This Row],[Phone number available]],0)</f>
        <v>2.0689655172413793E-2</v>
      </c>
      <c r="AG392" s="18">
        <v>164</v>
      </c>
      <c r="AH392" s="9">
        <f>IFERROR(Table14[[#This Row],[MB Registered]]/Table14[[#This Row],[Phone number available]],0)</f>
        <v>0.37701149425287356</v>
      </c>
      <c r="AI392" s="18">
        <v>53</v>
      </c>
      <c r="AJ392" s="9">
        <f>IFERROR(Table14[[#This Row],[IB Registered]]/Table14[[#This Row],[Phone number available]],0)</f>
        <v>0.12183908045977011</v>
      </c>
      <c r="AK392" s="18">
        <v>302</v>
      </c>
      <c r="AL392" s="9">
        <f>IFERROR(Table14[[#This Row],[MB Eligible]]/Table14[[#This Row],[Phone number available]],0)</f>
        <v>0.69425287356321841</v>
      </c>
      <c r="AM392" s="18">
        <v>124</v>
      </c>
      <c r="AN392" s="82">
        <f>IFERROR(Table14[[#This Row],[IB Eligible]]/Table14[[#This Row],[Phone number available]],0)</f>
        <v>0.28505747126436781</v>
      </c>
      <c r="AO392" s="98">
        <f>Table14[[#This Row],[Phone number available]]/$AT$2</f>
        <v>0.75520833333333337</v>
      </c>
    </row>
    <row r="393" spans="1:41" x14ac:dyDescent="0.35">
      <c r="A393" s="11">
        <v>416</v>
      </c>
      <c r="B393" s="5" t="s">
        <v>174</v>
      </c>
      <c r="C393" s="5" t="s">
        <v>175</v>
      </c>
      <c r="D393" s="5" t="s">
        <v>724</v>
      </c>
      <c r="E393" s="6">
        <v>26039</v>
      </c>
      <c r="F393" s="7">
        <f t="shared" ca="1" si="48"/>
        <v>54</v>
      </c>
      <c r="G393" s="5">
        <v>6</v>
      </c>
      <c r="H39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93" s="57">
        <v>29.155581000000002</v>
      </c>
      <c r="J393" s="34">
        <v>2.3324880000000001</v>
      </c>
      <c r="K393" s="34">
        <f t="shared" si="49"/>
        <v>31.488069000000003</v>
      </c>
      <c r="L393" s="67">
        <f t="shared" si="53"/>
        <v>1.1546955434557278E-3</v>
      </c>
      <c r="M393" s="34">
        <v>122.87286899999999</v>
      </c>
      <c r="N393" s="79">
        <f t="shared" si="54"/>
        <v>2.3010665837939585E-3</v>
      </c>
      <c r="O393" s="80">
        <v>3301</v>
      </c>
      <c r="P393" s="68">
        <f>Table14[[#This Row],[Customer Regisered on MB]]/$O$1</f>
        <v>1.1177633626222776E-3</v>
      </c>
      <c r="Q393" s="194">
        <v>59</v>
      </c>
      <c r="R393" s="107">
        <v>490</v>
      </c>
      <c r="S393" s="107">
        <v>13</v>
      </c>
      <c r="T393" s="107">
        <v>29</v>
      </c>
      <c r="U393" s="195">
        <v>2</v>
      </c>
      <c r="V393" s="16">
        <f>SUM(Table14[[#This Row],[MB Registration]:[Standalone upsell + Rnwl]])</f>
        <v>593</v>
      </c>
      <c r="W393" s="8">
        <v>585</v>
      </c>
      <c r="X393" s="9">
        <f t="shared" si="50"/>
        <v>1.3490725126475533E-2</v>
      </c>
      <c r="Y393" s="8">
        <f t="shared" si="51"/>
        <v>8</v>
      </c>
      <c r="Z393" s="42" t="str">
        <f t="shared" si="52"/>
        <v>E. 500-750</v>
      </c>
      <c r="AA393" s="197">
        <v>585</v>
      </c>
      <c r="AB393" s="85">
        <f>IFERROR(Table14[[#This Row],[Phone number available]]/Table14[[#This Row],[Distinct leads]],0)</f>
        <v>1</v>
      </c>
      <c r="AC393" s="84">
        <v>127</v>
      </c>
      <c r="AD393" s="100">
        <f>IFERROR(Table14[[#This Row],[Email available]]/Table14[[#This Row],[Distinct leads]],0)</f>
        <v>0.2170940170940171</v>
      </c>
      <c r="AE393" s="81">
        <v>17</v>
      </c>
      <c r="AF393" s="102">
        <f>IFERROR(Table14[[#This Row],[HNI (as per customer segmentation)]]/Table14[[#This Row],[Phone number available]],0)</f>
        <v>2.9059829059829061E-2</v>
      </c>
      <c r="AG393" s="18">
        <v>212</v>
      </c>
      <c r="AH393" s="9">
        <f>IFERROR(Table14[[#This Row],[MB Registered]]/Table14[[#This Row],[Phone number available]],0)</f>
        <v>0.36239316239316238</v>
      </c>
      <c r="AI393" s="18">
        <v>72</v>
      </c>
      <c r="AJ393" s="9">
        <f>IFERROR(Table14[[#This Row],[IB Registered]]/Table14[[#This Row],[Phone number available]],0)</f>
        <v>0.12307692307692308</v>
      </c>
      <c r="AK393" s="18">
        <v>358</v>
      </c>
      <c r="AL393" s="9">
        <f>IFERROR(Table14[[#This Row],[MB Eligible]]/Table14[[#This Row],[Phone number available]],0)</f>
        <v>0.61196581196581201</v>
      </c>
      <c r="AM393" s="18">
        <v>128</v>
      </c>
      <c r="AN393" s="82">
        <f>IFERROR(Table14[[#This Row],[IB Eligible]]/Table14[[#This Row],[Phone number available]],0)</f>
        <v>0.2188034188034188</v>
      </c>
      <c r="AO393" s="98">
        <f>Table14[[#This Row],[Phone number available]]/$AT$2</f>
        <v>1.015625</v>
      </c>
    </row>
    <row r="394" spans="1:41" x14ac:dyDescent="0.35">
      <c r="A394" s="11">
        <v>417</v>
      </c>
      <c r="B394" s="5" t="s">
        <v>181</v>
      </c>
      <c r="C394" s="5" t="s">
        <v>175</v>
      </c>
      <c r="D394" s="5" t="s">
        <v>725</v>
      </c>
      <c r="E394" s="6">
        <v>24471</v>
      </c>
      <c r="F394" s="7">
        <f t="shared" ca="1" si="48"/>
        <v>58</v>
      </c>
      <c r="G394" s="5">
        <v>5</v>
      </c>
      <c r="H39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94" s="57">
        <v>17.586857999999999</v>
      </c>
      <c r="J394" s="34">
        <v>1.473938</v>
      </c>
      <c r="K394" s="34">
        <f t="shared" si="49"/>
        <v>19.060796</v>
      </c>
      <c r="L394" s="67">
        <f t="shared" si="53"/>
        <v>6.9897637088888365E-4</v>
      </c>
      <c r="M394" s="34">
        <v>24.713677000000001</v>
      </c>
      <c r="N394" s="79">
        <f t="shared" si="54"/>
        <v>4.6281833223392325E-4</v>
      </c>
      <c r="O394" s="80">
        <v>2862</v>
      </c>
      <c r="P394" s="68">
        <f>Table14[[#This Row],[Customer Regisered on MB]]/$O$1</f>
        <v>9.6911200964100528E-4</v>
      </c>
      <c r="Q394" s="194">
        <v>78</v>
      </c>
      <c r="R394" s="107">
        <v>125</v>
      </c>
      <c r="S394" s="107">
        <v>8</v>
      </c>
      <c r="T394" s="107">
        <v>26</v>
      </c>
      <c r="U394" s="195">
        <v>0</v>
      </c>
      <c r="V394" s="16">
        <f>SUM(Table14[[#This Row],[MB Registration]:[Standalone upsell + Rnwl]])</f>
        <v>237</v>
      </c>
      <c r="W394" s="8">
        <v>239</v>
      </c>
      <c r="X394" s="9">
        <f t="shared" si="50"/>
        <v>-8.4388185654007408E-3</v>
      </c>
      <c r="Y394" s="8">
        <f t="shared" si="51"/>
        <v>-2</v>
      </c>
      <c r="Z394" s="42" t="str">
        <f t="shared" si="52"/>
        <v>C. 100-250</v>
      </c>
      <c r="AA394" s="197">
        <v>238</v>
      </c>
      <c r="AB394" s="85">
        <f>IFERROR(Table14[[#This Row],[Phone number available]]/Table14[[#This Row],[Distinct leads]],0)</f>
        <v>0.99581589958159</v>
      </c>
      <c r="AC394" s="84">
        <v>76</v>
      </c>
      <c r="AD394" s="100">
        <f>IFERROR(Table14[[#This Row],[Email available]]/Table14[[#This Row],[Distinct leads]],0)</f>
        <v>0.31799163179916318</v>
      </c>
      <c r="AE394" s="81">
        <v>9</v>
      </c>
      <c r="AF394" s="102">
        <f>IFERROR(Table14[[#This Row],[HNI (as per customer segmentation)]]/Table14[[#This Row],[Phone number available]],0)</f>
        <v>3.7815126050420166E-2</v>
      </c>
      <c r="AG394" s="18">
        <v>63</v>
      </c>
      <c r="AH394" s="9">
        <f>IFERROR(Table14[[#This Row],[MB Registered]]/Table14[[#This Row],[Phone number available]],0)</f>
        <v>0.26470588235294118</v>
      </c>
      <c r="AI394" s="18">
        <v>14</v>
      </c>
      <c r="AJ394" s="9">
        <f>IFERROR(Table14[[#This Row],[IB Registered]]/Table14[[#This Row],[Phone number available]],0)</f>
        <v>5.8823529411764705E-2</v>
      </c>
      <c r="AK394" s="18">
        <v>193</v>
      </c>
      <c r="AL394" s="9">
        <f>IFERROR(Table14[[#This Row],[MB Eligible]]/Table14[[#This Row],[Phone number available]],0)</f>
        <v>0.81092436974789917</v>
      </c>
      <c r="AM394" s="18">
        <v>59</v>
      </c>
      <c r="AN394" s="82">
        <f>IFERROR(Table14[[#This Row],[IB Eligible]]/Table14[[#This Row],[Phone number available]],0)</f>
        <v>0.24789915966386555</v>
      </c>
      <c r="AO394" s="98">
        <f>Table14[[#This Row],[Phone number available]]/$AT$2</f>
        <v>0.41319444444444442</v>
      </c>
    </row>
    <row r="395" spans="1:41" x14ac:dyDescent="0.35">
      <c r="A395" s="11">
        <v>418</v>
      </c>
      <c r="B395" s="5" t="s">
        <v>179</v>
      </c>
      <c r="C395" s="5" t="s">
        <v>343</v>
      </c>
      <c r="D395" s="5" t="s">
        <v>726</v>
      </c>
      <c r="E395" s="6">
        <v>25482</v>
      </c>
      <c r="F395" s="7">
        <f t="shared" ca="1" si="48"/>
        <v>55</v>
      </c>
      <c r="G395" s="5">
        <v>5</v>
      </c>
      <c r="H39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95" s="57">
        <v>21.216889999999999</v>
      </c>
      <c r="J395" s="34">
        <v>2.4410630000000002</v>
      </c>
      <c r="K395" s="34">
        <f t="shared" si="49"/>
        <v>23.657952999999999</v>
      </c>
      <c r="L395" s="67">
        <f t="shared" si="53"/>
        <v>8.6755821375979149E-4</v>
      </c>
      <c r="M395" s="34">
        <v>37.695757999999998</v>
      </c>
      <c r="N395" s="79">
        <f t="shared" si="54"/>
        <v>7.0593654881277159E-4</v>
      </c>
      <c r="O395" s="80">
        <v>2512</v>
      </c>
      <c r="P395" s="68">
        <f>Table14[[#This Row],[Customer Regisered on MB]]/$O$1</f>
        <v>8.5059726352837363E-4</v>
      </c>
      <c r="Q395" s="194">
        <v>89</v>
      </c>
      <c r="R395" s="107">
        <v>161</v>
      </c>
      <c r="S395" s="107">
        <v>5</v>
      </c>
      <c r="T395" s="107">
        <v>17</v>
      </c>
      <c r="U395" s="195">
        <v>0</v>
      </c>
      <c r="V395" s="16">
        <f>SUM(Table14[[#This Row],[MB Registration]:[Standalone upsell + Rnwl]])</f>
        <v>272</v>
      </c>
      <c r="W395" s="8">
        <v>274</v>
      </c>
      <c r="X395" s="9">
        <f t="shared" si="50"/>
        <v>-7.3529411764705621E-3</v>
      </c>
      <c r="Y395" s="8">
        <f t="shared" si="51"/>
        <v>-2</v>
      </c>
      <c r="Z395" s="42" t="str">
        <f t="shared" si="52"/>
        <v>D. 240-500</v>
      </c>
      <c r="AA395" s="197">
        <v>274</v>
      </c>
      <c r="AB395" s="85">
        <f>IFERROR(Table14[[#This Row],[Phone number available]]/Table14[[#This Row],[Distinct leads]],0)</f>
        <v>1</v>
      </c>
      <c r="AC395" s="84">
        <v>102</v>
      </c>
      <c r="AD395" s="100">
        <f>IFERROR(Table14[[#This Row],[Email available]]/Table14[[#This Row],[Distinct leads]],0)</f>
        <v>0.37226277372262773</v>
      </c>
      <c r="AE395" s="81">
        <v>10</v>
      </c>
      <c r="AF395" s="102">
        <f>IFERROR(Table14[[#This Row],[HNI (as per customer segmentation)]]/Table14[[#This Row],[Phone number available]],0)</f>
        <v>3.6496350364963501E-2</v>
      </c>
      <c r="AG395" s="18">
        <v>94</v>
      </c>
      <c r="AH395" s="9">
        <f>IFERROR(Table14[[#This Row],[MB Registered]]/Table14[[#This Row],[Phone number available]],0)</f>
        <v>0.34306569343065696</v>
      </c>
      <c r="AI395" s="18">
        <v>26</v>
      </c>
      <c r="AJ395" s="9">
        <f>IFERROR(Table14[[#This Row],[IB Registered]]/Table14[[#This Row],[Phone number available]],0)</f>
        <v>9.4890510948905105E-2</v>
      </c>
      <c r="AK395" s="18">
        <v>199</v>
      </c>
      <c r="AL395" s="9">
        <f>IFERROR(Table14[[#This Row],[MB Eligible]]/Table14[[#This Row],[Phone number available]],0)</f>
        <v>0.72627737226277367</v>
      </c>
      <c r="AM395" s="18">
        <v>84</v>
      </c>
      <c r="AN395" s="82">
        <f>IFERROR(Table14[[#This Row],[IB Eligible]]/Table14[[#This Row],[Phone number available]],0)</f>
        <v>0.30656934306569344</v>
      </c>
      <c r="AO395" s="98">
        <f>Table14[[#This Row],[Phone number available]]/$AT$2</f>
        <v>0.47569444444444442</v>
      </c>
    </row>
    <row r="396" spans="1:41" x14ac:dyDescent="0.35">
      <c r="A396" s="11">
        <v>419</v>
      </c>
      <c r="B396" s="5" t="s">
        <v>174</v>
      </c>
      <c r="C396" s="5" t="s">
        <v>175</v>
      </c>
      <c r="D396" s="5" t="s">
        <v>727</v>
      </c>
      <c r="E396" s="6">
        <v>28103</v>
      </c>
      <c r="F396" s="7">
        <f t="shared" ca="1" si="48"/>
        <v>48</v>
      </c>
      <c r="G396" s="5">
        <v>8</v>
      </c>
      <c r="H39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96" s="57">
        <v>54.711303999999998</v>
      </c>
      <c r="J396" s="34">
        <v>3.0937130000000002</v>
      </c>
      <c r="K396" s="34">
        <f t="shared" si="49"/>
        <v>57.805016999999999</v>
      </c>
      <c r="L396" s="67">
        <f t="shared" si="53"/>
        <v>2.1197614728068141E-3</v>
      </c>
      <c r="M396" s="34">
        <v>105.970896</v>
      </c>
      <c r="N396" s="79">
        <f t="shared" si="54"/>
        <v>1.9845397086016188E-3</v>
      </c>
      <c r="O396" s="80">
        <v>4476</v>
      </c>
      <c r="P396" s="68">
        <f>Table14[[#This Row],[Customer Regisered on MB]]/$O$1</f>
        <v>1.5156342960003983E-3</v>
      </c>
      <c r="Q396" s="194">
        <v>193</v>
      </c>
      <c r="R396" s="107">
        <v>315</v>
      </c>
      <c r="S396" s="107">
        <v>23</v>
      </c>
      <c r="T396" s="107">
        <v>38</v>
      </c>
      <c r="U396" s="195">
        <v>0</v>
      </c>
      <c r="V396" s="16">
        <f>SUM(Table14[[#This Row],[MB Registration]:[Standalone upsell + Rnwl]])</f>
        <v>569</v>
      </c>
      <c r="W396" s="8">
        <v>568</v>
      </c>
      <c r="X396" s="9">
        <f t="shared" si="50"/>
        <v>1.7574692442882123E-3</v>
      </c>
      <c r="Y396" s="8">
        <f t="shared" si="51"/>
        <v>1</v>
      </c>
      <c r="Z396" s="42" t="str">
        <f t="shared" si="52"/>
        <v>E. 500-750</v>
      </c>
      <c r="AA396" s="197">
        <v>568</v>
      </c>
      <c r="AB396" s="85">
        <f>IFERROR(Table14[[#This Row],[Phone number available]]/Table14[[#This Row],[Distinct leads]],0)</f>
        <v>1</v>
      </c>
      <c r="AC396" s="84">
        <v>191</v>
      </c>
      <c r="AD396" s="100">
        <f>IFERROR(Table14[[#This Row],[Email available]]/Table14[[#This Row],[Distinct leads]],0)</f>
        <v>0.33626760563380281</v>
      </c>
      <c r="AE396" s="81">
        <v>28</v>
      </c>
      <c r="AF396" s="102">
        <f>IFERROR(Table14[[#This Row],[HNI (as per customer segmentation)]]/Table14[[#This Row],[Phone number available]],0)</f>
        <v>4.9295774647887321E-2</v>
      </c>
      <c r="AG396" s="18">
        <v>153</v>
      </c>
      <c r="AH396" s="9">
        <f>IFERROR(Table14[[#This Row],[MB Registered]]/Table14[[#This Row],[Phone number available]],0)</f>
        <v>0.26936619718309857</v>
      </c>
      <c r="AI396" s="18">
        <v>43</v>
      </c>
      <c r="AJ396" s="9">
        <f>IFERROR(Table14[[#This Row],[IB Registered]]/Table14[[#This Row],[Phone number available]],0)</f>
        <v>7.5704225352112672E-2</v>
      </c>
      <c r="AK396" s="18">
        <v>449</v>
      </c>
      <c r="AL396" s="9">
        <f>IFERROR(Table14[[#This Row],[MB Eligible]]/Table14[[#This Row],[Phone number available]],0)</f>
        <v>0.79049295774647887</v>
      </c>
      <c r="AM396" s="18">
        <v>148</v>
      </c>
      <c r="AN396" s="82">
        <f>IFERROR(Table14[[#This Row],[IB Eligible]]/Table14[[#This Row],[Phone number available]],0)</f>
        <v>0.26056338028169013</v>
      </c>
      <c r="AO396" s="98">
        <f>Table14[[#This Row],[Phone number available]]/$AT$2</f>
        <v>0.98611111111111116</v>
      </c>
    </row>
    <row r="397" spans="1:41" x14ac:dyDescent="0.35">
      <c r="A397" s="11">
        <v>420</v>
      </c>
      <c r="B397" s="5" t="s">
        <v>188</v>
      </c>
      <c r="C397" s="5" t="s">
        <v>343</v>
      </c>
      <c r="D397" s="5" t="s">
        <v>728</v>
      </c>
      <c r="E397" s="6">
        <v>28089</v>
      </c>
      <c r="F397" s="7">
        <f t="shared" ca="1" si="48"/>
        <v>48</v>
      </c>
      <c r="G397" s="5">
        <v>5</v>
      </c>
      <c r="H39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97" s="57">
        <v>21.428863</v>
      </c>
      <c r="J397" s="34">
        <v>0.21777199999999999</v>
      </c>
      <c r="K397" s="34">
        <f t="shared" si="49"/>
        <v>21.646635</v>
      </c>
      <c r="L397" s="67">
        <f t="shared" si="53"/>
        <v>7.9380139078432462E-4</v>
      </c>
      <c r="M397" s="34">
        <v>22.442157999999999</v>
      </c>
      <c r="N397" s="79">
        <f t="shared" si="54"/>
        <v>4.2027910849891734E-4</v>
      </c>
      <c r="O397" s="80">
        <v>1247</v>
      </c>
      <c r="P397" s="68">
        <f>Table14[[#This Row],[Customer Regisered on MB]]/$O$1</f>
        <v>4.2225110972129054E-4</v>
      </c>
      <c r="Q397" s="194">
        <v>42</v>
      </c>
      <c r="R397" s="107">
        <v>109</v>
      </c>
      <c r="S397" s="107">
        <v>2</v>
      </c>
      <c r="T397" s="107">
        <v>9</v>
      </c>
      <c r="U397" s="195">
        <v>0</v>
      </c>
      <c r="V397" s="16">
        <f>SUM(Table14[[#This Row],[MB Registration]:[Standalone upsell + Rnwl]])</f>
        <v>162</v>
      </c>
      <c r="W397" s="8">
        <v>166</v>
      </c>
      <c r="X397" s="9">
        <f t="shared" si="50"/>
        <v>-2.4691358024691468E-2</v>
      </c>
      <c r="Y397" s="8">
        <f t="shared" si="51"/>
        <v>-4</v>
      </c>
      <c r="Z397" s="42" t="str">
        <f t="shared" si="52"/>
        <v>C. 100-250</v>
      </c>
      <c r="AA397" s="197">
        <v>166</v>
      </c>
      <c r="AB397" s="85">
        <f>IFERROR(Table14[[#This Row],[Phone number available]]/Table14[[#This Row],[Distinct leads]],0)</f>
        <v>1</v>
      </c>
      <c r="AC397" s="84">
        <v>15</v>
      </c>
      <c r="AD397" s="100">
        <f>IFERROR(Table14[[#This Row],[Email available]]/Table14[[#This Row],[Distinct leads]],0)</f>
        <v>9.036144578313253E-2</v>
      </c>
      <c r="AE397" s="81">
        <v>2</v>
      </c>
      <c r="AF397" s="102">
        <f>IFERROR(Table14[[#This Row],[HNI (as per customer segmentation)]]/Table14[[#This Row],[Phone number available]],0)</f>
        <v>1.2048192771084338E-2</v>
      </c>
      <c r="AG397" s="18">
        <v>37</v>
      </c>
      <c r="AH397" s="9">
        <f>IFERROR(Table14[[#This Row],[MB Registered]]/Table14[[#This Row],[Phone number available]],0)</f>
        <v>0.22289156626506024</v>
      </c>
      <c r="AI397" s="18">
        <v>12</v>
      </c>
      <c r="AJ397" s="9">
        <f>IFERROR(Table14[[#This Row],[IB Registered]]/Table14[[#This Row],[Phone number available]],0)</f>
        <v>7.2289156626506021E-2</v>
      </c>
      <c r="AK397" s="18">
        <v>102</v>
      </c>
      <c r="AL397" s="9">
        <f>IFERROR(Table14[[#This Row],[MB Eligible]]/Table14[[#This Row],[Phone number available]],0)</f>
        <v>0.61445783132530118</v>
      </c>
      <c r="AM397" s="18">
        <v>18</v>
      </c>
      <c r="AN397" s="82">
        <f>IFERROR(Table14[[#This Row],[IB Eligible]]/Table14[[#This Row],[Phone number available]],0)</f>
        <v>0.10843373493975904</v>
      </c>
      <c r="AO397" s="98">
        <f>Table14[[#This Row],[Phone number available]]/$AT$2</f>
        <v>0.28819444444444442</v>
      </c>
    </row>
    <row r="398" spans="1:41" x14ac:dyDescent="0.35">
      <c r="A398" s="11">
        <v>421</v>
      </c>
      <c r="B398" s="5" t="s">
        <v>174</v>
      </c>
      <c r="C398" s="5" t="s">
        <v>343</v>
      </c>
      <c r="D398" s="5" t="s">
        <v>729</v>
      </c>
      <c r="E398" s="6">
        <v>28412</v>
      </c>
      <c r="F398" s="7">
        <f t="shared" ca="1" si="48"/>
        <v>47</v>
      </c>
      <c r="G398" s="5">
        <v>6</v>
      </c>
      <c r="H39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98" s="57">
        <v>27.734449000000001</v>
      </c>
      <c r="J398" s="34">
        <v>0.60345400000000005</v>
      </c>
      <c r="K398" s="34">
        <f t="shared" si="49"/>
        <v>28.337903000000001</v>
      </c>
      <c r="L398" s="67">
        <f t="shared" si="53"/>
        <v>1.039176149702311E-3</v>
      </c>
      <c r="M398" s="34">
        <v>69.947817999999998</v>
      </c>
      <c r="N398" s="79">
        <f t="shared" si="54"/>
        <v>1.3099277970721232E-3</v>
      </c>
      <c r="O398" s="80">
        <v>1534</v>
      </c>
      <c r="P398" s="68">
        <f>Table14[[#This Row],[Customer Regisered on MB]]/$O$1</f>
        <v>5.1943320153364852E-4</v>
      </c>
      <c r="Q398" s="194">
        <v>29</v>
      </c>
      <c r="R398" s="107">
        <v>280</v>
      </c>
      <c r="S398" s="107">
        <v>3</v>
      </c>
      <c r="T398" s="107">
        <v>13</v>
      </c>
      <c r="U398" s="195">
        <v>0</v>
      </c>
      <c r="V398" s="16">
        <f>SUM(Table14[[#This Row],[MB Registration]:[Standalone upsell + Rnwl]])</f>
        <v>325</v>
      </c>
      <c r="W398" s="8">
        <v>334</v>
      </c>
      <c r="X398" s="9">
        <f t="shared" si="50"/>
        <v>-2.7692307692307683E-2</v>
      </c>
      <c r="Y398" s="8">
        <f t="shared" si="51"/>
        <v>-9</v>
      </c>
      <c r="Z398" s="42" t="str">
        <f t="shared" si="52"/>
        <v>D. 240-500</v>
      </c>
      <c r="AA398" s="197">
        <v>334</v>
      </c>
      <c r="AB398" s="85">
        <f>IFERROR(Table14[[#This Row],[Phone number available]]/Table14[[#This Row],[Distinct leads]],0)</f>
        <v>1</v>
      </c>
      <c r="AC398" s="84">
        <v>140</v>
      </c>
      <c r="AD398" s="100">
        <f>IFERROR(Table14[[#This Row],[Email available]]/Table14[[#This Row],[Distinct leads]],0)</f>
        <v>0.41916167664670656</v>
      </c>
      <c r="AE398" s="81">
        <v>11</v>
      </c>
      <c r="AF398" s="102">
        <f>IFERROR(Table14[[#This Row],[HNI (as per customer segmentation)]]/Table14[[#This Row],[Phone number available]],0)</f>
        <v>3.2934131736526949E-2</v>
      </c>
      <c r="AG398" s="18">
        <v>125</v>
      </c>
      <c r="AH398" s="9">
        <f>IFERROR(Table14[[#This Row],[MB Registered]]/Table14[[#This Row],[Phone number available]],0)</f>
        <v>0.37425149700598803</v>
      </c>
      <c r="AI398" s="18">
        <v>32</v>
      </c>
      <c r="AJ398" s="9">
        <f>IFERROR(Table14[[#This Row],[IB Registered]]/Table14[[#This Row],[Phone number available]],0)</f>
        <v>9.580838323353294E-2</v>
      </c>
      <c r="AK398" s="18">
        <v>193</v>
      </c>
      <c r="AL398" s="9">
        <f>IFERROR(Table14[[#This Row],[MB Eligible]]/Table14[[#This Row],[Phone number available]],0)</f>
        <v>0.57784431137724546</v>
      </c>
      <c r="AM398" s="18">
        <v>104</v>
      </c>
      <c r="AN398" s="82">
        <f>IFERROR(Table14[[#This Row],[IB Eligible]]/Table14[[#This Row],[Phone number available]],0)</f>
        <v>0.31137724550898205</v>
      </c>
      <c r="AO398" s="98">
        <f>Table14[[#This Row],[Phone number available]]/$AT$2</f>
        <v>0.57986111111111116</v>
      </c>
    </row>
    <row r="399" spans="1:41" x14ac:dyDescent="0.35">
      <c r="A399" s="11">
        <v>422</v>
      </c>
      <c r="B399" s="5" t="s">
        <v>174</v>
      </c>
      <c r="C399" s="5" t="s">
        <v>343</v>
      </c>
      <c r="D399" s="5" t="s">
        <v>730</v>
      </c>
      <c r="E399" s="6">
        <v>28583</v>
      </c>
      <c r="F399" s="7">
        <f t="shared" ca="1" si="48"/>
        <v>47</v>
      </c>
      <c r="G399" s="5">
        <v>6</v>
      </c>
      <c r="H39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399" s="57">
        <v>38.930740999999998</v>
      </c>
      <c r="J399" s="34">
        <v>2.691084</v>
      </c>
      <c r="K399" s="34">
        <f t="shared" si="49"/>
        <v>41.621825000000001</v>
      </c>
      <c r="L399" s="67">
        <f t="shared" si="53"/>
        <v>1.5263094043014894E-3</v>
      </c>
      <c r="M399" s="34">
        <v>44.385347000000003</v>
      </c>
      <c r="N399" s="79">
        <f t="shared" si="54"/>
        <v>8.3121391746618562E-4</v>
      </c>
      <c r="O399" s="80">
        <v>3138</v>
      </c>
      <c r="P399" s="68">
        <f>Table14[[#This Row],[Customer Regisered on MB]]/$O$1</f>
        <v>1.0625693522898234E-3</v>
      </c>
      <c r="Q399" s="194">
        <v>149</v>
      </c>
      <c r="R399" s="107">
        <v>317</v>
      </c>
      <c r="S399" s="107">
        <v>8</v>
      </c>
      <c r="T399" s="107">
        <v>20</v>
      </c>
      <c r="U399" s="195">
        <v>0</v>
      </c>
      <c r="V399" s="16">
        <f>SUM(Table14[[#This Row],[MB Registration]:[Standalone upsell + Rnwl]])</f>
        <v>494</v>
      </c>
      <c r="W399" s="8">
        <v>498</v>
      </c>
      <c r="X399" s="9">
        <f t="shared" si="50"/>
        <v>-8.0971659919029104E-3</v>
      </c>
      <c r="Y399" s="8">
        <f t="shared" si="51"/>
        <v>-4</v>
      </c>
      <c r="Z399" s="42" t="str">
        <f t="shared" si="52"/>
        <v>D. 240-500</v>
      </c>
      <c r="AA399" s="197">
        <v>498</v>
      </c>
      <c r="AB399" s="85">
        <f>IFERROR(Table14[[#This Row],[Phone number available]]/Table14[[#This Row],[Distinct leads]],0)</f>
        <v>1</v>
      </c>
      <c r="AC399" s="84">
        <v>69</v>
      </c>
      <c r="AD399" s="100">
        <f>IFERROR(Table14[[#This Row],[Email available]]/Table14[[#This Row],[Distinct leads]],0)</f>
        <v>0.13855421686746988</v>
      </c>
      <c r="AE399" s="81">
        <v>8</v>
      </c>
      <c r="AF399" s="102">
        <f>IFERROR(Table14[[#This Row],[HNI (as per customer segmentation)]]/Table14[[#This Row],[Phone number available]],0)</f>
        <v>1.6064257028112448E-2</v>
      </c>
      <c r="AG399" s="18">
        <v>120</v>
      </c>
      <c r="AH399" s="9">
        <f>IFERROR(Table14[[#This Row],[MB Registered]]/Table14[[#This Row],[Phone number available]],0)</f>
        <v>0.24096385542168675</v>
      </c>
      <c r="AI399" s="18">
        <v>29</v>
      </c>
      <c r="AJ399" s="9">
        <f>IFERROR(Table14[[#This Row],[IB Registered]]/Table14[[#This Row],[Phone number available]],0)</f>
        <v>5.8232931726907633E-2</v>
      </c>
      <c r="AK399" s="18">
        <v>405</v>
      </c>
      <c r="AL399" s="9">
        <f>IFERROR(Table14[[#This Row],[MB Eligible]]/Table14[[#This Row],[Phone number available]],0)</f>
        <v>0.81325301204819278</v>
      </c>
      <c r="AM399" s="18">
        <v>70</v>
      </c>
      <c r="AN399" s="82">
        <f>IFERROR(Table14[[#This Row],[IB Eligible]]/Table14[[#This Row],[Phone number available]],0)</f>
        <v>0.14056224899598393</v>
      </c>
      <c r="AO399" s="98">
        <f>Table14[[#This Row],[Phone number available]]/$AT$2</f>
        <v>0.86458333333333337</v>
      </c>
    </row>
    <row r="400" spans="1:41" x14ac:dyDescent="0.35">
      <c r="A400" s="11">
        <v>423</v>
      </c>
      <c r="B400" s="5" t="s">
        <v>316</v>
      </c>
      <c r="C400" s="5" t="s">
        <v>356</v>
      </c>
      <c r="D400" s="5" t="s">
        <v>731</v>
      </c>
      <c r="E400" s="6">
        <v>28636</v>
      </c>
      <c r="F400" s="7">
        <f t="shared" ca="1" si="48"/>
        <v>47</v>
      </c>
      <c r="G400" s="5">
        <v>8</v>
      </c>
      <c r="H40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00" s="57">
        <v>23.390833000000001</v>
      </c>
      <c r="J400" s="34">
        <v>4.7754570000000003</v>
      </c>
      <c r="K400" s="34">
        <f t="shared" si="49"/>
        <v>28.16629</v>
      </c>
      <c r="L400" s="67">
        <f t="shared" si="53"/>
        <v>1.0328829480995368E-3</v>
      </c>
      <c r="M400" s="34">
        <v>103.849566</v>
      </c>
      <c r="N400" s="79">
        <f t="shared" si="54"/>
        <v>1.9448131064971326E-3</v>
      </c>
      <c r="O400" s="80">
        <v>4626</v>
      </c>
      <c r="P400" s="68">
        <f>Table14[[#This Row],[Customer Regisered on MB]]/$O$1</f>
        <v>1.5664263300486688E-3</v>
      </c>
      <c r="Q400" s="194">
        <v>12</v>
      </c>
      <c r="R400" s="107">
        <v>123</v>
      </c>
      <c r="S400" s="107">
        <v>7</v>
      </c>
      <c r="T400" s="107">
        <v>11</v>
      </c>
      <c r="U400" s="195">
        <v>0</v>
      </c>
      <c r="V400" s="16">
        <f>SUM(Table14[[#This Row],[MB Registration]:[Standalone upsell + Rnwl]])</f>
        <v>153</v>
      </c>
      <c r="W400" s="8">
        <v>155</v>
      </c>
      <c r="X400" s="9">
        <f t="shared" si="50"/>
        <v>-1.3071895424836555E-2</v>
      </c>
      <c r="Y400" s="8">
        <f t="shared" si="51"/>
        <v>-2</v>
      </c>
      <c r="Z400" s="42" t="str">
        <f t="shared" si="52"/>
        <v>C. 100-250</v>
      </c>
      <c r="AA400" s="197">
        <v>154</v>
      </c>
      <c r="AB400" s="85">
        <f>IFERROR(Table14[[#This Row],[Phone number available]]/Table14[[#This Row],[Distinct leads]],0)</f>
        <v>0.99354838709677418</v>
      </c>
      <c r="AC400" s="84">
        <v>80</v>
      </c>
      <c r="AD400" s="100">
        <f>IFERROR(Table14[[#This Row],[Email available]]/Table14[[#This Row],[Distinct leads]],0)</f>
        <v>0.5161290322580645</v>
      </c>
      <c r="AE400" s="81">
        <v>18</v>
      </c>
      <c r="AF400" s="102">
        <f>IFERROR(Table14[[#This Row],[HNI (as per customer segmentation)]]/Table14[[#This Row],[Phone number available]],0)</f>
        <v>0.11688311688311688</v>
      </c>
      <c r="AG400" s="18">
        <v>112</v>
      </c>
      <c r="AH400" s="9">
        <f>IFERROR(Table14[[#This Row],[MB Registered]]/Table14[[#This Row],[Phone number available]],0)</f>
        <v>0.72727272727272729</v>
      </c>
      <c r="AI400" s="18">
        <v>35</v>
      </c>
      <c r="AJ400" s="9">
        <f>IFERROR(Table14[[#This Row],[IB Registered]]/Table14[[#This Row],[Phone number available]],0)</f>
        <v>0.22727272727272727</v>
      </c>
      <c r="AK400" s="18">
        <v>121</v>
      </c>
      <c r="AL400" s="9">
        <f>IFERROR(Table14[[#This Row],[MB Eligible]]/Table14[[#This Row],[Phone number available]],0)</f>
        <v>0.7857142857142857</v>
      </c>
      <c r="AM400" s="18">
        <v>75</v>
      </c>
      <c r="AN400" s="82">
        <f>IFERROR(Table14[[#This Row],[IB Eligible]]/Table14[[#This Row],[Phone number available]],0)</f>
        <v>0.48701298701298701</v>
      </c>
      <c r="AO400" s="98">
        <f>Table14[[#This Row],[Phone number available]]/$AT$2</f>
        <v>0.2673611111111111</v>
      </c>
    </row>
    <row r="401" spans="1:41" x14ac:dyDescent="0.35">
      <c r="A401" s="11">
        <v>424</v>
      </c>
      <c r="B401" s="5" t="s">
        <v>190</v>
      </c>
      <c r="C401" s="5" t="s">
        <v>356</v>
      </c>
      <c r="D401" s="5" t="s">
        <v>732</v>
      </c>
      <c r="E401" s="6">
        <v>28819</v>
      </c>
      <c r="F401" s="7">
        <f t="shared" ca="1" si="48"/>
        <v>46</v>
      </c>
      <c r="G401" s="5">
        <v>9</v>
      </c>
      <c r="H40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01" s="57">
        <v>69.479900999999998</v>
      </c>
      <c r="J401" s="34">
        <v>12.330724</v>
      </c>
      <c r="K401" s="34">
        <f t="shared" si="49"/>
        <v>81.810625000000002</v>
      </c>
      <c r="L401" s="67">
        <f t="shared" si="53"/>
        <v>3.0000685051480213E-3</v>
      </c>
      <c r="M401" s="34">
        <v>113.79252700000001</v>
      </c>
      <c r="N401" s="79">
        <f t="shared" si="54"/>
        <v>2.1310170707023357E-3</v>
      </c>
      <c r="O401" s="80">
        <v>8566</v>
      </c>
      <c r="P401" s="68">
        <f>Table14[[#This Row],[Customer Regisered on MB]]/$O$1</f>
        <v>2.9005637577165797E-3</v>
      </c>
      <c r="Q401" s="194">
        <v>462</v>
      </c>
      <c r="R401" s="107">
        <v>350</v>
      </c>
      <c r="S401" s="107">
        <v>103</v>
      </c>
      <c r="T401" s="107">
        <v>30</v>
      </c>
      <c r="U401" s="195">
        <v>2</v>
      </c>
      <c r="V401" s="16">
        <f>SUM(Table14[[#This Row],[MB Registration]:[Standalone upsell + Rnwl]])</f>
        <v>947</v>
      </c>
      <c r="W401" s="8">
        <v>950</v>
      </c>
      <c r="X401" s="9">
        <f t="shared" si="50"/>
        <v>-3.1678986272438703E-3</v>
      </c>
      <c r="Y401" s="8">
        <f t="shared" si="51"/>
        <v>-3</v>
      </c>
      <c r="Z401" s="42" t="str">
        <f t="shared" si="52"/>
        <v>F. 750-100</v>
      </c>
      <c r="AA401" s="197">
        <v>950</v>
      </c>
      <c r="AB401" s="85">
        <f>IFERROR(Table14[[#This Row],[Phone number available]]/Table14[[#This Row],[Distinct leads]],0)</f>
        <v>1</v>
      </c>
      <c r="AC401" s="84">
        <v>262</v>
      </c>
      <c r="AD401" s="100">
        <f>IFERROR(Table14[[#This Row],[Email available]]/Table14[[#This Row],[Distinct leads]],0)</f>
        <v>0.27578947368421053</v>
      </c>
      <c r="AE401" s="81">
        <v>30</v>
      </c>
      <c r="AF401" s="102">
        <f>IFERROR(Table14[[#This Row],[HNI (as per customer segmentation)]]/Table14[[#This Row],[Phone number available]],0)</f>
        <v>3.1578947368421054E-2</v>
      </c>
      <c r="AG401" s="18">
        <v>252</v>
      </c>
      <c r="AH401" s="9">
        <f>IFERROR(Table14[[#This Row],[MB Registered]]/Table14[[#This Row],[Phone number available]],0)</f>
        <v>0.26526315789473687</v>
      </c>
      <c r="AI401" s="18">
        <v>115</v>
      </c>
      <c r="AJ401" s="9">
        <f>IFERROR(Table14[[#This Row],[IB Registered]]/Table14[[#This Row],[Phone number available]],0)</f>
        <v>0.12105263157894737</v>
      </c>
      <c r="AK401" s="18">
        <v>788</v>
      </c>
      <c r="AL401" s="9">
        <f>IFERROR(Table14[[#This Row],[MB Eligible]]/Table14[[#This Row],[Phone number available]],0)</f>
        <v>0.82947368421052636</v>
      </c>
      <c r="AM401" s="18">
        <v>266</v>
      </c>
      <c r="AN401" s="82">
        <f>IFERROR(Table14[[#This Row],[IB Eligible]]/Table14[[#This Row],[Phone number available]],0)</f>
        <v>0.28000000000000003</v>
      </c>
      <c r="AO401" s="98">
        <f>Table14[[#This Row],[Phone number available]]/$AT$2</f>
        <v>1.6493055555555556</v>
      </c>
    </row>
    <row r="402" spans="1:41" x14ac:dyDescent="0.35">
      <c r="A402" s="11">
        <v>425</v>
      </c>
      <c r="B402" s="5" t="s">
        <v>184</v>
      </c>
      <c r="C402" s="5" t="s">
        <v>343</v>
      </c>
      <c r="D402" s="5" t="s">
        <v>733</v>
      </c>
      <c r="E402" s="6">
        <v>29576</v>
      </c>
      <c r="F402" s="7">
        <f t="shared" ca="1" si="48"/>
        <v>44</v>
      </c>
      <c r="G402" s="5">
        <v>6</v>
      </c>
      <c r="H40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02" s="57">
        <v>14.47833</v>
      </c>
      <c r="J402" s="34">
        <v>0.30546299999999998</v>
      </c>
      <c r="K402" s="34">
        <f t="shared" si="49"/>
        <v>14.783792999999999</v>
      </c>
      <c r="L402" s="67">
        <f t="shared" si="53"/>
        <v>5.4213486042830965E-4</v>
      </c>
      <c r="M402" s="34">
        <v>23.190339000000002</v>
      </c>
      <c r="N402" s="79">
        <f t="shared" si="54"/>
        <v>4.3429045463041815E-4</v>
      </c>
      <c r="O402" s="80">
        <v>1218</v>
      </c>
      <c r="P402" s="68">
        <f>Table14[[#This Row],[Customer Regisered on MB]]/$O$1</f>
        <v>4.1243131647195823E-4</v>
      </c>
      <c r="Q402" s="194">
        <v>86</v>
      </c>
      <c r="R402" s="107">
        <v>124</v>
      </c>
      <c r="S402" s="107">
        <v>3</v>
      </c>
      <c r="T402" s="107">
        <v>6</v>
      </c>
      <c r="U402" s="195">
        <v>0</v>
      </c>
      <c r="V402" s="16">
        <f>SUM(Table14[[#This Row],[MB Registration]:[Standalone upsell + Rnwl]])</f>
        <v>219</v>
      </c>
      <c r="W402" s="8">
        <v>222</v>
      </c>
      <c r="X402" s="9">
        <f t="shared" si="50"/>
        <v>-1.3698630136986356E-2</v>
      </c>
      <c r="Y402" s="8">
        <f t="shared" si="51"/>
        <v>-3</v>
      </c>
      <c r="Z402" s="42" t="str">
        <f t="shared" si="52"/>
        <v>C. 100-250</v>
      </c>
      <c r="AA402" s="197">
        <v>222</v>
      </c>
      <c r="AB402" s="85">
        <f>IFERROR(Table14[[#This Row],[Phone number available]]/Table14[[#This Row],[Distinct leads]],0)</f>
        <v>1</v>
      </c>
      <c r="AC402" s="84">
        <v>27</v>
      </c>
      <c r="AD402" s="100">
        <f>IFERROR(Table14[[#This Row],[Email available]]/Table14[[#This Row],[Distinct leads]],0)</f>
        <v>0.12162162162162163</v>
      </c>
      <c r="AE402" s="81">
        <v>4</v>
      </c>
      <c r="AF402" s="102">
        <f>IFERROR(Table14[[#This Row],[HNI (as per customer segmentation)]]/Table14[[#This Row],[Phone number available]],0)</f>
        <v>1.8018018018018018E-2</v>
      </c>
      <c r="AG402" s="18">
        <v>38</v>
      </c>
      <c r="AH402" s="9">
        <f>IFERROR(Table14[[#This Row],[MB Registered]]/Table14[[#This Row],[Phone number available]],0)</f>
        <v>0.17117117117117117</v>
      </c>
      <c r="AI402" s="18">
        <v>5</v>
      </c>
      <c r="AJ402" s="9">
        <f>IFERROR(Table14[[#This Row],[IB Registered]]/Table14[[#This Row],[Phone number available]],0)</f>
        <v>2.2522522522522521E-2</v>
      </c>
      <c r="AK402" s="18">
        <v>166</v>
      </c>
      <c r="AL402" s="9">
        <f>IFERROR(Table14[[#This Row],[MB Eligible]]/Table14[[#This Row],[Phone number available]],0)</f>
        <v>0.74774774774774777</v>
      </c>
      <c r="AM402" s="18">
        <v>19</v>
      </c>
      <c r="AN402" s="82">
        <f>IFERROR(Table14[[#This Row],[IB Eligible]]/Table14[[#This Row],[Phone number available]],0)</f>
        <v>8.5585585585585586E-2</v>
      </c>
      <c r="AO402" s="98">
        <f>Table14[[#This Row],[Phone number available]]/$AT$2</f>
        <v>0.38541666666666669</v>
      </c>
    </row>
    <row r="403" spans="1:41" x14ac:dyDescent="0.35">
      <c r="A403" s="11">
        <v>426</v>
      </c>
      <c r="B403" s="5" t="s">
        <v>188</v>
      </c>
      <c r="C403" s="5" t="s">
        <v>343</v>
      </c>
      <c r="D403" s="5" t="s">
        <v>734</v>
      </c>
      <c r="E403" s="6">
        <v>29583</v>
      </c>
      <c r="F403" s="7">
        <f t="shared" ca="1" si="48"/>
        <v>44</v>
      </c>
      <c r="G403" s="5">
        <v>5</v>
      </c>
      <c r="H40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03" s="57">
        <v>13.578109</v>
      </c>
      <c r="J403" s="34">
        <v>0.91611900000000002</v>
      </c>
      <c r="K403" s="34">
        <f t="shared" si="49"/>
        <v>14.494228</v>
      </c>
      <c r="L403" s="67">
        <f t="shared" si="53"/>
        <v>5.3151625390020663E-4</v>
      </c>
      <c r="M403" s="34">
        <v>10.580945</v>
      </c>
      <c r="N403" s="79">
        <f t="shared" si="54"/>
        <v>1.9815162747165746E-4</v>
      </c>
      <c r="O403" s="80">
        <v>2264</v>
      </c>
      <c r="P403" s="68">
        <f>Table14[[#This Row],[Customer Regisered on MB]]/$O$1</f>
        <v>7.6662110056856605E-4</v>
      </c>
      <c r="Q403" s="194">
        <v>99</v>
      </c>
      <c r="R403" s="107">
        <v>53</v>
      </c>
      <c r="S403" s="107">
        <v>9</v>
      </c>
      <c r="T403" s="107">
        <v>2</v>
      </c>
      <c r="U403" s="195">
        <v>0</v>
      </c>
      <c r="V403" s="16">
        <f>SUM(Table14[[#This Row],[MB Registration]:[Standalone upsell + Rnwl]])</f>
        <v>163</v>
      </c>
      <c r="W403" s="8">
        <v>163</v>
      </c>
      <c r="X403" s="9">
        <f t="shared" si="50"/>
        <v>0</v>
      </c>
      <c r="Y403" s="8">
        <f t="shared" si="51"/>
        <v>0</v>
      </c>
      <c r="Z403" s="42" t="str">
        <f t="shared" si="52"/>
        <v>C. 100-250</v>
      </c>
      <c r="AA403" s="197">
        <v>163</v>
      </c>
      <c r="AB403" s="85">
        <f>IFERROR(Table14[[#This Row],[Phone number available]]/Table14[[#This Row],[Distinct leads]],0)</f>
        <v>1</v>
      </c>
      <c r="AC403" s="84">
        <v>23</v>
      </c>
      <c r="AD403" s="100">
        <f>IFERROR(Table14[[#This Row],[Email available]]/Table14[[#This Row],[Distinct leads]],0)</f>
        <v>0.1411042944785276</v>
      </c>
      <c r="AE403" s="81">
        <v>4</v>
      </c>
      <c r="AF403" s="102">
        <f>IFERROR(Table14[[#This Row],[HNI (as per customer segmentation)]]/Table14[[#This Row],[Phone number available]],0)</f>
        <v>2.4539877300613498E-2</v>
      </c>
      <c r="AG403" s="18">
        <v>32</v>
      </c>
      <c r="AH403" s="9">
        <f>IFERROR(Table14[[#This Row],[MB Registered]]/Table14[[#This Row],[Phone number available]],0)</f>
        <v>0.19631901840490798</v>
      </c>
      <c r="AI403" s="18">
        <v>7</v>
      </c>
      <c r="AJ403" s="9">
        <f>IFERROR(Table14[[#This Row],[IB Registered]]/Table14[[#This Row],[Phone number available]],0)</f>
        <v>4.2944785276073622E-2</v>
      </c>
      <c r="AK403" s="18">
        <v>145</v>
      </c>
      <c r="AL403" s="9">
        <f>IFERROR(Table14[[#This Row],[MB Eligible]]/Table14[[#This Row],[Phone number available]],0)</f>
        <v>0.88957055214723924</v>
      </c>
      <c r="AM403" s="18">
        <v>23</v>
      </c>
      <c r="AN403" s="82">
        <f>IFERROR(Table14[[#This Row],[IB Eligible]]/Table14[[#This Row],[Phone number available]],0)</f>
        <v>0.1411042944785276</v>
      </c>
      <c r="AO403" s="98">
        <f>Table14[[#This Row],[Phone number available]]/$AT$2</f>
        <v>0.2829861111111111</v>
      </c>
    </row>
    <row r="404" spans="1:41" x14ac:dyDescent="0.35">
      <c r="A404" s="11">
        <v>427</v>
      </c>
      <c r="B404" s="5" t="s">
        <v>316</v>
      </c>
      <c r="C404" s="5" t="s">
        <v>340</v>
      </c>
      <c r="D404" s="5" t="s">
        <v>735</v>
      </c>
      <c r="E404" s="6">
        <v>34113</v>
      </c>
      <c r="F404" s="7">
        <f t="shared" ca="1" si="48"/>
        <v>32</v>
      </c>
      <c r="G404" s="5">
        <v>8</v>
      </c>
      <c r="H40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04" s="57">
        <v>38.014234000000002</v>
      </c>
      <c r="J404" s="34">
        <v>12.208133</v>
      </c>
      <c r="K404" s="34">
        <f t="shared" si="49"/>
        <v>50.222367000000006</v>
      </c>
      <c r="L404" s="67">
        <f t="shared" si="53"/>
        <v>1.8416989418023064E-3</v>
      </c>
      <c r="M404" s="34">
        <v>52.122332</v>
      </c>
      <c r="N404" s="79">
        <f t="shared" si="54"/>
        <v>9.761060957615838E-4</v>
      </c>
      <c r="O404" s="80">
        <v>7000</v>
      </c>
      <c r="P404" s="68">
        <f>Table14[[#This Row],[Customer Regisered on MB]]/$O$1</f>
        <v>2.3702949222526334E-3</v>
      </c>
      <c r="Q404" s="194">
        <v>48</v>
      </c>
      <c r="R404" s="107">
        <v>235</v>
      </c>
      <c r="S404" s="107">
        <v>28</v>
      </c>
      <c r="T404" s="107">
        <v>13</v>
      </c>
      <c r="U404" s="195">
        <v>0</v>
      </c>
      <c r="V404" s="16">
        <f>SUM(Table14[[#This Row],[MB Registration]:[Standalone upsell + Rnwl]])</f>
        <v>324</v>
      </c>
      <c r="W404" s="8">
        <v>338</v>
      </c>
      <c r="X404" s="9">
        <f t="shared" si="50"/>
        <v>-4.3209876543209846E-2</v>
      </c>
      <c r="Y404" s="8">
        <f t="shared" si="51"/>
        <v>-14</v>
      </c>
      <c r="Z404" s="42" t="str">
        <f t="shared" si="52"/>
        <v>D. 240-500</v>
      </c>
      <c r="AA404" s="197">
        <v>338</v>
      </c>
      <c r="AB404" s="85">
        <f>IFERROR(Table14[[#This Row],[Phone number available]]/Table14[[#This Row],[Distinct leads]],0)</f>
        <v>1</v>
      </c>
      <c r="AC404" s="84">
        <v>162</v>
      </c>
      <c r="AD404" s="100">
        <f>IFERROR(Table14[[#This Row],[Email available]]/Table14[[#This Row],[Distinct leads]],0)</f>
        <v>0.47928994082840237</v>
      </c>
      <c r="AE404" s="81">
        <v>12</v>
      </c>
      <c r="AF404" s="102">
        <f>IFERROR(Table14[[#This Row],[HNI (as per customer segmentation)]]/Table14[[#This Row],[Phone number available]],0)</f>
        <v>3.5502958579881658E-2</v>
      </c>
      <c r="AG404" s="18">
        <v>212</v>
      </c>
      <c r="AH404" s="9">
        <f>IFERROR(Table14[[#This Row],[MB Registered]]/Table14[[#This Row],[Phone number available]],0)</f>
        <v>0.62721893491124259</v>
      </c>
      <c r="AI404" s="18">
        <v>74</v>
      </c>
      <c r="AJ404" s="9">
        <f>IFERROR(Table14[[#This Row],[IB Registered]]/Table14[[#This Row],[Phone number available]],0)</f>
        <v>0.21893491124260356</v>
      </c>
      <c r="AK404" s="18">
        <v>267</v>
      </c>
      <c r="AL404" s="9">
        <f>IFERROR(Table14[[#This Row],[MB Eligible]]/Table14[[#This Row],[Phone number available]],0)</f>
        <v>0.7899408284023669</v>
      </c>
      <c r="AM404" s="18">
        <v>144</v>
      </c>
      <c r="AN404" s="82">
        <f>IFERROR(Table14[[#This Row],[IB Eligible]]/Table14[[#This Row],[Phone number available]],0)</f>
        <v>0.42603550295857989</v>
      </c>
      <c r="AO404" s="98">
        <f>Table14[[#This Row],[Phone number available]]/$AT$2</f>
        <v>0.58680555555555558</v>
      </c>
    </row>
    <row r="405" spans="1:41" x14ac:dyDescent="0.35">
      <c r="A405" s="11">
        <v>428</v>
      </c>
      <c r="B405" s="5" t="s">
        <v>314</v>
      </c>
      <c r="C405" s="5" t="s">
        <v>356</v>
      </c>
      <c r="D405" s="5" t="s">
        <v>736</v>
      </c>
      <c r="E405" s="6">
        <v>34775</v>
      </c>
      <c r="F405" s="7">
        <f t="shared" ca="1" si="48"/>
        <v>30</v>
      </c>
      <c r="G405" s="5">
        <v>11</v>
      </c>
      <c r="H405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405" s="57">
        <v>32.950865</v>
      </c>
      <c r="J405" s="34">
        <v>10.32</v>
      </c>
      <c r="K405" s="34">
        <f t="shared" si="49"/>
        <v>43.270865000000001</v>
      </c>
      <c r="L405" s="67">
        <f t="shared" si="53"/>
        <v>1.5867811702576754E-3</v>
      </c>
      <c r="M405" s="34">
        <v>91.474171999999996</v>
      </c>
      <c r="N405" s="79">
        <f t="shared" si="54"/>
        <v>1.7130564475500362E-3</v>
      </c>
      <c r="O405" s="80">
        <v>8442</v>
      </c>
      <c r="P405" s="68">
        <f>Table14[[#This Row],[Customer Regisered on MB]]/$O$1</f>
        <v>2.8585756762366759E-3</v>
      </c>
      <c r="Q405" s="194">
        <v>25</v>
      </c>
      <c r="R405" s="107">
        <v>152</v>
      </c>
      <c r="S405" s="107">
        <v>29</v>
      </c>
      <c r="T405" s="107">
        <v>17</v>
      </c>
      <c r="U405" s="195">
        <v>0</v>
      </c>
      <c r="V405" s="16">
        <f>SUM(Table14[[#This Row],[MB Registration]:[Standalone upsell + Rnwl]])</f>
        <v>223</v>
      </c>
      <c r="W405" s="8">
        <v>238</v>
      </c>
      <c r="X405" s="9">
        <f t="shared" si="50"/>
        <v>-6.7264573991031362E-2</v>
      </c>
      <c r="Y405" s="8">
        <f t="shared" si="51"/>
        <v>-15</v>
      </c>
      <c r="Z405" s="42" t="str">
        <f t="shared" si="52"/>
        <v>C. 100-250</v>
      </c>
      <c r="AA405" s="197">
        <v>238</v>
      </c>
      <c r="AB405" s="85">
        <f>IFERROR(Table14[[#This Row],[Phone number available]]/Table14[[#This Row],[Distinct leads]],0)</f>
        <v>1</v>
      </c>
      <c r="AC405" s="84">
        <v>102</v>
      </c>
      <c r="AD405" s="100">
        <f>IFERROR(Table14[[#This Row],[Email available]]/Table14[[#This Row],[Distinct leads]],0)</f>
        <v>0.42857142857142855</v>
      </c>
      <c r="AE405" s="81">
        <v>15</v>
      </c>
      <c r="AF405" s="102">
        <f>IFERROR(Table14[[#This Row],[HNI (as per customer segmentation)]]/Table14[[#This Row],[Phone number available]],0)</f>
        <v>6.3025210084033612E-2</v>
      </c>
      <c r="AG405" s="18">
        <v>161</v>
      </c>
      <c r="AH405" s="9">
        <f>IFERROR(Table14[[#This Row],[MB Registered]]/Table14[[#This Row],[Phone number available]],0)</f>
        <v>0.67647058823529416</v>
      </c>
      <c r="AI405" s="18">
        <v>55</v>
      </c>
      <c r="AJ405" s="9">
        <f>IFERROR(Table14[[#This Row],[IB Registered]]/Table14[[#This Row],[Phone number available]],0)</f>
        <v>0.23109243697478993</v>
      </c>
      <c r="AK405" s="18">
        <v>179</v>
      </c>
      <c r="AL405" s="9">
        <f>IFERROR(Table14[[#This Row],[MB Eligible]]/Table14[[#This Row],[Phone number available]],0)</f>
        <v>0.75210084033613445</v>
      </c>
      <c r="AM405" s="18">
        <v>98</v>
      </c>
      <c r="AN405" s="82">
        <f>IFERROR(Table14[[#This Row],[IB Eligible]]/Table14[[#This Row],[Phone number available]],0)</f>
        <v>0.41176470588235292</v>
      </c>
      <c r="AO405" s="98">
        <f>Table14[[#This Row],[Phone number available]]/$AT$2</f>
        <v>0.41319444444444442</v>
      </c>
    </row>
    <row r="406" spans="1:41" x14ac:dyDescent="0.35">
      <c r="A406" s="11">
        <v>429</v>
      </c>
      <c r="B406" s="5" t="s">
        <v>314</v>
      </c>
      <c r="C406" s="5" t="s">
        <v>356</v>
      </c>
      <c r="D406" s="5" t="s">
        <v>737</v>
      </c>
      <c r="E406" s="6">
        <v>35139</v>
      </c>
      <c r="F406" s="7">
        <f t="shared" ca="1" si="48"/>
        <v>29</v>
      </c>
      <c r="G406" s="5">
        <v>5</v>
      </c>
      <c r="H40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06" s="57">
        <v>8.9332639999999994</v>
      </c>
      <c r="J406" s="34">
        <v>2.767261</v>
      </c>
      <c r="K406" s="34">
        <f t="shared" si="49"/>
        <v>11.700524999999999</v>
      </c>
      <c r="L406" s="67">
        <f t="shared" si="53"/>
        <v>4.2906867593539403E-4</v>
      </c>
      <c r="M406" s="34">
        <v>15.896647</v>
      </c>
      <c r="N406" s="79">
        <f t="shared" si="54"/>
        <v>2.9769991946772631E-4</v>
      </c>
      <c r="O406" s="80">
        <v>2406</v>
      </c>
      <c r="P406" s="68">
        <f>Table14[[#This Row],[Customer Regisered on MB]]/$O$1</f>
        <v>8.1470422613426233E-4</v>
      </c>
      <c r="Q406" s="194">
        <v>20</v>
      </c>
      <c r="R406" s="107">
        <v>65</v>
      </c>
      <c r="S406" s="107">
        <v>5</v>
      </c>
      <c r="T406" s="107">
        <v>8</v>
      </c>
      <c r="U406" s="195">
        <v>0</v>
      </c>
      <c r="V406" s="16">
        <f>SUM(Table14[[#This Row],[MB Registration]:[Standalone upsell + Rnwl]])</f>
        <v>98</v>
      </c>
      <c r="W406" s="8">
        <v>101</v>
      </c>
      <c r="X406" s="9">
        <f t="shared" si="50"/>
        <v>-3.0612244897959107E-2</v>
      </c>
      <c r="Y406" s="8">
        <f t="shared" si="51"/>
        <v>-3</v>
      </c>
      <c r="Z406" s="42" t="str">
        <f t="shared" si="52"/>
        <v>C. 100-250</v>
      </c>
      <c r="AA406" s="197">
        <v>101</v>
      </c>
      <c r="AB406" s="85">
        <f>IFERROR(Table14[[#This Row],[Phone number available]]/Table14[[#This Row],[Distinct leads]],0)</f>
        <v>1</v>
      </c>
      <c r="AC406" s="84">
        <v>43</v>
      </c>
      <c r="AD406" s="100">
        <f>IFERROR(Table14[[#This Row],[Email available]]/Table14[[#This Row],[Distinct leads]],0)</f>
        <v>0.42574257425742573</v>
      </c>
      <c r="AE406" s="81">
        <v>2</v>
      </c>
      <c r="AF406" s="102">
        <f>IFERROR(Table14[[#This Row],[HNI (as per customer segmentation)]]/Table14[[#This Row],[Phone number available]],0)</f>
        <v>1.9801980198019802E-2</v>
      </c>
      <c r="AG406" s="18">
        <v>54</v>
      </c>
      <c r="AH406" s="9">
        <f>IFERROR(Table14[[#This Row],[MB Registered]]/Table14[[#This Row],[Phone number available]],0)</f>
        <v>0.53465346534653468</v>
      </c>
      <c r="AI406" s="18">
        <v>17</v>
      </c>
      <c r="AJ406" s="9">
        <f>IFERROR(Table14[[#This Row],[IB Registered]]/Table14[[#This Row],[Phone number available]],0)</f>
        <v>0.16831683168316833</v>
      </c>
      <c r="AK406" s="18">
        <v>74</v>
      </c>
      <c r="AL406" s="9">
        <f>IFERROR(Table14[[#This Row],[MB Eligible]]/Table14[[#This Row],[Phone number available]],0)</f>
        <v>0.73267326732673266</v>
      </c>
      <c r="AM406" s="18">
        <v>39</v>
      </c>
      <c r="AN406" s="82">
        <f>IFERROR(Table14[[#This Row],[IB Eligible]]/Table14[[#This Row],[Phone number available]],0)</f>
        <v>0.38613861386138615</v>
      </c>
      <c r="AO406" s="98">
        <f>Table14[[#This Row],[Phone number available]]/$AT$2</f>
        <v>0.17534722222222221</v>
      </c>
    </row>
    <row r="407" spans="1:41" x14ac:dyDescent="0.35">
      <c r="A407" s="11">
        <v>430</v>
      </c>
      <c r="B407" s="5" t="s">
        <v>213</v>
      </c>
      <c r="C407" s="5" t="s">
        <v>175</v>
      </c>
      <c r="D407" s="5" t="s">
        <v>738</v>
      </c>
      <c r="E407" s="6">
        <v>35333</v>
      </c>
      <c r="F407" s="7">
        <f t="shared" ca="1" si="48"/>
        <v>28</v>
      </c>
      <c r="G407" s="5">
        <v>8</v>
      </c>
      <c r="H40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07" s="57">
        <v>8.872992</v>
      </c>
      <c r="J407" s="34">
        <v>5.4120619999999997</v>
      </c>
      <c r="K407" s="34">
        <f t="shared" si="49"/>
        <v>14.285053999999999</v>
      </c>
      <c r="L407" s="67">
        <f t="shared" si="53"/>
        <v>5.2384565696373493E-4</v>
      </c>
      <c r="M407" s="34">
        <v>19.450016000000002</v>
      </c>
      <c r="N407" s="79">
        <f t="shared" si="54"/>
        <v>3.6424462321179982E-4</v>
      </c>
      <c r="O407" s="80">
        <v>4490</v>
      </c>
      <c r="P407" s="68">
        <f>Table14[[#This Row],[Customer Regisered on MB]]/$O$1</f>
        <v>1.5203748858449034E-3</v>
      </c>
      <c r="Q407" s="194">
        <v>14</v>
      </c>
      <c r="R407" s="107">
        <v>76</v>
      </c>
      <c r="S407" s="107">
        <v>13</v>
      </c>
      <c r="T407" s="107">
        <v>5</v>
      </c>
      <c r="U407" s="195">
        <v>0</v>
      </c>
      <c r="V407" s="16">
        <f>SUM(Table14[[#This Row],[MB Registration]:[Standalone upsell + Rnwl]])</f>
        <v>108</v>
      </c>
      <c r="W407" s="8">
        <v>111</v>
      </c>
      <c r="X407" s="9">
        <f t="shared" si="50"/>
        <v>-2.7777777777777679E-2</v>
      </c>
      <c r="Y407" s="8">
        <f t="shared" si="51"/>
        <v>-3</v>
      </c>
      <c r="Z407" s="42" t="str">
        <f t="shared" si="52"/>
        <v>C. 100-250</v>
      </c>
      <c r="AA407" s="197">
        <v>111</v>
      </c>
      <c r="AB407" s="85">
        <f>IFERROR(Table14[[#This Row],[Phone number available]]/Table14[[#This Row],[Distinct leads]],0)</f>
        <v>1</v>
      </c>
      <c r="AC407" s="84">
        <v>45</v>
      </c>
      <c r="AD407" s="100">
        <f>IFERROR(Table14[[#This Row],[Email available]]/Table14[[#This Row],[Distinct leads]],0)</f>
        <v>0.40540540540540543</v>
      </c>
      <c r="AE407" s="81">
        <v>7</v>
      </c>
      <c r="AF407" s="102">
        <f>IFERROR(Table14[[#This Row],[HNI (as per customer segmentation)]]/Table14[[#This Row],[Phone number available]],0)</f>
        <v>6.3063063063063057E-2</v>
      </c>
      <c r="AG407" s="18">
        <v>67</v>
      </c>
      <c r="AH407" s="9">
        <f>IFERROR(Table14[[#This Row],[MB Registered]]/Table14[[#This Row],[Phone number available]],0)</f>
        <v>0.60360360360360366</v>
      </c>
      <c r="AI407" s="18">
        <v>45</v>
      </c>
      <c r="AJ407" s="9">
        <f>IFERROR(Table14[[#This Row],[IB Registered]]/Table14[[#This Row],[Phone number available]],0)</f>
        <v>0.40540540540540543</v>
      </c>
      <c r="AK407" s="18">
        <v>80</v>
      </c>
      <c r="AL407" s="9">
        <f>IFERROR(Table14[[#This Row],[MB Eligible]]/Table14[[#This Row],[Phone number available]],0)</f>
        <v>0.72072072072072069</v>
      </c>
      <c r="AM407" s="18">
        <v>55</v>
      </c>
      <c r="AN407" s="82">
        <f>IFERROR(Table14[[#This Row],[IB Eligible]]/Table14[[#This Row],[Phone number available]],0)</f>
        <v>0.49549549549549549</v>
      </c>
      <c r="AO407" s="98">
        <f>Table14[[#This Row],[Phone number available]]/$AT$2</f>
        <v>0.19270833333333334</v>
      </c>
    </row>
    <row r="408" spans="1:41" x14ac:dyDescent="0.35">
      <c r="A408" s="11">
        <v>431</v>
      </c>
      <c r="B408" s="5" t="s">
        <v>314</v>
      </c>
      <c r="C408" s="5" t="s">
        <v>356</v>
      </c>
      <c r="D408" s="5" t="s">
        <v>739</v>
      </c>
      <c r="E408" s="6">
        <v>35501</v>
      </c>
      <c r="F408" s="7">
        <f t="shared" ca="1" si="48"/>
        <v>28</v>
      </c>
      <c r="G408" s="5">
        <v>9</v>
      </c>
      <c r="H40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08" s="57">
        <v>15.161908</v>
      </c>
      <c r="J408" s="34">
        <v>14.319061</v>
      </c>
      <c r="K408" s="34">
        <f t="shared" si="49"/>
        <v>29.480969000000002</v>
      </c>
      <c r="L408" s="67">
        <f t="shared" si="53"/>
        <v>1.0810933982981447E-3</v>
      </c>
      <c r="M408" s="34">
        <v>24.777197999999999</v>
      </c>
      <c r="N408" s="79">
        <f t="shared" si="54"/>
        <v>4.6400790363124427E-4</v>
      </c>
      <c r="O408" s="80">
        <v>4724</v>
      </c>
      <c r="P408" s="68">
        <f>Table14[[#This Row],[Customer Regisered on MB]]/$O$1</f>
        <v>1.5996104589602058E-3</v>
      </c>
      <c r="Q408" s="194">
        <v>82</v>
      </c>
      <c r="R408" s="107">
        <v>56</v>
      </c>
      <c r="S408" s="107">
        <v>13</v>
      </c>
      <c r="T408" s="107">
        <v>5</v>
      </c>
      <c r="U408" s="195">
        <v>0</v>
      </c>
      <c r="V408" s="16">
        <f>SUM(Table14[[#This Row],[MB Registration]:[Standalone upsell + Rnwl]])</f>
        <v>156</v>
      </c>
      <c r="W408" s="8">
        <v>171</v>
      </c>
      <c r="X408" s="9">
        <f t="shared" si="50"/>
        <v>-9.6153846153846256E-2</v>
      </c>
      <c r="Y408" s="8">
        <f t="shared" si="51"/>
        <v>-15</v>
      </c>
      <c r="Z408" s="42" t="str">
        <f t="shared" si="52"/>
        <v>C. 100-250</v>
      </c>
      <c r="AA408" s="197">
        <v>171</v>
      </c>
      <c r="AB408" s="85">
        <f>IFERROR(Table14[[#This Row],[Phone number available]]/Table14[[#This Row],[Distinct leads]],0)</f>
        <v>1</v>
      </c>
      <c r="AC408" s="84">
        <v>43</v>
      </c>
      <c r="AD408" s="100">
        <f>IFERROR(Table14[[#This Row],[Email available]]/Table14[[#This Row],[Distinct leads]],0)</f>
        <v>0.25146198830409355</v>
      </c>
      <c r="AE408" s="81">
        <v>5</v>
      </c>
      <c r="AF408" s="102">
        <f>IFERROR(Table14[[#This Row],[HNI (as per customer segmentation)]]/Table14[[#This Row],[Phone number available]],0)</f>
        <v>2.9239766081871343E-2</v>
      </c>
      <c r="AG408" s="18">
        <v>59</v>
      </c>
      <c r="AH408" s="9">
        <f>IFERROR(Table14[[#This Row],[MB Registered]]/Table14[[#This Row],[Phone number available]],0)</f>
        <v>0.34502923976608185</v>
      </c>
      <c r="AI408" s="18">
        <v>25</v>
      </c>
      <c r="AJ408" s="9">
        <f>IFERROR(Table14[[#This Row],[IB Registered]]/Table14[[#This Row],[Phone number available]],0)</f>
        <v>0.14619883040935672</v>
      </c>
      <c r="AK408" s="18">
        <v>151</v>
      </c>
      <c r="AL408" s="9">
        <f>IFERROR(Table14[[#This Row],[MB Eligible]]/Table14[[#This Row],[Phone number available]],0)</f>
        <v>0.88304093567251463</v>
      </c>
      <c r="AM408" s="18">
        <v>48</v>
      </c>
      <c r="AN408" s="82">
        <f>IFERROR(Table14[[#This Row],[IB Eligible]]/Table14[[#This Row],[Phone number available]],0)</f>
        <v>0.2807017543859649</v>
      </c>
      <c r="AO408" s="98">
        <f>Table14[[#This Row],[Phone number available]]/$AT$2</f>
        <v>0.296875</v>
      </c>
    </row>
    <row r="409" spans="1:41" x14ac:dyDescent="0.35">
      <c r="A409" s="11">
        <v>432</v>
      </c>
      <c r="B409" s="5" t="s">
        <v>179</v>
      </c>
      <c r="C409" s="5" t="s">
        <v>356</v>
      </c>
      <c r="D409" s="5" t="s">
        <v>740</v>
      </c>
      <c r="E409" s="6">
        <v>36238</v>
      </c>
      <c r="F409" s="7">
        <f t="shared" ca="1" si="48"/>
        <v>26</v>
      </c>
      <c r="G409" s="5">
        <v>6</v>
      </c>
      <c r="H40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09" s="57">
        <v>16.842172000000001</v>
      </c>
      <c r="J409" s="34">
        <v>3.2570869999999998</v>
      </c>
      <c r="K409" s="34">
        <f t="shared" si="49"/>
        <v>20.099259</v>
      </c>
      <c r="L409" s="67">
        <f t="shared" si="53"/>
        <v>7.3705773428222687E-4</v>
      </c>
      <c r="M409" s="34">
        <v>23.319673000000002</v>
      </c>
      <c r="N409" s="79">
        <f t="shared" si="54"/>
        <v>4.3671252020087707E-4</v>
      </c>
      <c r="O409" s="80">
        <v>2727</v>
      </c>
      <c r="P409" s="68">
        <f>Table14[[#This Row],[Customer Regisered on MB]]/$O$1</f>
        <v>9.2339917899756166E-4</v>
      </c>
      <c r="Q409" s="194">
        <v>54</v>
      </c>
      <c r="R409" s="107">
        <v>135</v>
      </c>
      <c r="S409" s="107">
        <v>2</v>
      </c>
      <c r="T409" s="107">
        <v>10</v>
      </c>
      <c r="U409" s="195">
        <v>0</v>
      </c>
      <c r="V409" s="16">
        <f>SUM(Table14[[#This Row],[MB Registration]:[Standalone upsell + Rnwl]])</f>
        <v>201</v>
      </c>
      <c r="W409" s="8">
        <v>202</v>
      </c>
      <c r="X409" s="9">
        <f t="shared" si="50"/>
        <v>-4.9751243781095411E-3</v>
      </c>
      <c r="Y409" s="8">
        <f t="shared" si="51"/>
        <v>-1</v>
      </c>
      <c r="Z409" s="42" t="str">
        <f t="shared" si="52"/>
        <v>C. 100-250</v>
      </c>
      <c r="AA409" s="197">
        <v>201</v>
      </c>
      <c r="AB409" s="85">
        <f>IFERROR(Table14[[#This Row],[Phone number available]]/Table14[[#This Row],[Distinct leads]],0)</f>
        <v>0.99504950495049505</v>
      </c>
      <c r="AC409" s="84">
        <v>80</v>
      </c>
      <c r="AD409" s="100">
        <f>IFERROR(Table14[[#This Row],[Email available]]/Table14[[#This Row],[Distinct leads]],0)</f>
        <v>0.39603960396039606</v>
      </c>
      <c r="AE409" s="81">
        <v>13</v>
      </c>
      <c r="AF409" s="102">
        <f>IFERROR(Table14[[#This Row],[HNI (as per customer segmentation)]]/Table14[[#This Row],[Phone number available]],0)</f>
        <v>6.4676616915422883E-2</v>
      </c>
      <c r="AG409" s="18">
        <v>91</v>
      </c>
      <c r="AH409" s="9">
        <f>IFERROR(Table14[[#This Row],[MB Registered]]/Table14[[#This Row],[Phone number available]],0)</f>
        <v>0.45273631840796019</v>
      </c>
      <c r="AI409" s="18">
        <v>27</v>
      </c>
      <c r="AJ409" s="9">
        <f>IFERROR(Table14[[#This Row],[IB Registered]]/Table14[[#This Row],[Phone number available]],0)</f>
        <v>0.13432835820895522</v>
      </c>
      <c r="AK409" s="18">
        <v>146</v>
      </c>
      <c r="AL409" s="9">
        <f>IFERROR(Table14[[#This Row],[MB Eligible]]/Table14[[#This Row],[Phone number available]],0)</f>
        <v>0.72636815920398012</v>
      </c>
      <c r="AM409" s="18">
        <v>63</v>
      </c>
      <c r="AN409" s="82">
        <f>IFERROR(Table14[[#This Row],[IB Eligible]]/Table14[[#This Row],[Phone number available]],0)</f>
        <v>0.31343283582089554</v>
      </c>
      <c r="AO409" s="98">
        <f>Table14[[#This Row],[Phone number available]]/$AT$2</f>
        <v>0.34895833333333331</v>
      </c>
    </row>
    <row r="410" spans="1:41" x14ac:dyDescent="0.35">
      <c r="A410" s="11">
        <v>433</v>
      </c>
      <c r="B410" s="5" t="s">
        <v>316</v>
      </c>
      <c r="C410" s="5" t="s">
        <v>356</v>
      </c>
      <c r="D410" s="5" t="s">
        <v>741</v>
      </c>
      <c r="E410" s="6">
        <v>39167</v>
      </c>
      <c r="F410" s="7">
        <f t="shared" ca="1" si="48"/>
        <v>18</v>
      </c>
      <c r="G410" s="5">
        <v>6</v>
      </c>
      <c r="H41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10" s="57">
        <v>11.291301000000001</v>
      </c>
      <c r="J410" s="34">
        <v>3.3815569999999999</v>
      </c>
      <c r="K410" s="34">
        <f t="shared" si="49"/>
        <v>14.672858000000002</v>
      </c>
      <c r="L410" s="67">
        <f t="shared" si="53"/>
        <v>5.3806677514453886E-4</v>
      </c>
      <c r="M410" s="34">
        <v>37.565733999999999</v>
      </c>
      <c r="N410" s="79">
        <f t="shared" si="54"/>
        <v>7.0350156146425263E-4</v>
      </c>
      <c r="O410" s="80">
        <v>3326</v>
      </c>
      <c r="P410" s="68">
        <f>Table14[[#This Row],[Customer Regisered on MB]]/$O$1</f>
        <v>1.1262287016303228E-3</v>
      </c>
      <c r="Q410" s="194">
        <v>25</v>
      </c>
      <c r="R410" s="107">
        <v>150</v>
      </c>
      <c r="S410" s="107">
        <v>15</v>
      </c>
      <c r="T410" s="107">
        <v>11</v>
      </c>
      <c r="U410" s="195">
        <v>0</v>
      </c>
      <c r="V410" s="16">
        <f>SUM(Table14[[#This Row],[MB Registration]:[Standalone upsell + Rnwl]])</f>
        <v>201</v>
      </c>
      <c r="W410" s="8">
        <v>200</v>
      </c>
      <c r="X410" s="9">
        <f t="shared" si="50"/>
        <v>4.9751243781094301E-3</v>
      </c>
      <c r="Y410" s="8">
        <f t="shared" si="51"/>
        <v>1</v>
      </c>
      <c r="Z410" s="42" t="str">
        <f t="shared" si="52"/>
        <v>C. 100-250</v>
      </c>
      <c r="AA410" s="197">
        <v>200</v>
      </c>
      <c r="AB410" s="85">
        <f>IFERROR(Table14[[#This Row],[Phone number available]]/Table14[[#This Row],[Distinct leads]],0)</f>
        <v>1</v>
      </c>
      <c r="AC410" s="84">
        <v>120</v>
      </c>
      <c r="AD410" s="100">
        <f>IFERROR(Table14[[#This Row],[Email available]]/Table14[[#This Row],[Distinct leads]],0)</f>
        <v>0.6</v>
      </c>
      <c r="AE410" s="81">
        <v>22</v>
      </c>
      <c r="AF410" s="102">
        <f>IFERROR(Table14[[#This Row],[HNI (as per customer segmentation)]]/Table14[[#This Row],[Phone number available]],0)</f>
        <v>0.11</v>
      </c>
      <c r="AG410" s="18">
        <v>140</v>
      </c>
      <c r="AH410" s="9">
        <f>IFERROR(Table14[[#This Row],[MB Registered]]/Table14[[#This Row],[Phone number available]],0)</f>
        <v>0.7</v>
      </c>
      <c r="AI410" s="18">
        <v>45</v>
      </c>
      <c r="AJ410" s="9">
        <f>IFERROR(Table14[[#This Row],[IB Registered]]/Table14[[#This Row],[Phone number available]],0)</f>
        <v>0.22500000000000001</v>
      </c>
      <c r="AK410" s="18">
        <v>175</v>
      </c>
      <c r="AL410" s="9">
        <f>IFERROR(Table14[[#This Row],[MB Eligible]]/Table14[[#This Row],[Phone number available]],0)</f>
        <v>0.875</v>
      </c>
      <c r="AM410" s="18">
        <v>107</v>
      </c>
      <c r="AN410" s="82">
        <f>IFERROR(Table14[[#This Row],[IB Eligible]]/Table14[[#This Row],[Phone number available]],0)</f>
        <v>0.53500000000000003</v>
      </c>
      <c r="AO410" s="98">
        <f>Table14[[#This Row],[Phone number available]]/$AT$2</f>
        <v>0.34722222222222221</v>
      </c>
    </row>
    <row r="411" spans="1:41" x14ac:dyDescent="0.35">
      <c r="A411" s="11">
        <v>434</v>
      </c>
      <c r="B411" s="5" t="s">
        <v>315</v>
      </c>
      <c r="C411" s="5" t="s">
        <v>340</v>
      </c>
      <c r="D411" s="5" t="s">
        <v>742</v>
      </c>
      <c r="E411" s="6">
        <v>36941</v>
      </c>
      <c r="F411" s="7">
        <f t="shared" ca="1" si="48"/>
        <v>24</v>
      </c>
      <c r="G411" s="5">
        <v>7</v>
      </c>
      <c r="H41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11" s="57">
        <v>25.278243</v>
      </c>
      <c r="J411" s="34">
        <v>11.500595000000001</v>
      </c>
      <c r="K411" s="34">
        <f t="shared" si="49"/>
        <v>36.778838</v>
      </c>
      <c r="L411" s="67">
        <f t="shared" si="53"/>
        <v>1.3487127563166915E-3</v>
      </c>
      <c r="M411" s="34">
        <v>127.27926600000001</v>
      </c>
      <c r="N411" s="79">
        <f t="shared" si="54"/>
        <v>2.3835861259365772E-3</v>
      </c>
      <c r="O411" s="80">
        <v>2787</v>
      </c>
      <c r="P411" s="68">
        <f>Table14[[#This Row],[Customer Regisered on MB]]/$O$1</f>
        <v>9.4371599261686991E-4</v>
      </c>
      <c r="Q411" s="194">
        <v>85</v>
      </c>
      <c r="R411" s="107">
        <v>256</v>
      </c>
      <c r="S411" s="107">
        <v>22</v>
      </c>
      <c r="T411" s="107">
        <v>20</v>
      </c>
      <c r="U411" s="195">
        <v>0</v>
      </c>
      <c r="V411" s="16">
        <f>SUM(Table14[[#This Row],[MB Registration]:[Standalone upsell + Rnwl]])</f>
        <v>383</v>
      </c>
      <c r="W411" s="8">
        <v>386</v>
      </c>
      <c r="X411" s="9">
        <f t="shared" si="50"/>
        <v>-7.8328981723236879E-3</v>
      </c>
      <c r="Y411" s="8">
        <f t="shared" si="51"/>
        <v>-3</v>
      </c>
      <c r="Z411" s="42" t="str">
        <f t="shared" si="52"/>
        <v>D. 240-500</v>
      </c>
      <c r="AA411" s="197">
        <v>386</v>
      </c>
      <c r="AB411" s="85">
        <f>IFERROR(Table14[[#This Row],[Phone number available]]/Table14[[#This Row],[Distinct leads]],0)</f>
        <v>1</v>
      </c>
      <c r="AC411" s="84">
        <v>206</v>
      </c>
      <c r="AD411" s="100">
        <f>IFERROR(Table14[[#This Row],[Email available]]/Table14[[#This Row],[Distinct leads]],0)</f>
        <v>0.53367875647668395</v>
      </c>
      <c r="AE411" s="81">
        <v>25</v>
      </c>
      <c r="AF411" s="102">
        <f>IFERROR(Table14[[#This Row],[HNI (as per customer segmentation)]]/Table14[[#This Row],[Phone number available]],0)</f>
        <v>6.4766839378238336E-2</v>
      </c>
      <c r="AG411" s="18">
        <v>153</v>
      </c>
      <c r="AH411" s="9">
        <f>IFERROR(Table14[[#This Row],[MB Registered]]/Table14[[#This Row],[Phone number available]],0)</f>
        <v>0.39637305699481867</v>
      </c>
      <c r="AI411" s="18">
        <v>133</v>
      </c>
      <c r="AJ411" s="9">
        <f>IFERROR(Table14[[#This Row],[IB Registered]]/Table14[[#This Row],[Phone number available]],0)</f>
        <v>0.34455958549222798</v>
      </c>
      <c r="AK411" s="18">
        <v>304</v>
      </c>
      <c r="AL411" s="9">
        <f>IFERROR(Table14[[#This Row],[MB Eligible]]/Table14[[#This Row],[Phone number available]],0)</f>
        <v>0.78756476683937826</v>
      </c>
      <c r="AM411" s="18">
        <v>216</v>
      </c>
      <c r="AN411" s="82">
        <f>IFERROR(Table14[[#This Row],[IB Eligible]]/Table14[[#This Row],[Phone number available]],0)</f>
        <v>0.55958549222797926</v>
      </c>
      <c r="AO411" s="98">
        <f>Table14[[#This Row],[Phone number available]]/$AT$2</f>
        <v>0.67013888888888884</v>
      </c>
    </row>
    <row r="412" spans="1:41" x14ac:dyDescent="0.35">
      <c r="A412" s="11">
        <v>435</v>
      </c>
      <c r="B412" s="5" t="s">
        <v>315</v>
      </c>
      <c r="C412" s="5" t="s">
        <v>356</v>
      </c>
      <c r="D412" s="5" t="s">
        <v>743</v>
      </c>
      <c r="E412" s="6">
        <v>38462</v>
      </c>
      <c r="F412" s="7">
        <f t="shared" ca="1" si="48"/>
        <v>20</v>
      </c>
      <c r="G412" s="5">
        <v>6</v>
      </c>
      <c r="H41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12" s="57">
        <v>21.805371999999998</v>
      </c>
      <c r="J412" s="34">
        <v>3.697476</v>
      </c>
      <c r="K412" s="34">
        <f t="shared" si="49"/>
        <v>25.502848</v>
      </c>
      <c r="L412" s="67">
        <f t="shared" si="53"/>
        <v>9.3521215705633836E-4</v>
      </c>
      <c r="M412" s="34">
        <v>73.998687000000004</v>
      </c>
      <c r="N412" s="79">
        <f t="shared" si="54"/>
        <v>1.3857892900696282E-3</v>
      </c>
      <c r="O412" s="80">
        <v>4426</v>
      </c>
      <c r="P412" s="68">
        <f>Table14[[#This Row],[Customer Regisered on MB]]/$O$1</f>
        <v>1.4987036179843079E-3</v>
      </c>
      <c r="Q412" s="194">
        <v>14</v>
      </c>
      <c r="R412" s="107">
        <v>188</v>
      </c>
      <c r="S412" s="107">
        <v>9</v>
      </c>
      <c r="T412" s="107">
        <v>17</v>
      </c>
      <c r="U412" s="195">
        <v>0</v>
      </c>
      <c r="V412" s="16">
        <f>SUM(Table14[[#This Row],[MB Registration]:[Standalone upsell + Rnwl]])</f>
        <v>228</v>
      </c>
      <c r="W412" s="8">
        <v>231</v>
      </c>
      <c r="X412" s="9">
        <f t="shared" si="50"/>
        <v>-1.3157894736842035E-2</v>
      </c>
      <c r="Y412" s="8">
        <f t="shared" si="51"/>
        <v>-3</v>
      </c>
      <c r="Z412" s="42" t="str">
        <f t="shared" si="52"/>
        <v>C. 100-250</v>
      </c>
      <c r="AA412" s="197">
        <v>231</v>
      </c>
      <c r="AB412" s="85">
        <f>IFERROR(Table14[[#This Row],[Phone number available]]/Table14[[#This Row],[Distinct leads]],0)</f>
        <v>1</v>
      </c>
      <c r="AC412" s="84">
        <v>140</v>
      </c>
      <c r="AD412" s="100">
        <f>IFERROR(Table14[[#This Row],[Email available]]/Table14[[#This Row],[Distinct leads]],0)</f>
        <v>0.60606060606060608</v>
      </c>
      <c r="AE412" s="81">
        <v>21</v>
      </c>
      <c r="AF412" s="102">
        <f>IFERROR(Table14[[#This Row],[HNI (as per customer segmentation)]]/Table14[[#This Row],[Phone number available]],0)</f>
        <v>9.0909090909090912E-2</v>
      </c>
      <c r="AG412" s="18">
        <v>150</v>
      </c>
      <c r="AH412" s="9">
        <f>IFERROR(Table14[[#This Row],[MB Registered]]/Table14[[#This Row],[Phone number available]],0)</f>
        <v>0.64935064935064934</v>
      </c>
      <c r="AI412" s="18">
        <v>56</v>
      </c>
      <c r="AJ412" s="9">
        <f>IFERROR(Table14[[#This Row],[IB Registered]]/Table14[[#This Row],[Phone number available]],0)</f>
        <v>0.24242424242424243</v>
      </c>
      <c r="AK412" s="18">
        <v>161</v>
      </c>
      <c r="AL412" s="9">
        <f>IFERROR(Table14[[#This Row],[MB Eligible]]/Table14[[#This Row],[Phone number available]],0)</f>
        <v>0.69696969696969702</v>
      </c>
      <c r="AM412" s="18">
        <v>97</v>
      </c>
      <c r="AN412" s="82">
        <f>IFERROR(Table14[[#This Row],[IB Eligible]]/Table14[[#This Row],[Phone number available]],0)</f>
        <v>0.41991341991341991</v>
      </c>
      <c r="AO412" s="98">
        <f>Table14[[#This Row],[Phone number available]]/$AT$2</f>
        <v>0.40104166666666669</v>
      </c>
    </row>
    <row r="413" spans="1:41" x14ac:dyDescent="0.35">
      <c r="A413" s="11">
        <v>436</v>
      </c>
      <c r="B413" s="5" t="s">
        <v>315</v>
      </c>
      <c r="C413" s="5" t="s">
        <v>340</v>
      </c>
      <c r="D413" s="5" t="s">
        <v>744</v>
      </c>
      <c r="E413" s="6">
        <v>38895</v>
      </c>
      <c r="F413" s="7">
        <f t="shared" ca="1" si="48"/>
        <v>18</v>
      </c>
      <c r="G413" s="5">
        <v>6</v>
      </c>
      <c r="H41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13" s="57">
        <v>17.907253999999998</v>
      </c>
      <c r="J413" s="34">
        <v>12.652932</v>
      </c>
      <c r="K413" s="34">
        <f t="shared" si="49"/>
        <v>30.560185999999998</v>
      </c>
      <c r="L413" s="67">
        <f t="shared" si="53"/>
        <v>1.12066924717988E-3</v>
      </c>
      <c r="M413" s="34">
        <v>93.299852000000001</v>
      </c>
      <c r="N413" s="79">
        <f t="shared" si="54"/>
        <v>1.7472463486640159E-3</v>
      </c>
      <c r="O413" s="80">
        <v>3155</v>
      </c>
      <c r="P413" s="68">
        <f>Table14[[#This Row],[Customer Regisered on MB]]/$O$1</f>
        <v>1.0683257828152941E-3</v>
      </c>
      <c r="Q413" s="194">
        <v>28</v>
      </c>
      <c r="R413" s="107">
        <v>241</v>
      </c>
      <c r="S413" s="107">
        <v>13</v>
      </c>
      <c r="T413" s="107">
        <v>18</v>
      </c>
      <c r="U413" s="195">
        <v>0</v>
      </c>
      <c r="V413" s="16">
        <f>SUM(Table14[[#This Row],[MB Registration]:[Standalone upsell + Rnwl]])</f>
        <v>300</v>
      </c>
      <c r="W413" s="8">
        <v>299</v>
      </c>
      <c r="X413" s="9">
        <f t="shared" si="50"/>
        <v>3.3333333333332993E-3</v>
      </c>
      <c r="Y413" s="8">
        <f t="shared" si="51"/>
        <v>1</v>
      </c>
      <c r="Z413" s="42" t="str">
        <f t="shared" si="52"/>
        <v>D. 240-500</v>
      </c>
      <c r="AA413" s="197">
        <v>299</v>
      </c>
      <c r="AB413" s="85">
        <f>IFERROR(Table14[[#This Row],[Phone number available]]/Table14[[#This Row],[Distinct leads]],0)</f>
        <v>1</v>
      </c>
      <c r="AC413" s="84">
        <v>143</v>
      </c>
      <c r="AD413" s="100">
        <f>IFERROR(Table14[[#This Row],[Email available]]/Table14[[#This Row],[Distinct leads]],0)</f>
        <v>0.47826086956521741</v>
      </c>
      <c r="AE413" s="81">
        <v>17</v>
      </c>
      <c r="AF413" s="102">
        <f>IFERROR(Table14[[#This Row],[HNI (as per customer segmentation)]]/Table14[[#This Row],[Phone number available]],0)</f>
        <v>5.6856187290969896E-2</v>
      </c>
      <c r="AG413" s="18">
        <v>153</v>
      </c>
      <c r="AH413" s="9">
        <f>IFERROR(Table14[[#This Row],[MB Registered]]/Table14[[#This Row],[Phone number available]],0)</f>
        <v>0.51170568561872909</v>
      </c>
      <c r="AI413" s="18">
        <v>100</v>
      </c>
      <c r="AJ413" s="9">
        <f>IFERROR(Table14[[#This Row],[IB Registered]]/Table14[[#This Row],[Phone number available]],0)</f>
        <v>0.33444816053511706</v>
      </c>
      <c r="AK413" s="18">
        <v>207</v>
      </c>
      <c r="AL413" s="9">
        <f>IFERROR(Table14[[#This Row],[MB Eligible]]/Table14[[#This Row],[Phone number available]],0)</f>
        <v>0.69230769230769229</v>
      </c>
      <c r="AM413" s="18">
        <v>147</v>
      </c>
      <c r="AN413" s="82">
        <f>IFERROR(Table14[[#This Row],[IB Eligible]]/Table14[[#This Row],[Phone number available]],0)</f>
        <v>0.49163879598662208</v>
      </c>
      <c r="AO413" s="98">
        <f>Table14[[#This Row],[Phone number available]]/$AT$2</f>
        <v>0.51909722222222221</v>
      </c>
    </row>
    <row r="414" spans="1:41" x14ac:dyDescent="0.35">
      <c r="A414" s="11">
        <v>437</v>
      </c>
      <c r="B414" s="5" t="s">
        <v>313</v>
      </c>
      <c r="C414" s="5" t="s">
        <v>340</v>
      </c>
      <c r="D414" s="5" t="s">
        <v>745</v>
      </c>
      <c r="E414" s="6">
        <v>39147</v>
      </c>
      <c r="F414" s="7">
        <f t="shared" ca="1" si="48"/>
        <v>18</v>
      </c>
      <c r="G414" s="5">
        <v>6</v>
      </c>
      <c r="H41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14" s="57">
        <v>19.686087000000001</v>
      </c>
      <c r="J414" s="34">
        <v>6.5585519999999997</v>
      </c>
      <c r="K414" s="34">
        <f t="shared" si="49"/>
        <v>26.244638999999999</v>
      </c>
      <c r="L414" s="67">
        <f t="shared" si="53"/>
        <v>9.6241429389983825E-4</v>
      </c>
      <c r="M414" s="34">
        <v>90.193629999999999</v>
      </c>
      <c r="N414" s="79">
        <f t="shared" si="54"/>
        <v>1.689075462737639E-3</v>
      </c>
      <c r="O414" s="80">
        <v>2752</v>
      </c>
      <c r="P414" s="68">
        <f>Table14[[#This Row],[Customer Regisered on MB]]/$O$1</f>
        <v>9.3186451800560675E-4</v>
      </c>
      <c r="Q414" s="194">
        <v>67</v>
      </c>
      <c r="R414" s="107">
        <v>169</v>
      </c>
      <c r="S414" s="107">
        <v>17</v>
      </c>
      <c r="T414" s="107">
        <v>5</v>
      </c>
      <c r="U414" s="195">
        <v>0</v>
      </c>
      <c r="V414" s="16">
        <f>SUM(Table14[[#This Row],[MB Registration]:[Standalone upsell + Rnwl]])</f>
        <v>258</v>
      </c>
      <c r="W414" s="8">
        <v>267</v>
      </c>
      <c r="X414" s="9">
        <f t="shared" si="50"/>
        <v>-3.488372093023262E-2</v>
      </c>
      <c r="Y414" s="8">
        <f t="shared" si="51"/>
        <v>-9</v>
      </c>
      <c r="Z414" s="42" t="str">
        <f t="shared" si="52"/>
        <v>D. 240-500</v>
      </c>
      <c r="AA414" s="197">
        <v>267</v>
      </c>
      <c r="AB414" s="85">
        <f>IFERROR(Table14[[#This Row],[Phone number available]]/Table14[[#This Row],[Distinct leads]],0)</f>
        <v>1</v>
      </c>
      <c r="AC414" s="84">
        <v>104</v>
      </c>
      <c r="AD414" s="100">
        <f>IFERROR(Table14[[#This Row],[Email available]]/Table14[[#This Row],[Distinct leads]],0)</f>
        <v>0.38951310861423222</v>
      </c>
      <c r="AE414" s="81">
        <v>8</v>
      </c>
      <c r="AF414" s="102">
        <f>IFERROR(Table14[[#This Row],[HNI (as per customer segmentation)]]/Table14[[#This Row],[Phone number available]],0)</f>
        <v>2.9962546816479401E-2</v>
      </c>
      <c r="AG414" s="18">
        <v>108</v>
      </c>
      <c r="AH414" s="9">
        <f>IFERROR(Table14[[#This Row],[MB Registered]]/Table14[[#This Row],[Phone number available]],0)</f>
        <v>0.4044943820224719</v>
      </c>
      <c r="AI414" s="18">
        <v>42</v>
      </c>
      <c r="AJ414" s="9">
        <f>IFERROR(Table14[[#This Row],[IB Registered]]/Table14[[#This Row],[Phone number available]],0)</f>
        <v>0.15730337078651685</v>
      </c>
      <c r="AK414" s="18">
        <v>201</v>
      </c>
      <c r="AL414" s="9">
        <f>IFERROR(Table14[[#This Row],[MB Eligible]]/Table14[[#This Row],[Phone number available]],0)</f>
        <v>0.7528089887640449</v>
      </c>
      <c r="AM414" s="18">
        <v>94</v>
      </c>
      <c r="AN414" s="82">
        <f>IFERROR(Table14[[#This Row],[IB Eligible]]/Table14[[#This Row],[Phone number available]],0)</f>
        <v>0.35205992509363299</v>
      </c>
      <c r="AO414" s="98">
        <f>Table14[[#This Row],[Phone number available]]/$AT$2</f>
        <v>0.46354166666666669</v>
      </c>
    </row>
    <row r="415" spans="1:41" x14ac:dyDescent="0.35">
      <c r="A415" s="11">
        <v>438</v>
      </c>
      <c r="B415" s="5" t="s">
        <v>315</v>
      </c>
      <c r="C415" s="5" t="s">
        <v>340</v>
      </c>
      <c r="D415" s="5" t="s">
        <v>746</v>
      </c>
      <c r="E415" s="6">
        <v>39538</v>
      </c>
      <c r="F415" s="7">
        <f t="shared" ca="1" si="48"/>
        <v>17</v>
      </c>
      <c r="G415" s="5">
        <v>7</v>
      </c>
      <c r="H41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15" s="57">
        <v>34.479999999999997</v>
      </c>
      <c r="J415" s="34">
        <v>6.1859149999999996</v>
      </c>
      <c r="K415" s="34">
        <f t="shared" si="49"/>
        <v>40.665914999999998</v>
      </c>
      <c r="L415" s="67">
        <f t="shared" si="53"/>
        <v>1.4912553329659379E-3</v>
      </c>
      <c r="M415" s="34">
        <v>116.89840599999999</v>
      </c>
      <c r="N415" s="79">
        <f t="shared" si="54"/>
        <v>2.1891815331941114E-3</v>
      </c>
      <c r="O415" s="80">
        <v>4121</v>
      </c>
      <c r="P415" s="68">
        <f>Table14[[#This Row],[Customer Regisered on MB]]/$O$1</f>
        <v>1.3954264820861574E-3</v>
      </c>
      <c r="Q415" s="194">
        <v>103</v>
      </c>
      <c r="R415" s="107">
        <v>546</v>
      </c>
      <c r="S415" s="107">
        <v>9</v>
      </c>
      <c r="T415" s="107">
        <v>31</v>
      </c>
      <c r="U415" s="195">
        <v>2</v>
      </c>
      <c r="V415" s="16">
        <f>SUM(Table14[[#This Row],[MB Registration]:[Standalone upsell + Rnwl]])</f>
        <v>691</v>
      </c>
      <c r="W415" s="8">
        <v>686</v>
      </c>
      <c r="X415" s="9">
        <f t="shared" si="50"/>
        <v>7.2358900144717797E-3</v>
      </c>
      <c r="Y415" s="8">
        <f t="shared" si="51"/>
        <v>5</v>
      </c>
      <c r="Z415" s="42" t="str">
        <f t="shared" si="52"/>
        <v>E. 500-750</v>
      </c>
      <c r="AA415" s="197">
        <v>686</v>
      </c>
      <c r="AB415" s="85">
        <f>IFERROR(Table14[[#This Row],[Phone number available]]/Table14[[#This Row],[Distinct leads]],0)</f>
        <v>1</v>
      </c>
      <c r="AC415" s="84">
        <v>222</v>
      </c>
      <c r="AD415" s="100">
        <f>IFERROR(Table14[[#This Row],[Email available]]/Table14[[#This Row],[Distinct leads]],0)</f>
        <v>0.32361516034985421</v>
      </c>
      <c r="AE415" s="81">
        <v>43</v>
      </c>
      <c r="AF415" s="102">
        <f>IFERROR(Table14[[#This Row],[HNI (as per customer segmentation)]]/Table14[[#This Row],[Phone number available]],0)</f>
        <v>6.2682215743440239E-2</v>
      </c>
      <c r="AG415" s="18">
        <v>295</v>
      </c>
      <c r="AH415" s="9">
        <f>IFERROR(Table14[[#This Row],[MB Registered]]/Table14[[#This Row],[Phone number available]],0)</f>
        <v>0.43002915451895046</v>
      </c>
      <c r="AI415" s="18">
        <v>120</v>
      </c>
      <c r="AJ415" s="9">
        <f>IFERROR(Table14[[#This Row],[IB Registered]]/Table14[[#This Row],[Phone number available]],0)</f>
        <v>0.1749271137026239</v>
      </c>
      <c r="AK415" s="18">
        <v>506</v>
      </c>
      <c r="AL415" s="9">
        <f>IFERROR(Table14[[#This Row],[MB Eligible]]/Table14[[#This Row],[Phone number available]],0)</f>
        <v>0.73760932944606417</v>
      </c>
      <c r="AM415" s="18">
        <v>221</v>
      </c>
      <c r="AN415" s="82">
        <f>IFERROR(Table14[[#This Row],[IB Eligible]]/Table14[[#This Row],[Phone number available]],0)</f>
        <v>0.32215743440233235</v>
      </c>
      <c r="AO415" s="98">
        <f>Table14[[#This Row],[Phone number available]]/$AT$2</f>
        <v>1.1909722222222223</v>
      </c>
    </row>
    <row r="416" spans="1:41" x14ac:dyDescent="0.35">
      <c r="A416" s="11">
        <v>439</v>
      </c>
      <c r="B416" s="5" t="s">
        <v>315</v>
      </c>
      <c r="C416" s="5" t="s">
        <v>340</v>
      </c>
      <c r="D416" s="5" t="s">
        <v>747</v>
      </c>
      <c r="E416" s="6">
        <v>40052</v>
      </c>
      <c r="F416" s="7">
        <f t="shared" ca="1" si="48"/>
        <v>15</v>
      </c>
      <c r="G416" s="5">
        <v>7</v>
      </c>
      <c r="H41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16" s="57">
        <v>21.942810999999999</v>
      </c>
      <c r="J416" s="34">
        <v>6.7021059999999997</v>
      </c>
      <c r="K416" s="34">
        <f t="shared" si="49"/>
        <v>28.644917</v>
      </c>
      <c r="L416" s="67">
        <f t="shared" si="53"/>
        <v>1.050434626606008E-3</v>
      </c>
      <c r="M416" s="34">
        <v>48.263381000000003</v>
      </c>
      <c r="N416" s="79">
        <f t="shared" si="54"/>
        <v>9.0383869233179748E-4</v>
      </c>
      <c r="O416" s="80">
        <v>3666</v>
      </c>
      <c r="P416" s="68">
        <f>Table14[[#This Row],[Customer Regisered on MB]]/$O$1</f>
        <v>1.2413573121397364E-3</v>
      </c>
      <c r="Q416" s="194">
        <v>65</v>
      </c>
      <c r="R416" s="107">
        <v>236</v>
      </c>
      <c r="S416" s="107">
        <v>27</v>
      </c>
      <c r="T416" s="107">
        <v>23</v>
      </c>
      <c r="U416" s="195">
        <v>0</v>
      </c>
      <c r="V416" s="16">
        <f>SUM(Table14[[#This Row],[MB Registration]:[Standalone upsell + Rnwl]])</f>
        <v>351</v>
      </c>
      <c r="W416" s="8">
        <v>352</v>
      </c>
      <c r="X416" s="9">
        <f t="shared" si="50"/>
        <v>-2.8490028490029129E-3</v>
      </c>
      <c r="Y416" s="8">
        <f t="shared" si="51"/>
        <v>-1</v>
      </c>
      <c r="Z416" s="42" t="str">
        <f t="shared" si="52"/>
        <v>D. 240-500</v>
      </c>
      <c r="AA416" s="197">
        <v>352</v>
      </c>
      <c r="AB416" s="85">
        <f>IFERROR(Table14[[#This Row],[Phone number available]]/Table14[[#This Row],[Distinct leads]],0)</f>
        <v>1</v>
      </c>
      <c r="AC416" s="84">
        <v>130</v>
      </c>
      <c r="AD416" s="100">
        <f>IFERROR(Table14[[#This Row],[Email available]]/Table14[[#This Row],[Distinct leads]],0)</f>
        <v>0.36931818181818182</v>
      </c>
      <c r="AE416" s="81">
        <v>17</v>
      </c>
      <c r="AF416" s="102">
        <f>IFERROR(Table14[[#This Row],[HNI (as per customer segmentation)]]/Table14[[#This Row],[Phone number available]],0)</f>
        <v>4.8295454545454544E-2</v>
      </c>
      <c r="AG416" s="18">
        <v>179</v>
      </c>
      <c r="AH416" s="9">
        <f>IFERROR(Table14[[#This Row],[MB Registered]]/Table14[[#This Row],[Phone number available]],0)</f>
        <v>0.50852272727272729</v>
      </c>
      <c r="AI416" s="18">
        <v>76</v>
      </c>
      <c r="AJ416" s="9">
        <f>IFERROR(Table14[[#This Row],[IB Registered]]/Table14[[#This Row],[Phone number available]],0)</f>
        <v>0.21590909090909091</v>
      </c>
      <c r="AK416" s="18">
        <v>276</v>
      </c>
      <c r="AL416" s="9">
        <f>IFERROR(Table14[[#This Row],[MB Eligible]]/Table14[[#This Row],[Phone number available]],0)</f>
        <v>0.78409090909090906</v>
      </c>
      <c r="AM416" s="18">
        <v>132</v>
      </c>
      <c r="AN416" s="82">
        <f>IFERROR(Table14[[#This Row],[IB Eligible]]/Table14[[#This Row],[Phone number available]],0)</f>
        <v>0.375</v>
      </c>
      <c r="AO416" s="98">
        <f>Table14[[#This Row],[Phone number available]]/$AT$2</f>
        <v>0.61111111111111116</v>
      </c>
    </row>
    <row r="417" spans="1:41" x14ac:dyDescent="0.35">
      <c r="A417" s="11">
        <v>440</v>
      </c>
      <c r="B417" s="5" t="s">
        <v>190</v>
      </c>
      <c r="C417" s="5" t="s">
        <v>175</v>
      </c>
      <c r="D417" s="5" t="s">
        <v>212</v>
      </c>
      <c r="E417" s="6">
        <v>40003</v>
      </c>
      <c r="F417" s="7">
        <f t="shared" ca="1" si="48"/>
        <v>15</v>
      </c>
      <c r="G417" s="5">
        <v>7</v>
      </c>
      <c r="H41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17" s="57">
        <v>34.519224999999999</v>
      </c>
      <c r="J417" s="34">
        <v>1.1766479999999999</v>
      </c>
      <c r="K417" s="34">
        <f t="shared" si="49"/>
        <v>35.695872999999999</v>
      </c>
      <c r="L417" s="67">
        <f t="shared" si="53"/>
        <v>1.3089994649358027E-3</v>
      </c>
      <c r="M417" s="34">
        <v>34.261417999999999</v>
      </c>
      <c r="N417" s="79">
        <f t="shared" si="54"/>
        <v>6.4162092669291248E-4</v>
      </c>
      <c r="O417" s="80">
        <v>4968</v>
      </c>
      <c r="P417" s="68">
        <f>Table14[[#This Row],[Customer Regisered on MB]]/$O$1</f>
        <v>1.6822321676787262E-3</v>
      </c>
      <c r="Q417" s="194">
        <v>452</v>
      </c>
      <c r="R417" s="107">
        <v>175</v>
      </c>
      <c r="S417" s="107">
        <v>14</v>
      </c>
      <c r="T417" s="107">
        <v>11</v>
      </c>
      <c r="U417" s="195">
        <v>0</v>
      </c>
      <c r="V417" s="16">
        <f>SUM(Table14[[#This Row],[MB Registration]:[Standalone upsell + Rnwl]])</f>
        <v>652</v>
      </c>
      <c r="W417" s="8">
        <v>659</v>
      </c>
      <c r="X417" s="9">
        <f t="shared" si="50"/>
        <v>-1.0736196319018454E-2</v>
      </c>
      <c r="Y417" s="8">
        <f t="shared" si="51"/>
        <v>-7</v>
      </c>
      <c r="Z417" s="42" t="str">
        <f t="shared" si="52"/>
        <v>E. 500-750</v>
      </c>
      <c r="AA417" s="197">
        <v>659</v>
      </c>
      <c r="AB417" s="85">
        <f>IFERROR(Table14[[#This Row],[Phone number available]]/Table14[[#This Row],[Distinct leads]],0)</f>
        <v>1</v>
      </c>
      <c r="AC417" s="84">
        <v>147</v>
      </c>
      <c r="AD417" s="100">
        <f>IFERROR(Table14[[#This Row],[Email available]]/Table14[[#This Row],[Distinct leads]],0)</f>
        <v>0.22306525037936267</v>
      </c>
      <c r="AE417" s="81">
        <v>21</v>
      </c>
      <c r="AF417" s="102">
        <f>IFERROR(Table14[[#This Row],[HNI (as per customer segmentation)]]/Table14[[#This Row],[Phone number available]],0)</f>
        <v>3.1866464339908952E-2</v>
      </c>
      <c r="AG417" s="18">
        <v>92</v>
      </c>
      <c r="AH417" s="9">
        <f>IFERROR(Table14[[#This Row],[MB Registered]]/Table14[[#This Row],[Phone number available]],0)</f>
        <v>0.13960546282245828</v>
      </c>
      <c r="AI417" s="18">
        <v>44</v>
      </c>
      <c r="AJ417" s="9">
        <f>IFERROR(Table14[[#This Row],[IB Registered]]/Table14[[#This Row],[Phone number available]],0)</f>
        <v>6.6767830045523516E-2</v>
      </c>
      <c r="AK417" s="18">
        <v>600</v>
      </c>
      <c r="AL417" s="9">
        <f>IFERROR(Table14[[#This Row],[MB Eligible]]/Table14[[#This Row],[Phone number available]],0)</f>
        <v>0.91047040971168436</v>
      </c>
      <c r="AM417" s="18">
        <v>152</v>
      </c>
      <c r="AN417" s="82">
        <f>IFERROR(Table14[[#This Row],[IB Eligible]]/Table14[[#This Row],[Phone number available]],0)</f>
        <v>0.2306525037936267</v>
      </c>
      <c r="AO417" s="98">
        <f>Table14[[#This Row],[Phone number available]]/$AT$2</f>
        <v>1.1440972222222223</v>
      </c>
    </row>
    <row r="418" spans="1:41" x14ac:dyDescent="0.35">
      <c r="A418" s="11">
        <v>441</v>
      </c>
      <c r="B418" s="5" t="s">
        <v>213</v>
      </c>
      <c r="C418" s="5" t="s">
        <v>356</v>
      </c>
      <c r="D418" s="5" t="s">
        <v>748</v>
      </c>
      <c r="E418" s="6">
        <v>40161</v>
      </c>
      <c r="F418" s="7">
        <f t="shared" ca="1" si="48"/>
        <v>15</v>
      </c>
      <c r="G418" s="5">
        <v>5</v>
      </c>
      <c r="H41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18" s="57">
        <v>8.6244409999999991</v>
      </c>
      <c r="J418" s="34">
        <v>3.2568299999999999</v>
      </c>
      <c r="K418" s="34">
        <f t="shared" si="49"/>
        <v>11.881270999999998</v>
      </c>
      <c r="L418" s="67">
        <f t="shared" si="53"/>
        <v>4.3569679278490452E-4</v>
      </c>
      <c r="M418" s="34">
        <v>15.398755</v>
      </c>
      <c r="N418" s="79">
        <f t="shared" si="54"/>
        <v>2.883757891461795E-4</v>
      </c>
      <c r="O418" s="80">
        <v>2216</v>
      </c>
      <c r="P418" s="68">
        <f>Table14[[#This Row],[Customer Regisered on MB]]/$O$1</f>
        <v>7.5036764967311939E-4</v>
      </c>
      <c r="Q418" s="194">
        <v>41</v>
      </c>
      <c r="R418" s="107">
        <v>70</v>
      </c>
      <c r="S418" s="107">
        <v>17</v>
      </c>
      <c r="T418" s="107">
        <v>4</v>
      </c>
      <c r="U418" s="195">
        <v>0</v>
      </c>
      <c r="V418" s="16">
        <f>SUM(Table14[[#This Row],[MB Registration]:[Standalone upsell + Rnwl]])</f>
        <v>132</v>
      </c>
      <c r="W418" s="8">
        <v>133</v>
      </c>
      <c r="X418" s="9">
        <f t="shared" si="50"/>
        <v>-7.575757575757569E-3</v>
      </c>
      <c r="Y418" s="8">
        <f t="shared" si="51"/>
        <v>-1</v>
      </c>
      <c r="Z418" s="42" t="str">
        <f t="shared" si="52"/>
        <v>C. 100-250</v>
      </c>
      <c r="AA418" s="197">
        <v>133</v>
      </c>
      <c r="AB418" s="85">
        <f>IFERROR(Table14[[#This Row],[Phone number available]]/Table14[[#This Row],[Distinct leads]],0)</f>
        <v>1</v>
      </c>
      <c r="AC418" s="84">
        <v>65</v>
      </c>
      <c r="AD418" s="100">
        <f>IFERROR(Table14[[#This Row],[Email available]]/Table14[[#This Row],[Distinct leads]],0)</f>
        <v>0.48872180451127817</v>
      </c>
      <c r="AE418" s="81">
        <v>13</v>
      </c>
      <c r="AF418" s="102">
        <f>IFERROR(Table14[[#This Row],[HNI (as per customer segmentation)]]/Table14[[#This Row],[Phone number available]],0)</f>
        <v>9.7744360902255634E-2</v>
      </c>
      <c r="AG418" s="18">
        <v>61</v>
      </c>
      <c r="AH418" s="9">
        <f>IFERROR(Table14[[#This Row],[MB Registered]]/Table14[[#This Row],[Phone number available]],0)</f>
        <v>0.45864661654135336</v>
      </c>
      <c r="AI418" s="18">
        <v>37</v>
      </c>
      <c r="AJ418" s="9">
        <f>IFERROR(Table14[[#This Row],[IB Registered]]/Table14[[#This Row],[Phone number available]],0)</f>
        <v>0.2781954887218045</v>
      </c>
      <c r="AK418" s="18">
        <v>116</v>
      </c>
      <c r="AL418" s="9">
        <f>IFERROR(Table14[[#This Row],[MB Eligible]]/Table14[[#This Row],[Phone number available]],0)</f>
        <v>0.8721804511278195</v>
      </c>
      <c r="AM418" s="18">
        <v>60</v>
      </c>
      <c r="AN418" s="82">
        <f>IFERROR(Table14[[#This Row],[IB Eligible]]/Table14[[#This Row],[Phone number available]],0)</f>
        <v>0.45112781954887216</v>
      </c>
      <c r="AO418" s="98">
        <f>Table14[[#This Row],[Phone number available]]/$AT$2</f>
        <v>0.23090277777777779</v>
      </c>
    </row>
    <row r="419" spans="1:41" x14ac:dyDescent="0.35">
      <c r="A419" s="11">
        <v>442</v>
      </c>
      <c r="B419" s="5" t="s">
        <v>188</v>
      </c>
      <c r="C419" s="5" t="s">
        <v>175</v>
      </c>
      <c r="D419" s="5" t="s">
        <v>225</v>
      </c>
      <c r="E419" s="6">
        <v>40609</v>
      </c>
      <c r="F419" s="7">
        <f t="shared" ca="1" si="48"/>
        <v>14</v>
      </c>
      <c r="G419" s="5">
        <v>7</v>
      </c>
      <c r="H41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19" s="57">
        <v>28.472176000000001</v>
      </c>
      <c r="J419" s="34">
        <v>2.3366169999999999</v>
      </c>
      <c r="K419" s="34">
        <f t="shared" si="49"/>
        <v>30.808793000000001</v>
      </c>
      <c r="L419" s="67">
        <f t="shared" si="53"/>
        <v>1.129785887357844E-3</v>
      </c>
      <c r="M419" s="34">
        <v>33.077368</v>
      </c>
      <c r="N419" s="79">
        <f t="shared" si="54"/>
        <v>6.1944696826974558E-4</v>
      </c>
      <c r="O419" s="80">
        <v>4210</v>
      </c>
      <c r="P419" s="68">
        <f>Table14[[#This Row],[Customer Regisered on MB]]/$O$1</f>
        <v>1.4255630889547981E-3</v>
      </c>
      <c r="Q419" s="194">
        <v>257</v>
      </c>
      <c r="R419" s="107">
        <v>127</v>
      </c>
      <c r="S419" s="107">
        <v>10</v>
      </c>
      <c r="T419" s="107">
        <v>6</v>
      </c>
      <c r="U419" s="195">
        <v>0</v>
      </c>
      <c r="V419" s="16">
        <f>SUM(Table14[[#This Row],[MB Registration]:[Standalone upsell + Rnwl]])</f>
        <v>400</v>
      </c>
      <c r="W419" s="8">
        <v>407</v>
      </c>
      <c r="X419" s="9">
        <f t="shared" si="50"/>
        <v>-1.7500000000000071E-2</v>
      </c>
      <c r="Y419" s="8">
        <f t="shared" si="51"/>
        <v>-7</v>
      </c>
      <c r="Z419" s="42" t="str">
        <f t="shared" si="52"/>
        <v>D. 240-500</v>
      </c>
      <c r="AA419" s="197">
        <v>407</v>
      </c>
      <c r="AB419" s="85">
        <f>IFERROR(Table14[[#This Row],[Phone number available]]/Table14[[#This Row],[Distinct leads]],0)</f>
        <v>1</v>
      </c>
      <c r="AC419" s="84">
        <v>56</v>
      </c>
      <c r="AD419" s="100">
        <f>IFERROR(Table14[[#This Row],[Email available]]/Table14[[#This Row],[Distinct leads]],0)</f>
        <v>0.13759213759213759</v>
      </c>
      <c r="AE419" s="81">
        <v>4</v>
      </c>
      <c r="AF419" s="102">
        <f>IFERROR(Table14[[#This Row],[HNI (as per customer segmentation)]]/Table14[[#This Row],[Phone number available]],0)</f>
        <v>9.8280098280098278E-3</v>
      </c>
      <c r="AG419" s="18">
        <v>67</v>
      </c>
      <c r="AH419" s="9">
        <f>IFERROR(Table14[[#This Row],[MB Registered]]/Table14[[#This Row],[Phone number available]],0)</f>
        <v>0.16461916461916462</v>
      </c>
      <c r="AI419" s="18">
        <v>25</v>
      </c>
      <c r="AJ419" s="9">
        <f>IFERROR(Table14[[#This Row],[IB Registered]]/Table14[[#This Row],[Phone number available]],0)</f>
        <v>6.1425061425061427E-2</v>
      </c>
      <c r="AK419" s="18">
        <v>361</v>
      </c>
      <c r="AL419" s="9">
        <f>IFERROR(Table14[[#This Row],[MB Eligible]]/Table14[[#This Row],[Phone number available]],0)</f>
        <v>0.88697788697788693</v>
      </c>
      <c r="AM419" s="18">
        <v>55</v>
      </c>
      <c r="AN419" s="82">
        <f>IFERROR(Table14[[#This Row],[IB Eligible]]/Table14[[#This Row],[Phone number available]],0)</f>
        <v>0.13513513513513514</v>
      </c>
      <c r="AO419" s="98">
        <f>Table14[[#This Row],[Phone number available]]/$AT$2</f>
        <v>0.70659722222222221</v>
      </c>
    </row>
    <row r="420" spans="1:41" x14ac:dyDescent="0.35">
      <c r="A420" s="11">
        <v>443</v>
      </c>
      <c r="B420" s="5" t="s">
        <v>314</v>
      </c>
      <c r="C420" s="5" t="s">
        <v>356</v>
      </c>
      <c r="D420" s="5" t="s">
        <v>749</v>
      </c>
      <c r="E420" s="6">
        <v>40840</v>
      </c>
      <c r="F420" s="7">
        <f t="shared" ca="1" si="48"/>
        <v>13</v>
      </c>
      <c r="G420" s="5">
        <v>5</v>
      </c>
      <c r="H42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20" s="57">
        <v>7.8383469999999997</v>
      </c>
      <c r="J420" s="34">
        <v>3.0803259999999999</v>
      </c>
      <c r="K420" s="34">
        <f t="shared" si="49"/>
        <v>10.918673</v>
      </c>
      <c r="L420" s="67">
        <f t="shared" si="53"/>
        <v>4.0039746653090672E-4</v>
      </c>
      <c r="M420" s="34">
        <v>54.565241</v>
      </c>
      <c r="N420" s="79">
        <f t="shared" si="54"/>
        <v>1.0218549768034151E-3</v>
      </c>
      <c r="O420" s="80">
        <v>3198</v>
      </c>
      <c r="P420" s="68">
        <f>Table14[[#This Row],[Customer Regisered on MB]]/$O$1</f>
        <v>1.0828861659091316E-3</v>
      </c>
      <c r="Q420" s="194">
        <v>28</v>
      </c>
      <c r="R420" s="107">
        <v>31</v>
      </c>
      <c r="S420" s="107">
        <v>11</v>
      </c>
      <c r="T420" s="107">
        <v>1</v>
      </c>
      <c r="U420" s="195">
        <v>0</v>
      </c>
      <c r="V420" s="16">
        <f>SUM(Table14[[#This Row],[MB Registration]:[Standalone upsell + Rnwl]])</f>
        <v>71</v>
      </c>
      <c r="W420" s="8">
        <v>73</v>
      </c>
      <c r="X420" s="9">
        <f t="shared" si="50"/>
        <v>-2.8169014084507005E-2</v>
      </c>
      <c r="Y420" s="8">
        <f t="shared" si="51"/>
        <v>-2</v>
      </c>
      <c r="Z420" s="42" t="str">
        <f t="shared" si="52"/>
        <v>B. 50-100</v>
      </c>
      <c r="AA420" s="197">
        <v>73</v>
      </c>
      <c r="AB420" s="85">
        <f>IFERROR(Table14[[#This Row],[Phone number available]]/Table14[[#This Row],[Distinct leads]],0)</f>
        <v>1</v>
      </c>
      <c r="AC420" s="84">
        <v>36</v>
      </c>
      <c r="AD420" s="100">
        <f>IFERROR(Table14[[#This Row],[Email available]]/Table14[[#This Row],[Distinct leads]],0)</f>
        <v>0.49315068493150682</v>
      </c>
      <c r="AE420" s="81">
        <v>5</v>
      </c>
      <c r="AF420" s="102">
        <f>IFERROR(Table14[[#This Row],[HNI (as per customer segmentation)]]/Table14[[#This Row],[Phone number available]],0)</f>
        <v>6.8493150684931503E-2</v>
      </c>
      <c r="AG420" s="18">
        <v>30</v>
      </c>
      <c r="AH420" s="9">
        <f>IFERROR(Table14[[#This Row],[MB Registered]]/Table14[[#This Row],[Phone number available]],0)</f>
        <v>0.41095890410958902</v>
      </c>
      <c r="AI420" s="18">
        <v>22</v>
      </c>
      <c r="AJ420" s="9">
        <f>IFERROR(Table14[[#This Row],[IB Registered]]/Table14[[#This Row],[Phone number available]],0)</f>
        <v>0.30136986301369861</v>
      </c>
      <c r="AK420" s="18">
        <v>60</v>
      </c>
      <c r="AL420" s="9">
        <f>IFERROR(Table14[[#This Row],[MB Eligible]]/Table14[[#This Row],[Phone number available]],0)</f>
        <v>0.82191780821917804</v>
      </c>
      <c r="AM420" s="18">
        <v>39</v>
      </c>
      <c r="AN420" s="82">
        <f>IFERROR(Table14[[#This Row],[IB Eligible]]/Table14[[#This Row],[Phone number available]],0)</f>
        <v>0.53424657534246578</v>
      </c>
      <c r="AO420" s="98">
        <f>Table14[[#This Row],[Phone number available]]/$AT$2</f>
        <v>0.1267361111111111</v>
      </c>
    </row>
    <row r="421" spans="1:41" x14ac:dyDescent="0.35">
      <c r="A421" s="11">
        <v>444</v>
      </c>
      <c r="B421" s="5" t="s">
        <v>190</v>
      </c>
      <c r="C421" s="5" t="s">
        <v>175</v>
      </c>
      <c r="D421" s="5" t="s">
        <v>750</v>
      </c>
      <c r="E421" s="6">
        <v>40947</v>
      </c>
      <c r="F421" s="7">
        <f t="shared" ca="1" si="48"/>
        <v>13</v>
      </c>
      <c r="G421" s="5">
        <v>7</v>
      </c>
      <c r="H42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21" s="57">
        <v>25.196663000000001</v>
      </c>
      <c r="J421" s="34">
        <v>3.1945039999999998</v>
      </c>
      <c r="K421" s="34">
        <f t="shared" si="49"/>
        <v>28.391166999999999</v>
      </c>
      <c r="L421" s="67">
        <f t="shared" si="53"/>
        <v>1.0411293880360629E-3</v>
      </c>
      <c r="M421" s="34">
        <v>29.855139999999999</v>
      </c>
      <c r="N421" s="79">
        <f t="shared" si="54"/>
        <v>5.5910361308882898E-4</v>
      </c>
      <c r="O421" s="80">
        <v>8257</v>
      </c>
      <c r="P421" s="68">
        <f>Table14[[#This Row],[Customer Regisered on MB]]/$O$1</f>
        <v>2.7959321675771419E-3</v>
      </c>
      <c r="Q421" s="194">
        <v>47</v>
      </c>
      <c r="R421" s="107">
        <v>153</v>
      </c>
      <c r="S421" s="107">
        <v>25</v>
      </c>
      <c r="T421" s="107">
        <v>4</v>
      </c>
      <c r="U421" s="195">
        <v>0</v>
      </c>
      <c r="V421" s="16">
        <f>SUM(Table14[[#This Row],[MB Registration]:[Standalone upsell + Rnwl]])</f>
        <v>229</v>
      </c>
      <c r="W421" s="8">
        <v>244</v>
      </c>
      <c r="X421" s="9">
        <f t="shared" si="50"/>
        <v>-6.5502183406113579E-2</v>
      </c>
      <c r="Y421" s="8">
        <f t="shared" si="51"/>
        <v>-15</v>
      </c>
      <c r="Z421" s="42" t="str">
        <f t="shared" si="52"/>
        <v>C. 100-250</v>
      </c>
      <c r="AA421" s="197">
        <v>244</v>
      </c>
      <c r="AB421" s="85">
        <f>IFERROR(Table14[[#This Row],[Phone number available]]/Table14[[#This Row],[Distinct leads]],0)</f>
        <v>1</v>
      </c>
      <c r="AC421" s="84">
        <v>87</v>
      </c>
      <c r="AD421" s="100">
        <f>IFERROR(Table14[[#This Row],[Email available]]/Table14[[#This Row],[Distinct leads]],0)</f>
        <v>0.35655737704918034</v>
      </c>
      <c r="AE421" s="81">
        <v>6</v>
      </c>
      <c r="AF421" s="102">
        <f>IFERROR(Table14[[#This Row],[HNI (as per customer segmentation)]]/Table14[[#This Row],[Phone number available]],0)</f>
        <v>2.4590163934426229E-2</v>
      </c>
      <c r="AG421" s="18">
        <v>152</v>
      </c>
      <c r="AH421" s="9">
        <f>IFERROR(Table14[[#This Row],[MB Registered]]/Table14[[#This Row],[Phone number available]],0)</f>
        <v>0.62295081967213117</v>
      </c>
      <c r="AI421" s="18">
        <v>39</v>
      </c>
      <c r="AJ421" s="9">
        <f>IFERROR(Table14[[#This Row],[IB Registered]]/Table14[[#This Row],[Phone number available]],0)</f>
        <v>0.1598360655737705</v>
      </c>
      <c r="AK421" s="18">
        <v>186</v>
      </c>
      <c r="AL421" s="9">
        <f>IFERROR(Table14[[#This Row],[MB Eligible]]/Table14[[#This Row],[Phone number available]],0)</f>
        <v>0.76229508196721307</v>
      </c>
      <c r="AM421" s="18">
        <v>91</v>
      </c>
      <c r="AN421" s="82">
        <f>IFERROR(Table14[[#This Row],[IB Eligible]]/Table14[[#This Row],[Phone number available]],0)</f>
        <v>0.37295081967213117</v>
      </c>
      <c r="AO421" s="98">
        <f>Table14[[#This Row],[Phone number available]]/$AT$2</f>
        <v>0.4236111111111111</v>
      </c>
    </row>
    <row r="422" spans="1:41" x14ac:dyDescent="0.35">
      <c r="A422" s="11">
        <v>445</v>
      </c>
      <c r="B422" s="5" t="s">
        <v>222</v>
      </c>
      <c r="C422" s="5" t="s">
        <v>175</v>
      </c>
      <c r="D422" s="5" t="s">
        <v>751</v>
      </c>
      <c r="E422" s="6">
        <v>40987</v>
      </c>
      <c r="F422" s="7">
        <f t="shared" ca="1" si="48"/>
        <v>13</v>
      </c>
      <c r="G422" s="5">
        <v>5</v>
      </c>
      <c r="H42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22" s="57">
        <v>15.49136</v>
      </c>
      <c r="J422" s="34">
        <v>1.217279</v>
      </c>
      <c r="K422" s="34">
        <f t="shared" si="49"/>
        <v>16.708639000000002</v>
      </c>
      <c r="L422" s="67">
        <f t="shared" si="53"/>
        <v>6.1272067812448482E-4</v>
      </c>
      <c r="M422" s="34">
        <v>8.5307759999999995</v>
      </c>
      <c r="N422" s="79">
        <f t="shared" si="54"/>
        <v>1.5975767268388183E-4</v>
      </c>
      <c r="O422" s="80">
        <v>6086</v>
      </c>
      <c r="P422" s="68">
        <f>Table14[[#This Row],[Customer Regisered on MB]]/$O$1</f>
        <v>2.0608021281185041E-3</v>
      </c>
      <c r="Q422" s="194">
        <v>90</v>
      </c>
      <c r="R422" s="107">
        <v>54</v>
      </c>
      <c r="S422" s="107">
        <v>9</v>
      </c>
      <c r="T422" s="107">
        <v>4</v>
      </c>
      <c r="U422" s="195">
        <v>0</v>
      </c>
      <c r="V422" s="16">
        <f>SUM(Table14[[#This Row],[MB Registration]:[Standalone upsell + Rnwl]])</f>
        <v>157</v>
      </c>
      <c r="W422" s="8">
        <v>160</v>
      </c>
      <c r="X422" s="9">
        <f t="shared" si="50"/>
        <v>-1.9108280254777066E-2</v>
      </c>
      <c r="Y422" s="8">
        <f t="shared" si="51"/>
        <v>-3</v>
      </c>
      <c r="Z422" s="42" t="str">
        <f t="shared" si="52"/>
        <v>C. 100-250</v>
      </c>
      <c r="AA422" s="197">
        <v>160</v>
      </c>
      <c r="AB422" s="85">
        <f>IFERROR(Table14[[#This Row],[Phone number available]]/Table14[[#This Row],[Distinct leads]],0)</f>
        <v>1</v>
      </c>
      <c r="AC422" s="84">
        <v>23</v>
      </c>
      <c r="AD422" s="100">
        <f>IFERROR(Table14[[#This Row],[Email available]]/Table14[[#This Row],[Distinct leads]],0)</f>
        <v>0.14374999999999999</v>
      </c>
      <c r="AE422" s="81">
        <v>2</v>
      </c>
      <c r="AF422" s="102">
        <f>IFERROR(Table14[[#This Row],[HNI (as per customer segmentation)]]/Table14[[#This Row],[Phone number available]],0)</f>
        <v>1.2500000000000001E-2</v>
      </c>
      <c r="AG422" s="18">
        <v>45</v>
      </c>
      <c r="AH422" s="9">
        <f>IFERROR(Table14[[#This Row],[MB Registered]]/Table14[[#This Row],[Phone number available]],0)</f>
        <v>0.28125</v>
      </c>
      <c r="AI422" s="18">
        <v>14</v>
      </c>
      <c r="AJ422" s="9">
        <f>IFERROR(Table14[[#This Row],[IB Registered]]/Table14[[#This Row],[Phone number available]],0)</f>
        <v>8.7499999999999994E-2</v>
      </c>
      <c r="AK422" s="18">
        <v>141</v>
      </c>
      <c r="AL422" s="9">
        <f>IFERROR(Table14[[#This Row],[MB Eligible]]/Table14[[#This Row],[Phone number available]],0)</f>
        <v>0.88124999999999998</v>
      </c>
      <c r="AM422" s="18">
        <v>26</v>
      </c>
      <c r="AN422" s="82">
        <f>IFERROR(Table14[[#This Row],[IB Eligible]]/Table14[[#This Row],[Phone number available]],0)</f>
        <v>0.16250000000000001</v>
      </c>
      <c r="AO422" s="98">
        <f>Table14[[#This Row],[Phone number available]]/$AT$2</f>
        <v>0.27777777777777779</v>
      </c>
    </row>
    <row r="423" spans="1:41" x14ac:dyDescent="0.35">
      <c r="A423" s="11">
        <v>446</v>
      </c>
      <c r="B423" s="5" t="s">
        <v>179</v>
      </c>
      <c r="C423" s="5" t="s">
        <v>343</v>
      </c>
      <c r="D423" s="5" t="s">
        <v>752</v>
      </c>
      <c r="E423" s="6">
        <v>40975</v>
      </c>
      <c r="F423" s="7">
        <f t="shared" ca="1" si="48"/>
        <v>13</v>
      </c>
      <c r="G423" s="5">
        <v>3</v>
      </c>
      <c r="H423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423" s="57">
        <v>5.2700990000000001</v>
      </c>
      <c r="J423" s="34">
        <v>4.5655000000000001E-2</v>
      </c>
      <c r="K423" s="34">
        <f t="shared" si="49"/>
        <v>5.3157540000000001</v>
      </c>
      <c r="L423" s="67">
        <f t="shared" si="53"/>
        <v>1.9493343507050111E-4</v>
      </c>
      <c r="M423" s="34">
        <v>5.1744950000000003</v>
      </c>
      <c r="N423" s="79">
        <f t="shared" si="54"/>
        <v>9.6903878206904418E-5</v>
      </c>
      <c r="O423" s="80">
        <v>783</v>
      </c>
      <c r="P423" s="68">
        <f>Table14[[#This Row],[Customer Regisered on MB]]/$O$1</f>
        <v>2.6513441773197313E-4</v>
      </c>
      <c r="Q423" s="194">
        <v>7</v>
      </c>
      <c r="R423" s="107">
        <v>38</v>
      </c>
      <c r="S423" s="107">
        <v>0</v>
      </c>
      <c r="T423" s="107">
        <v>6</v>
      </c>
      <c r="U423" s="195">
        <v>0</v>
      </c>
      <c r="V423" s="16">
        <f>SUM(Table14[[#This Row],[MB Registration]:[Standalone upsell + Rnwl]])</f>
        <v>51</v>
      </c>
      <c r="W423" s="8">
        <v>51</v>
      </c>
      <c r="X423" s="9">
        <f t="shared" si="50"/>
        <v>0</v>
      </c>
      <c r="Y423" s="8">
        <f t="shared" si="51"/>
        <v>0</v>
      </c>
      <c r="Z423" s="42" t="str">
        <f t="shared" si="52"/>
        <v>B. 50-100</v>
      </c>
      <c r="AA423" s="197">
        <v>50</v>
      </c>
      <c r="AB423" s="85">
        <f>IFERROR(Table14[[#This Row],[Phone number available]]/Table14[[#This Row],[Distinct leads]],0)</f>
        <v>0.98039215686274506</v>
      </c>
      <c r="AC423" s="84">
        <v>20</v>
      </c>
      <c r="AD423" s="100">
        <f>IFERROR(Table14[[#This Row],[Email available]]/Table14[[#This Row],[Distinct leads]],0)</f>
        <v>0.39215686274509803</v>
      </c>
      <c r="AE423" s="81">
        <v>1</v>
      </c>
      <c r="AF423" s="102">
        <f>IFERROR(Table14[[#This Row],[HNI (as per customer segmentation)]]/Table14[[#This Row],[Phone number available]],0)</f>
        <v>0.02</v>
      </c>
      <c r="AG423" s="18">
        <v>26</v>
      </c>
      <c r="AH423" s="9">
        <f>IFERROR(Table14[[#This Row],[MB Registered]]/Table14[[#This Row],[Phone number available]],0)</f>
        <v>0.52</v>
      </c>
      <c r="AI423" s="18">
        <v>5</v>
      </c>
      <c r="AJ423" s="9">
        <f>IFERROR(Table14[[#This Row],[IB Registered]]/Table14[[#This Row],[Phone number available]],0)</f>
        <v>0.1</v>
      </c>
      <c r="AK423" s="18">
        <v>37</v>
      </c>
      <c r="AL423" s="9">
        <f>IFERROR(Table14[[#This Row],[MB Eligible]]/Table14[[#This Row],[Phone number available]],0)</f>
        <v>0.74</v>
      </c>
      <c r="AM423" s="18">
        <v>17</v>
      </c>
      <c r="AN423" s="82">
        <f>IFERROR(Table14[[#This Row],[IB Eligible]]/Table14[[#This Row],[Phone number available]],0)</f>
        <v>0.34</v>
      </c>
      <c r="AO423" s="98">
        <f>Table14[[#This Row],[Phone number available]]/$AT$2</f>
        <v>8.6805555555555552E-2</v>
      </c>
    </row>
    <row r="424" spans="1:41" x14ac:dyDescent="0.35">
      <c r="A424" s="11">
        <v>447</v>
      </c>
      <c r="B424" s="5" t="s">
        <v>190</v>
      </c>
      <c r="C424" s="5" t="s">
        <v>175</v>
      </c>
      <c r="D424" s="5" t="s">
        <v>753</v>
      </c>
      <c r="E424" s="6">
        <v>41319</v>
      </c>
      <c r="F424" s="7">
        <f t="shared" ca="1" si="48"/>
        <v>12</v>
      </c>
      <c r="G424" s="5">
        <v>8</v>
      </c>
      <c r="H42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24" s="57">
        <v>22.786504000000001</v>
      </c>
      <c r="J424" s="34">
        <v>5.7559870000000002</v>
      </c>
      <c r="K424" s="34">
        <f t="shared" si="49"/>
        <v>28.542491000000002</v>
      </c>
      <c r="L424" s="67">
        <f t="shared" si="53"/>
        <v>1.0466785739330418E-3</v>
      </c>
      <c r="M424" s="34">
        <v>31.220109999999998</v>
      </c>
      <c r="N424" s="79">
        <f t="shared" si="54"/>
        <v>5.8466569917376636E-4</v>
      </c>
      <c r="O424" s="80">
        <v>4218</v>
      </c>
      <c r="P424" s="68">
        <f>Table14[[#This Row],[Customer Regisered on MB]]/$O$1</f>
        <v>1.4282719974373726E-3</v>
      </c>
      <c r="Q424" s="194">
        <v>342</v>
      </c>
      <c r="R424" s="107">
        <v>118</v>
      </c>
      <c r="S424" s="107">
        <v>23</v>
      </c>
      <c r="T424" s="107">
        <v>13</v>
      </c>
      <c r="U424" s="195">
        <v>0</v>
      </c>
      <c r="V424" s="16">
        <f>SUM(Table14[[#This Row],[MB Registration]:[Standalone upsell + Rnwl]])</f>
        <v>496</v>
      </c>
      <c r="W424" s="8">
        <v>496</v>
      </c>
      <c r="X424" s="9">
        <f t="shared" si="50"/>
        <v>0</v>
      </c>
      <c r="Y424" s="8">
        <f t="shared" si="51"/>
        <v>0</v>
      </c>
      <c r="Z424" s="42" t="str">
        <f t="shared" si="52"/>
        <v>D. 240-500</v>
      </c>
      <c r="AA424" s="197">
        <v>496</v>
      </c>
      <c r="AB424" s="85">
        <f>IFERROR(Table14[[#This Row],[Phone number available]]/Table14[[#This Row],[Distinct leads]],0)</f>
        <v>1</v>
      </c>
      <c r="AC424" s="84">
        <v>112</v>
      </c>
      <c r="AD424" s="100">
        <f>IFERROR(Table14[[#This Row],[Email available]]/Table14[[#This Row],[Distinct leads]],0)</f>
        <v>0.22580645161290322</v>
      </c>
      <c r="AE424" s="81">
        <v>8</v>
      </c>
      <c r="AF424" s="102">
        <f>IFERROR(Table14[[#This Row],[HNI (as per customer segmentation)]]/Table14[[#This Row],[Phone number available]],0)</f>
        <v>1.6129032258064516E-2</v>
      </c>
      <c r="AG424" s="18">
        <v>95</v>
      </c>
      <c r="AH424" s="9">
        <f>IFERROR(Table14[[#This Row],[MB Registered]]/Table14[[#This Row],[Phone number available]],0)</f>
        <v>0.19153225806451613</v>
      </c>
      <c r="AI424" s="18">
        <v>37</v>
      </c>
      <c r="AJ424" s="9">
        <f>IFERROR(Table14[[#This Row],[IB Registered]]/Table14[[#This Row],[Phone number available]],0)</f>
        <v>7.459677419354839E-2</v>
      </c>
      <c r="AK424" s="18">
        <v>452</v>
      </c>
      <c r="AL424" s="9">
        <f>IFERROR(Table14[[#This Row],[MB Eligible]]/Table14[[#This Row],[Phone number available]],0)</f>
        <v>0.91129032258064513</v>
      </c>
      <c r="AM424" s="18">
        <v>122</v>
      </c>
      <c r="AN424" s="82">
        <f>IFERROR(Table14[[#This Row],[IB Eligible]]/Table14[[#This Row],[Phone number available]],0)</f>
        <v>0.24596774193548387</v>
      </c>
      <c r="AO424" s="98">
        <f>Table14[[#This Row],[Phone number available]]/$AT$2</f>
        <v>0.86111111111111116</v>
      </c>
    </row>
    <row r="425" spans="1:41" x14ac:dyDescent="0.35">
      <c r="A425" s="11">
        <v>448</v>
      </c>
      <c r="B425" s="5" t="s">
        <v>222</v>
      </c>
      <c r="C425" s="5" t="s">
        <v>175</v>
      </c>
      <c r="D425" s="5" t="s">
        <v>754</v>
      </c>
      <c r="E425" s="6">
        <v>41363</v>
      </c>
      <c r="F425" s="7">
        <f t="shared" ca="1" si="48"/>
        <v>12</v>
      </c>
      <c r="G425" s="5">
        <v>4</v>
      </c>
      <c r="H425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425" s="57">
        <v>12.310382000000001</v>
      </c>
      <c r="J425" s="34">
        <v>1.305385</v>
      </c>
      <c r="K425" s="34">
        <f t="shared" si="49"/>
        <v>13.615767</v>
      </c>
      <c r="L425" s="67">
        <f t="shared" si="53"/>
        <v>4.9930230639521158E-4</v>
      </c>
      <c r="M425" s="34">
        <v>17.367664000000001</v>
      </c>
      <c r="N425" s="79">
        <f t="shared" si="54"/>
        <v>3.2524797047720372E-4</v>
      </c>
      <c r="O425" s="80">
        <v>2568</v>
      </c>
      <c r="P425" s="68">
        <f>Table14[[#This Row],[Customer Regisered on MB]]/$O$1</f>
        <v>8.6955962290639465E-4</v>
      </c>
      <c r="Q425" s="194">
        <v>136</v>
      </c>
      <c r="R425" s="107">
        <v>67</v>
      </c>
      <c r="S425" s="107">
        <v>4</v>
      </c>
      <c r="T425" s="107">
        <v>3</v>
      </c>
      <c r="U425" s="195">
        <v>0</v>
      </c>
      <c r="V425" s="16">
        <f>SUM(Table14[[#This Row],[MB Registration]:[Standalone upsell + Rnwl]])</f>
        <v>210</v>
      </c>
      <c r="W425" s="8">
        <v>215</v>
      </c>
      <c r="X425" s="9">
        <f t="shared" si="50"/>
        <v>-2.3809523809523725E-2</v>
      </c>
      <c r="Y425" s="8">
        <f t="shared" si="51"/>
        <v>-5</v>
      </c>
      <c r="Z425" s="42" t="str">
        <f t="shared" si="52"/>
        <v>C. 100-250</v>
      </c>
      <c r="AA425" s="197">
        <v>215</v>
      </c>
      <c r="AB425" s="85">
        <f>IFERROR(Table14[[#This Row],[Phone number available]]/Table14[[#This Row],[Distinct leads]],0)</f>
        <v>1</v>
      </c>
      <c r="AC425" s="84">
        <v>58</v>
      </c>
      <c r="AD425" s="100">
        <f>IFERROR(Table14[[#This Row],[Email available]]/Table14[[#This Row],[Distinct leads]],0)</f>
        <v>0.26976744186046514</v>
      </c>
      <c r="AE425" s="81">
        <v>5</v>
      </c>
      <c r="AF425" s="102">
        <f>IFERROR(Table14[[#This Row],[HNI (as per customer segmentation)]]/Table14[[#This Row],[Phone number available]],0)</f>
        <v>2.3255813953488372E-2</v>
      </c>
      <c r="AG425" s="18">
        <v>41</v>
      </c>
      <c r="AH425" s="9">
        <f>IFERROR(Table14[[#This Row],[MB Registered]]/Table14[[#This Row],[Phone number available]],0)</f>
        <v>0.19069767441860466</v>
      </c>
      <c r="AI425" s="18">
        <v>12</v>
      </c>
      <c r="AJ425" s="9">
        <f>IFERROR(Table14[[#This Row],[IB Registered]]/Table14[[#This Row],[Phone number available]],0)</f>
        <v>5.5813953488372092E-2</v>
      </c>
      <c r="AK425" s="18">
        <v>196</v>
      </c>
      <c r="AL425" s="9">
        <f>IFERROR(Table14[[#This Row],[MB Eligible]]/Table14[[#This Row],[Phone number available]],0)</f>
        <v>0.91162790697674423</v>
      </c>
      <c r="AM425" s="18">
        <v>52</v>
      </c>
      <c r="AN425" s="82">
        <f>IFERROR(Table14[[#This Row],[IB Eligible]]/Table14[[#This Row],[Phone number available]],0)</f>
        <v>0.24186046511627907</v>
      </c>
      <c r="AO425" s="98">
        <f>Table14[[#This Row],[Phone number available]]/$AT$2</f>
        <v>0.3732638888888889</v>
      </c>
    </row>
    <row r="426" spans="1:41" x14ac:dyDescent="0.35">
      <c r="A426" s="11">
        <v>449</v>
      </c>
      <c r="B426" s="5" t="s">
        <v>222</v>
      </c>
      <c r="C426" s="5" t="s">
        <v>343</v>
      </c>
      <c r="D426" s="5" t="s">
        <v>755</v>
      </c>
      <c r="E426" s="6">
        <v>41726</v>
      </c>
      <c r="F426" s="7">
        <f t="shared" ca="1" si="48"/>
        <v>11</v>
      </c>
      <c r="G426" s="5">
        <v>3</v>
      </c>
      <c r="H426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426" s="57">
        <v>11.156359999999999</v>
      </c>
      <c r="J426" s="34">
        <v>0.8</v>
      </c>
      <c r="K426" s="34">
        <f t="shared" si="49"/>
        <v>11.95636</v>
      </c>
      <c r="L426" s="67">
        <f t="shared" si="53"/>
        <v>4.384503733128991E-4</v>
      </c>
      <c r="M426" s="34">
        <v>5.3472730000000004</v>
      </c>
      <c r="N426" s="79">
        <f t="shared" si="54"/>
        <v>1.001395288875665E-4</v>
      </c>
      <c r="O426" s="80">
        <v>2007</v>
      </c>
      <c r="P426" s="68">
        <f>Table14[[#This Row],[Customer Regisered on MB]]/$O$1</f>
        <v>6.795974155658622E-4</v>
      </c>
      <c r="Q426" s="194">
        <v>124</v>
      </c>
      <c r="R426" s="107">
        <v>46</v>
      </c>
      <c r="S426" s="107">
        <v>7</v>
      </c>
      <c r="T426" s="107">
        <v>1</v>
      </c>
      <c r="U426" s="195">
        <v>0</v>
      </c>
      <c r="V426" s="16">
        <f>SUM(Table14[[#This Row],[MB Registration]:[Standalone upsell + Rnwl]])</f>
        <v>178</v>
      </c>
      <c r="W426" s="8">
        <v>176</v>
      </c>
      <c r="X426" s="9">
        <f t="shared" si="50"/>
        <v>1.1235955056179803E-2</v>
      </c>
      <c r="Y426" s="8">
        <f t="shared" si="51"/>
        <v>2</v>
      </c>
      <c r="Z426" s="42" t="str">
        <f t="shared" si="52"/>
        <v>C. 100-250</v>
      </c>
      <c r="AA426" s="197">
        <v>175</v>
      </c>
      <c r="AB426" s="85">
        <f>IFERROR(Table14[[#This Row],[Phone number available]]/Table14[[#This Row],[Distinct leads]],0)</f>
        <v>0.99431818181818177</v>
      </c>
      <c r="AC426" s="84">
        <v>68</v>
      </c>
      <c r="AD426" s="100">
        <f>IFERROR(Table14[[#This Row],[Email available]]/Table14[[#This Row],[Distinct leads]],0)</f>
        <v>0.38636363636363635</v>
      </c>
      <c r="AE426" s="81">
        <v>6</v>
      </c>
      <c r="AF426" s="102">
        <f>IFERROR(Table14[[#This Row],[HNI (as per customer segmentation)]]/Table14[[#This Row],[Phone number available]],0)</f>
        <v>3.4285714285714287E-2</v>
      </c>
      <c r="AG426" s="18">
        <v>34</v>
      </c>
      <c r="AH426" s="9">
        <f>IFERROR(Table14[[#This Row],[MB Registered]]/Table14[[#This Row],[Phone number available]],0)</f>
        <v>0.19428571428571428</v>
      </c>
      <c r="AI426" s="18">
        <v>19</v>
      </c>
      <c r="AJ426" s="9">
        <f>IFERROR(Table14[[#This Row],[IB Registered]]/Table14[[#This Row],[Phone number available]],0)</f>
        <v>0.10857142857142857</v>
      </c>
      <c r="AK426" s="18">
        <v>158</v>
      </c>
      <c r="AL426" s="9">
        <f>IFERROR(Table14[[#This Row],[MB Eligible]]/Table14[[#This Row],[Phone number available]],0)</f>
        <v>0.9028571428571428</v>
      </c>
      <c r="AM426" s="18">
        <v>65</v>
      </c>
      <c r="AN426" s="82">
        <f>IFERROR(Table14[[#This Row],[IB Eligible]]/Table14[[#This Row],[Phone number available]],0)</f>
        <v>0.37142857142857144</v>
      </c>
      <c r="AO426" s="98">
        <f>Table14[[#This Row],[Phone number available]]/$AT$2</f>
        <v>0.30381944444444442</v>
      </c>
    </row>
    <row r="427" spans="1:41" x14ac:dyDescent="0.35">
      <c r="A427" s="11">
        <v>451</v>
      </c>
      <c r="B427" s="5" t="s">
        <v>179</v>
      </c>
      <c r="C427" s="5" t="s">
        <v>175</v>
      </c>
      <c r="D427" s="5" t="s">
        <v>757</v>
      </c>
      <c r="E427" s="6">
        <v>28769</v>
      </c>
      <c r="F427" s="7">
        <f t="shared" ca="1" si="48"/>
        <v>46</v>
      </c>
      <c r="G427" s="5">
        <v>7</v>
      </c>
      <c r="H42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27" s="57">
        <v>26.717095</v>
      </c>
      <c r="J427" s="34">
        <v>2.1856840000000002</v>
      </c>
      <c r="K427" s="34">
        <f t="shared" si="49"/>
        <v>28.902779000000002</v>
      </c>
      <c r="L427" s="67">
        <f t="shared" si="53"/>
        <v>1.0598906558793998E-3</v>
      </c>
      <c r="M427" s="34">
        <v>79.768000999999998</v>
      </c>
      <c r="N427" s="79">
        <f t="shared" si="54"/>
        <v>1.493832471325652E-3</v>
      </c>
      <c r="O427" s="80">
        <v>2051</v>
      </c>
      <c r="P427" s="68">
        <f>Table14[[#This Row],[Customer Regisered on MB]]/$O$1</f>
        <v>6.9449641222002164E-4</v>
      </c>
      <c r="Q427" s="194">
        <v>48</v>
      </c>
      <c r="R427" s="107">
        <v>161</v>
      </c>
      <c r="S427" s="107">
        <v>1</v>
      </c>
      <c r="T427" s="107">
        <v>25</v>
      </c>
      <c r="U427" s="195">
        <v>0</v>
      </c>
      <c r="V427" s="16">
        <f>SUM(Table14[[#This Row],[MB Registration]:[Standalone upsell + Rnwl]])</f>
        <v>235</v>
      </c>
      <c r="W427" s="8">
        <v>232</v>
      </c>
      <c r="X427" s="9">
        <f t="shared" si="50"/>
        <v>1.2765957446808529E-2</v>
      </c>
      <c r="Y427" s="8">
        <f t="shared" si="51"/>
        <v>3</v>
      </c>
      <c r="Z427" s="42" t="str">
        <f t="shared" si="52"/>
        <v>C. 100-250</v>
      </c>
      <c r="AA427" s="197">
        <v>232</v>
      </c>
      <c r="AB427" s="85">
        <f>IFERROR(Table14[[#This Row],[Phone number available]]/Table14[[#This Row],[Distinct leads]],0)</f>
        <v>1</v>
      </c>
      <c r="AC427" s="84">
        <v>49</v>
      </c>
      <c r="AD427" s="100">
        <f>IFERROR(Table14[[#This Row],[Email available]]/Table14[[#This Row],[Distinct leads]],0)</f>
        <v>0.21120689655172414</v>
      </c>
      <c r="AE427" s="81">
        <v>15</v>
      </c>
      <c r="AF427" s="102">
        <f>IFERROR(Table14[[#This Row],[HNI (as per customer segmentation)]]/Table14[[#This Row],[Phone number available]],0)</f>
        <v>6.4655172413793108E-2</v>
      </c>
      <c r="AG427" s="18">
        <v>94</v>
      </c>
      <c r="AH427" s="9">
        <f>IFERROR(Table14[[#This Row],[MB Registered]]/Table14[[#This Row],[Phone number available]],0)</f>
        <v>0.40517241379310343</v>
      </c>
      <c r="AI427" s="18">
        <v>23</v>
      </c>
      <c r="AJ427" s="9">
        <f>IFERROR(Table14[[#This Row],[IB Registered]]/Table14[[#This Row],[Phone number available]],0)</f>
        <v>9.9137931034482762E-2</v>
      </c>
      <c r="AK427" s="18">
        <v>163</v>
      </c>
      <c r="AL427" s="9">
        <f>IFERROR(Table14[[#This Row],[MB Eligible]]/Table14[[#This Row],[Phone number available]],0)</f>
        <v>0.70258620689655171</v>
      </c>
      <c r="AM427" s="18">
        <v>44</v>
      </c>
      <c r="AN427" s="82">
        <f>IFERROR(Table14[[#This Row],[IB Eligible]]/Table14[[#This Row],[Phone number available]],0)</f>
        <v>0.18965517241379309</v>
      </c>
      <c r="AO427" s="98">
        <f>Table14[[#This Row],[Phone number available]]/$AT$2</f>
        <v>0.40277777777777779</v>
      </c>
    </row>
    <row r="428" spans="1:41" x14ac:dyDescent="0.35">
      <c r="A428" s="11">
        <v>452</v>
      </c>
      <c r="B428" s="5" t="s">
        <v>313</v>
      </c>
      <c r="C428" s="5" t="s">
        <v>340</v>
      </c>
      <c r="D428" s="5" t="s">
        <v>758</v>
      </c>
      <c r="E428" s="6">
        <v>35741</v>
      </c>
      <c r="F428" s="7">
        <f t="shared" ca="1" si="48"/>
        <v>27</v>
      </c>
      <c r="G428" s="5">
        <v>13</v>
      </c>
      <c r="H428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428" s="57">
        <v>27.014123999999999</v>
      </c>
      <c r="J428" s="34">
        <v>9.2091700000000003</v>
      </c>
      <c r="K428" s="34">
        <f t="shared" si="49"/>
        <v>36.223293999999996</v>
      </c>
      <c r="L428" s="67">
        <f t="shared" si="53"/>
        <v>1.3283404628936311E-3</v>
      </c>
      <c r="M428" s="34">
        <v>88.931961999999999</v>
      </c>
      <c r="N428" s="79">
        <f t="shared" si="54"/>
        <v>1.6654479353732201E-3</v>
      </c>
      <c r="O428" s="80">
        <v>2953</v>
      </c>
      <c r="P428" s="68">
        <f>Table14[[#This Row],[Customer Regisered on MB]]/$O$1</f>
        <v>9.9992584363028957E-4</v>
      </c>
      <c r="Q428" s="194">
        <v>125</v>
      </c>
      <c r="R428" s="107">
        <v>151</v>
      </c>
      <c r="S428" s="107">
        <v>17</v>
      </c>
      <c r="T428" s="107">
        <v>8</v>
      </c>
      <c r="U428" s="195">
        <v>0</v>
      </c>
      <c r="V428" s="16">
        <f>SUM(Table14[[#This Row],[MB Registration]:[Standalone upsell + Rnwl]])</f>
        <v>301</v>
      </c>
      <c r="W428" s="8">
        <v>315</v>
      </c>
      <c r="X428" s="9">
        <f t="shared" si="50"/>
        <v>-4.6511627906976827E-2</v>
      </c>
      <c r="Y428" s="8">
        <f t="shared" si="51"/>
        <v>-14</v>
      </c>
      <c r="Z428" s="42" t="str">
        <f t="shared" si="52"/>
        <v>D. 240-500</v>
      </c>
      <c r="AA428" s="197">
        <v>315</v>
      </c>
      <c r="AB428" s="85">
        <f>IFERROR(Table14[[#This Row],[Phone number available]]/Table14[[#This Row],[Distinct leads]],0)</f>
        <v>1</v>
      </c>
      <c r="AC428" s="84">
        <v>95</v>
      </c>
      <c r="AD428" s="100">
        <f>IFERROR(Table14[[#This Row],[Email available]]/Table14[[#This Row],[Distinct leads]],0)</f>
        <v>0.30158730158730157</v>
      </c>
      <c r="AE428" s="81">
        <v>34</v>
      </c>
      <c r="AF428" s="102">
        <f>IFERROR(Table14[[#This Row],[HNI (as per customer segmentation)]]/Table14[[#This Row],[Phone number available]],0)</f>
        <v>0.10793650793650794</v>
      </c>
      <c r="AG428" s="18">
        <v>61</v>
      </c>
      <c r="AH428" s="9">
        <f>IFERROR(Table14[[#This Row],[MB Registered]]/Table14[[#This Row],[Phone number available]],0)</f>
        <v>0.19365079365079366</v>
      </c>
      <c r="AI428" s="18">
        <v>59</v>
      </c>
      <c r="AJ428" s="9">
        <f>IFERROR(Table14[[#This Row],[IB Registered]]/Table14[[#This Row],[Phone number available]],0)</f>
        <v>0.1873015873015873</v>
      </c>
      <c r="AK428" s="18">
        <v>246</v>
      </c>
      <c r="AL428" s="9">
        <f>IFERROR(Table14[[#This Row],[MB Eligible]]/Table14[[#This Row],[Phone number available]],0)</f>
        <v>0.78095238095238095</v>
      </c>
      <c r="AM428" s="18">
        <v>96</v>
      </c>
      <c r="AN428" s="82">
        <f>IFERROR(Table14[[#This Row],[IB Eligible]]/Table14[[#This Row],[Phone number available]],0)</f>
        <v>0.30476190476190479</v>
      </c>
      <c r="AO428" s="98">
        <f>Table14[[#This Row],[Phone number available]]/$AT$2</f>
        <v>0.546875</v>
      </c>
    </row>
    <row r="429" spans="1:41" x14ac:dyDescent="0.35">
      <c r="A429" s="11">
        <v>453</v>
      </c>
      <c r="B429" s="5" t="s">
        <v>313</v>
      </c>
      <c r="C429" s="5" t="s">
        <v>340</v>
      </c>
      <c r="D429" s="5" t="s">
        <v>759</v>
      </c>
      <c r="E429" s="6">
        <v>37707</v>
      </c>
      <c r="F429" s="7">
        <f t="shared" ca="1" si="48"/>
        <v>22</v>
      </c>
      <c r="G429" s="5">
        <v>6</v>
      </c>
      <c r="H42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29" s="57">
        <v>18.565873</v>
      </c>
      <c r="J429" s="34">
        <v>5.4238090000000003</v>
      </c>
      <c r="K429" s="34">
        <f t="shared" si="49"/>
        <v>23.989682000000002</v>
      </c>
      <c r="L429" s="67">
        <f t="shared" si="53"/>
        <v>8.7972301173247849E-4</v>
      </c>
      <c r="M429" s="34">
        <v>43.778827999999997</v>
      </c>
      <c r="N429" s="79">
        <f t="shared" si="54"/>
        <v>8.19855506006483E-4</v>
      </c>
      <c r="O429" s="80">
        <v>2355</v>
      </c>
      <c r="P429" s="68">
        <f>Table14[[#This Row],[Customer Regisered on MB]]/$O$1</f>
        <v>7.9743493455785024E-4</v>
      </c>
      <c r="Q429" s="194">
        <v>106</v>
      </c>
      <c r="R429" s="107">
        <v>113</v>
      </c>
      <c r="S429" s="107">
        <v>10</v>
      </c>
      <c r="T429" s="107">
        <v>7</v>
      </c>
      <c r="U429" s="195">
        <v>0</v>
      </c>
      <c r="V429" s="16">
        <f>SUM(Table14[[#This Row],[MB Registration]:[Standalone upsell + Rnwl]])</f>
        <v>236</v>
      </c>
      <c r="W429" s="8">
        <v>239</v>
      </c>
      <c r="X429" s="9">
        <f t="shared" si="50"/>
        <v>-1.2711864406779627E-2</v>
      </c>
      <c r="Y429" s="8">
        <f t="shared" si="51"/>
        <v>-3</v>
      </c>
      <c r="Z429" s="42" t="str">
        <f t="shared" si="52"/>
        <v>C. 100-250</v>
      </c>
      <c r="AA429" s="197">
        <v>239</v>
      </c>
      <c r="AB429" s="85">
        <f>IFERROR(Table14[[#This Row],[Phone number available]]/Table14[[#This Row],[Distinct leads]],0)</f>
        <v>1</v>
      </c>
      <c r="AC429" s="84">
        <v>102</v>
      </c>
      <c r="AD429" s="100">
        <f>IFERROR(Table14[[#This Row],[Email available]]/Table14[[#This Row],[Distinct leads]],0)</f>
        <v>0.42677824267782427</v>
      </c>
      <c r="AE429" s="81">
        <v>25</v>
      </c>
      <c r="AF429" s="102">
        <f>IFERROR(Table14[[#This Row],[HNI (as per customer segmentation)]]/Table14[[#This Row],[Phone number available]],0)</f>
        <v>0.10460251046025104</v>
      </c>
      <c r="AG429" s="18">
        <v>75</v>
      </c>
      <c r="AH429" s="9">
        <f>IFERROR(Table14[[#This Row],[MB Registered]]/Table14[[#This Row],[Phone number available]],0)</f>
        <v>0.31380753138075312</v>
      </c>
      <c r="AI429" s="18">
        <v>59</v>
      </c>
      <c r="AJ429" s="9">
        <f>IFERROR(Table14[[#This Row],[IB Registered]]/Table14[[#This Row],[Phone number available]],0)</f>
        <v>0.24686192468619247</v>
      </c>
      <c r="AK429" s="18">
        <v>211</v>
      </c>
      <c r="AL429" s="9">
        <f>IFERROR(Table14[[#This Row],[MB Eligible]]/Table14[[#This Row],[Phone number available]],0)</f>
        <v>0.88284518828451886</v>
      </c>
      <c r="AM429" s="18">
        <v>103</v>
      </c>
      <c r="AN429" s="82">
        <f>IFERROR(Table14[[#This Row],[IB Eligible]]/Table14[[#This Row],[Phone number available]],0)</f>
        <v>0.43096234309623432</v>
      </c>
      <c r="AO429" s="98">
        <f>Table14[[#This Row],[Phone number available]]/$AT$2</f>
        <v>0.41493055555555558</v>
      </c>
    </row>
    <row r="430" spans="1:41" x14ac:dyDescent="0.35">
      <c r="A430" s="11">
        <v>454</v>
      </c>
      <c r="B430" s="5" t="s">
        <v>314</v>
      </c>
      <c r="C430" s="5" t="s">
        <v>340</v>
      </c>
      <c r="D430" s="5" t="s">
        <v>760</v>
      </c>
      <c r="E430" s="6">
        <v>40805</v>
      </c>
      <c r="F430" s="7">
        <f t="shared" ca="1" si="48"/>
        <v>13</v>
      </c>
      <c r="G430" s="5">
        <v>7</v>
      </c>
      <c r="H43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30" s="57">
        <v>10.701371999999999</v>
      </c>
      <c r="J430" s="34">
        <v>4.0739460000000003</v>
      </c>
      <c r="K430" s="34">
        <f t="shared" si="49"/>
        <v>14.775317999999999</v>
      </c>
      <c r="L430" s="67">
        <f t="shared" si="53"/>
        <v>5.4182407462779613E-4</v>
      </c>
      <c r="M430" s="34">
        <v>11.62214</v>
      </c>
      <c r="N430" s="79">
        <f t="shared" si="54"/>
        <v>2.1765030965603251E-4</v>
      </c>
      <c r="O430" s="80">
        <v>4625</v>
      </c>
      <c r="P430" s="68">
        <f>Table14[[#This Row],[Customer Regisered on MB]]/$O$1</f>
        <v>1.566087716488347E-3</v>
      </c>
      <c r="Q430" s="194">
        <v>10</v>
      </c>
      <c r="R430" s="107">
        <v>62</v>
      </c>
      <c r="S430" s="107">
        <v>17</v>
      </c>
      <c r="T430" s="107">
        <v>1</v>
      </c>
      <c r="U430" s="195">
        <v>0</v>
      </c>
      <c r="V430" s="16">
        <f>SUM(Table14[[#This Row],[MB Registration]:[Standalone upsell + Rnwl]])</f>
        <v>90</v>
      </c>
      <c r="W430" s="8">
        <v>96</v>
      </c>
      <c r="X430" s="9">
        <f t="shared" si="50"/>
        <v>-6.6666666666666652E-2</v>
      </c>
      <c r="Y430" s="8">
        <f t="shared" si="51"/>
        <v>-6</v>
      </c>
      <c r="Z430" s="42" t="str">
        <f t="shared" si="52"/>
        <v>B. 50-100</v>
      </c>
      <c r="AA430" s="197">
        <v>96</v>
      </c>
      <c r="AB430" s="85">
        <f>IFERROR(Table14[[#This Row],[Phone number available]]/Table14[[#This Row],[Distinct leads]],0)</f>
        <v>1</v>
      </c>
      <c r="AC430" s="84">
        <v>47</v>
      </c>
      <c r="AD430" s="100">
        <f>IFERROR(Table14[[#This Row],[Email available]]/Table14[[#This Row],[Distinct leads]],0)</f>
        <v>0.48958333333333331</v>
      </c>
      <c r="AE430" s="81">
        <v>5</v>
      </c>
      <c r="AF430" s="102">
        <f>IFERROR(Table14[[#This Row],[HNI (as per customer segmentation)]]/Table14[[#This Row],[Phone number available]],0)</f>
        <v>5.2083333333333336E-2</v>
      </c>
      <c r="AG430" s="18">
        <v>70</v>
      </c>
      <c r="AH430" s="9">
        <f>IFERROR(Table14[[#This Row],[MB Registered]]/Table14[[#This Row],[Phone number available]],0)</f>
        <v>0.72916666666666663</v>
      </c>
      <c r="AI430" s="18">
        <v>25</v>
      </c>
      <c r="AJ430" s="9">
        <f>IFERROR(Table14[[#This Row],[IB Registered]]/Table14[[#This Row],[Phone number available]],0)</f>
        <v>0.26041666666666669</v>
      </c>
      <c r="AK430" s="18">
        <v>78</v>
      </c>
      <c r="AL430" s="9">
        <f>IFERROR(Table14[[#This Row],[MB Eligible]]/Table14[[#This Row],[Phone number available]],0)</f>
        <v>0.8125</v>
      </c>
      <c r="AM430" s="18">
        <v>45</v>
      </c>
      <c r="AN430" s="82">
        <f>IFERROR(Table14[[#This Row],[IB Eligible]]/Table14[[#This Row],[Phone number available]],0)</f>
        <v>0.46875</v>
      </c>
      <c r="AO430" s="98">
        <f>Table14[[#This Row],[Phone number available]]/$AT$2</f>
        <v>0.16666666666666666</v>
      </c>
    </row>
    <row r="431" spans="1:41" x14ac:dyDescent="0.35">
      <c r="A431" s="11">
        <v>455</v>
      </c>
      <c r="B431" s="5" t="s">
        <v>222</v>
      </c>
      <c r="C431" s="5" t="s">
        <v>175</v>
      </c>
      <c r="D431" s="5" t="s">
        <v>236</v>
      </c>
      <c r="E431" s="6">
        <v>41383</v>
      </c>
      <c r="F431" s="7">
        <f t="shared" ref="F431:F492" ca="1" si="55">_xlfn.FLOOR.MATH((TODAY()-E431)/365)</f>
        <v>12</v>
      </c>
      <c r="G431" s="5">
        <v>6</v>
      </c>
      <c r="H43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31" s="57">
        <v>20.386564</v>
      </c>
      <c r="J431" s="34">
        <v>3.1681360000000001</v>
      </c>
      <c r="K431" s="34">
        <f t="shared" ref="K431:K492" si="56">I431+J431</f>
        <v>23.5547</v>
      </c>
      <c r="L431" s="67">
        <f t="shared" si="53"/>
        <v>8.6377183426003762E-4</v>
      </c>
      <c r="M431" s="34">
        <v>35.162534000000001</v>
      </c>
      <c r="N431" s="79">
        <f t="shared" si="54"/>
        <v>6.5849631938616916E-4</v>
      </c>
      <c r="O431" s="80">
        <v>4670</v>
      </c>
      <c r="P431" s="68">
        <f>Table14[[#This Row],[Customer Regisered on MB]]/$O$1</f>
        <v>1.5813253267028284E-3</v>
      </c>
      <c r="Q431" s="194">
        <v>282</v>
      </c>
      <c r="R431" s="107">
        <v>56</v>
      </c>
      <c r="S431" s="107">
        <v>36</v>
      </c>
      <c r="T431" s="107">
        <v>7</v>
      </c>
      <c r="U431" s="195">
        <v>0</v>
      </c>
      <c r="V431" s="16">
        <f>SUM(Table14[[#This Row],[MB Registration]:[Standalone upsell + Rnwl]])</f>
        <v>381</v>
      </c>
      <c r="W431" s="8">
        <v>385</v>
      </c>
      <c r="X431" s="9">
        <f t="shared" ref="X431:X492" si="57">IFERROR(1-W431/V431,0)</f>
        <v>-1.049868766404205E-2</v>
      </c>
      <c r="Y431" s="8">
        <f t="shared" ref="Y431:Y492" si="58">IFERROR(V431-W431,0)</f>
        <v>-4</v>
      </c>
      <c r="Z431" s="42" t="str">
        <f t="shared" ref="Z431:Z492" si="59">IF(W431&lt;50,"A. Below 50",IF(W431&lt;100,"B. 50-100",IF(W431&lt;250,"C. 100-250",IF(W431&lt;500,"D. 240-500",IF(W431&lt;750,"E. 500-750",IF(W431&lt;1000,"F. 750-100","G. Above 1000"))))))</f>
        <v>D. 240-500</v>
      </c>
      <c r="AA431" s="197">
        <v>385</v>
      </c>
      <c r="AB431" s="85">
        <f>IFERROR(Table14[[#This Row],[Phone number available]]/Table14[[#This Row],[Distinct leads]],0)</f>
        <v>1</v>
      </c>
      <c r="AC431" s="84">
        <v>59</v>
      </c>
      <c r="AD431" s="100">
        <f>IFERROR(Table14[[#This Row],[Email available]]/Table14[[#This Row],[Distinct leads]],0)</f>
        <v>0.15324675324675324</v>
      </c>
      <c r="AE431" s="81">
        <v>3</v>
      </c>
      <c r="AF431" s="102">
        <f>IFERROR(Table14[[#This Row],[HNI (as per customer segmentation)]]/Table14[[#This Row],[Phone number available]],0)</f>
        <v>7.7922077922077922E-3</v>
      </c>
      <c r="AG431" s="18">
        <v>81</v>
      </c>
      <c r="AH431" s="9">
        <f>IFERROR(Table14[[#This Row],[MB Registered]]/Table14[[#This Row],[Phone number available]],0)</f>
        <v>0.21038961038961038</v>
      </c>
      <c r="AI431" s="18">
        <v>43</v>
      </c>
      <c r="AJ431" s="9">
        <f>IFERROR(Table14[[#This Row],[IB Registered]]/Table14[[#This Row],[Phone number available]],0)</f>
        <v>0.11168831168831168</v>
      </c>
      <c r="AK431" s="18">
        <v>374</v>
      </c>
      <c r="AL431" s="9">
        <f>IFERROR(Table14[[#This Row],[MB Eligible]]/Table14[[#This Row],[Phone number available]],0)</f>
        <v>0.97142857142857142</v>
      </c>
      <c r="AM431" s="18">
        <v>67</v>
      </c>
      <c r="AN431" s="82">
        <f>IFERROR(Table14[[#This Row],[IB Eligible]]/Table14[[#This Row],[Phone number available]],0)</f>
        <v>0.17402597402597403</v>
      </c>
      <c r="AO431" s="98">
        <f>Table14[[#This Row],[Phone number available]]/$AT$2</f>
        <v>0.66840277777777779</v>
      </c>
    </row>
    <row r="432" spans="1:41" x14ac:dyDescent="0.35">
      <c r="A432" s="11">
        <v>456</v>
      </c>
      <c r="B432" s="5" t="s">
        <v>190</v>
      </c>
      <c r="C432" s="5" t="s">
        <v>343</v>
      </c>
      <c r="D432" s="5" t="s">
        <v>761</v>
      </c>
      <c r="E432" s="6">
        <v>41359</v>
      </c>
      <c r="F432" s="7">
        <f t="shared" ca="1" si="55"/>
        <v>12</v>
      </c>
      <c r="G432" s="5">
        <v>4</v>
      </c>
      <c r="H432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432" s="57">
        <v>28.923994</v>
      </c>
      <c r="J432" s="34">
        <v>1.027207</v>
      </c>
      <c r="K432" s="34">
        <f t="shared" si="56"/>
        <v>29.951201000000001</v>
      </c>
      <c r="L432" s="67">
        <f t="shared" si="53"/>
        <v>1.0983372246753758E-3</v>
      </c>
      <c r="M432" s="34">
        <v>18.016732000000001</v>
      </c>
      <c r="N432" s="79">
        <f t="shared" si="54"/>
        <v>3.3740320619006053E-4</v>
      </c>
      <c r="O432" s="80">
        <v>1472</v>
      </c>
      <c r="P432" s="68">
        <f>Table14[[#This Row],[Customer Regisered on MB]]/$O$1</f>
        <v>4.9843916079369665E-4</v>
      </c>
      <c r="Q432" s="194">
        <v>67</v>
      </c>
      <c r="R432" s="107">
        <v>65</v>
      </c>
      <c r="S432" s="107">
        <v>1</v>
      </c>
      <c r="T432" s="107">
        <v>2</v>
      </c>
      <c r="U432" s="195">
        <v>0</v>
      </c>
      <c r="V432" s="16">
        <f>SUM(Table14[[#This Row],[MB Registration]:[Standalone upsell + Rnwl]])</f>
        <v>135</v>
      </c>
      <c r="W432" s="8">
        <v>140</v>
      </c>
      <c r="X432" s="9">
        <f t="shared" si="57"/>
        <v>-3.7037037037036979E-2</v>
      </c>
      <c r="Y432" s="8">
        <f t="shared" si="58"/>
        <v>-5</v>
      </c>
      <c r="Z432" s="42" t="str">
        <f t="shared" si="59"/>
        <v>C. 100-250</v>
      </c>
      <c r="AA432" s="197">
        <v>140</v>
      </c>
      <c r="AB432" s="85">
        <f>IFERROR(Table14[[#This Row],[Phone number available]]/Table14[[#This Row],[Distinct leads]],0)</f>
        <v>1</v>
      </c>
      <c r="AC432" s="84">
        <v>22</v>
      </c>
      <c r="AD432" s="100">
        <f>IFERROR(Table14[[#This Row],[Email available]]/Table14[[#This Row],[Distinct leads]],0)</f>
        <v>0.15714285714285714</v>
      </c>
      <c r="AE432" s="81">
        <v>9</v>
      </c>
      <c r="AF432" s="102">
        <f>IFERROR(Table14[[#This Row],[HNI (as per customer segmentation)]]/Table14[[#This Row],[Phone number available]],0)</f>
        <v>6.4285714285714279E-2</v>
      </c>
      <c r="AG432" s="18">
        <v>20</v>
      </c>
      <c r="AH432" s="9">
        <f>IFERROR(Table14[[#This Row],[MB Registered]]/Table14[[#This Row],[Phone number available]],0)</f>
        <v>0.14285714285714285</v>
      </c>
      <c r="AI432" s="18">
        <v>5</v>
      </c>
      <c r="AJ432" s="9">
        <f>IFERROR(Table14[[#This Row],[IB Registered]]/Table14[[#This Row],[Phone number available]],0)</f>
        <v>3.5714285714285712E-2</v>
      </c>
      <c r="AK432" s="18">
        <v>100</v>
      </c>
      <c r="AL432" s="9">
        <f>IFERROR(Table14[[#This Row],[MB Eligible]]/Table14[[#This Row],[Phone number available]],0)</f>
        <v>0.7142857142857143</v>
      </c>
      <c r="AM432" s="18">
        <v>23</v>
      </c>
      <c r="AN432" s="82">
        <f>IFERROR(Table14[[#This Row],[IB Eligible]]/Table14[[#This Row],[Phone number available]],0)</f>
        <v>0.16428571428571428</v>
      </c>
      <c r="AO432" s="98">
        <f>Table14[[#This Row],[Phone number available]]/$AT$2</f>
        <v>0.24305555555555555</v>
      </c>
    </row>
    <row r="433" spans="1:41" x14ac:dyDescent="0.35">
      <c r="A433" s="11">
        <v>457</v>
      </c>
      <c r="B433" s="5" t="s">
        <v>174</v>
      </c>
      <c r="C433" s="5" t="s">
        <v>356</v>
      </c>
      <c r="D433" s="5" t="s">
        <v>762</v>
      </c>
      <c r="E433" s="6">
        <v>41718</v>
      </c>
      <c r="F433" s="7">
        <f t="shared" ca="1" si="55"/>
        <v>11</v>
      </c>
      <c r="G433" s="5">
        <v>6</v>
      </c>
      <c r="H43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33" s="57">
        <v>14.368952999999999</v>
      </c>
      <c r="J433" s="34">
        <v>2.5382060000000002</v>
      </c>
      <c r="K433" s="34">
        <f t="shared" si="56"/>
        <v>16.907159</v>
      </c>
      <c r="L433" s="67">
        <f t="shared" si="53"/>
        <v>6.2000058338913691E-4</v>
      </c>
      <c r="M433" s="34">
        <v>56.423076000000002</v>
      </c>
      <c r="N433" s="79">
        <f t="shared" si="54"/>
        <v>1.0566470515022068E-3</v>
      </c>
      <c r="O433" s="80">
        <v>2800</v>
      </c>
      <c r="P433" s="68">
        <f>Table14[[#This Row],[Customer Regisered on MB]]/$O$1</f>
        <v>9.4811796890105341E-4</v>
      </c>
      <c r="Q433" s="194">
        <v>14</v>
      </c>
      <c r="R433" s="107">
        <v>226</v>
      </c>
      <c r="S433" s="107">
        <v>4</v>
      </c>
      <c r="T433" s="107">
        <v>15</v>
      </c>
      <c r="U433" s="195">
        <v>0</v>
      </c>
      <c r="V433" s="16">
        <f>SUM(Table14[[#This Row],[MB Registration]:[Standalone upsell + Rnwl]])</f>
        <v>259</v>
      </c>
      <c r="W433" s="8">
        <v>251</v>
      </c>
      <c r="X433" s="9">
        <f t="shared" si="57"/>
        <v>3.0888030888030937E-2</v>
      </c>
      <c r="Y433" s="8">
        <f t="shared" si="58"/>
        <v>8</v>
      </c>
      <c r="Z433" s="42" t="str">
        <f t="shared" si="59"/>
        <v>D. 240-500</v>
      </c>
      <c r="AA433" s="197">
        <v>251</v>
      </c>
      <c r="AB433" s="85">
        <f>IFERROR(Table14[[#This Row],[Phone number available]]/Table14[[#This Row],[Distinct leads]],0)</f>
        <v>1</v>
      </c>
      <c r="AC433" s="84">
        <v>118</v>
      </c>
      <c r="AD433" s="100">
        <f>IFERROR(Table14[[#This Row],[Email available]]/Table14[[#This Row],[Distinct leads]],0)</f>
        <v>0.47011952191235062</v>
      </c>
      <c r="AE433" s="81">
        <v>14</v>
      </c>
      <c r="AF433" s="102">
        <f>IFERROR(Table14[[#This Row],[HNI (as per customer segmentation)]]/Table14[[#This Row],[Phone number available]],0)</f>
        <v>5.5776892430278883E-2</v>
      </c>
      <c r="AG433" s="18">
        <v>161</v>
      </c>
      <c r="AH433" s="9">
        <f>IFERROR(Table14[[#This Row],[MB Registered]]/Table14[[#This Row],[Phone number available]],0)</f>
        <v>0.64143426294820716</v>
      </c>
      <c r="AI433" s="18">
        <v>43</v>
      </c>
      <c r="AJ433" s="9">
        <f>IFERROR(Table14[[#This Row],[IB Registered]]/Table14[[#This Row],[Phone number available]],0)</f>
        <v>0.17131474103585656</v>
      </c>
      <c r="AK433" s="18">
        <v>162</v>
      </c>
      <c r="AL433" s="9">
        <f>IFERROR(Table14[[#This Row],[MB Eligible]]/Table14[[#This Row],[Phone number available]],0)</f>
        <v>0.64541832669322707</v>
      </c>
      <c r="AM433" s="18">
        <v>96</v>
      </c>
      <c r="AN433" s="82">
        <f>IFERROR(Table14[[#This Row],[IB Eligible]]/Table14[[#This Row],[Phone number available]],0)</f>
        <v>0.38247011952191234</v>
      </c>
      <c r="AO433" s="98">
        <f>Table14[[#This Row],[Phone number available]]/$AT$2</f>
        <v>0.4357638888888889</v>
      </c>
    </row>
    <row r="434" spans="1:41" x14ac:dyDescent="0.35">
      <c r="A434" s="11">
        <v>458</v>
      </c>
      <c r="B434" s="5" t="s">
        <v>188</v>
      </c>
      <c r="C434" s="5" t="s">
        <v>343</v>
      </c>
      <c r="D434" s="5" t="s">
        <v>763</v>
      </c>
      <c r="E434" s="6">
        <v>41709</v>
      </c>
      <c r="F434" s="7">
        <f t="shared" ca="1" si="55"/>
        <v>11</v>
      </c>
      <c r="G434" s="5">
        <v>3</v>
      </c>
      <c r="H434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434" s="57">
        <v>4.5810820000000003</v>
      </c>
      <c r="J434" s="34">
        <v>0.10437299999999999</v>
      </c>
      <c r="K434" s="34">
        <f t="shared" si="56"/>
        <v>4.6854550000000001</v>
      </c>
      <c r="L434" s="67">
        <f t="shared" si="53"/>
        <v>1.7181980919701227E-4</v>
      </c>
      <c r="M434" s="34">
        <v>2.3667229999999999</v>
      </c>
      <c r="N434" s="79">
        <f t="shared" si="54"/>
        <v>4.4322129471857525E-5</v>
      </c>
      <c r="O434" s="80">
        <v>614</v>
      </c>
      <c r="P434" s="68">
        <f>Table14[[#This Row],[Customer Regisered on MB]]/$O$1</f>
        <v>2.0790872603758813E-4</v>
      </c>
      <c r="Q434" s="194">
        <v>26</v>
      </c>
      <c r="R434" s="107">
        <v>15</v>
      </c>
      <c r="S434" s="107">
        <v>1</v>
      </c>
      <c r="T434" s="107">
        <v>2</v>
      </c>
      <c r="U434" s="195">
        <v>0</v>
      </c>
      <c r="V434" s="16">
        <f>SUM(Table14[[#This Row],[MB Registration]:[Standalone upsell + Rnwl]])</f>
        <v>44</v>
      </c>
      <c r="W434" s="8">
        <v>45</v>
      </c>
      <c r="X434" s="9">
        <f t="shared" si="57"/>
        <v>-2.2727272727272707E-2</v>
      </c>
      <c r="Y434" s="8">
        <f t="shared" si="58"/>
        <v>-1</v>
      </c>
      <c r="Z434" s="42" t="str">
        <f t="shared" si="59"/>
        <v>A. Below 50</v>
      </c>
      <c r="AA434" s="197">
        <v>45</v>
      </c>
      <c r="AB434" s="85">
        <f>IFERROR(Table14[[#This Row],[Phone number available]]/Table14[[#This Row],[Distinct leads]],0)</f>
        <v>1</v>
      </c>
      <c r="AC434" s="84">
        <v>6</v>
      </c>
      <c r="AD434" s="100">
        <f>IFERROR(Table14[[#This Row],[Email available]]/Table14[[#This Row],[Distinct leads]],0)</f>
        <v>0.13333333333333333</v>
      </c>
      <c r="AE434" s="81">
        <v>0</v>
      </c>
      <c r="AF434" s="102">
        <f>IFERROR(Table14[[#This Row],[HNI (as per customer segmentation)]]/Table14[[#This Row],[Phone number available]],0)</f>
        <v>0</v>
      </c>
      <c r="AG434" s="18">
        <v>6</v>
      </c>
      <c r="AH434" s="9">
        <f>IFERROR(Table14[[#This Row],[MB Registered]]/Table14[[#This Row],[Phone number available]],0)</f>
        <v>0.13333333333333333</v>
      </c>
      <c r="AI434" s="18">
        <v>1</v>
      </c>
      <c r="AJ434" s="9">
        <f>IFERROR(Table14[[#This Row],[IB Registered]]/Table14[[#This Row],[Phone number available]],0)</f>
        <v>2.2222222222222223E-2</v>
      </c>
      <c r="AK434" s="18">
        <v>31</v>
      </c>
      <c r="AL434" s="9">
        <f>IFERROR(Table14[[#This Row],[MB Eligible]]/Table14[[#This Row],[Phone number available]],0)</f>
        <v>0.68888888888888888</v>
      </c>
      <c r="AM434" s="18">
        <v>3</v>
      </c>
      <c r="AN434" s="82">
        <f>IFERROR(Table14[[#This Row],[IB Eligible]]/Table14[[#This Row],[Phone number available]],0)</f>
        <v>6.6666666666666666E-2</v>
      </c>
      <c r="AO434" s="98">
        <f>Table14[[#This Row],[Phone number available]]/$AT$2</f>
        <v>7.8125E-2</v>
      </c>
    </row>
    <row r="435" spans="1:41" x14ac:dyDescent="0.35">
      <c r="A435" s="11">
        <v>459</v>
      </c>
      <c r="B435" s="5" t="s">
        <v>311</v>
      </c>
      <c r="C435" s="5" t="s">
        <v>340</v>
      </c>
      <c r="D435" s="5" t="s">
        <v>764</v>
      </c>
      <c r="E435" s="6">
        <v>41727</v>
      </c>
      <c r="F435" s="7">
        <f t="shared" ca="1" si="55"/>
        <v>11</v>
      </c>
      <c r="G435" s="5">
        <v>4</v>
      </c>
      <c r="H435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435" s="57">
        <v>6.96</v>
      </c>
      <c r="J435" s="34">
        <v>1.3292489999999999</v>
      </c>
      <c r="K435" s="34">
        <f t="shared" si="56"/>
        <v>8.2892489999999999</v>
      </c>
      <c r="L435" s="67">
        <f t="shared" si="53"/>
        <v>3.0397414585489022E-4</v>
      </c>
      <c r="M435" s="34">
        <v>9.5240570000000009</v>
      </c>
      <c r="N435" s="79">
        <f t="shared" si="54"/>
        <v>1.7835905910888221E-4</v>
      </c>
      <c r="O435" s="80">
        <v>3873</v>
      </c>
      <c r="P435" s="68">
        <f>Table14[[#This Row],[Customer Regisered on MB]]/$O$1</f>
        <v>1.3114503191263499E-3</v>
      </c>
      <c r="Q435" s="194">
        <v>49</v>
      </c>
      <c r="R435" s="107">
        <v>78</v>
      </c>
      <c r="S435" s="107">
        <v>10</v>
      </c>
      <c r="T435" s="107">
        <v>10</v>
      </c>
      <c r="U435" s="195">
        <v>0</v>
      </c>
      <c r="V435" s="16">
        <f>SUM(Table14[[#This Row],[MB Registration]:[Standalone upsell + Rnwl]])</f>
        <v>147</v>
      </c>
      <c r="W435" s="8">
        <v>153</v>
      </c>
      <c r="X435" s="9">
        <f t="shared" si="57"/>
        <v>-4.081632653061229E-2</v>
      </c>
      <c r="Y435" s="8">
        <f t="shared" si="58"/>
        <v>-6</v>
      </c>
      <c r="Z435" s="42" t="str">
        <f t="shared" si="59"/>
        <v>C. 100-250</v>
      </c>
      <c r="AA435" s="197">
        <v>153</v>
      </c>
      <c r="AB435" s="85">
        <f>IFERROR(Table14[[#This Row],[Phone number available]]/Table14[[#This Row],[Distinct leads]],0)</f>
        <v>1</v>
      </c>
      <c r="AC435" s="84">
        <v>47</v>
      </c>
      <c r="AD435" s="100">
        <f>IFERROR(Table14[[#This Row],[Email available]]/Table14[[#This Row],[Distinct leads]],0)</f>
        <v>0.30718954248366015</v>
      </c>
      <c r="AE435" s="81">
        <v>5</v>
      </c>
      <c r="AF435" s="102">
        <f>IFERROR(Table14[[#This Row],[HNI (as per customer segmentation)]]/Table14[[#This Row],[Phone number available]],0)</f>
        <v>3.2679738562091505E-2</v>
      </c>
      <c r="AG435" s="18">
        <v>74</v>
      </c>
      <c r="AH435" s="9">
        <f>IFERROR(Table14[[#This Row],[MB Registered]]/Table14[[#This Row],[Phone number available]],0)</f>
        <v>0.48366013071895425</v>
      </c>
      <c r="AI435" s="18">
        <v>32</v>
      </c>
      <c r="AJ435" s="9">
        <f>IFERROR(Table14[[#This Row],[IB Registered]]/Table14[[#This Row],[Phone number available]],0)</f>
        <v>0.20915032679738563</v>
      </c>
      <c r="AK435" s="18">
        <v>136</v>
      </c>
      <c r="AL435" s="9">
        <f>IFERROR(Table14[[#This Row],[MB Eligible]]/Table14[[#This Row],[Phone number available]],0)</f>
        <v>0.88888888888888884</v>
      </c>
      <c r="AM435" s="18">
        <v>59</v>
      </c>
      <c r="AN435" s="82">
        <f>IFERROR(Table14[[#This Row],[IB Eligible]]/Table14[[#This Row],[Phone number available]],0)</f>
        <v>0.38562091503267976</v>
      </c>
      <c r="AO435" s="98">
        <f>Table14[[#This Row],[Phone number available]]/$AT$2</f>
        <v>0.265625</v>
      </c>
    </row>
    <row r="436" spans="1:41" x14ac:dyDescent="0.35">
      <c r="A436" s="11">
        <v>460</v>
      </c>
      <c r="B436" s="5" t="s">
        <v>315</v>
      </c>
      <c r="C436" s="5" t="s">
        <v>356</v>
      </c>
      <c r="D436" s="5" t="s">
        <v>765</v>
      </c>
      <c r="E436" s="6">
        <v>41727</v>
      </c>
      <c r="F436" s="7">
        <f t="shared" ca="1" si="55"/>
        <v>11</v>
      </c>
      <c r="G436" s="5">
        <v>5</v>
      </c>
      <c r="H43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36" s="57">
        <v>6.9483740000000003</v>
      </c>
      <c r="J436" s="34">
        <v>4.2354839999999996</v>
      </c>
      <c r="K436" s="34">
        <f t="shared" si="56"/>
        <v>11.183858000000001</v>
      </c>
      <c r="L436" s="67">
        <f t="shared" si="53"/>
        <v>4.101220367384767E-4</v>
      </c>
      <c r="M436" s="34">
        <v>13.067691</v>
      </c>
      <c r="N436" s="79">
        <f t="shared" si="54"/>
        <v>2.4472145341902172E-4</v>
      </c>
      <c r="O436" s="80">
        <v>2628</v>
      </c>
      <c r="P436" s="68">
        <f>Table14[[#This Row],[Customer Regisered on MB]]/$O$1</f>
        <v>8.8987643652570301E-4</v>
      </c>
      <c r="Q436" s="194">
        <v>59</v>
      </c>
      <c r="R436" s="107">
        <v>64</v>
      </c>
      <c r="S436" s="107">
        <v>13</v>
      </c>
      <c r="T436" s="107">
        <v>8</v>
      </c>
      <c r="U436" s="195">
        <v>0</v>
      </c>
      <c r="V436" s="16">
        <f>SUM(Table14[[#This Row],[MB Registration]:[Standalone upsell + Rnwl]])</f>
        <v>144</v>
      </c>
      <c r="W436" s="8">
        <v>139</v>
      </c>
      <c r="X436" s="9">
        <f t="shared" si="57"/>
        <v>3.472222222222221E-2</v>
      </c>
      <c r="Y436" s="8">
        <f t="shared" si="58"/>
        <v>5</v>
      </c>
      <c r="Z436" s="42" t="str">
        <f t="shared" si="59"/>
        <v>C. 100-250</v>
      </c>
      <c r="AA436" s="197">
        <v>139</v>
      </c>
      <c r="AB436" s="85">
        <f>IFERROR(Table14[[#This Row],[Phone number available]]/Table14[[#This Row],[Distinct leads]],0)</f>
        <v>1</v>
      </c>
      <c r="AC436" s="84">
        <v>48</v>
      </c>
      <c r="AD436" s="100">
        <f>IFERROR(Table14[[#This Row],[Email available]]/Table14[[#This Row],[Distinct leads]],0)</f>
        <v>0.34532374100719426</v>
      </c>
      <c r="AE436" s="81">
        <v>2</v>
      </c>
      <c r="AF436" s="102">
        <f>IFERROR(Table14[[#This Row],[HNI (as per customer segmentation)]]/Table14[[#This Row],[Phone number available]],0)</f>
        <v>1.4388489208633094E-2</v>
      </c>
      <c r="AG436" s="18">
        <v>54</v>
      </c>
      <c r="AH436" s="9">
        <f>IFERROR(Table14[[#This Row],[MB Registered]]/Table14[[#This Row],[Phone number available]],0)</f>
        <v>0.38848920863309355</v>
      </c>
      <c r="AI436" s="18">
        <v>19</v>
      </c>
      <c r="AJ436" s="9">
        <f>IFERROR(Table14[[#This Row],[IB Registered]]/Table14[[#This Row],[Phone number available]],0)</f>
        <v>0.1366906474820144</v>
      </c>
      <c r="AK436" s="18">
        <v>123</v>
      </c>
      <c r="AL436" s="9">
        <f>IFERROR(Table14[[#This Row],[MB Eligible]]/Table14[[#This Row],[Phone number available]],0)</f>
        <v>0.8848920863309353</v>
      </c>
      <c r="AM436" s="18">
        <v>44</v>
      </c>
      <c r="AN436" s="82">
        <f>IFERROR(Table14[[#This Row],[IB Eligible]]/Table14[[#This Row],[Phone number available]],0)</f>
        <v>0.31654676258992803</v>
      </c>
      <c r="AO436" s="98">
        <f>Table14[[#This Row],[Phone number available]]/$AT$2</f>
        <v>0.24131944444444445</v>
      </c>
    </row>
    <row r="437" spans="1:41" x14ac:dyDescent="0.35">
      <c r="A437" s="11">
        <v>461</v>
      </c>
      <c r="B437" s="5" t="s">
        <v>190</v>
      </c>
      <c r="C437" s="5" t="s">
        <v>175</v>
      </c>
      <c r="D437" s="5" t="s">
        <v>766</v>
      </c>
      <c r="E437" s="6">
        <v>25667</v>
      </c>
      <c r="F437" s="7">
        <f t="shared" ca="1" si="55"/>
        <v>55</v>
      </c>
      <c r="G437" s="5">
        <v>7</v>
      </c>
      <c r="H43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37" s="57">
        <v>49.186447000000001</v>
      </c>
      <c r="J437" s="34">
        <v>2.9492699999999998</v>
      </c>
      <c r="K437" s="34">
        <f t="shared" si="56"/>
        <v>52.135717</v>
      </c>
      <c r="L437" s="67">
        <f t="shared" si="53"/>
        <v>1.9118631909365107E-3</v>
      </c>
      <c r="M437" s="34">
        <v>51.540714999999999</v>
      </c>
      <c r="N437" s="79">
        <f t="shared" si="54"/>
        <v>9.6521402939934639E-4</v>
      </c>
      <c r="O437" s="80">
        <v>4992</v>
      </c>
      <c r="P437" s="68">
        <f>Table14[[#This Row],[Customer Regisered on MB]]/$O$1</f>
        <v>1.6903588931264494E-3</v>
      </c>
      <c r="Q437" s="194">
        <v>364</v>
      </c>
      <c r="R437" s="107">
        <v>272</v>
      </c>
      <c r="S437" s="107">
        <v>9</v>
      </c>
      <c r="T437" s="107">
        <v>29</v>
      </c>
      <c r="U437" s="195">
        <v>0</v>
      </c>
      <c r="V437" s="16">
        <f>SUM(Table14[[#This Row],[MB Registration]:[Standalone upsell + Rnwl]])</f>
        <v>674</v>
      </c>
      <c r="W437" s="8">
        <v>689</v>
      </c>
      <c r="X437" s="9">
        <f t="shared" si="57"/>
        <v>-2.2255192878338326E-2</v>
      </c>
      <c r="Y437" s="8">
        <f t="shared" si="58"/>
        <v>-15</v>
      </c>
      <c r="Z437" s="42" t="str">
        <f t="shared" si="59"/>
        <v>E. 500-750</v>
      </c>
      <c r="AA437" s="197">
        <v>688</v>
      </c>
      <c r="AB437" s="85">
        <f>IFERROR(Table14[[#This Row],[Phone number available]]/Table14[[#This Row],[Distinct leads]],0)</f>
        <v>0.99854862119013066</v>
      </c>
      <c r="AC437" s="84">
        <v>141</v>
      </c>
      <c r="AD437" s="100">
        <f>IFERROR(Table14[[#This Row],[Email available]]/Table14[[#This Row],[Distinct leads]],0)</f>
        <v>0.204644412191582</v>
      </c>
      <c r="AE437" s="81">
        <v>22</v>
      </c>
      <c r="AF437" s="102">
        <f>IFERROR(Table14[[#This Row],[HNI (as per customer segmentation)]]/Table14[[#This Row],[Phone number available]],0)</f>
        <v>3.1976744186046513E-2</v>
      </c>
      <c r="AG437" s="18">
        <v>112</v>
      </c>
      <c r="AH437" s="9">
        <f>IFERROR(Table14[[#This Row],[MB Registered]]/Table14[[#This Row],[Phone number available]],0)</f>
        <v>0.16279069767441862</v>
      </c>
      <c r="AI437" s="18">
        <v>35</v>
      </c>
      <c r="AJ437" s="9">
        <f>IFERROR(Table14[[#This Row],[IB Registered]]/Table14[[#This Row],[Phone number available]],0)</f>
        <v>5.0872093023255814E-2</v>
      </c>
      <c r="AK437" s="18">
        <v>578</v>
      </c>
      <c r="AL437" s="9">
        <f>IFERROR(Table14[[#This Row],[MB Eligible]]/Table14[[#This Row],[Phone number available]],0)</f>
        <v>0.84011627906976749</v>
      </c>
      <c r="AM437" s="18">
        <v>136</v>
      </c>
      <c r="AN437" s="82">
        <f>IFERROR(Table14[[#This Row],[IB Eligible]]/Table14[[#This Row],[Phone number available]],0)</f>
        <v>0.19767441860465115</v>
      </c>
      <c r="AO437" s="98">
        <f>Table14[[#This Row],[Phone number available]]/$AT$2</f>
        <v>1.1944444444444444</v>
      </c>
    </row>
    <row r="438" spans="1:41" x14ac:dyDescent="0.35">
      <c r="A438" s="11">
        <v>462</v>
      </c>
      <c r="B438" s="5" t="s">
        <v>213</v>
      </c>
      <c r="C438" s="5" t="s">
        <v>340</v>
      </c>
      <c r="D438" s="5" t="s">
        <v>767</v>
      </c>
      <c r="E438" s="6">
        <v>11041</v>
      </c>
      <c r="F438" s="7">
        <f t="shared" ca="1" si="55"/>
        <v>95</v>
      </c>
      <c r="G438" s="5">
        <v>12</v>
      </c>
      <c r="H438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438" s="57">
        <v>26.69191</v>
      </c>
      <c r="J438" s="34">
        <v>8.2772170000000003</v>
      </c>
      <c r="K438" s="34">
        <f t="shared" si="56"/>
        <v>34.969127</v>
      </c>
      <c r="L438" s="67">
        <f t="shared" si="53"/>
        <v>1.2823490416461346E-3</v>
      </c>
      <c r="M438" s="34">
        <v>101.211862</v>
      </c>
      <c r="N438" s="79">
        <f t="shared" si="54"/>
        <v>1.8954162576912366E-3</v>
      </c>
      <c r="O438" s="80">
        <v>1936</v>
      </c>
      <c r="P438" s="68">
        <f>Table14[[#This Row],[Customer Regisered on MB]]/$O$1</f>
        <v>6.5555585278301407E-4</v>
      </c>
      <c r="Q438" s="194">
        <v>62</v>
      </c>
      <c r="R438" s="107">
        <v>133</v>
      </c>
      <c r="S438" s="107">
        <v>10</v>
      </c>
      <c r="T438" s="107">
        <v>7</v>
      </c>
      <c r="U438" s="195">
        <v>0</v>
      </c>
      <c r="V438" s="16">
        <f>SUM(Table14[[#This Row],[MB Registration]:[Standalone upsell + Rnwl]])</f>
        <v>212</v>
      </c>
      <c r="W438" s="8">
        <v>215</v>
      </c>
      <c r="X438" s="9">
        <f t="shared" si="57"/>
        <v>-1.4150943396226356E-2</v>
      </c>
      <c r="Y438" s="8">
        <f t="shared" si="58"/>
        <v>-3</v>
      </c>
      <c r="Z438" s="42" t="str">
        <f t="shared" si="59"/>
        <v>C. 100-250</v>
      </c>
      <c r="AA438" s="197">
        <v>215</v>
      </c>
      <c r="AB438" s="85">
        <f>IFERROR(Table14[[#This Row],[Phone number available]]/Table14[[#This Row],[Distinct leads]],0)</f>
        <v>1</v>
      </c>
      <c r="AC438" s="84">
        <v>111</v>
      </c>
      <c r="AD438" s="100">
        <f>IFERROR(Table14[[#This Row],[Email available]]/Table14[[#This Row],[Distinct leads]],0)</f>
        <v>0.51627906976744187</v>
      </c>
      <c r="AE438" s="81">
        <v>24</v>
      </c>
      <c r="AF438" s="102">
        <f>IFERROR(Table14[[#This Row],[HNI (as per customer segmentation)]]/Table14[[#This Row],[Phone number available]],0)</f>
        <v>0.11162790697674418</v>
      </c>
      <c r="AG438" s="18">
        <v>67</v>
      </c>
      <c r="AH438" s="9">
        <f>IFERROR(Table14[[#This Row],[MB Registered]]/Table14[[#This Row],[Phone number available]],0)</f>
        <v>0.3116279069767442</v>
      </c>
      <c r="AI438" s="18">
        <v>73</v>
      </c>
      <c r="AJ438" s="9">
        <f>IFERROR(Table14[[#This Row],[IB Registered]]/Table14[[#This Row],[Phone number available]],0)</f>
        <v>0.33953488372093021</v>
      </c>
      <c r="AK438" s="18">
        <v>160</v>
      </c>
      <c r="AL438" s="9">
        <f>IFERROR(Table14[[#This Row],[MB Eligible]]/Table14[[#This Row],[Phone number available]],0)</f>
        <v>0.7441860465116279</v>
      </c>
      <c r="AM438" s="18">
        <v>107</v>
      </c>
      <c r="AN438" s="82">
        <f>IFERROR(Table14[[#This Row],[IB Eligible]]/Table14[[#This Row],[Phone number available]],0)</f>
        <v>0.49767441860465117</v>
      </c>
      <c r="AO438" s="98">
        <f>Table14[[#This Row],[Phone number available]]/$AT$2</f>
        <v>0.3732638888888889</v>
      </c>
    </row>
    <row r="439" spans="1:41" x14ac:dyDescent="0.35">
      <c r="A439" s="11">
        <v>463</v>
      </c>
      <c r="B439" s="5" t="s">
        <v>213</v>
      </c>
      <c r="C439" s="5" t="s">
        <v>340</v>
      </c>
      <c r="D439" s="5" t="s">
        <v>768</v>
      </c>
      <c r="E439" s="6">
        <v>26662</v>
      </c>
      <c r="F439" s="7">
        <f t="shared" ca="1" si="55"/>
        <v>52</v>
      </c>
      <c r="G439" s="5">
        <v>6</v>
      </c>
      <c r="H43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39" s="57">
        <v>19.537946999999999</v>
      </c>
      <c r="J439" s="34">
        <v>5.5337329999999998</v>
      </c>
      <c r="K439" s="34">
        <f t="shared" si="56"/>
        <v>25.071680000000001</v>
      </c>
      <c r="L439" s="67">
        <f t="shared" si="53"/>
        <v>9.194008423618514E-4</v>
      </c>
      <c r="M439" s="34">
        <v>57.196449999999999</v>
      </c>
      <c r="N439" s="79">
        <f t="shared" si="54"/>
        <v>1.0711301923506155E-3</v>
      </c>
      <c r="O439" s="80">
        <v>1838</v>
      </c>
      <c r="P439" s="68">
        <f>Table14[[#This Row],[Customer Regisered on MB]]/$O$1</f>
        <v>6.2237172387147723E-4</v>
      </c>
      <c r="Q439" s="194">
        <v>21</v>
      </c>
      <c r="R439" s="107">
        <v>96</v>
      </c>
      <c r="S439" s="107">
        <v>19</v>
      </c>
      <c r="T439" s="107">
        <v>5</v>
      </c>
      <c r="U439" s="195">
        <v>0</v>
      </c>
      <c r="V439" s="16">
        <f>SUM(Table14[[#This Row],[MB Registration]:[Standalone upsell + Rnwl]])</f>
        <v>141</v>
      </c>
      <c r="W439" s="8">
        <v>153</v>
      </c>
      <c r="X439" s="9">
        <f t="shared" si="57"/>
        <v>-8.5106382978723305E-2</v>
      </c>
      <c r="Y439" s="8">
        <f t="shared" si="58"/>
        <v>-12</v>
      </c>
      <c r="Z439" s="42" t="str">
        <f t="shared" si="59"/>
        <v>C. 100-250</v>
      </c>
      <c r="AA439" s="197">
        <v>152</v>
      </c>
      <c r="AB439" s="85">
        <f>IFERROR(Table14[[#This Row],[Phone number available]]/Table14[[#This Row],[Distinct leads]],0)</f>
        <v>0.99346405228758172</v>
      </c>
      <c r="AC439" s="84">
        <v>100</v>
      </c>
      <c r="AD439" s="100">
        <f>IFERROR(Table14[[#This Row],[Email available]]/Table14[[#This Row],[Distinct leads]],0)</f>
        <v>0.65359477124183007</v>
      </c>
      <c r="AE439" s="81">
        <v>10</v>
      </c>
      <c r="AF439" s="102">
        <f>IFERROR(Table14[[#This Row],[HNI (as per customer segmentation)]]/Table14[[#This Row],[Phone number available]],0)</f>
        <v>6.5789473684210523E-2</v>
      </c>
      <c r="AG439" s="18">
        <v>78</v>
      </c>
      <c r="AH439" s="9">
        <f>IFERROR(Table14[[#This Row],[MB Registered]]/Table14[[#This Row],[Phone number available]],0)</f>
        <v>0.51315789473684215</v>
      </c>
      <c r="AI439" s="18">
        <v>76</v>
      </c>
      <c r="AJ439" s="9">
        <f>IFERROR(Table14[[#This Row],[IB Registered]]/Table14[[#This Row],[Phone number available]],0)</f>
        <v>0.5</v>
      </c>
      <c r="AK439" s="18">
        <v>108</v>
      </c>
      <c r="AL439" s="9">
        <f>IFERROR(Table14[[#This Row],[MB Eligible]]/Table14[[#This Row],[Phone number available]],0)</f>
        <v>0.71052631578947367</v>
      </c>
      <c r="AM439" s="18">
        <v>89</v>
      </c>
      <c r="AN439" s="82">
        <f>IFERROR(Table14[[#This Row],[IB Eligible]]/Table14[[#This Row],[Phone number available]],0)</f>
        <v>0.58552631578947367</v>
      </c>
      <c r="AO439" s="98">
        <f>Table14[[#This Row],[Phone number available]]/$AT$2</f>
        <v>0.2638888888888889</v>
      </c>
    </row>
    <row r="440" spans="1:41" x14ac:dyDescent="0.35">
      <c r="A440" s="11">
        <v>464</v>
      </c>
      <c r="B440" s="5" t="s">
        <v>213</v>
      </c>
      <c r="C440" s="5" t="s">
        <v>340</v>
      </c>
      <c r="D440" s="5" t="s">
        <v>769</v>
      </c>
      <c r="E440" s="6">
        <v>26661</v>
      </c>
      <c r="F440" s="7">
        <f t="shared" ca="1" si="55"/>
        <v>52</v>
      </c>
      <c r="G440" s="5">
        <v>7</v>
      </c>
      <c r="H44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40" s="57">
        <v>40.945497000000003</v>
      </c>
      <c r="J440" s="34">
        <v>5.5800010000000002</v>
      </c>
      <c r="K440" s="34">
        <f t="shared" si="56"/>
        <v>46.525498000000006</v>
      </c>
      <c r="L440" s="67">
        <f t="shared" si="53"/>
        <v>1.7061314619724183E-3</v>
      </c>
      <c r="M440" s="34">
        <v>177.35731100000001</v>
      </c>
      <c r="N440" s="79">
        <f t="shared" si="54"/>
        <v>3.3214084203865438E-3</v>
      </c>
      <c r="O440" s="80">
        <v>2261</v>
      </c>
      <c r="P440" s="68">
        <f>Table14[[#This Row],[Customer Regisered on MB]]/$O$1</f>
        <v>7.6560525988760063E-4</v>
      </c>
      <c r="Q440" s="194">
        <v>65</v>
      </c>
      <c r="R440" s="107">
        <v>234</v>
      </c>
      <c r="S440" s="107">
        <v>20</v>
      </c>
      <c r="T440" s="107">
        <v>10</v>
      </c>
      <c r="U440" s="195">
        <v>0</v>
      </c>
      <c r="V440" s="16">
        <f>SUM(Table14[[#This Row],[MB Registration]:[Standalone upsell + Rnwl]])</f>
        <v>329</v>
      </c>
      <c r="W440" s="8">
        <v>336</v>
      </c>
      <c r="X440" s="9">
        <f t="shared" si="57"/>
        <v>-2.1276595744680771E-2</v>
      </c>
      <c r="Y440" s="8">
        <f t="shared" si="58"/>
        <v>-7</v>
      </c>
      <c r="Z440" s="42" t="str">
        <f t="shared" si="59"/>
        <v>D. 240-500</v>
      </c>
      <c r="AA440" s="197">
        <v>336</v>
      </c>
      <c r="AB440" s="85">
        <f>IFERROR(Table14[[#This Row],[Phone number available]]/Table14[[#This Row],[Distinct leads]],0)</f>
        <v>1</v>
      </c>
      <c r="AC440" s="84">
        <v>237</v>
      </c>
      <c r="AD440" s="100">
        <f>IFERROR(Table14[[#This Row],[Email available]]/Table14[[#This Row],[Distinct leads]],0)</f>
        <v>0.7053571428571429</v>
      </c>
      <c r="AE440" s="81">
        <v>34</v>
      </c>
      <c r="AF440" s="102">
        <f>IFERROR(Table14[[#This Row],[HNI (as per customer segmentation)]]/Table14[[#This Row],[Phone number available]],0)</f>
        <v>0.10119047619047619</v>
      </c>
      <c r="AG440" s="18">
        <v>147</v>
      </c>
      <c r="AH440" s="9">
        <f>IFERROR(Table14[[#This Row],[MB Registered]]/Table14[[#This Row],[Phone number available]],0)</f>
        <v>0.4375</v>
      </c>
      <c r="AI440" s="18">
        <v>126</v>
      </c>
      <c r="AJ440" s="9">
        <f>IFERROR(Table14[[#This Row],[IB Registered]]/Table14[[#This Row],[Phone number available]],0)</f>
        <v>0.375</v>
      </c>
      <c r="AK440" s="18">
        <v>237</v>
      </c>
      <c r="AL440" s="9">
        <f>IFERROR(Table14[[#This Row],[MB Eligible]]/Table14[[#This Row],[Phone number available]],0)</f>
        <v>0.7053571428571429</v>
      </c>
      <c r="AM440" s="18">
        <v>200</v>
      </c>
      <c r="AN440" s="82">
        <f>IFERROR(Table14[[#This Row],[IB Eligible]]/Table14[[#This Row],[Phone number available]],0)</f>
        <v>0.59523809523809523</v>
      </c>
      <c r="AO440" s="98">
        <f>Table14[[#This Row],[Phone number available]]/$AT$2</f>
        <v>0.58333333333333337</v>
      </c>
    </row>
    <row r="441" spans="1:41" x14ac:dyDescent="0.35">
      <c r="A441" s="11">
        <v>465</v>
      </c>
      <c r="B441" s="5" t="s">
        <v>179</v>
      </c>
      <c r="C441" s="5" t="s">
        <v>343</v>
      </c>
      <c r="D441" s="5" t="s">
        <v>770</v>
      </c>
      <c r="E441" s="6">
        <v>25567</v>
      </c>
      <c r="F441" s="7">
        <f t="shared" ca="1" si="55"/>
        <v>55</v>
      </c>
      <c r="G441" s="5">
        <v>5</v>
      </c>
      <c r="H44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41" s="57">
        <v>24.028058000000001</v>
      </c>
      <c r="J441" s="34">
        <v>1.8269359999999999</v>
      </c>
      <c r="K441" s="34">
        <f t="shared" si="56"/>
        <v>25.854994000000001</v>
      </c>
      <c r="L441" s="67">
        <f t="shared" si="53"/>
        <v>9.4812566460885804E-4</v>
      </c>
      <c r="M441" s="34">
        <v>32.693685000000002</v>
      </c>
      <c r="N441" s="79">
        <f t="shared" si="54"/>
        <v>6.1226165439813888E-4</v>
      </c>
      <c r="O441" s="80">
        <v>2200</v>
      </c>
      <c r="P441" s="68">
        <f>Table14[[#This Row],[Customer Regisered on MB]]/$O$1</f>
        <v>7.4494983270797057E-4</v>
      </c>
      <c r="Q441" s="194">
        <v>82</v>
      </c>
      <c r="R441" s="107">
        <v>127</v>
      </c>
      <c r="S441" s="107">
        <v>10</v>
      </c>
      <c r="T441" s="107">
        <v>12</v>
      </c>
      <c r="U441" s="195">
        <v>0</v>
      </c>
      <c r="V441" s="16">
        <f>SUM(Table14[[#This Row],[MB Registration]:[Standalone upsell + Rnwl]])</f>
        <v>231</v>
      </c>
      <c r="W441" s="8">
        <v>234</v>
      </c>
      <c r="X441" s="9">
        <f t="shared" si="57"/>
        <v>-1.298701298701288E-2</v>
      </c>
      <c r="Y441" s="8">
        <f t="shared" si="58"/>
        <v>-3</v>
      </c>
      <c r="Z441" s="42" t="str">
        <f t="shared" si="59"/>
        <v>C. 100-250</v>
      </c>
      <c r="AA441" s="197">
        <v>234</v>
      </c>
      <c r="AB441" s="85">
        <f>IFERROR(Table14[[#This Row],[Phone number available]]/Table14[[#This Row],[Distinct leads]],0)</f>
        <v>1</v>
      </c>
      <c r="AC441" s="84">
        <v>39</v>
      </c>
      <c r="AD441" s="100">
        <f>IFERROR(Table14[[#This Row],[Email available]]/Table14[[#This Row],[Distinct leads]],0)</f>
        <v>0.16666666666666666</v>
      </c>
      <c r="AE441" s="81">
        <v>7</v>
      </c>
      <c r="AF441" s="102">
        <f>IFERROR(Table14[[#This Row],[HNI (as per customer segmentation)]]/Table14[[#This Row],[Phone number available]],0)</f>
        <v>2.9914529914529916E-2</v>
      </c>
      <c r="AG441" s="18">
        <v>60</v>
      </c>
      <c r="AH441" s="9">
        <f>IFERROR(Table14[[#This Row],[MB Registered]]/Table14[[#This Row],[Phone number available]],0)</f>
        <v>0.25641025641025639</v>
      </c>
      <c r="AI441" s="18">
        <v>19</v>
      </c>
      <c r="AJ441" s="9">
        <f>IFERROR(Table14[[#This Row],[IB Registered]]/Table14[[#This Row],[Phone number available]],0)</f>
        <v>8.11965811965812E-2</v>
      </c>
      <c r="AK441" s="18">
        <v>187</v>
      </c>
      <c r="AL441" s="9">
        <f>IFERROR(Table14[[#This Row],[MB Eligible]]/Table14[[#This Row],[Phone number available]],0)</f>
        <v>0.79914529914529919</v>
      </c>
      <c r="AM441" s="18">
        <v>36</v>
      </c>
      <c r="AN441" s="82">
        <f>IFERROR(Table14[[#This Row],[IB Eligible]]/Table14[[#This Row],[Phone number available]],0)</f>
        <v>0.15384615384615385</v>
      </c>
      <c r="AO441" s="98">
        <f>Table14[[#This Row],[Phone number available]]/$AT$2</f>
        <v>0.40625</v>
      </c>
    </row>
    <row r="442" spans="1:41" x14ac:dyDescent="0.35">
      <c r="A442" s="11">
        <v>466</v>
      </c>
      <c r="B442" s="5" t="s">
        <v>190</v>
      </c>
      <c r="C442" s="5" t="s">
        <v>356</v>
      </c>
      <c r="D442" s="5" t="s">
        <v>771</v>
      </c>
      <c r="E442" s="6">
        <v>26287</v>
      </c>
      <c r="F442" s="7">
        <f t="shared" ca="1" si="55"/>
        <v>53</v>
      </c>
      <c r="G442" s="5">
        <v>7</v>
      </c>
      <c r="H44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42" s="57">
        <v>31.398954</v>
      </c>
      <c r="J442" s="34">
        <v>3.614404</v>
      </c>
      <c r="K442" s="34">
        <f t="shared" si="56"/>
        <v>35.013357999999997</v>
      </c>
      <c r="L442" s="67">
        <f t="shared" si="53"/>
        <v>1.283971031822242E-3</v>
      </c>
      <c r="M442" s="34">
        <v>75.962756999999996</v>
      </c>
      <c r="N442" s="79">
        <f t="shared" si="54"/>
        <v>1.4225708504093009E-3</v>
      </c>
      <c r="O442" s="80">
        <v>6544</v>
      </c>
      <c r="P442" s="68">
        <f>Table14[[#This Row],[Customer Regisered on MB]]/$O$1</f>
        <v>2.2158871387458904E-3</v>
      </c>
      <c r="Q442" s="194">
        <v>139</v>
      </c>
      <c r="R442" s="107">
        <v>292</v>
      </c>
      <c r="S442" s="107">
        <v>27</v>
      </c>
      <c r="T442" s="107">
        <v>19</v>
      </c>
      <c r="U442" s="195">
        <v>0</v>
      </c>
      <c r="V442" s="16">
        <f>SUM(Table14[[#This Row],[MB Registration]:[Standalone upsell + Rnwl]])</f>
        <v>477</v>
      </c>
      <c r="W442" s="8">
        <v>495</v>
      </c>
      <c r="X442" s="9">
        <f t="shared" si="57"/>
        <v>-3.7735849056603765E-2</v>
      </c>
      <c r="Y442" s="8">
        <f t="shared" si="58"/>
        <v>-18</v>
      </c>
      <c r="Z442" s="42" t="str">
        <f t="shared" si="59"/>
        <v>D. 240-500</v>
      </c>
      <c r="AA442" s="197">
        <v>495</v>
      </c>
      <c r="AB442" s="85">
        <f>IFERROR(Table14[[#This Row],[Phone number available]]/Table14[[#This Row],[Distinct leads]],0)</f>
        <v>1</v>
      </c>
      <c r="AC442" s="84">
        <v>119</v>
      </c>
      <c r="AD442" s="100">
        <f>IFERROR(Table14[[#This Row],[Email available]]/Table14[[#This Row],[Distinct leads]],0)</f>
        <v>0.2404040404040404</v>
      </c>
      <c r="AE442" s="81">
        <v>21</v>
      </c>
      <c r="AF442" s="102">
        <f>IFERROR(Table14[[#This Row],[HNI (as per customer segmentation)]]/Table14[[#This Row],[Phone number available]],0)</f>
        <v>4.2424242424242427E-2</v>
      </c>
      <c r="AG442" s="18">
        <v>203</v>
      </c>
      <c r="AH442" s="9">
        <f>IFERROR(Table14[[#This Row],[MB Registered]]/Table14[[#This Row],[Phone number available]],0)</f>
        <v>0.41010101010101008</v>
      </c>
      <c r="AI442" s="18">
        <v>45</v>
      </c>
      <c r="AJ442" s="9">
        <f>IFERROR(Table14[[#This Row],[IB Registered]]/Table14[[#This Row],[Phone number available]],0)</f>
        <v>9.0909090909090912E-2</v>
      </c>
      <c r="AK442" s="18">
        <v>390</v>
      </c>
      <c r="AL442" s="9">
        <f>IFERROR(Table14[[#This Row],[MB Eligible]]/Table14[[#This Row],[Phone number available]],0)</f>
        <v>0.78787878787878785</v>
      </c>
      <c r="AM442" s="18">
        <v>108</v>
      </c>
      <c r="AN442" s="82">
        <f>IFERROR(Table14[[#This Row],[IB Eligible]]/Table14[[#This Row],[Phone number available]],0)</f>
        <v>0.21818181818181817</v>
      </c>
      <c r="AO442" s="98">
        <f>Table14[[#This Row],[Phone number available]]/$AT$2</f>
        <v>0.859375</v>
      </c>
    </row>
    <row r="443" spans="1:41" x14ac:dyDescent="0.35">
      <c r="A443" s="11">
        <v>467</v>
      </c>
      <c r="B443" s="5" t="s">
        <v>179</v>
      </c>
      <c r="C443" s="5" t="s">
        <v>175</v>
      </c>
      <c r="D443" s="5" t="s">
        <v>772</v>
      </c>
      <c r="E443" s="6">
        <v>26294</v>
      </c>
      <c r="F443" s="7">
        <f t="shared" ca="1" si="55"/>
        <v>53</v>
      </c>
      <c r="G443" s="5">
        <v>5</v>
      </c>
      <c r="H44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43" s="57">
        <v>27.243435999999999</v>
      </c>
      <c r="J443" s="34">
        <v>0.88067600000000001</v>
      </c>
      <c r="K443" s="34">
        <f t="shared" si="56"/>
        <v>28.124112</v>
      </c>
      <c r="L443" s="67">
        <f t="shared" si="53"/>
        <v>1.0313362432624799E-3</v>
      </c>
      <c r="M443" s="34">
        <v>19.224308000000001</v>
      </c>
      <c r="N443" s="79">
        <f t="shared" si="54"/>
        <v>3.6001774106343096E-4</v>
      </c>
      <c r="O443" s="80">
        <v>2922</v>
      </c>
      <c r="P443" s="68">
        <f>Table14[[#This Row],[Customer Regisered on MB]]/$O$1</f>
        <v>9.8942882326031353E-4</v>
      </c>
      <c r="Q443" s="194">
        <v>69</v>
      </c>
      <c r="R443" s="107">
        <v>128</v>
      </c>
      <c r="S443" s="107">
        <v>5</v>
      </c>
      <c r="T443" s="107">
        <v>8</v>
      </c>
      <c r="U443" s="195">
        <v>0</v>
      </c>
      <c r="V443" s="16">
        <f>SUM(Table14[[#This Row],[MB Registration]:[Standalone upsell + Rnwl]])</f>
        <v>210</v>
      </c>
      <c r="W443" s="8">
        <v>219</v>
      </c>
      <c r="X443" s="9">
        <f t="shared" si="57"/>
        <v>-4.2857142857142927E-2</v>
      </c>
      <c r="Y443" s="8">
        <f t="shared" si="58"/>
        <v>-9</v>
      </c>
      <c r="Z443" s="42" t="str">
        <f t="shared" si="59"/>
        <v>C. 100-250</v>
      </c>
      <c r="AA443" s="197">
        <v>219</v>
      </c>
      <c r="AB443" s="85">
        <f>IFERROR(Table14[[#This Row],[Phone number available]]/Table14[[#This Row],[Distinct leads]],0)</f>
        <v>1</v>
      </c>
      <c r="AC443" s="84">
        <v>55</v>
      </c>
      <c r="AD443" s="100">
        <f>IFERROR(Table14[[#This Row],[Email available]]/Table14[[#This Row],[Distinct leads]],0)</f>
        <v>0.25114155251141551</v>
      </c>
      <c r="AE443" s="81">
        <v>5</v>
      </c>
      <c r="AF443" s="102">
        <f>IFERROR(Table14[[#This Row],[HNI (as per customer segmentation)]]/Table14[[#This Row],[Phone number available]],0)</f>
        <v>2.2831050228310501E-2</v>
      </c>
      <c r="AG443" s="18">
        <v>80</v>
      </c>
      <c r="AH443" s="9">
        <f>IFERROR(Table14[[#This Row],[MB Registered]]/Table14[[#This Row],[Phone number available]],0)</f>
        <v>0.36529680365296802</v>
      </c>
      <c r="AI443" s="18">
        <v>23</v>
      </c>
      <c r="AJ443" s="9">
        <f>IFERROR(Table14[[#This Row],[IB Registered]]/Table14[[#This Row],[Phone number available]],0)</f>
        <v>0.1050228310502283</v>
      </c>
      <c r="AK443" s="18">
        <v>160</v>
      </c>
      <c r="AL443" s="9">
        <f>IFERROR(Table14[[#This Row],[MB Eligible]]/Table14[[#This Row],[Phone number available]],0)</f>
        <v>0.73059360730593603</v>
      </c>
      <c r="AM443" s="18">
        <v>56</v>
      </c>
      <c r="AN443" s="82">
        <f>IFERROR(Table14[[#This Row],[IB Eligible]]/Table14[[#This Row],[Phone number available]],0)</f>
        <v>0.25570776255707761</v>
      </c>
      <c r="AO443" s="98">
        <f>Table14[[#This Row],[Phone number available]]/$AT$2</f>
        <v>0.38020833333333331</v>
      </c>
    </row>
    <row r="444" spans="1:41" x14ac:dyDescent="0.35">
      <c r="A444" s="11">
        <v>468</v>
      </c>
      <c r="B444" s="5" t="s">
        <v>184</v>
      </c>
      <c r="C444" s="5" t="s">
        <v>343</v>
      </c>
      <c r="D444" s="5" t="s">
        <v>773</v>
      </c>
      <c r="E444" s="6">
        <v>25566</v>
      </c>
      <c r="F444" s="7">
        <f t="shared" ca="1" si="55"/>
        <v>55</v>
      </c>
      <c r="G444" s="5">
        <v>5</v>
      </c>
      <c r="H44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44" s="57">
        <v>31.531815000000002</v>
      </c>
      <c r="J444" s="34">
        <v>0.95302500000000001</v>
      </c>
      <c r="K444" s="34">
        <f t="shared" si="56"/>
        <v>32.484839999999998</v>
      </c>
      <c r="L444" s="67">
        <f t="shared" si="53"/>
        <v>1.1912480240649993E-3</v>
      </c>
      <c r="M444" s="34">
        <v>28.811525</v>
      </c>
      <c r="N444" s="79">
        <f t="shared" si="54"/>
        <v>5.3955961104517084E-4</v>
      </c>
      <c r="O444" s="80">
        <v>1786</v>
      </c>
      <c r="P444" s="68">
        <f>Table14[[#This Row],[Customer Regisered on MB]]/$O$1</f>
        <v>6.0476381873474333E-4</v>
      </c>
      <c r="Q444" s="194">
        <v>134</v>
      </c>
      <c r="R444" s="107">
        <v>164</v>
      </c>
      <c r="S444" s="107">
        <v>4</v>
      </c>
      <c r="T444" s="107">
        <v>9</v>
      </c>
      <c r="U444" s="195">
        <v>0</v>
      </c>
      <c r="V444" s="16">
        <f>SUM(Table14[[#This Row],[MB Registration]:[Standalone upsell + Rnwl]])</f>
        <v>311</v>
      </c>
      <c r="W444" s="8">
        <v>319</v>
      </c>
      <c r="X444" s="9">
        <f t="shared" si="57"/>
        <v>-2.5723472668810254E-2</v>
      </c>
      <c r="Y444" s="8">
        <f t="shared" si="58"/>
        <v>-8</v>
      </c>
      <c r="Z444" s="42" t="str">
        <f t="shared" si="59"/>
        <v>D. 240-500</v>
      </c>
      <c r="AA444" s="197">
        <v>319</v>
      </c>
      <c r="AB444" s="85">
        <f>IFERROR(Table14[[#This Row],[Phone number available]]/Table14[[#This Row],[Distinct leads]],0)</f>
        <v>1</v>
      </c>
      <c r="AC444" s="84">
        <v>35</v>
      </c>
      <c r="AD444" s="100">
        <f>IFERROR(Table14[[#This Row],[Email available]]/Table14[[#This Row],[Distinct leads]],0)</f>
        <v>0.109717868338558</v>
      </c>
      <c r="AE444" s="81">
        <v>8</v>
      </c>
      <c r="AF444" s="102">
        <f>IFERROR(Table14[[#This Row],[HNI (as per customer segmentation)]]/Table14[[#This Row],[Phone number available]],0)</f>
        <v>2.5078369905956112E-2</v>
      </c>
      <c r="AG444" s="18">
        <v>46</v>
      </c>
      <c r="AH444" s="9">
        <f>IFERROR(Table14[[#This Row],[MB Registered]]/Table14[[#This Row],[Phone number available]],0)</f>
        <v>0.14420062695924765</v>
      </c>
      <c r="AI444" s="18">
        <v>12</v>
      </c>
      <c r="AJ444" s="9">
        <f>IFERROR(Table14[[#This Row],[IB Registered]]/Table14[[#This Row],[Phone number available]],0)</f>
        <v>3.7617554858934171E-2</v>
      </c>
      <c r="AK444" s="18">
        <v>219</v>
      </c>
      <c r="AL444" s="9">
        <f>IFERROR(Table14[[#This Row],[MB Eligible]]/Table14[[#This Row],[Phone number available]],0)</f>
        <v>0.68652037617554862</v>
      </c>
      <c r="AM444" s="18">
        <v>33</v>
      </c>
      <c r="AN444" s="82">
        <f>IFERROR(Table14[[#This Row],[IB Eligible]]/Table14[[#This Row],[Phone number available]],0)</f>
        <v>0.10344827586206896</v>
      </c>
      <c r="AO444" s="98">
        <f>Table14[[#This Row],[Phone number available]]/$AT$2</f>
        <v>0.55381944444444442</v>
      </c>
    </row>
    <row r="445" spans="1:41" x14ac:dyDescent="0.35">
      <c r="A445" s="11">
        <v>469</v>
      </c>
      <c r="B445" s="5" t="s">
        <v>222</v>
      </c>
      <c r="C445" s="5" t="s">
        <v>175</v>
      </c>
      <c r="D445" s="5" t="s">
        <v>774</v>
      </c>
      <c r="E445" s="6">
        <v>24471</v>
      </c>
      <c r="F445" s="7">
        <f t="shared" ca="1" si="55"/>
        <v>58</v>
      </c>
      <c r="G445" s="5">
        <v>8</v>
      </c>
      <c r="H44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45" s="57">
        <v>38.370001000000002</v>
      </c>
      <c r="J445" s="34">
        <v>6.6014850000000003</v>
      </c>
      <c r="K445" s="34">
        <f t="shared" si="56"/>
        <v>44.971485999999999</v>
      </c>
      <c r="L445" s="67">
        <f t="shared" si="53"/>
        <v>1.6491444574382014E-3</v>
      </c>
      <c r="M445" s="34">
        <v>41.405009999999997</v>
      </c>
      <c r="N445" s="79">
        <f t="shared" si="54"/>
        <v>7.7540050694718202E-4</v>
      </c>
      <c r="O445" s="80">
        <v>3526</v>
      </c>
      <c r="P445" s="68">
        <f>Table14[[#This Row],[Customer Regisered on MB]]/$O$1</f>
        <v>1.1939514136946837E-3</v>
      </c>
      <c r="Q445" s="194">
        <v>215</v>
      </c>
      <c r="R445" s="107">
        <v>176</v>
      </c>
      <c r="S445" s="107">
        <v>14</v>
      </c>
      <c r="T445" s="107">
        <v>17</v>
      </c>
      <c r="U445" s="195">
        <v>0</v>
      </c>
      <c r="V445" s="16">
        <f>SUM(Table14[[#This Row],[MB Registration]:[Standalone upsell + Rnwl]])</f>
        <v>422</v>
      </c>
      <c r="W445" s="8">
        <v>522</v>
      </c>
      <c r="X445" s="9">
        <f t="shared" si="57"/>
        <v>-0.23696682464454977</v>
      </c>
      <c r="Y445" s="8">
        <f t="shared" si="58"/>
        <v>-100</v>
      </c>
      <c r="Z445" s="42" t="str">
        <f t="shared" si="59"/>
        <v>E. 500-750</v>
      </c>
      <c r="AA445" s="197">
        <v>522</v>
      </c>
      <c r="AB445" s="85">
        <f>IFERROR(Table14[[#This Row],[Phone number available]]/Table14[[#This Row],[Distinct leads]],0)</f>
        <v>1</v>
      </c>
      <c r="AC445" s="84">
        <v>130</v>
      </c>
      <c r="AD445" s="100">
        <f>IFERROR(Table14[[#This Row],[Email available]]/Table14[[#This Row],[Distinct leads]],0)</f>
        <v>0.24904214559386972</v>
      </c>
      <c r="AE445" s="81">
        <v>9</v>
      </c>
      <c r="AF445" s="102">
        <f>IFERROR(Table14[[#This Row],[HNI (as per customer segmentation)]]/Table14[[#This Row],[Phone number available]],0)</f>
        <v>1.7241379310344827E-2</v>
      </c>
      <c r="AG445" s="18">
        <v>90</v>
      </c>
      <c r="AH445" s="9">
        <f>IFERROR(Table14[[#This Row],[MB Registered]]/Table14[[#This Row],[Phone number available]],0)</f>
        <v>0.17241379310344829</v>
      </c>
      <c r="AI445" s="18">
        <v>30</v>
      </c>
      <c r="AJ445" s="9">
        <f>IFERROR(Table14[[#This Row],[IB Registered]]/Table14[[#This Row],[Phone number available]],0)</f>
        <v>5.7471264367816091E-2</v>
      </c>
      <c r="AK445" s="18">
        <v>428</v>
      </c>
      <c r="AL445" s="9">
        <f>IFERROR(Table14[[#This Row],[MB Eligible]]/Table14[[#This Row],[Phone number available]],0)</f>
        <v>0.81992337164750961</v>
      </c>
      <c r="AM445" s="18">
        <v>125</v>
      </c>
      <c r="AN445" s="82">
        <f>IFERROR(Table14[[#This Row],[IB Eligible]]/Table14[[#This Row],[Phone number available]],0)</f>
        <v>0.23946360153256704</v>
      </c>
      <c r="AO445" s="98">
        <f>Table14[[#This Row],[Phone number available]]/$AT$2</f>
        <v>0.90625</v>
      </c>
    </row>
    <row r="446" spans="1:41" x14ac:dyDescent="0.35">
      <c r="A446" s="11">
        <v>470</v>
      </c>
      <c r="B446" s="5" t="s">
        <v>188</v>
      </c>
      <c r="C446" s="5" t="s">
        <v>175</v>
      </c>
      <c r="D446" s="5" t="s">
        <v>775</v>
      </c>
      <c r="E446" s="6">
        <v>26033</v>
      </c>
      <c r="F446" s="7">
        <f t="shared" ca="1" si="55"/>
        <v>54</v>
      </c>
      <c r="G446" s="5">
        <v>7</v>
      </c>
      <c r="H44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46" s="57">
        <v>18.173642000000001</v>
      </c>
      <c r="J446" s="34">
        <v>1.702034</v>
      </c>
      <c r="K446" s="34">
        <f t="shared" si="56"/>
        <v>19.875676000000002</v>
      </c>
      <c r="L446" s="67">
        <f t="shared" si="53"/>
        <v>7.2885874647854606E-4</v>
      </c>
      <c r="M446" s="34">
        <v>23.244177000000001</v>
      </c>
      <c r="N446" s="79">
        <f t="shared" si="54"/>
        <v>4.3529869040896332E-4</v>
      </c>
      <c r="O446" s="80">
        <v>2896</v>
      </c>
      <c r="P446" s="68">
        <f>Table14[[#This Row],[Customer Regisered on MB]]/$O$1</f>
        <v>9.8062487069194675E-4</v>
      </c>
      <c r="Q446" s="194">
        <v>100</v>
      </c>
      <c r="R446" s="107">
        <v>167</v>
      </c>
      <c r="S446" s="107">
        <v>11</v>
      </c>
      <c r="T446" s="107">
        <v>3</v>
      </c>
      <c r="U446" s="195">
        <v>0</v>
      </c>
      <c r="V446" s="16">
        <f>SUM(Table14[[#This Row],[MB Registration]:[Standalone upsell + Rnwl]])</f>
        <v>281</v>
      </c>
      <c r="W446" s="8">
        <v>287</v>
      </c>
      <c r="X446" s="9">
        <f t="shared" si="57"/>
        <v>-2.1352313167259718E-2</v>
      </c>
      <c r="Y446" s="8">
        <f t="shared" si="58"/>
        <v>-6</v>
      </c>
      <c r="Z446" s="42" t="str">
        <f t="shared" si="59"/>
        <v>D. 240-500</v>
      </c>
      <c r="AA446" s="197">
        <v>287</v>
      </c>
      <c r="AB446" s="85">
        <f>IFERROR(Table14[[#This Row],[Phone number available]]/Table14[[#This Row],[Distinct leads]],0)</f>
        <v>1</v>
      </c>
      <c r="AC446" s="84">
        <v>94</v>
      </c>
      <c r="AD446" s="100">
        <f>IFERROR(Table14[[#This Row],[Email available]]/Table14[[#This Row],[Distinct leads]],0)</f>
        <v>0.32752613240418116</v>
      </c>
      <c r="AE446" s="81">
        <v>5</v>
      </c>
      <c r="AF446" s="102">
        <f>IFERROR(Table14[[#This Row],[HNI (as per customer segmentation)]]/Table14[[#This Row],[Phone number available]],0)</f>
        <v>1.7421602787456445E-2</v>
      </c>
      <c r="AG446" s="18">
        <v>90</v>
      </c>
      <c r="AH446" s="9">
        <f>IFERROR(Table14[[#This Row],[MB Registered]]/Table14[[#This Row],[Phone number available]],0)</f>
        <v>0.31358885017421601</v>
      </c>
      <c r="AI446" s="18">
        <v>19</v>
      </c>
      <c r="AJ446" s="9">
        <f>IFERROR(Table14[[#This Row],[IB Registered]]/Table14[[#This Row],[Phone number available]],0)</f>
        <v>6.6202090592334492E-2</v>
      </c>
      <c r="AK446" s="18">
        <v>229</v>
      </c>
      <c r="AL446" s="9">
        <f>IFERROR(Table14[[#This Row],[MB Eligible]]/Table14[[#This Row],[Phone number available]],0)</f>
        <v>0.79790940766550522</v>
      </c>
      <c r="AM446" s="18">
        <v>75</v>
      </c>
      <c r="AN446" s="82">
        <f>IFERROR(Table14[[#This Row],[IB Eligible]]/Table14[[#This Row],[Phone number available]],0)</f>
        <v>0.26132404181184671</v>
      </c>
      <c r="AO446" s="98">
        <f>Table14[[#This Row],[Phone number available]]/$AT$2</f>
        <v>0.4982638888888889</v>
      </c>
    </row>
    <row r="447" spans="1:41" x14ac:dyDescent="0.35">
      <c r="A447" s="11">
        <v>471</v>
      </c>
      <c r="B447" s="5" t="s">
        <v>179</v>
      </c>
      <c r="C447" s="5" t="s">
        <v>356</v>
      </c>
      <c r="D447" s="5" t="s">
        <v>776</v>
      </c>
      <c r="E447" s="6">
        <v>17016</v>
      </c>
      <c r="F447" s="7">
        <f t="shared" ca="1" si="55"/>
        <v>78</v>
      </c>
      <c r="G447" s="5">
        <v>9</v>
      </c>
      <c r="H44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47" s="57">
        <v>32.783428000000001</v>
      </c>
      <c r="J447" s="34">
        <v>5.7961919999999996</v>
      </c>
      <c r="K447" s="34">
        <f t="shared" si="56"/>
        <v>38.579619999999998</v>
      </c>
      <c r="L447" s="67">
        <f t="shared" si="53"/>
        <v>1.4147490366022591E-3</v>
      </c>
      <c r="M447" s="34">
        <v>86.840633999999994</v>
      </c>
      <c r="N447" s="79">
        <f t="shared" si="54"/>
        <v>1.626283187160556E-3</v>
      </c>
      <c r="O447" s="80">
        <v>3295</v>
      </c>
      <c r="P447" s="68">
        <f>Table14[[#This Row],[Customer Regisered on MB]]/$O$1</f>
        <v>1.1157316812603468E-3</v>
      </c>
      <c r="Q447" s="194">
        <v>125</v>
      </c>
      <c r="R447" s="107">
        <v>238</v>
      </c>
      <c r="S447" s="107">
        <v>22</v>
      </c>
      <c r="T447" s="107">
        <v>21</v>
      </c>
      <c r="U447" s="195">
        <v>0</v>
      </c>
      <c r="V447" s="16">
        <f>SUM(Table14[[#This Row],[MB Registration]:[Standalone upsell + Rnwl]])</f>
        <v>406</v>
      </c>
      <c r="W447" s="8">
        <v>409</v>
      </c>
      <c r="X447" s="9">
        <f t="shared" si="57"/>
        <v>-7.3891625615762901E-3</v>
      </c>
      <c r="Y447" s="8">
        <f t="shared" si="58"/>
        <v>-3</v>
      </c>
      <c r="Z447" s="42" t="str">
        <f t="shared" si="59"/>
        <v>D. 240-500</v>
      </c>
      <c r="AA447" s="197">
        <v>409</v>
      </c>
      <c r="AB447" s="85">
        <f>IFERROR(Table14[[#This Row],[Phone number available]]/Table14[[#This Row],[Distinct leads]],0)</f>
        <v>1</v>
      </c>
      <c r="AC447" s="84">
        <v>149</v>
      </c>
      <c r="AD447" s="100">
        <f>IFERROR(Table14[[#This Row],[Email available]]/Table14[[#This Row],[Distinct leads]],0)</f>
        <v>0.36430317848410759</v>
      </c>
      <c r="AE447" s="81">
        <v>34</v>
      </c>
      <c r="AF447" s="102">
        <f>IFERROR(Table14[[#This Row],[HNI (as per customer segmentation)]]/Table14[[#This Row],[Phone number available]],0)</f>
        <v>8.3129584352078234E-2</v>
      </c>
      <c r="AG447" s="18">
        <v>133</v>
      </c>
      <c r="AH447" s="9">
        <f>IFERROR(Table14[[#This Row],[MB Registered]]/Table14[[#This Row],[Phone number available]],0)</f>
        <v>0.32518337408312958</v>
      </c>
      <c r="AI447" s="18">
        <v>57</v>
      </c>
      <c r="AJ447" s="9">
        <f>IFERROR(Table14[[#This Row],[IB Registered]]/Table14[[#This Row],[Phone number available]],0)</f>
        <v>0.13936430317848411</v>
      </c>
      <c r="AK447" s="18">
        <v>294</v>
      </c>
      <c r="AL447" s="9">
        <f>IFERROR(Table14[[#This Row],[MB Eligible]]/Table14[[#This Row],[Phone number available]],0)</f>
        <v>0.71882640586797064</v>
      </c>
      <c r="AM447" s="18">
        <v>136</v>
      </c>
      <c r="AN447" s="82">
        <f>IFERROR(Table14[[#This Row],[IB Eligible]]/Table14[[#This Row],[Phone number available]],0)</f>
        <v>0.33251833740831294</v>
      </c>
      <c r="AO447" s="98">
        <f>Table14[[#This Row],[Phone number available]]/$AT$2</f>
        <v>0.71006944444444442</v>
      </c>
    </row>
    <row r="448" spans="1:41" x14ac:dyDescent="0.35">
      <c r="A448" s="11">
        <v>472</v>
      </c>
      <c r="B448" s="5" t="s">
        <v>179</v>
      </c>
      <c r="C448" s="5" t="s">
        <v>356</v>
      </c>
      <c r="D448" s="5" t="s">
        <v>777</v>
      </c>
      <c r="E448" s="6">
        <v>27393</v>
      </c>
      <c r="F448" s="7">
        <f t="shared" ca="1" si="55"/>
        <v>50</v>
      </c>
      <c r="G448" s="5">
        <v>7</v>
      </c>
      <c r="H44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48" s="57">
        <v>15.734377</v>
      </c>
      <c r="J448" s="34">
        <v>6.731865</v>
      </c>
      <c r="K448" s="34">
        <f t="shared" si="56"/>
        <v>22.466242000000001</v>
      </c>
      <c r="L448" s="67">
        <f t="shared" si="53"/>
        <v>8.2385710967534703E-4</v>
      </c>
      <c r="M448" s="34">
        <v>39.240927999999997</v>
      </c>
      <c r="N448" s="79">
        <f t="shared" si="54"/>
        <v>7.3487327896498201E-4</v>
      </c>
      <c r="O448" s="80">
        <v>2094</v>
      </c>
      <c r="P448" s="68">
        <f>Table14[[#This Row],[Customer Regisered on MB]]/$O$1</f>
        <v>7.0905679531385927E-4</v>
      </c>
      <c r="Q448" s="194">
        <v>52</v>
      </c>
      <c r="R448" s="107">
        <v>102</v>
      </c>
      <c r="S448" s="107">
        <v>12</v>
      </c>
      <c r="T448" s="107">
        <v>2</v>
      </c>
      <c r="U448" s="195">
        <v>0</v>
      </c>
      <c r="V448" s="16">
        <f>SUM(Table14[[#This Row],[MB Registration]:[Standalone upsell + Rnwl]])</f>
        <v>168</v>
      </c>
      <c r="W448" s="8">
        <v>170</v>
      </c>
      <c r="X448" s="9">
        <f t="shared" si="57"/>
        <v>-1.1904761904761862E-2</v>
      </c>
      <c r="Y448" s="8">
        <f t="shared" si="58"/>
        <v>-2</v>
      </c>
      <c r="Z448" s="42" t="str">
        <f t="shared" si="59"/>
        <v>C. 100-250</v>
      </c>
      <c r="AA448" s="197">
        <v>170</v>
      </c>
      <c r="AB448" s="85">
        <f>IFERROR(Table14[[#This Row],[Phone number available]]/Table14[[#This Row],[Distinct leads]],0)</f>
        <v>1</v>
      </c>
      <c r="AC448" s="84">
        <v>74</v>
      </c>
      <c r="AD448" s="100">
        <f>IFERROR(Table14[[#This Row],[Email available]]/Table14[[#This Row],[Distinct leads]],0)</f>
        <v>0.43529411764705883</v>
      </c>
      <c r="AE448" s="81">
        <v>11</v>
      </c>
      <c r="AF448" s="102">
        <f>IFERROR(Table14[[#This Row],[HNI (as per customer segmentation)]]/Table14[[#This Row],[Phone number available]],0)</f>
        <v>6.4705882352941183E-2</v>
      </c>
      <c r="AG448" s="18">
        <v>74</v>
      </c>
      <c r="AH448" s="9">
        <f>IFERROR(Table14[[#This Row],[MB Registered]]/Table14[[#This Row],[Phone number available]],0)</f>
        <v>0.43529411764705883</v>
      </c>
      <c r="AI448" s="18">
        <v>25</v>
      </c>
      <c r="AJ448" s="9">
        <f>IFERROR(Table14[[#This Row],[IB Registered]]/Table14[[#This Row],[Phone number available]],0)</f>
        <v>0.14705882352941177</v>
      </c>
      <c r="AK448" s="18">
        <v>139</v>
      </c>
      <c r="AL448" s="9">
        <f>IFERROR(Table14[[#This Row],[MB Eligible]]/Table14[[#This Row],[Phone number available]],0)</f>
        <v>0.81764705882352939</v>
      </c>
      <c r="AM448" s="18">
        <v>72</v>
      </c>
      <c r="AN448" s="82">
        <f>IFERROR(Table14[[#This Row],[IB Eligible]]/Table14[[#This Row],[Phone number available]],0)</f>
        <v>0.42352941176470588</v>
      </c>
      <c r="AO448" s="98">
        <f>Table14[[#This Row],[Phone number available]]/$AT$2</f>
        <v>0.2951388888888889</v>
      </c>
    </row>
    <row r="449" spans="1:41" x14ac:dyDescent="0.35">
      <c r="A449" s="11">
        <v>473</v>
      </c>
      <c r="B449" s="5" t="s">
        <v>179</v>
      </c>
      <c r="C449" s="5" t="s">
        <v>356</v>
      </c>
      <c r="D449" s="5" t="s">
        <v>778</v>
      </c>
      <c r="E449" s="6">
        <v>25738</v>
      </c>
      <c r="F449" s="7">
        <f t="shared" ca="1" si="55"/>
        <v>54</v>
      </c>
      <c r="G449" s="5">
        <v>8</v>
      </c>
      <c r="H44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49" s="57">
        <v>40.727719999999998</v>
      </c>
      <c r="J449" s="34">
        <v>4.252669</v>
      </c>
      <c r="K449" s="34">
        <f t="shared" si="56"/>
        <v>44.980388999999995</v>
      </c>
      <c r="L449" s="67">
        <f t="shared" si="53"/>
        <v>1.6494709383800268E-3</v>
      </c>
      <c r="M449" s="34">
        <v>90.421422000000007</v>
      </c>
      <c r="N449" s="79">
        <f t="shared" si="54"/>
        <v>1.6933413724011922E-3</v>
      </c>
      <c r="O449" s="80">
        <v>2904</v>
      </c>
      <c r="P449" s="68">
        <f>Table14[[#This Row],[Customer Regisered on MB]]/$O$1</f>
        <v>9.8333377917452099E-4</v>
      </c>
      <c r="Q449" s="194">
        <v>143</v>
      </c>
      <c r="R449" s="107">
        <v>394</v>
      </c>
      <c r="S449" s="107">
        <v>12</v>
      </c>
      <c r="T449" s="107">
        <v>40</v>
      </c>
      <c r="U449" s="195">
        <v>2</v>
      </c>
      <c r="V449" s="16">
        <f>SUM(Table14[[#This Row],[MB Registration]:[Standalone upsell + Rnwl]])</f>
        <v>591</v>
      </c>
      <c r="W449" s="8">
        <v>582</v>
      </c>
      <c r="X449" s="9">
        <f t="shared" si="57"/>
        <v>1.5228426395939132E-2</v>
      </c>
      <c r="Y449" s="8">
        <f t="shared" si="58"/>
        <v>9</v>
      </c>
      <c r="Z449" s="42" t="str">
        <f t="shared" si="59"/>
        <v>E. 500-750</v>
      </c>
      <c r="AA449" s="197">
        <v>582</v>
      </c>
      <c r="AB449" s="85">
        <f>IFERROR(Table14[[#This Row],[Phone number available]]/Table14[[#This Row],[Distinct leads]],0)</f>
        <v>1</v>
      </c>
      <c r="AC449" s="84">
        <v>179</v>
      </c>
      <c r="AD449" s="100">
        <f>IFERROR(Table14[[#This Row],[Email available]]/Table14[[#This Row],[Distinct leads]],0)</f>
        <v>0.30756013745704469</v>
      </c>
      <c r="AE449" s="81">
        <v>25</v>
      </c>
      <c r="AF449" s="102">
        <f>IFERROR(Table14[[#This Row],[HNI (as per customer segmentation)]]/Table14[[#This Row],[Phone number available]],0)</f>
        <v>4.29553264604811E-2</v>
      </c>
      <c r="AG449" s="18">
        <v>171</v>
      </c>
      <c r="AH449" s="9">
        <f>IFERROR(Table14[[#This Row],[MB Registered]]/Table14[[#This Row],[Phone number available]],0)</f>
        <v>0.29381443298969073</v>
      </c>
      <c r="AI449" s="18">
        <v>65</v>
      </c>
      <c r="AJ449" s="9">
        <f>IFERROR(Table14[[#This Row],[IB Registered]]/Table14[[#This Row],[Phone number available]],0)</f>
        <v>0.11168384879725086</v>
      </c>
      <c r="AK449" s="18">
        <v>411</v>
      </c>
      <c r="AL449" s="9">
        <f>IFERROR(Table14[[#This Row],[MB Eligible]]/Table14[[#This Row],[Phone number available]],0)</f>
        <v>0.70618556701030932</v>
      </c>
      <c r="AM449" s="18">
        <v>155</v>
      </c>
      <c r="AN449" s="82">
        <f>IFERROR(Table14[[#This Row],[IB Eligible]]/Table14[[#This Row],[Phone number available]],0)</f>
        <v>0.26632302405498282</v>
      </c>
      <c r="AO449" s="98">
        <f>Table14[[#This Row],[Phone number available]]/$AT$2</f>
        <v>1.0104166666666667</v>
      </c>
    </row>
    <row r="450" spans="1:41" x14ac:dyDescent="0.35">
      <c r="A450" s="11">
        <v>474</v>
      </c>
      <c r="B450" s="5" t="s">
        <v>179</v>
      </c>
      <c r="C450" s="5" t="s">
        <v>356</v>
      </c>
      <c r="D450" s="5" t="s">
        <v>779</v>
      </c>
      <c r="E450" s="6">
        <v>26360</v>
      </c>
      <c r="F450" s="7">
        <f t="shared" ca="1" si="55"/>
        <v>53</v>
      </c>
      <c r="G450" s="5">
        <v>7</v>
      </c>
      <c r="H45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50" s="57">
        <v>38.862146000000003</v>
      </c>
      <c r="J450" s="34">
        <v>3.8448440000000002</v>
      </c>
      <c r="K450" s="34">
        <f t="shared" si="56"/>
        <v>42.706990000000005</v>
      </c>
      <c r="L450" s="67">
        <f t="shared" si="53"/>
        <v>1.5661033716423936E-3</v>
      </c>
      <c r="M450" s="34">
        <v>76.205629000000002</v>
      </c>
      <c r="N450" s="79">
        <f t="shared" si="54"/>
        <v>1.4271191664687168E-3</v>
      </c>
      <c r="O450" s="80">
        <v>2642</v>
      </c>
      <c r="P450" s="68">
        <f>Table14[[#This Row],[Customer Regisered on MB]]/$O$1</f>
        <v>8.9461702637020821E-4</v>
      </c>
      <c r="Q450" s="194">
        <v>57</v>
      </c>
      <c r="R450" s="107">
        <v>430</v>
      </c>
      <c r="S450" s="107">
        <v>8</v>
      </c>
      <c r="T450" s="107">
        <v>26</v>
      </c>
      <c r="U450" s="195">
        <v>2</v>
      </c>
      <c r="V450" s="16">
        <f>SUM(Table14[[#This Row],[MB Registration]:[Standalone upsell + Rnwl]])</f>
        <v>523</v>
      </c>
      <c r="W450" s="8">
        <v>522</v>
      </c>
      <c r="X450" s="9">
        <f t="shared" si="57"/>
        <v>1.9120458891013214E-3</v>
      </c>
      <c r="Y450" s="8">
        <f t="shared" si="58"/>
        <v>1</v>
      </c>
      <c r="Z450" s="42" t="str">
        <f t="shared" si="59"/>
        <v>E. 500-750</v>
      </c>
      <c r="AA450" s="197">
        <v>522</v>
      </c>
      <c r="AB450" s="85">
        <f>IFERROR(Table14[[#This Row],[Phone number available]]/Table14[[#This Row],[Distinct leads]],0)</f>
        <v>1</v>
      </c>
      <c r="AC450" s="84">
        <v>197</v>
      </c>
      <c r="AD450" s="100">
        <f>IFERROR(Table14[[#This Row],[Email available]]/Table14[[#This Row],[Distinct leads]],0)</f>
        <v>0.37739463601532569</v>
      </c>
      <c r="AE450" s="81">
        <v>21</v>
      </c>
      <c r="AF450" s="102">
        <f>IFERROR(Table14[[#This Row],[HNI (as per customer segmentation)]]/Table14[[#This Row],[Phone number available]],0)</f>
        <v>4.0229885057471264E-2</v>
      </c>
      <c r="AG450" s="18">
        <v>249</v>
      </c>
      <c r="AH450" s="9">
        <f>IFERROR(Table14[[#This Row],[MB Registered]]/Table14[[#This Row],[Phone number available]],0)</f>
        <v>0.47701149425287354</v>
      </c>
      <c r="AI450" s="18">
        <v>84</v>
      </c>
      <c r="AJ450" s="9">
        <f>IFERROR(Table14[[#This Row],[IB Registered]]/Table14[[#This Row],[Phone number available]],0)</f>
        <v>0.16091954022988506</v>
      </c>
      <c r="AK450" s="18">
        <v>362</v>
      </c>
      <c r="AL450" s="9">
        <f>IFERROR(Table14[[#This Row],[MB Eligible]]/Table14[[#This Row],[Phone number available]],0)</f>
        <v>0.69348659003831414</v>
      </c>
      <c r="AM450" s="18">
        <v>180</v>
      </c>
      <c r="AN450" s="82">
        <f>IFERROR(Table14[[#This Row],[IB Eligible]]/Table14[[#This Row],[Phone number available]],0)</f>
        <v>0.34482758620689657</v>
      </c>
      <c r="AO450" s="98">
        <f>Table14[[#This Row],[Phone number available]]/$AT$2</f>
        <v>0.90625</v>
      </c>
    </row>
    <row r="451" spans="1:41" x14ac:dyDescent="0.35">
      <c r="A451" s="11">
        <v>475</v>
      </c>
      <c r="B451" s="5" t="s">
        <v>179</v>
      </c>
      <c r="C451" s="5" t="s">
        <v>356</v>
      </c>
      <c r="D451" s="5" t="s">
        <v>780</v>
      </c>
      <c r="E451" s="6">
        <v>8910</v>
      </c>
      <c r="F451" s="7">
        <f t="shared" ca="1" si="55"/>
        <v>101</v>
      </c>
      <c r="G451" s="5">
        <v>9</v>
      </c>
      <c r="H45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51" s="57">
        <v>37.430177</v>
      </c>
      <c r="J451" s="34">
        <v>33.478729000000001</v>
      </c>
      <c r="K451" s="34">
        <f t="shared" si="56"/>
        <v>70.908906000000002</v>
      </c>
      <c r="L451" s="67">
        <f t="shared" si="53"/>
        <v>2.6002927569017051E-3</v>
      </c>
      <c r="M451" s="34">
        <v>157.67995400000001</v>
      </c>
      <c r="N451" s="79">
        <f t="shared" si="54"/>
        <v>2.9529063334849661E-3</v>
      </c>
      <c r="O451" s="80">
        <v>1878</v>
      </c>
      <c r="P451" s="68">
        <f>Table14[[#This Row],[Customer Regisered on MB]]/$O$1</f>
        <v>6.3591626628434943E-4</v>
      </c>
      <c r="Q451" s="194">
        <v>98</v>
      </c>
      <c r="R451" s="107">
        <v>345</v>
      </c>
      <c r="S451" s="107">
        <v>10</v>
      </c>
      <c r="T451" s="107">
        <v>26</v>
      </c>
      <c r="U451" s="195">
        <v>2</v>
      </c>
      <c r="V451" s="16">
        <f>SUM(Table14[[#This Row],[MB Registration]:[Standalone upsell + Rnwl]])</f>
        <v>481</v>
      </c>
      <c r="W451" s="8">
        <v>463</v>
      </c>
      <c r="X451" s="9">
        <f t="shared" si="57"/>
        <v>3.7422037422037424E-2</v>
      </c>
      <c r="Y451" s="8">
        <f t="shared" si="58"/>
        <v>18</v>
      </c>
      <c r="Z451" s="42" t="str">
        <f t="shared" si="59"/>
        <v>D. 240-500</v>
      </c>
      <c r="AA451" s="197">
        <v>462</v>
      </c>
      <c r="AB451" s="85">
        <f>IFERROR(Table14[[#This Row],[Phone number available]]/Table14[[#This Row],[Distinct leads]],0)</f>
        <v>0.99784017278617709</v>
      </c>
      <c r="AC451" s="84">
        <v>189</v>
      </c>
      <c r="AD451" s="100">
        <f>IFERROR(Table14[[#This Row],[Email available]]/Table14[[#This Row],[Distinct leads]],0)</f>
        <v>0.40820734341252701</v>
      </c>
      <c r="AE451" s="81">
        <v>34</v>
      </c>
      <c r="AF451" s="102">
        <f>IFERROR(Table14[[#This Row],[HNI (as per customer segmentation)]]/Table14[[#This Row],[Phone number available]],0)</f>
        <v>7.3593073593073599E-2</v>
      </c>
      <c r="AG451" s="18">
        <v>168</v>
      </c>
      <c r="AH451" s="9">
        <f>IFERROR(Table14[[#This Row],[MB Registered]]/Table14[[#This Row],[Phone number available]],0)</f>
        <v>0.36363636363636365</v>
      </c>
      <c r="AI451" s="18">
        <v>80</v>
      </c>
      <c r="AJ451" s="9">
        <f>IFERROR(Table14[[#This Row],[IB Registered]]/Table14[[#This Row],[Phone number available]],0)</f>
        <v>0.17316017316017315</v>
      </c>
      <c r="AK451" s="18">
        <v>324</v>
      </c>
      <c r="AL451" s="9">
        <f>IFERROR(Table14[[#This Row],[MB Eligible]]/Table14[[#This Row],[Phone number available]],0)</f>
        <v>0.70129870129870131</v>
      </c>
      <c r="AM451" s="18">
        <v>177</v>
      </c>
      <c r="AN451" s="82">
        <f>IFERROR(Table14[[#This Row],[IB Eligible]]/Table14[[#This Row],[Phone number available]],0)</f>
        <v>0.38311688311688313</v>
      </c>
      <c r="AO451" s="98">
        <f>Table14[[#This Row],[Phone number available]]/$AT$2</f>
        <v>0.80208333333333337</v>
      </c>
    </row>
    <row r="452" spans="1:41" x14ac:dyDescent="0.35">
      <c r="A452" s="11">
        <v>476</v>
      </c>
      <c r="B452" s="5" t="s">
        <v>179</v>
      </c>
      <c r="C452" s="5" t="s">
        <v>356</v>
      </c>
      <c r="D452" s="5" t="s">
        <v>781</v>
      </c>
      <c r="E452" s="6">
        <v>26347</v>
      </c>
      <c r="F452" s="7">
        <f t="shared" ca="1" si="55"/>
        <v>53</v>
      </c>
      <c r="G452" s="5">
        <v>15</v>
      </c>
      <c r="H452" s="189" t="str">
        <f>IF(Table14[[#This Row],[No of Employees]]&lt;5,"A. Below 5",IF(Table14[[#This Row],[No of Employees]]&lt;10,"B. 5 to 10",IF(Table14[[#This Row],[No of Employees]]&lt;15,"C. 10 to 15","D. Above 15")))</f>
        <v>D. Above 15</v>
      </c>
      <c r="I452" s="57">
        <v>91.720982000000006</v>
      </c>
      <c r="J452" s="34">
        <v>12.579402999999999</v>
      </c>
      <c r="K452" s="34">
        <f t="shared" si="56"/>
        <v>104.30038500000001</v>
      </c>
      <c r="L452" s="67">
        <f t="shared" ref="L452:L515" si="60">K452/$K$1</f>
        <v>3.8247880408359318E-3</v>
      </c>
      <c r="M452" s="34">
        <v>279.468614</v>
      </c>
      <c r="N452" s="79">
        <f t="shared" ref="N452:N515" si="61">M452/$M$1</f>
        <v>5.2336687026866158E-3</v>
      </c>
      <c r="O452" s="80">
        <v>3430</v>
      </c>
      <c r="P452" s="68">
        <f>Table14[[#This Row],[Customer Regisered on MB]]/$O$1</f>
        <v>1.1614445119037904E-3</v>
      </c>
      <c r="Q452" s="194">
        <v>145</v>
      </c>
      <c r="R452" s="107">
        <v>618</v>
      </c>
      <c r="S452" s="107">
        <v>12</v>
      </c>
      <c r="T452" s="107">
        <v>42</v>
      </c>
      <c r="U452" s="195">
        <v>2</v>
      </c>
      <c r="V452" s="16">
        <f>SUM(Table14[[#This Row],[MB Registration]:[Standalone upsell + Rnwl]])</f>
        <v>819</v>
      </c>
      <c r="W452" s="8">
        <v>817</v>
      </c>
      <c r="X452" s="9">
        <f t="shared" si="57"/>
        <v>2.4420024420024333E-3</v>
      </c>
      <c r="Y452" s="8">
        <f t="shared" si="58"/>
        <v>2</v>
      </c>
      <c r="Z452" s="42" t="str">
        <f t="shared" si="59"/>
        <v>F. 750-100</v>
      </c>
      <c r="AA452" s="197">
        <v>816</v>
      </c>
      <c r="AB452" s="85">
        <f>IFERROR(Table14[[#This Row],[Phone number available]]/Table14[[#This Row],[Distinct leads]],0)</f>
        <v>0.99877600979192172</v>
      </c>
      <c r="AC452" s="84">
        <v>464</v>
      </c>
      <c r="AD452" s="100">
        <f>IFERROR(Table14[[#This Row],[Email available]]/Table14[[#This Row],[Distinct leads]],0)</f>
        <v>0.56793145654834765</v>
      </c>
      <c r="AE452" s="81">
        <v>98</v>
      </c>
      <c r="AF452" s="102">
        <f>IFERROR(Table14[[#This Row],[HNI (as per customer segmentation)]]/Table14[[#This Row],[Phone number available]],0)</f>
        <v>0.12009803921568628</v>
      </c>
      <c r="AG452" s="18">
        <v>328</v>
      </c>
      <c r="AH452" s="9">
        <f>IFERROR(Table14[[#This Row],[MB Registered]]/Table14[[#This Row],[Phone number available]],0)</f>
        <v>0.40196078431372551</v>
      </c>
      <c r="AI452" s="18">
        <v>206</v>
      </c>
      <c r="AJ452" s="9">
        <f>IFERROR(Table14[[#This Row],[IB Registered]]/Table14[[#This Row],[Phone number available]],0)</f>
        <v>0.25245098039215685</v>
      </c>
      <c r="AK452" s="18">
        <v>598</v>
      </c>
      <c r="AL452" s="9">
        <f>IFERROR(Table14[[#This Row],[MB Eligible]]/Table14[[#This Row],[Phone number available]],0)</f>
        <v>0.73284313725490191</v>
      </c>
      <c r="AM452" s="18">
        <v>406</v>
      </c>
      <c r="AN452" s="82">
        <f>IFERROR(Table14[[#This Row],[IB Eligible]]/Table14[[#This Row],[Phone number available]],0)</f>
        <v>0.49754901960784315</v>
      </c>
      <c r="AO452" s="98">
        <f>Table14[[#This Row],[Phone number available]]/$AT$2</f>
        <v>1.4166666666666667</v>
      </c>
    </row>
    <row r="453" spans="1:41" x14ac:dyDescent="0.35">
      <c r="A453" s="11">
        <v>478</v>
      </c>
      <c r="B453" s="5" t="s">
        <v>179</v>
      </c>
      <c r="C453" s="5" t="s">
        <v>356</v>
      </c>
      <c r="D453" s="5" t="s">
        <v>783</v>
      </c>
      <c r="E453" s="6">
        <v>25737</v>
      </c>
      <c r="F453" s="7">
        <f t="shared" ca="1" si="55"/>
        <v>54</v>
      </c>
      <c r="G453" s="5">
        <v>10</v>
      </c>
      <c r="H453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453" s="57">
        <v>71.219772000000006</v>
      </c>
      <c r="J453" s="34">
        <v>6.6690860000000001</v>
      </c>
      <c r="K453" s="34">
        <f t="shared" si="56"/>
        <v>77.888857999999999</v>
      </c>
      <c r="L453" s="67">
        <f t="shared" si="60"/>
        <v>2.8562538152928974E-3</v>
      </c>
      <c r="M453" s="34">
        <v>270.90601199999998</v>
      </c>
      <c r="N453" s="79">
        <f t="shared" si="61"/>
        <v>5.073315017671518E-3</v>
      </c>
      <c r="O453" s="80">
        <v>3317</v>
      </c>
      <c r="P453" s="68">
        <f>Table14[[#This Row],[Customer Regisered on MB]]/$O$1</f>
        <v>1.1231811795874265E-3</v>
      </c>
      <c r="Q453" s="194">
        <v>88</v>
      </c>
      <c r="R453" s="107">
        <v>800</v>
      </c>
      <c r="S453" s="107">
        <v>13</v>
      </c>
      <c r="T453" s="107">
        <v>62</v>
      </c>
      <c r="U453" s="195">
        <v>4</v>
      </c>
      <c r="V453" s="16">
        <f>SUM(Table14[[#This Row],[MB Registration]:[Standalone upsell + Rnwl]])</f>
        <v>967</v>
      </c>
      <c r="W453" s="8">
        <v>967</v>
      </c>
      <c r="X453" s="9">
        <f t="shared" si="57"/>
        <v>0</v>
      </c>
      <c r="Y453" s="8">
        <f t="shared" si="58"/>
        <v>0</v>
      </c>
      <c r="Z453" s="42" t="str">
        <f t="shared" si="59"/>
        <v>F. 750-100</v>
      </c>
      <c r="AA453" s="197">
        <v>967</v>
      </c>
      <c r="AB453" s="85">
        <f>IFERROR(Table14[[#This Row],[Phone number available]]/Table14[[#This Row],[Distinct leads]],0)</f>
        <v>1</v>
      </c>
      <c r="AC453" s="84">
        <v>492</v>
      </c>
      <c r="AD453" s="100">
        <f>IFERROR(Table14[[#This Row],[Email available]]/Table14[[#This Row],[Distinct leads]],0)</f>
        <v>0.50879007238883145</v>
      </c>
      <c r="AE453" s="81">
        <v>39</v>
      </c>
      <c r="AF453" s="102">
        <f>IFERROR(Table14[[#This Row],[HNI (as per customer segmentation)]]/Table14[[#This Row],[Phone number available]],0)</f>
        <v>4.0330920372285417E-2</v>
      </c>
      <c r="AG453" s="18">
        <v>400</v>
      </c>
      <c r="AH453" s="9">
        <f>IFERROR(Table14[[#This Row],[MB Registered]]/Table14[[#This Row],[Phone number available]],0)</f>
        <v>0.41365046535677352</v>
      </c>
      <c r="AI453" s="18">
        <v>228</v>
      </c>
      <c r="AJ453" s="9">
        <f>IFERROR(Table14[[#This Row],[IB Registered]]/Table14[[#This Row],[Phone number available]],0)</f>
        <v>0.23578076525336092</v>
      </c>
      <c r="AK453" s="18">
        <v>602</v>
      </c>
      <c r="AL453" s="9">
        <f>IFERROR(Table14[[#This Row],[MB Eligible]]/Table14[[#This Row],[Phone number available]],0)</f>
        <v>0.62254395036194421</v>
      </c>
      <c r="AM453" s="18">
        <v>400</v>
      </c>
      <c r="AN453" s="82">
        <f>IFERROR(Table14[[#This Row],[IB Eligible]]/Table14[[#This Row],[Phone number available]],0)</f>
        <v>0.41365046535677352</v>
      </c>
      <c r="AO453" s="98">
        <f>Table14[[#This Row],[Phone number available]]/$AT$2</f>
        <v>1.6788194444444444</v>
      </c>
    </row>
    <row r="454" spans="1:41" x14ac:dyDescent="0.35">
      <c r="A454" s="11">
        <v>479</v>
      </c>
      <c r="B454" s="5" t="s">
        <v>179</v>
      </c>
      <c r="C454" s="5" t="s">
        <v>356</v>
      </c>
      <c r="D454" s="5" t="s">
        <v>784</v>
      </c>
      <c r="E454" s="6">
        <v>27303</v>
      </c>
      <c r="F454" s="7">
        <f t="shared" ca="1" si="55"/>
        <v>50</v>
      </c>
      <c r="G454" s="5">
        <v>10</v>
      </c>
      <c r="H454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454" s="57">
        <v>67.497388999999998</v>
      </c>
      <c r="J454" s="34">
        <v>6.9532350000000003</v>
      </c>
      <c r="K454" s="34">
        <f t="shared" si="56"/>
        <v>74.450624000000005</v>
      </c>
      <c r="L454" s="67">
        <f t="shared" si="60"/>
        <v>2.730170711335079E-3</v>
      </c>
      <c r="M454" s="34">
        <v>212.459476</v>
      </c>
      <c r="N454" s="79">
        <f t="shared" si="61"/>
        <v>3.9787741965557465E-3</v>
      </c>
      <c r="O454" s="80">
        <v>3496</v>
      </c>
      <c r="P454" s="68">
        <f>Table14[[#This Row],[Customer Regisered on MB]]/$O$1</f>
        <v>1.1837930068850295E-3</v>
      </c>
      <c r="Q454" s="194">
        <v>175</v>
      </c>
      <c r="R454" s="107">
        <v>669</v>
      </c>
      <c r="S454" s="107">
        <v>18</v>
      </c>
      <c r="T454" s="107">
        <v>36</v>
      </c>
      <c r="U454" s="195">
        <v>4</v>
      </c>
      <c r="V454" s="16">
        <f>SUM(Table14[[#This Row],[MB Registration]:[Standalone upsell + Rnwl]])</f>
        <v>902</v>
      </c>
      <c r="W454" s="8">
        <v>898</v>
      </c>
      <c r="X454" s="9">
        <f t="shared" si="57"/>
        <v>4.4345898004434225E-3</v>
      </c>
      <c r="Y454" s="8">
        <f t="shared" si="58"/>
        <v>4</v>
      </c>
      <c r="Z454" s="42" t="str">
        <f t="shared" si="59"/>
        <v>F. 750-100</v>
      </c>
      <c r="AA454" s="197">
        <v>898</v>
      </c>
      <c r="AB454" s="85">
        <f>IFERROR(Table14[[#This Row],[Phone number available]]/Table14[[#This Row],[Distinct leads]],0)</f>
        <v>1</v>
      </c>
      <c r="AC454" s="84">
        <v>373</v>
      </c>
      <c r="AD454" s="100">
        <f>IFERROR(Table14[[#This Row],[Email available]]/Table14[[#This Row],[Distinct leads]],0)</f>
        <v>0.41536748329621381</v>
      </c>
      <c r="AE454" s="81">
        <v>36</v>
      </c>
      <c r="AF454" s="102">
        <f>IFERROR(Table14[[#This Row],[HNI (as per customer segmentation)]]/Table14[[#This Row],[Phone number available]],0)</f>
        <v>4.0089086859688199E-2</v>
      </c>
      <c r="AG454" s="18">
        <v>303</v>
      </c>
      <c r="AH454" s="9">
        <f>IFERROR(Table14[[#This Row],[MB Registered]]/Table14[[#This Row],[Phone number available]],0)</f>
        <v>0.33741648106904232</v>
      </c>
      <c r="AI454" s="18">
        <v>154</v>
      </c>
      <c r="AJ454" s="9">
        <f>IFERROR(Table14[[#This Row],[IB Registered]]/Table14[[#This Row],[Phone number available]],0)</f>
        <v>0.17149220489977729</v>
      </c>
      <c r="AK454" s="18">
        <v>606</v>
      </c>
      <c r="AL454" s="9">
        <f>IFERROR(Table14[[#This Row],[MB Eligible]]/Table14[[#This Row],[Phone number available]],0)</f>
        <v>0.67483296213808464</v>
      </c>
      <c r="AM454" s="18">
        <v>309</v>
      </c>
      <c r="AN454" s="82">
        <f>IFERROR(Table14[[#This Row],[IB Eligible]]/Table14[[#This Row],[Phone number available]],0)</f>
        <v>0.34409799554565701</v>
      </c>
      <c r="AO454" s="98">
        <f>Table14[[#This Row],[Phone number available]]/$AT$2</f>
        <v>1.5590277777777777</v>
      </c>
    </row>
    <row r="455" spans="1:41" x14ac:dyDescent="0.35">
      <c r="A455" s="11">
        <v>480</v>
      </c>
      <c r="B455" s="5" t="s">
        <v>188</v>
      </c>
      <c r="C455" s="5" t="s">
        <v>343</v>
      </c>
      <c r="D455" s="5" t="s">
        <v>785</v>
      </c>
      <c r="E455" s="6">
        <v>26273</v>
      </c>
      <c r="F455" s="7">
        <f t="shared" ca="1" si="55"/>
        <v>53</v>
      </c>
      <c r="G455" s="5">
        <v>4</v>
      </c>
      <c r="H455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455" s="57">
        <v>7.7004929999999998</v>
      </c>
      <c r="J455" s="34">
        <v>5.5627000000000003E-2</v>
      </c>
      <c r="K455" s="34">
        <f t="shared" si="56"/>
        <v>7.7561200000000001</v>
      </c>
      <c r="L455" s="67">
        <f t="shared" si="60"/>
        <v>2.8442383045171294E-4</v>
      </c>
      <c r="M455" s="34">
        <v>9.7568269999999995</v>
      </c>
      <c r="N455" s="79">
        <f t="shared" si="61"/>
        <v>1.8271819284661333E-4</v>
      </c>
      <c r="O455" s="80">
        <v>666</v>
      </c>
      <c r="P455" s="68">
        <f>Table14[[#This Row],[Customer Regisered on MB]]/$O$1</f>
        <v>2.25516631174322E-4</v>
      </c>
      <c r="Q455" s="194">
        <v>24</v>
      </c>
      <c r="R455" s="107">
        <v>58</v>
      </c>
      <c r="S455" s="107">
        <v>1</v>
      </c>
      <c r="T455" s="107">
        <v>6</v>
      </c>
      <c r="U455" s="195">
        <v>0</v>
      </c>
      <c r="V455" s="16">
        <f>SUM(Table14[[#This Row],[MB Registration]:[Standalone upsell + Rnwl]])</f>
        <v>89</v>
      </c>
      <c r="W455" s="8">
        <v>88</v>
      </c>
      <c r="X455" s="9">
        <f t="shared" si="57"/>
        <v>1.1235955056179803E-2</v>
      </c>
      <c r="Y455" s="8">
        <f t="shared" si="58"/>
        <v>1</v>
      </c>
      <c r="Z455" s="42" t="str">
        <f t="shared" si="59"/>
        <v>B. 50-100</v>
      </c>
      <c r="AA455" s="197">
        <v>88</v>
      </c>
      <c r="AB455" s="85">
        <f>IFERROR(Table14[[#This Row],[Phone number available]]/Table14[[#This Row],[Distinct leads]],0)</f>
        <v>1</v>
      </c>
      <c r="AC455" s="84">
        <v>12</v>
      </c>
      <c r="AD455" s="100">
        <f>IFERROR(Table14[[#This Row],[Email available]]/Table14[[#This Row],[Distinct leads]],0)</f>
        <v>0.13636363636363635</v>
      </c>
      <c r="AE455" s="81">
        <v>1</v>
      </c>
      <c r="AF455" s="102">
        <f>IFERROR(Table14[[#This Row],[HNI (as per customer segmentation)]]/Table14[[#This Row],[Phone number available]],0)</f>
        <v>1.1363636363636364E-2</v>
      </c>
      <c r="AG455" s="18">
        <v>40</v>
      </c>
      <c r="AH455" s="9">
        <f>IFERROR(Table14[[#This Row],[MB Registered]]/Table14[[#This Row],[Phone number available]],0)</f>
        <v>0.45454545454545453</v>
      </c>
      <c r="AI455" s="18">
        <v>5</v>
      </c>
      <c r="AJ455" s="9">
        <f>IFERROR(Table14[[#This Row],[IB Registered]]/Table14[[#This Row],[Phone number available]],0)</f>
        <v>5.6818181818181816E-2</v>
      </c>
      <c r="AK455" s="18">
        <v>71</v>
      </c>
      <c r="AL455" s="9">
        <f>IFERROR(Table14[[#This Row],[MB Eligible]]/Table14[[#This Row],[Phone number available]],0)</f>
        <v>0.80681818181818177</v>
      </c>
      <c r="AM455" s="18">
        <v>9</v>
      </c>
      <c r="AN455" s="82">
        <f>IFERROR(Table14[[#This Row],[IB Eligible]]/Table14[[#This Row],[Phone number available]],0)</f>
        <v>0.10227272727272728</v>
      </c>
      <c r="AO455" s="98">
        <f>Table14[[#This Row],[Phone number available]]/$AT$2</f>
        <v>0.15277777777777779</v>
      </c>
    </row>
    <row r="456" spans="1:41" x14ac:dyDescent="0.35">
      <c r="A456" s="11">
        <v>481</v>
      </c>
      <c r="B456" s="5" t="s">
        <v>184</v>
      </c>
      <c r="C456" s="5" t="s">
        <v>175</v>
      </c>
      <c r="D456" s="5" t="s">
        <v>185</v>
      </c>
      <c r="E456" s="6">
        <v>25717</v>
      </c>
      <c r="F456" s="7">
        <f t="shared" ca="1" si="55"/>
        <v>55</v>
      </c>
      <c r="G456" s="5">
        <v>7</v>
      </c>
      <c r="H45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56" s="57">
        <v>41.151575999999999</v>
      </c>
      <c r="J456" s="34">
        <v>4.2007180000000002</v>
      </c>
      <c r="K456" s="34">
        <f t="shared" si="56"/>
        <v>45.352294000000001</v>
      </c>
      <c r="L456" s="67">
        <f t="shared" si="60"/>
        <v>1.6631090260661567E-3</v>
      </c>
      <c r="M456" s="34">
        <v>94.506756999999993</v>
      </c>
      <c r="N456" s="79">
        <f t="shared" si="61"/>
        <v>1.7698483175764032E-3</v>
      </c>
      <c r="O456" s="80">
        <v>3366</v>
      </c>
      <c r="P456" s="68">
        <f>Table14[[#This Row],[Customer Regisered on MB]]/$O$1</f>
        <v>1.1397732440431949E-3</v>
      </c>
      <c r="Q456" s="194">
        <v>149</v>
      </c>
      <c r="R456" s="107">
        <v>288</v>
      </c>
      <c r="S456" s="107">
        <v>12</v>
      </c>
      <c r="T456" s="107">
        <v>25</v>
      </c>
      <c r="U456" s="195">
        <v>0</v>
      </c>
      <c r="V456" s="16">
        <f>SUM(Table14[[#This Row],[MB Registration]:[Standalone upsell + Rnwl]])</f>
        <v>474</v>
      </c>
      <c r="W456" s="8">
        <v>473</v>
      </c>
      <c r="X456" s="9">
        <f t="shared" si="57"/>
        <v>2.1097046413501852E-3</v>
      </c>
      <c r="Y456" s="8">
        <f t="shared" si="58"/>
        <v>1</v>
      </c>
      <c r="Z456" s="42" t="str">
        <f t="shared" si="59"/>
        <v>D. 240-500</v>
      </c>
      <c r="AA456" s="197">
        <v>473</v>
      </c>
      <c r="AB456" s="85">
        <f>IFERROR(Table14[[#This Row],[Phone number available]]/Table14[[#This Row],[Distinct leads]],0)</f>
        <v>1</v>
      </c>
      <c r="AC456" s="84">
        <v>135</v>
      </c>
      <c r="AD456" s="100">
        <f>IFERROR(Table14[[#This Row],[Email available]]/Table14[[#This Row],[Distinct leads]],0)</f>
        <v>0.28541226215644822</v>
      </c>
      <c r="AE456" s="81">
        <v>36</v>
      </c>
      <c r="AF456" s="102">
        <f>IFERROR(Table14[[#This Row],[HNI (as per customer segmentation)]]/Table14[[#This Row],[Phone number available]],0)</f>
        <v>7.6109936575052856E-2</v>
      </c>
      <c r="AG456" s="18">
        <v>169</v>
      </c>
      <c r="AH456" s="9">
        <f>IFERROR(Table14[[#This Row],[MB Registered]]/Table14[[#This Row],[Phone number available]],0)</f>
        <v>0.35729386892177589</v>
      </c>
      <c r="AI456" s="18">
        <v>49</v>
      </c>
      <c r="AJ456" s="9">
        <f>IFERROR(Table14[[#This Row],[IB Registered]]/Table14[[#This Row],[Phone number available]],0)</f>
        <v>0.10359408033826638</v>
      </c>
      <c r="AK456" s="18">
        <v>361</v>
      </c>
      <c r="AL456" s="9">
        <f>IFERROR(Table14[[#This Row],[MB Eligible]]/Table14[[#This Row],[Phone number available]],0)</f>
        <v>0.7632135306553911</v>
      </c>
      <c r="AM456" s="18">
        <v>122</v>
      </c>
      <c r="AN456" s="82">
        <f>IFERROR(Table14[[#This Row],[IB Eligible]]/Table14[[#This Row],[Phone number available]],0)</f>
        <v>0.25792811839323465</v>
      </c>
      <c r="AO456" s="98">
        <f>Table14[[#This Row],[Phone number available]]/$AT$2</f>
        <v>0.82118055555555558</v>
      </c>
    </row>
    <row r="457" spans="1:41" x14ac:dyDescent="0.35">
      <c r="A457" s="11">
        <v>482</v>
      </c>
      <c r="B457" s="5" t="s">
        <v>179</v>
      </c>
      <c r="C457" s="5" t="s">
        <v>175</v>
      </c>
      <c r="D457" s="5" t="s">
        <v>186</v>
      </c>
      <c r="E457" s="6">
        <v>27652</v>
      </c>
      <c r="F457" s="7">
        <f t="shared" ca="1" si="55"/>
        <v>49</v>
      </c>
      <c r="G457" s="5">
        <v>6</v>
      </c>
      <c r="H45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57" s="57">
        <v>34.265199000000003</v>
      </c>
      <c r="J457" s="34">
        <v>1.0656559999999999</v>
      </c>
      <c r="K457" s="34">
        <f t="shared" si="56"/>
        <v>35.330855</v>
      </c>
      <c r="L457" s="67">
        <f t="shared" si="60"/>
        <v>1.2956139296754119E-3</v>
      </c>
      <c r="M457" s="34">
        <v>60.249012999999998</v>
      </c>
      <c r="N457" s="79">
        <f t="shared" si="61"/>
        <v>1.1282961946698566E-3</v>
      </c>
      <c r="O457" s="80">
        <v>2971</v>
      </c>
      <c r="P457" s="68">
        <f>Table14[[#This Row],[Customer Regisered on MB]]/$O$1</f>
        <v>1.0060208877160821E-3</v>
      </c>
      <c r="Q457" s="194">
        <v>93</v>
      </c>
      <c r="R457" s="107">
        <v>276</v>
      </c>
      <c r="S457" s="107">
        <v>5</v>
      </c>
      <c r="T457" s="107">
        <v>25</v>
      </c>
      <c r="U457" s="195">
        <v>0</v>
      </c>
      <c r="V457" s="16">
        <f>SUM(Table14[[#This Row],[MB Registration]:[Standalone upsell + Rnwl]])</f>
        <v>399</v>
      </c>
      <c r="W457" s="8">
        <v>404</v>
      </c>
      <c r="X457" s="9">
        <f t="shared" si="57"/>
        <v>-1.2531328320801949E-2</v>
      </c>
      <c r="Y457" s="8">
        <f t="shared" si="58"/>
        <v>-5</v>
      </c>
      <c r="Z457" s="42" t="str">
        <f t="shared" si="59"/>
        <v>D. 240-500</v>
      </c>
      <c r="AA457" s="197">
        <v>404</v>
      </c>
      <c r="AB457" s="85">
        <f>IFERROR(Table14[[#This Row],[Phone number available]]/Table14[[#This Row],[Distinct leads]],0)</f>
        <v>1</v>
      </c>
      <c r="AC457" s="84">
        <v>140</v>
      </c>
      <c r="AD457" s="100">
        <f>IFERROR(Table14[[#This Row],[Email available]]/Table14[[#This Row],[Distinct leads]],0)</f>
        <v>0.34653465346534651</v>
      </c>
      <c r="AE457" s="81">
        <v>17</v>
      </c>
      <c r="AF457" s="102">
        <f>IFERROR(Table14[[#This Row],[HNI (as per customer segmentation)]]/Table14[[#This Row],[Phone number available]],0)</f>
        <v>4.2079207920792082E-2</v>
      </c>
      <c r="AG457" s="18">
        <v>142</v>
      </c>
      <c r="AH457" s="9">
        <f>IFERROR(Table14[[#This Row],[MB Registered]]/Table14[[#This Row],[Phone number available]],0)</f>
        <v>0.35148514851485146</v>
      </c>
      <c r="AI457" s="18">
        <v>46</v>
      </c>
      <c r="AJ457" s="9">
        <f>IFERROR(Table14[[#This Row],[IB Registered]]/Table14[[#This Row],[Phone number available]],0)</f>
        <v>0.11386138613861387</v>
      </c>
      <c r="AK457" s="18">
        <v>293</v>
      </c>
      <c r="AL457" s="9">
        <f>IFERROR(Table14[[#This Row],[MB Eligible]]/Table14[[#This Row],[Phone number available]],0)</f>
        <v>0.72524752475247523</v>
      </c>
      <c r="AM457" s="18">
        <v>122</v>
      </c>
      <c r="AN457" s="82">
        <f>IFERROR(Table14[[#This Row],[IB Eligible]]/Table14[[#This Row],[Phone number available]],0)</f>
        <v>0.30198019801980197</v>
      </c>
      <c r="AO457" s="98">
        <f>Table14[[#This Row],[Phone number available]]/$AT$2</f>
        <v>0.70138888888888884</v>
      </c>
    </row>
    <row r="458" spans="1:41" x14ac:dyDescent="0.35">
      <c r="A458" s="11">
        <v>483</v>
      </c>
      <c r="B458" s="5" t="s">
        <v>181</v>
      </c>
      <c r="C458" s="5" t="s">
        <v>175</v>
      </c>
      <c r="D458" s="5" t="s">
        <v>786</v>
      </c>
      <c r="E458" s="6">
        <v>25196</v>
      </c>
      <c r="F458" s="7">
        <f t="shared" ca="1" si="55"/>
        <v>56</v>
      </c>
      <c r="G458" s="5">
        <v>5</v>
      </c>
      <c r="H45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58" s="57">
        <v>20.797134</v>
      </c>
      <c r="J458" s="34">
        <v>3.7817759999999998</v>
      </c>
      <c r="K458" s="34">
        <f t="shared" si="56"/>
        <v>24.57891</v>
      </c>
      <c r="L458" s="67">
        <f t="shared" si="60"/>
        <v>9.013305274451546E-4</v>
      </c>
      <c r="M458" s="34">
        <v>25.895683999999999</v>
      </c>
      <c r="N458" s="79">
        <f t="shared" si="61"/>
        <v>4.8495403095770375E-4</v>
      </c>
      <c r="O458" s="80">
        <v>1600</v>
      </c>
      <c r="P458" s="68">
        <f>Table14[[#This Row],[Customer Regisered on MB]]/$O$1</f>
        <v>5.4178169651488762E-4</v>
      </c>
      <c r="Q458" s="194">
        <v>137</v>
      </c>
      <c r="R458" s="107">
        <v>129</v>
      </c>
      <c r="S458" s="107">
        <v>8</v>
      </c>
      <c r="T458" s="107">
        <v>12</v>
      </c>
      <c r="U458" s="195">
        <v>0</v>
      </c>
      <c r="V458" s="16">
        <f>SUM(Table14[[#This Row],[MB Registration]:[Standalone upsell + Rnwl]])</f>
        <v>286</v>
      </c>
      <c r="W458" s="8">
        <v>281</v>
      </c>
      <c r="X458" s="9">
        <f t="shared" si="57"/>
        <v>1.7482517482517501E-2</v>
      </c>
      <c r="Y458" s="8">
        <f t="shared" si="58"/>
        <v>5</v>
      </c>
      <c r="Z458" s="42" t="str">
        <f t="shared" si="59"/>
        <v>D. 240-500</v>
      </c>
      <c r="AA458" s="197">
        <v>281</v>
      </c>
      <c r="AB458" s="85">
        <f>IFERROR(Table14[[#This Row],[Phone number available]]/Table14[[#This Row],[Distinct leads]],0)</f>
        <v>1</v>
      </c>
      <c r="AC458" s="84">
        <v>51</v>
      </c>
      <c r="AD458" s="100">
        <f>IFERROR(Table14[[#This Row],[Email available]]/Table14[[#This Row],[Distinct leads]],0)</f>
        <v>0.18149466192170818</v>
      </c>
      <c r="AE458" s="81">
        <v>7</v>
      </c>
      <c r="AF458" s="102">
        <f>IFERROR(Table14[[#This Row],[HNI (as per customer segmentation)]]/Table14[[#This Row],[Phone number available]],0)</f>
        <v>2.491103202846975E-2</v>
      </c>
      <c r="AG458" s="18">
        <v>72</v>
      </c>
      <c r="AH458" s="9">
        <f>IFERROR(Table14[[#This Row],[MB Registered]]/Table14[[#This Row],[Phone number available]],0)</f>
        <v>0.25622775800711745</v>
      </c>
      <c r="AI458" s="18">
        <v>11</v>
      </c>
      <c r="AJ458" s="9">
        <f>IFERROR(Table14[[#This Row],[IB Registered]]/Table14[[#This Row],[Phone number available]],0)</f>
        <v>3.9145907473309607E-2</v>
      </c>
      <c r="AK458" s="18">
        <v>243</v>
      </c>
      <c r="AL458" s="9">
        <f>IFERROR(Table14[[#This Row],[MB Eligible]]/Table14[[#This Row],[Phone number available]],0)</f>
        <v>0.86476868327402134</v>
      </c>
      <c r="AM458" s="18">
        <v>43</v>
      </c>
      <c r="AN458" s="82">
        <f>IFERROR(Table14[[#This Row],[IB Eligible]]/Table14[[#This Row],[Phone number available]],0)</f>
        <v>0.15302491103202848</v>
      </c>
      <c r="AO458" s="98">
        <f>Table14[[#This Row],[Phone number available]]/$AT$2</f>
        <v>0.48784722222222221</v>
      </c>
    </row>
    <row r="459" spans="1:41" x14ac:dyDescent="0.35">
      <c r="A459" s="11">
        <v>484</v>
      </c>
      <c r="B459" s="5" t="s">
        <v>184</v>
      </c>
      <c r="C459" s="5" t="s">
        <v>356</v>
      </c>
      <c r="D459" s="5" t="s">
        <v>787</v>
      </c>
      <c r="E459" s="6">
        <v>24358</v>
      </c>
      <c r="F459" s="7">
        <f t="shared" ca="1" si="55"/>
        <v>58</v>
      </c>
      <c r="G459" s="5">
        <v>9</v>
      </c>
      <c r="H45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59" s="57">
        <v>46.308343000000001</v>
      </c>
      <c r="J459" s="34">
        <v>7.0378759999999998</v>
      </c>
      <c r="K459" s="34">
        <f t="shared" si="56"/>
        <v>53.346218999999998</v>
      </c>
      <c r="L459" s="67">
        <f t="shared" si="60"/>
        <v>1.9562533777321583E-3</v>
      </c>
      <c r="M459" s="34">
        <v>111.964611</v>
      </c>
      <c r="N459" s="79">
        <f t="shared" si="61"/>
        <v>2.0967852955365556E-3</v>
      </c>
      <c r="O459" s="80">
        <v>5115</v>
      </c>
      <c r="P459" s="68">
        <f>Table14[[#This Row],[Customer Regisered on MB]]/$O$1</f>
        <v>1.7320083610460316E-3</v>
      </c>
      <c r="Q459" s="194">
        <v>336</v>
      </c>
      <c r="R459" s="107">
        <v>290</v>
      </c>
      <c r="S459" s="107">
        <v>8</v>
      </c>
      <c r="T459" s="107">
        <v>25</v>
      </c>
      <c r="U459" s="195">
        <v>0</v>
      </c>
      <c r="V459" s="16">
        <f>SUM(Table14[[#This Row],[MB Registration]:[Standalone upsell + Rnwl]])</f>
        <v>659</v>
      </c>
      <c r="W459" s="8">
        <v>659</v>
      </c>
      <c r="X459" s="9">
        <f t="shared" si="57"/>
        <v>0</v>
      </c>
      <c r="Y459" s="8">
        <f t="shared" si="58"/>
        <v>0</v>
      </c>
      <c r="Z459" s="42" t="str">
        <f t="shared" si="59"/>
        <v>E. 500-750</v>
      </c>
      <c r="AA459" s="197">
        <v>659</v>
      </c>
      <c r="AB459" s="85">
        <f>IFERROR(Table14[[#This Row],[Phone number available]]/Table14[[#This Row],[Distinct leads]],0)</f>
        <v>1</v>
      </c>
      <c r="AC459" s="84">
        <v>228</v>
      </c>
      <c r="AD459" s="100">
        <f>IFERROR(Table14[[#This Row],[Email available]]/Table14[[#This Row],[Distinct leads]],0)</f>
        <v>0.34597875569044007</v>
      </c>
      <c r="AE459" s="81">
        <v>37</v>
      </c>
      <c r="AF459" s="102">
        <f>IFERROR(Table14[[#This Row],[HNI (as per customer segmentation)]]/Table14[[#This Row],[Phone number available]],0)</f>
        <v>5.614567526555387E-2</v>
      </c>
      <c r="AG459" s="18">
        <v>151</v>
      </c>
      <c r="AH459" s="9">
        <f>IFERROR(Table14[[#This Row],[MB Registered]]/Table14[[#This Row],[Phone number available]],0)</f>
        <v>0.2291350531107739</v>
      </c>
      <c r="AI459" s="18">
        <v>102</v>
      </c>
      <c r="AJ459" s="9">
        <f>IFERROR(Table14[[#This Row],[IB Registered]]/Table14[[#This Row],[Phone number available]],0)</f>
        <v>0.15477996965098634</v>
      </c>
      <c r="AK459" s="18">
        <v>531</v>
      </c>
      <c r="AL459" s="9">
        <f>IFERROR(Table14[[#This Row],[MB Eligible]]/Table14[[#This Row],[Phone number available]],0)</f>
        <v>0.80576631259484066</v>
      </c>
      <c r="AM459" s="18">
        <v>212</v>
      </c>
      <c r="AN459" s="82">
        <f>IFERROR(Table14[[#This Row],[IB Eligible]]/Table14[[#This Row],[Phone number available]],0)</f>
        <v>0.32169954476479512</v>
      </c>
      <c r="AO459" s="98">
        <f>Table14[[#This Row],[Phone number available]]/$AT$2</f>
        <v>1.1440972222222223</v>
      </c>
    </row>
    <row r="460" spans="1:41" x14ac:dyDescent="0.35">
      <c r="A460" s="11">
        <v>485</v>
      </c>
      <c r="B460" s="5" t="s">
        <v>184</v>
      </c>
      <c r="C460" s="5" t="s">
        <v>356</v>
      </c>
      <c r="D460" s="5" t="s">
        <v>788</v>
      </c>
      <c r="E460" s="6">
        <v>25981</v>
      </c>
      <c r="F460" s="7">
        <f t="shared" ca="1" si="55"/>
        <v>54</v>
      </c>
      <c r="G460" s="5">
        <v>7</v>
      </c>
      <c r="H46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60" s="57">
        <v>78.291233000000005</v>
      </c>
      <c r="J460" s="34">
        <v>4.9567610000000002</v>
      </c>
      <c r="K460" s="34">
        <f t="shared" si="56"/>
        <v>83.247994000000006</v>
      </c>
      <c r="L460" s="67">
        <f t="shared" si="60"/>
        <v>3.0527781069531182E-3</v>
      </c>
      <c r="M460" s="34">
        <v>200.24478999999999</v>
      </c>
      <c r="N460" s="79">
        <f t="shared" si="61"/>
        <v>3.750027150809335E-3</v>
      </c>
      <c r="O460" s="80">
        <v>5965</v>
      </c>
      <c r="P460" s="68">
        <f>Table14[[#This Row],[Customer Regisered on MB]]/$O$1</f>
        <v>2.0198298873195654E-3</v>
      </c>
      <c r="Q460" s="194">
        <v>339</v>
      </c>
      <c r="R460" s="107">
        <v>863</v>
      </c>
      <c r="S460" s="107">
        <v>13</v>
      </c>
      <c r="T460" s="107">
        <v>62</v>
      </c>
      <c r="U460" s="195">
        <v>4</v>
      </c>
      <c r="V460" s="16">
        <f>SUM(Table14[[#This Row],[MB Registration]:[Standalone upsell + Rnwl]])</f>
        <v>1281</v>
      </c>
      <c r="W460" s="8">
        <v>1296</v>
      </c>
      <c r="X460" s="9">
        <f t="shared" si="57"/>
        <v>-1.1709601873536313E-2</v>
      </c>
      <c r="Y460" s="8">
        <f t="shared" si="58"/>
        <v>-15</v>
      </c>
      <c r="Z460" s="42" t="str">
        <f t="shared" si="59"/>
        <v>G. Above 1000</v>
      </c>
      <c r="AA460" s="197">
        <v>1296</v>
      </c>
      <c r="AB460" s="85">
        <f>IFERROR(Table14[[#This Row],[Phone number available]]/Table14[[#This Row],[Distinct leads]],0)</f>
        <v>1</v>
      </c>
      <c r="AC460" s="84">
        <v>495</v>
      </c>
      <c r="AD460" s="100">
        <f>IFERROR(Table14[[#This Row],[Email available]]/Table14[[#This Row],[Distinct leads]],0)</f>
        <v>0.38194444444444442</v>
      </c>
      <c r="AE460" s="81">
        <v>50</v>
      </c>
      <c r="AF460" s="102">
        <f>IFERROR(Table14[[#This Row],[HNI (as per customer segmentation)]]/Table14[[#This Row],[Phone number available]],0)</f>
        <v>3.8580246913580245E-2</v>
      </c>
      <c r="AG460" s="18">
        <v>399</v>
      </c>
      <c r="AH460" s="9">
        <f>IFERROR(Table14[[#This Row],[MB Registered]]/Table14[[#This Row],[Phone number available]],0)</f>
        <v>0.30787037037037035</v>
      </c>
      <c r="AI460" s="18">
        <v>196</v>
      </c>
      <c r="AJ460" s="9">
        <f>IFERROR(Table14[[#This Row],[IB Registered]]/Table14[[#This Row],[Phone number available]],0)</f>
        <v>0.15123456790123457</v>
      </c>
      <c r="AK460" s="18">
        <v>918</v>
      </c>
      <c r="AL460" s="9">
        <f>IFERROR(Table14[[#This Row],[MB Eligible]]/Table14[[#This Row],[Phone number available]],0)</f>
        <v>0.70833333333333337</v>
      </c>
      <c r="AM460" s="18">
        <v>440</v>
      </c>
      <c r="AN460" s="82">
        <f>IFERROR(Table14[[#This Row],[IB Eligible]]/Table14[[#This Row],[Phone number available]],0)</f>
        <v>0.33950617283950618</v>
      </c>
      <c r="AO460" s="98">
        <f>Table14[[#This Row],[Phone number available]]/$AT$2</f>
        <v>2.25</v>
      </c>
    </row>
    <row r="461" spans="1:41" x14ac:dyDescent="0.35">
      <c r="A461" s="11">
        <v>486</v>
      </c>
      <c r="B461" s="5" t="s">
        <v>213</v>
      </c>
      <c r="C461" s="5" t="s">
        <v>340</v>
      </c>
      <c r="D461" s="5" t="s">
        <v>789</v>
      </c>
      <c r="E461" s="6">
        <v>27740</v>
      </c>
      <c r="F461" s="7">
        <f t="shared" ca="1" si="55"/>
        <v>49</v>
      </c>
      <c r="G461" s="5">
        <v>5</v>
      </c>
      <c r="H46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61" s="57">
        <v>14.297299000000001</v>
      </c>
      <c r="J461" s="34">
        <v>1.8357220000000001</v>
      </c>
      <c r="K461" s="34">
        <f t="shared" si="56"/>
        <v>16.133020999999999</v>
      </c>
      <c r="L461" s="67">
        <f t="shared" si="60"/>
        <v>5.9161225323717584E-4</v>
      </c>
      <c r="M461" s="34">
        <v>39.059550999999999</v>
      </c>
      <c r="N461" s="79">
        <f t="shared" si="61"/>
        <v>7.3147659296614862E-4</v>
      </c>
      <c r="O461" s="80">
        <v>2728</v>
      </c>
      <c r="P461" s="68">
        <f>Table14[[#This Row],[Customer Regisered on MB]]/$O$1</f>
        <v>9.2373779255788347E-4</v>
      </c>
      <c r="Q461" s="194">
        <v>18</v>
      </c>
      <c r="R461" s="107">
        <v>132</v>
      </c>
      <c r="S461" s="107">
        <v>5</v>
      </c>
      <c r="T461" s="107">
        <v>10</v>
      </c>
      <c r="U461" s="195">
        <v>0</v>
      </c>
      <c r="V461" s="16">
        <f>SUM(Table14[[#This Row],[MB Registration]:[Standalone upsell + Rnwl]])</f>
        <v>165</v>
      </c>
      <c r="W461" s="8">
        <v>168</v>
      </c>
      <c r="X461" s="9">
        <f t="shared" si="57"/>
        <v>-1.8181818181818077E-2</v>
      </c>
      <c r="Y461" s="8">
        <f t="shared" si="58"/>
        <v>-3</v>
      </c>
      <c r="Z461" s="42" t="str">
        <f t="shared" si="59"/>
        <v>C. 100-250</v>
      </c>
      <c r="AA461" s="197">
        <v>168</v>
      </c>
      <c r="AB461" s="85">
        <f>IFERROR(Table14[[#This Row],[Phone number available]]/Table14[[#This Row],[Distinct leads]],0)</f>
        <v>1</v>
      </c>
      <c r="AC461" s="84">
        <v>73</v>
      </c>
      <c r="AD461" s="100">
        <f>IFERROR(Table14[[#This Row],[Email available]]/Table14[[#This Row],[Distinct leads]],0)</f>
        <v>0.43452380952380953</v>
      </c>
      <c r="AE461" s="81">
        <v>14</v>
      </c>
      <c r="AF461" s="102">
        <f>IFERROR(Table14[[#This Row],[HNI (as per customer segmentation)]]/Table14[[#This Row],[Phone number available]],0)</f>
        <v>8.3333333333333329E-2</v>
      </c>
      <c r="AG461" s="18">
        <v>108</v>
      </c>
      <c r="AH461" s="9">
        <f>IFERROR(Table14[[#This Row],[MB Registered]]/Table14[[#This Row],[Phone number available]],0)</f>
        <v>0.6428571428571429</v>
      </c>
      <c r="AI461" s="18">
        <v>46</v>
      </c>
      <c r="AJ461" s="9">
        <f>IFERROR(Table14[[#This Row],[IB Registered]]/Table14[[#This Row],[Phone number available]],0)</f>
        <v>0.27380952380952384</v>
      </c>
      <c r="AK461" s="18">
        <v>121</v>
      </c>
      <c r="AL461" s="9">
        <f>IFERROR(Table14[[#This Row],[MB Eligible]]/Table14[[#This Row],[Phone number available]],0)</f>
        <v>0.72023809523809523</v>
      </c>
      <c r="AM461" s="18">
        <v>67</v>
      </c>
      <c r="AN461" s="82">
        <f>IFERROR(Table14[[#This Row],[IB Eligible]]/Table14[[#This Row],[Phone number available]],0)</f>
        <v>0.39880952380952384</v>
      </c>
      <c r="AO461" s="98">
        <f>Table14[[#This Row],[Phone number available]]/$AT$2</f>
        <v>0.29166666666666669</v>
      </c>
    </row>
    <row r="462" spans="1:41" x14ac:dyDescent="0.35">
      <c r="A462" s="11">
        <v>487</v>
      </c>
      <c r="B462" s="5" t="s">
        <v>179</v>
      </c>
      <c r="C462" s="5" t="s">
        <v>356</v>
      </c>
      <c r="D462" s="5" t="s">
        <v>790</v>
      </c>
      <c r="E462" s="6">
        <v>27890</v>
      </c>
      <c r="F462" s="7">
        <f t="shared" ca="1" si="55"/>
        <v>49</v>
      </c>
      <c r="G462" s="5">
        <v>8</v>
      </c>
      <c r="H46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62" s="57">
        <v>34.512011000000001</v>
      </c>
      <c r="J462" s="34">
        <v>3.943136</v>
      </c>
      <c r="K462" s="34">
        <f t="shared" si="56"/>
        <v>38.455147000000004</v>
      </c>
      <c r="L462" s="67">
        <f t="shared" si="60"/>
        <v>1.410184500797267E-3</v>
      </c>
      <c r="M462" s="34">
        <v>123.470968</v>
      </c>
      <c r="N462" s="79">
        <f t="shared" si="61"/>
        <v>2.3122673121068996E-3</v>
      </c>
      <c r="O462" s="80">
        <v>2142</v>
      </c>
      <c r="P462" s="68">
        <f>Table14[[#This Row],[Customer Regisered on MB]]/$O$1</f>
        <v>7.2531024620930582E-4</v>
      </c>
      <c r="Q462" s="194">
        <v>85</v>
      </c>
      <c r="R462" s="107">
        <v>528</v>
      </c>
      <c r="S462" s="107">
        <v>9</v>
      </c>
      <c r="T462" s="107">
        <v>26</v>
      </c>
      <c r="U462" s="195">
        <v>2</v>
      </c>
      <c r="V462" s="16">
        <f>SUM(Table14[[#This Row],[MB Registration]:[Standalone upsell + Rnwl]])</f>
        <v>650</v>
      </c>
      <c r="W462" s="8">
        <v>632</v>
      </c>
      <c r="X462" s="9">
        <f t="shared" si="57"/>
        <v>2.7692307692307683E-2</v>
      </c>
      <c r="Y462" s="8">
        <f t="shared" si="58"/>
        <v>18</v>
      </c>
      <c r="Z462" s="42" t="str">
        <f t="shared" si="59"/>
        <v>E. 500-750</v>
      </c>
      <c r="AA462" s="197">
        <v>631</v>
      </c>
      <c r="AB462" s="85">
        <f>IFERROR(Table14[[#This Row],[Phone number available]]/Table14[[#This Row],[Distinct leads]],0)</f>
        <v>0.99841772151898733</v>
      </c>
      <c r="AC462" s="84">
        <v>216</v>
      </c>
      <c r="AD462" s="100">
        <f>IFERROR(Table14[[#This Row],[Email available]]/Table14[[#This Row],[Distinct leads]],0)</f>
        <v>0.34177215189873417</v>
      </c>
      <c r="AE462" s="81">
        <v>38</v>
      </c>
      <c r="AF462" s="102">
        <f>IFERROR(Table14[[#This Row],[HNI (as per customer segmentation)]]/Table14[[#This Row],[Phone number available]],0)</f>
        <v>6.0221870047543584E-2</v>
      </c>
      <c r="AG462" s="18">
        <v>250</v>
      </c>
      <c r="AH462" s="9">
        <f>IFERROR(Table14[[#This Row],[MB Registered]]/Table14[[#This Row],[Phone number available]],0)</f>
        <v>0.39619651347068147</v>
      </c>
      <c r="AI462" s="18">
        <v>111</v>
      </c>
      <c r="AJ462" s="9">
        <f>IFERROR(Table14[[#This Row],[IB Registered]]/Table14[[#This Row],[Phone number available]],0)</f>
        <v>0.17591125198098256</v>
      </c>
      <c r="AK462" s="18">
        <v>424</v>
      </c>
      <c r="AL462" s="9">
        <f>IFERROR(Table14[[#This Row],[MB Eligible]]/Table14[[#This Row],[Phone number available]],0)</f>
        <v>0.67194928684627575</v>
      </c>
      <c r="AM462" s="18">
        <v>188</v>
      </c>
      <c r="AN462" s="82">
        <f>IFERROR(Table14[[#This Row],[IB Eligible]]/Table14[[#This Row],[Phone number available]],0)</f>
        <v>0.29793977812995248</v>
      </c>
      <c r="AO462" s="98">
        <f>Table14[[#This Row],[Phone number available]]/$AT$2</f>
        <v>1.0954861111111112</v>
      </c>
    </row>
    <row r="463" spans="1:41" x14ac:dyDescent="0.35">
      <c r="A463" s="11">
        <v>488</v>
      </c>
      <c r="B463" s="5" t="s">
        <v>213</v>
      </c>
      <c r="C463" s="5" t="s">
        <v>340</v>
      </c>
      <c r="D463" s="5" t="s">
        <v>791</v>
      </c>
      <c r="E463" s="6">
        <v>27918</v>
      </c>
      <c r="F463" s="7">
        <f t="shared" ca="1" si="55"/>
        <v>48</v>
      </c>
      <c r="G463" s="5">
        <v>8</v>
      </c>
      <c r="H46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63" s="57">
        <v>26.580252000000002</v>
      </c>
      <c r="J463" s="34">
        <v>5.7823279999999997</v>
      </c>
      <c r="K463" s="34">
        <f t="shared" si="56"/>
        <v>32.362580000000001</v>
      </c>
      <c r="L463" s="67">
        <f t="shared" si="60"/>
        <v>1.1867646409416044E-3</v>
      </c>
      <c r="M463" s="34">
        <v>65.237369999999999</v>
      </c>
      <c r="N463" s="79">
        <f t="shared" si="61"/>
        <v>1.2217142266093134E-3</v>
      </c>
      <c r="O463" s="80">
        <v>1852</v>
      </c>
      <c r="P463" s="68">
        <f>Table14[[#This Row],[Customer Regisered on MB]]/$O$1</f>
        <v>6.2711231371598243E-4</v>
      </c>
      <c r="Q463" s="194">
        <v>84</v>
      </c>
      <c r="R463" s="107">
        <v>201</v>
      </c>
      <c r="S463" s="107">
        <v>17</v>
      </c>
      <c r="T463" s="107">
        <v>16</v>
      </c>
      <c r="U463" s="195">
        <v>0</v>
      </c>
      <c r="V463" s="16">
        <f>SUM(Table14[[#This Row],[MB Registration]:[Standalone upsell + Rnwl]])</f>
        <v>318</v>
      </c>
      <c r="W463" s="8">
        <v>330</v>
      </c>
      <c r="X463" s="9">
        <f t="shared" si="57"/>
        <v>-3.7735849056603765E-2</v>
      </c>
      <c r="Y463" s="8">
        <f t="shared" si="58"/>
        <v>-12</v>
      </c>
      <c r="Z463" s="42" t="str">
        <f t="shared" si="59"/>
        <v>D. 240-500</v>
      </c>
      <c r="AA463" s="197">
        <v>330</v>
      </c>
      <c r="AB463" s="85">
        <f>IFERROR(Table14[[#This Row],[Phone number available]]/Table14[[#This Row],[Distinct leads]],0)</f>
        <v>1</v>
      </c>
      <c r="AC463" s="84">
        <v>170</v>
      </c>
      <c r="AD463" s="100">
        <f>IFERROR(Table14[[#This Row],[Email available]]/Table14[[#This Row],[Distinct leads]],0)</f>
        <v>0.51515151515151514</v>
      </c>
      <c r="AE463" s="81">
        <v>27</v>
      </c>
      <c r="AF463" s="102">
        <f>IFERROR(Table14[[#This Row],[HNI (as per customer segmentation)]]/Table14[[#This Row],[Phone number available]],0)</f>
        <v>8.1818181818181818E-2</v>
      </c>
      <c r="AG463" s="18">
        <v>111</v>
      </c>
      <c r="AH463" s="9">
        <f>IFERROR(Table14[[#This Row],[MB Registered]]/Table14[[#This Row],[Phone number available]],0)</f>
        <v>0.33636363636363636</v>
      </c>
      <c r="AI463" s="18">
        <v>95</v>
      </c>
      <c r="AJ463" s="9">
        <f>IFERROR(Table14[[#This Row],[IB Registered]]/Table14[[#This Row],[Phone number available]],0)</f>
        <v>0.2878787878787879</v>
      </c>
      <c r="AK463" s="18">
        <v>236</v>
      </c>
      <c r="AL463" s="9">
        <f>IFERROR(Table14[[#This Row],[MB Eligible]]/Table14[[#This Row],[Phone number available]],0)</f>
        <v>0.7151515151515152</v>
      </c>
      <c r="AM463" s="18">
        <v>161</v>
      </c>
      <c r="AN463" s="82">
        <f>IFERROR(Table14[[#This Row],[IB Eligible]]/Table14[[#This Row],[Phone number available]],0)</f>
        <v>0.48787878787878786</v>
      </c>
      <c r="AO463" s="98">
        <f>Table14[[#This Row],[Phone number available]]/$AT$2</f>
        <v>0.57291666666666663</v>
      </c>
    </row>
    <row r="464" spans="1:41" x14ac:dyDescent="0.35">
      <c r="A464" s="11">
        <v>489</v>
      </c>
      <c r="B464" s="5" t="s">
        <v>314</v>
      </c>
      <c r="C464" s="5" t="s">
        <v>175</v>
      </c>
      <c r="D464" s="5" t="s">
        <v>792</v>
      </c>
      <c r="E464" s="6">
        <v>28099</v>
      </c>
      <c r="F464" s="7">
        <f t="shared" ca="1" si="55"/>
        <v>48</v>
      </c>
      <c r="G464" s="5">
        <v>9</v>
      </c>
      <c r="H46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64" s="57">
        <v>32.329416999999999</v>
      </c>
      <c r="J464" s="34">
        <v>3.9759519999999999</v>
      </c>
      <c r="K464" s="34">
        <f t="shared" si="56"/>
        <v>36.305368999999999</v>
      </c>
      <c r="L464" s="67">
        <f t="shared" si="60"/>
        <v>1.3313502262655651E-3</v>
      </c>
      <c r="M464" s="34">
        <v>45.888910000000003</v>
      </c>
      <c r="N464" s="79">
        <f t="shared" si="61"/>
        <v>8.5937146440137602E-4</v>
      </c>
      <c r="O464" s="80">
        <v>6785</v>
      </c>
      <c r="P464" s="68">
        <f>Table14[[#This Row],[Customer Regisered on MB]]/$O$1</f>
        <v>2.2974930067834456E-3</v>
      </c>
      <c r="Q464" s="194">
        <v>222</v>
      </c>
      <c r="R464" s="107">
        <v>238</v>
      </c>
      <c r="S464" s="107">
        <v>19</v>
      </c>
      <c r="T464" s="107">
        <v>21</v>
      </c>
      <c r="U464" s="195">
        <v>0</v>
      </c>
      <c r="V464" s="16">
        <f>SUM(Table14[[#This Row],[MB Registration]:[Standalone upsell + Rnwl]])</f>
        <v>500</v>
      </c>
      <c r="W464" s="8">
        <v>504</v>
      </c>
      <c r="X464" s="9">
        <f t="shared" si="57"/>
        <v>-8.0000000000000071E-3</v>
      </c>
      <c r="Y464" s="8">
        <f t="shared" si="58"/>
        <v>-4</v>
      </c>
      <c r="Z464" s="42" t="str">
        <f t="shared" si="59"/>
        <v>E. 500-750</v>
      </c>
      <c r="AA464" s="197">
        <v>503</v>
      </c>
      <c r="AB464" s="85">
        <f>IFERROR(Table14[[#This Row],[Phone number available]]/Table14[[#This Row],[Distinct leads]],0)</f>
        <v>0.99801587301587302</v>
      </c>
      <c r="AC464" s="84">
        <v>57</v>
      </c>
      <c r="AD464" s="100">
        <f>IFERROR(Table14[[#This Row],[Email available]]/Table14[[#This Row],[Distinct leads]],0)</f>
        <v>0.1130952380952381</v>
      </c>
      <c r="AE464" s="81">
        <v>5</v>
      </c>
      <c r="AF464" s="102">
        <f>IFERROR(Table14[[#This Row],[HNI (as per customer segmentation)]]/Table14[[#This Row],[Phone number available]],0)</f>
        <v>9.9403578528827041E-3</v>
      </c>
      <c r="AG464" s="18">
        <v>134</v>
      </c>
      <c r="AH464" s="9">
        <f>IFERROR(Table14[[#This Row],[MB Registered]]/Table14[[#This Row],[Phone number available]],0)</f>
        <v>0.26640159045725648</v>
      </c>
      <c r="AI464" s="18">
        <v>27</v>
      </c>
      <c r="AJ464" s="9">
        <f>IFERROR(Table14[[#This Row],[IB Registered]]/Table14[[#This Row],[Phone number available]],0)</f>
        <v>5.3677932405566599E-2</v>
      </c>
      <c r="AK464" s="18">
        <v>407</v>
      </c>
      <c r="AL464" s="9">
        <f>IFERROR(Table14[[#This Row],[MB Eligible]]/Table14[[#This Row],[Phone number available]],0)</f>
        <v>0.80914512922465209</v>
      </c>
      <c r="AM464" s="18">
        <v>64</v>
      </c>
      <c r="AN464" s="82">
        <f>IFERROR(Table14[[#This Row],[IB Eligible]]/Table14[[#This Row],[Phone number available]],0)</f>
        <v>0.1272365805168986</v>
      </c>
      <c r="AO464" s="98">
        <f>Table14[[#This Row],[Phone number available]]/$AT$2</f>
        <v>0.87326388888888884</v>
      </c>
    </row>
    <row r="465" spans="1:41" x14ac:dyDescent="0.35">
      <c r="A465" s="11">
        <v>490</v>
      </c>
      <c r="B465" s="5" t="s">
        <v>181</v>
      </c>
      <c r="C465" s="5" t="s">
        <v>175</v>
      </c>
      <c r="D465" s="5" t="s">
        <v>793</v>
      </c>
      <c r="E465" s="6">
        <v>28124</v>
      </c>
      <c r="F465" s="7">
        <f t="shared" ca="1" si="55"/>
        <v>48</v>
      </c>
      <c r="G465" s="5">
        <v>8</v>
      </c>
      <c r="H46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65" s="57">
        <v>59.399845999999997</v>
      </c>
      <c r="J465" s="34">
        <v>5.3324699999999998</v>
      </c>
      <c r="K465" s="34">
        <f t="shared" si="56"/>
        <v>64.732315999999997</v>
      </c>
      <c r="L465" s="67">
        <f t="shared" si="60"/>
        <v>2.3737916987786041E-3</v>
      </c>
      <c r="M465" s="34">
        <v>163.19714300000001</v>
      </c>
      <c r="N465" s="79">
        <f t="shared" si="61"/>
        <v>3.0562279157650674E-3</v>
      </c>
      <c r="O465" s="80">
        <v>2166</v>
      </c>
      <c r="P465" s="68">
        <f>Table14[[#This Row],[Customer Regisered on MB]]/$O$1</f>
        <v>7.3343697165702921E-4</v>
      </c>
      <c r="Q465" s="194">
        <v>89</v>
      </c>
      <c r="R465" s="107">
        <v>334</v>
      </c>
      <c r="S465" s="107">
        <v>12</v>
      </c>
      <c r="T465" s="107">
        <v>56</v>
      </c>
      <c r="U465" s="195">
        <v>2</v>
      </c>
      <c r="V465" s="16">
        <f>SUM(Table14[[#This Row],[MB Registration]:[Standalone upsell + Rnwl]])</f>
        <v>493</v>
      </c>
      <c r="W465" s="8">
        <v>497</v>
      </c>
      <c r="X465" s="9">
        <f t="shared" si="57"/>
        <v>-8.113590263691739E-3</v>
      </c>
      <c r="Y465" s="8">
        <f t="shared" si="58"/>
        <v>-4</v>
      </c>
      <c r="Z465" s="42" t="str">
        <f t="shared" si="59"/>
        <v>D. 240-500</v>
      </c>
      <c r="AA465" s="197">
        <v>497</v>
      </c>
      <c r="AB465" s="85">
        <f>IFERROR(Table14[[#This Row],[Phone number available]]/Table14[[#This Row],[Distinct leads]],0)</f>
        <v>1</v>
      </c>
      <c r="AC465" s="84">
        <v>241</v>
      </c>
      <c r="AD465" s="100">
        <f>IFERROR(Table14[[#This Row],[Email available]]/Table14[[#This Row],[Distinct leads]],0)</f>
        <v>0.48490945674044267</v>
      </c>
      <c r="AE465" s="81">
        <v>22</v>
      </c>
      <c r="AF465" s="102">
        <f>IFERROR(Table14[[#This Row],[HNI (as per customer segmentation)]]/Table14[[#This Row],[Phone number available]],0)</f>
        <v>4.4265593561368208E-2</v>
      </c>
      <c r="AG465" s="18">
        <v>161</v>
      </c>
      <c r="AH465" s="9">
        <f>IFERROR(Table14[[#This Row],[MB Registered]]/Table14[[#This Row],[Phone number available]],0)</f>
        <v>0.323943661971831</v>
      </c>
      <c r="AI465" s="18">
        <v>89</v>
      </c>
      <c r="AJ465" s="9">
        <f>IFERROR(Table14[[#This Row],[IB Registered]]/Table14[[#This Row],[Phone number available]],0)</f>
        <v>0.17907444668008049</v>
      </c>
      <c r="AK465" s="18">
        <v>334</v>
      </c>
      <c r="AL465" s="9">
        <f>IFERROR(Table14[[#This Row],[MB Eligible]]/Table14[[#This Row],[Phone number available]],0)</f>
        <v>0.67203219315895368</v>
      </c>
      <c r="AM465" s="18">
        <v>183</v>
      </c>
      <c r="AN465" s="82">
        <f>IFERROR(Table14[[#This Row],[IB Eligible]]/Table14[[#This Row],[Phone number available]],0)</f>
        <v>0.36820925553319922</v>
      </c>
      <c r="AO465" s="98">
        <f>Table14[[#This Row],[Phone number available]]/$AT$2</f>
        <v>0.86284722222222221</v>
      </c>
    </row>
    <row r="466" spans="1:41" x14ac:dyDescent="0.35">
      <c r="A466" s="11">
        <v>491</v>
      </c>
      <c r="B466" s="5" t="s">
        <v>213</v>
      </c>
      <c r="C466" s="5" t="s">
        <v>340</v>
      </c>
      <c r="D466" s="5" t="s">
        <v>794</v>
      </c>
      <c r="E466" s="6">
        <v>28121</v>
      </c>
      <c r="F466" s="7">
        <f t="shared" ca="1" si="55"/>
        <v>48</v>
      </c>
      <c r="G466" s="5">
        <v>9</v>
      </c>
      <c r="H46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66" s="57">
        <v>47.633417000000001</v>
      </c>
      <c r="J466" s="34">
        <v>17.027615000000001</v>
      </c>
      <c r="K466" s="34">
        <f t="shared" si="56"/>
        <v>64.661032000000006</v>
      </c>
      <c r="L466" s="67">
        <f t="shared" si="60"/>
        <v>2.3711776509905452E-3</v>
      </c>
      <c r="M466" s="34">
        <v>134.241051</v>
      </c>
      <c r="N466" s="79">
        <f t="shared" si="61"/>
        <v>2.5139609674897441E-3</v>
      </c>
      <c r="O466" s="80">
        <v>3867</v>
      </c>
      <c r="P466" s="68">
        <f>Table14[[#This Row],[Customer Regisered on MB]]/$O$1</f>
        <v>1.3094186377644191E-3</v>
      </c>
      <c r="Q466" s="194">
        <v>77</v>
      </c>
      <c r="R466" s="107">
        <v>233</v>
      </c>
      <c r="S466" s="107">
        <v>20</v>
      </c>
      <c r="T466" s="107">
        <v>10</v>
      </c>
      <c r="U466" s="195">
        <v>0</v>
      </c>
      <c r="V466" s="16">
        <f>SUM(Table14[[#This Row],[MB Registration]:[Standalone upsell + Rnwl]])</f>
        <v>340</v>
      </c>
      <c r="W466" s="8">
        <v>356</v>
      </c>
      <c r="X466" s="9">
        <f t="shared" si="57"/>
        <v>-4.705882352941182E-2</v>
      </c>
      <c r="Y466" s="8">
        <f t="shared" si="58"/>
        <v>-16</v>
      </c>
      <c r="Z466" s="42" t="str">
        <f t="shared" si="59"/>
        <v>D. 240-500</v>
      </c>
      <c r="AA466" s="197">
        <v>356</v>
      </c>
      <c r="AB466" s="85">
        <f>IFERROR(Table14[[#This Row],[Phone number available]]/Table14[[#This Row],[Distinct leads]],0)</f>
        <v>1</v>
      </c>
      <c r="AC466" s="84">
        <v>177</v>
      </c>
      <c r="AD466" s="100">
        <f>IFERROR(Table14[[#This Row],[Email available]]/Table14[[#This Row],[Distinct leads]],0)</f>
        <v>0.49719101123595505</v>
      </c>
      <c r="AE466" s="81">
        <v>33</v>
      </c>
      <c r="AF466" s="102">
        <f>IFERROR(Table14[[#This Row],[HNI (as per customer segmentation)]]/Table14[[#This Row],[Phone number available]],0)</f>
        <v>9.269662921348315E-2</v>
      </c>
      <c r="AG466" s="18">
        <v>145</v>
      </c>
      <c r="AH466" s="9">
        <f>IFERROR(Table14[[#This Row],[MB Registered]]/Table14[[#This Row],[Phone number available]],0)</f>
        <v>0.40730337078651685</v>
      </c>
      <c r="AI466" s="18">
        <v>144</v>
      </c>
      <c r="AJ466" s="9">
        <f>IFERROR(Table14[[#This Row],[IB Registered]]/Table14[[#This Row],[Phone number available]],0)</f>
        <v>0.4044943820224719</v>
      </c>
      <c r="AK466" s="18">
        <v>248</v>
      </c>
      <c r="AL466" s="9">
        <f>IFERROR(Table14[[#This Row],[MB Eligible]]/Table14[[#This Row],[Phone number available]],0)</f>
        <v>0.6966292134831461</v>
      </c>
      <c r="AM466" s="18">
        <v>183</v>
      </c>
      <c r="AN466" s="82">
        <f>IFERROR(Table14[[#This Row],[IB Eligible]]/Table14[[#This Row],[Phone number available]],0)</f>
        <v>0.5140449438202247</v>
      </c>
      <c r="AO466" s="98">
        <f>Table14[[#This Row],[Phone number available]]/$AT$2</f>
        <v>0.61805555555555558</v>
      </c>
    </row>
    <row r="467" spans="1:41" x14ac:dyDescent="0.35">
      <c r="A467" s="11">
        <v>492</v>
      </c>
      <c r="B467" s="5" t="s">
        <v>179</v>
      </c>
      <c r="C467" s="5" t="s">
        <v>356</v>
      </c>
      <c r="D467" s="5" t="s">
        <v>795</v>
      </c>
      <c r="E467" s="6">
        <v>28303</v>
      </c>
      <c r="F467" s="7">
        <f t="shared" ca="1" si="55"/>
        <v>47</v>
      </c>
      <c r="G467" s="5">
        <v>7</v>
      </c>
      <c r="H46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67" s="57">
        <v>42.727635999999997</v>
      </c>
      <c r="J467" s="34">
        <v>4.0232489999999999</v>
      </c>
      <c r="K467" s="34">
        <f t="shared" si="56"/>
        <v>46.750884999999997</v>
      </c>
      <c r="L467" s="67">
        <f t="shared" si="60"/>
        <v>1.7143966040633113E-3</v>
      </c>
      <c r="M467" s="34">
        <v>112.44846099999999</v>
      </c>
      <c r="N467" s="79">
        <f t="shared" si="61"/>
        <v>2.1058464583109731E-3</v>
      </c>
      <c r="O467" s="80">
        <v>2773</v>
      </c>
      <c r="P467" s="68">
        <f>Table14[[#This Row],[Customer Regisered on MB]]/$O$1</f>
        <v>9.3897540277236471E-4</v>
      </c>
      <c r="Q467" s="194">
        <v>29</v>
      </c>
      <c r="R467" s="107">
        <v>307</v>
      </c>
      <c r="S467" s="107">
        <v>7</v>
      </c>
      <c r="T467" s="107">
        <v>16</v>
      </c>
      <c r="U467" s="195">
        <v>0</v>
      </c>
      <c r="V467" s="16">
        <f>SUM(Table14[[#This Row],[MB Registration]:[Standalone upsell + Rnwl]])</f>
        <v>359</v>
      </c>
      <c r="W467" s="8">
        <v>374</v>
      </c>
      <c r="X467" s="9">
        <f t="shared" si="57"/>
        <v>-4.1782729805013963E-2</v>
      </c>
      <c r="Y467" s="8">
        <f t="shared" si="58"/>
        <v>-15</v>
      </c>
      <c r="Z467" s="42" t="str">
        <f t="shared" si="59"/>
        <v>D. 240-500</v>
      </c>
      <c r="AA467" s="197">
        <v>373</v>
      </c>
      <c r="AB467" s="85">
        <f>IFERROR(Table14[[#This Row],[Phone number available]]/Table14[[#This Row],[Distinct leads]],0)</f>
        <v>0.99732620320855614</v>
      </c>
      <c r="AC467" s="84">
        <v>160</v>
      </c>
      <c r="AD467" s="100">
        <f>IFERROR(Table14[[#This Row],[Email available]]/Table14[[#This Row],[Distinct leads]],0)</f>
        <v>0.42780748663101603</v>
      </c>
      <c r="AE467" s="81">
        <v>22</v>
      </c>
      <c r="AF467" s="102">
        <f>IFERROR(Table14[[#This Row],[HNI (as per customer segmentation)]]/Table14[[#This Row],[Phone number available]],0)</f>
        <v>5.8981233243967826E-2</v>
      </c>
      <c r="AG467" s="18">
        <v>186</v>
      </c>
      <c r="AH467" s="9">
        <f>IFERROR(Table14[[#This Row],[MB Registered]]/Table14[[#This Row],[Phone number available]],0)</f>
        <v>0.49865951742627346</v>
      </c>
      <c r="AI467" s="18">
        <v>81</v>
      </c>
      <c r="AJ467" s="9">
        <f>IFERROR(Table14[[#This Row],[IB Registered]]/Table14[[#This Row],[Phone number available]],0)</f>
        <v>0.21715817694369974</v>
      </c>
      <c r="AK467" s="18">
        <v>219</v>
      </c>
      <c r="AL467" s="9">
        <f>IFERROR(Table14[[#This Row],[MB Eligible]]/Table14[[#This Row],[Phone number available]],0)</f>
        <v>0.58713136729222515</v>
      </c>
      <c r="AM467" s="18">
        <v>143</v>
      </c>
      <c r="AN467" s="82">
        <f>IFERROR(Table14[[#This Row],[IB Eligible]]/Table14[[#This Row],[Phone number available]],0)</f>
        <v>0.38337801608579086</v>
      </c>
      <c r="AO467" s="98">
        <f>Table14[[#This Row],[Phone number available]]/$AT$2</f>
        <v>0.64756944444444442</v>
      </c>
    </row>
    <row r="468" spans="1:41" x14ac:dyDescent="0.35">
      <c r="A468" s="11">
        <v>493</v>
      </c>
      <c r="B468" s="5" t="s">
        <v>174</v>
      </c>
      <c r="C468" s="5" t="s">
        <v>343</v>
      </c>
      <c r="D468" s="5" t="s">
        <v>796</v>
      </c>
      <c r="E468" s="6">
        <v>28401</v>
      </c>
      <c r="F468" s="7">
        <f t="shared" ca="1" si="55"/>
        <v>47</v>
      </c>
      <c r="G468" s="5">
        <v>4</v>
      </c>
      <c r="H468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468" s="57">
        <v>21.849259</v>
      </c>
      <c r="J468" s="34">
        <v>0.69694100000000003</v>
      </c>
      <c r="K468" s="34">
        <f t="shared" si="56"/>
        <v>22.546199999999999</v>
      </c>
      <c r="L468" s="67">
        <f t="shared" si="60"/>
        <v>8.2678924077121164E-4</v>
      </c>
      <c r="M468" s="34">
        <v>40.330052000000002</v>
      </c>
      <c r="N468" s="79">
        <f t="shared" si="61"/>
        <v>7.5526953781695062E-4</v>
      </c>
      <c r="O468" s="80">
        <v>621</v>
      </c>
      <c r="P468" s="68">
        <f>Table14[[#This Row],[Customer Regisered on MB]]/$O$1</f>
        <v>2.1027902095984078E-4</v>
      </c>
      <c r="Q468" s="194">
        <v>31</v>
      </c>
      <c r="R468" s="107">
        <v>182</v>
      </c>
      <c r="S468" s="107">
        <v>3</v>
      </c>
      <c r="T468" s="107">
        <v>38</v>
      </c>
      <c r="U468" s="195">
        <v>0</v>
      </c>
      <c r="V468" s="16">
        <f>SUM(Table14[[#This Row],[MB Registration]:[Standalone upsell + Rnwl]])</f>
        <v>254</v>
      </c>
      <c r="W468" s="8">
        <v>242</v>
      </c>
      <c r="X468" s="9">
        <f t="shared" si="57"/>
        <v>4.7244094488189003E-2</v>
      </c>
      <c r="Y468" s="8">
        <f t="shared" si="58"/>
        <v>12</v>
      </c>
      <c r="Z468" s="42" t="str">
        <f t="shared" si="59"/>
        <v>C. 100-250</v>
      </c>
      <c r="AA468" s="197">
        <v>242</v>
      </c>
      <c r="AB468" s="85">
        <f>IFERROR(Table14[[#This Row],[Phone number available]]/Table14[[#This Row],[Distinct leads]],0)</f>
        <v>1</v>
      </c>
      <c r="AC468" s="84">
        <v>71</v>
      </c>
      <c r="AD468" s="100">
        <f>IFERROR(Table14[[#This Row],[Email available]]/Table14[[#This Row],[Distinct leads]],0)</f>
        <v>0.29338842975206614</v>
      </c>
      <c r="AE468" s="81">
        <v>10</v>
      </c>
      <c r="AF468" s="102">
        <f>IFERROR(Table14[[#This Row],[HNI (as per customer segmentation)]]/Table14[[#This Row],[Phone number available]],0)</f>
        <v>4.1322314049586778E-2</v>
      </c>
      <c r="AG468" s="18">
        <v>58</v>
      </c>
      <c r="AH468" s="9">
        <f>IFERROR(Table14[[#This Row],[MB Registered]]/Table14[[#This Row],[Phone number available]],0)</f>
        <v>0.23966942148760331</v>
      </c>
      <c r="AI468" s="18">
        <v>32</v>
      </c>
      <c r="AJ468" s="9">
        <f>IFERROR(Table14[[#This Row],[IB Registered]]/Table14[[#This Row],[Phone number available]],0)</f>
        <v>0.13223140495867769</v>
      </c>
      <c r="AK468" s="18">
        <v>157</v>
      </c>
      <c r="AL468" s="9">
        <f>IFERROR(Table14[[#This Row],[MB Eligible]]/Table14[[#This Row],[Phone number available]],0)</f>
        <v>0.64876033057851235</v>
      </c>
      <c r="AM468" s="18">
        <v>65</v>
      </c>
      <c r="AN468" s="82">
        <f>IFERROR(Table14[[#This Row],[IB Eligible]]/Table14[[#This Row],[Phone number available]],0)</f>
        <v>0.26859504132231404</v>
      </c>
      <c r="AO468" s="98">
        <f>Table14[[#This Row],[Phone number available]]/$AT$2</f>
        <v>0.4201388888888889</v>
      </c>
    </row>
    <row r="469" spans="1:41" x14ac:dyDescent="0.35">
      <c r="A469" s="11">
        <v>494</v>
      </c>
      <c r="B469" s="5" t="s">
        <v>213</v>
      </c>
      <c r="C469" s="5" t="s">
        <v>340</v>
      </c>
      <c r="D469" s="5" t="s">
        <v>797</v>
      </c>
      <c r="E469" s="6">
        <v>28469</v>
      </c>
      <c r="F469" s="7">
        <f t="shared" ca="1" si="55"/>
        <v>47</v>
      </c>
      <c r="G469" s="5">
        <v>5</v>
      </c>
      <c r="H46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69" s="57">
        <v>31.639168999999999</v>
      </c>
      <c r="J469" s="34">
        <v>9.3034429999999997</v>
      </c>
      <c r="K469" s="34">
        <f t="shared" si="56"/>
        <v>40.942611999999997</v>
      </c>
      <c r="L469" s="67">
        <f t="shared" si="60"/>
        <v>1.5014020584697332E-3</v>
      </c>
      <c r="M469" s="34">
        <v>42.185121000000002</v>
      </c>
      <c r="N469" s="79">
        <f t="shared" si="61"/>
        <v>7.9000981304021473E-4</v>
      </c>
      <c r="O469" s="80">
        <v>3006</v>
      </c>
      <c r="P469" s="68">
        <f>Table14[[#This Row],[Customer Regisered on MB]]/$O$1</f>
        <v>1.0178723623273452E-3</v>
      </c>
      <c r="Q469" s="194">
        <v>38</v>
      </c>
      <c r="R469" s="107">
        <v>129</v>
      </c>
      <c r="S469" s="107">
        <v>25</v>
      </c>
      <c r="T469" s="107">
        <v>7</v>
      </c>
      <c r="U469" s="195">
        <v>0</v>
      </c>
      <c r="V469" s="16">
        <f>SUM(Table14[[#This Row],[MB Registration]:[Standalone upsell + Rnwl]])</f>
        <v>199</v>
      </c>
      <c r="W469" s="8">
        <v>216</v>
      </c>
      <c r="X469" s="9">
        <f t="shared" si="57"/>
        <v>-8.5427135678391997E-2</v>
      </c>
      <c r="Y469" s="8">
        <f t="shared" si="58"/>
        <v>-17</v>
      </c>
      <c r="Z469" s="42" t="str">
        <f t="shared" si="59"/>
        <v>C. 100-250</v>
      </c>
      <c r="AA469" s="197">
        <v>216</v>
      </c>
      <c r="AB469" s="85">
        <f>IFERROR(Table14[[#This Row],[Phone number available]]/Table14[[#This Row],[Distinct leads]],0)</f>
        <v>1</v>
      </c>
      <c r="AC469" s="84">
        <v>162</v>
      </c>
      <c r="AD469" s="100">
        <f>IFERROR(Table14[[#This Row],[Email available]]/Table14[[#This Row],[Distinct leads]],0)</f>
        <v>0.75</v>
      </c>
      <c r="AE469" s="81">
        <v>3</v>
      </c>
      <c r="AF469" s="102">
        <f>IFERROR(Table14[[#This Row],[HNI (as per customer segmentation)]]/Table14[[#This Row],[Phone number available]],0)</f>
        <v>1.3888888888888888E-2</v>
      </c>
      <c r="AG469" s="18">
        <v>116</v>
      </c>
      <c r="AH469" s="9">
        <f>IFERROR(Table14[[#This Row],[MB Registered]]/Table14[[#This Row],[Phone number available]],0)</f>
        <v>0.53703703703703709</v>
      </c>
      <c r="AI469" s="18">
        <v>94</v>
      </c>
      <c r="AJ469" s="9">
        <f>IFERROR(Table14[[#This Row],[IB Registered]]/Table14[[#This Row],[Phone number available]],0)</f>
        <v>0.43518518518518517</v>
      </c>
      <c r="AK469" s="18">
        <v>164</v>
      </c>
      <c r="AL469" s="9">
        <f>IFERROR(Table14[[#This Row],[MB Eligible]]/Table14[[#This Row],[Phone number available]],0)</f>
        <v>0.7592592592592593</v>
      </c>
      <c r="AM469" s="18">
        <v>147</v>
      </c>
      <c r="AN469" s="82">
        <f>IFERROR(Table14[[#This Row],[IB Eligible]]/Table14[[#This Row],[Phone number available]],0)</f>
        <v>0.68055555555555558</v>
      </c>
      <c r="AO469" s="98">
        <f>Table14[[#This Row],[Phone number available]]/$AT$2</f>
        <v>0.375</v>
      </c>
    </row>
    <row r="470" spans="1:41" x14ac:dyDescent="0.35">
      <c r="A470" s="11">
        <v>495</v>
      </c>
      <c r="B470" s="5" t="s">
        <v>179</v>
      </c>
      <c r="C470" s="5" t="s">
        <v>356</v>
      </c>
      <c r="D470" s="5" t="s">
        <v>798</v>
      </c>
      <c r="E470" s="6">
        <v>28844</v>
      </c>
      <c r="F470" s="7">
        <f t="shared" ca="1" si="55"/>
        <v>46</v>
      </c>
      <c r="G470" s="5">
        <v>9</v>
      </c>
      <c r="H47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70" s="57">
        <v>21.500259</v>
      </c>
      <c r="J470" s="34">
        <v>2.5381149999999999</v>
      </c>
      <c r="K470" s="34">
        <f t="shared" si="56"/>
        <v>24.038374000000001</v>
      </c>
      <c r="L470" s="67">
        <f t="shared" si="60"/>
        <v>8.815085907529622E-4</v>
      </c>
      <c r="M470" s="34">
        <v>67.307570999999996</v>
      </c>
      <c r="N470" s="79">
        <f t="shared" si="61"/>
        <v>1.2604833249595508E-3</v>
      </c>
      <c r="O470" s="80">
        <v>2676</v>
      </c>
      <c r="P470" s="68">
        <f>Table14[[#This Row],[Customer Regisered on MB]]/$O$1</f>
        <v>9.0612988742114957E-4</v>
      </c>
      <c r="Q470" s="194">
        <v>45</v>
      </c>
      <c r="R470" s="107">
        <v>205</v>
      </c>
      <c r="S470" s="107">
        <v>10</v>
      </c>
      <c r="T470" s="107">
        <v>19</v>
      </c>
      <c r="U470" s="195">
        <v>0</v>
      </c>
      <c r="V470" s="16">
        <f>SUM(Table14[[#This Row],[MB Registration]:[Standalone upsell + Rnwl]])</f>
        <v>279</v>
      </c>
      <c r="W470" s="8">
        <v>286</v>
      </c>
      <c r="X470" s="9">
        <f t="shared" si="57"/>
        <v>-2.5089605734766929E-2</v>
      </c>
      <c r="Y470" s="8">
        <f t="shared" si="58"/>
        <v>-7</v>
      </c>
      <c r="Z470" s="42" t="str">
        <f t="shared" si="59"/>
        <v>D. 240-500</v>
      </c>
      <c r="AA470" s="197">
        <v>286</v>
      </c>
      <c r="AB470" s="85">
        <f>IFERROR(Table14[[#This Row],[Phone number available]]/Table14[[#This Row],[Distinct leads]],0)</f>
        <v>1</v>
      </c>
      <c r="AC470" s="84">
        <v>111</v>
      </c>
      <c r="AD470" s="100">
        <f>IFERROR(Table14[[#This Row],[Email available]]/Table14[[#This Row],[Distinct leads]],0)</f>
        <v>0.38811188811188813</v>
      </c>
      <c r="AE470" s="81">
        <v>17</v>
      </c>
      <c r="AF470" s="102">
        <f>IFERROR(Table14[[#This Row],[HNI (as per customer segmentation)]]/Table14[[#This Row],[Phone number available]],0)</f>
        <v>5.944055944055944E-2</v>
      </c>
      <c r="AG470" s="18">
        <v>145</v>
      </c>
      <c r="AH470" s="9">
        <f>IFERROR(Table14[[#This Row],[MB Registered]]/Table14[[#This Row],[Phone number available]],0)</f>
        <v>0.50699300699300698</v>
      </c>
      <c r="AI470" s="18">
        <v>39</v>
      </c>
      <c r="AJ470" s="9">
        <f>IFERROR(Table14[[#This Row],[IB Registered]]/Table14[[#This Row],[Phone number available]],0)</f>
        <v>0.13636363636363635</v>
      </c>
      <c r="AK470" s="18">
        <v>202</v>
      </c>
      <c r="AL470" s="9">
        <f>IFERROR(Table14[[#This Row],[MB Eligible]]/Table14[[#This Row],[Phone number available]],0)</f>
        <v>0.70629370629370625</v>
      </c>
      <c r="AM470" s="18">
        <v>100</v>
      </c>
      <c r="AN470" s="82">
        <f>IFERROR(Table14[[#This Row],[IB Eligible]]/Table14[[#This Row],[Phone number available]],0)</f>
        <v>0.34965034965034963</v>
      </c>
      <c r="AO470" s="98">
        <f>Table14[[#This Row],[Phone number available]]/$AT$2</f>
        <v>0.49652777777777779</v>
      </c>
    </row>
    <row r="471" spans="1:41" x14ac:dyDescent="0.35">
      <c r="A471" s="11">
        <v>496</v>
      </c>
      <c r="B471" s="5" t="s">
        <v>213</v>
      </c>
      <c r="C471" s="5" t="s">
        <v>340</v>
      </c>
      <c r="D471" s="5" t="s">
        <v>799</v>
      </c>
      <c r="E471" s="6">
        <v>28955</v>
      </c>
      <c r="F471" s="7">
        <f t="shared" ca="1" si="55"/>
        <v>46</v>
      </c>
      <c r="G471" s="5">
        <v>12</v>
      </c>
      <c r="H471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471" s="57">
        <v>48.570335999999998</v>
      </c>
      <c r="J471" s="34">
        <v>12.168143000000001</v>
      </c>
      <c r="K471" s="34">
        <f t="shared" si="56"/>
        <v>60.738478999999998</v>
      </c>
      <c r="L471" s="67">
        <f t="shared" si="60"/>
        <v>2.2273341378151613E-3</v>
      </c>
      <c r="M471" s="34">
        <v>392.89913100000001</v>
      </c>
      <c r="N471" s="79">
        <f t="shared" si="61"/>
        <v>7.3579063344389323E-3</v>
      </c>
      <c r="O471" s="80">
        <v>3406</v>
      </c>
      <c r="P471" s="68">
        <f>Table14[[#This Row],[Customer Regisered on MB]]/$O$1</f>
        <v>1.153317786456067E-3</v>
      </c>
      <c r="Q471" s="194">
        <v>57</v>
      </c>
      <c r="R471" s="107">
        <v>344</v>
      </c>
      <c r="S471" s="107">
        <v>16</v>
      </c>
      <c r="T471" s="107">
        <v>26</v>
      </c>
      <c r="U471" s="195">
        <v>2</v>
      </c>
      <c r="V471" s="16">
        <f>SUM(Table14[[#This Row],[MB Registration]:[Standalone upsell + Rnwl]])</f>
        <v>445</v>
      </c>
      <c r="W471" s="8">
        <v>442</v>
      </c>
      <c r="X471" s="9">
        <f t="shared" si="57"/>
        <v>6.741573033707815E-3</v>
      </c>
      <c r="Y471" s="8">
        <f t="shared" si="58"/>
        <v>3</v>
      </c>
      <c r="Z471" s="42" t="str">
        <f t="shared" si="59"/>
        <v>D. 240-500</v>
      </c>
      <c r="AA471" s="197">
        <v>442</v>
      </c>
      <c r="AB471" s="85">
        <f>IFERROR(Table14[[#This Row],[Phone number available]]/Table14[[#This Row],[Distinct leads]],0)</f>
        <v>1</v>
      </c>
      <c r="AC471" s="84">
        <v>262</v>
      </c>
      <c r="AD471" s="100">
        <f>IFERROR(Table14[[#This Row],[Email available]]/Table14[[#This Row],[Distinct leads]],0)</f>
        <v>0.59276018099547512</v>
      </c>
      <c r="AE471" s="81">
        <v>34</v>
      </c>
      <c r="AF471" s="102">
        <f>IFERROR(Table14[[#This Row],[HNI (as per customer segmentation)]]/Table14[[#This Row],[Phone number available]],0)</f>
        <v>7.6923076923076927E-2</v>
      </c>
      <c r="AG471" s="18">
        <v>181</v>
      </c>
      <c r="AH471" s="9">
        <f>IFERROR(Table14[[#This Row],[MB Registered]]/Table14[[#This Row],[Phone number available]],0)</f>
        <v>0.4095022624434389</v>
      </c>
      <c r="AI471" s="18">
        <v>169</v>
      </c>
      <c r="AJ471" s="9">
        <f>IFERROR(Table14[[#This Row],[IB Registered]]/Table14[[#This Row],[Phone number available]],0)</f>
        <v>0.38235294117647056</v>
      </c>
      <c r="AK471" s="18">
        <v>259</v>
      </c>
      <c r="AL471" s="9">
        <f>IFERROR(Table14[[#This Row],[MB Eligible]]/Table14[[#This Row],[Phone number available]],0)</f>
        <v>0.58597285067873306</v>
      </c>
      <c r="AM471" s="18">
        <v>236</v>
      </c>
      <c r="AN471" s="82">
        <f>IFERROR(Table14[[#This Row],[IB Eligible]]/Table14[[#This Row],[Phone number available]],0)</f>
        <v>0.5339366515837104</v>
      </c>
      <c r="AO471" s="98">
        <f>Table14[[#This Row],[Phone number available]]/$AT$2</f>
        <v>0.76736111111111116</v>
      </c>
    </row>
    <row r="472" spans="1:41" x14ac:dyDescent="0.35">
      <c r="A472" s="11">
        <v>497</v>
      </c>
      <c r="B472" s="5" t="s">
        <v>190</v>
      </c>
      <c r="C472" s="5" t="s">
        <v>343</v>
      </c>
      <c r="D472" s="5" t="s">
        <v>800</v>
      </c>
      <c r="E472" s="6">
        <v>29202</v>
      </c>
      <c r="F472" s="7">
        <f t="shared" ca="1" si="55"/>
        <v>45</v>
      </c>
      <c r="G472" s="5">
        <v>5</v>
      </c>
      <c r="H47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72" s="57">
        <v>21.527493</v>
      </c>
      <c r="J472" s="34">
        <v>0.78424199999999999</v>
      </c>
      <c r="K472" s="34">
        <f t="shared" si="56"/>
        <v>22.311734999999999</v>
      </c>
      <c r="L472" s="67">
        <f t="shared" si="60"/>
        <v>8.1819120033258246E-4</v>
      </c>
      <c r="M472" s="34">
        <v>20.969356999999999</v>
      </c>
      <c r="N472" s="79">
        <f t="shared" si="61"/>
        <v>3.9269764813862964E-4</v>
      </c>
      <c r="O472" s="80">
        <v>3137</v>
      </c>
      <c r="P472" s="68">
        <f>Table14[[#This Row],[Customer Regisered on MB]]/$O$1</f>
        <v>1.0622307387295016E-3</v>
      </c>
      <c r="Q472" s="194">
        <v>151</v>
      </c>
      <c r="R472" s="107">
        <v>139</v>
      </c>
      <c r="S472" s="107">
        <v>3</v>
      </c>
      <c r="T472" s="107">
        <v>12</v>
      </c>
      <c r="U472" s="195">
        <v>0</v>
      </c>
      <c r="V472" s="16">
        <f>SUM(Table14[[#This Row],[MB Registration]:[Standalone upsell + Rnwl]])</f>
        <v>305</v>
      </c>
      <c r="W472" s="8">
        <v>301</v>
      </c>
      <c r="X472" s="9">
        <f t="shared" si="57"/>
        <v>1.3114754098360604E-2</v>
      </c>
      <c r="Y472" s="8">
        <f t="shared" si="58"/>
        <v>4</v>
      </c>
      <c r="Z472" s="42" t="str">
        <f t="shared" si="59"/>
        <v>D. 240-500</v>
      </c>
      <c r="AA472" s="197">
        <v>301</v>
      </c>
      <c r="AB472" s="85">
        <f>IFERROR(Table14[[#This Row],[Phone number available]]/Table14[[#This Row],[Distinct leads]],0)</f>
        <v>1</v>
      </c>
      <c r="AC472" s="84">
        <v>66</v>
      </c>
      <c r="AD472" s="100">
        <f>IFERROR(Table14[[#This Row],[Email available]]/Table14[[#This Row],[Distinct leads]],0)</f>
        <v>0.21926910299003322</v>
      </c>
      <c r="AE472" s="81">
        <v>1</v>
      </c>
      <c r="AF472" s="102">
        <f>IFERROR(Table14[[#This Row],[HNI (as per customer segmentation)]]/Table14[[#This Row],[Phone number available]],0)</f>
        <v>3.3222591362126247E-3</v>
      </c>
      <c r="AG472" s="18">
        <v>48</v>
      </c>
      <c r="AH472" s="9">
        <f>IFERROR(Table14[[#This Row],[MB Registered]]/Table14[[#This Row],[Phone number available]],0)</f>
        <v>0.15946843853820597</v>
      </c>
      <c r="AI472" s="18">
        <v>9</v>
      </c>
      <c r="AJ472" s="9">
        <f>IFERROR(Table14[[#This Row],[IB Registered]]/Table14[[#This Row],[Phone number available]],0)</f>
        <v>2.9900332225913623E-2</v>
      </c>
      <c r="AK472" s="18">
        <v>248</v>
      </c>
      <c r="AL472" s="9">
        <f>IFERROR(Table14[[#This Row],[MB Eligible]]/Table14[[#This Row],[Phone number available]],0)</f>
        <v>0.82392026578073085</v>
      </c>
      <c r="AM472" s="18">
        <v>48</v>
      </c>
      <c r="AN472" s="82">
        <f>IFERROR(Table14[[#This Row],[IB Eligible]]/Table14[[#This Row],[Phone number available]],0)</f>
        <v>0.15946843853820597</v>
      </c>
      <c r="AO472" s="98">
        <f>Table14[[#This Row],[Phone number available]]/$AT$2</f>
        <v>0.52256944444444442</v>
      </c>
    </row>
    <row r="473" spans="1:41" x14ac:dyDescent="0.35">
      <c r="A473" s="11">
        <v>498</v>
      </c>
      <c r="B473" s="5" t="s">
        <v>222</v>
      </c>
      <c r="C473" s="5" t="s">
        <v>175</v>
      </c>
      <c r="D473" s="5" t="s">
        <v>801</v>
      </c>
      <c r="E473" s="6">
        <v>29206</v>
      </c>
      <c r="F473" s="7">
        <f t="shared" ca="1" si="55"/>
        <v>45</v>
      </c>
      <c r="G473" s="5">
        <v>4</v>
      </c>
      <c r="H473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473" s="57">
        <v>11.682001</v>
      </c>
      <c r="J473" s="34">
        <v>0.65849599999999997</v>
      </c>
      <c r="K473" s="34">
        <f t="shared" si="56"/>
        <v>12.340496999999999</v>
      </c>
      <c r="L473" s="67">
        <f t="shared" si="60"/>
        <v>4.5253701933671374E-4</v>
      </c>
      <c r="M473" s="34">
        <v>7.7967420000000001</v>
      </c>
      <c r="N473" s="79">
        <f t="shared" si="61"/>
        <v>1.4601126045704098E-4</v>
      </c>
      <c r="O473" s="80">
        <v>1814</v>
      </c>
      <c r="P473" s="68">
        <f>Table14[[#This Row],[Customer Regisered on MB]]/$O$1</f>
        <v>6.1424499842375384E-4</v>
      </c>
      <c r="Q473" s="194">
        <v>125</v>
      </c>
      <c r="R473" s="107">
        <v>39</v>
      </c>
      <c r="S473" s="107">
        <v>6</v>
      </c>
      <c r="T473" s="107">
        <v>3</v>
      </c>
      <c r="U473" s="195">
        <v>0</v>
      </c>
      <c r="V473" s="16">
        <f>SUM(Table14[[#This Row],[MB Registration]:[Standalone upsell + Rnwl]])</f>
        <v>173</v>
      </c>
      <c r="W473" s="8">
        <v>168</v>
      </c>
      <c r="X473" s="9">
        <f t="shared" si="57"/>
        <v>2.8901734104046284E-2</v>
      </c>
      <c r="Y473" s="8">
        <f t="shared" si="58"/>
        <v>5</v>
      </c>
      <c r="Z473" s="42" t="str">
        <f t="shared" si="59"/>
        <v>C. 100-250</v>
      </c>
      <c r="AA473" s="197">
        <v>168</v>
      </c>
      <c r="AB473" s="85">
        <f>IFERROR(Table14[[#This Row],[Phone number available]]/Table14[[#This Row],[Distinct leads]],0)</f>
        <v>1</v>
      </c>
      <c r="AC473" s="84">
        <v>29</v>
      </c>
      <c r="AD473" s="100">
        <f>IFERROR(Table14[[#This Row],[Email available]]/Table14[[#This Row],[Distinct leads]],0)</f>
        <v>0.17261904761904762</v>
      </c>
      <c r="AE473" s="81">
        <v>3</v>
      </c>
      <c r="AF473" s="102">
        <f>IFERROR(Table14[[#This Row],[HNI (as per customer segmentation)]]/Table14[[#This Row],[Phone number available]],0)</f>
        <v>1.7857142857142856E-2</v>
      </c>
      <c r="AG473" s="18">
        <v>22</v>
      </c>
      <c r="AH473" s="9">
        <f>IFERROR(Table14[[#This Row],[MB Registered]]/Table14[[#This Row],[Phone number available]],0)</f>
        <v>0.13095238095238096</v>
      </c>
      <c r="AI473" s="18">
        <v>8</v>
      </c>
      <c r="AJ473" s="9">
        <f>IFERROR(Table14[[#This Row],[IB Registered]]/Table14[[#This Row],[Phone number available]],0)</f>
        <v>4.7619047619047616E-2</v>
      </c>
      <c r="AK473" s="18">
        <v>154</v>
      </c>
      <c r="AL473" s="9">
        <f>IFERROR(Table14[[#This Row],[MB Eligible]]/Table14[[#This Row],[Phone number available]],0)</f>
        <v>0.91666666666666663</v>
      </c>
      <c r="AM473" s="18">
        <v>27</v>
      </c>
      <c r="AN473" s="82">
        <f>IFERROR(Table14[[#This Row],[IB Eligible]]/Table14[[#This Row],[Phone number available]],0)</f>
        <v>0.16071428571428573</v>
      </c>
      <c r="AO473" s="98">
        <f>Table14[[#This Row],[Phone number available]]/$AT$2</f>
        <v>0.29166666666666669</v>
      </c>
    </row>
    <row r="474" spans="1:41" x14ac:dyDescent="0.35">
      <c r="A474" s="11">
        <v>499</v>
      </c>
      <c r="B474" s="5" t="s">
        <v>184</v>
      </c>
      <c r="C474" s="5" t="s">
        <v>356</v>
      </c>
      <c r="D474" s="5" t="s">
        <v>802</v>
      </c>
      <c r="E474" s="6">
        <v>29201</v>
      </c>
      <c r="F474" s="7">
        <f t="shared" ca="1" si="55"/>
        <v>45</v>
      </c>
      <c r="G474" s="5">
        <v>9</v>
      </c>
      <c r="H47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74" s="57">
        <v>84.896208000000001</v>
      </c>
      <c r="J474" s="34">
        <v>8.1365999999999996</v>
      </c>
      <c r="K474" s="34">
        <f t="shared" si="56"/>
        <v>93.032808000000003</v>
      </c>
      <c r="L474" s="67">
        <f t="shared" si="60"/>
        <v>3.411595953780855E-3</v>
      </c>
      <c r="M474" s="34">
        <v>253.564888</v>
      </c>
      <c r="N474" s="79">
        <f t="shared" si="61"/>
        <v>4.7485640674692613E-3</v>
      </c>
      <c r="O474" s="80">
        <v>7071</v>
      </c>
      <c r="P474" s="68">
        <f>Table14[[#This Row],[Customer Regisered on MB]]/$O$1</f>
        <v>2.3943364850354818E-3</v>
      </c>
      <c r="Q474" s="194">
        <v>328</v>
      </c>
      <c r="R474" s="107">
        <v>853</v>
      </c>
      <c r="S474" s="107">
        <v>25</v>
      </c>
      <c r="T474" s="107">
        <v>54</v>
      </c>
      <c r="U474" s="195">
        <v>4</v>
      </c>
      <c r="V474" s="16">
        <f>SUM(Table14[[#This Row],[MB Registration]:[Standalone upsell + Rnwl]])</f>
        <v>1264</v>
      </c>
      <c r="W474" s="8">
        <v>1277</v>
      </c>
      <c r="X474" s="9">
        <f t="shared" si="57"/>
        <v>-1.0284810126582222E-2</v>
      </c>
      <c r="Y474" s="8">
        <f t="shared" si="58"/>
        <v>-13</v>
      </c>
      <c r="Z474" s="42" t="str">
        <f t="shared" si="59"/>
        <v>G. Above 1000</v>
      </c>
      <c r="AA474" s="197">
        <v>1276</v>
      </c>
      <c r="AB474" s="85">
        <f>IFERROR(Table14[[#This Row],[Phone number available]]/Table14[[#This Row],[Distinct leads]],0)</f>
        <v>0.99921691464369611</v>
      </c>
      <c r="AC474" s="84">
        <v>502</v>
      </c>
      <c r="AD474" s="100">
        <f>IFERROR(Table14[[#This Row],[Email available]]/Table14[[#This Row],[Distinct leads]],0)</f>
        <v>0.39310884886452624</v>
      </c>
      <c r="AE474" s="81">
        <v>63</v>
      </c>
      <c r="AF474" s="102">
        <f>IFERROR(Table14[[#This Row],[HNI (as per customer segmentation)]]/Table14[[#This Row],[Phone number available]],0)</f>
        <v>4.9373040752351098E-2</v>
      </c>
      <c r="AG474" s="18">
        <v>460</v>
      </c>
      <c r="AH474" s="9">
        <f>IFERROR(Table14[[#This Row],[MB Registered]]/Table14[[#This Row],[Phone number available]],0)</f>
        <v>0.36050156739811912</v>
      </c>
      <c r="AI474" s="18">
        <v>233</v>
      </c>
      <c r="AJ474" s="9">
        <f>IFERROR(Table14[[#This Row],[IB Registered]]/Table14[[#This Row],[Phone number available]],0)</f>
        <v>0.18260188087774296</v>
      </c>
      <c r="AK474" s="18">
        <v>945</v>
      </c>
      <c r="AL474" s="9">
        <f>IFERROR(Table14[[#This Row],[MB Eligible]]/Table14[[#This Row],[Phone number available]],0)</f>
        <v>0.74059561128526641</v>
      </c>
      <c r="AM474" s="18">
        <v>479</v>
      </c>
      <c r="AN474" s="82">
        <f>IFERROR(Table14[[#This Row],[IB Eligible]]/Table14[[#This Row],[Phone number available]],0)</f>
        <v>0.37539184952978055</v>
      </c>
      <c r="AO474" s="98">
        <f>Table14[[#This Row],[Phone number available]]/$AT$2</f>
        <v>2.2152777777777777</v>
      </c>
    </row>
    <row r="475" spans="1:41" x14ac:dyDescent="0.35">
      <c r="A475" s="11">
        <v>501</v>
      </c>
      <c r="B475" s="5" t="s">
        <v>181</v>
      </c>
      <c r="C475" s="5" t="s">
        <v>356</v>
      </c>
      <c r="D475" s="5" t="s">
        <v>804</v>
      </c>
      <c r="E475" s="6">
        <v>30904</v>
      </c>
      <c r="F475" s="7">
        <f t="shared" ca="1" si="55"/>
        <v>40</v>
      </c>
      <c r="G475" s="5">
        <v>7</v>
      </c>
      <c r="H47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75" s="57">
        <v>85.951666000000003</v>
      </c>
      <c r="J475" s="34">
        <v>3.2654160000000001</v>
      </c>
      <c r="K475" s="34">
        <f t="shared" si="56"/>
        <v>89.217082000000005</v>
      </c>
      <c r="L475" s="67">
        <f t="shared" si="60"/>
        <v>3.2716698818693593E-3</v>
      </c>
      <c r="M475" s="34">
        <v>87.893371999999999</v>
      </c>
      <c r="N475" s="79">
        <f t="shared" si="61"/>
        <v>1.6459980375828254E-3</v>
      </c>
      <c r="O475" s="80">
        <v>3363</v>
      </c>
      <c r="P475" s="68">
        <f>Table14[[#This Row],[Customer Regisered on MB]]/$O$1</f>
        <v>1.1387574033622295E-3</v>
      </c>
      <c r="Q475" s="194">
        <v>174</v>
      </c>
      <c r="R475" s="107">
        <v>364</v>
      </c>
      <c r="S475" s="107">
        <v>18</v>
      </c>
      <c r="T475" s="107">
        <v>20</v>
      </c>
      <c r="U475" s="195">
        <v>2</v>
      </c>
      <c r="V475" s="16">
        <f>SUM(Table14[[#This Row],[MB Registration]:[Standalone upsell + Rnwl]])</f>
        <v>578</v>
      </c>
      <c r="W475" s="8">
        <v>574</v>
      </c>
      <c r="X475" s="9">
        <f t="shared" si="57"/>
        <v>6.9204152249134898E-3</v>
      </c>
      <c r="Y475" s="8">
        <f t="shared" si="58"/>
        <v>4</v>
      </c>
      <c r="Z475" s="42" t="str">
        <f t="shared" si="59"/>
        <v>E. 500-750</v>
      </c>
      <c r="AA475" s="197">
        <v>574</v>
      </c>
      <c r="AB475" s="85">
        <f>IFERROR(Table14[[#This Row],[Phone number available]]/Table14[[#This Row],[Distinct leads]],0)</f>
        <v>1</v>
      </c>
      <c r="AC475" s="84">
        <v>122</v>
      </c>
      <c r="AD475" s="100">
        <f>IFERROR(Table14[[#This Row],[Email available]]/Table14[[#This Row],[Distinct leads]],0)</f>
        <v>0.21254355400696864</v>
      </c>
      <c r="AE475" s="81">
        <v>32</v>
      </c>
      <c r="AF475" s="102">
        <f>IFERROR(Table14[[#This Row],[HNI (as per customer segmentation)]]/Table14[[#This Row],[Phone number available]],0)</f>
        <v>5.5749128919860627E-2</v>
      </c>
      <c r="AG475" s="18">
        <v>186</v>
      </c>
      <c r="AH475" s="9">
        <f>IFERROR(Table14[[#This Row],[MB Registered]]/Table14[[#This Row],[Phone number available]],0)</f>
        <v>0.3240418118466899</v>
      </c>
      <c r="AI475" s="18">
        <v>66</v>
      </c>
      <c r="AJ475" s="9">
        <f>IFERROR(Table14[[#This Row],[IB Registered]]/Table14[[#This Row],[Phone number available]],0)</f>
        <v>0.11498257839721254</v>
      </c>
      <c r="AK475" s="18">
        <v>454</v>
      </c>
      <c r="AL475" s="9">
        <f>IFERROR(Table14[[#This Row],[MB Eligible]]/Table14[[#This Row],[Phone number available]],0)</f>
        <v>0.7909407665505227</v>
      </c>
      <c r="AM475" s="18">
        <v>126</v>
      </c>
      <c r="AN475" s="82">
        <f>IFERROR(Table14[[#This Row],[IB Eligible]]/Table14[[#This Row],[Phone number available]],0)</f>
        <v>0.21951219512195122</v>
      </c>
      <c r="AO475" s="98">
        <f>Table14[[#This Row],[Phone number available]]/$AT$2</f>
        <v>0.99652777777777779</v>
      </c>
    </row>
    <row r="476" spans="1:41" x14ac:dyDescent="0.35">
      <c r="A476" s="11">
        <v>502</v>
      </c>
      <c r="B476" s="5" t="s">
        <v>179</v>
      </c>
      <c r="C476" s="5" t="s">
        <v>343</v>
      </c>
      <c r="D476" s="5" t="s">
        <v>805</v>
      </c>
      <c r="E476" s="6">
        <v>30935</v>
      </c>
      <c r="F476" s="7">
        <f t="shared" ca="1" si="55"/>
        <v>40</v>
      </c>
      <c r="G476" s="5">
        <v>3</v>
      </c>
      <c r="H476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476" s="57">
        <v>8.7320489999999999</v>
      </c>
      <c r="J476" s="34">
        <v>0.19045999999999999</v>
      </c>
      <c r="K476" s="34">
        <f t="shared" si="56"/>
        <v>8.9225089999999998</v>
      </c>
      <c r="L476" s="67">
        <f t="shared" si="60"/>
        <v>3.2719635423638147E-4</v>
      </c>
      <c r="M476" s="34">
        <v>12.679259</v>
      </c>
      <c r="N476" s="79">
        <f t="shared" si="61"/>
        <v>2.3744720400537572E-4</v>
      </c>
      <c r="O476" s="80">
        <v>544</v>
      </c>
      <c r="P476" s="68">
        <f>Table14[[#This Row],[Customer Regisered on MB]]/$O$1</f>
        <v>1.842057768150618E-4</v>
      </c>
      <c r="Q476" s="194">
        <v>14</v>
      </c>
      <c r="R476" s="107">
        <v>52</v>
      </c>
      <c r="S476" s="107">
        <v>2</v>
      </c>
      <c r="T476" s="107">
        <v>12</v>
      </c>
      <c r="U476" s="195">
        <v>0</v>
      </c>
      <c r="V476" s="16">
        <f>SUM(Table14[[#This Row],[MB Registration]:[Standalone upsell + Rnwl]])</f>
        <v>80</v>
      </c>
      <c r="W476" s="8">
        <v>77</v>
      </c>
      <c r="X476" s="9">
        <f t="shared" si="57"/>
        <v>3.7499999999999978E-2</v>
      </c>
      <c r="Y476" s="8">
        <f t="shared" si="58"/>
        <v>3</v>
      </c>
      <c r="Z476" s="42" t="str">
        <f t="shared" si="59"/>
        <v>B. 50-100</v>
      </c>
      <c r="AA476" s="197">
        <v>77</v>
      </c>
      <c r="AB476" s="85">
        <f>IFERROR(Table14[[#This Row],[Phone number available]]/Table14[[#This Row],[Distinct leads]],0)</f>
        <v>1</v>
      </c>
      <c r="AC476" s="84">
        <v>29</v>
      </c>
      <c r="AD476" s="100">
        <f>IFERROR(Table14[[#This Row],[Email available]]/Table14[[#This Row],[Distinct leads]],0)</f>
        <v>0.37662337662337664</v>
      </c>
      <c r="AE476" s="81">
        <v>0</v>
      </c>
      <c r="AF476" s="102">
        <f>IFERROR(Table14[[#This Row],[HNI (as per customer segmentation)]]/Table14[[#This Row],[Phone number available]],0)</f>
        <v>0</v>
      </c>
      <c r="AG476" s="18">
        <v>28</v>
      </c>
      <c r="AH476" s="9">
        <f>IFERROR(Table14[[#This Row],[MB Registered]]/Table14[[#This Row],[Phone number available]],0)</f>
        <v>0.36363636363636365</v>
      </c>
      <c r="AI476" s="18">
        <v>6</v>
      </c>
      <c r="AJ476" s="9">
        <f>IFERROR(Table14[[#This Row],[IB Registered]]/Table14[[#This Row],[Phone number available]],0)</f>
        <v>7.792207792207792E-2</v>
      </c>
      <c r="AK476" s="18">
        <v>53</v>
      </c>
      <c r="AL476" s="9">
        <f>IFERROR(Table14[[#This Row],[MB Eligible]]/Table14[[#This Row],[Phone number available]],0)</f>
        <v>0.68831168831168832</v>
      </c>
      <c r="AM476" s="18">
        <v>22</v>
      </c>
      <c r="AN476" s="82">
        <f>IFERROR(Table14[[#This Row],[IB Eligible]]/Table14[[#This Row],[Phone number available]],0)</f>
        <v>0.2857142857142857</v>
      </c>
      <c r="AO476" s="98">
        <f>Table14[[#This Row],[Phone number available]]/$AT$2</f>
        <v>0.13368055555555555</v>
      </c>
    </row>
    <row r="477" spans="1:41" x14ac:dyDescent="0.35">
      <c r="A477" s="11">
        <v>503</v>
      </c>
      <c r="B477" s="5" t="s">
        <v>313</v>
      </c>
      <c r="C477" s="5" t="s">
        <v>356</v>
      </c>
      <c r="D477" s="5" t="s">
        <v>806</v>
      </c>
      <c r="E477" s="6">
        <v>35884</v>
      </c>
      <c r="F477" s="7">
        <f t="shared" ca="1" si="55"/>
        <v>27</v>
      </c>
      <c r="G477" s="5">
        <v>7</v>
      </c>
      <c r="H47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77" s="57">
        <v>35.514335000000003</v>
      </c>
      <c r="J477" s="34">
        <v>2.9747569999999999</v>
      </c>
      <c r="K477" s="34">
        <f t="shared" si="56"/>
        <v>38.489091999999999</v>
      </c>
      <c r="L477" s="67">
        <f t="shared" si="60"/>
        <v>1.4114292941894118E-3</v>
      </c>
      <c r="M477" s="34">
        <v>74.124791999999999</v>
      </c>
      <c r="N477" s="79">
        <f t="shared" si="61"/>
        <v>1.388150885464209E-3</v>
      </c>
      <c r="O477" s="80">
        <v>4538</v>
      </c>
      <c r="P477" s="68">
        <f>Table14[[#This Row],[Customer Regisered on MB]]/$O$1</f>
        <v>1.5366283367403502E-3</v>
      </c>
      <c r="Q477" s="194">
        <v>58</v>
      </c>
      <c r="R477" s="107">
        <v>190</v>
      </c>
      <c r="S477" s="107">
        <v>13</v>
      </c>
      <c r="T477" s="107">
        <v>10</v>
      </c>
      <c r="U477" s="195">
        <v>0</v>
      </c>
      <c r="V477" s="16">
        <f>SUM(Table14[[#This Row],[MB Registration]:[Standalone upsell + Rnwl]])</f>
        <v>271</v>
      </c>
      <c r="W477" s="8">
        <v>283</v>
      </c>
      <c r="X477" s="9">
        <f t="shared" si="57"/>
        <v>-4.4280442804428111E-2</v>
      </c>
      <c r="Y477" s="8">
        <f t="shared" si="58"/>
        <v>-12</v>
      </c>
      <c r="Z477" s="42" t="str">
        <f t="shared" si="59"/>
        <v>D. 240-500</v>
      </c>
      <c r="AA477" s="197">
        <v>283</v>
      </c>
      <c r="AB477" s="85">
        <f>IFERROR(Table14[[#This Row],[Phone number available]]/Table14[[#This Row],[Distinct leads]],0)</f>
        <v>1</v>
      </c>
      <c r="AC477" s="84">
        <v>140</v>
      </c>
      <c r="AD477" s="100">
        <f>IFERROR(Table14[[#This Row],[Email available]]/Table14[[#This Row],[Distinct leads]],0)</f>
        <v>0.49469964664310956</v>
      </c>
      <c r="AE477" s="81">
        <v>29</v>
      </c>
      <c r="AF477" s="102">
        <f>IFERROR(Table14[[#This Row],[HNI (as per customer segmentation)]]/Table14[[#This Row],[Phone number available]],0)</f>
        <v>0.10247349823321555</v>
      </c>
      <c r="AG477" s="18">
        <v>107</v>
      </c>
      <c r="AH477" s="9">
        <f>IFERROR(Table14[[#This Row],[MB Registered]]/Table14[[#This Row],[Phone number available]],0)</f>
        <v>0.37809187279151946</v>
      </c>
      <c r="AI477" s="18">
        <v>73</v>
      </c>
      <c r="AJ477" s="9">
        <f>IFERROR(Table14[[#This Row],[IB Registered]]/Table14[[#This Row],[Phone number available]],0)</f>
        <v>0.25795053003533569</v>
      </c>
      <c r="AK477" s="18">
        <v>193</v>
      </c>
      <c r="AL477" s="9">
        <f>IFERROR(Table14[[#This Row],[MB Eligible]]/Table14[[#This Row],[Phone number available]],0)</f>
        <v>0.6819787985865724</v>
      </c>
      <c r="AM477" s="18">
        <v>108</v>
      </c>
      <c r="AN477" s="82">
        <f>IFERROR(Table14[[#This Row],[IB Eligible]]/Table14[[#This Row],[Phone number available]],0)</f>
        <v>0.38162544169611307</v>
      </c>
      <c r="AO477" s="98">
        <f>Table14[[#This Row],[Phone number available]]/$AT$2</f>
        <v>0.49131944444444442</v>
      </c>
    </row>
    <row r="478" spans="1:41" x14ac:dyDescent="0.35">
      <c r="A478" s="11">
        <v>504</v>
      </c>
      <c r="B478" s="5" t="s">
        <v>184</v>
      </c>
      <c r="C478" s="5" t="s">
        <v>356</v>
      </c>
      <c r="D478" s="5" t="s">
        <v>807</v>
      </c>
      <c r="E478" s="6">
        <v>36061</v>
      </c>
      <c r="F478" s="7">
        <f t="shared" ca="1" si="55"/>
        <v>26</v>
      </c>
      <c r="G478" s="5">
        <v>9</v>
      </c>
      <c r="H47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78" s="57">
        <v>77.048462000000001</v>
      </c>
      <c r="J478" s="34">
        <v>6.0726760000000004</v>
      </c>
      <c r="K478" s="34">
        <f t="shared" si="56"/>
        <v>83.121138000000002</v>
      </c>
      <c r="L478" s="67">
        <f t="shared" si="60"/>
        <v>3.048126184415073E-3</v>
      </c>
      <c r="M478" s="34">
        <v>290.61950000000002</v>
      </c>
      <c r="N478" s="79">
        <f t="shared" si="61"/>
        <v>5.442493737563078E-3</v>
      </c>
      <c r="O478" s="80">
        <v>6534</v>
      </c>
      <c r="P478" s="68">
        <f>Table14[[#This Row],[Customer Regisered on MB]]/$O$1</f>
        <v>2.2125010031426723E-3</v>
      </c>
      <c r="Q478" s="194">
        <v>197</v>
      </c>
      <c r="R478" s="107">
        <v>933</v>
      </c>
      <c r="S478" s="107">
        <v>13</v>
      </c>
      <c r="T478" s="107">
        <v>65</v>
      </c>
      <c r="U478" s="195">
        <v>4</v>
      </c>
      <c r="V478" s="16">
        <f>SUM(Table14[[#This Row],[MB Registration]:[Standalone upsell + Rnwl]])</f>
        <v>1212</v>
      </c>
      <c r="W478" s="8">
        <v>1226</v>
      </c>
      <c r="X478" s="9">
        <f t="shared" si="57"/>
        <v>-1.1551155115511635E-2</v>
      </c>
      <c r="Y478" s="8">
        <f t="shared" si="58"/>
        <v>-14</v>
      </c>
      <c r="Z478" s="42" t="str">
        <f t="shared" si="59"/>
        <v>G. Above 1000</v>
      </c>
      <c r="AA478" s="197">
        <v>1224</v>
      </c>
      <c r="AB478" s="85">
        <f>IFERROR(Table14[[#This Row],[Phone number available]]/Table14[[#This Row],[Distinct leads]],0)</f>
        <v>0.99836867862969003</v>
      </c>
      <c r="AC478" s="84">
        <v>566</v>
      </c>
      <c r="AD478" s="100">
        <f>IFERROR(Table14[[#This Row],[Email available]]/Table14[[#This Row],[Distinct leads]],0)</f>
        <v>0.46166394779771613</v>
      </c>
      <c r="AE478" s="81">
        <v>74</v>
      </c>
      <c r="AF478" s="102">
        <f>IFERROR(Table14[[#This Row],[HNI (as per customer segmentation)]]/Table14[[#This Row],[Phone number available]],0)</f>
        <v>6.0457516339869281E-2</v>
      </c>
      <c r="AG478" s="18">
        <v>504</v>
      </c>
      <c r="AH478" s="9">
        <f>IFERROR(Table14[[#This Row],[MB Registered]]/Table14[[#This Row],[Phone number available]],0)</f>
        <v>0.41176470588235292</v>
      </c>
      <c r="AI478" s="18">
        <v>294</v>
      </c>
      <c r="AJ478" s="9">
        <f>IFERROR(Table14[[#This Row],[IB Registered]]/Table14[[#This Row],[Phone number available]],0)</f>
        <v>0.24019607843137256</v>
      </c>
      <c r="AK478" s="18">
        <v>802</v>
      </c>
      <c r="AL478" s="9">
        <f>IFERROR(Table14[[#This Row],[MB Eligible]]/Table14[[#This Row],[Phone number available]],0)</f>
        <v>0.65522875816993464</v>
      </c>
      <c r="AM478" s="18">
        <v>505</v>
      </c>
      <c r="AN478" s="82">
        <f>IFERROR(Table14[[#This Row],[IB Eligible]]/Table14[[#This Row],[Phone number available]],0)</f>
        <v>0.41258169934640521</v>
      </c>
      <c r="AO478" s="98">
        <f>Table14[[#This Row],[Phone number available]]/$AT$2</f>
        <v>2.125</v>
      </c>
    </row>
    <row r="479" spans="1:41" x14ac:dyDescent="0.35">
      <c r="A479" s="11">
        <v>505</v>
      </c>
      <c r="B479" s="5" t="s">
        <v>184</v>
      </c>
      <c r="C479" s="5" t="s">
        <v>356</v>
      </c>
      <c r="D479" s="5" t="s">
        <v>808</v>
      </c>
      <c r="E479" s="6">
        <v>36138</v>
      </c>
      <c r="F479" s="7">
        <f t="shared" ca="1" si="55"/>
        <v>26</v>
      </c>
      <c r="G479" s="5">
        <v>8</v>
      </c>
      <c r="H47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79" s="57">
        <v>46.336917</v>
      </c>
      <c r="J479" s="34">
        <v>5.1005000000000003</v>
      </c>
      <c r="K479" s="34">
        <f t="shared" si="56"/>
        <v>51.437416999999996</v>
      </c>
      <c r="L479" s="67">
        <f t="shared" si="60"/>
        <v>1.88625590780984E-3</v>
      </c>
      <c r="M479" s="34">
        <v>213.51437899999999</v>
      </c>
      <c r="N479" s="79">
        <f t="shared" si="61"/>
        <v>3.9985295913975809E-3</v>
      </c>
      <c r="O479" s="80">
        <v>3983</v>
      </c>
      <c r="P479" s="68">
        <f>Table14[[#This Row],[Customer Regisered on MB]]/$O$1</f>
        <v>1.3486978107617484E-3</v>
      </c>
      <c r="Q479" s="194">
        <v>179</v>
      </c>
      <c r="R479" s="107">
        <v>560</v>
      </c>
      <c r="S479" s="107">
        <v>16</v>
      </c>
      <c r="T479" s="107">
        <v>22</v>
      </c>
      <c r="U479" s="195">
        <v>2</v>
      </c>
      <c r="V479" s="16">
        <f>SUM(Table14[[#This Row],[MB Registration]:[Standalone upsell + Rnwl]])</f>
        <v>779</v>
      </c>
      <c r="W479" s="8">
        <v>792</v>
      </c>
      <c r="X479" s="9">
        <f t="shared" si="57"/>
        <v>-1.6688061617458283E-2</v>
      </c>
      <c r="Y479" s="8">
        <f t="shared" si="58"/>
        <v>-13</v>
      </c>
      <c r="Z479" s="42" t="str">
        <f t="shared" si="59"/>
        <v>F. 750-100</v>
      </c>
      <c r="AA479" s="197">
        <v>789</v>
      </c>
      <c r="AB479" s="85">
        <f>IFERROR(Table14[[#This Row],[Phone number available]]/Table14[[#This Row],[Distinct leads]],0)</f>
        <v>0.99621212121212122</v>
      </c>
      <c r="AC479" s="84">
        <v>303</v>
      </c>
      <c r="AD479" s="100">
        <f>IFERROR(Table14[[#This Row],[Email available]]/Table14[[#This Row],[Distinct leads]],0)</f>
        <v>0.38257575757575757</v>
      </c>
      <c r="AE479" s="81">
        <v>33</v>
      </c>
      <c r="AF479" s="102">
        <f>IFERROR(Table14[[#This Row],[HNI (as per customer segmentation)]]/Table14[[#This Row],[Phone number available]],0)</f>
        <v>4.1825095057034217E-2</v>
      </c>
      <c r="AG479" s="18">
        <v>258</v>
      </c>
      <c r="AH479" s="9">
        <f>IFERROR(Table14[[#This Row],[MB Registered]]/Table14[[#This Row],[Phone number available]],0)</f>
        <v>0.3269961977186312</v>
      </c>
      <c r="AI479" s="18">
        <v>172</v>
      </c>
      <c r="AJ479" s="9">
        <f>IFERROR(Table14[[#This Row],[IB Registered]]/Table14[[#This Row],[Phone number available]],0)</f>
        <v>0.21799746514575413</v>
      </c>
      <c r="AK479" s="18">
        <v>515</v>
      </c>
      <c r="AL479" s="9">
        <f>IFERROR(Table14[[#This Row],[MB Eligible]]/Table14[[#This Row],[Phone number available]],0)</f>
        <v>0.65272496831432192</v>
      </c>
      <c r="AM479" s="18">
        <v>281</v>
      </c>
      <c r="AN479" s="82">
        <f>IFERROR(Table14[[#This Row],[IB Eligible]]/Table14[[#This Row],[Phone number available]],0)</f>
        <v>0.3561470215462611</v>
      </c>
      <c r="AO479" s="98">
        <f>Table14[[#This Row],[Phone number available]]/$AT$2</f>
        <v>1.3697916666666667</v>
      </c>
    </row>
    <row r="480" spans="1:41" x14ac:dyDescent="0.35">
      <c r="A480" s="11">
        <v>506</v>
      </c>
      <c r="B480" s="5" t="s">
        <v>179</v>
      </c>
      <c r="C480" s="5" t="s">
        <v>356</v>
      </c>
      <c r="D480" s="5" t="s">
        <v>809</v>
      </c>
      <c r="E480" s="6">
        <v>36132</v>
      </c>
      <c r="F480" s="7">
        <f t="shared" ca="1" si="55"/>
        <v>26</v>
      </c>
      <c r="G480" s="5">
        <v>8</v>
      </c>
      <c r="H48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80" s="57">
        <v>37.559168</v>
      </c>
      <c r="J480" s="34">
        <v>4.289669</v>
      </c>
      <c r="K480" s="34">
        <f t="shared" si="56"/>
        <v>41.848837000000003</v>
      </c>
      <c r="L480" s="67">
        <f t="shared" si="60"/>
        <v>1.5346341365901214E-3</v>
      </c>
      <c r="M480" s="34">
        <v>151.79288600000001</v>
      </c>
      <c r="N480" s="79">
        <f t="shared" si="61"/>
        <v>2.8426579478033173E-3</v>
      </c>
      <c r="O480" s="80">
        <v>1924</v>
      </c>
      <c r="P480" s="68">
        <f>Table14[[#This Row],[Customer Regisered on MB]]/$O$1</f>
        <v>6.5149249005915237E-4</v>
      </c>
      <c r="Q480" s="194">
        <v>100</v>
      </c>
      <c r="R480" s="107">
        <v>441</v>
      </c>
      <c r="S480" s="107">
        <v>12</v>
      </c>
      <c r="T480" s="107">
        <v>29</v>
      </c>
      <c r="U480" s="195">
        <v>2</v>
      </c>
      <c r="V480" s="16">
        <f>SUM(Table14[[#This Row],[MB Registration]:[Standalone upsell + Rnwl]])</f>
        <v>584</v>
      </c>
      <c r="W480" s="8">
        <v>579</v>
      </c>
      <c r="X480" s="9">
        <f t="shared" si="57"/>
        <v>8.5616438356164171E-3</v>
      </c>
      <c r="Y480" s="8">
        <f t="shared" si="58"/>
        <v>5</v>
      </c>
      <c r="Z480" s="42" t="str">
        <f t="shared" si="59"/>
        <v>E. 500-750</v>
      </c>
      <c r="AA480" s="197">
        <v>578</v>
      </c>
      <c r="AB480" s="85">
        <f>IFERROR(Table14[[#This Row],[Phone number available]]/Table14[[#This Row],[Distinct leads]],0)</f>
        <v>0.99827288428324701</v>
      </c>
      <c r="AC480" s="84">
        <v>334</v>
      </c>
      <c r="AD480" s="100">
        <f>IFERROR(Table14[[#This Row],[Email available]]/Table14[[#This Row],[Distinct leads]],0)</f>
        <v>0.57685664939550951</v>
      </c>
      <c r="AE480" s="81">
        <v>42</v>
      </c>
      <c r="AF480" s="102">
        <f>IFERROR(Table14[[#This Row],[HNI (as per customer segmentation)]]/Table14[[#This Row],[Phone number available]],0)</f>
        <v>7.2664359861591699E-2</v>
      </c>
      <c r="AG480" s="18">
        <v>198</v>
      </c>
      <c r="AH480" s="9">
        <f>IFERROR(Table14[[#This Row],[MB Registered]]/Table14[[#This Row],[Phone number available]],0)</f>
        <v>0.34256055363321797</v>
      </c>
      <c r="AI480" s="18">
        <v>128</v>
      </c>
      <c r="AJ480" s="9">
        <f>IFERROR(Table14[[#This Row],[IB Registered]]/Table14[[#This Row],[Phone number available]],0)</f>
        <v>0.22145328719723184</v>
      </c>
      <c r="AK480" s="18">
        <v>371</v>
      </c>
      <c r="AL480" s="9">
        <f>IFERROR(Table14[[#This Row],[MB Eligible]]/Table14[[#This Row],[Phone number available]],0)</f>
        <v>0.6418685121107266</v>
      </c>
      <c r="AM480" s="18">
        <v>248</v>
      </c>
      <c r="AN480" s="82">
        <f>IFERROR(Table14[[#This Row],[IB Eligible]]/Table14[[#This Row],[Phone number available]],0)</f>
        <v>0.4290657439446367</v>
      </c>
      <c r="AO480" s="98">
        <f>Table14[[#This Row],[Phone number available]]/$AT$2</f>
        <v>1.0034722222222223</v>
      </c>
    </row>
    <row r="481" spans="1:41" x14ac:dyDescent="0.35">
      <c r="A481" s="11">
        <v>507</v>
      </c>
      <c r="B481" s="5" t="s">
        <v>184</v>
      </c>
      <c r="C481" s="5" t="s">
        <v>356</v>
      </c>
      <c r="D481" s="5" t="s">
        <v>810</v>
      </c>
      <c r="E481" s="6">
        <v>36231</v>
      </c>
      <c r="F481" s="7">
        <f t="shared" ca="1" si="55"/>
        <v>26</v>
      </c>
      <c r="G481" s="5">
        <v>8</v>
      </c>
      <c r="H48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81" s="57">
        <v>56.459839000000002</v>
      </c>
      <c r="J481" s="34">
        <v>6.6090720000000003</v>
      </c>
      <c r="K481" s="34">
        <f t="shared" si="56"/>
        <v>63.068911</v>
      </c>
      <c r="L481" s="67">
        <f t="shared" si="60"/>
        <v>2.312793155474409E-3</v>
      </c>
      <c r="M481" s="34">
        <v>116.077684</v>
      </c>
      <c r="N481" s="79">
        <f t="shared" si="61"/>
        <v>2.1738116961897802E-3</v>
      </c>
      <c r="O481" s="80">
        <v>5065</v>
      </c>
      <c r="P481" s="68">
        <f>Table14[[#This Row],[Customer Regisered on MB]]/$O$1</f>
        <v>1.7150776830299412E-3</v>
      </c>
      <c r="Q481" s="194">
        <v>382</v>
      </c>
      <c r="R481" s="107">
        <v>448</v>
      </c>
      <c r="S481" s="107">
        <v>17</v>
      </c>
      <c r="T481" s="107">
        <v>29</v>
      </c>
      <c r="U481" s="195">
        <v>2</v>
      </c>
      <c r="V481" s="16">
        <f>SUM(Table14[[#This Row],[MB Registration]:[Standalone upsell + Rnwl]])</f>
        <v>878</v>
      </c>
      <c r="W481" s="8">
        <v>887</v>
      </c>
      <c r="X481" s="9">
        <f t="shared" si="57"/>
        <v>-1.0250569476081939E-2</v>
      </c>
      <c r="Y481" s="8">
        <f t="shared" si="58"/>
        <v>-9</v>
      </c>
      <c r="Z481" s="42" t="str">
        <f t="shared" si="59"/>
        <v>F. 750-100</v>
      </c>
      <c r="AA481" s="197">
        <v>887</v>
      </c>
      <c r="AB481" s="85">
        <f>IFERROR(Table14[[#This Row],[Phone number available]]/Table14[[#This Row],[Distinct leads]],0)</f>
        <v>1</v>
      </c>
      <c r="AC481" s="84">
        <v>426</v>
      </c>
      <c r="AD481" s="100">
        <f>IFERROR(Table14[[#This Row],[Email available]]/Table14[[#This Row],[Distinct leads]],0)</f>
        <v>0.48027057497181513</v>
      </c>
      <c r="AE481" s="81">
        <v>46</v>
      </c>
      <c r="AF481" s="102">
        <f>IFERROR(Table14[[#This Row],[HNI (as per customer segmentation)]]/Table14[[#This Row],[Phone number available]],0)</f>
        <v>5.1860202931228859E-2</v>
      </c>
      <c r="AG481" s="18">
        <v>219</v>
      </c>
      <c r="AH481" s="9">
        <f>IFERROR(Table14[[#This Row],[MB Registered]]/Table14[[#This Row],[Phone number available]],0)</f>
        <v>0.24689966178128522</v>
      </c>
      <c r="AI481" s="18">
        <v>139</v>
      </c>
      <c r="AJ481" s="9">
        <f>IFERROR(Table14[[#This Row],[IB Registered]]/Table14[[#This Row],[Phone number available]],0)</f>
        <v>0.15670800450958286</v>
      </c>
      <c r="AK481" s="18">
        <v>686</v>
      </c>
      <c r="AL481" s="9">
        <f>IFERROR(Table14[[#This Row],[MB Eligible]]/Table14[[#This Row],[Phone number available]],0)</f>
        <v>0.77339346110484786</v>
      </c>
      <c r="AM481" s="18">
        <v>350</v>
      </c>
      <c r="AN481" s="82">
        <f>IFERROR(Table14[[#This Row],[IB Eligible]]/Table14[[#This Row],[Phone number available]],0)</f>
        <v>0.39458850056369787</v>
      </c>
      <c r="AO481" s="98">
        <f>Table14[[#This Row],[Phone number available]]/$AT$2</f>
        <v>1.5399305555555556</v>
      </c>
    </row>
    <row r="482" spans="1:41" x14ac:dyDescent="0.35">
      <c r="A482" s="11">
        <v>508</v>
      </c>
      <c r="B482" s="5" t="s">
        <v>184</v>
      </c>
      <c r="C482" s="5" t="s">
        <v>356</v>
      </c>
      <c r="D482" s="5" t="s">
        <v>811</v>
      </c>
      <c r="E482" s="6">
        <v>36777</v>
      </c>
      <c r="F482" s="7">
        <f t="shared" ca="1" si="55"/>
        <v>24</v>
      </c>
      <c r="G482" s="5">
        <v>8</v>
      </c>
      <c r="H48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82" s="57">
        <v>54.159680000000002</v>
      </c>
      <c r="J482" s="34">
        <v>1.193948</v>
      </c>
      <c r="K482" s="34">
        <f t="shared" si="56"/>
        <v>55.353628</v>
      </c>
      <c r="L482" s="67">
        <f t="shared" si="60"/>
        <v>2.0298668541950345E-3</v>
      </c>
      <c r="M482" s="34">
        <v>159.878758</v>
      </c>
      <c r="N482" s="79">
        <f t="shared" si="61"/>
        <v>2.9940838078118047E-3</v>
      </c>
      <c r="O482" s="80">
        <v>4658</v>
      </c>
      <c r="P482" s="68">
        <f>Table14[[#This Row],[Customer Regisered on MB]]/$O$1</f>
        <v>1.5772619639789667E-3</v>
      </c>
      <c r="Q482" s="194">
        <v>246</v>
      </c>
      <c r="R482" s="107">
        <v>764</v>
      </c>
      <c r="S482" s="107">
        <v>11</v>
      </c>
      <c r="T482" s="107">
        <v>25</v>
      </c>
      <c r="U482" s="195">
        <v>4</v>
      </c>
      <c r="V482" s="16">
        <f>SUM(Table14[[#This Row],[MB Registration]:[Standalone upsell + Rnwl]])</f>
        <v>1050</v>
      </c>
      <c r="W482" s="8">
        <v>1060</v>
      </c>
      <c r="X482" s="9">
        <f t="shared" si="57"/>
        <v>-9.52380952380949E-3</v>
      </c>
      <c r="Y482" s="8">
        <f t="shared" si="58"/>
        <v>-10</v>
      </c>
      <c r="Z482" s="42" t="str">
        <f t="shared" si="59"/>
        <v>G. Above 1000</v>
      </c>
      <c r="AA482" s="197">
        <v>1060</v>
      </c>
      <c r="AB482" s="85">
        <f>IFERROR(Table14[[#This Row],[Phone number available]]/Table14[[#This Row],[Distinct leads]],0)</f>
        <v>1</v>
      </c>
      <c r="AC482" s="84">
        <v>481</v>
      </c>
      <c r="AD482" s="100">
        <f>IFERROR(Table14[[#This Row],[Email available]]/Table14[[#This Row],[Distinct leads]],0)</f>
        <v>0.45377358490566039</v>
      </c>
      <c r="AE482" s="81">
        <v>36</v>
      </c>
      <c r="AF482" s="102">
        <f>IFERROR(Table14[[#This Row],[HNI (as per customer segmentation)]]/Table14[[#This Row],[Phone number available]],0)</f>
        <v>3.3962264150943396E-2</v>
      </c>
      <c r="AG482" s="18">
        <v>361</v>
      </c>
      <c r="AH482" s="9">
        <f>IFERROR(Table14[[#This Row],[MB Registered]]/Table14[[#This Row],[Phone number available]],0)</f>
        <v>0.34056603773584904</v>
      </c>
      <c r="AI482" s="18">
        <v>168</v>
      </c>
      <c r="AJ482" s="9">
        <f>IFERROR(Table14[[#This Row],[IB Registered]]/Table14[[#This Row],[Phone number available]],0)</f>
        <v>0.15849056603773584</v>
      </c>
      <c r="AK482" s="18">
        <v>733</v>
      </c>
      <c r="AL482" s="9">
        <f>IFERROR(Table14[[#This Row],[MB Eligible]]/Table14[[#This Row],[Phone number available]],0)</f>
        <v>0.69150943396226416</v>
      </c>
      <c r="AM482" s="18">
        <v>363</v>
      </c>
      <c r="AN482" s="82">
        <f>IFERROR(Table14[[#This Row],[IB Eligible]]/Table14[[#This Row],[Phone number available]],0)</f>
        <v>0.34245283018867922</v>
      </c>
      <c r="AO482" s="98">
        <f>Table14[[#This Row],[Phone number available]]/$AT$2</f>
        <v>1.8402777777777777</v>
      </c>
    </row>
    <row r="483" spans="1:41" x14ac:dyDescent="0.35">
      <c r="A483" s="11">
        <v>509</v>
      </c>
      <c r="B483" s="5" t="s">
        <v>316</v>
      </c>
      <c r="C483" s="5" t="s">
        <v>340</v>
      </c>
      <c r="D483" s="5" t="s">
        <v>812</v>
      </c>
      <c r="E483" s="6">
        <v>38877</v>
      </c>
      <c r="F483" s="7">
        <f t="shared" ca="1" si="55"/>
        <v>18</v>
      </c>
      <c r="G483" s="5">
        <v>8</v>
      </c>
      <c r="H48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83" s="57">
        <v>44.481945000000003</v>
      </c>
      <c r="J483" s="34">
        <v>7.1115130000000004</v>
      </c>
      <c r="K483" s="34">
        <f t="shared" si="56"/>
        <v>51.593458000000005</v>
      </c>
      <c r="L483" s="67">
        <f t="shared" si="60"/>
        <v>1.8919780702992702E-3</v>
      </c>
      <c r="M483" s="34">
        <v>114.225447</v>
      </c>
      <c r="N483" s="79">
        <f t="shared" si="61"/>
        <v>2.1391244564382059E-3</v>
      </c>
      <c r="O483" s="80">
        <v>4489</v>
      </c>
      <c r="P483" s="68">
        <f>Table14[[#This Row],[Customer Regisered on MB]]/$O$1</f>
        <v>1.5200362722845816E-3</v>
      </c>
      <c r="Q483" s="194">
        <v>85</v>
      </c>
      <c r="R483" s="107">
        <v>454</v>
      </c>
      <c r="S483" s="107">
        <v>8</v>
      </c>
      <c r="T483" s="107">
        <v>40</v>
      </c>
      <c r="U483" s="195">
        <v>2</v>
      </c>
      <c r="V483" s="16">
        <f>SUM(Table14[[#This Row],[MB Registration]:[Standalone upsell + Rnwl]])</f>
        <v>589</v>
      </c>
      <c r="W483" s="8">
        <v>581</v>
      </c>
      <c r="X483" s="9">
        <f t="shared" si="57"/>
        <v>1.358234295415961E-2</v>
      </c>
      <c r="Y483" s="8">
        <f t="shared" si="58"/>
        <v>8</v>
      </c>
      <c r="Z483" s="42" t="str">
        <f t="shared" si="59"/>
        <v>E. 500-750</v>
      </c>
      <c r="AA483" s="197">
        <v>579</v>
      </c>
      <c r="AB483" s="85">
        <f>IFERROR(Table14[[#This Row],[Phone number available]]/Table14[[#This Row],[Distinct leads]],0)</f>
        <v>0.99655765920826167</v>
      </c>
      <c r="AC483" s="84">
        <v>352</v>
      </c>
      <c r="AD483" s="100">
        <f>IFERROR(Table14[[#This Row],[Email available]]/Table14[[#This Row],[Distinct leads]],0)</f>
        <v>0.60585197934595525</v>
      </c>
      <c r="AE483" s="81">
        <v>33</v>
      </c>
      <c r="AF483" s="102">
        <f>IFERROR(Table14[[#This Row],[HNI (as per customer segmentation)]]/Table14[[#This Row],[Phone number available]],0)</f>
        <v>5.6994818652849742E-2</v>
      </c>
      <c r="AG483" s="18">
        <v>250</v>
      </c>
      <c r="AH483" s="9">
        <f>IFERROR(Table14[[#This Row],[MB Registered]]/Table14[[#This Row],[Phone number available]],0)</f>
        <v>0.43177892918825561</v>
      </c>
      <c r="AI483" s="18">
        <v>148</v>
      </c>
      <c r="AJ483" s="9">
        <f>IFERROR(Table14[[#This Row],[IB Registered]]/Table14[[#This Row],[Phone number available]],0)</f>
        <v>0.25561312607944731</v>
      </c>
      <c r="AK483" s="18">
        <v>396</v>
      </c>
      <c r="AL483" s="9">
        <f>IFERROR(Table14[[#This Row],[MB Eligible]]/Table14[[#This Row],[Phone number available]],0)</f>
        <v>0.68393782383419688</v>
      </c>
      <c r="AM483" s="18">
        <v>265</v>
      </c>
      <c r="AN483" s="82">
        <f>IFERROR(Table14[[#This Row],[IB Eligible]]/Table14[[#This Row],[Phone number available]],0)</f>
        <v>0.45768566493955093</v>
      </c>
      <c r="AO483" s="98">
        <f>Table14[[#This Row],[Phone number available]]/$AT$2</f>
        <v>1.0052083333333333</v>
      </c>
    </row>
    <row r="484" spans="1:41" x14ac:dyDescent="0.35">
      <c r="A484" s="11">
        <v>510</v>
      </c>
      <c r="B484" s="5" t="s">
        <v>316</v>
      </c>
      <c r="C484" s="5" t="s">
        <v>340</v>
      </c>
      <c r="D484" s="5" t="s">
        <v>813</v>
      </c>
      <c r="E484" s="6">
        <v>36905</v>
      </c>
      <c r="F484" s="7">
        <f t="shared" ca="1" si="55"/>
        <v>24</v>
      </c>
      <c r="G484" s="5">
        <v>7</v>
      </c>
      <c r="H48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84" s="57">
        <v>57.721592000000001</v>
      </c>
      <c r="J484" s="34">
        <v>11.890725</v>
      </c>
      <c r="K484" s="34">
        <f t="shared" si="56"/>
        <v>69.612317000000004</v>
      </c>
      <c r="L484" s="67">
        <f t="shared" si="60"/>
        <v>2.5527456831197681E-3</v>
      </c>
      <c r="M484" s="34">
        <v>126.71949499999999</v>
      </c>
      <c r="N484" s="79">
        <f t="shared" si="61"/>
        <v>2.3731031743040492E-3</v>
      </c>
      <c r="O484" s="80">
        <v>6764</v>
      </c>
      <c r="P484" s="68">
        <f>Table14[[#This Row],[Customer Regisered on MB]]/$O$1</f>
        <v>2.2903821220166876E-3</v>
      </c>
      <c r="Q484" s="194">
        <v>252</v>
      </c>
      <c r="R484" s="107">
        <v>572</v>
      </c>
      <c r="S484" s="107">
        <v>18</v>
      </c>
      <c r="T484" s="107">
        <v>35</v>
      </c>
      <c r="U484" s="195">
        <v>2</v>
      </c>
      <c r="V484" s="16">
        <f>SUM(Table14[[#This Row],[MB Registration]:[Standalone upsell + Rnwl]])</f>
        <v>879</v>
      </c>
      <c r="W484" s="8">
        <v>876</v>
      </c>
      <c r="X484" s="9">
        <f t="shared" si="57"/>
        <v>3.4129692832765013E-3</v>
      </c>
      <c r="Y484" s="8">
        <f t="shared" si="58"/>
        <v>3</v>
      </c>
      <c r="Z484" s="42" t="str">
        <f t="shared" si="59"/>
        <v>F. 750-100</v>
      </c>
      <c r="AA484" s="197">
        <v>876</v>
      </c>
      <c r="AB484" s="85">
        <f>IFERROR(Table14[[#This Row],[Phone number available]]/Table14[[#This Row],[Distinct leads]],0)</f>
        <v>1</v>
      </c>
      <c r="AC484" s="84">
        <v>567</v>
      </c>
      <c r="AD484" s="100">
        <f>IFERROR(Table14[[#This Row],[Email available]]/Table14[[#This Row],[Distinct leads]],0)</f>
        <v>0.64726027397260277</v>
      </c>
      <c r="AE484" s="81">
        <v>31</v>
      </c>
      <c r="AF484" s="102">
        <f>IFERROR(Table14[[#This Row],[HNI (as per customer segmentation)]]/Table14[[#This Row],[Phone number available]],0)</f>
        <v>3.5388127853881277E-2</v>
      </c>
      <c r="AG484" s="18">
        <v>377</v>
      </c>
      <c r="AH484" s="9">
        <f>IFERROR(Table14[[#This Row],[MB Registered]]/Table14[[#This Row],[Phone number available]],0)</f>
        <v>0.43036529680365299</v>
      </c>
      <c r="AI484" s="18">
        <v>233</v>
      </c>
      <c r="AJ484" s="9">
        <f>IFERROR(Table14[[#This Row],[IB Registered]]/Table14[[#This Row],[Phone number available]],0)</f>
        <v>0.26598173515981738</v>
      </c>
      <c r="AK484" s="18">
        <v>687</v>
      </c>
      <c r="AL484" s="9">
        <f>IFERROR(Table14[[#This Row],[MB Eligible]]/Table14[[#This Row],[Phone number available]],0)</f>
        <v>0.78424657534246578</v>
      </c>
      <c r="AM484" s="18">
        <v>480</v>
      </c>
      <c r="AN484" s="82">
        <f>IFERROR(Table14[[#This Row],[IB Eligible]]/Table14[[#This Row],[Phone number available]],0)</f>
        <v>0.54794520547945202</v>
      </c>
      <c r="AO484" s="98">
        <f>Table14[[#This Row],[Phone number available]]/$AT$2</f>
        <v>1.5208333333333333</v>
      </c>
    </row>
    <row r="485" spans="1:41" x14ac:dyDescent="0.35">
      <c r="A485" s="11">
        <v>511</v>
      </c>
      <c r="B485" s="5" t="s">
        <v>184</v>
      </c>
      <c r="C485" s="5" t="s">
        <v>356</v>
      </c>
      <c r="D485" s="5" t="s">
        <v>814</v>
      </c>
      <c r="E485" s="6">
        <v>37302</v>
      </c>
      <c r="F485" s="7">
        <f t="shared" ca="1" si="55"/>
        <v>23</v>
      </c>
      <c r="G485" s="5">
        <v>8</v>
      </c>
      <c r="H48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85" s="57">
        <v>40.118639000000002</v>
      </c>
      <c r="J485" s="34">
        <v>3.0872549999999999</v>
      </c>
      <c r="K485" s="34">
        <f t="shared" si="56"/>
        <v>43.205894000000001</v>
      </c>
      <c r="L485" s="67">
        <f t="shared" si="60"/>
        <v>1.5843986258039693E-3</v>
      </c>
      <c r="M485" s="34">
        <v>143.44338300000001</v>
      </c>
      <c r="N485" s="79">
        <f t="shared" si="61"/>
        <v>2.6862950134879525E-3</v>
      </c>
      <c r="O485" s="80">
        <v>7522</v>
      </c>
      <c r="P485" s="68">
        <f>Table14[[#This Row],[Customer Regisered on MB]]/$O$1</f>
        <v>2.5470512007406154E-3</v>
      </c>
      <c r="Q485" s="194">
        <v>192</v>
      </c>
      <c r="R485" s="107">
        <v>447</v>
      </c>
      <c r="S485" s="107">
        <v>20</v>
      </c>
      <c r="T485" s="107">
        <v>34</v>
      </c>
      <c r="U485" s="195">
        <v>2</v>
      </c>
      <c r="V485" s="16">
        <f>SUM(Table14[[#This Row],[MB Registration]:[Standalone upsell + Rnwl]])</f>
        <v>695</v>
      </c>
      <c r="W485" s="8">
        <v>713</v>
      </c>
      <c r="X485" s="9">
        <f t="shared" si="57"/>
        <v>-2.5899280575539585E-2</v>
      </c>
      <c r="Y485" s="8">
        <f t="shared" si="58"/>
        <v>-18</v>
      </c>
      <c r="Z485" s="42" t="str">
        <f t="shared" si="59"/>
        <v>E. 500-750</v>
      </c>
      <c r="AA485" s="197">
        <v>713</v>
      </c>
      <c r="AB485" s="85">
        <f>IFERROR(Table14[[#This Row],[Phone number available]]/Table14[[#This Row],[Distinct leads]],0)</f>
        <v>1</v>
      </c>
      <c r="AC485" s="84">
        <v>317</v>
      </c>
      <c r="AD485" s="100">
        <f>IFERROR(Table14[[#This Row],[Email available]]/Table14[[#This Row],[Distinct leads]],0)</f>
        <v>0.44460028050490885</v>
      </c>
      <c r="AE485" s="81">
        <v>30</v>
      </c>
      <c r="AF485" s="102">
        <f>IFERROR(Table14[[#This Row],[HNI (as per customer segmentation)]]/Table14[[#This Row],[Phone number available]],0)</f>
        <v>4.2075736325385693E-2</v>
      </c>
      <c r="AG485" s="18">
        <v>321</v>
      </c>
      <c r="AH485" s="9">
        <f>IFERROR(Table14[[#This Row],[MB Registered]]/Table14[[#This Row],[Phone number available]],0)</f>
        <v>0.45021037868162694</v>
      </c>
      <c r="AI485" s="18">
        <v>146</v>
      </c>
      <c r="AJ485" s="9">
        <f>IFERROR(Table14[[#This Row],[IB Registered]]/Table14[[#This Row],[Phone number available]],0)</f>
        <v>0.20476858345021037</v>
      </c>
      <c r="AK485" s="18">
        <v>537</v>
      </c>
      <c r="AL485" s="9">
        <f>IFERROR(Table14[[#This Row],[MB Eligible]]/Table14[[#This Row],[Phone number available]],0)</f>
        <v>0.75315568022440393</v>
      </c>
      <c r="AM485" s="18">
        <v>288</v>
      </c>
      <c r="AN485" s="82">
        <f>IFERROR(Table14[[#This Row],[IB Eligible]]/Table14[[#This Row],[Phone number available]],0)</f>
        <v>0.40392706872370265</v>
      </c>
      <c r="AO485" s="98">
        <f>Table14[[#This Row],[Phone number available]]/$AT$2</f>
        <v>1.2378472222222223</v>
      </c>
    </row>
    <row r="486" spans="1:41" x14ac:dyDescent="0.35">
      <c r="A486" s="11">
        <v>512</v>
      </c>
      <c r="B486" s="5" t="s">
        <v>316</v>
      </c>
      <c r="C486" s="5" t="s">
        <v>340</v>
      </c>
      <c r="D486" s="5" t="s">
        <v>815</v>
      </c>
      <c r="E486" s="6">
        <v>37507</v>
      </c>
      <c r="F486" s="7">
        <f t="shared" ca="1" si="55"/>
        <v>22</v>
      </c>
      <c r="G486" s="5">
        <v>8</v>
      </c>
      <c r="H48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86" s="57">
        <v>36.043250999999998</v>
      </c>
      <c r="J486" s="34">
        <v>10.817342999999999</v>
      </c>
      <c r="K486" s="34">
        <f t="shared" si="56"/>
        <v>46.860593999999999</v>
      </c>
      <c r="L486" s="67">
        <f t="shared" si="60"/>
        <v>1.7184197308348192E-3</v>
      </c>
      <c r="M486" s="34">
        <v>64.651195999999999</v>
      </c>
      <c r="N486" s="79">
        <f t="shared" si="61"/>
        <v>1.2107368203302363E-3</v>
      </c>
      <c r="O486" s="80">
        <v>5146</v>
      </c>
      <c r="P486" s="68">
        <f>Table14[[#This Row],[Customer Regisered on MB]]/$O$1</f>
        <v>1.7425053814160074E-3</v>
      </c>
      <c r="Q486" s="194">
        <v>94</v>
      </c>
      <c r="R486" s="107">
        <v>191</v>
      </c>
      <c r="S486" s="107">
        <v>18</v>
      </c>
      <c r="T486" s="107">
        <v>16</v>
      </c>
      <c r="U486" s="195">
        <v>0</v>
      </c>
      <c r="V486" s="16">
        <f>SUM(Table14[[#This Row],[MB Registration]:[Standalone upsell + Rnwl]])</f>
        <v>319</v>
      </c>
      <c r="W486" s="8">
        <v>330</v>
      </c>
      <c r="X486" s="9">
        <f t="shared" si="57"/>
        <v>-3.4482758620689724E-2</v>
      </c>
      <c r="Y486" s="8">
        <f t="shared" si="58"/>
        <v>-11</v>
      </c>
      <c r="Z486" s="42" t="str">
        <f t="shared" si="59"/>
        <v>D. 240-500</v>
      </c>
      <c r="AA486" s="197">
        <v>330</v>
      </c>
      <c r="AB486" s="85">
        <f>IFERROR(Table14[[#This Row],[Phone number available]]/Table14[[#This Row],[Distinct leads]],0)</f>
        <v>1</v>
      </c>
      <c r="AC486" s="84">
        <v>161</v>
      </c>
      <c r="AD486" s="100">
        <f>IFERROR(Table14[[#This Row],[Email available]]/Table14[[#This Row],[Distinct leads]],0)</f>
        <v>0.48787878787878786</v>
      </c>
      <c r="AE486" s="81">
        <v>26</v>
      </c>
      <c r="AF486" s="102">
        <f>IFERROR(Table14[[#This Row],[HNI (as per customer segmentation)]]/Table14[[#This Row],[Phone number available]],0)</f>
        <v>7.8787878787878782E-2</v>
      </c>
      <c r="AG486" s="18">
        <v>150</v>
      </c>
      <c r="AH486" s="9">
        <f>IFERROR(Table14[[#This Row],[MB Registered]]/Table14[[#This Row],[Phone number available]],0)</f>
        <v>0.45454545454545453</v>
      </c>
      <c r="AI486" s="18">
        <v>83</v>
      </c>
      <c r="AJ486" s="9">
        <f>IFERROR(Table14[[#This Row],[IB Registered]]/Table14[[#This Row],[Phone number available]],0)</f>
        <v>0.25151515151515152</v>
      </c>
      <c r="AK486" s="18">
        <v>260</v>
      </c>
      <c r="AL486" s="9">
        <f>IFERROR(Table14[[#This Row],[MB Eligible]]/Table14[[#This Row],[Phone number available]],0)</f>
        <v>0.78787878787878785</v>
      </c>
      <c r="AM486" s="18">
        <v>146</v>
      </c>
      <c r="AN486" s="82">
        <f>IFERROR(Table14[[#This Row],[IB Eligible]]/Table14[[#This Row],[Phone number available]],0)</f>
        <v>0.44242424242424244</v>
      </c>
      <c r="AO486" s="98">
        <f>Table14[[#This Row],[Phone number available]]/$AT$2</f>
        <v>0.57291666666666663</v>
      </c>
    </row>
    <row r="487" spans="1:41" x14ac:dyDescent="0.35">
      <c r="A487" s="11">
        <v>513</v>
      </c>
      <c r="B487" s="5" t="s">
        <v>179</v>
      </c>
      <c r="C487" s="5" t="s">
        <v>356</v>
      </c>
      <c r="D487" s="5" t="s">
        <v>816</v>
      </c>
      <c r="E487" s="6">
        <v>37814</v>
      </c>
      <c r="F487" s="7">
        <f t="shared" ca="1" si="55"/>
        <v>21</v>
      </c>
      <c r="G487" s="5">
        <v>11</v>
      </c>
      <c r="H487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487" s="57">
        <v>54.678570000000001</v>
      </c>
      <c r="J487" s="34">
        <v>18.050955999999999</v>
      </c>
      <c r="K487" s="34">
        <f t="shared" si="56"/>
        <v>72.729525999999993</v>
      </c>
      <c r="L487" s="67">
        <f t="shared" si="60"/>
        <v>2.6670565143212645E-3</v>
      </c>
      <c r="M487" s="34">
        <v>113.17066</v>
      </c>
      <c r="N487" s="79">
        <f t="shared" si="61"/>
        <v>2.1193712339532627E-3</v>
      </c>
      <c r="O487" s="80">
        <v>3741</v>
      </c>
      <c r="P487" s="68">
        <f>Table14[[#This Row],[Customer Regisered on MB]]/$O$1</f>
        <v>1.2667533291638717E-3</v>
      </c>
      <c r="Q487" s="194">
        <v>78</v>
      </c>
      <c r="R487" s="107">
        <v>389</v>
      </c>
      <c r="S487" s="107">
        <v>9</v>
      </c>
      <c r="T487" s="107">
        <v>21</v>
      </c>
      <c r="U487" s="195">
        <v>2</v>
      </c>
      <c r="V487" s="16">
        <f>SUM(Table14[[#This Row],[MB Registration]:[Standalone upsell + Rnwl]])</f>
        <v>499</v>
      </c>
      <c r="W487" s="8">
        <v>514</v>
      </c>
      <c r="X487" s="9">
        <f t="shared" si="57"/>
        <v>-3.0060120240480881E-2</v>
      </c>
      <c r="Y487" s="8">
        <f t="shared" si="58"/>
        <v>-15</v>
      </c>
      <c r="Z487" s="42" t="str">
        <f t="shared" si="59"/>
        <v>E. 500-750</v>
      </c>
      <c r="AA487" s="197">
        <v>513</v>
      </c>
      <c r="AB487" s="85">
        <f>IFERROR(Table14[[#This Row],[Phone number available]]/Table14[[#This Row],[Distinct leads]],0)</f>
        <v>0.99805447470817121</v>
      </c>
      <c r="AC487" s="84">
        <v>348</v>
      </c>
      <c r="AD487" s="100">
        <f>IFERROR(Table14[[#This Row],[Email available]]/Table14[[#This Row],[Distinct leads]],0)</f>
        <v>0.67704280155642027</v>
      </c>
      <c r="AE487" s="81">
        <v>27</v>
      </c>
      <c r="AF487" s="102">
        <f>IFERROR(Table14[[#This Row],[HNI (as per customer segmentation)]]/Table14[[#This Row],[Phone number available]],0)</f>
        <v>5.2631578947368418E-2</v>
      </c>
      <c r="AG487" s="18">
        <v>285</v>
      </c>
      <c r="AH487" s="9">
        <f>IFERROR(Table14[[#This Row],[MB Registered]]/Table14[[#This Row],[Phone number available]],0)</f>
        <v>0.55555555555555558</v>
      </c>
      <c r="AI487" s="18">
        <v>145</v>
      </c>
      <c r="AJ487" s="9">
        <f>IFERROR(Table14[[#This Row],[IB Registered]]/Table14[[#This Row],[Phone number available]],0)</f>
        <v>0.28265107212475632</v>
      </c>
      <c r="AK487" s="18">
        <v>386</v>
      </c>
      <c r="AL487" s="9">
        <f>IFERROR(Table14[[#This Row],[MB Eligible]]/Table14[[#This Row],[Phone number available]],0)</f>
        <v>0.75243664717348924</v>
      </c>
      <c r="AM487" s="18">
        <v>290</v>
      </c>
      <c r="AN487" s="82">
        <f>IFERROR(Table14[[#This Row],[IB Eligible]]/Table14[[#This Row],[Phone number available]],0)</f>
        <v>0.56530214424951264</v>
      </c>
      <c r="AO487" s="98">
        <f>Table14[[#This Row],[Phone number available]]/$AT$2</f>
        <v>0.890625</v>
      </c>
    </row>
    <row r="488" spans="1:41" x14ac:dyDescent="0.35">
      <c r="A488" s="11">
        <v>514</v>
      </c>
      <c r="B488" s="5" t="s">
        <v>316</v>
      </c>
      <c r="C488" s="5" t="s">
        <v>340</v>
      </c>
      <c r="D488" s="5" t="s">
        <v>817</v>
      </c>
      <c r="E488" s="6">
        <v>37938</v>
      </c>
      <c r="F488" s="7">
        <f t="shared" ca="1" si="55"/>
        <v>21</v>
      </c>
      <c r="G488" s="5">
        <v>6</v>
      </c>
      <c r="H48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88" s="57">
        <v>42.483744000000002</v>
      </c>
      <c r="J488" s="34">
        <v>7.0192059999999996</v>
      </c>
      <c r="K488" s="34">
        <f t="shared" si="56"/>
        <v>49.502949999999998</v>
      </c>
      <c r="L488" s="67">
        <f t="shared" si="60"/>
        <v>1.8153172794721619E-3</v>
      </c>
      <c r="M488" s="34">
        <v>85.471872000000005</v>
      </c>
      <c r="N488" s="79">
        <f t="shared" si="61"/>
        <v>1.6006500874779324E-3</v>
      </c>
      <c r="O488" s="80">
        <v>5837</v>
      </c>
      <c r="P488" s="68">
        <f>Table14[[#This Row],[Customer Regisered on MB]]/$O$1</f>
        <v>1.9764873515983744E-3</v>
      </c>
      <c r="Q488" s="194">
        <v>72</v>
      </c>
      <c r="R488" s="107">
        <v>201</v>
      </c>
      <c r="S488" s="107">
        <v>6</v>
      </c>
      <c r="T488" s="107">
        <v>8</v>
      </c>
      <c r="U488" s="195">
        <v>0</v>
      </c>
      <c r="V488" s="16">
        <f>SUM(Table14[[#This Row],[MB Registration]:[Standalone upsell + Rnwl]])</f>
        <v>287</v>
      </c>
      <c r="W488" s="8">
        <v>302</v>
      </c>
      <c r="X488" s="9">
        <f t="shared" si="57"/>
        <v>-5.2264808362369353E-2</v>
      </c>
      <c r="Y488" s="8">
        <f t="shared" si="58"/>
        <v>-15</v>
      </c>
      <c r="Z488" s="42" t="str">
        <f t="shared" si="59"/>
        <v>D. 240-500</v>
      </c>
      <c r="AA488" s="197">
        <v>302</v>
      </c>
      <c r="AB488" s="85">
        <f>IFERROR(Table14[[#This Row],[Phone number available]]/Table14[[#This Row],[Distinct leads]],0)</f>
        <v>1</v>
      </c>
      <c r="AC488" s="84">
        <v>162</v>
      </c>
      <c r="AD488" s="100">
        <f>IFERROR(Table14[[#This Row],[Email available]]/Table14[[#This Row],[Distinct leads]],0)</f>
        <v>0.53642384105960261</v>
      </c>
      <c r="AE488" s="81">
        <v>16</v>
      </c>
      <c r="AF488" s="102">
        <f>IFERROR(Table14[[#This Row],[HNI (as per customer segmentation)]]/Table14[[#This Row],[Phone number available]],0)</f>
        <v>5.2980132450331126E-2</v>
      </c>
      <c r="AG488" s="18">
        <v>161</v>
      </c>
      <c r="AH488" s="9">
        <f>IFERROR(Table14[[#This Row],[MB Registered]]/Table14[[#This Row],[Phone number available]],0)</f>
        <v>0.5331125827814569</v>
      </c>
      <c r="AI488" s="18">
        <v>59</v>
      </c>
      <c r="AJ488" s="9">
        <f>IFERROR(Table14[[#This Row],[IB Registered]]/Table14[[#This Row],[Phone number available]],0)</f>
        <v>0.19536423841059603</v>
      </c>
      <c r="AK488" s="18">
        <v>226</v>
      </c>
      <c r="AL488" s="9">
        <f>IFERROR(Table14[[#This Row],[MB Eligible]]/Table14[[#This Row],[Phone number available]],0)</f>
        <v>0.7483443708609272</v>
      </c>
      <c r="AM488" s="18">
        <v>132</v>
      </c>
      <c r="AN488" s="82">
        <f>IFERROR(Table14[[#This Row],[IB Eligible]]/Table14[[#This Row],[Phone number available]],0)</f>
        <v>0.4370860927152318</v>
      </c>
      <c r="AO488" s="98">
        <f>Table14[[#This Row],[Phone number available]]/$AT$2</f>
        <v>0.52430555555555558</v>
      </c>
    </row>
    <row r="489" spans="1:41" x14ac:dyDescent="0.35">
      <c r="A489" s="11">
        <v>515</v>
      </c>
      <c r="B489" s="5" t="s">
        <v>316</v>
      </c>
      <c r="C489" s="5" t="s">
        <v>340</v>
      </c>
      <c r="D489" s="5" t="s">
        <v>818</v>
      </c>
      <c r="E489" s="6">
        <v>38245</v>
      </c>
      <c r="F489" s="7">
        <f t="shared" ca="1" si="55"/>
        <v>20</v>
      </c>
      <c r="G489" s="5">
        <v>7</v>
      </c>
      <c r="H48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89" s="57">
        <v>33.646588000000001</v>
      </c>
      <c r="J489" s="34">
        <v>10.253412000000001</v>
      </c>
      <c r="K489" s="34">
        <f t="shared" si="56"/>
        <v>43.900000000000006</v>
      </c>
      <c r="L489" s="67">
        <f t="shared" si="60"/>
        <v>1.6098521112141381E-3</v>
      </c>
      <c r="M489" s="34">
        <v>70.615041000000005</v>
      </c>
      <c r="N489" s="79">
        <f t="shared" si="61"/>
        <v>1.3224230253656756E-3</v>
      </c>
      <c r="O489" s="80">
        <v>7010</v>
      </c>
      <c r="P489" s="68">
        <f>Table14[[#This Row],[Customer Regisered on MB]]/$O$1</f>
        <v>2.3736810578558515E-3</v>
      </c>
      <c r="Q489" s="194">
        <v>81</v>
      </c>
      <c r="R489" s="107">
        <v>226</v>
      </c>
      <c r="S489" s="107">
        <v>26</v>
      </c>
      <c r="T489" s="107">
        <v>11</v>
      </c>
      <c r="U489" s="195">
        <v>0</v>
      </c>
      <c r="V489" s="16">
        <f>SUM(Table14[[#This Row],[MB Registration]:[Standalone upsell + Rnwl]])</f>
        <v>344</v>
      </c>
      <c r="W489" s="8">
        <v>351</v>
      </c>
      <c r="X489" s="9">
        <f t="shared" si="57"/>
        <v>-2.0348837209302362E-2</v>
      </c>
      <c r="Y489" s="8">
        <f t="shared" si="58"/>
        <v>-7</v>
      </c>
      <c r="Z489" s="42" t="str">
        <f t="shared" si="59"/>
        <v>D. 240-500</v>
      </c>
      <c r="AA489" s="197">
        <v>348</v>
      </c>
      <c r="AB489" s="85">
        <f>IFERROR(Table14[[#This Row],[Phone number available]]/Table14[[#This Row],[Distinct leads]],0)</f>
        <v>0.99145299145299148</v>
      </c>
      <c r="AC489" s="84">
        <v>189</v>
      </c>
      <c r="AD489" s="100">
        <f>IFERROR(Table14[[#This Row],[Email available]]/Table14[[#This Row],[Distinct leads]],0)</f>
        <v>0.53846153846153844</v>
      </c>
      <c r="AE489" s="81">
        <v>24</v>
      </c>
      <c r="AF489" s="102">
        <f>IFERROR(Table14[[#This Row],[HNI (as per customer segmentation)]]/Table14[[#This Row],[Phone number available]],0)</f>
        <v>6.8965517241379309E-2</v>
      </c>
      <c r="AG489" s="18">
        <v>215</v>
      </c>
      <c r="AH489" s="9">
        <f>IFERROR(Table14[[#This Row],[MB Registered]]/Table14[[#This Row],[Phone number available]],0)</f>
        <v>0.61781609195402298</v>
      </c>
      <c r="AI489" s="18">
        <v>81</v>
      </c>
      <c r="AJ489" s="9">
        <f>IFERROR(Table14[[#This Row],[IB Registered]]/Table14[[#This Row],[Phone number available]],0)</f>
        <v>0.23275862068965517</v>
      </c>
      <c r="AK489" s="18">
        <v>290</v>
      </c>
      <c r="AL489" s="9">
        <f>IFERROR(Table14[[#This Row],[MB Eligible]]/Table14[[#This Row],[Phone number available]],0)</f>
        <v>0.83333333333333337</v>
      </c>
      <c r="AM489" s="18">
        <v>168</v>
      </c>
      <c r="AN489" s="82">
        <f>IFERROR(Table14[[#This Row],[IB Eligible]]/Table14[[#This Row],[Phone number available]],0)</f>
        <v>0.48275862068965519</v>
      </c>
      <c r="AO489" s="98">
        <f>Table14[[#This Row],[Phone number available]]/$AT$2</f>
        <v>0.60416666666666663</v>
      </c>
    </row>
    <row r="490" spans="1:41" x14ac:dyDescent="0.35">
      <c r="A490" s="11">
        <v>516</v>
      </c>
      <c r="B490" s="5" t="s">
        <v>316</v>
      </c>
      <c r="C490" s="5" t="s">
        <v>340</v>
      </c>
      <c r="D490" s="5" t="s">
        <v>819</v>
      </c>
      <c r="E490" s="6">
        <v>38331</v>
      </c>
      <c r="F490" s="7">
        <f t="shared" ca="1" si="55"/>
        <v>20</v>
      </c>
      <c r="G490" s="5">
        <v>9</v>
      </c>
      <c r="H49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90" s="57">
        <v>42.931296000000003</v>
      </c>
      <c r="J490" s="34">
        <v>5.5895000000000001</v>
      </c>
      <c r="K490" s="34">
        <f t="shared" si="56"/>
        <v>48.520796000000004</v>
      </c>
      <c r="L490" s="67">
        <f t="shared" si="60"/>
        <v>1.77930081727541E-3</v>
      </c>
      <c r="M490" s="34">
        <v>113.462743</v>
      </c>
      <c r="N490" s="79">
        <f t="shared" si="61"/>
        <v>2.1248411349693635E-3</v>
      </c>
      <c r="O490" s="80">
        <v>6607</v>
      </c>
      <c r="P490" s="68">
        <f>Table14[[#This Row],[Customer Regisered on MB]]/$O$1</f>
        <v>2.2372197930461643E-3</v>
      </c>
      <c r="Q490" s="194">
        <v>149</v>
      </c>
      <c r="R490" s="107">
        <v>385</v>
      </c>
      <c r="S490" s="107">
        <v>14</v>
      </c>
      <c r="T490" s="107">
        <v>15</v>
      </c>
      <c r="U490" s="195">
        <v>2</v>
      </c>
      <c r="V490" s="16">
        <f>SUM(Table14[[#This Row],[MB Registration]:[Standalone upsell + Rnwl]])</f>
        <v>565</v>
      </c>
      <c r="W490" s="8">
        <v>575</v>
      </c>
      <c r="X490" s="9">
        <f t="shared" si="57"/>
        <v>-1.7699115044247815E-2</v>
      </c>
      <c r="Y490" s="8">
        <f t="shared" si="58"/>
        <v>-10</v>
      </c>
      <c r="Z490" s="42" t="str">
        <f t="shared" si="59"/>
        <v>E. 500-750</v>
      </c>
      <c r="AA490" s="197">
        <v>574</v>
      </c>
      <c r="AB490" s="85">
        <f>IFERROR(Table14[[#This Row],[Phone number available]]/Table14[[#This Row],[Distinct leads]],0)</f>
        <v>0.99826086956521742</v>
      </c>
      <c r="AC490" s="84">
        <v>315</v>
      </c>
      <c r="AD490" s="100">
        <f>IFERROR(Table14[[#This Row],[Email available]]/Table14[[#This Row],[Distinct leads]],0)</f>
        <v>0.54782608695652169</v>
      </c>
      <c r="AE490" s="81">
        <v>50</v>
      </c>
      <c r="AF490" s="102">
        <f>IFERROR(Table14[[#This Row],[HNI (as per customer segmentation)]]/Table14[[#This Row],[Phone number available]],0)</f>
        <v>8.7108013937282236E-2</v>
      </c>
      <c r="AG490" s="18">
        <v>273</v>
      </c>
      <c r="AH490" s="9">
        <f>IFERROR(Table14[[#This Row],[MB Registered]]/Table14[[#This Row],[Phone number available]],0)</f>
        <v>0.47560975609756095</v>
      </c>
      <c r="AI490" s="18">
        <v>157</v>
      </c>
      <c r="AJ490" s="9">
        <f>IFERROR(Table14[[#This Row],[IB Registered]]/Table14[[#This Row],[Phone number available]],0)</f>
        <v>0.27351916376306618</v>
      </c>
      <c r="AK490" s="18">
        <v>462</v>
      </c>
      <c r="AL490" s="9">
        <f>IFERROR(Table14[[#This Row],[MB Eligible]]/Table14[[#This Row],[Phone number available]],0)</f>
        <v>0.80487804878048785</v>
      </c>
      <c r="AM490" s="18">
        <v>272</v>
      </c>
      <c r="AN490" s="82">
        <f>IFERROR(Table14[[#This Row],[IB Eligible]]/Table14[[#This Row],[Phone number available]],0)</f>
        <v>0.47386759581881532</v>
      </c>
      <c r="AO490" s="98">
        <f>Table14[[#This Row],[Phone number available]]/$AT$2</f>
        <v>0.99652777777777779</v>
      </c>
    </row>
    <row r="491" spans="1:41" x14ac:dyDescent="0.35">
      <c r="A491" s="11">
        <v>517</v>
      </c>
      <c r="B491" s="5" t="s">
        <v>316</v>
      </c>
      <c r="C491" s="5" t="s">
        <v>340</v>
      </c>
      <c r="D491" s="5" t="s">
        <v>820</v>
      </c>
      <c r="E491" s="6">
        <v>38384</v>
      </c>
      <c r="F491" s="7">
        <f t="shared" ca="1" si="55"/>
        <v>20</v>
      </c>
      <c r="G491" s="5">
        <v>7</v>
      </c>
      <c r="H49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91" s="57">
        <v>41.184637000000002</v>
      </c>
      <c r="J491" s="34">
        <v>6.8321699999999996</v>
      </c>
      <c r="K491" s="34">
        <f t="shared" si="56"/>
        <v>48.016807</v>
      </c>
      <c r="L491" s="67">
        <f t="shared" si="60"/>
        <v>1.7608190916335261E-3</v>
      </c>
      <c r="M491" s="34">
        <v>95.577748</v>
      </c>
      <c r="N491" s="79">
        <f t="shared" si="61"/>
        <v>1.7899049958463968E-3</v>
      </c>
      <c r="O491" s="80">
        <v>4387</v>
      </c>
      <c r="P491" s="68">
        <f>Table14[[#This Row],[Customer Regisered on MB]]/$O$1</f>
        <v>1.4854976891317576E-3</v>
      </c>
      <c r="Q491" s="194">
        <v>100</v>
      </c>
      <c r="R491" s="107">
        <v>251</v>
      </c>
      <c r="S491" s="107">
        <v>8</v>
      </c>
      <c r="T491" s="107">
        <v>19</v>
      </c>
      <c r="U491" s="195">
        <v>0</v>
      </c>
      <c r="V491" s="16">
        <f>SUM(Table14[[#This Row],[MB Registration]:[Standalone upsell + Rnwl]])</f>
        <v>378</v>
      </c>
      <c r="W491" s="8">
        <v>385</v>
      </c>
      <c r="X491" s="9">
        <f t="shared" si="57"/>
        <v>-1.8518518518518601E-2</v>
      </c>
      <c r="Y491" s="8">
        <f t="shared" si="58"/>
        <v>-7</v>
      </c>
      <c r="Z491" s="42" t="str">
        <f t="shared" si="59"/>
        <v>D. 240-500</v>
      </c>
      <c r="AA491" s="197">
        <v>384</v>
      </c>
      <c r="AB491" s="85">
        <f>IFERROR(Table14[[#This Row],[Phone number available]]/Table14[[#This Row],[Distinct leads]],0)</f>
        <v>0.9974025974025974</v>
      </c>
      <c r="AC491" s="84">
        <v>252</v>
      </c>
      <c r="AD491" s="100">
        <f>IFERROR(Table14[[#This Row],[Email available]]/Table14[[#This Row],[Distinct leads]],0)</f>
        <v>0.65454545454545454</v>
      </c>
      <c r="AE491" s="81">
        <v>26</v>
      </c>
      <c r="AF491" s="102">
        <f>IFERROR(Table14[[#This Row],[HNI (as per customer segmentation)]]/Table14[[#This Row],[Phone number available]],0)</f>
        <v>6.7708333333333329E-2</v>
      </c>
      <c r="AG491" s="18">
        <v>189</v>
      </c>
      <c r="AH491" s="9">
        <f>IFERROR(Table14[[#This Row],[MB Registered]]/Table14[[#This Row],[Phone number available]],0)</f>
        <v>0.4921875</v>
      </c>
      <c r="AI491" s="18">
        <v>108</v>
      </c>
      <c r="AJ491" s="9">
        <f>IFERROR(Table14[[#This Row],[IB Registered]]/Table14[[#This Row],[Phone number available]],0)</f>
        <v>0.28125</v>
      </c>
      <c r="AK491" s="18">
        <v>292</v>
      </c>
      <c r="AL491" s="9">
        <f>IFERROR(Table14[[#This Row],[MB Eligible]]/Table14[[#This Row],[Phone number available]],0)</f>
        <v>0.76041666666666663</v>
      </c>
      <c r="AM491" s="18">
        <v>213</v>
      </c>
      <c r="AN491" s="82">
        <f>IFERROR(Table14[[#This Row],[IB Eligible]]/Table14[[#This Row],[Phone number available]],0)</f>
        <v>0.5546875</v>
      </c>
      <c r="AO491" s="98">
        <f>Table14[[#This Row],[Phone number available]]/$AT$2</f>
        <v>0.66666666666666663</v>
      </c>
    </row>
    <row r="492" spans="1:41" x14ac:dyDescent="0.35">
      <c r="A492" s="11">
        <v>518</v>
      </c>
      <c r="B492" s="5" t="s">
        <v>316</v>
      </c>
      <c r="C492" s="5" t="s">
        <v>340</v>
      </c>
      <c r="D492" s="5" t="s">
        <v>821</v>
      </c>
      <c r="E492" s="6">
        <v>38415</v>
      </c>
      <c r="F492" s="7">
        <f t="shared" ca="1" si="55"/>
        <v>20</v>
      </c>
      <c r="G492" s="5">
        <v>7</v>
      </c>
      <c r="H49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92" s="57">
        <v>24.701129000000002</v>
      </c>
      <c r="J492" s="34">
        <v>11.715325</v>
      </c>
      <c r="K492" s="34">
        <f t="shared" si="56"/>
        <v>36.416454000000002</v>
      </c>
      <c r="L492" s="67">
        <f t="shared" si="60"/>
        <v>1.3354238121829735E-3</v>
      </c>
      <c r="M492" s="34">
        <v>88.911043000000006</v>
      </c>
      <c r="N492" s="79">
        <f t="shared" si="61"/>
        <v>1.6650561807714263E-3</v>
      </c>
      <c r="O492" s="80">
        <v>3944</v>
      </c>
      <c r="P492" s="68">
        <f>Table14[[#This Row],[Customer Regisered on MB]]/$O$1</f>
        <v>1.3354918819091981E-3</v>
      </c>
      <c r="Q492" s="194">
        <v>116</v>
      </c>
      <c r="R492" s="107">
        <v>141</v>
      </c>
      <c r="S492" s="107">
        <v>19</v>
      </c>
      <c r="T492" s="107">
        <v>7</v>
      </c>
      <c r="U492" s="195">
        <v>0</v>
      </c>
      <c r="V492" s="16">
        <f>SUM(Table14[[#This Row],[MB Registration]:[Standalone upsell + Rnwl]])</f>
        <v>283</v>
      </c>
      <c r="W492" s="8">
        <v>284</v>
      </c>
      <c r="X492" s="9">
        <f t="shared" si="57"/>
        <v>-3.5335689045936647E-3</v>
      </c>
      <c r="Y492" s="8">
        <f t="shared" si="58"/>
        <v>-1</v>
      </c>
      <c r="Z492" s="42" t="str">
        <f t="shared" si="59"/>
        <v>D. 240-500</v>
      </c>
      <c r="AA492" s="197">
        <v>282</v>
      </c>
      <c r="AB492" s="85">
        <f>IFERROR(Table14[[#This Row],[Phone number available]]/Table14[[#This Row],[Distinct leads]],0)</f>
        <v>0.99295774647887325</v>
      </c>
      <c r="AC492" s="84">
        <v>111</v>
      </c>
      <c r="AD492" s="100">
        <f>IFERROR(Table14[[#This Row],[Email available]]/Table14[[#This Row],[Distinct leads]],0)</f>
        <v>0.39084507042253519</v>
      </c>
      <c r="AE492" s="81">
        <v>19</v>
      </c>
      <c r="AF492" s="102">
        <f>IFERROR(Table14[[#This Row],[HNI (as per customer segmentation)]]/Table14[[#This Row],[Phone number available]],0)</f>
        <v>6.7375886524822695E-2</v>
      </c>
      <c r="AG492" s="18">
        <v>87</v>
      </c>
      <c r="AH492" s="9">
        <f>IFERROR(Table14[[#This Row],[MB Registered]]/Table14[[#This Row],[Phone number available]],0)</f>
        <v>0.30851063829787234</v>
      </c>
      <c r="AI492" s="18">
        <v>59</v>
      </c>
      <c r="AJ492" s="9">
        <f>IFERROR(Table14[[#This Row],[IB Registered]]/Table14[[#This Row],[Phone number available]],0)</f>
        <v>0.20921985815602837</v>
      </c>
      <c r="AK492" s="18">
        <v>233</v>
      </c>
      <c r="AL492" s="9">
        <f>IFERROR(Table14[[#This Row],[MB Eligible]]/Table14[[#This Row],[Phone number available]],0)</f>
        <v>0.82624113475177308</v>
      </c>
      <c r="AM492" s="18">
        <v>107</v>
      </c>
      <c r="AN492" s="82">
        <f>IFERROR(Table14[[#This Row],[IB Eligible]]/Table14[[#This Row],[Phone number available]],0)</f>
        <v>0.37943262411347517</v>
      </c>
      <c r="AO492" s="98">
        <f>Table14[[#This Row],[Phone number available]]/$AT$2</f>
        <v>0.48958333333333331</v>
      </c>
    </row>
    <row r="493" spans="1:41" x14ac:dyDescent="0.35">
      <c r="A493" s="11">
        <v>519</v>
      </c>
      <c r="B493" s="5" t="s">
        <v>184</v>
      </c>
      <c r="C493" s="5" t="s">
        <v>356</v>
      </c>
      <c r="D493" s="5" t="s">
        <v>822</v>
      </c>
      <c r="E493" s="6">
        <v>38442</v>
      </c>
      <c r="F493" s="7">
        <f t="shared" ref="F493:F553" ca="1" si="62">_xlfn.FLOOR.MATH((TODAY()-E493)/365)</f>
        <v>20</v>
      </c>
      <c r="G493" s="5">
        <v>8</v>
      </c>
      <c r="H49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93" s="57">
        <v>52.335031000000001</v>
      </c>
      <c r="J493" s="34">
        <v>3.1572209999999998</v>
      </c>
      <c r="K493" s="34">
        <f t="shared" ref="K493:K553" si="63">I493+J493</f>
        <v>55.492252000000001</v>
      </c>
      <c r="L493" s="67">
        <f t="shared" si="60"/>
        <v>2.0349503197773797E-3</v>
      </c>
      <c r="M493" s="34">
        <v>94.876447999999996</v>
      </c>
      <c r="N493" s="79">
        <f t="shared" si="61"/>
        <v>1.7767716002616099E-3</v>
      </c>
      <c r="O493" s="80">
        <v>3875</v>
      </c>
      <c r="P493" s="68">
        <f>Table14[[#This Row],[Customer Regisered on MB]]/$O$1</f>
        <v>1.3121275462469936E-3</v>
      </c>
      <c r="Q493" s="194">
        <v>395</v>
      </c>
      <c r="R493" s="107">
        <v>467</v>
      </c>
      <c r="S493" s="107">
        <v>12</v>
      </c>
      <c r="T493" s="107">
        <v>24</v>
      </c>
      <c r="U493" s="195">
        <v>2</v>
      </c>
      <c r="V493" s="16">
        <f>SUM(Table14[[#This Row],[MB Registration]:[Standalone upsell + Rnwl]])</f>
        <v>900</v>
      </c>
      <c r="W493" s="8">
        <v>915</v>
      </c>
      <c r="X493" s="9">
        <f t="shared" ref="X493:X553" si="64">IFERROR(1-W493/V493,0)</f>
        <v>-1.6666666666666607E-2</v>
      </c>
      <c r="Y493" s="8">
        <f t="shared" ref="Y493:Y553" si="65">IFERROR(V493-W493,0)</f>
        <v>-15</v>
      </c>
      <c r="Z493" s="42" t="str">
        <f t="shared" ref="Z493:Z553" si="66">IF(W493&lt;50,"A. Below 50",IF(W493&lt;100,"B. 50-100",IF(W493&lt;250,"C. 100-250",IF(W493&lt;500,"D. 240-500",IF(W493&lt;750,"E. 500-750",IF(W493&lt;1000,"F. 750-100","G. Above 1000"))))))</f>
        <v>F. 750-100</v>
      </c>
      <c r="AA493" s="197">
        <v>911</v>
      </c>
      <c r="AB493" s="85">
        <f>IFERROR(Table14[[#This Row],[Phone number available]]/Table14[[#This Row],[Distinct leads]],0)</f>
        <v>0.99562841530054647</v>
      </c>
      <c r="AC493" s="84">
        <v>251</v>
      </c>
      <c r="AD493" s="100">
        <f>IFERROR(Table14[[#This Row],[Email available]]/Table14[[#This Row],[Distinct leads]],0)</f>
        <v>0.27431693989071038</v>
      </c>
      <c r="AE493" s="81">
        <v>33</v>
      </c>
      <c r="AF493" s="102">
        <f>IFERROR(Table14[[#This Row],[HNI (as per customer segmentation)]]/Table14[[#This Row],[Phone number available]],0)</f>
        <v>3.6223929747530186E-2</v>
      </c>
      <c r="AG493" s="18">
        <v>225</v>
      </c>
      <c r="AH493" s="9">
        <f>IFERROR(Table14[[#This Row],[MB Registered]]/Table14[[#This Row],[Phone number available]],0)</f>
        <v>0.24698133918770582</v>
      </c>
      <c r="AI493" s="18">
        <v>115</v>
      </c>
      <c r="AJ493" s="9">
        <f>IFERROR(Table14[[#This Row],[IB Registered]]/Table14[[#This Row],[Phone number available]],0)</f>
        <v>0.12623490669593854</v>
      </c>
      <c r="AK493" s="18">
        <v>728</v>
      </c>
      <c r="AL493" s="9">
        <f>IFERROR(Table14[[#This Row],[MB Eligible]]/Table14[[#This Row],[Phone number available]],0)</f>
        <v>0.79912184412733256</v>
      </c>
      <c r="AM493" s="18">
        <v>241</v>
      </c>
      <c r="AN493" s="82">
        <f>IFERROR(Table14[[#This Row],[IB Eligible]]/Table14[[#This Row],[Phone number available]],0)</f>
        <v>0.2645444566410538</v>
      </c>
      <c r="AO493" s="98">
        <f>Table14[[#This Row],[Phone number available]]/$AT$2</f>
        <v>1.5815972222222223</v>
      </c>
    </row>
    <row r="494" spans="1:41" x14ac:dyDescent="0.35">
      <c r="A494" s="11">
        <v>520</v>
      </c>
      <c r="B494" s="5" t="s">
        <v>316</v>
      </c>
      <c r="C494" s="5" t="s">
        <v>340</v>
      </c>
      <c r="D494" s="5" t="s">
        <v>823</v>
      </c>
      <c r="E494" s="6">
        <v>38792</v>
      </c>
      <c r="F494" s="7">
        <f t="shared" ca="1" si="62"/>
        <v>19</v>
      </c>
      <c r="G494" s="5">
        <v>9</v>
      </c>
      <c r="H49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94" s="57">
        <v>40.829957</v>
      </c>
      <c r="J494" s="34">
        <v>7.5393559999999997</v>
      </c>
      <c r="K494" s="34">
        <f t="shared" si="63"/>
        <v>48.369312999999998</v>
      </c>
      <c r="L494" s="67">
        <f t="shared" si="60"/>
        <v>1.7737458007067754E-3</v>
      </c>
      <c r="M494" s="34">
        <v>83.650150999999994</v>
      </c>
      <c r="N494" s="79">
        <f t="shared" si="61"/>
        <v>1.566534327406474E-3</v>
      </c>
      <c r="O494" s="80">
        <v>6634</v>
      </c>
      <c r="P494" s="68">
        <f>Table14[[#This Row],[Customer Regisered on MB]]/$O$1</f>
        <v>2.2463623591748531E-3</v>
      </c>
      <c r="Q494" s="194">
        <v>42</v>
      </c>
      <c r="R494" s="107">
        <v>332</v>
      </c>
      <c r="S494" s="107">
        <v>17</v>
      </c>
      <c r="T494" s="107">
        <v>21</v>
      </c>
      <c r="U494" s="195">
        <v>0</v>
      </c>
      <c r="V494" s="16">
        <f>SUM(Table14[[#This Row],[MB Registration]:[Standalone upsell + Rnwl]])</f>
        <v>412</v>
      </c>
      <c r="W494" s="8">
        <v>426</v>
      </c>
      <c r="X494" s="9">
        <f t="shared" si="64"/>
        <v>-3.398058252427183E-2</v>
      </c>
      <c r="Y494" s="8">
        <f t="shared" si="65"/>
        <v>-14</v>
      </c>
      <c r="Z494" s="42" t="str">
        <f t="shared" si="66"/>
        <v>D. 240-500</v>
      </c>
      <c r="AA494" s="197">
        <v>425</v>
      </c>
      <c r="AB494" s="85">
        <f>IFERROR(Table14[[#This Row],[Phone number available]]/Table14[[#This Row],[Distinct leads]],0)</f>
        <v>0.99765258215962438</v>
      </c>
      <c r="AC494" s="84">
        <v>214</v>
      </c>
      <c r="AD494" s="100">
        <f>IFERROR(Table14[[#This Row],[Email available]]/Table14[[#This Row],[Distinct leads]],0)</f>
        <v>0.50234741784037562</v>
      </c>
      <c r="AE494" s="81">
        <v>22</v>
      </c>
      <c r="AF494" s="102">
        <f>IFERROR(Table14[[#This Row],[HNI (as per customer segmentation)]]/Table14[[#This Row],[Phone number available]],0)</f>
        <v>5.1764705882352942E-2</v>
      </c>
      <c r="AG494" s="18">
        <v>256</v>
      </c>
      <c r="AH494" s="9">
        <f>IFERROR(Table14[[#This Row],[MB Registered]]/Table14[[#This Row],[Phone number available]],0)</f>
        <v>0.60235294117647054</v>
      </c>
      <c r="AI494" s="18">
        <v>121</v>
      </c>
      <c r="AJ494" s="9">
        <f>IFERROR(Table14[[#This Row],[IB Registered]]/Table14[[#This Row],[Phone number available]],0)</f>
        <v>0.2847058823529412</v>
      </c>
      <c r="AK494" s="18">
        <v>289</v>
      </c>
      <c r="AL494" s="9">
        <f>IFERROR(Table14[[#This Row],[MB Eligible]]/Table14[[#This Row],[Phone number available]],0)</f>
        <v>0.68</v>
      </c>
      <c r="AM494" s="18">
        <v>182</v>
      </c>
      <c r="AN494" s="82">
        <f>IFERROR(Table14[[#This Row],[IB Eligible]]/Table14[[#This Row],[Phone number available]],0)</f>
        <v>0.42823529411764705</v>
      </c>
      <c r="AO494" s="98">
        <f>Table14[[#This Row],[Phone number available]]/$AT$2</f>
        <v>0.73784722222222221</v>
      </c>
    </row>
    <row r="495" spans="1:41" x14ac:dyDescent="0.35">
      <c r="A495" s="11">
        <v>522</v>
      </c>
      <c r="B495" s="5" t="s">
        <v>316</v>
      </c>
      <c r="C495" s="5" t="s">
        <v>340</v>
      </c>
      <c r="D495" s="5" t="s">
        <v>825</v>
      </c>
      <c r="E495" s="6">
        <v>39535</v>
      </c>
      <c r="F495" s="7">
        <f t="shared" ca="1" si="62"/>
        <v>17</v>
      </c>
      <c r="G495" s="5">
        <v>5</v>
      </c>
      <c r="H49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95" s="57">
        <v>16.458106000000001</v>
      </c>
      <c r="J495" s="34">
        <v>19.362895000000002</v>
      </c>
      <c r="K495" s="34">
        <f t="shared" si="63"/>
        <v>35.821001000000003</v>
      </c>
      <c r="L495" s="67">
        <f t="shared" si="60"/>
        <v>1.3135880201743451E-3</v>
      </c>
      <c r="M495" s="34">
        <v>33.387788</v>
      </c>
      <c r="N495" s="79">
        <f t="shared" si="61"/>
        <v>6.2526027021959528E-4</v>
      </c>
      <c r="O495" s="80">
        <v>4079</v>
      </c>
      <c r="P495" s="68">
        <f>Table14[[#This Row],[Customer Regisered on MB]]/$O$1</f>
        <v>1.3812047125526417E-3</v>
      </c>
      <c r="Q495" s="194">
        <v>94</v>
      </c>
      <c r="R495" s="107">
        <v>121</v>
      </c>
      <c r="S495" s="107">
        <v>21</v>
      </c>
      <c r="T495" s="107">
        <v>4</v>
      </c>
      <c r="U495" s="195">
        <v>0</v>
      </c>
      <c r="V495" s="16">
        <f>SUM(Table14[[#This Row],[MB Registration]:[Standalone upsell + Rnwl]])</f>
        <v>240</v>
      </c>
      <c r="W495" s="8">
        <v>239</v>
      </c>
      <c r="X495" s="9">
        <f t="shared" si="64"/>
        <v>4.1666666666666519E-3</v>
      </c>
      <c r="Y495" s="8">
        <f t="shared" si="65"/>
        <v>1</v>
      </c>
      <c r="Z495" s="42" t="str">
        <f t="shared" si="66"/>
        <v>C. 100-250</v>
      </c>
      <c r="AA495" s="197">
        <v>239</v>
      </c>
      <c r="AB495" s="85">
        <f>IFERROR(Table14[[#This Row],[Phone number available]]/Table14[[#This Row],[Distinct leads]],0)</f>
        <v>1</v>
      </c>
      <c r="AC495" s="84">
        <v>110</v>
      </c>
      <c r="AD495" s="100">
        <f>IFERROR(Table14[[#This Row],[Email available]]/Table14[[#This Row],[Distinct leads]],0)</f>
        <v>0.46025104602510458</v>
      </c>
      <c r="AE495" s="81">
        <v>13</v>
      </c>
      <c r="AF495" s="102">
        <f>IFERROR(Table14[[#This Row],[HNI (as per customer segmentation)]]/Table14[[#This Row],[Phone number available]],0)</f>
        <v>5.4393305439330547E-2</v>
      </c>
      <c r="AG495" s="18">
        <v>100</v>
      </c>
      <c r="AH495" s="9">
        <f>IFERROR(Table14[[#This Row],[MB Registered]]/Table14[[#This Row],[Phone number available]],0)</f>
        <v>0.41841004184100417</v>
      </c>
      <c r="AI495" s="18">
        <v>50</v>
      </c>
      <c r="AJ495" s="9">
        <f>IFERROR(Table14[[#This Row],[IB Registered]]/Table14[[#This Row],[Phone number available]],0)</f>
        <v>0.20920502092050208</v>
      </c>
      <c r="AK495" s="18">
        <v>201</v>
      </c>
      <c r="AL495" s="9">
        <f>IFERROR(Table14[[#This Row],[MB Eligible]]/Table14[[#This Row],[Phone number available]],0)</f>
        <v>0.84100418410041844</v>
      </c>
      <c r="AM495" s="18">
        <v>114</v>
      </c>
      <c r="AN495" s="82">
        <f>IFERROR(Table14[[#This Row],[IB Eligible]]/Table14[[#This Row],[Phone number available]],0)</f>
        <v>0.47698744769874479</v>
      </c>
      <c r="AO495" s="98">
        <f>Table14[[#This Row],[Phone number available]]/$AT$2</f>
        <v>0.41493055555555558</v>
      </c>
    </row>
    <row r="496" spans="1:41" x14ac:dyDescent="0.35">
      <c r="A496" s="11">
        <v>523</v>
      </c>
      <c r="B496" s="5" t="s">
        <v>316</v>
      </c>
      <c r="C496" s="5" t="s">
        <v>356</v>
      </c>
      <c r="D496" s="5" t="s">
        <v>826</v>
      </c>
      <c r="E496" s="6">
        <v>39537</v>
      </c>
      <c r="F496" s="7">
        <f t="shared" ca="1" si="62"/>
        <v>17</v>
      </c>
      <c r="G496" s="5">
        <v>7</v>
      </c>
      <c r="H49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96" s="57">
        <v>30.478529999999999</v>
      </c>
      <c r="J496" s="34">
        <v>4.7396919999999998</v>
      </c>
      <c r="K496" s="34">
        <f t="shared" si="63"/>
        <v>35.218221999999997</v>
      </c>
      <c r="L496" s="67">
        <f t="shared" si="60"/>
        <v>1.2914835772188653E-3</v>
      </c>
      <c r="M496" s="34">
        <v>48.380591000000003</v>
      </c>
      <c r="N496" s="79">
        <f t="shared" si="61"/>
        <v>9.0603370915269142E-4</v>
      </c>
      <c r="O496" s="80">
        <v>4707</v>
      </c>
      <c r="P496" s="68">
        <f>Table14[[#This Row],[Customer Regisered on MB]]/$O$1</f>
        <v>1.5938540284347351E-3</v>
      </c>
      <c r="Q496" s="194">
        <v>194</v>
      </c>
      <c r="R496" s="107">
        <v>352</v>
      </c>
      <c r="S496" s="107">
        <v>8</v>
      </c>
      <c r="T496" s="107">
        <v>20</v>
      </c>
      <c r="U496" s="195">
        <v>2</v>
      </c>
      <c r="V496" s="16">
        <f>SUM(Table14[[#This Row],[MB Registration]:[Standalone upsell + Rnwl]])</f>
        <v>576</v>
      </c>
      <c r="W496" s="8">
        <v>570</v>
      </c>
      <c r="X496" s="9">
        <f t="shared" si="64"/>
        <v>1.041666666666663E-2</v>
      </c>
      <c r="Y496" s="8">
        <f t="shared" si="65"/>
        <v>6</v>
      </c>
      <c r="Z496" s="42" t="str">
        <f t="shared" si="66"/>
        <v>E. 500-750</v>
      </c>
      <c r="AA496" s="197">
        <v>570</v>
      </c>
      <c r="AB496" s="85">
        <f>IFERROR(Table14[[#This Row],[Phone number available]]/Table14[[#This Row],[Distinct leads]],0)</f>
        <v>1</v>
      </c>
      <c r="AC496" s="84">
        <v>291</v>
      </c>
      <c r="AD496" s="100">
        <f>IFERROR(Table14[[#This Row],[Email available]]/Table14[[#This Row],[Distinct leads]],0)</f>
        <v>0.51052631578947372</v>
      </c>
      <c r="AE496" s="81">
        <v>31</v>
      </c>
      <c r="AF496" s="102">
        <f>IFERROR(Table14[[#This Row],[HNI (as per customer segmentation)]]/Table14[[#This Row],[Phone number available]],0)</f>
        <v>5.4385964912280704E-2</v>
      </c>
      <c r="AG496" s="18">
        <v>258</v>
      </c>
      <c r="AH496" s="9">
        <f>IFERROR(Table14[[#This Row],[MB Registered]]/Table14[[#This Row],[Phone number available]],0)</f>
        <v>0.45263157894736844</v>
      </c>
      <c r="AI496" s="18">
        <v>107</v>
      </c>
      <c r="AJ496" s="9">
        <f>IFERROR(Table14[[#This Row],[IB Registered]]/Table14[[#This Row],[Phone number available]],0)</f>
        <v>0.18771929824561404</v>
      </c>
      <c r="AK496" s="18">
        <v>485</v>
      </c>
      <c r="AL496" s="9">
        <f>IFERROR(Table14[[#This Row],[MB Eligible]]/Table14[[#This Row],[Phone number available]],0)</f>
        <v>0.85087719298245612</v>
      </c>
      <c r="AM496" s="18">
        <v>263</v>
      </c>
      <c r="AN496" s="82">
        <f>IFERROR(Table14[[#This Row],[IB Eligible]]/Table14[[#This Row],[Phone number available]],0)</f>
        <v>0.46140350877192982</v>
      </c>
      <c r="AO496" s="98">
        <f>Table14[[#This Row],[Phone number available]]/$AT$2</f>
        <v>0.98958333333333337</v>
      </c>
    </row>
    <row r="497" spans="1:41" x14ac:dyDescent="0.35">
      <c r="A497" s="11">
        <v>524</v>
      </c>
      <c r="B497" s="5" t="s">
        <v>313</v>
      </c>
      <c r="C497" s="5" t="s">
        <v>356</v>
      </c>
      <c r="D497" s="5" t="s">
        <v>827</v>
      </c>
      <c r="E497" s="6">
        <v>39604</v>
      </c>
      <c r="F497" s="7">
        <f t="shared" ca="1" si="62"/>
        <v>16</v>
      </c>
      <c r="G497" s="5">
        <v>5</v>
      </c>
      <c r="H49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97" s="57">
        <v>18.843527000000002</v>
      </c>
      <c r="J497" s="34">
        <v>1.2389479999999999</v>
      </c>
      <c r="K497" s="34">
        <f t="shared" si="63"/>
        <v>20.082475000000002</v>
      </c>
      <c r="L497" s="67">
        <f t="shared" si="60"/>
        <v>7.3644225004909213E-4</v>
      </c>
      <c r="M497" s="34">
        <v>22.924113999999999</v>
      </c>
      <c r="N497" s="79">
        <f t="shared" si="61"/>
        <v>4.2930480192892104E-4</v>
      </c>
      <c r="O497" s="80">
        <v>2200</v>
      </c>
      <c r="P497" s="68">
        <f>Table14[[#This Row],[Customer Regisered on MB]]/$O$1</f>
        <v>7.4494983270797057E-4</v>
      </c>
      <c r="Q497" s="194">
        <v>101</v>
      </c>
      <c r="R497" s="107">
        <v>130</v>
      </c>
      <c r="S497" s="107">
        <v>9</v>
      </c>
      <c r="T497" s="107">
        <v>13</v>
      </c>
      <c r="U497" s="195">
        <v>0</v>
      </c>
      <c r="V497" s="16">
        <f>SUM(Table14[[#This Row],[MB Registration]:[Standalone upsell + Rnwl]])</f>
        <v>253</v>
      </c>
      <c r="W497" s="8">
        <v>250</v>
      </c>
      <c r="X497" s="9">
        <f t="shared" si="64"/>
        <v>1.1857707509881465E-2</v>
      </c>
      <c r="Y497" s="8">
        <f t="shared" si="65"/>
        <v>3</v>
      </c>
      <c r="Z497" s="42" t="str">
        <f t="shared" si="66"/>
        <v>D. 240-500</v>
      </c>
      <c r="AA497" s="197">
        <v>250</v>
      </c>
      <c r="AB497" s="85">
        <f>IFERROR(Table14[[#This Row],[Phone number available]]/Table14[[#This Row],[Distinct leads]],0)</f>
        <v>1</v>
      </c>
      <c r="AC497" s="84">
        <v>99</v>
      </c>
      <c r="AD497" s="100">
        <f>IFERROR(Table14[[#This Row],[Email available]]/Table14[[#This Row],[Distinct leads]],0)</f>
        <v>0.39600000000000002</v>
      </c>
      <c r="AE497" s="81">
        <v>17</v>
      </c>
      <c r="AF497" s="102">
        <f>IFERROR(Table14[[#This Row],[HNI (as per customer segmentation)]]/Table14[[#This Row],[Phone number available]],0)</f>
        <v>6.8000000000000005E-2</v>
      </c>
      <c r="AG497" s="18">
        <v>93</v>
      </c>
      <c r="AH497" s="9">
        <f>IFERROR(Table14[[#This Row],[MB Registered]]/Table14[[#This Row],[Phone number available]],0)</f>
        <v>0.372</v>
      </c>
      <c r="AI497" s="18">
        <v>41</v>
      </c>
      <c r="AJ497" s="9">
        <f>IFERROR(Table14[[#This Row],[IB Registered]]/Table14[[#This Row],[Phone number available]],0)</f>
        <v>0.16400000000000001</v>
      </c>
      <c r="AK497" s="18">
        <v>217</v>
      </c>
      <c r="AL497" s="9">
        <f>IFERROR(Table14[[#This Row],[MB Eligible]]/Table14[[#This Row],[Phone number available]],0)</f>
        <v>0.86799999999999999</v>
      </c>
      <c r="AM497" s="18">
        <v>88</v>
      </c>
      <c r="AN497" s="82">
        <f>IFERROR(Table14[[#This Row],[IB Eligible]]/Table14[[#This Row],[Phone number available]],0)</f>
        <v>0.35199999999999998</v>
      </c>
      <c r="AO497" s="98">
        <f>Table14[[#This Row],[Phone number available]]/$AT$2</f>
        <v>0.43402777777777779</v>
      </c>
    </row>
    <row r="498" spans="1:41" x14ac:dyDescent="0.35">
      <c r="A498" s="11">
        <v>525</v>
      </c>
      <c r="B498" s="5" t="s">
        <v>316</v>
      </c>
      <c r="C498" s="5" t="s">
        <v>340</v>
      </c>
      <c r="D498" s="5" t="s">
        <v>828</v>
      </c>
      <c r="E498" s="6">
        <v>39741</v>
      </c>
      <c r="F498" s="7">
        <f t="shared" ca="1" si="62"/>
        <v>16</v>
      </c>
      <c r="G498" s="5">
        <v>5</v>
      </c>
      <c r="H49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98" s="57">
        <v>20.327226</v>
      </c>
      <c r="J498" s="34">
        <v>6.9936619999999996</v>
      </c>
      <c r="K498" s="34">
        <f t="shared" si="63"/>
        <v>27.320888</v>
      </c>
      <c r="L498" s="67">
        <f t="shared" si="60"/>
        <v>1.001881303577335E-3</v>
      </c>
      <c r="M498" s="34">
        <v>46.485722000000003</v>
      </c>
      <c r="N498" s="79">
        <f t="shared" si="61"/>
        <v>8.7054809078915274E-4</v>
      </c>
      <c r="O498" s="80">
        <v>4989</v>
      </c>
      <c r="P498" s="68">
        <f>Table14[[#This Row],[Customer Regisered on MB]]/$O$1</f>
        <v>1.689343052445484E-3</v>
      </c>
      <c r="Q498" s="194">
        <v>43</v>
      </c>
      <c r="R498" s="107">
        <v>146</v>
      </c>
      <c r="S498" s="107">
        <v>12</v>
      </c>
      <c r="T498" s="107">
        <v>11</v>
      </c>
      <c r="U498" s="195">
        <v>0</v>
      </c>
      <c r="V498" s="16">
        <f>SUM(Table14[[#This Row],[MB Registration]:[Standalone upsell + Rnwl]])</f>
        <v>212</v>
      </c>
      <c r="W498" s="8">
        <v>211</v>
      </c>
      <c r="X498" s="9">
        <f t="shared" si="64"/>
        <v>4.7169811320755262E-3</v>
      </c>
      <c r="Y498" s="8">
        <f t="shared" si="65"/>
        <v>1</v>
      </c>
      <c r="Z498" s="42" t="str">
        <f t="shared" si="66"/>
        <v>C. 100-250</v>
      </c>
      <c r="AA498" s="197">
        <v>211</v>
      </c>
      <c r="AB498" s="85">
        <f>IFERROR(Table14[[#This Row],[Phone number available]]/Table14[[#This Row],[Distinct leads]],0)</f>
        <v>1</v>
      </c>
      <c r="AC498" s="84">
        <v>105</v>
      </c>
      <c r="AD498" s="100">
        <f>IFERROR(Table14[[#This Row],[Email available]]/Table14[[#This Row],[Distinct leads]],0)</f>
        <v>0.49763033175355448</v>
      </c>
      <c r="AE498" s="81">
        <v>23</v>
      </c>
      <c r="AF498" s="102">
        <f>IFERROR(Table14[[#This Row],[HNI (as per customer segmentation)]]/Table14[[#This Row],[Phone number available]],0)</f>
        <v>0.10900473933649289</v>
      </c>
      <c r="AG498" s="18">
        <v>112</v>
      </c>
      <c r="AH498" s="9">
        <f>IFERROR(Table14[[#This Row],[MB Registered]]/Table14[[#This Row],[Phone number available]],0)</f>
        <v>0.53080568720379151</v>
      </c>
      <c r="AI498" s="18">
        <v>65</v>
      </c>
      <c r="AJ498" s="9">
        <f>IFERROR(Table14[[#This Row],[IB Registered]]/Table14[[#This Row],[Phone number available]],0)</f>
        <v>0.30805687203791471</v>
      </c>
      <c r="AK498" s="18">
        <v>156</v>
      </c>
      <c r="AL498" s="9">
        <f>IFERROR(Table14[[#This Row],[MB Eligible]]/Table14[[#This Row],[Phone number available]],0)</f>
        <v>0.73933649289099523</v>
      </c>
      <c r="AM498" s="18">
        <v>101</v>
      </c>
      <c r="AN498" s="82">
        <f>IFERROR(Table14[[#This Row],[IB Eligible]]/Table14[[#This Row],[Phone number available]],0)</f>
        <v>0.47867298578199052</v>
      </c>
      <c r="AO498" s="98">
        <f>Table14[[#This Row],[Phone number available]]/$AT$2</f>
        <v>0.36631944444444442</v>
      </c>
    </row>
    <row r="499" spans="1:41" x14ac:dyDescent="0.35">
      <c r="A499" s="11">
        <v>526</v>
      </c>
      <c r="B499" s="5" t="s">
        <v>184</v>
      </c>
      <c r="C499" s="5" t="s">
        <v>356</v>
      </c>
      <c r="D499" s="5" t="s">
        <v>829</v>
      </c>
      <c r="E499" s="6">
        <v>39897</v>
      </c>
      <c r="F499" s="7">
        <f t="shared" ca="1" si="62"/>
        <v>16</v>
      </c>
      <c r="G499" s="5">
        <v>6</v>
      </c>
      <c r="H49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499" s="57">
        <v>50.968183000000003</v>
      </c>
      <c r="J499" s="34">
        <v>2.9019819999999998</v>
      </c>
      <c r="K499" s="34">
        <f t="shared" si="63"/>
        <v>53.870165</v>
      </c>
      <c r="L499" s="67">
        <f t="shared" si="60"/>
        <v>1.9754669443440539E-3</v>
      </c>
      <c r="M499" s="34">
        <v>124.62714099999999</v>
      </c>
      <c r="N499" s="79">
        <f t="shared" si="61"/>
        <v>2.3339192119692263E-3</v>
      </c>
      <c r="O499" s="80">
        <v>5100</v>
      </c>
      <c r="P499" s="68">
        <f>Table14[[#This Row],[Customer Regisered on MB]]/$O$1</f>
        <v>1.7269291576412044E-3</v>
      </c>
      <c r="Q499" s="194">
        <v>235</v>
      </c>
      <c r="R499" s="107">
        <v>582</v>
      </c>
      <c r="S499" s="107">
        <v>13</v>
      </c>
      <c r="T499" s="107">
        <v>26</v>
      </c>
      <c r="U499" s="195">
        <v>2</v>
      </c>
      <c r="V499" s="16">
        <f>SUM(Table14[[#This Row],[MB Registration]:[Standalone upsell + Rnwl]])</f>
        <v>858</v>
      </c>
      <c r="W499" s="8">
        <v>871</v>
      </c>
      <c r="X499" s="9">
        <f t="shared" si="64"/>
        <v>-1.5151515151515138E-2</v>
      </c>
      <c r="Y499" s="8">
        <f t="shared" si="65"/>
        <v>-13</v>
      </c>
      <c r="Z499" s="42" t="str">
        <f t="shared" si="66"/>
        <v>F. 750-100</v>
      </c>
      <c r="AA499" s="197">
        <v>871</v>
      </c>
      <c r="AB499" s="85">
        <f>IFERROR(Table14[[#This Row],[Phone number available]]/Table14[[#This Row],[Distinct leads]],0)</f>
        <v>1</v>
      </c>
      <c r="AC499" s="84">
        <v>356</v>
      </c>
      <c r="AD499" s="100">
        <f>IFERROR(Table14[[#This Row],[Email available]]/Table14[[#This Row],[Distinct leads]],0)</f>
        <v>0.4087256027554535</v>
      </c>
      <c r="AE499" s="81">
        <v>49</v>
      </c>
      <c r="AF499" s="102">
        <f>IFERROR(Table14[[#This Row],[HNI (as per customer segmentation)]]/Table14[[#This Row],[Phone number available]],0)</f>
        <v>5.6257175660160738E-2</v>
      </c>
      <c r="AG499" s="18">
        <v>318</v>
      </c>
      <c r="AH499" s="9">
        <f>IFERROR(Table14[[#This Row],[MB Registered]]/Table14[[#This Row],[Phone number available]],0)</f>
        <v>0.36509758897818601</v>
      </c>
      <c r="AI499" s="18">
        <v>165</v>
      </c>
      <c r="AJ499" s="9">
        <f>IFERROR(Table14[[#This Row],[IB Registered]]/Table14[[#This Row],[Phone number available]],0)</f>
        <v>0.1894374282433984</v>
      </c>
      <c r="AK499" s="18">
        <v>629</v>
      </c>
      <c r="AL499" s="9">
        <f>IFERROR(Table14[[#This Row],[MB Eligible]]/Table14[[#This Row],[Phone number available]],0)</f>
        <v>0.72215843857634898</v>
      </c>
      <c r="AM499" s="18">
        <v>318</v>
      </c>
      <c r="AN499" s="82">
        <f>IFERROR(Table14[[#This Row],[IB Eligible]]/Table14[[#This Row],[Phone number available]],0)</f>
        <v>0.36509758897818601</v>
      </c>
      <c r="AO499" s="98">
        <f>Table14[[#This Row],[Phone number available]]/$AT$2</f>
        <v>1.5121527777777777</v>
      </c>
    </row>
    <row r="500" spans="1:41" x14ac:dyDescent="0.35">
      <c r="A500" s="11">
        <v>528</v>
      </c>
      <c r="B500" s="5" t="s">
        <v>222</v>
      </c>
      <c r="C500" s="5" t="s">
        <v>175</v>
      </c>
      <c r="D500" s="5" t="s">
        <v>831</v>
      </c>
      <c r="E500" s="6">
        <v>40627</v>
      </c>
      <c r="F500" s="7">
        <f t="shared" ca="1" si="62"/>
        <v>14</v>
      </c>
      <c r="G500" s="5">
        <v>7</v>
      </c>
      <c r="H50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00" s="57">
        <v>22.050986999999999</v>
      </c>
      <c r="J500" s="34">
        <v>3.0863800000000001</v>
      </c>
      <c r="K500" s="34">
        <f t="shared" si="63"/>
        <v>25.137366999999998</v>
      </c>
      <c r="L500" s="67">
        <f t="shared" si="60"/>
        <v>9.2180964317345319E-4</v>
      </c>
      <c r="M500" s="34">
        <v>31.486920999999999</v>
      </c>
      <c r="N500" s="79">
        <f t="shared" si="61"/>
        <v>5.8966232602300722E-4</v>
      </c>
      <c r="O500" s="80">
        <v>2715</v>
      </c>
      <c r="P500" s="68">
        <f>Table14[[#This Row],[Customer Regisered on MB]]/$O$1</f>
        <v>9.1933581627369997E-4</v>
      </c>
      <c r="Q500" s="194">
        <v>141</v>
      </c>
      <c r="R500" s="107">
        <v>98</v>
      </c>
      <c r="S500" s="107">
        <v>26</v>
      </c>
      <c r="T500" s="107">
        <v>12</v>
      </c>
      <c r="U500" s="195">
        <v>0</v>
      </c>
      <c r="V500" s="16">
        <f>SUM(Table14[[#This Row],[MB Registration]:[Standalone upsell + Rnwl]])</f>
        <v>277</v>
      </c>
      <c r="W500" s="8">
        <v>281</v>
      </c>
      <c r="X500" s="9">
        <f t="shared" si="64"/>
        <v>-1.4440433212996373E-2</v>
      </c>
      <c r="Y500" s="8">
        <f t="shared" si="65"/>
        <v>-4</v>
      </c>
      <c r="Z500" s="42" t="str">
        <f t="shared" si="66"/>
        <v>D. 240-500</v>
      </c>
      <c r="AA500" s="197">
        <v>281</v>
      </c>
      <c r="AB500" s="85">
        <f>IFERROR(Table14[[#This Row],[Phone number available]]/Table14[[#This Row],[Distinct leads]],0)</f>
        <v>1</v>
      </c>
      <c r="AC500" s="84">
        <v>61</v>
      </c>
      <c r="AD500" s="100">
        <f>IFERROR(Table14[[#This Row],[Email available]]/Table14[[#This Row],[Distinct leads]],0)</f>
        <v>0.21708185053380782</v>
      </c>
      <c r="AE500" s="81">
        <v>6</v>
      </c>
      <c r="AF500" s="102">
        <f>IFERROR(Table14[[#This Row],[HNI (as per customer segmentation)]]/Table14[[#This Row],[Phone number available]],0)</f>
        <v>2.1352313167259787E-2</v>
      </c>
      <c r="AG500" s="18">
        <v>80</v>
      </c>
      <c r="AH500" s="9">
        <f>IFERROR(Table14[[#This Row],[MB Registered]]/Table14[[#This Row],[Phone number available]],0)</f>
        <v>0.28469750889679718</v>
      </c>
      <c r="AI500" s="18">
        <v>24</v>
      </c>
      <c r="AJ500" s="9">
        <f>IFERROR(Table14[[#This Row],[IB Registered]]/Table14[[#This Row],[Phone number available]],0)</f>
        <v>8.5409252669039148E-2</v>
      </c>
      <c r="AK500" s="18">
        <v>250</v>
      </c>
      <c r="AL500" s="9">
        <f>IFERROR(Table14[[#This Row],[MB Eligible]]/Table14[[#This Row],[Phone number available]],0)</f>
        <v>0.88967971530249113</v>
      </c>
      <c r="AM500" s="18">
        <v>55</v>
      </c>
      <c r="AN500" s="82">
        <f>IFERROR(Table14[[#This Row],[IB Eligible]]/Table14[[#This Row],[Phone number available]],0)</f>
        <v>0.19572953736654805</v>
      </c>
      <c r="AO500" s="98">
        <f>Table14[[#This Row],[Phone number available]]/$AT$2</f>
        <v>0.48784722222222221</v>
      </c>
    </row>
    <row r="501" spans="1:41" x14ac:dyDescent="0.35">
      <c r="A501" s="11">
        <v>529</v>
      </c>
      <c r="B501" s="5" t="s">
        <v>184</v>
      </c>
      <c r="C501" s="5" t="s">
        <v>343</v>
      </c>
      <c r="D501" s="5" t="s">
        <v>832</v>
      </c>
      <c r="E501" s="6">
        <v>40700</v>
      </c>
      <c r="F501" s="7">
        <f t="shared" ca="1" si="62"/>
        <v>13</v>
      </c>
      <c r="G501" s="5">
        <v>5</v>
      </c>
      <c r="H50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01" s="57">
        <v>12.064068000000001</v>
      </c>
      <c r="J501" s="34">
        <v>0.57915899999999998</v>
      </c>
      <c r="K501" s="34">
        <f t="shared" si="63"/>
        <v>12.643227000000001</v>
      </c>
      <c r="L501" s="67">
        <f t="shared" si="60"/>
        <v>4.6363839814372648E-4</v>
      </c>
      <c r="M501" s="34">
        <v>16.782367000000001</v>
      </c>
      <c r="N501" s="79">
        <f t="shared" si="61"/>
        <v>3.142869879653129E-4</v>
      </c>
      <c r="O501" s="80">
        <v>2786</v>
      </c>
      <c r="P501" s="68">
        <f>Table14[[#This Row],[Customer Regisered on MB]]/$O$1</f>
        <v>9.433773790565481E-4</v>
      </c>
      <c r="Q501" s="194">
        <v>79</v>
      </c>
      <c r="R501" s="107">
        <v>67</v>
      </c>
      <c r="S501" s="107">
        <v>1</v>
      </c>
      <c r="T501" s="107">
        <v>3</v>
      </c>
      <c r="U501" s="195">
        <v>0</v>
      </c>
      <c r="V501" s="16">
        <f>SUM(Table14[[#This Row],[MB Registration]:[Standalone upsell + Rnwl]])</f>
        <v>150</v>
      </c>
      <c r="W501" s="8">
        <v>153</v>
      </c>
      <c r="X501" s="9">
        <f t="shared" si="64"/>
        <v>-2.0000000000000018E-2</v>
      </c>
      <c r="Y501" s="8">
        <f t="shared" si="65"/>
        <v>-3</v>
      </c>
      <c r="Z501" s="42" t="str">
        <f t="shared" si="66"/>
        <v>C. 100-250</v>
      </c>
      <c r="AA501" s="197">
        <v>153</v>
      </c>
      <c r="AB501" s="85">
        <f>IFERROR(Table14[[#This Row],[Phone number available]]/Table14[[#This Row],[Distinct leads]],0)</f>
        <v>1</v>
      </c>
      <c r="AC501" s="84">
        <v>39</v>
      </c>
      <c r="AD501" s="100">
        <f>IFERROR(Table14[[#This Row],[Email available]]/Table14[[#This Row],[Distinct leads]],0)</f>
        <v>0.25490196078431371</v>
      </c>
      <c r="AE501" s="81">
        <v>6</v>
      </c>
      <c r="AF501" s="102">
        <f>IFERROR(Table14[[#This Row],[HNI (as per customer segmentation)]]/Table14[[#This Row],[Phone number available]],0)</f>
        <v>3.9215686274509803E-2</v>
      </c>
      <c r="AG501" s="18">
        <v>37</v>
      </c>
      <c r="AH501" s="9">
        <f>IFERROR(Table14[[#This Row],[MB Registered]]/Table14[[#This Row],[Phone number available]],0)</f>
        <v>0.24183006535947713</v>
      </c>
      <c r="AI501" s="18">
        <v>7</v>
      </c>
      <c r="AJ501" s="9">
        <f>IFERROR(Table14[[#This Row],[IB Registered]]/Table14[[#This Row],[Phone number available]],0)</f>
        <v>4.5751633986928102E-2</v>
      </c>
      <c r="AK501" s="18">
        <v>132</v>
      </c>
      <c r="AL501" s="9">
        <f>IFERROR(Table14[[#This Row],[MB Eligible]]/Table14[[#This Row],[Phone number available]],0)</f>
        <v>0.86274509803921573</v>
      </c>
      <c r="AM501" s="18">
        <v>34</v>
      </c>
      <c r="AN501" s="82">
        <f>IFERROR(Table14[[#This Row],[IB Eligible]]/Table14[[#This Row],[Phone number available]],0)</f>
        <v>0.22222222222222221</v>
      </c>
      <c r="AO501" s="98">
        <f>Table14[[#This Row],[Phone number available]]/$AT$2</f>
        <v>0.265625</v>
      </c>
    </row>
    <row r="502" spans="1:41" x14ac:dyDescent="0.35">
      <c r="A502" s="11">
        <v>530</v>
      </c>
      <c r="B502" s="5" t="s">
        <v>315</v>
      </c>
      <c r="C502" s="5" t="s">
        <v>175</v>
      </c>
      <c r="D502" s="5" t="s">
        <v>833</v>
      </c>
      <c r="E502" s="6">
        <v>40996</v>
      </c>
      <c r="F502" s="7">
        <f t="shared" ca="1" si="62"/>
        <v>13</v>
      </c>
      <c r="G502" s="5">
        <v>5</v>
      </c>
      <c r="H50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02" s="57">
        <v>7.928776</v>
      </c>
      <c r="J502" s="34">
        <v>0.43887900000000002</v>
      </c>
      <c r="K502" s="34">
        <f t="shared" si="63"/>
        <v>8.3676549999999992</v>
      </c>
      <c r="L502" s="67">
        <f t="shared" si="60"/>
        <v>3.068493637280532E-4</v>
      </c>
      <c r="M502" s="34">
        <v>12.28037</v>
      </c>
      <c r="N502" s="79">
        <f t="shared" si="61"/>
        <v>2.2997712410886912E-4</v>
      </c>
      <c r="O502" s="80">
        <v>1660</v>
      </c>
      <c r="P502" s="68">
        <f>Table14[[#This Row],[Customer Regisered on MB]]/$O$1</f>
        <v>5.6209851013419598E-4</v>
      </c>
      <c r="Q502" s="194">
        <v>70</v>
      </c>
      <c r="R502" s="107">
        <v>77</v>
      </c>
      <c r="S502" s="107">
        <v>2</v>
      </c>
      <c r="T502" s="107">
        <v>3</v>
      </c>
      <c r="U502" s="195">
        <v>0</v>
      </c>
      <c r="V502" s="16">
        <f>SUM(Table14[[#This Row],[MB Registration]:[Standalone upsell + Rnwl]])</f>
        <v>152</v>
      </c>
      <c r="W502" s="8">
        <v>150</v>
      </c>
      <c r="X502" s="9">
        <f t="shared" si="64"/>
        <v>1.3157894736842146E-2</v>
      </c>
      <c r="Y502" s="8">
        <f t="shared" si="65"/>
        <v>2</v>
      </c>
      <c r="Z502" s="42" t="str">
        <f t="shared" si="66"/>
        <v>C. 100-250</v>
      </c>
      <c r="AA502" s="197">
        <v>150</v>
      </c>
      <c r="AB502" s="85">
        <f>IFERROR(Table14[[#This Row],[Phone number available]]/Table14[[#This Row],[Distinct leads]],0)</f>
        <v>1</v>
      </c>
      <c r="AC502" s="84">
        <v>38</v>
      </c>
      <c r="AD502" s="100">
        <f>IFERROR(Table14[[#This Row],[Email available]]/Table14[[#This Row],[Distinct leads]],0)</f>
        <v>0.25333333333333335</v>
      </c>
      <c r="AE502" s="81">
        <v>2</v>
      </c>
      <c r="AF502" s="102">
        <f>IFERROR(Table14[[#This Row],[HNI (as per customer segmentation)]]/Table14[[#This Row],[Phone number available]],0)</f>
        <v>1.3333333333333334E-2</v>
      </c>
      <c r="AG502" s="18">
        <v>20</v>
      </c>
      <c r="AH502" s="9">
        <f>IFERROR(Table14[[#This Row],[MB Registered]]/Table14[[#This Row],[Phone number available]],0)</f>
        <v>0.13333333333333333</v>
      </c>
      <c r="AI502" s="18">
        <v>14</v>
      </c>
      <c r="AJ502" s="9">
        <f>IFERROR(Table14[[#This Row],[IB Registered]]/Table14[[#This Row],[Phone number available]],0)</f>
        <v>9.3333333333333338E-2</v>
      </c>
      <c r="AK502" s="18">
        <v>129</v>
      </c>
      <c r="AL502" s="9">
        <f>IFERROR(Table14[[#This Row],[MB Eligible]]/Table14[[#This Row],[Phone number available]],0)</f>
        <v>0.86</v>
      </c>
      <c r="AM502" s="18">
        <v>31</v>
      </c>
      <c r="AN502" s="82">
        <f>IFERROR(Table14[[#This Row],[IB Eligible]]/Table14[[#This Row],[Phone number available]],0)</f>
        <v>0.20666666666666667</v>
      </c>
      <c r="AO502" s="98">
        <f>Table14[[#This Row],[Phone number available]]/$AT$2</f>
        <v>0.26041666666666669</v>
      </c>
    </row>
    <row r="503" spans="1:41" x14ac:dyDescent="0.35">
      <c r="A503" s="11">
        <v>531</v>
      </c>
      <c r="B503" s="5" t="s">
        <v>181</v>
      </c>
      <c r="C503" s="5" t="s">
        <v>175</v>
      </c>
      <c r="D503" s="5" t="s">
        <v>834</v>
      </c>
      <c r="E503" s="6">
        <v>24471</v>
      </c>
      <c r="F503" s="7">
        <f t="shared" ca="1" si="62"/>
        <v>58</v>
      </c>
      <c r="G503" s="5">
        <v>5</v>
      </c>
      <c r="H50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03" s="57">
        <v>21.572372999999999</v>
      </c>
      <c r="J503" s="34">
        <v>1.0058959999999999</v>
      </c>
      <c r="K503" s="34">
        <f t="shared" si="63"/>
        <v>22.578268999999999</v>
      </c>
      <c r="L503" s="67">
        <f t="shared" si="60"/>
        <v>8.2796523957199815E-4</v>
      </c>
      <c r="M503" s="34">
        <v>23.827611000000001</v>
      </c>
      <c r="N503" s="79">
        <f t="shared" si="61"/>
        <v>4.462247841200921E-4</v>
      </c>
      <c r="O503" s="80">
        <v>1546</v>
      </c>
      <c r="P503" s="68">
        <f>Table14[[#This Row],[Customer Regisered on MB]]/$O$1</f>
        <v>5.2349656425751021E-4</v>
      </c>
      <c r="Q503" s="194">
        <v>125</v>
      </c>
      <c r="R503" s="107">
        <v>128</v>
      </c>
      <c r="S503" s="107">
        <v>3</v>
      </c>
      <c r="T503" s="107">
        <v>11</v>
      </c>
      <c r="U503" s="195">
        <v>0</v>
      </c>
      <c r="V503" s="16">
        <f>SUM(Table14[[#This Row],[MB Registration]:[Standalone upsell + Rnwl]])</f>
        <v>267</v>
      </c>
      <c r="W503" s="8">
        <v>261</v>
      </c>
      <c r="X503" s="9">
        <f t="shared" si="64"/>
        <v>2.2471910112359605E-2</v>
      </c>
      <c r="Y503" s="8">
        <f t="shared" si="65"/>
        <v>6</v>
      </c>
      <c r="Z503" s="42" t="str">
        <f t="shared" si="66"/>
        <v>D. 240-500</v>
      </c>
      <c r="AA503" s="197">
        <v>261</v>
      </c>
      <c r="AB503" s="85">
        <f>IFERROR(Table14[[#This Row],[Phone number available]]/Table14[[#This Row],[Distinct leads]],0)</f>
        <v>1</v>
      </c>
      <c r="AC503" s="84">
        <v>45</v>
      </c>
      <c r="AD503" s="100">
        <f>IFERROR(Table14[[#This Row],[Email available]]/Table14[[#This Row],[Distinct leads]],0)</f>
        <v>0.17241379310344829</v>
      </c>
      <c r="AE503" s="81">
        <v>8</v>
      </c>
      <c r="AF503" s="102">
        <f>IFERROR(Table14[[#This Row],[HNI (as per customer segmentation)]]/Table14[[#This Row],[Phone number available]],0)</f>
        <v>3.0651340996168581E-2</v>
      </c>
      <c r="AG503" s="18">
        <v>49</v>
      </c>
      <c r="AH503" s="9">
        <f>IFERROR(Table14[[#This Row],[MB Registered]]/Table14[[#This Row],[Phone number available]],0)</f>
        <v>0.18773946360153257</v>
      </c>
      <c r="AI503" s="18">
        <v>15</v>
      </c>
      <c r="AJ503" s="9">
        <f>IFERROR(Table14[[#This Row],[IB Registered]]/Table14[[#This Row],[Phone number available]],0)</f>
        <v>5.7471264367816091E-2</v>
      </c>
      <c r="AK503" s="18">
        <v>211</v>
      </c>
      <c r="AL503" s="9">
        <f>IFERROR(Table14[[#This Row],[MB Eligible]]/Table14[[#This Row],[Phone number available]],0)</f>
        <v>0.80842911877394641</v>
      </c>
      <c r="AM503" s="18">
        <v>37</v>
      </c>
      <c r="AN503" s="82">
        <f>IFERROR(Table14[[#This Row],[IB Eligible]]/Table14[[#This Row],[Phone number available]],0)</f>
        <v>0.1417624521072797</v>
      </c>
      <c r="AO503" s="98">
        <f>Table14[[#This Row],[Phone number available]]/$AT$2</f>
        <v>0.453125</v>
      </c>
    </row>
    <row r="504" spans="1:41" x14ac:dyDescent="0.35">
      <c r="A504" s="11">
        <v>532</v>
      </c>
      <c r="B504" s="5" t="s">
        <v>179</v>
      </c>
      <c r="C504" s="5" t="s">
        <v>175</v>
      </c>
      <c r="D504" s="5" t="s">
        <v>194</v>
      </c>
      <c r="E504" s="6">
        <v>26026</v>
      </c>
      <c r="F504" s="7">
        <f t="shared" ca="1" si="62"/>
        <v>54</v>
      </c>
      <c r="G504" s="5">
        <v>6</v>
      </c>
      <c r="H50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04" s="57">
        <v>34.203018999999998</v>
      </c>
      <c r="J504" s="34">
        <v>1.745088</v>
      </c>
      <c r="K504" s="34">
        <f t="shared" si="63"/>
        <v>35.948107</v>
      </c>
      <c r="L504" s="67">
        <f t="shared" si="60"/>
        <v>1.318249110435119E-3</v>
      </c>
      <c r="M504" s="34">
        <v>46.367660999999998</v>
      </c>
      <c r="N504" s="79">
        <f t="shared" si="61"/>
        <v>8.6833713710865142E-4</v>
      </c>
      <c r="O504" s="80">
        <v>1820</v>
      </c>
      <c r="P504" s="68">
        <f>Table14[[#This Row],[Customer Regisered on MB]]/$O$1</f>
        <v>6.1627667978568469E-4</v>
      </c>
      <c r="Q504" s="194">
        <v>61</v>
      </c>
      <c r="R504" s="107">
        <v>237</v>
      </c>
      <c r="S504" s="107">
        <v>5</v>
      </c>
      <c r="T504" s="107">
        <v>41</v>
      </c>
      <c r="U504" s="195">
        <v>0</v>
      </c>
      <c r="V504" s="16">
        <f>SUM(Table14[[#This Row],[MB Registration]:[Standalone upsell + Rnwl]])</f>
        <v>344</v>
      </c>
      <c r="W504" s="8">
        <v>328</v>
      </c>
      <c r="X504" s="9">
        <f t="shared" si="64"/>
        <v>4.6511627906976716E-2</v>
      </c>
      <c r="Y504" s="8">
        <f t="shared" si="65"/>
        <v>16</v>
      </c>
      <c r="Z504" s="42" t="str">
        <f t="shared" si="66"/>
        <v>D. 240-500</v>
      </c>
      <c r="AA504" s="197">
        <v>328</v>
      </c>
      <c r="AB504" s="85">
        <f>IFERROR(Table14[[#This Row],[Phone number available]]/Table14[[#This Row],[Distinct leads]],0)</f>
        <v>1</v>
      </c>
      <c r="AC504" s="84">
        <v>91</v>
      </c>
      <c r="AD504" s="100">
        <f>IFERROR(Table14[[#This Row],[Email available]]/Table14[[#This Row],[Distinct leads]],0)</f>
        <v>0.27743902439024393</v>
      </c>
      <c r="AE504" s="81">
        <v>13</v>
      </c>
      <c r="AF504" s="102">
        <f>IFERROR(Table14[[#This Row],[HNI (as per customer segmentation)]]/Table14[[#This Row],[Phone number available]],0)</f>
        <v>3.9634146341463415E-2</v>
      </c>
      <c r="AG504" s="18">
        <v>104</v>
      </c>
      <c r="AH504" s="9">
        <f>IFERROR(Table14[[#This Row],[MB Registered]]/Table14[[#This Row],[Phone number available]],0)</f>
        <v>0.31707317073170732</v>
      </c>
      <c r="AI504" s="18">
        <v>37</v>
      </c>
      <c r="AJ504" s="9">
        <f>IFERROR(Table14[[#This Row],[IB Registered]]/Table14[[#This Row],[Phone number available]],0)</f>
        <v>0.11280487804878049</v>
      </c>
      <c r="AK504" s="18">
        <v>231</v>
      </c>
      <c r="AL504" s="9">
        <f>IFERROR(Table14[[#This Row],[MB Eligible]]/Table14[[#This Row],[Phone number available]],0)</f>
        <v>0.70426829268292679</v>
      </c>
      <c r="AM504" s="18">
        <v>86</v>
      </c>
      <c r="AN504" s="82">
        <f>IFERROR(Table14[[#This Row],[IB Eligible]]/Table14[[#This Row],[Phone number available]],0)</f>
        <v>0.26219512195121952</v>
      </c>
      <c r="AO504" s="98">
        <f>Table14[[#This Row],[Phone number available]]/$AT$2</f>
        <v>0.56944444444444442</v>
      </c>
    </row>
    <row r="505" spans="1:41" x14ac:dyDescent="0.35">
      <c r="A505" s="11">
        <v>533</v>
      </c>
      <c r="B505" s="5" t="s">
        <v>190</v>
      </c>
      <c r="C505" s="5" t="s">
        <v>343</v>
      </c>
      <c r="D505" s="5" t="s">
        <v>835</v>
      </c>
      <c r="E505" s="6">
        <v>26639</v>
      </c>
      <c r="F505" s="7">
        <f t="shared" ca="1" si="62"/>
        <v>52</v>
      </c>
      <c r="G505" s="5">
        <v>7</v>
      </c>
      <c r="H50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05" s="57">
        <v>27.570550000000001</v>
      </c>
      <c r="J505" s="34">
        <v>1.4405060000000001</v>
      </c>
      <c r="K505" s="34">
        <f t="shared" si="63"/>
        <v>29.011056</v>
      </c>
      <c r="L505" s="67">
        <f t="shared" si="60"/>
        <v>1.0638612699351156E-3</v>
      </c>
      <c r="M505" s="34">
        <v>25.591238000000001</v>
      </c>
      <c r="N505" s="79">
        <f t="shared" si="61"/>
        <v>4.792526053877536E-4</v>
      </c>
      <c r="O505" s="80">
        <v>2323</v>
      </c>
      <c r="P505" s="68">
        <f>Table14[[#This Row],[Customer Regisered on MB]]/$O$1</f>
        <v>7.865993006275525E-4</v>
      </c>
      <c r="Q505" s="194">
        <v>235</v>
      </c>
      <c r="R505" s="107">
        <v>119</v>
      </c>
      <c r="S505" s="107">
        <v>9</v>
      </c>
      <c r="T505" s="107">
        <v>12</v>
      </c>
      <c r="U505" s="195">
        <v>0</v>
      </c>
      <c r="V505" s="16">
        <f>SUM(Table14[[#This Row],[MB Registration]:[Standalone upsell + Rnwl]])</f>
        <v>375</v>
      </c>
      <c r="W505" s="8">
        <v>370</v>
      </c>
      <c r="X505" s="9">
        <f t="shared" si="64"/>
        <v>1.3333333333333308E-2</v>
      </c>
      <c r="Y505" s="8">
        <f t="shared" si="65"/>
        <v>5</v>
      </c>
      <c r="Z505" s="42" t="str">
        <f t="shared" si="66"/>
        <v>D. 240-500</v>
      </c>
      <c r="AA505" s="197">
        <v>370</v>
      </c>
      <c r="AB505" s="85">
        <f>IFERROR(Table14[[#This Row],[Phone number available]]/Table14[[#This Row],[Distinct leads]],0)</f>
        <v>1</v>
      </c>
      <c r="AC505" s="84">
        <v>76</v>
      </c>
      <c r="AD505" s="100">
        <f>IFERROR(Table14[[#This Row],[Email available]]/Table14[[#This Row],[Distinct leads]],0)</f>
        <v>0.20540540540540542</v>
      </c>
      <c r="AE505" s="81">
        <v>7</v>
      </c>
      <c r="AF505" s="102">
        <f>IFERROR(Table14[[#This Row],[HNI (as per customer segmentation)]]/Table14[[#This Row],[Phone number available]],0)</f>
        <v>1.891891891891892E-2</v>
      </c>
      <c r="AG505" s="18">
        <v>49</v>
      </c>
      <c r="AH505" s="9">
        <f>IFERROR(Table14[[#This Row],[MB Registered]]/Table14[[#This Row],[Phone number available]],0)</f>
        <v>0.13243243243243244</v>
      </c>
      <c r="AI505" s="18">
        <v>17</v>
      </c>
      <c r="AJ505" s="9">
        <f>IFERROR(Table14[[#This Row],[IB Registered]]/Table14[[#This Row],[Phone number available]],0)</f>
        <v>4.5945945945945948E-2</v>
      </c>
      <c r="AK505" s="18">
        <v>315</v>
      </c>
      <c r="AL505" s="9">
        <f>IFERROR(Table14[[#This Row],[MB Eligible]]/Table14[[#This Row],[Phone number available]],0)</f>
        <v>0.85135135135135132</v>
      </c>
      <c r="AM505" s="18">
        <v>80</v>
      </c>
      <c r="AN505" s="82">
        <f>IFERROR(Table14[[#This Row],[IB Eligible]]/Table14[[#This Row],[Phone number available]],0)</f>
        <v>0.21621621621621623</v>
      </c>
      <c r="AO505" s="98">
        <f>Table14[[#This Row],[Phone number available]]/$AT$2</f>
        <v>0.64236111111111116</v>
      </c>
    </row>
    <row r="506" spans="1:41" x14ac:dyDescent="0.35">
      <c r="A506" s="11">
        <v>534</v>
      </c>
      <c r="B506" s="5" t="s">
        <v>188</v>
      </c>
      <c r="C506" s="5" t="s">
        <v>343</v>
      </c>
      <c r="D506" s="5" t="s">
        <v>836</v>
      </c>
      <c r="E506" s="6">
        <v>24932</v>
      </c>
      <c r="F506" s="7">
        <f t="shared" ca="1" si="62"/>
        <v>57</v>
      </c>
      <c r="G506" s="5">
        <v>7</v>
      </c>
      <c r="H50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06" s="57">
        <v>24.79</v>
      </c>
      <c r="J506" s="34">
        <v>0.74689300000000003</v>
      </c>
      <c r="K506" s="34">
        <f t="shared" si="63"/>
        <v>25.536892999999999</v>
      </c>
      <c r="L506" s="67">
        <f t="shared" si="60"/>
        <v>9.3646061753757486E-4</v>
      </c>
      <c r="M506" s="34">
        <v>27.504218000000002</v>
      </c>
      <c r="N506" s="79">
        <f t="shared" si="61"/>
        <v>5.1507739233454632E-4</v>
      </c>
      <c r="O506" s="80">
        <v>1809</v>
      </c>
      <c r="P506" s="68">
        <f>Table14[[#This Row],[Customer Regisered on MB]]/$O$1</f>
        <v>6.125519306221448E-4</v>
      </c>
      <c r="Q506" s="194">
        <v>119</v>
      </c>
      <c r="R506" s="107">
        <v>137</v>
      </c>
      <c r="S506" s="107">
        <v>3</v>
      </c>
      <c r="T506" s="107">
        <v>17</v>
      </c>
      <c r="U506" s="195">
        <v>0</v>
      </c>
      <c r="V506" s="16">
        <f>SUM(Table14[[#This Row],[MB Registration]:[Standalone upsell + Rnwl]])</f>
        <v>276</v>
      </c>
      <c r="W506" s="8">
        <v>273</v>
      </c>
      <c r="X506" s="9">
        <f t="shared" si="64"/>
        <v>1.0869565217391353E-2</v>
      </c>
      <c r="Y506" s="8">
        <f t="shared" si="65"/>
        <v>3</v>
      </c>
      <c r="Z506" s="42" t="str">
        <f t="shared" si="66"/>
        <v>D. 240-500</v>
      </c>
      <c r="AA506" s="197">
        <v>273</v>
      </c>
      <c r="AB506" s="85">
        <f>IFERROR(Table14[[#This Row],[Phone number available]]/Table14[[#This Row],[Distinct leads]],0)</f>
        <v>1</v>
      </c>
      <c r="AC506" s="84">
        <v>33</v>
      </c>
      <c r="AD506" s="100">
        <f>IFERROR(Table14[[#This Row],[Email available]]/Table14[[#This Row],[Distinct leads]],0)</f>
        <v>0.12087912087912088</v>
      </c>
      <c r="AE506" s="81">
        <v>3</v>
      </c>
      <c r="AF506" s="102">
        <f>IFERROR(Table14[[#This Row],[HNI (as per customer segmentation)]]/Table14[[#This Row],[Phone number available]],0)</f>
        <v>1.098901098901099E-2</v>
      </c>
      <c r="AG506" s="18">
        <v>51</v>
      </c>
      <c r="AH506" s="9">
        <f>IFERROR(Table14[[#This Row],[MB Registered]]/Table14[[#This Row],[Phone number available]],0)</f>
        <v>0.18681318681318682</v>
      </c>
      <c r="AI506" s="18">
        <v>9</v>
      </c>
      <c r="AJ506" s="9">
        <f>IFERROR(Table14[[#This Row],[IB Registered]]/Table14[[#This Row],[Phone number available]],0)</f>
        <v>3.2967032967032968E-2</v>
      </c>
      <c r="AK506" s="18">
        <v>217</v>
      </c>
      <c r="AL506" s="9">
        <f>IFERROR(Table14[[#This Row],[MB Eligible]]/Table14[[#This Row],[Phone number available]],0)</f>
        <v>0.79487179487179482</v>
      </c>
      <c r="AM506" s="18">
        <v>31</v>
      </c>
      <c r="AN506" s="82">
        <f>IFERROR(Table14[[#This Row],[IB Eligible]]/Table14[[#This Row],[Phone number available]],0)</f>
        <v>0.11355311355311355</v>
      </c>
      <c r="AO506" s="98">
        <f>Table14[[#This Row],[Phone number available]]/$AT$2</f>
        <v>0.47395833333333331</v>
      </c>
    </row>
    <row r="507" spans="1:41" x14ac:dyDescent="0.35">
      <c r="A507" s="11">
        <v>535</v>
      </c>
      <c r="B507" s="5" t="s">
        <v>314</v>
      </c>
      <c r="C507" s="5" t="s">
        <v>356</v>
      </c>
      <c r="D507" s="5" t="s">
        <v>837</v>
      </c>
      <c r="E507" s="6">
        <v>28120</v>
      </c>
      <c r="F507" s="7">
        <f t="shared" ca="1" si="62"/>
        <v>48</v>
      </c>
      <c r="G507" s="5">
        <v>9</v>
      </c>
      <c r="H50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07" s="57">
        <v>23.767016999999999</v>
      </c>
      <c r="J507" s="34">
        <v>10.060508</v>
      </c>
      <c r="K507" s="34">
        <f t="shared" si="63"/>
        <v>33.827525000000001</v>
      </c>
      <c r="L507" s="67">
        <f t="shared" si="60"/>
        <v>1.240485479234602E-3</v>
      </c>
      <c r="M507" s="34">
        <v>207.455499</v>
      </c>
      <c r="N507" s="79">
        <f t="shared" si="61"/>
        <v>3.8850636455245546E-3</v>
      </c>
      <c r="O507" s="80">
        <v>5581</v>
      </c>
      <c r="P507" s="68">
        <f>Table14[[#This Row],[Customer Regisered on MB]]/$O$1</f>
        <v>1.8898022801559925E-3</v>
      </c>
      <c r="Q507" s="194">
        <v>27</v>
      </c>
      <c r="R507" s="107">
        <v>166</v>
      </c>
      <c r="S507" s="107">
        <v>37</v>
      </c>
      <c r="T507" s="107">
        <v>11</v>
      </c>
      <c r="U507" s="195">
        <v>0</v>
      </c>
      <c r="V507" s="16">
        <f>SUM(Table14[[#This Row],[MB Registration]:[Standalone upsell + Rnwl]])</f>
        <v>241</v>
      </c>
      <c r="W507" s="8">
        <v>247</v>
      </c>
      <c r="X507" s="9">
        <f t="shared" si="64"/>
        <v>-2.4896265560165887E-2</v>
      </c>
      <c r="Y507" s="8">
        <f t="shared" si="65"/>
        <v>-6</v>
      </c>
      <c r="Z507" s="42" t="str">
        <f t="shared" si="66"/>
        <v>C. 100-250</v>
      </c>
      <c r="AA507" s="197">
        <v>247</v>
      </c>
      <c r="AB507" s="85">
        <f>IFERROR(Table14[[#This Row],[Phone number available]]/Table14[[#This Row],[Distinct leads]],0)</f>
        <v>1</v>
      </c>
      <c r="AC507" s="84">
        <v>110</v>
      </c>
      <c r="AD507" s="100">
        <f>IFERROR(Table14[[#This Row],[Email available]]/Table14[[#This Row],[Distinct leads]],0)</f>
        <v>0.44534412955465585</v>
      </c>
      <c r="AE507" s="81">
        <v>19</v>
      </c>
      <c r="AF507" s="102">
        <f>IFERROR(Table14[[#This Row],[HNI (as per customer segmentation)]]/Table14[[#This Row],[Phone number available]],0)</f>
        <v>7.6923076923076927E-2</v>
      </c>
      <c r="AG507" s="18">
        <v>140</v>
      </c>
      <c r="AH507" s="9">
        <f>IFERROR(Table14[[#This Row],[MB Registered]]/Table14[[#This Row],[Phone number available]],0)</f>
        <v>0.5668016194331984</v>
      </c>
      <c r="AI507" s="18">
        <v>81</v>
      </c>
      <c r="AJ507" s="9">
        <f>IFERROR(Table14[[#This Row],[IB Registered]]/Table14[[#This Row],[Phone number available]],0)</f>
        <v>0.32793522267206476</v>
      </c>
      <c r="AK507" s="18">
        <v>173</v>
      </c>
      <c r="AL507" s="9">
        <f>IFERROR(Table14[[#This Row],[MB Eligible]]/Table14[[#This Row],[Phone number available]],0)</f>
        <v>0.70040485829959509</v>
      </c>
      <c r="AM507" s="18">
        <v>104</v>
      </c>
      <c r="AN507" s="82">
        <f>IFERROR(Table14[[#This Row],[IB Eligible]]/Table14[[#This Row],[Phone number available]],0)</f>
        <v>0.42105263157894735</v>
      </c>
      <c r="AO507" s="98">
        <f>Table14[[#This Row],[Phone number available]]/$AT$2</f>
        <v>0.42881944444444442</v>
      </c>
    </row>
    <row r="508" spans="1:41" x14ac:dyDescent="0.35">
      <c r="A508" s="11">
        <v>536</v>
      </c>
      <c r="B508" s="5" t="s">
        <v>188</v>
      </c>
      <c r="C508" s="5" t="s">
        <v>343</v>
      </c>
      <c r="D508" s="5" t="s">
        <v>838</v>
      </c>
      <c r="E508" s="6">
        <v>28422</v>
      </c>
      <c r="F508" s="7">
        <f t="shared" ca="1" si="62"/>
        <v>47</v>
      </c>
      <c r="G508" s="5">
        <v>4</v>
      </c>
      <c r="H508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508" s="57">
        <v>9.8432309999999994</v>
      </c>
      <c r="J508" s="34">
        <v>0.108627</v>
      </c>
      <c r="K508" s="34">
        <f t="shared" si="63"/>
        <v>9.9518579999999996</v>
      </c>
      <c r="L508" s="67">
        <f t="shared" si="60"/>
        <v>3.649434991299159E-4</v>
      </c>
      <c r="M508" s="34">
        <v>17.721522</v>
      </c>
      <c r="N508" s="79">
        <f t="shared" si="61"/>
        <v>3.3187474517396904E-4</v>
      </c>
      <c r="O508" s="80">
        <v>847</v>
      </c>
      <c r="P508" s="68">
        <f>Table14[[#This Row],[Customer Regisered on MB]]/$O$1</f>
        <v>2.8680568559256867E-4</v>
      </c>
      <c r="Q508" s="194">
        <v>15</v>
      </c>
      <c r="R508" s="107">
        <v>101</v>
      </c>
      <c r="S508" s="107">
        <v>1</v>
      </c>
      <c r="T508" s="107">
        <v>7</v>
      </c>
      <c r="U508" s="195">
        <v>0</v>
      </c>
      <c r="V508" s="16">
        <f>SUM(Table14[[#This Row],[MB Registration]:[Standalone upsell + Rnwl]])</f>
        <v>124</v>
      </c>
      <c r="W508" s="8">
        <v>126</v>
      </c>
      <c r="X508" s="9">
        <f t="shared" si="64"/>
        <v>-1.6129032258064502E-2</v>
      </c>
      <c r="Y508" s="8">
        <f t="shared" si="65"/>
        <v>-2</v>
      </c>
      <c r="Z508" s="42" t="str">
        <f t="shared" si="66"/>
        <v>C. 100-250</v>
      </c>
      <c r="AA508" s="197">
        <v>125</v>
      </c>
      <c r="AB508" s="85">
        <f>IFERROR(Table14[[#This Row],[Phone number available]]/Table14[[#This Row],[Distinct leads]],0)</f>
        <v>0.99206349206349209</v>
      </c>
      <c r="AC508" s="84">
        <v>15</v>
      </c>
      <c r="AD508" s="100">
        <f>IFERROR(Table14[[#This Row],[Email available]]/Table14[[#This Row],[Distinct leads]],0)</f>
        <v>0.11904761904761904</v>
      </c>
      <c r="AE508" s="81">
        <v>6</v>
      </c>
      <c r="AF508" s="102">
        <f>IFERROR(Table14[[#This Row],[HNI (as per customer segmentation)]]/Table14[[#This Row],[Phone number available]],0)</f>
        <v>4.8000000000000001E-2</v>
      </c>
      <c r="AG508" s="18">
        <v>57</v>
      </c>
      <c r="AH508" s="9">
        <f>IFERROR(Table14[[#This Row],[MB Registered]]/Table14[[#This Row],[Phone number available]],0)</f>
        <v>0.45600000000000002</v>
      </c>
      <c r="AI508" s="18">
        <v>11</v>
      </c>
      <c r="AJ508" s="9">
        <f>IFERROR(Table14[[#This Row],[IB Registered]]/Table14[[#This Row],[Phone number available]],0)</f>
        <v>8.7999999999999995E-2</v>
      </c>
      <c r="AK508" s="18">
        <v>92</v>
      </c>
      <c r="AL508" s="9">
        <f>IFERROR(Table14[[#This Row],[MB Eligible]]/Table14[[#This Row],[Phone number available]],0)</f>
        <v>0.73599999999999999</v>
      </c>
      <c r="AM508" s="18">
        <v>17</v>
      </c>
      <c r="AN508" s="82">
        <f>IFERROR(Table14[[#This Row],[IB Eligible]]/Table14[[#This Row],[Phone number available]],0)</f>
        <v>0.13600000000000001</v>
      </c>
      <c r="AO508" s="98">
        <f>Table14[[#This Row],[Phone number available]]/$AT$2</f>
        <v>0.2170138888888889</v>
      </c>
    </row>
    <row r="509" spans="1:41" x14ac:dyDescent="0.35">
      <c r="A509" s="11">
        <v>537</v>
      </c>
      <c r="B509" s="5" t="s">
        <v>313</v>
      </c>
      <c r="C509" s="5" t="s">
        <v>340</v>
      </c>
      <c r="D509" s="5" t="s">
        <v>839</v>
      </c>
      <c r="E509" s="6">
        <v>28639</v>
      </c>
      <c r="F509" s="7">
        <f t="shared" ca="1" si="62"/>
        <v>47</v>
      </c>
      <c r="G509" s="5">
        <v>12</v>
      </c>
      <c r="H509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509" s="57">
        <v>26.997864</v>
      </c>
      <c r="J509" s="34">
        <v>14.144463</v>
      </c>
      <c r="K509" s="34">
        <f t="shared" si="63"/>
        <v>41.142327000000002</v>
      </c>
      <c r="L509" s="67">
        <f t="shared" si="60"/>
        <v>1.5087257854490303E-3</v>
      </c>
      <c r="M509" s="34">
        <v>148.01296099999999</v>
      </c>
      <c r="N509" s="79">
        <f t="shared" si="61"/>
        <v>2.7718704812329108E-3</v>
      </c>
      <c r="O509" s="80">
        <v>3653</v>
      </c>
      <c r="P509" s="68">
        <f>Table14[[#This Row],[Customer Regisered on MB]]/$O$1</f>
        <v>1.2369553358555529E-3</v>
      </c>
      <c r="Q509" s="194">
        <v>63</v>
      </c>
      <c r="R509" s="107">
        <v>122</v>
      </c>
      <c r="S509" s="107">
        <v>12</v>
      </c>
      <c r="T509" s="107">
        <v>10</v>
      </c>
      <c r="U509" s="195">
        <v>0</v>
      </c>
      <c r="V509" s="16">
        <f>SUM(Table14[[#This Row],[MB Registration]:[Standalone upsell + Rnwl]])</f>
        <v>207</v>
      </c>
      <c r="W509" s="8">
        <v>211</v>
      </c>
      <c r="X509" s="9">
        <f t="shared" si="64"/>
        <v>-1.9323671497584627E-2</v>
      </c>
      <c r="Y509" s="8">
        <f t="shared" si="65"/>
        <v>-4</v>
      </c>
      <c r="Z509" s="42" t="str">
        <f t="shared" si="66"/>
        <v>C. 100-250</v>
      </c>
      <c r="AA509" s="197">
        <v>211</v>
      </c>
      <c r="AB509" s="85">
        <f>IFERROR(Table14[[#This Row],[Phone number available]]/Table14[[#This Row],[Distinct leads]],0)</f>
        <v>1</v>
      </c>
      <c r="AC509" s="84">
        <v>125</v>
      </c>
      <c r="AD509" s="100">
        <f>IFERROR(Table14[[#This Row],[Email available]]/Table14[[#This Row],[Distinct leads]],0)</f>
        <v>0.59241706161137442</v>
      </c>
      <c r="AE509" s="81">
        <v>29</v>
      </c>
      <c r="AF509" s="102">
        <f>IFERROR(Table14[[#This Row],[HNI (as per customer segmentation)]]/Table14[[#This Row],[Phone number available]],0)</f>
        <v>0.13744075829383887</v>
      </c>
      <c r="AG509" s="18">
        <v>79</v>
      </c>
      <c r="AH509" s="9">
        <f>IFERROR(Table14[[#This Row],[MB Registered]]/Table14[[#This Row],[Phone number available]],0)</f>
        <v>0.37440758293838861</v>
      </c>
      <c r="AI509" s="18">
        <v>54</v>
      </c>
      <c r="AJ509" s="9">
        <f>IFERROR(Table14[[#This Row],[IB Registered]]/Table14[[#This Row],[Phone number available]],0)</f>
        <v>0.25592417061611372</v>
      </c>
      <c r="AK509" s="18">
        <v>162</v>
      </c>
      <c r="AL509" s="9">
        <f>IFERROR(Table14[[#This Row],[MB Eligible]]/Table14[[#This Row],[Phone number available]],0)</f>
        <v>0.76777251184834128</v>
      </c>
      <c r="AM509" s="18">
        <v>107</v>
      </c>
      <c r="AN509" s="82">
        <f>IFERROR(Table14[[#This Row],[IB Eligible]]/Table14[[#This Row],[Phone number available]],0)</f>
        <v>0.50710900473933651</v>
      </c>
      <c r="AO509" s="98">
        <f>Table14[[#This Row],[Phone number available]]/$AT$2</f>
        <v>0.36631944444444442</v>
      </c>
    </row>
    <row r="510" spans="1:41" x14ac:dyDescent="0.35">
      <c r="A510" s="11">
        <v>538</v>
      </c>
      <c r="B510" s="5" t="s">
        <v>188</v>
      </c>
      <c r="C510" s="5" t="s">
        <v>343</v>
      </c>
      <c r="D510" s="5" t="s">
        <v>840</v>
      </c>
      <c r="E510" s="6">
        <v>28802</v>
      </c>
      <c r="F510" s="7">
        <f t="shared" ca="1" si="62"/>
        <v>46</v>
      </c>
      <c r="G510" s="5">
        <v>4</v>
      </c>
      <c r="H510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510" s="57">
        <v>21.325399000000001</v>
      </c>
      <c r="J510" s="34">
        <v>0.49799900000000002</v>
      </c>
      <c r="K510" s="34">
        <f t="shared" si="63"/>
        <v>21.823398000000001</v>
      </c>
      <c r="L510" s="67">
        <f t="shared" si="60"/>
        <v>8.0028344747531651E-4</v>
      </c>
      <c r="M510" s="34">
        <v>23.519537</v>
      </c>
      <c r="N510" s="79">
        <f t="shared" si="61"/>
        <v>4.404554162156465E-4</v>
      </c>
      <c r="O510" s="80">
        <v>1069</v>
      </c>
      <c r="P510" s="68">
        <f>Table14[[#This Row],[Customer Regisered on MB]]/$O$1</f>
        <v>3.619778959840093E-4</v>
      </c>
      <c r="Q510" s="194">
        <v>17</v>
      </c>
      <c r="R510" s="107">
        <v>87</v>
      </c>
      <c r="S510" s="107">
        <v>7</v>
      </c>
      <c r="T510" s="107">
        <v>8</v>
      </c>
      <c r="U510" s="195">
        <v>0</v>
      </c>
      <c r="V510" s="16">
        <f>SUM(Table14[[#This Row],[MB Registration]:[Standalone upsell + Rnwl]])</f>
        <v>119</v>
      </c>
      <c r="W510" s="8">
        <v>120</v>
      </c>
      <c r="X510" s="9">
        <f t="shared" si="64"/>
        <v>-8.4033613445377853E-3</v>
      </c>
      <c r="Y510" s="8">
        <f t="shared" si="65"/>
        <v>-1</v>
      </c>
      <c r="Z510" s="42" t="str">
        <f t="shared" si="66"/>
        <v>C. 100-250</v>
      </c>
      <c r="AA510" s="197">
        <v>120</v>
      </c>
      <c r="AB510" s="85">
        <f>IFERROR(Table14[[#This Row],[Phone number available]]/Table14[[#This Row],[Distinct leads]],0)</f>
        <v>1</v>
      </c>
      <c r="AC510" s="84">
        <v>36</v>
      </c>
      <c r="AD510" s="100">
        <f>IFERROR(Table14[[#This Row],[Email available]]/Table14[[#This Row],[Distinct leads]],0)</f>
        <v>0.3</v>
      </c>
      <c r="AE510" s="81">
        <v>14</v>
      </c>
      <c r="AF510" s="102">
        <f>IFERROR(Table14[[#This Row],[HNI (as per customer segmentation)]]/Table14[[#This Row],[Phone number available]],0)</f>
        <v>0.11666666666666667</v>
      </c>
      <c r="AG510" s="18">
        <v>60</v>
      </c>
      <c r="AH510" s="9">
        <f>IFERROR(Table14[[#This Row],[MB Registered]]/Table14[[#This Row],[Phone number available]],0)</f>
        <v>0.5</v>
      </c>
      <c r="AI510" s="18">
        <v>15</v>
      </c>
      <c r="AJ510" s="9">
        <f>IFERROR(Table14[[#This Row],[IB Registered]]/Table14[[#This Row],[Phone number available]],0)</f>
        <v>0.125</v>
      </c>
      <c r="AK510" s="18">
        <v>91</v>
      </c>
      <c r="AL510" s="9">
        <f>IFERROR(Table14[[#This Row],[MB Eligible]]/Table14[[#This Row],[Phone number available]],0)</f>
        <v>0.7583333333333333</v>
      </c>
      <c r="AM510" s="18">
        <v>30</v>
      </c>
      <c r="AN510" s="82">
        <f>IFERROR(Table14[[#This Row],[IB Eligible]]/Table14[[#This Row],[Phone number available]],0)</f>
        <v>0.25</v>
      </c>
      <c r="AO510" s="98">
        <f>Table14[[#This Row],[Phone number available]]/$AT$2</f>
        <v>0.20833333333333334</v>
      </c>
    </row>
    <row r="511" spans="1:41" x14ac:dyDescent="0.35">
      <c r="A511" s="11">
        <v>539</v>
      </c>
      <c r="B511" s="5" t="s">
        <v>174</v>
      </c>
      <c r="C511" s="5" t="s">
        <v>343</v>
      </c>
      <c r="D511" s="5" t="s">
        <v>841</v>
      </c>
      <c r="E511" s="6">
        <v>31137</v>
      </c>
      <c r="F511" s="7">
        <f t="shared" ca="1" si="62"/>
        <v>40</v>
      </c>
      <c r="G511" s="5">
        <v>4</v>
      </c>
      <c r="H511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511" s="57">
        <v>9.4538010000000003</v>
      </c>
      <c r="J511" s="34">
        <v>0.34116999999999997</v>
      </c>
      <c r="K511" s="34">
        <f t="shared" si="63"/>
        <v>9.7949710000000003</v>
      </c>
      <c r="L511" s="67">
        <f t="shared" si="60"/>
        <v>3.5919031306677119E-4</v>
      </c>
      <c r="M511" s="34">
        <v>22.421431999999999</v>
      </c>
      <c r="N511" s="79">
        <f t="shared" si="61"/>
        <v>4.1989096824953721E-4</v>
      </c>
      <c r="O511" s="80">
        <v>392</v>
      </c>
      <c r="P511" s="68">
        <f>Table14[[#This Row],[Customer Regisered on MB]]/$O$1</f>
        <v>1.3273651564614747E-4</v>
      </c>
      <c r="Q511" s="194">
        <v>14</v>
      </c>
      <c r="R511" s="107">
        <v>85</v>
      </c>
      <c r="S511" s="107">
        <v>0</v>
      </c>
      <c r="T511" s="107">
        <v>8</v>
      </c>
      <c r="U511" s="195">
        <v>0</v>
      </c>
      <c r="V511" s="16">
        <f>SUM(Table14[[#This Row],[MB Registration]:[Standalone upsell + Rnwl]])</f>
        <v>107</v>
      </c>
      <c r="W511" s="8">
        <v>108</v>
      </c>
      <c r="X511" s="9">
        <f t="shared" si="64"/>
        <v>-9.3457943925232545E-3</v>
      </c>
      <c r="Y511" s="8">
        <f t="shared" si="65"/>
        <v>-1</v>
      </c>
      <c r="Z511" s="42" t="str">
        <f t="shared" si="66"/>
        <v>C. 100-250</v>
      </c>
      <c r="AA511" s="197">
        <v>108</v>
      </c>
      <c r="AB511" s="85">
        <f>IFERROR(Table14[[#This Row],[Phone number available]]/Table14[[#This Row],[Distinct leads]],0)</f>
        <v>1</v>
      </c>
      <c r="AC511" s="84">
        <v>24</v>
      </c>
      <c r="AD511" s="100">
        <f>IFERROR(Table14[[#This Row],[Email available]]/Table14[[#This Row],[Distinct leads]],0)</f>
        <v>0.22222222222222221</v>
      </c>
      <c r="AE511" s="81">
        <v>5</v>
      </c>
      <c r="AF511" s="102">
        <f>IFERROR(Table14[[#This Row],[HNI (as per customer segmentation)]]/Table14[[#This Row],[Phone number available]],0)</f>
        <v>4.6296296296296294E-2</v>
      </c>
      <c r="AG511" s="18">
        <v>30</v>
      </c>
      <c r="AH511" s="9">
        <f>IFERROR(Table14[[#This Row],[MB Registered]]/Table14[[#This Row],[Phone number available]],0)</f>
        <v>0.27777777777777779</v>
      </c>
      <c r="AI511" s="18">
        <v>10</v>
      </c>
      <c r="AJ511" s="9">
        <f>IFERROR(Table14[[#This Row],[IB Registered]]/Table14[[#This Row],[Phone number available]],0)</f>
        <v>9.2592592592592587E-2</v>
      </c>
      <c r="AK511" s="18">
        <v>63</v>
      </c>
      <c r="AL511" s="9">
        <f>IFERROR(Table14[[#This Row],[MB Eligible]]/Table14[[#This Row],[Phone number available]],0)</f>
        <v>0.58333333333333337</v>
      </c>
      <c r="AM511" s="18">
        <v>22</v>
      </c>
      <c r="AN511" s="82">
        <f>IFERROR(Table14[[#This Row],[IB Eligible]]/Table14[[#This Row],[Phone number available]],0)</f>
        <v>0.20370370370370369</v>
      </c>
      <c r="AO511" s="98">
        <f>Table14[[#This Row],[Phone number available]]/$AT$2</f>
        <v>0.1875</v>
      </c>
    </row>
    <row r="512" spans="1:41" x14ac:dyDescent="0.35">
      <c r="A512" s="11">
        <v>540</v>
      </c>
      <c r="B512" s="5" t="s">
        <v>190</v>
      </c>
      <c r="C512" s="5" t="s">
        <v>343</v>
      </c>
      <c r="D512" s="5" t="s">
        <v>842</v>
      </c>
      <c r="E512" s="6">
        <v>32680</v>
      </c>
      <c r="F512" s="7">
        <f t="shared" ca="1" si="62"/>
        <v>35</v>
      </c>
      <c r="G512" s="5">
        <v>5</v>
      </c>
      <c r="H51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12" s="57">
        <v>20.873902999999999</v>
      </c>
      <c r="J512" s="34">
        <v>1.245301</v>
      </c>
      <c r="K512" s="34">
        <f t="shared" si="63"/>
        <v>22.119204</v>
      </c>
      <c r="L512" s="67">
        <f t="shared" si="60"/>
        <v>8.1113091703362652E-4</v>
      </c>
      <c r="M512" s="34">
        <v>20.69144</v>
      </c>
      <c r="N512" s="79">
        <f t="shared" si="61"/>
        <v>3.8749303684426601E-4</v>
      </c>
      <c r="O512" s="80">
        <v>1624</v>
      </c>
      <c r="P512" s="68">
        <f>Table14[[#This Row],[Customer Regisered on MB]]/$O$1</f>
        <v>5.4990842196261101E-4</v>
      </c>
      <c r="Q512" s="194">
        <v>98</v>
      </c>
      <c r="R512" s="107">
        <v>75</v>
      </c>
      <c r="S512" s="107">
        <v>5</v>
      </c>
      <c r="T512" s="107">
        <v>3</v>
      </c>
      <c r="U512" s="195">
        <v>0</v>
      </c>
      <c r="V512" s="16">
        <f>SUM(Table14[[#This Row],[MB Registration]:[Standalone upsell + Rnwl]])</f>
        <v>181</v>
      </c>
      <c r="W512" s="8">
        <v>189</v>
      </c>
      <c r="X512" s="9">
        <f t="shared" si="64"/>
        <v>-4.4198895027624419E-2</v>
      </c>
      <c r="Y512" s="8">
        <f t="shared" si="65"/>
        <v>-8</v>
      </c>
      <c r="Z512" s="42" t="str">
        <f t="shared" si="66"/>
        <v>C. 100-250</v>
      </c>
      <c r="AA512" s="197">
        <v>189</v>
      </c>
      <c r="AB512" s="85">
        <f>IFERROR(Table14[[#This Row],[Phone number available]]/Table14[[#This Row],[Distinct leads]],0)</f>
        <v>1</v>
      </c>
      <c r="AC512" s="84">
        <v>48</v>
      </c>
      <c r="AD512" s="100">
        <f>IFERROR(Table14[[#This Row],[Email available]]/Table14[[#This Row],[Distinct leads]],0)</f>
        <v>0.25396825396825395</v>
      </c>
      <c r="AE512" s="81">
        <v>11</v>
      </c>
      <c r="AF512" s="102">
        <f>IFERROR(Table14[[#This Row],[HNI (as per customer segmentation)]]/Table14[[#This Row],[Phone number available]],0)</f>
        <v>5.8201058201058198E-2</v>
      </c>
      <c r="AG512" s="18">
        <v>22</v>
      </c>
      <c r="AH512" s="9">
        <f>IFERROR(Table14[[#This Row],[MB Registered]]/Table14[[#This Row],[Phone number available]],0)</f>
        <v>0.1164021164021164</v>
      </c>
      <c r="AI512" s="18">
        <v>9</v>
      </c>
      <c r="AJ512" s="9">
        <f>IFERROR(Table14[[#This Row],[IB Registered]]/Table14[[#This Row],[Phone number available]],0)</f>
        <v>4.7619047619047616E-2</v>
      </c>
      <c r="AK512" s="18">
        <v>151</v>
      </c>
      <c r="AL512" s="9">
        <f>IFERROR(Table14[[#This Row],[MB Eligible]]/Table14[[#This Row],[Phone number available]],0)</f>
        <v>0.79894179894179895</v>
      </c>
      <c r="AM512" s="18">
        <v>49</v>
      </c>
      <c r="AN512" s="82">
        <f>IFERROR(Table14[[#This Row],[IB Eligible]]/Table14[[#This Row],[Phone number available]],0)</f>
        <v>0.25925925925925924</v>
      </c>
      <c r="AO512" s="98">
        <f>Table14[[#This Row],[Phone number available]]/$AT$2</f>
        <v>0.328125</v>
      </c>
    </row>
    <row r="513" spans="1:41" x14ac:dyDescent="0.35">
      <c r="A513" s="11">
        <v>541</v>
      </c>
      <c r="B513" s="5" t="s">
        <v>316</v>
      </c>
      <c r="C513" s="5" t="s">
        <v>340</v>
      </c>
      <c r="D513" s="5" t="s">
        <v>843</v>
      </c>
      <c r="E513" s="6">
        <v>32941</v>
      </c>
      <c r="F513" s="7">
        <f t="shared" ca="1" si="62"/>
        <v>35</v>
      </c>
      <c r="G513" s="5">
        <v>8</v>
      </c>
      <c r="H51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13" s="57">
        <v>19.602497</v>
      </c>
      <c r="J513" s="34">
        <v>18.155282</v>
      </c>
      <c r="K513" s="34">
        <f t="shared" si="63"/>
        <v>37.757778999999999</v>
      </c>
      <c r="L513" s="67">
        <f t="shared" si="60"/>
        <v>1.3846113949409302E-3</v>
      </c>
      <c r="M513" s="34">
        <v>105.474429</v>
      </c>
      <c r="N513" s="79">
        <f t="shared" si="61"/>
        <v>1.9752422645608484E-3</v>
      </c>
      <c r="O513" s="80">
        <v>4248</v>
      </c>
      <c r="P513" s="68">
        <f>Table14[[#This Row],[Customer Regisered on MB]]/$O$1</f>
        <v>1.4384304042470268E-3</v>
      </c>
      <c r="Q513" s="194">
        <v>11</v>
      </c>
      <c r="R513" s="107">
        <v>191</v>
      </c>
      <c r="S513" s="107">
        <v>23</v>
      </c>
      <c r="T513" s="107">
        <v>17</v>
      </c>
      <c r="U513" s="195">
        <v>0</v>
      </c>
      <c r="V513" s="16">
        <f>SUM(Table14[[#This Row],[MB Registration]:[Standalone upsell + Rnwl]])</f>
        <v>242</v>
      </c>
      <c r="W513" s="8">
        <v>243</v>
      </c>
      <c r="X513" s="9">
        <f t="shared" si="64"/>
        <v>-4.1322314049587749E-3</v>
      </c>
      <c r="Y513" s="8">
        <f t="shared" si="65"/>
        <v>-1</v>
      </c>
      <c r="Z513" s="42" t="str">
        <f t="shared" si="66"/>
        <v>C. 100-250</v>
      </c>
      <c r="AA513" s="197">
        <v>243</v>
      </c>
      <c r="AB513" s="85">
        <f>IFERROR(Table14[[#This Row],[Phone number available]]/Table14[[#This Row],[Distinct leads]],0)</f>
        <v>1</v>
      </c>
      <c r="AC513" s="84">
        <v>133</v>
      </c>
      <c r="AD513" s="100">
        <f>IFERROR(Table14[[#This Row],[Email available]]/Table14[[#This Row],[Distinct leads]],0)</f>
        <v>0.54732510288065839</v>
      </c>
      <c r="AE513" s="81">
        <v>16</v>
      </c>
      <c r="AF513" s="102">
        <f>IFERROR(Table14[[#This Row],[HNI (as per customer segmentation)]]/Table14[[#This Row],[Phone number available]],0)</f>
        <v>6.584362139917696E-2</v>
      </c>
      <c r="AG513" s="18">
        <v>151</v>
      </c>
      <c r="AH513" s="9">
        <f>IFERROR(Table14[[#This Row],[MB Registered]]/Table14[[#This Row],[Phone number available]],0)</f>
        <v>0.62139917695473246</v>
      </c>
      <c r="AI513" s="18">
        <v>75</v>
      </c>
      <c r="AJ513" s="9">
        <f>IFERROR(Table14[[#This Row],[IB Registered]]/Table14[[#This Row],[Phone number available]],0)</f>
        <v>0.30864197530864196</v>
      </c>
      <c r="AK513" s="18">
        <v>168</v>
      </c>
      <c r="AL513" s="9">
        <f>IFERROR(Table14[[#This Row],[MB Eligible]]/Table14[[#This Row],[Phone number available]],0)</f>
        <v>0.69135802469135799</v>
      </c>
      <c r="AM513" s="18">
        <v>116</v>
      </c>
      <c r="AN513" s="82">
        <f>IFERROR(Table14[[#This Row],[IB Eligible]]/Table14[[#This Row],[Phone number available]],0)</f>
        <v>0.47736625514403291</v>
      </c>
      <c r="AO513" s="98">
        <f>Table14[[#This Row],[Phone number available]]/$AT$2</f>
        <v>0.421875</v>
      </c>
    </row>
    <row r="514" spans="1:41" x14ac:dyDescent="0.35">
      <c r="A514" s="11">
        <v>542</v>
      </c>
      <c r="B514" s="5" t="s">
        <v>313</v>
      </c>
      <c r="C514" s="5" t="s">
        <v>340</v>
      </c>
      <c r="D514" s="5" t="s">
        <v>844</v>
      </c>
      <c r="E514" s="6">
        <v>35354</v>
      </c>
      <c r="F514" s="7">
        <f t="shared" ca="1" si="62"/>
        <v>28</v>
      </c>
      <c r="G514" s="5">
        <v>19</v>
      </c>
      <c r="H514" s="189" t="str">
        <f>IF(Table14[[#This Row],[No of Employees]]&lt;5,"A. Below 5",IF(Table14[[#This Row],[No of Employees]]&lt;10,"B. 5 to 10",IF(Table14[[#This Row],[No of Employees]]&lt;15,"C. 10 to 15","D. Above 15")))</f>
        <v>D. Above 15</v>
      </c>
      <c r="I514" s="57">
        <v>18.974720000000001</v>
      </c>
      <c r="J514" s="34">
        <v>28.5</v>
      </c>
      <c r="K514" s="34">
        <f t="shared" si="63"/>
        <v>47.474720000000005</v>
      </c>
      <c r="L514" s="67">
        <f t="shared" si="60"/>
        <v>1.7409402783895231E-3</v>
      </c>
      <c r="M514" s="34">
        <v>167.159841</v>
      </c>
      <c r="N514" s="79">
        <f t="shared" si="61"/>
        <v>3.1304382115258603E-3</v>
      </c>
      <c r="O514" s="80">
        <v>1657</v>
      </c>
      <c r="P514" s="68">
        <f>Table14[[#This Row],[Customer Regisered on MB]]/$O$1</f>
        <v>5.6108266945323055E-4</v>
      </c>
      <c r="Q514" s="194">
        <v>54</v>
      </c>
      <c r="R514" s="107">
        <v>79</v>
      </c>
      <c r="S514" s="107">
        <v>9</v>
      </c>
      <c r="T514" s="107">
        <v>4</v>
      </c>
      <c r="U514" s="195">
        <v>0</v>
      </c>
      <c r="V514" s="16">
        <f>SUM(Table14[[#This Row],[MB Registration]:[Standalone upsell + Rnwl]])</f>
        <v>146</v>
      </c>
      <c r="W514" s="8">
        <v>147</v>
      </c>
      <c r="X514" s="9">
        <f t="shared" si="64"/>
        <v>-6.8493150684931781E-3</v>
      </c>
      <c r="Y514" s="8">
        <f t="shared" si="65"/>
        <v>-1</v>
      </c>
      <c r="Z514" s="42" t="str">
        <f t="shared" si="66"/>
        <v>C. 100-250</v>
      </c>
      <c r="AA514" s="197">
        <v>147</v>
      </c>
      <c r="AB514" s="85">
        <f>IFERROR(Table14[[#This Row],[Phone number available]]/Table14[[#This Row],[Distinct leads]],0)</f>
        <v>1</v>
      </c>
      <c r="AC514" s="84">
        <v>94</v>
      </c>
      <c r="AD514" s="100">
        <f>IFERROR(Table14[[#This Row],[Email available]]/Table14[[#This Row],[Distinct leads]],0)</f>
        <v>0.63945578231292521</v>
      </c>
      <c r="AE514" s="81">
        <v>19</v>
      </c>
      <c r="AF514" s="102">
        <f>IFERROR(Table14[[#This Row],[HNI (as per customer segmentation)]]/Table14[[#This Row],[Phone number available]],0)</f>
        <v>0.12925170068027211</v>
      </c>
      <c r="AG514" s="18">
        <v>44</v>
      </c>
      <c r="AH514" s="9">
        <f>IFERROR(Table14[[#This Row],[MB Registered]]/Table14[[#This Row],[Phone number available]],0)</f>
        <v>0.29931972789115646</v>
      </c>
      <c r="AI514" s="18">
        <v>52</v>
      </c>
      <c r="AJ514" s="9">
        <f>IFERROR(Table14[[#This Row],[IB Registered]]/Table14[[#This Row],[Phone number available]],0)</f>
        <v>0.35374149659863946</v>
      </c>
      <c r="AK514" s="18">
        <v>125</v>
      </c>
      <c r="AL514" s="9">
        <f>IFERROR(Table14[[#This Row],[MB Eligible]]/Table14[[#This Row],[Phone number available]],0)</f>
        <v>0.85034013605442171</v>
      </c>
      <c r="AM514" s="18">
        <v>91</v>
      </c>
      <c r="AN514" s="82">
        <f>IFERROR(Table14[[#This Row],[IB Eligible]]/Table14[[#This Row],[Phone number available]],0)</f>
        <v>0.61904761904761907</v>
      </c>
      <c r="AO514" s="98">
        <f>Table14[[#This Row],[Phone number available]]/$AT$2</f>
        <v>0.25520833333333331</v>
      </c>
    </row>
    <row r="515" spans="1:41" x14ac:dyDescent="0.35">
      <c r="A515" s="11">
        <v>543</v>
      </c>
      <c r="B515" s="5" t="s">
        <v>314</v>
      </c>
      <c r="C515" s="5" t="s">
        <v>356</v>
      </c>
      <c r="D515" s="5" t="s">
        <v>845</v>
      </c>
      <c r="E515" s="6">
        <v>35863</v>
      </c>
      <c r="F515" s="7">
        <f t="shared" ca="1" si="62"/>
        <v>27</v>
      </c>
      <c r="G515" s="5">
        <v>8</v>
      </c>
      <c r="H51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15" s="57">
        <v>15.081770000000001</v>
      </c>
      <c r="J515" s="34">
        <v>1.2349330000000001</v>
      </c>
      <c r="K515" s="34">
        <f t="shared" si="63"/>
        <v>16.316703</v>
      </c>
      <c r="L515" s="67">
        <f t="shared" si="60"/>
        <v>5.9834803582241585E-4</v>
      </c>
      <c r="M515" s="34">
        <v>46.938724000000001</v>
      </c>
      <c r="N515" s="79">
        <f t="shared" si="61"/>
        <v>8.7903155644821396E-4</v>
      </c>
      <c r="O515" s="80">
        <v>4198</v>
      </c>
      <c r="P515" s="68">
        <f>Table14[[#This Row],[Customer Regisered on MB]]/$O$1</f>
        <v>1.4214997262309364E-3</v>
      </c>
      <c r="Q515" s="194">
        <v>18</v>
      </c>
      <c r="R515" s="107">
        <v>102</v>
      </c>
      <c r="S515" s="107">
        <v>11</v>
      </c>
      <c r="T515" s="107">
        <v>6</v>
      </c>
      <c r="U515" s="195">
        <v>0</v>
      </c>
      <c r="V515" s="16">
        <f>SUM(Table14[[#This Row],[MB Registration]:[Standalone upsell + Rnwl]])</f>
        <v>137</v>
      </c>
      <c r="W515" s="8">
        <v>144</v>
      </c>
      <c r="X515" s="9">
        <f t="shared" si="64"/>
        <v>-5.1094890510948954E-2</v>
      </c>
      <c r="Y515" s="8">
        <f t="shared" si="65"/>
        <v>-7</v>
      </c>
      <c r="Z515" s="42" t="str">
        <f t="shared" si="66"/>
        <v>C. 100-250</v>
      </c>
      <c r="AA515" s="197">
        <v>144</v>
      </c>
      <c r="AB515" s="85">
        <f>IFERROR(Table14[[#This Row],[Phone number available]]/Table14[[#This Row],[Distinct leads]],0)</f>
        <v>1</v>
      </c>
      <c r="AC515" s="84">
        <v>58</v>
      </c>
      <c r="AD515" s="100">
        <f>IFERROR(Table14[[#This Row],[Email available]]/Table14[[#This Row],[Distinct leads]],0)</f>
        <v>0.40277777777777779</v>
      </c>
      <c r="AE515" s="81">
        <v>5</v>
      </c>
      <c r="AF515" s="102">
        <f>IFERROR(Table14[[#This Row],[HNI (as per customer segmentation)]]/Table14[[#This Row],[Phone number available]],0)</f>
        <v>3.4722222222222224E-2</v>
      </c>
      <c r="AG515" s="18">
        <v>83</v>
      </c>
      <c r="AH515" s="9">
        <f>IFERROR(Table14[[#This Row],[MB Registered]]/Table14[[#This Row],[Phone number available]],0)</f>
        <v>0.57638888888888884</v>
      </c>
      <c r="AI515" s="18">
        <v>30</v>
      </c>
      <c r="AJ515" s="9">
        <f>IFERROR(Table14[[#This Row],[IB Registered]]/Table14[[#This Row],[Phone number available]],0)</f>
        <v>0.20833333333333334</v>
      </c>
      <c r="AK515" s="18">
        <v>104</v>
      </c>
      <c r="AL515" s="9">
        <f>IFERROR(Table14[[#This Row],[MB Eligible]]/Table14[[#This Row],[Phone number available]],0)</f>
        <v>0.72222222222222221</v>
      </c>
      <c r="AM515" s="18">
        <v>52</v>
      </c>
      <c r="AN515" s="82">
        <f>IFERROR(Table14[[#This Row],[IB Eligible]]/Table14[[#This Row],[Phone number available]],0)</f>
        <v>0.3611111111111111</v>
      </c>
      <c r="AO515" s="98">
        <f>Table14[[#This Row],[Phone number available]]/$AT$2</f>
        <v>0.25</v>
      </c>
    </row>
    <row r="516" spans="1:41" x14ac:dyDescent="0.35">
      <c r="A516" s="11">
        <v>544</v>
      </c>
      <c r="B516" s="5" t="s">
        <v>313</v>
      </c>
      <c r="C516" s="5" t="s">
        <v>340</v>
      </c>
      <c r="D516" s="5" t="s">
        <v>846</v>
      </c>
      <c r="E516" s="6">
        <v>36082</v>
      </c>
      <c r="F516" s="7">
        <f t="shared" ca="1" si="62"/>
        <v>26</v>
      </c>
      <c r="G516" s="5">
        <v>7</v>
      </c>
      <c r="H51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16" s="57">
        <v>38.050927000000001</v>
      </c>
      <c r="J516" s="34">
        <v>5.6940049999999998</v>
      </c>
      <c r="K516" s="34">
        <f t="shared" si="63"/>
        <v>43.744931999999999</v>
      </c>
      <c r="L516" s="67">
        <f t="shared" ref="L516:L579" si="67">K516/$K$1</f>
        <v>1.6041656295015694E-3</v>
      </c>
      <c r="M516" s="34">
        <v>134.61053799999999</v>
      </c>
      <c r="N516" s="79">
        <f t="shared" ref="N516:N579" si="68">M516/$M$1</f>
        <v>2.5208804298231763E-3</v>
      </c>
      <c r="O516" s="80">
        <v>2640</v>
      </c>
      <c r="P516" s="68">
        <f>Table14[[#This Row],[Customer Regisered on MB]]/$O$1</f>
        <v>8.939397992495646E-4</v>
      </c>
      <c r="Q516" s="194">
        <v>92</v>
      </c>
      <c r="R516" s="107">
        <v>341</v>
      </c>
      <c r="S516" s="107">
        <v>13</v>
      </c>
      <c r="T516" s="107">
        <v>19</v>
      </c>
      <c r="U516" s="195">
        <v>2</v>
      </c>
      <c r="V516" s="16">
        <f>SUM(Table14[[#This Row],[MB Registration]:[Standalone upsell + Rnwl]])</f>
        <v>467</v>
      </c>
      <c r="W516" s="8">
        <v>467</v>
      </c>
      <c r="X516" s="9">
        <f t="shared" si="64"/>
        <v>0</v>
      </c>
      <c r="Y516" s="8">
        <f t="shared" si="65"/>
        <v>0</v>
      </c>
      <c r="Z516" s="42" t="str">
        <f t="shared" si="66"/>
        <v>D. 240-500</v>
      </c>
      <c r="AA516" s="197">
        <v>467</v>
      </c>
      <c r="AB516" s="85">
        <f>IFERROR(Table14[[#This Row],[Phone number available]]/Table14[[#This Row],[Distinct leads]],0)</f>
        <v>1</v>
      </c>
      <c r="AC516" s="84">
        <v>233</v>
      </c>
      <c r="AD516" s="100">
        <f>IFERROR(Table14[[#This Row],[Email available]]/Table14[[#This Row],[Distinct leads]],0)</f>
        <v>0.49892933618843682</v>
      </c>
      <c r="AE516" s="81">
        <v>39</v>
      </c>
      <c r="AF516" s="102">
        <f>IFERROR(Table14[[#This Row],[HNI (as per customer segmentation)]]/Table14[[#This Row],[Phone number available]],0)</f>
        <v>8.3511777301927201E-2</v>
      </c>
      <c r="AG516" s="18">
        <v>148</v>
      </c>
      <c r="AH516" s="9">
        <f>IFERROR(Table14[[#This Row],[MB Registered]]/Table14[[#This Row],[Phone number available]],0)</f>
        <v>0.31691648822269808</v>
      </c>
      <c r="AI516" s="18">
        <v>104</v>
      </c>
      <c r="AJ516" s="9">
        <f>IFERROR(Table14[[#This Row],[IB Registered]]/Table14[[#This Row],[Phone number available]],0)</f>
        <v>0.22269807280513917</v>
      </c>
      <c r="AK516" s="18">
        <v>315</v>
      </c>
      <c r="AL516" s="9">
        <f>IFERROR(Table14[[#This Row],[MB Eligible]]/Table14[[#This Row],[Phone number available]],0)</f>
        <v>0.67451820128479656</v>
      </c>
      <c r="AM516" s="18">
        <v>194</v>
      </c>
      <c r="AN516" s="82">
        <f>IFERROR(Table14[[#This Row],[IB Eligible]]/Table14[[#This Row],[Phone number available]],0)</f>
        <v>0.41541755888650966</v>
      </c>
      <c r="AO516" s="98">
        <f>Table14[[#This Row],[Phone number available]]/$AT$2</f>
        <v>0.81076388888888884</v>
      </c>
    </row>
    <row r="517" spans="1:41" x14ac:dyDescent="0.35">
      <c r="A517" s="11">
        <v>545</v>
      </c>
      <c r="B517" s="5" t="s">
        <v>313</v>
      </c>
      <c r="C517" s="5" t="s">
        <v>356</v>
      </c>
      <c r="D517" s="5" t="s">
        <v>847</v>
      </c>
      <c r="E517" s="6">
        <v>36157</v>
      </c>
      <c r="F517" s="7">
        <f t="shared" ca="1" si="62"/>
        <v>26</v>
      </c>
      <c r="G517" s="5">
        <v>12</v>
      </c>
      <c r="H517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517" s="57">
        <v>37.070332000000001</v>
      </c>
      <c r="J517" s="34">
        <v>13.088884</v>
      </c>
      <c r="K517" s="34">
        <f t="shared" si="63"/>
        <v>50.159216000000001</v>
      </c>
      <c r="L517" s="67">
        <f t="shared" si="67"/>
        <v>1.8393831383700676E-3</v>
      </c>
      <c r="M517" s="34">
        <v>201.685112</v>
      </c>
      <c r="N517" s="79">
        <f t="shared" si="68"/>
        <v>3.7770003699672868E-3</v>
      </c>
      <c r="O517" s="80">
        <v>3237</v>
      </c>
      <c r="P517" s="68">
        <f>Table14[[#This Row],[Customer Regisered on MB]]/$O$1</f>
        <v>1.0960920947616821E-3</v>
      </c>
      <c r="Q517" s="194">
        <v>241</v>
      </c>
      <c r="R517" s="107">
        <v>191</v>
      </c>
      <c r="S517" s="107">
        <v>13</v>
      </c>
      <c r="T517" s="107">
        <v>9</v>
      </c>
      <c r="U517" s="195">
        <v>0</v>
      </c>
      <c r="V517" s="16">
        <f>SUM(Table14[[#This Row],[MB Registration]:[Standalone upsell + Rnwl]])</f>
        <v>454</v>
      </c>
      <c r="W517" s="8">
        <v>461</v>
      </c>
      <c r="X517" s="9">
        <f t="shared" si="64"/>
        <v>-1.5418502202643181E-2</v>
      </c>
      <c r="Y517" s="8">
        <f t="shared" si="65"/>
        <v>-7</v>
      </c>
      <c r="Z517" s="42" t="str">
        <f t="shared" si="66"/>
        <v>D. 240-500</v>
      </c>
      <c r="AA517" s="197">
        <v>460</v>
      </c>
      <c r="AB517" s="85">
        <f>IFERROR(Table14[[#This Row],[Phone number available]]/Table14[[#This Row],[Distinct leads]],0)</f>
        <v>0.99783080260303691</v>
      </c>
      <c r="AC517" s="84">
        <v>201</v>
      </c>
      <c r="AD517" s="100">
        <f>IFERROR(Table14[[#This Row],[Email available]]/Table14[[#This Row],[Distinct leads]],0)</f>
        <v>0.43600867678958788</v>
      </c>
      <c r="AE517" s="81">
        <v>73</v>
      </c>
      <c r="AF517" s="102">
        <f>IFERROR(Table14[[#This Row],[HNI (as per customer segmentation)]]/Table14[[#This Row],[Phone number available]],0)</f>
        <v>0.15869565217391304</v>
      </c>
      <c r="AG517" s="18">
        <v>111</v>
      </c>
      <c r="AH517" s="9">
        <f>IFERROR(Table14[[#This Row],[MB Registered]]/Table14[[#This Row],[Phone number available]],0)</f>
        <v>0.24130434782608695</v>
      </c>
      <c r="AI517" s="18">
        <v>136</v>
      </c>
      <c r="AJ517" s="9">
        <f>IFERROR(Table14[[#This Row],[IB Registered]]/Table14[[#This Row],[Phone number available]],0)</f>
        <v>0.29565217391304349</v>
      </c>
      <c r="AK517" s="18">
        <v>394</v>
      </c>
      <c r="AL517" s="9">
        <f>IFERROR(Table14[[#This Row],[MB Eligible]]/Table14[[#This Row],[Phone number available]],0)</f>
        <v>0.85652173913043483</v>
      </c>
      <c r="AM517" s="18">
        <v>206</v>
      </c>
      <c r="AN517" s="82">
        <f>IFERROR(Table14[[#This Row],[IB Eligible]]/Table14[[#This Row],[Phone number available]],0)</f>
        <v>0.44782608695652176</v>
      </c>
      <c r="AO517" s="98">
        <f>Table14[[#This Row],[Phone number available]]/$AT$2</f>
        <v>0.79861111111111116</v>
      </c>
    </row>
    <row r="518" spans="1:41" x14ac:dyDescent="0.35">
      <c r="A518" s="11">
        <v>546</v>
      </c>
      <c r="B518" s="5" t="s">
        <v>313</v>
      </c>
      <c r="C518" s="5" t="s">
        <v>340</v>
      </c>
      <c r="D518" s="5" t="s">
        <v>848</v>
      </c>
      <c r="E518" s="6">
        <v>36672</v>
      </c>
      <c r="F518" s="7">
        <f t="shared" ca="1" si="62"/>
        <v>25</v>
      </c>
      <c r="G518" s="5">
        <v>8</v>
      </c>
      <c r="H51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18" s="57">
        <v>55.859346000000002</v>
      </c>
      <c r="J518" s="34">
        <v>12.741486999999999</v>
      </c>
      <c r="K518" s="34">
        <f t="shared" si="63"/>
        <v>68.600832999999994</v>
      </c>
      <c r="L518" s="67">
        <f t="shared" si="67"/>
        <v>2.5156536636924483E-3</v>
      </c>
      <c r="M518" s="34">
        <v>160.44826599999999</v>
      </c>
      <c r="N518" s="79">
        <f t="shared" si="68"/>
        <v>3.0047491063326954E-3</v>
      </c>
      <c r="O518" s="80">
        <v>2640</v>
      </c>
      <c r="P518" s="68">
        <f>Table14[[#This Row],[Customer Regisered on MB]]/$O$1</f>
        <v>8.939397992495646E-4</v>
      </c>
      <c r="Q518" s="194">
        <v>286</v>
      </c>
      <c r="R518" s="107">
        <v>403</v>
      </c>
      <c r="S518" s="107">
        <v>31</v>
      </c>
      <c r="T518" s="107">
        <v>26</v>
      </c>
      <c r="U518" s="195">
        <v>2</v>
      </c>
      <c r="V518" s="16">
        <f>SUM(Table14[[#This Row],[MB Registration]:[Standalone upsell + Rnwl]])</f>
        <v>748</v>
      </c>
      <c r="W518" s="8">
        <v>751</v>
      </c>
      <c r="X518" s="9">
        <f t="shared" si="64"/>
        <v>-4.0106951871656804E-3</v>
      </c>
      <c r="Y518" s="8">
        <f t="shared" si="65"/>
        <v>-3</v>
      </c>
      <c r="Z518" s="42" t="str">
        <f t="shared" si="66"/>
        <v>F. 750-100</v>
      </c>
      <c r="AA518" s="197">
        <v>749</v>
      </c>
      <c r="AB518" s="85">
        <f>IFERROR(Table14[[#This Row],[Phone number available]]/Table14[[#This Row],[Distinct leads]],0)</f>
        <v>0.99733688415446076</v>
      </c>
      <c r="AC518" s="84">
        <v>282</v>
      </c>
      <c r="AD518" s="100">
        <f>IFERROR(Table14[[#This Row],[Email available]]/Table14[[#This Row],[Distinct leads]],0)</f>
        <v>0.37549933422103859</v>
      </c>
      <c r="AE518" s="81">
        <v>55</v>
      </c>
      <c r="AF518" s="102">
        <f>IFERROR(Table14[[#This Row],[HNI (as per customer segmentation)]]/Table14[[#This Row],[Phone number available]],0)</f>
        <v>7.3431241655540727E-2</v>
      </c>
      <c r="AG518" s="18">
        <v>156</v>
      </c>
      <c r="AH518" s="9">
        <f>IFERROR(Table14[[#This Row],[MB Registered]]/Table14[[#This Row],[Phone number available]],0)</f>
        <v>0.20827770360480641</v>
      </c>
      <c r="AI518" s="18">
        <v>144</v>
      </c>
      <c r="AJ518" s="9">
        <f>IFERROR(Table14[[#This Row],[IB Registered]]/Table14[[#This Row],[Phone number available]],0)</f>
        <v>0.19225634178905207</v>
      </c>
      <c r="AK518" s="18">
        <v>564</v>
      </c>
      <c r="AL518" s="9">
        <f>IFERROR(Table14[[#This Row],[MB Eligible]]/Table14[[#This Row],[Phone number available]],0)</f>
        <v>0.75300400534045397</v>
      </c>
      <c r="AM518" s="18">
        <v>283</v>
      </c>
      <c r="AN518" s="82">
        <f>IFERROR(Table14[[#This Row],[IB Eligible]]/Table14[[#This Row],[Phone number available]],0)</f>
        <v>0.37783711615487314</v>
      </c>
      <c r="AO518" s="98">
        <f>Table14[[#This Row],[Phone number available]]/$AT$2</f>
        <v>1.3003472222222223</v>
      </c>
    </row>
    <row r="519" spans="1:41" x14ac:dyDescent="0.35">
      <c r="A519" s="11">
        <v>547</v>
      </c>
      <c r="B519" s="5" t="s">
        <v>313</v>
      </c>
      <c r="C519" s="5" t="s">
        <v>340</v>
      </c>
      <c r="D519" s="5" t="s">
        <v>849</v>
      </c>
      <c r="E519" s="6">
        <v>37043</v>
      </c>
      <c r="F519" s="7">
        <f t="shared" ca="1" si="62"/>
        <v>23</v>
      </c>
      <c r="G519" s="5">
        <v>8</v>
      </c>
      <c r="H51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19" s="57">
        <v>66.859577999999999</v>
      </c>
      <c r="J519" s="34">
        <v>9.3422940000000008</v>
      </c>
      <c r="K519" s="34">
        <f t="shared" si="63"/>
        <v>76.201871999999995</v>
      </c>
      <c r="L519" s="67">
        <f t="shared" si="67"/>
        <v>2.794390535710011E-3</v>
      </c>
      <c r="M519" s="34">
        <v>143.928743</v>
      </c>
      <c r="N519" s="79">
        <f t="shared" si="68"/>
        <v>2.6953844543563857E-3</v>
      </c>
      <c r="O519" s="80">
        <v>4212</v>
      </c>
      <c r="P519" s="68">
        <f>Table14[[#This Row],[Customer Regisered on MB]]/$O$1</f>
        <v>1.4262403160754417E-3</v>
      </c>
      <c r="Q519" s="194">
        <v>265</v>
      </c>
      <c r="R519" s="107">
        <v>505</v>
      </c>
      <c r="S519" s="107">
        <v>17</v>
      </c>
      <c r="T519" s="107">
        <v>30</v>
      </c>
      <c r="U519" s="195">
        <v>2</v>
      </c>
      <c r="V519" s="16">
        <f>SUM(Table14[[#This Row],[MB Registration]:[Standalone upsell + Rnwl]])</f>
        <v>819</v>
      </c>
      <c r="W519" s="8">
        <v>822</v>
      </c>
      <c r="X519" s="9">
        <f t="shared" si="64"/>
        <v>-3.66300366300365E-3</v>
      </c>
      <c r="Y519" s="8">
        <f t="shared" si="65"/>
        <v>-3</v>
      </c>
      <c r="Z519" s="42" t="str">
        <f t="shared" si="66"/>
        <v>F. 750-100</v>
      </c>
      <c r="AA519" s="197">
        <v>819</v>
      </c>
      <c r="AB519" s="85">
        <f>IFERROR(Table14[[#This Row],[Phone number available]]/Table14[[#This Row],[Distinct leads]],0)</f>
        <v>0.9963503649635036</v>
      </c>
      <c r="AC519" s="84">
        <v>444</v>
      </c>
      <c r="AD519" s="100">
        <f>IFERROR(Table14[[#This Row],[Email available]]/Table14[[#This Row],[Distinct leads]],0)</f>
        <v>0.54014598540145986</v>
      </c>
      <c r="AE519" s="81">
        <v>73</v>
      </c>
      <c r="AF519" s="102">
        <f>IFERROR(Table14[[#This Row],[HNI (as per customer segmentation)]]/Table14[[#This Row],[Phone number available]],0)</f>
        <v>8.9133089133089136E-2</v>
      </c>
      <c r="AG519" s="18">
        <v>290</v>
      </c>
      <c r="AH519" s="9">
        <f>IFERROR(Table14[[#This Row],[MB Registered]]/Table14[[#This Row],[Phone number available]],0)</f>
        <v>0.35409035409035411</v>
      </c>
      <c r="AI519" s="18">
        <v>192</v>
      </c>
      <c r="AJ519" s="9">
        <f>IFERROR(Table14[[#This Row],[IB Registered]]/Table14[[#This Row],[Phone number available]],0)</f>
        <v>0.23443223443223443</v>
      </c>
      <c r="AK519" s="18">
        <v>634</v>
      </c>
      <c r="AL519" s="9">
        <f>IFERROR(Table14[[#This Row],[MB Eligible]]/Table14[[#This Row],[Phone number available]],0)</f>
        <v>0.77411477411477414</v>
      </c>
      <c r="AM519" s="18">
        <v>366</v>
      </c>
      <c r="AN519" s="82">
        <f>IFERROR(Table14[[#This Row],[IB Eligible]]/Table14[[#This Row],[Phone number available]],0)</f>
        <v>0.44688644688644691</v>
      </c>
      <c r="AO519" s="98">
        <f>Table14[[#This Row],[Phone number available]]/$AT$2</f>
        <v>1.421875</v>
      </c>
    </row>
    <row r="520" spans="1:41" x14ac:dyDescent="0.35">
      <c r="A520" s="11">
        <v>548</v>
      </c>
      <c r="B520" s="5" t="s">
        <v>313</v>
      </c>
      <c r="C520" s="5" t="s">
        <v>340</v>
      </c>
      <c r="D520" s="5" t="s">
        <v>850</v>
      </c>
      <c r="E520" s="6">
        <v>37372</v>
      </c>
      <c r="F520" s="7">
        <f t="shared" ca="1" si="62"/>
        <v>23</v>
      </c>
      <c r="G520" s="5">
        <v>7</v>
      </c>
      <c r="H52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20" s="57">
        <v>36.766764999999999</v>
      </c>
      <c r="J520" s="34">
        <v>4.0853739999999998</v>
      </c>
      <c r="K520" s="34">
        <f t="shared" si="63"/>
        <v>40.852139000000001</v>
      </c>
      <c r="L520" s="67">
        <f t="shared" si="67"/>
        <v>1.4980843329558866E-3</v>
      </c>
      <c r="M520" s="34">
        <v>104.447423</v>
      </c>
      <c r="N520" s="79">
        <f t="shared" si="68"/>
        <v>1.9560093028241454E-3</v>
      </c>
      <c r="O520" s="80">
        <v>2700</v>
      </c>
      <c r="P520" s="68">
        <f>Table14[[#This Row],[Customer Regisered on MB]]/$O$1</f>
        <v>9.1425661286887296E-4</v>
      </c>
      <c r="Q520" s="194">
        <v>144</v>
      </c>
      <c r="R520" s="107">
        <v>321</v>
      </c>
      <c r="S520" s="107">
        <v>20</v>
      </c>
      <c r="T520" s="107">
        <v>23</v>
      </c>
      <c r="U520" s="195">
        <v>0</v>
      </c>
      <c r="V520" s="16">
        <f>SUM(Table14[[#This Row],[MB Registration]:[Standalone upsell + Rnwl]])</f>
        <v>508</v>
      </c>
      <c r="W520" s="8">
        <v>521</v>
      </c>
      <c r="X520" s="9">
        <f t="shared" si="64"/>
        <v>-2.5590551181102317E-2</v>
      </c>
      <c r="Y520" s="8">
        <f t="shared" si="65"/>
        <v>-13</v>
      </c>
      <c r="Z520" s="42" t="str">
        <f t="shared" si="66"/>
        <v>E. 500-750</v>
      </c>
      <c r="AA520" s="197">
        <v>521</v>
      </c>
      <c r="AB520" s="85">
        <f>IFERROR(Table14[[#This Row],[Phone number available]]/Table14[[#This Row],[Distinct leads]],0)</f>
        <v>1</v>
      </c>
      <c r="AC520" s="84">
        <v>161</v>
      </c>
      <c r="AD520" s="100">
        <f>IFERROR(Table14[[#This Row],[Email available]]/Table14[[#This Row],[Distinct leads]],0)</f>
        <v>0.30902111324376197</v>
      </c>
      <c r="AE520" s="81">
        <v>42</v>
      </c>
      <c r="AF520" s="102">
        <f>IFERROR(Table14[[#This Row],[HNI (as per customer segmentation)]]/Table14[[#This Row],[Phone number available]],0)</f>
        <v>8.0614203454894437E-2</v>
      </c>
      <c r="AG520" s="18">
        <v>165</v>
      </c>
      <c r="AH520" s="9">
        <f>IFERROR(Table14[[#This Row],[MB Registered]]/Table14[[#This Row],[Phone number available]],0)</f>
        <v>0.31669865642994244</v>
      </c>
      <c r="AI520" s="18">
        <v>95</v>
      </c>
      <c r="AJ520" s="9">
        <f>IFERROR(Table14[[#This Row],[IB Registered]]/Table14[[#This Row],[Phone number available]],0)</f>
        <v>0.18234165067178504</v>
      </c>
      <c r="AK520" s="18">
        <v>383</v>
      </c>
      <c r="AL520" s="9">
        <f>IFERROR(Table14[[#This Row],[MB Eligible]]/Table14[[#This Row],[Phone number available]],0)</f>
        <v>0.73512476007677541</v>
      </c>
      <c r="AM520" s="18">
        <v>157</v>
      </c>
      <c r="AN520" s="82">
        <f>IFERROR(Table14[[#This Row],[IB Eligible]]/Table14[[#This Row],[Phone number available]],0)</f>
        <v>0.30134357005758156</v>
      </c>
      <c r="AO520" s="98">
        <f>Table14[[#This Row],[Phone number available]]/$AT$2</f>
        <v>0.90451388888888884</v>
      </c>
    </row>
    <row r="521" spans="1:41" x14ac:dyDescent="0.35">
      <c r="A521" s="11">
        <v>549</v>
      </c>
      <c r="B521" s="5" t="s">
        <v>313</v>
      </c>
      <c r="C521" s="5" t="s">
        <v>340</v>
      </c>
      <c r="D521" s="5" t="s">
        <v>851</v>
      </c>
      <c r="E521" s="6">
        <v>38063</v>
      </c>
      <c r="F521" s="7">
        <f t="shared" ca="1" si="62"/>
        <v>21</v>
      </c>
      <c r="G521" s="5">
        <v>8</v>
      </c>
      <c r="H52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21" s="57">
        <v>40.43882</v>
      </c>
      <c r="J521" s="34">
        <v>9.4274799999999992</v>
      </c>
      <c r="K521" s="34">
        <f t="shared" si="63"/>
        <v>49.866299999999995</v>
      </c>
      <c r="L521" s="67">
        <f t="shared" si="67"/>
        <v>1.8286416476865047E-3</v>
      </c>
      <c r="M521" s="34">
        <v>136.84931</v>
      </c>
      <c r="N521" s="79">
        <f t="shared" si="68"/>
        <v>2.562806393462339E-3</v>
      </c>
      <c r="O521" s="80">
        <v>4446</v>
      </c>
      <c r="P521" s="68">
        <f>Table14[[#This Row],[Customer Regisered on MB]]/$O$1</f>
        <v>1.5054758891907441E-3</v>
      </c>
      <c r="Q521" s="194">
        <v>95</v>
      </c>
      <c r="R521" s="107">
        <v>402</v>
      </c>
      <c r="S521" s="107">
        <v>19</v>
      </c>
      <c r="T521" s="107">
        <v>24</v>
      </c>
      <c r="U521" s="195">
        <v>2</v>
      </c>
      <c r="V521" s="16">
        <f>SUM(Table14[[#This Row],[MB Registration]:[Standalone upsell + Rnwl]])</f>
        <v>542</v>
      </c>
      <c r="W521" s="8">
        <v>557</v>
      </c>
      <c r="X521" s="9">
        <f t="shared" si="64"/>
        <v>-2.7675276752767486E-2</v>
      </c>
      <c r="Y521" s="8">
        <f t="shared" si="65"/>
        <v>-15</v>
      </c>
      <c r="Z521" s="42" t="str">
        <f t="shared" si="66"/>
        <v>E. 500-750</v>
      </c>
      <c r="AA521" s="197">
        <v>556</v>
      </c>
      <c r="AB521" s="85">
        <f>IFERROR(Table14[[#This Row],[Phone number available]]/Table14[[#This Row],[Distinct leads]],0)</f>
        <v>0.99820466786355477</v>
      </c>
      <c r="AC521" s="84">
        <v>275</v>
      </c>
      <c r="AD521" s="100">
        <f>IFERROR(Table14[[#This Row],[Email available]]/Table14[[#This Row],[Distinct leads]],0)</f>
        <v>0.49371633752244165</v>
      </c>
      <c r="AE521" s="81">
        <v>41</v>
      </c>
      <c r="AF521" s="102">
        <f>IFERROR(Table14[[#This Row],[HNI (as per customer segmentation)]]/Table14[[#This Row],[Phone number available]],0)</f>
        <v>7.3741007194244604E-2</v>
      </c>
      <c r="AG521" s="18">
        <v>218</v>
      </c>
      <c r="AH521" s="9">
        <f>IFERROR(Table14[[#This Row],[MB Registered]]/Table14[[#This Row],[Phone number available]],0)</f>
        <v>0.3920863309352518</v>
      </c>
      <c r="AI521" s="18">
        <v>163</v>
      </c>
      <c r="AJ521" s="9">
        <f>IFERROR(Table14[[#This Row],[IB Registered]]/Table14[[#This Row],[Phone number available]],0)</f>
        <v>0.29316546762589929</v>
      </c>
      <c r="AK521" s="18">
        <v>390</v>
      </c>
      <c r="AL521" s="9">
        <f>IFERROR(Table14[[#This Row],[MB Eligible]]/Table14[[#This Row],[Phone number available]],0)</f>
        <v>0.70143884892086328</v>
      </c>
      <c r="AM521" s="18">
        <v>251</v>
      </c>
      <c r="AN521" s="82">
        <f>IFERROR(Table14[[#This Row],[IB Eligible]]/Table14[[#This Row],[Phone number available]],0)</f>
        <v>0.45143884892086333</v>
      </c>
      <c r="AO521" s="98">
        <f>Table14[[#This Row],[Phone number available]]/$AT$2</f>
        <v>0.96527777777777779</v>
      </c>
    </row>
    <row r="522" spans="1:41" x14ac:dyDescent="0.35">
      <c r="A522" s="11">
        <v>550</v>
      </c>
      <c r="B522" s="5" t="s">
        <v>313</v>
      </c>
      <c r="C522" s="5" t="s">
        <v>340</v>
      </c>
      <c r="D522" s="5" t="s">
        <v>852</v>
      </c>
      <c r="E522" s="6">
        <v>38414</v>
      </c>
      <c r="F522" s="7">
        <f t="shared" ca="1" si="62"/>
        <v>20</v>
      </c>
      <c r="G522" s="5">
        <v>8</v>
      </c>
      <c r="H52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22" s="57">
        <v>40.67</v>
      </c>
      <c r="J522" s="34">
        <v>7.2711269999999999</v>
      </c>
      <c r="K522" s="34">
        <f t="shared" si="63"/>
        <v>47.941127000000002</v>
      </c>
      <c r="L522" s="67">
        <f t="shared" si="67"/>
        <v>1.7580438386090003E-3</v>
      </c>
      <c r="M522" s="34">
        <v>122.83328899999999</v>
      </c>
      <c r="N522" s="79">
        <f t="shared" si="68"/>
        <v>2.3003253606408915E-3</v>
      </c>
      <c r="O522" s="80">
        <v>3169</v>
      </c>
      <c r="P522" s="68">
        <f>Table14[[#This Row],[Customer Regisered on MB]]/$O$1</f>
        <v>1.0730663726597994E-3</v>
      </c>
      <c r="Q522" s="194">
        <v>128</v>
      </c>
      <c r="R522" s="107">
        <v>186</v>
      </c>
      <c r="S522" s="107">
        <v>20</v>
      </c>
      <c r="T522" s="107">
        <v>15</v>
      </c>
      <c r="U522" s="195">
        <v>0</v>
      </c>
      <c r="V522" s="16">
        <f>SUM(Table14[[#This Row],[MB Registration]:[Standalone upsell + Rnwl]])</f>
        <v>349</v>
      </c>
      <c r="W522" s="8">
        <v>355</v>
      </c>
      <c r="X522" s="9">
        <f t="shared" si="64"/>
        <v>-1.7191977077363862E-2</v>
      </c>
      <c r="Y522" s="8">
        <f t="shared" si="65"/>
        <v>-6</v>
      </c>
      <c r="Z522" s="42" t="str">
        <f t="shared" si="66"/>
        <v>D. 240-500</v>
      </c>
      <c r="AA522" s="197">
        <v>355</v>
      </c>
      <c r="AB522" s="85">
        <f>IFERROR(Table14[[#This Row],[Phone number available]]/Table14[[#This Row],[Distinct leads]],0)</f>
        <v>1</v>
      </c>
      <c r="AC522" s="84">
        <v>192</v>
      </c>
      <c r="AD522" s="100">
        <f>IFERROR(Table14[[#This Row],[Email available]]/Table14[[#This Row],[Distinct leads]],0)</f>
        <v>0.54084507042253516</v>
      </c>
      <c r="AE522" s="81">
        <v>43</v>
      </c>
      <c r="AF522" s="102">
        <f>IFERROR(Table14[[#This Row],[HNI (as per customer segmentation)]]/Table14[[#This Row],[Phone number available]],0)</f>
        <v>0.12112676056338029</v>
      </c>
      <c r="AG522" s="18">
        <v>128</v>
      </c>
      <c r="AH522" s="9">
        <f>IFERROR(Table14[[#This Row],[MB Registered]]/Table14[[#This Row],[Phone number available]],0)</f>
        <v>0.36056338028169016</v>
      </c>
      <c r="AI522" s="18">
        <v>90</v>
      </c>
      <c r="AJ522" s="9">
        <f>IFERROR(Table14[[#This Row],[IB Registered]]/Table14[[#This Row],[Phone number available]],0)</f>
        <v>0.25352112676056338</v>
      </c>
      <c r="AK522" s="18">
        <v>295</v>
      </c>
      <c r="AL522" s="9">
        <f>IFERROR(Table14[[#This Row],[MB Eligible]]/Table14[[#This Row],[Phone number available]],0)</f>
        <v>0.83098591549295775</v>
      </c>
      <c r="AM522" s="18">
        <v>170</v>
      </c>
      <c r="AN522" s="82">
        <f>IFERROR(Table14[[#This Row],[IB Eligible]]/Table14[[#This Row],[Phone number available]],0)</f>
        <v>0.47887323943661969</v>
      </c>
      <c r="AO522" s="98">
        <f>Table14[[#This Row],[Phone number available]]/$AT$2</f>
        <v>0.61631944444444442</v>
      </c>
    </row>
    <row r="523" spans="1:41" x14ac:dyDescent="0.35">
      <c r="A523" s="11">
        <v>551</v>
      </c>
      <c r="B523" s="5" t="s">
        <v>313</v>
      </c>
      <c r="C523" s="5" t="s">
        <v>340</v>
      </c>
      <c r="D523" s="5" t="s">
        <v>853</v>
      </c>
      <c r="E523" s="6">
        <v>38414</v>
      </c>
      <c r="F523" s="7">
        <f t="shared" ca="1" si="62"/>
        <v>20</v>
      </c>
      <c r="G523" s="5">
        <v>6</v>
      </c>
      <c r="H52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23" s="57">
        <v>26.010593</v>
      </c>
      <c r="J523" s="34">
        <v>3.446501</v>
      </c>
      <c r="K523" s="34">
        <f t="shared" si="63"/>
        <v>29.457094000000001</v>
      </c>
      <c r="L523" s="67">
        <f t="shared" si="67"/>
        <v>1.0802178807775243E-3</v>
      </c>
      <c r="M523" s="34">
        <v>59.280906999999999</v>
      </c>
      <c r="N523" s="79">
        <f t="shared" si="68"/>
        <v>1.1101662658719019E-3</v>
      </c>
      <c r="O523" s="80">
        <v>2190</v>
      </c>
      <c r="P523" s="68">
        <f>Table14[[#This Row],[Customer Regisered on MB]]/$O$1</f>
        <v>7.4156369710475249E-4</v>
      </c>
      <c r="Q523" s="194">
        <v>131</v>
      </c>
      <c r="R523" s="107">
        <v>193</v>
      </c>
      <c r="S523" s="107">
        <v>14</v>
      </c>
      <c r="T523" s="107">
        <v>18</v>
      </c>
      <c r="U523" s="195">
        <v>0</v>
      </c>
      <c r="V523" s="16">
        <f>SUM(Table14[[#This Row],[MB Registration]:[Standalone upsell + Rnwl]])</f>
        <v>356</v>
      </c>
      <c r="W523" s="8">
        <v>360</v>
      </c>
      <c r="X523" s="9">
        <f t="shared" si="64"/>
        <v>-1.1235955056179803E-2</v>
      </c>
      <c r="Y523" s="8">
        <f t="shared" si="65"/>
        <v>-4</v>
      </c>
      <c r="Z523" s="42" t="str">
        <f t="shared" si="66"/>
        <v>D. 240-500</v>
      </c>
      <c r="AA523" s="197">
        <v>360</v>
      </c>
      <c r="AB523" s="85">
        <f>IFERROR(Table14[[#This Row],[Phone number available]]/Table14[[#This Row],[Distinct leads]],0)</f>
        <v>1</v>
      </c>
      <c r="AC523" s="84">
        <v>162</v>
      </c>
      <c r="AD523" s="100">
        <f>IFERROR(Table14[[#This Row],[Email available]]/Table14[[#This Row],[Distinct leads]],0)</f>
        <v>0.45</v>
      </c>
      <c r="AE523" s="81">
        <v>28</v>
      </c>
      <c r="AF523" s="102">
        <f>IFERROR(Table14[[#This Row],[HNI (as per customer segmentation)]]/Table14[[#This Row],[Phone number available]],0)</f>
        <v>7.7777777777777779E-2</v>
      </c>
      <c r="AG523" s="18">
        <v>118</v>
      </c>
      <c r="AH523" s="9">
        <f>IFERROR(Table14[[#This Row],[MB Registered]]/Table14[[#This Row],[Phone number available]],0)</f>
        <v>0.32777777777777778</v>
      </c>
      <c r="AI523" s="18">
        <v>105</v>
      </c>
      <c r="AJ523" s="9">
        <f>IFERROR(Table14[[#This Row],[IB Registered]]/Table14[[#This Row],[Phone number available]],0)</f>
        <v>0.29166666666666669</v>
      </c>
      <c r="AK523" s="18">
        <v>282</v>
      </c>
      <c r="AL523" s="9">
        <f>IFERROR(Table14[[#This Row],[MB Eligible]]/Table14[[#This Row],[Phone number available]],0)</f>
        <v>0.78333333333333333</v>
      </c>
      <c r="AM523" s="18">
        <v>164</v>
      </c>
      <c r="AN523" s="82">
        <f>IFERROR(Table14[[#This Row],[IB Eligible]]/Table14[[#This Row],[Phone number available]],0)</f>
        <v>0.45555555555555555</v>
      </c>
      <c r="AO523" s="98">
        <f>Table14[[#This Row],[Phone number available]]/$AT$2</f>
        <v>0.625</v>
      </c>
    </row>
    <row r="524" spans="1:41" x14ac:dyDescent="0.35">
      <c r="A524" s="11">
        <v>552</v>
      </c>
      <c r="B524" s="5" t="s">
        <v>316</v>
      </c>
      <c r="C524" s="5" t="s">
        <v>340</v>
      </c>
      <c r="D524" s="5" t="s">
        <v>854</v>
      </c>
      <c r="E524" s="6">
        <v>38383</v>
      </c>
      <c r="F524" s="7">
        <f t="shared" ca="1" si="62"/>
        <v>20</v>
      </c>
      <c r="G524" s="5">
        <v>8</v>
      </c>
      <c r="H52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24" s="57">
        <v>17.353345999999998</v>
      </c>
      <c r="J524" s="34">
        <v>12.292918</v>
      </c>
      <c r="K524" s="34">
        <f t="shared" si="63"/>
        <v>29.646263999999999</v>
      </c>
      <c r="L524" s="67">
        <f t="shared" si="67"/>
        <v>1.0871549132121113E-3</v>
      </c>
      <c r="M524" s="34">
        <v>73.040948</v>
      </c>
      <c r="N524" s="79">
        <f t="shared" si="68"/>
        <v>1.3678535063052217E-3</v>
      </c>
      <c r="O524" s="80">
        <v>6281</v>
      </c>
      <c r="P524" s="68">
        <f>Table14[[#This Row],[Customer Regisered on MB]]/$O$1</f>
        <v>2.1268317723812558E-3</v>
      </c>
      <c r="Q524" s="194">
        <v>57</v>
      </c>
      <c r="R524" s="107">
        <v>113</v>
      </c>
      <c r="S524" s="107">
        <v>27</v>
      </c>
      <c r="T524" s="107">
        <v>9</v>
      </c>
      <c r="U524" s="195">
        <v>0</v>
      </c>
      <c r="V524" s="16">
        <f>SUM(Table14[[#This Row],[MB Registration]:[Standalone upsell + Rnwl]])</f>
        <v>206</v>
      </c>
      <c r="W524" s="8">
        <v>208</v>
      </c>
      <c r="X524" s="9">
        <f t="shared" si="64"/>
        <v>-9.7087378640776656E-3</v>
      </c>
      <c r="Y524" s="8">
        <f t="shared" si="65"/>
        <v>-2</v>
      </c>
      <c r="Z524" s="42" t="str">
        <f t="shared" si="66"/>
        <v>C. 100-250</v>
      </c>
      <c r="AA524" s="197">
        <v>208</v>
      </c>
      <c r="AB524" s="85">
        <f>IFERROR(Table14[[#This Row],[Phone number available]]/Table14[[#This Row],[Distinct leads]],0)</f>
        <v>1</v>
      </c>
      <c r="AC524" s="84">
        <v>107</v>
      </c>
      <c r="AD524" s="100">
        <f>IFERROR(Table14[[#This Row],[Email available]]/Table14[[#This Row],[Distinct leads]],0)</f>
        <v>0.51442307692307687</v>
      </c>
      <c r="AE524" s="81">
        <v>17</v>
      </c>
      <c r="AF524" s="102">
        <f>IFERROR(Table14[[#This Row],[HNI (as per customer segmentation)]]/Table14[[#This Row],[Phone number available]],0)</f>
        <v>8.1730769230769232E-2</v>
      </c>
      <c r="AG524" s="18">
        <v>109</v>
      </c>
      <c r="AH524" s="9">
        <f>IFERROR(Table14[[#This Row],[MB Registered]]/Table14[[#This Row],[Phone number available]],0)</f>
        <v>0.52403846153846156</v>
      </c>
      <c r="AI524" s="18">
        <v>56</v>
      </c>
      <c r="AJ524" s="9">
        <f>IFERROR(Table14[[#This Row],[IB Registered]]/Table14[[#This Row],[Phone number available]],0)</f>
        <v>0.26923076923076922</v>
      </c>
      <c r="AK524" s="18">
        <v>172</v>
      </c>
      <c r="AL524" s="9">
        <f>IFERROR(Table14[[#This Row],[MB Eligible]]/Table14[[#This Row],[Phone number available]],0)</f>
        <v>0.82692307692307687</v>
      </c>
      <c r="AM524" s="18">
        <v>97</v>
      </c>
      <c r="AN524" s="82">
        <f>IFERROR(Table14[[#This Row],[IB Eligible]]/Table14[[#This Row],[Phone number available]],0)</f>
        <v>0.46634615384615385</v>
      </c>
      <c r="AO524" s="98">
        <f>Table14[[#This Row],[Phone number available]]/$AT$2</f>
        <v>0.3611111111111111</v>
      </c>
    </row>
    <row r="525" spans="1:41" x14ac:dyDescent="0.35">
      <c r="A525" s="11">
        <v>553</v>
      </c>
      <c r="B525" s="5" t="s">
        <v>313</v>
      </c>
      <c r="C525" s="5" t="s">
        <v>340</v>
      </c>
      <c r="D525" s="5" t="s">
        <v>855</v>
      </c>
      <c r="E525" s="6">
        <v>38804</v>
      </c>
      <c r="F525" s="7">
        <f t="shared" ca="1" si="62"/>
        <v>19</v>
      </c>
      <c r="G525" s="5">
        <v>5</v>
      </c>
      <c r="H52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25" s="57">
        <v>27.411999000000002</v>
      </c>
      <c r="J525" s="34">
        <v>3.6494390000000001</v>
      </c>
      <c r="K525" s="34">
        <f t="shared" si="63"/>
        <v>31.061438000000003</v>
      </c>
      <c r="L525" s="67">
        <f t="shared" si="67"/>
        <v>1.139050604593327E-3</v>
      </c>
      <c r="M525" s="34">
        <v>77.109626000000006</v>
      </c>
      <c r="N525" s="79">
        <f t="shared" si="68"/>
        <v>1.4440485122671778E-3</v>
      </c>
      <c r="O525" s="80">
        <v>3282</v>
      </c>
      <c r="P525" s="68">
        <f>Table14[[#This Row],[Customer Regisered on MB]]/$O$1</f>
        <v>1.1113297049761633E-3</v>
      </c>
      <c r="Q525" s="194">
        <v>77</v>
      </c>
      <c r="R525" s="107">
        <v>311</v>
      </c>
      <c r="S525" s="107">
        <v>16</v>
      </c>
      <c r="T525" s="107">
        <v>23</v>
      </c>
      <c r="U525" s="195">
        <v>0</v>
      </c>
      <c r="V525" s="16">
        <f>SUM(Table14[[#This Row],[MB Registration]:[Standalone upsell + Rnwl]])</f>
        <v>427</v>
      </c>
      <c r="W525" s="8">
        <v>435</v>
      </c>
      <c r="X525" s="9">
        <f t="shared" si="64"/>
        <v>-1.87353629976581E-2</v>
      </c>
      <c r="Y525" s="8">
        <f t="shared" si="65"/>
        <v>-8</v>
      </c>
      <c r="Z525" s="42" t="str">
        <f t="shared" si="66"/>
        <v>D. 240-500</v>
      </c>
      <c r="AA525" s="197">
        <v>434</v>
      </c>
      <c r="AB525" s="85">
        <f>IFERROR(Table14[[#This Row],[Phone number available]]/Table14[[#This Row],[Distinct leads]],0)</f>
        <v>0.99770114942528731</v>
      </c>
      <c r="AC525" s="84">
        <v>185</v>
      </c>
      <c r="AD525" s="100">
        <f>IFERROR(Table14[[#This Row],[Email available]]/Table14[[#This Row],[Distinct leads]],0)</f>
        <v>0.42528735632183906</v>
      </c>
      <c r="AE525" s="81">
        <v>16</v>
      </c>
      <c r="AF525" s="102">
        <f>IFERROR(Table14[[#This Row],[HNI (as per customer segmentation)]]/Table14[[#This Row],[Phone number available]],0)</f>
        <v>3.6866359447004608E-2</v>
      </c>
      <c r="AG525" s="18">
        <v>218</v>
      </c>
      <c r="AH525" s="9">
        <f>IFERROR(Table14[[#This Row],[MB Registered]]/Table14[[#This Row],[Phone number available]],0)</f>
        <v>0.50230414746543783</v>
      </c>
      <c r="AI525" s="18">
        <v>115</v>
      </c>
      <c r="AJ525" s="9">
        <f>IFERROR(Table14[[#This Row],[IB Registered]]/Table14[[#This Row],[Phone number available]],0)</f>
        <v>0.26497695852534564</v>
      </c>
      <c r="AK525" s="18">
        <v>312</v>
      </c>
      <c r="AL525" s="9">
        <f>IFERROR(Table14[[#This Row],[MB Eligible]]/Table14[[#This Row],[Phone number available]],0)</f>
        <v>0.71889400921658986</v>
      </c>
      <c r="AM525" s="18">
        <v>174</v>
      </c>
      <c r="AN525" s="82">
        <f>IFERROR(Table14[[#This Row],[IB Eligible]]/Table14[[#This Row],[Phone number available]],0)</f>
        <v>0.4009216589861751</v>
      </c>
      <c r="AO525" s="98">
        <f>Table14[[#This Row],[Phone number available]]/$AT$2</f>
        <v>0.75347222222222221</v>
      </c>
    </row>
    <row r="526" spans="1:41" x14ac:dyDescent="0.35">
      <c r="A526" s="11">
        <v>554</v>
      </c>
      <c r="B526" s="5" t="s">
        <v>313</v>
      </c>
      <c r="C526" s="5" t="s">
        <v>340</v>
      </c>
      <c r="D526" s="5" t="s">
        <v>856</v>
      </c>
      <c r="E526" s="6">
        <v>38804</v>
      </c>
      <c r="F526" s="7">
        <f t="shared" ca="1" si="62"/>
        <v>19</v>
      </c>
      <c r="G526" s="5">
        <v>6</v>
      </c>
      <c r="H52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26" s="57">
        <v>31.893234</v>
      </c>
      <c r="J526" s="34">
        <v>5.3319739999999998</v>
      </c>
      <c r="K526" s="34">
        <f t="shared" si="63"/>
        <v>37.225208000000002</v>
      </c>
      <c r="L526" s="67">
        <f t="shared" si="67"/>
        <v>1.3650815418948842E-3</v>
      </c>
      <c r="M526" s="34">
        <v>96.491314000000003</v>
      </c>
      <c r="N526" s="79">
        <f t="shared" si="68"/>
        <v>1.8070135423611715E-3</v>
      </c>
      <c r="O526" s="80">
        <v>2358</v>
      </c>
      <c r="P526" s="68">
        <f>Table14[[#This Row],[Customer Regisered on MB]]/$O$1</f>
        <v>7.9845077523881566E-4</v>
      </c>
      <c r="Q526" s="194">
        <v>97</v>
      </c>
      <c r="R526" s="107">
        <v>304</v>
      </c>
      <c r="S526" s="107">
        <v>13</v>
      </c>
      <c r="T526" s="107">
        <v>25</v>
      </c>
      <c r="U526" s="195">
        <v>0</v>
      </c>
      <c r="V526" s="16">
        <f>SUM(Table14[[#This Row],[MB Registration]:[Standalone upsell + Rnwl]])</f>
        <v>439</v>
      </c>
      <c r="W526" s="8">
        <v>439</v>
      </c>
      <c r="X526" s="9">
        <f t="shared" si="64"/>
        <v>0</v>
      </c>
      <c r="Y526" s="8">
        <f t="shared" si="65"/>
        <v>0</v>
      </c>
      <c r="Z526" s="42" t="str">
        <f t="shared" si="66"/>
        <v>D. 240-500</v>
      </c>
      <c r="AA526" s="197">
        <v>438</v>
      </c>
      <c r="AB526" s="85">
        <f>IFERROR(Table14[[#This Row],[Phone number available]]/Table14[[#This Row],[Distinct leads]],0)</f>
        <v>0.99772209567198178</v>
      </c>
      <c r="AC526" s="84">
        <v>170</v>
      </c>
      <c r="AD526" s="100">
        <f>IFERROR(Table14[[#This Row],[Email available]]/Table14[[#This Row],[Distinct leads]],0)</f>
        <v>0.38724373576309795</v>
      </c>
      <c r="AE526" s="81">
        <v>37</v>
      </c>
      <c r="AF526" s="102">
        <f>IFERROR(Table14[[#This Row],[HNI (as per customer segmentation)]]/Table14[[#This Row],[Phone number available]],0)</f>
        <v>8.4474885844748854E-2</v>
      </c>
      <c r="AG526" s="18">
        <v>148</v>
      </c>
      <c r="AH526" s="9">
        <f>IFERROR(Table14[[#This Row],[MB Registered]]/Table14[[#This Row],[Phone number available]],0)</f>
        <v>0.33789954337899542</v>
      </c>
      <c r="AI526" s="18">
        <v>78</v>
      </c>
      <c r="AJ526" s="9">
        <f>IFERROR(Table14[[#This Row],[IB Registered]]/Table14[[#This Row],[Phone number available]],0)</f>
        <v>0.17808219178082191</v>
      </c>
      <c r="AK526" s="18">
        <v>304</v>
      </c>
      <c r="AL526" s="9">
        <f>IFERROR(Table14[[#This Row],[MB Eligible]]/Table14[[#This Row],[Phone number available]],0)</f>
        <v>0.69406392694063923</v>
      </c>
      <c r="AM526" s="18">
        <v>152</v>
      </c>
      <c r="AN526" s="82">
        <f>IFERROR(Table14[[#This Row],[IB Eligible]]/Table14[[#This Row],[Phone number available]],0)</f>
        <v>0.34703196347031962</v>
      </c>
      <c r="AO526" s="98">
        <f>Table14[[#This Row],[Phone number available]]/$AT$2</f>
        <v>0.76041666666666663</v>
      </c>
    </row>
    <row r="527" spans="1:41" x14ac:dyDescent="0.35">
      <c r="A527" s="11">
        <v>556</v>
      </c>
      <c r="B527" s="5" t="s">
        <v>313</v>
      </c>
      <c r="C527" s="5" t="s">
        <v>340</v>
      </c>
      <c r="D527" s="5" t="s">
        <v>858</v>
      </c>
      <c r="E527" s="6">
        <v>39462</v>
      </c>
      <c r="F527" s="7">
        <f t="shared" ca="1" si="62"/>
        <v>17</v>
      </c>
      <c r="G527" s="5">
        <v>7</v>
      </c>
      <c r="H52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27" s="57">
        <v>50.956460999999997</v>
      </c>
      <c r="J527" s="34">
        <v>6.0622619999999996</v>
      </c>
      <c r="K527" s="34">
        <f t="shared" si="63"/>
        <v>57.018722999999994</v>
      </c>
      <c r="L527" s="67">
        <f t="shared" si="67"/>
        <v>2.0909273713048773E-3</v>
      </c>
      <c r="M527" s="34">
        <v>111.90677100000001</v>
      </c>
      <c r="N527" s="79">
        <f t="shared" si="68"/>
        <v>2.0957021134452624E-3</v>
      </c>
      <c r="O527" s="80">
        <v>4068</v>
      </c>
      <c r="P527" s="68">
        <f>Table14[[#This Row],[Customer Regisered on MB]]/$O$1</f>
        <v>1.3774799633891018E-3</v>
      </c>
      <c r="Q527" s="194">
        <v>207</v>
      </c>
      <c r="R527" s="107">
        <v>433</v>
      </c>
      <c r="S527" s="107">
        <v>28</v>
      </c>
      <c r="T527" s="107">
        <v>24</v>
      </c>
      <c r="U527" s="195">
        <v>2</v>
      </c>
      <c r="V527" s="16">
        <f>SUM(Table14[[#This Row],[MB Registration]:[Standalone upsell + Rnwl]])</f>
        <v>694</v>
      </c>
      <c r="W527" s="8">
        <v>690</v>
      </c>
      <c r="X527" s="9">
        <f t="shared" si="64"/>
        <v>5.7636887608069065E-3</v>
      </c>
      <c r="Y527" s="8">
        <f t="shared" si="65"/>
        <v>4</v>
      </c>
      <c r="Z527" s="42" t="str">
        <f t="shared" si="66"/>
        <v>E. 500-750</v>
      </c>
      <c r="AA527" s="197">
        <v>690</v>
      </c>
      <c r="AB527" s="85">
        <f>IFERROR(Table14[[#This Row],[Phone number available]]/Table14[[#This Row],[Distinct leads]],0)</f>
        <v>1</v>
      </c>
      <c r="AC527" s="84">
        <v>418</v>
      </c>
      <c r="AD527" s="100">
        <f>IFERROR(Table14[[#This Row],[Email available]]/Table14[[#This Row],[Distinct leads]],0)</f>
        <v>0.60579710144927534</v>
      </c>
      <c r="AE527" s="81">
        <v>32</v>
      </c>
      <c r="AF527" s="102">
        <f>IFERROR(Table14[[#This Row],[HNI (as per customer segmentation)]]/Table14[[#This Row],[Phone number available]],0)</f>
        <v>4.6376811594202899E-2</v>
      </c>
      <c r="AG527" s="18">
        <v>240</v>
      </c>
      <c r="AH527" s="9">
        <f>IFERROR(Table14[[#This Row],[MB Registered]]/Table14[[#This Row],[Phone number available]],0)</f>
        <v>0.34782608695652173</v>
      </c>
      <c r="AI527" s="18">
        <v>166</v>
      </c>
      <c r="AJ527" s="9">
        <f>IFERROR(Table14[[#This Row],[IB Registered]]/Table14[[#This Row],[Phone number available]],0)</f>
        <v>0.24057971014492754</v>
      </c>
      <c r="AK527" s="18">
        <v>516</v>
      </c>
      <c r="AL527" s="9">
        <f>IFERROR(Table14[[#This Row],[MB Eligible]]/Table14[[#This Row],[Phone number available]],0)</f>
        <v>0.74782608695652175</v>
      </c>
      <c r="AM527" s="18">
        <v>362</v>
      </c>
      <c r="AN527" s="82">
        <f>IFERROR(Table14[[#This Row],[IB Eligible]]/Table14[[#This Row],[Phone number available]],0)</f>
        <v>0.52463768115942033</v>
      </c>
      <c r="AO527" s="98">
        <f>Table14[[#This Row],[Phone number available]]/$AT$2</f>
        <v>1.1979166666666667</v>
      </c>
    </row>
    <row r="528" spans="1:41" x14ac:dyDescent="0.35">
      <c r="A528" s="11">
        <v>557</v>
      </c>
      <c r="B528" s="5" t="s">
        <v>190</v>
      </c>
      <c r="C528" s="5" t="s">
        <v>175</v>
      </c>
      <c r="D528" s="5" t="s">
        <v>859</v>
      </c>
      <c r="E528" s="6">
        <v>39471</v>
      </c>
      <c r="F528" s="7">
        <f t="shared" ca="1" si="62"/>
        <v>17</v>
      </c>
      <c r="G528" s="5">
        <v>8</v>
      </c>
      <c r="H52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28" s="57">
        <v>46.81</v>
      </c>
      <c r="J528" s="34">
        <v>10.873238000000001</v>
      </c>
      <c r="K528" s="34">
        <f t="shared" si="63"/>
        <v>57.683238000000003</v>
      </c>
      <c r="L528" s="67">
        <f t="shared" si="67"/>
        <v>2.1152957283819495E-3</v>
      </c>
      <c r="M528" s="34">
        <v>56.591956000000003</v>
      </c>
      <c r="N528" s="79">
        <f t="shared" si="68"/>
        <v>1.059809703500437E-3</v>
      </c>
      <c r="O528" s="80">
        <v>6076</v>
      </c>
      <c r="P528" s="68">
        <f>Table14[[#This Row],[Customer Regisered on MB]]/$O$1</f>
        <v>2.057415992515286E-3</v>
      </c>
      <c r="Q528" s="194">
        <v>400</v>
      </c>
      <c r="R528" s="107">
        <v>242</v>
      </c>
      <c r="S528" s="107">
        <v>15</v>
      </c>
      <c r="T528" s="107">
        <v>14</v>
      </c>
      <c r="U528" s="195">
        <v>0</v>
      </c>
      <c r="V528" s="16">
        <f>SUM(Table14[[#This Row],[MB Registration]:[Standalone upsell + Rnwl]])</f>
        <v>671</v>
      </c>
      <c r="W528" s="8">
        <v>682</v>
      </c>
      <c r="X528" s="9">
        <f t="shared" si="64"/>
        <v>-1.6393442622950838E-2</v>
      </c>
      <c r="Y528" s="8">
        <f t="shared" si="65"/>
        <v>-11</v>
      </c>
      <c r="Z528" s="42" t="str">
        <f t="shared" si="66"/>
        <v>E. 500-750</v>
      </c>
      <c r="AA528" s="197">
        <v>682</v>
      </c>
      <c r="AB528" s="85">
        <f>IFERROR(Table14[[#This Row],[Phone number available]]/Table14[[#This Row],[Distinct leads]],0)</f>
        <v>1</v>
      </c>
      <c r="AC528" s="84">
        <v>241</v>
      </c>
      <c r="AD528" s="100">
        <f>IFERROR(Table14[[#This Row],[Email available]]/Table14[[#This Row],[Distinct leads]],0)</f>
        <v>0.35337243401759533</v>
      </c>
      <c r="AE528" s="81">
        <v>60</v>
      </c>
      <c r="AF528" s="102">
        <f>IFERROR(Table14[[#This Row],[HNI (as per customer segmentation)]]/Table14[[#This Row],[Phone number available]],0)</f>
        <v>8.797653958944282E-2</v>
      </c>
      <c r="AG528" s="18">
        <v>154</v>
      </c>
      <c r="AH528" s="9">
        <f>IFERROR(Table14[[#This Row],[MB Registered]]/Table14[[#This Row],[Phone number available]],0)</f>
        <v>0.22580645161290322</v>
      </c>
      <c r="AI528" s="18">
        <v>74</v>
      </c>
      <c r="AJ528" s="9">
        <f>IFERROR(Table14[[#This Row],[IB Registered]]/Table14[[#This Row],[Phone number available]],0)</f>
        <v>0.10850439882697947</v>
      </c>
      <c r="AK528" s="18">
        <v>605</v>
      </c>
      <c r="AL528" s="9">
        <f>IFERROR(Table14[[#This Row],[MB Eligible]]/Table14[[#This Row],[Phone number available]],0)</f>
        <v>0.88709677419354838</v>
      </c>
      <c r="AM528" s="18">
        <v>237</v>
      </c>
      <c r="AN528" s="82">
        <f>IFERROR(Table14[[#This Row],[IB Eligible]]/Table14[[#This Row],[Phone number available]],0)</f>
        <v>0.34750733137829914</v>
      </c>
      <c r="AO528" s="98">
        <f>Table14[[#This Row],[Phone number available]]/$AT$2</f>
        <v>1.1840277777777777</v>
      </c>
    </row>
    <row r="529" spans="1:41" x14ac:dyDescent="0.35">
      <c r="A529" s="11">
        <v>558</v>
      </c>
      <c r="B529" s="5" t="s">
        <v>313</v>
      </c>
      <c r="C529" s="5" t="s">
        <v>340</v>
      </c>
      <c r="D529" s="5" t="s">
        <v>860</v>
      </c>
      <c r="E529" s="6">
        <v>39604</v>
      </c>
      <c r="F529" s="7">
        <f t="shared" ca="1" si="62"/>
        <v>16</v>
      </c>
      <c r="G529" s="5">
        <v>8</v>
      </c>
      <c r="H52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29" s="57">
        <v>33.861916000000001</v>
      </c>
      <c r="J529" s="34">
        <v>4.3783779999999997</v>
      </c>
      <c r="K529" s="34">
        <f t="shared" si="63"/>
        <v>38.240293999999999</v>
      </c>
      <c r="L529" s="67">
        <f t="shared" si="67"/>
        <v>1.402305649871283E-3</v>
      </c>
      <c r="M529" s="34">
        <v>50.584246</v>
      </c>
      <c r="N529" s="79">
        <f t="shared" si="68"/>
        <v>9.4730202919745632E-4</v>
      </c>
      <c r="O529" s="80">
        <v>3043</v>
      </c>
      <c r="P529" s="68">
        <f>Table14[[#This Row],[Customer Regisered on MB]]/$O$1</f>
        <v>1.0304010640592521E-3</v>
      </c>
      <c r="Q529" s="194">
        <v>170</v>
      </c>
      <c r="R529" s="107">
        <v>189</v>
      </c>
      <c r="S529" s="107">
        <v>16</v>
      </c>
      <c r="T529" s="107">
        <v>14</v>
      </c>
      <c r="U529" s="195">
        <v>0</v>
      </c>
      <c r="V529" s="16">
        <f>SUM(Table14[[#This Row],[MB Registration]:[Standalone upsell + Rnwl]])</f>
        <v>389</v>
      </c>
      <c r="W529" s="8">
        <v>389</v>
      </c>
      <c r="X529" s="9">
        <f t="shared" si="64"/>
        <v>0</v>
      </c>
      <c r="Y529" s="8">
        <f t="shared" si="65"/>
        <v>0</v>
      </c>
      <c r="Z529" s="42" t="str">
        <f t="shared" si="66"/>
        <v>D. 240-500</v>
      </c>
      <c r="AA529" s="197">
        <v>388</v>
      </c>
      <c r="AB529" s="85">
        <f>IFERROR(Table14[[#This Row],[Phone number available]]/Table14[[#This Row],[Distinct leads]],0)</f>
        <v>0.99742930591259638</v>
      </c>
      <c r="AC529" s="84">
        <v>164</v>
      </c>
      <c r="AD529" s="100">
        <f>IFERROR(Table14[[#This Row],[Email available]]/Table14[[#This Row],[Distinct leads]],0)</f>
        <v>0.42159383033419023</v>
      </c>
      <c r="AE529" s="81">
        <v>20</v>
      </c>
      <c r="AF529" s="102">
        <f>IFERROR(Table14[[#This Row],[HNI (as per customer segmentation)]]/Table14[[#This Row],[Phone number available]],0)</f>
        <v>5.1546391752577317E-2</v>
      </c>
      <c r="AG529" s="18">
        <v>122</v>
      </c>
      <c r="AH529" s="9">
        <f>IFERROR(Table14[[#This Row],[MB Registered]]/Table14[[#This Row],[Phone number available]],0)</f>
        <v>0.31443298969072164</v>
      </c>
      <c r="AI529" s="18">
        <v>58</v>
      </c>
      <c r="AJ529" s="9">
        <f>IFERROR(Table14[[#This Row],[IB Registered]]/Table14[[#This Row],[Phone number available]],0)</f>
        <v>0.14948453608247422</v>
      </c>
      <c r="AK529" s="18">
        <v>339</v>
      </c>
      <c r="AL529" s="9">
        <f>IFERROR(Table14[[#This Row],[MB Eligible]]/Table14[[#This Row],[Phone number available]],0)</f>
        <v>0.87371134020618557</v>
      </c>
      <c r="AM529" s="18">
        <v>144</v>
      </c>
      <c r="AN529" s="82">
        <f>IFERROR(Table14[[#This Row],[IB Eligible]]/Table14[[#This Row],[Phone number available]],0)</f>
        <v>0.37113402061855671</v>
      </c>
      <c r="AO529" s="98">
        <f>Table14[[#This Row],[Phone number available]]/$AT$2</f>
        <v>0.67361111111111116</v>
      </c>
    </row>
    <row r="530" spans="1:41" x14ac:dyDescent="0.35">
      <c r="A530" s="11">
        <v>559</v>
      </c>
      <c r="B530" s="5" t="s">
        <v>312</v>
      </c>
      <c r="C530" s="5" t="s">
        <v>340</v>
      </c>
      <c r="D530" s="5" t="s">
        <v>861</v>
      </c>
      <c r="E530" s="6">
        <v>40059</v>
      </c>
      <c r="F530" s="7">
        <f t="shared" ca="1" si="62"/>
        <v>15</v>
      </c>
      <c r="G530" s="5">
        <v>6</v>
      </c>
      <c r="H53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30" s="57">
        <v>83.661393000000004</v>
      </c>
      <c r="J530" s="34">
        <v>8.8818000000000001</v>
      </c>
      <c r="K530" s="34">
        <f t="shared" si="63"/>
        <v>92.543193000000002</v>
      </c>
      <c r="L530" s="67">
        <f t="shared" si="67"/>
        <v>3.3936413355249982E-3</v>
      </c>
      <c r="M530" s="34">
        <v>58.231110000000001</v>
      </c>
      <c r="N530" s="79">
        <f t="shared" si="68"/>
        <v>1.0905064921877118E-3</v>
      </c>
      <c r="O530" s="80">
        <v>8309</v>
      </c>
      <c r="P530" s="68">
        <f>Table14[[#This Row],[Customer Regisered on MB]]/$O$1</f>
        <v>2.8135400727138759E-3</v>
      </c>
      <c r="Q530" s="194">
        <v>682</v>
      </c>
      <c r="R530" s="107">
        <v>349</v>
      </c>
      <c r="S530" s="107">
        <v>13</v>
      </c>
      <c r="T530" s="107">
        <v>13</v>
      </c>
      <c r="U530" s="195">
        <v>2</v>
      </c>
      <c r="V530" s="16">
        <f>SUM(Table14[[#This Row],[MB Registration]:[Standalone upsell + Rnwl]])</f>
        <v>1059</v>
      </c>
      <c r="W530" s="8">
        <v>1077</v>
      </c>
      <c r="X530" s="9">
        <f t="shared" si="64"/>
        <v>-1.6997167138810276E-2</v>
      </c>
      <c r="Y530" s="8">
        <f t="shared" si="65"/>
        <v>-18</v>
      </c>
      <c r="Z530" s="42" t="str">
        <f t="shared" si="66"/>
        <v>G. Above 1000</v>
      </c>
      <c r="AA530" s="197">
        <v>1077</v>
      </c>
      <c r="AB530" s="85">
        <f>IFERROR(Table14[[#This Row],[Phone number available]]/Table14[[#This Row],[Distinct leads]],0)</f>
        <v>1</v>
      </c>
      <c r="AC530" s="84">
        <v>368</v>
      </c>
      <c r="AD530" s="100">
        <f>IFERROR(Table14[[#This Row],[Email available]]/Table14[[#This Row],[Distinct leads]],0)</f>
        <v>0.34168987929433614</v>
      </c>
      <c r="AE530" s="81">
        <v>139</v>
      </c>
      <c r="AF530" s="102">
        <f>IFERROR(Table14[[#This Row],[HNI (as per customer segmentation)]]/Table14[[#This Row],[Phone number available]],0)</f>
        <v>0.12906220984215414</v>
      </c>
      <c r="AG530" s="18">
        <v>231</v>
      </c>
      <c r="AH530" s="9">
        <f>IFERROR(Table14[[#This Row],[MB Registered]]/Table14[[#This Row],[Phone number available]],0)</f>
        <v>0.21448467966573817</v>
      </c>
      <c r="AI530" s="18">
        <v>161</v>
      </c>
      <c r="AJ530" s="9">
        <f>IFERROR(Table14[[#This Row],[IB Registered]]/Table14[[#This Row],[Phone number available]],0)</f>
        <v>0.14948932219127206</v>
      </c>
      <c r="AK530" s="18">
        <v>980</v>
      </c>
      <c r="AL530" s="9">
        <f>IFERROR(Table14[[#This Row],[MB Eligible]]/Table14[[#This Row],[Phone number available]],0)</f>
        <v>0.90993500464252552</v>
      </c>
      <c r="AM530" s="18">
        <v>386</v>
      </c>
      <c r="AN530" s="82">
        <f>IFERROR(Table14[[#This Row],[IB Eligible]]/Table14[[#This Row],[Phone number available]],0)</f>
        <v>0.35840297121634168</v>
      </c>
      <c r="AO530" s="98">
        <f>Table14[[#This Row],[Phone number available]]/$AT$2</f>
        <v>1.8697916666666667</v>
      </c>
    </row>
    <row r="531" spans="1:41" x14ac:dyDescent="0.35">
      <c r="A531" s="11">
        <v>560</v>
      </c>
      <c r="B531" s="5" t="s">
        <v>313</v>
      </c>
      <c r="C531" s="5" t="s">
        <v>340</v>
      </c>
      <c r="D531" s="5" t="s">
        <v>862</v>
      </c>
      <c r="E531" s="6">
        <v>39899</v>
      </c>
      <c r="F531" s="7">
        <f t="shared" ca="1" si="62"/>
        <v>16</v>
      </c>
      <c r="G531" s="5">
        <v>8</v>
      </c>
      <c r="H53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31" s="57">
        <v>36.132848000000003</v>
      </c>
      <c r="J531" s="34">
        <v>4.4734160000000003</v>
      </c>
      <c r="K531" s="34">
        <f t="shared" si="63"/>
        <v>40.606264000000003</v>
      </c>
      <c r="L531" s="67">
        <f t="shared" si="67"/>
        <v>1.4890678776519053E-3</v>
      </c>
      <c r="M531" s="34">
        <v>65.167011000000002</v>
      </c>
      <c r="N531" s="79">
        <f t="shared" si="68"/>
        <v>1.2203965985186961E-3</v>
      </c>
      <c r="O531" s="80">
        <v>4401</v>
      </c>
      <c r="P531" s="68">
        <f>Table14[[#This Row],[Customer Regisered on MB]]/$O$1</f>
        <v>1.4902382789762629E-3</v>
      </c>
      <c r="Q531" s="194">
        <v>163</v>
      </c>
      <c r="R531" s="107">
        <v>220</v>
      </c>
      <c r="S531" s="107">
        <v>13</v>
      </c>
      <c r="T531" s="107">
        <v>14</v>
      </c>
      <c r="U531" s="195">
        <v>0</v>
      </c>
      <c r="V531" s="16">
        <f>SUM(Table14[[#This Row],[MB Registration]:[Standalone upsell + Rnwl]])</f>
        <v>410</v>
      </c>
      <c r="W531" s="8">
        <v>407</v>
      </c>
      <c r="X531" s="9">
        <f t="shared" si="64"/>
        <v>7.3170731707317138E-3</v>
      </c>
      <c r="Y531" s="8">
        <f t="shared" si="65"/>
        <v>3</v>
      </c>
      <c r="Z531" s="42" t="str">
        <f t="shared" si="66"/>
        <v>D. 240-500</v>
      </c>
      <c r="AA531" s="197">
        <v>407</v>
      </c>
      <c r="AB531" s="85">
        <f>IFERROR(Table14[[#This Row],[Phone number available]]/Table14[[#This Row],[Distinct leads]],0)</f>
        <v>1</v>
      </c>
      <c r="AC531" s="84">
        <v>168</v>
      </c>
      <c r="AD531" s="100">
        <f>IFERROR(Table14[[#This Row],[Email available]]/Table14[[#This Row],[Distinct leads]],0)</f>
        <v>0.41277641277641275</v>
      </c>
      <c r="AE531" s="81">
        <v>44</v>
      </c>
      <c r="AF531" s="102">
        <f>IFERROR(Table14[[#This Row],[HNI (as per customer segmentation)]]/Table14[[#This Row],[Phone number available]],0)</f>
        <v>0.10810810810810811</v>
      </c>
      <c r="AG531" s="18">
        <v>133</v>
      </c>
      <c r="AH531" s="9">
        <f>IFERROR(Table14[[#This Row],[MB Registered]]/Table14[[#This Row],[Phone number available]],0)</f>
        <v>0.32678132678132676</v>
      </c>
      <c r="AI531" s="18">
        <v>74</v>
      </c>
      <c r="AJ531" s="9">
        <f>IFERROR(Table14[[#This Row],[IB Registered]]/Table14[[#This Row],[Phone number available]],0)</f>
        <v>0.18181818181818182</v>
      </c>
      <c r="AK531" s="18">
        <v>347</v>
      </c>
      <c r="AL531" s="9">
        <f>IFERROR(Table14[[#This Row],[MB Eligible]]/Table14[[#This Row],[Phone number available]],0)</f>
        <v>0.85257985257985258</v>
      </c>
      <c r="AM531" s="18">
        <v>155</v>
      </c>
      <c r="AN531" s="82">
        <f>IFERROR(Table14[[#This Row],[IB Eligible]]/Table14[[#This Row],[Phone number available]],0)</f>
        <v>0.38083538083538082</v>
      </c>
      <c r="AO531" s="98">
        <f>Table14[[#This Row],[Phone number available]]/$AT$2</f>
        <v>0.70659722222222221</v>
      </c>
    </row>
    <row r="532" spans="1:41" x14ac:dyDescent="0.35">
      <c r="A532" s="11">
        <v>561</v>
      </c>
      <c r="B532" s="5" t="s">
        <v>313</v>
      </c>
      <c r="C532" s="5" t="s">
        <v>340</v>
      </c>
      <c r="D532" s="5" t="s">
        <v>863</v>
      </c>
      <c r="E532" s="6">
        <v>40098</v>
      </c>
      <c r="F532" s="7">
        <f t="shared" ca="1" si="62"/>
        <v>15</v>
      </c>
      <c r="G532" s="5">
        <v>6</v>
      </c>
      <c r="H53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32" s="57">
        <v>23.486360999999999</v>
      </c>
      <c r="J532" s="34">
        <v>2.2297699999999998</v>
      </c>
      <c r="K532" s="34">
        <f t="shared" si="63"/>
        <v>25.716130999999997</v>
      </c>
      <c r="L532" s="67">
        <f t="shared" si="67"/>
        <v>9.4303343468358385E-4</v>
      </c>
      <c r="M532" s="34">
        <v>41.227254000000002</v>
      </c>
      <c r="N532" s="79">
        <f t="shared" si="68"/>
        <v>7.7207163219234203E-4</v>
      </c>
      <c r="O532" s="80">
        <v>2857</v>
      </c>
      <c r="P532" s="68">
        <f>Table14[[#This Row],[Customer Regisered on MB]]/$O$1</f>
        <v>9.6741894183939624E-4</v>
      </c>
      <c r="Q532" s="194">
        <v>131</v>
      </c>
      <c r="R532" s="107">
        <v>128</v>
      </c>
      <c r="S532" s="107">
        <v>11</v>
      </c>
      <c r="T532" s="107">
        <v>16</v>
      </c>
      <c r="U532" s="195">
        <v>0</v>
      </c>
      <c r="V532" s="16">
        <f>SUM(Table14[[#This Row],[MB Registration]:[Standalone upsell + Rnwl]])</f>
        <v>286</v>
      </c>
      <c r="W532" s="8">
        <v>289</v>
      </c>
      <c r="X532" s="9">
        <f t="shared" si="64"/>
        <v>-1.0489510489510412E-2</v>
      </c>
      <c r="Y532" s="8">
        <f t="shared" si="65"/>
        <v>-3</v>
      </c>
      <c r="Z532" s="42" t="str">
        <f t="shared" si="66"/>
        <v>D. 240-500</v>
      </c>
      <c r="AA532" s="197">
        <v>289</v>
      </c>
      <c r="AB532" s="85">
        <f>IFERROR(Table14[[#This Row],[Phone number available]]/Table14[[#This Row],[Distinct leads]],0)</f>
        <v>1</v>
      </c>
      <c r="AC532" s="84">
        <v>125</v>
      </c>
      <c r="AD532" s="100">
        <f>IFERROR(Table14[[#This Row],[Email available]]/Table14[[#This Row],[Distinct leads]],0)</f>
        <v>0.43252595155709345</v>
      </c>
      <c r="AE532" s="81">
        <v>8</v>
      </c>
      <c r="AF532" s="102">
        <f>IFERROR(Table14[[#This Row],[HNI (as per customer segmentation)]]/Table14[[#This Row],[Phone number available]],0)</f>
        <v>2.768166089965398E-2</v>
      </c>
      <c r="AG532" s="18">
        <v>99</v>
      </c>
      <c r="AH532" s="9">
        <f>IFERROR(Table14[[#This Row],[MB Registered]]/Table14[[#This Row],[Phone number available]],0)</f>
        <v>0.34256055363321797</v>
      </c>
      <c r="AI532" s="18">
        <v>56</v>
      </c>
      <c r="AJ532" s="9">
        <f>IFERROR(Table14[[#This Row],[IB Registered]]/Table14[[#This Row],[Phone number available]],0)</f>
        <v>0.19377162629757785</v>
      </c>
      <c r="AK532" s="18">
        <v>240</v>
      </c>
      <c r="AL532" s="9">
        <f>IFERROR(Table14[[#This Row],[MB Eligible]]/Table14[[#This Row],[Phone number available]],0)</f>
        <v>0.83044982698961933</v>
      </c>
      <c r="AM532" s="18">
        <v>124</v>
      </c>
      <c r="AN532" s="82">
        <f>IFERROR(Table14[[#This Row],[IB Eligible]]/Table14[[#This Row],[Phone number available]],0)</f>
        <v>0.4290657439446367</v>
      </c>
      <c r="AO532" s="98">
        <f>Table14[[#This Row],[Phone number available]]/$AT$2</f>
        <v>0.50173611111111116</v>
      </c>
    </row>
    <row r="533" spans="1:41" x14ac:dyDescent="0.35">
      <c r="A533" s="11">
        <v>562</v>
      </c>
      <c r="B533" s="5" t="s">
        <v>313</v>
      </c>
      <c r="C533" s="5" t="s">
        <v>340</v>
      </c>
      <c r="D533" s="5" t="s">
        <v>864</v>
      </c>
      <c r="E533" s="6">
        <v>40626</v>
      </c>
      <c r="F533" s="7">
        <f t="shared" ca="1" si="62"/>
        <v>14</v>
      </c>
      <c r="G533" s="5">
        <v>6</v>
      </c>
      <c r="H53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33" s="57">
        <v>36.078574000000003</v>
      </c>
      <c r="J533" s="34">
        <v>3.7484199999999999</v>
      </c>
      <c r="K533" s="34">
        <f t="shared" si="63"/>
        <v>39.826994000000006</v>
      </c>
      <c r="L533" s="67">
        <f t="shared" si="67"/>
        <v>1.4604913524877633E-3</v>
      </c>
      <c r="M533" s="34">
        <v>62.410662000000002</v>
      </c>
      <c r="N533" s="79">
        <f t="shared" si="68"/>
        <v>1.1687778593389843E-3</v>
      </c>
      <c r="O533" s="80">
        <v>3850</v>
      </c>
      <c r="P533" s="68">
        <f>Table14[[#This Row],[Customer Regisered on MB]]/$O$1</f>
        <v>1.3036622072389484E-3</v>
      </c>
      <c r="Q533" s="194">
        <v>206</v>
      </c>
      <c r="R533" s="107">
        <v>236</v>
      </c>
      <c r="S533" s="107">
        <v>7</v>
      </c>
      <c r="T533" s="107">
        <v>13</v>
      </c>
      <c r="U533" s="195">
        <v>0</v>
      </c>
      <c r="V533" s="16">
        <f>SUM(Table14[[#This Row],[MB Registration]:[Standalone upsell + Rnwl]])</f>
        <v>462</v>
      </c>
      <c r="W533" s="8">
        <v>465</v>
      </c>
      <c r="X533" s="9">
        <f t="shared" si="64"/>
        <v>-6.4935064935065512E-3</v>
      </c>
      <c r="Y533" s="8">
        <f t="shared" si="65"/>
        <v>-3</v>
      </c>
      <c r="Z533" s="42" t="str">
        <f t="shared" si="66"/>
        <v>D. 240-500</v>
      </c>
      <c r="AA533" s="197">
        <v>465</v>
      </c>
      <c r="AB533" s="85">
        <f>IFERROR(Table14[[#This Row],[Phone number available]]/Table14[[#This Row],[Distinct leads]],0)</f>
        <v>1</v>
      </c>
      <c r="AC533" s="84">
        <v>209</v>
      </c>
      <c r="AD533" s="100">
        <f>IFERROR(Table14[[#This Row],[Email available]]/Table14[[#This Row],[Distinct leads]],0)</f>
        <v>0.44946236559139785</v>
      </c>
      <c r="AE533" s="81">
        <v>27</v>
      </c>
      <c r="AF533" s="102">
        <f>IFERROR(Table14[[#This Row],[HNI (as per customer segmentation)]]/Table14[[#This Row],[Phone number available]],0)</f>
        <v>5.8064516129032261E-2</v>
      </c>
      <c r="AG533" s="18">
        <v>133</v>
      </c>
      <c r="AH533" s="9">
        <f>IFERROR(Table14[[#This Row],[MB Registered]]/Table14[[#This Row],[Phone number available]],0)</f>
        <v>0.28602150537634408</v>
      </c>
      <c r="AI533" s="18">
        <v>97</v>
      </c>
      <c r="AJ533" s="9">
        <f>IFERROR(Table14[[#This Row],[IB Registered]]/Table14[[#This Row],[Phone number available]],0)</f>
        <v>0.2086021505376344</v>
      </c>
      <c r="AK533" s="18">
        <v>370</v>
      </c>
      <c r="AL533" s="9">
        <f>IFERROR(Table14[[#This Row],[MB Eligible]]/Table14[[#This Row],[Phone number available]],0)</f>
        <v>0.79569892473118276</v>
      </c>
      <c r="AM533" s="18">
        <v>192</v>
      </c>
      <c r="AN533" s="82">
        <f>IFERROR(Table14[[#This Row],[IB Eligible]]/Table14[[#This Row],[Phone number available]],0)</f>
        <v>0.41290322580645161</v>
      </c>
      <c r="AO533" s="98">
        <f>Table14[[#This Row],[Phone number available]]/$AT$2</f>
        <v>0.80729166666666663</v>
      </c>
    </row>
    <row r="534" spans="1:41" x14ac:dyDescent="0.35">
      <c r="A534" s="11">
        <v>563</v>
      </c>
      <c r="B534" s="5" t="s">
        <v>181</v>
      </c>
      <c r="C534" s="5" t="s">
        <v>175</v>
      </c>
      <c r="D534" s="5" t="s">
        <v>865</v>
      </c>
      <c r="E534" s="6">
        <v>40998</v>
      </c>
      <c r="F534" s="7">
        <f t="shared" ca="1" si="62"/>
        <v>13</v>
      </c>
      <c r="G534" s="5">
        <v>5</v>
      </c>
      <c r="H53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34" s="57">
        <v>7.9739129999999996</v>
      </c>
      <c r="J534" s="34">
        <v>1.5169859999999999</v>
      </c>
      <c r="K534" s="34">
        <f t="shared" si="63"/>
        <v>9.4908989999999989</v>
      </c>
      <c r="L534" s="67">
        <f t="shared" si="67"/>
        <v>3.4803972192414917E-4</v>
      </c>
      <c r="M534" s="34">
        <v>12.939916999999999</v>
      </c>
      <c r="N534" s="79">
        <f t="shared" si="68"/>
        <v>2.4232860230330723E-4</v>
      </c>
      <c r="O534" s="80">
        <v>1938</v>
      </c>
      <c r="P534" s="68">
        <f>Table14[[#This Row],[Customer Regisered on MB]]/$O$1</f>
        <v>6.5623307990365768E-4</v>
      </c>
      <c r="Q534" s="194">
        <v>79</v>
      </c>
      <c r="R534" s="107">
        <v>94</v>
      </c>
      <c r="S534" s="107">
        <v>7</v>
      </c>
      <c r="T534" s="107">
        <v>9</v>
      </c>
      <c r="U534" s="195">
        <v>0</v>
      </c>
      <c r="V534" s="16">
        <f>SUM(Table14[[#This Row],[MB Registration]:[Standalone upsell + Rnwl]])</f>
        <v>189</v>
      </c>
      <c r="W534" s="8">
        <v>191</v>
      </c>
      <c r="X534" s="9">
        <f t="shared" si="64"/>
        <v>-1.0582010582010692E-2</v>
      </c>
      <c r="Y534" s="8">
        <f t="shared" si="65"/>
        <v>-2</v>
      </c>
      <c r="Z534" s="42" t="str">
        <f t="shared" si="66"/>
        <v>C. 100-250</v>
      </c>
      <c r="AA534" s="197">
        <v>191</v>
      </c>
      <c r="AB534" s="85">
        <f>IFERROR(Table14[[#This Row],[Phone number available]]/Table14[[#This Row],[Distinct leads]],0)</f>
        <v>1</v>
      </c>
      <c r="AC534" s="84">
        <v>58</v>
      </c>
      <c r="AD534" s="100">
        <f>IFERROR(Table14[[#This Row],[Email available]]/Table14[[#This Row],[Distinct leads]],0)</f>
        <v>0.30366492146596857</v>
      </c>
      <c r="AE534" s="81">
        <v>5</v>
      </c>
      <c r="AF534" s="102">
        <f>IFERROR(Table14[[#This Row],[HNI (as per customer segmentation)]]/Table14[[#This Row],[Phone number available]],0)</f>
        <v>2.6178010471204188E-2</v>
      </c>
      <c r="AG534" s="18">
        <v>60</v>
      </c>
      <c r="AH534" s="9">
        <f>IFERROR(Table14[[#This Row],[MB Registered]]/Table14[[#This Row],[Phone number available]],0)</f>
        <v>0.31413612565445026</v>
      </c>
      <c r="AI534" s="18">
        <v>17</v>
      </c>
      <c r="AJ534" s="9">
        <f>IFERROR(Table14[[#This Row],[IB Registered]]/Table14[[#This Row],[Phone number available]],0)</f>
        <v>8.9005235602094238E-2</v>
      </c>
      <c r="AK534" s="18">
        <v>161</v>
      </c>
      <c r="AL534" s="9">
        <f>IFERROR(Table14[[#This Row],[MB Eligible]]/Table14[[#This Row],[Phone number available]],0)</f>
        <v>0.84293193717277481</v>
      </c>
      <c r="AM534" s="18">
        <v>52</v>
      </c>
      <c r="AN534" s="82">
        <f>IFERROR(Table14[[#This Row],[IB Eligible]]/Table14[[#This Row],[Phone number available]],0)</f>
        <v>0.27225130890052357</v>
      </c>
      <c r="AO534" s="98">
        <f>Table14[[#This Row],[Phone number available]]/$AT$2</f>
        <v>0.33159722222222221</v>
      </c>
    </row>
    <row r="535" spans="1:41" x14ac:dyDescent="0.35">
      <c r="A535" s="11">
        <v>564</v>
      </c>
      <c r="B535" s="5" t="s">
        <v>314</v>
      </c>
      <c r="C535" s="5" t="s">
        <v>356</v>
      </c>
      <c r="D535" s="5" t="s">
        <v>866</v>
      </c>
      <c r="E535" s="6">
        <v>40998</v>
      </c>
      <c r="F535" s="7">
        <f t="shared" ca="1" si="62"/>
        <v>13</v>
      </c>
      <c r="G535" s="5">
        <v>6</v>
      </c>
      <c r="H53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35" s="57">
        <v>8.3545529999999992</v>
      </c>
      <c r="J535" s="34">
        <v>1.5596179999999999</v>
      </c>
      <c r="K535" s="34">
        <f t="shared" si="63"/>
        <v>9.9141709999999996</v>
      </c>
      <c r="L535" s="67">
        <f t="shared" si="67"/>
        <v>3.6356148326396306E-4</v>
      </c>
      <c r="M535" s="34">
        <v>4.6129389999999999</v>
      </c>
      <c r="N535" s="79">
        <f t="shared" si="68"/>
        <v>8.6387498496351699E-5</v>
      </c>
      <c r="O535" s="80">
        <v>2279</v>
      </c>
      <c r="P535" s="68">
        <f>Table14[[#This Row],[Customer Regisered on MB]]/$O$1</f>
        <v>7.7170030397339306E-4</v>
      </c>
      <c r="Q535" s="194">
        <v>109</v>
      </c>
      <c r="R535" s="107">
        <v>24</v>
      </c>
      <c r="S535" s="107">
        <v>4</v>
      </c>
      <c r="T535" s="107">
        <v>3</v>
      </c>
      <c r="U535" s="195">
        <v>0</v>
      </c>
      <c r="V535" s="16">
        <f>SUM(Table14[[#This Row],[MB Registration]:[Standalone upsell + Rnwl]])</f>
        <v>140</v>
      </c>
      <c r="W535" s="8">
        <v>145</v>
      </c>
      <c r="X535" s="9">
        <f t="shared" si="64"/>
        <v>-3.5714285714285809E-2</v>
      </c>
      <c r="Y535" s="8">
        <f t="shared" si="65"/>
        <v>-5</v>
      </c>
      <c r="Z535" s="42" t="str">
        <f t="shared" si="66"/>
        <v>C. 100-250</v>
      </c>
      <c r="AA535" s="197">
        <v>145</v>
      </c>
      <c r="AB535" s="85">
        <f>IFERROR(Table14[[#This Row],[Phone number available]]/Table14[[#This Row],[Distinct leads]],0)</f>
        <v>1</v>
      </c>
      <c r="AC535" s="84">
        <v>32</v>
      </c>
      <c r="AD535" s="100">
        <f>IFERROR(Table14[[#This Row],[Email available]]/Table14[[#This Row],[Distinct leads]],0)</f>
        <v>0.22068965517241379</v>
      </c>
      <c r="AE535" s="81">
        <v>24</v>
      </c>
      <c r="AF535" s="102">
        <f>IFERROR(Table14[[#This Row],[HNI (as per customer segmentation)]]/Table14[[#This Row],[Phone number available]],0)</f>
        <v>0.16551724137931034</v>
      </c>
      <c r="AG535" s="18">
        <v>22</v>
      </c>
      <c r="AH535" s="9">
        <f>IFERROR(Table14[[#This Row],[MB Registered]]/Table14[[#This Row],[Phone number available]],0)</f>
        <v>0.15172413793103448</v>
      </c>
      <c r="AI535" s="18">
        <v>16</v>
      </c>
      <c r="AJ535" s="9">
        <f>IFERROR(Table14[[#This Row],[IB Registered]]/Table14[[#This Row],[Phone number available]],0)</f>
        <v>0.1103448275862069</v>
      </c>
      <c r="AK535" s="18">
        <v>136</v>
      </c>
      <c r="AL535" s="9">
        <f>IFERROR(Table14[[#This Row],[MB Eligible]]/Table14[[#This Row],[Phone number available]],0)</f>
        <v>0.93793103448275861</v>
      </c>
      <c r="AM535" s="18">
        <v>37</v>
      </c>
      <c r="AN535" s="82">
        <f>IFERROR(Table14[[#This Row],[IB Eligible]]/Table14[[#This Row],[Phone number available]],0)</f>
        <v>0.25517241379310346</v>
      </c>
      <c r="AO535" s="98">
        <f>Table14[[#This Row],[Phone number available]]/$AT$2</f>
        <v>0.2517361111111111</v>
      </c>
    </row>
    <row r="536" spans="1:41" x14ac:dyDescent="0.35">
      <c r="A536" s="11">
        <v>565</v>
      </c>
      <c r="B536" s="5" t="s">
        <v>174</v>
      </c>
      <c r="C536" s="5" t="s">
        <v>356</v>
      </c>
      <c r="D536" s="5" t="s">
        <v>867</v>
      </c>
      <c r="E536" s="6">
        <v>41253</v>
      </c>
      <c r="F536" s="7">
        <f t="shared" ca="1" si="62"/>
        <v>12</v>
      </c>
      <c r="G536" s="5">
        <v>5</v>
      </c>
      <c r="H53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36" s="57">
        <v>20.124009999999998</v>
      </c>
      <c r="J536" s="34">
        <v>2.6718090000000001</v>
      </c>
      <c r="K536" s="34">
        <f t="shared" si="63"/>
        <v>22.795818999999998</v>
      </c>
      <c r="L536" s="67">
        <f t="shared" si="67"/>
        <v>8.3594299189078251E-4</v>
      </c>
      <c r="M536" s="34">
        <v>79.976163</v>
      </c>
      <c r="N536" s="79">
        <f t="shared" si="68"/>
        <v>1.4977307657670043E-3</v>
      </c>
      <c r="O536" s="80">
        <v>2614</v>
      </c>
      <c r="P536" s="68">
        <f>Table14[[#This Row],[Customer Regisered on MB]]/$O$1</f>
        <v>8.851358466811977E-4</v>
      </c>
      <c r="Q536" s="194">
        <v>58</v>
      </c>
      <c r="R536" s="107">
        <v>243</v>
      </c>
      <c r="S536" s="107">
        <v>11</v>
      </c>
      <c r="T536" s="107">
        <v>18</v>
      </c>
      <c r="U536" s="195">
        <v>0</v>
      </c>
      <c r="V536" s="16">
        <f>SUM(Table14[[#This Row],[MB Registration]:[Standalone upsell + Rnwl]])</f>
        <v>330</v>
      </c>
      <c r="W536" s="8">
        <v>325</v>
      </c>
      <c r="X536" s="9">
        <f t="shared" si="64"/>
        <v>1.5151515151515138E-2</v>
      </c>
      <c r="Y536" s="8">
        <f t="shared" si="65"/>
        <v>5</v>
      </c>
      <c r="Z536" s="42" t="str">
        <f t="shared" si="66"/>
        <v>D. 240-500</v>
      </c>
      <c r="AA536" s="197">
        <v>325</v>
      </c>
      <c r="AB536" s="85">
        <f>IFERROR(Table14[[#This Row],[Phone number available]]/Table14[[#This Row],[Distinct leads]],0)</f>
        <v>1</v>
      </c>
      <c r="AC536" s="84">
        <v>159</v>
      </c>
      <c r="AD536" s="100">
        <f>IFERROR(Table14[[#This Row],[Email available]]/Table14[[#This Row],[Distinct leads]],0)</f>
        <v>0.48923076923076925</v>
      </c>
      <c r="AE536" s="81">
        <v>20</v>
      </c>
      <c r="AF536" s="102">
        <f>IFERROR(Table14[[#This Row],[HNI (as per customer segmentation)]]/Table14[[#This Row],[Phone number available]],0)</f>
        <v>6.1538461538461542E-2</v>
      </c>
      <c r="AG536" s="18">
        <v>150</v>
      </c>
      <c r="AH536" s="9">
        <f>IFERROR(Table14[[#This Row],[MB Registered]]/Table14[[#This Row],[Phone number available]],0)</f>
        <v>0.46153846153846156</v>
      </c>
      <c r="AI536" s="18">
        <v>82</v>
      </c>
      <c r="AJ536" s="9">
        <f>IFERROR(Table14[[#This Row],[IB Registered]]/Table14[[#This Row],[Phone number available]],0)</f>
        <v>0.25230769230769229</v>
      </c>
      <c r="AK536" s="18">
        <v>249</v>
      </c>
      <c r="AL536" s="9">
        <f>IFERROR(Table14[[#This Row],[MB Eligible]]/Table14[[#This Row],[Phone number available]],0)</f>
        <v>0.76615384615384619</v>
      </c>
      <c r="AM536" s="18">
        <v>144</v>
      </c>
      <c r="AN536" s="82">
        <f>IFERROR(Table14[[#This Row],[IB Eligible]]/Table14[[#This Row],[Phone number available]],0)</f>
        <v>0.44307692307692309</v>
      </c>
      <c r="AO536" s="98">
        <f>Table14[[#This Row],[Phone number available]]/$AT$2</f>
        <v>0.56423611111111116</v>
      </c>
    </row>
    <row r="537" spans="1:41" x14ac:dyDescent="0.35">
      <c r="A537" s="11">
        <v>566</v>
      </c>
      <c r="B537" s="5" t="s">
        <v>179</v>
      </c>
      <c r="C537" s="5" t="s">
        <v>356</v>
      </c>
      <c r="D537" s="5" t="s">
        <v>868</v>
      </c>
      <c r="E537" s="6">
        <v>41218</v>
      </c>
      <c r="F537" s="7">
        <f t="shared" ca="1" si="62"/>
        <v>12</v>
      </c>
      <c r="G537" s="5">
        <v>6</v>
      </c>
      <c r="H53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37" s="57">
        <v>21.158235000000001</v>
      </c>
      <c r="J537" s="34">
        <v>3.5584600000000002</v>
      </c>
      <c r="K537" s="34">
        <f t="shared" si="63"/>
        <v>24.716695000000001</v>
      </c>
      <c r="L537" s="67">
        <f t="shared" si="67"/>
        <v>9.063832261500211E-4</v>
      </c>
      <c r="M537" s="34">
        <v>49.736182999999997</v>
      </c>
      <c r="N537" s="79">
        <f t="shared" si="68"/>
        <v>9.3142017141929973E-4</v>
      </c>
      <c r="O537" s="80">
        <v>2560</v>
      </c>
      <c r="P537" s="68">
        <f>Table14[[#This Row],[Customer Regisered on MB]]/$O$1</f>
        <v>8.668507144238203E-4</v>
      </c>
      <c r="Q537" s="194">
        <v>37</v>
      </c>
      <c r="R537" s="107">
        <v>238</v>
      </c>
      <c r="S537" s="107">
        <v>4</v>
      </c>
      <c r="T537" s="107">
        <v>10</v>
      </c>
      <c r="U537" s="195">
        <v>0</v>
      </c>
      <c r="V537" s="16">
        <f>SUM(Table14[[#This Row],[MB Registration]:[Standalone upsell + Rnwl]])</f>
        <v>289</v>
      </c>
      <c r="W537" s="8">
        <v>294</v>
      </c>
      <c r="X537" s="9">
        <f t="shared" si="64"/>
        <v>-1.730103806228378E-2</v>
      </c>
      <c r="Y537" s="8">
        <f t="shared" si="65"/>
        <v>-5</v>
      </c>
      <c r="Z537" s="42" t="str">
        <f t="shared" si="66"/>
        <v>D. 240-500</v>
      </c>
      <c r="AA537" s="197">
        <v>293</v>
      </c>
      <c r="AB537" s="85">
        <f>IFERROR(Table14[[#This Row],[Phone number available]]/Table14[[#This Row],[Distinct leads]],0)</f>
        <v>0.99659863945578231</v>
      </c>
      <c r="AC537" s="84">
        <v>154</v>
      </c>
      <c r="AD537" s="100">
        <f>IFERROR(Table14[[#This Row],[Email available]]/Table14[[#This Row],[Distinct leads]],0)</f>
        <v>0.52380952380952384</v>
      </c>
      <c r="AE537" s="81">
        <v>12</v>
      </c>
      <c r="AF537" s="102">
        <f>IFERROR(Table14[[#This Row],[HNI (as per customer segmentation)]]/Table14[[#This Row],[Phone number available]],0)</f>
        <v>4.0955631399317405E-2</v>
      </c>
      <c r="AG537" s="18">
        <v>155</v>
      </c>
      <c r="AH537" s="9">
        <f>IFERROR(Table14[[#This Row],[MB Registered]]/Table14[[#This Row],[Phone number available]],0)</f>
        <v>0.52901023890784982</v>
      </c>
      <c r="AI537" s="18">
        <v>61</v>
      </c>
      <c r="AJ537" s="9">
        <f>IFERROR(Table14[[#This Row],[IB Registered]]/Table14[[#This Row],[Phone number available]],0)</f>
        <v>0.20819112627986347</v>
      </c>
      <c r="AK537" s="18">
        <v>210</v>
      </c>
      <c r="AL537" s="9">
        <f>IFERROR(Table14[[#This Row],[MB Eligible]]/Table14[[#This Row],[Phone number available]],0)</f>
        <v>0.71672354948805461</v>
      </c>
      <c r="AM537" s="18">
        <v>119</v>
      </c>
      <c r="AN537" s="82">
        <f>IFERROR(Table14[[#This Row],[IB Eligible]]/Table14[[#This Row],[Phone number available]],0)</f>
        <v>0.4061433447098976</v>
      </c>
      <c r="AO537" s="98">
        <f>Table14[[#This Row],[Phone number available]]/$AT$2</f>
        <v>0.50868055555555558</v>
      </c>
    </row>
    <row r="538" spans="1:41" x14ac:dyDescent="0.35">
      <c r="A538" s="11">
        <v>567</v>
      </c>
      <c r="B538" s="5" t="s">
        <v>313</v>
      </c>
      <c r="C538" s="5" t="s">
        <v>340</v>
      </c>
      <c r="D538" s="5" t="s">
        <v>869</v>
      </c>
      <c r="E538" s="6">
        <v>41304</v>
      </c>
      <c r="F538" s="7">
        <f t="shared" ca="1" si="62"/>
        <v>12</v>
      </c>
      <c r="G538" s="5">
        <v>4</v>
      </c>
      <c r="H538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538" s="57">
        <v>18.943221000000001</v>
      </c>
      <c r="J538" s="34">
        <v>14.452107</v>
      </c>
      <c r="K538" s="34">
        <f t="shared" si="63"/>
        <v>33.395327999999999</v>
      </c>
      <c r="L538" s="67">
        <f t="shared" si="67"/>
        <v>1.2246364301933624E-3</v>
      </c>
      <c r="M538" s="34">
        <v>28.809629000000001</v>
      </c>
      <c r="N538" s="79">
        <f t="shared" si="68"/>
        <v>5.3952410424632771E-4</v>
      </c>
      <c r="O538" s="80">
        <v>3673</v>
      </c>
      <c r="P538" s="68">
        <f>Table14[[#This Row],[Customer Regisered on MB]]/$O$1</f>
        <v>1.243727607061989E-3</v>
      </c>
      <c r="Q538" s="194">
        <v>97</v>
      </c>
      <c r="R538" s="107">
        <v>109</v>
      </c>
      <c r="S538" s="107">
        <v>15</v>
      </c>
      <c r="T538" s="107">
        <v>2</v>
      </c>
      <c r="U538" s="195">
        <v>0</v>
      </c>
      <c r="V538" s="16">
        <f>SUM(Table14[[#This Row],[MB Registration]:[Standalone upsell + Rnwl]])</f>
        <v>223</v>
      </c>
      <c r="W538" s="8">
        <v>229</v>
      </c>
      <c r="X538" s="9">
        <f t="shared" si="64"/>
        <v>-2.6905829596412634E-2</v>
      </c>
      <c r="Y538" s="8">
        <f t="shared" si="65"/>
        <v>-6</v>
      </c>
      <c r="Z538" s="42" t="str">
        <f t="shared" si="66"/>
        <v>C. 100-250</v>
      </c>
      <c r="AA538" s="197">
        <v>229</v>
      </c>
      <c r="AB538" s="85">
        <f>IFERROR(Table14[[#This Row],[Phone number available]]/Table14[[#This Row],[Distinct leads]],0)</f>
        <v>1</v>
      </c>
      <c r="AC538" s="84">
        <v>105</v>
      </c>
      <c r="AD538" s="100">
        <f>IFERROR(Table14[[#This Row],[Email available]]/Table14[[#This Row],[Distinct leads]],0)</f>
        <v>0.45851528384279477</v>
      </c>
      <c r="AE538" s="81">
        <v>18</v>
      </c>
      <c r="AF538" s="102">
        <f>IFERROR(Table14[[#This Row],[HNI (as per customer segmentation)]]/Table14[[#This Row],[Phone number available]],0)</f>
        <v>7.8602620087336247E-2</v>
      </c>
      <c r="AG538" s="18">
        <v>75</v>
      </c>
      <c r="AH538" s="9">
        <f>IFERROR(Table14[[#This Row],[MB Registered]]/Table14[[#This Row],[Phone number available]],0)</f>
        <v>0.32751091703056767</v>
      </c>
      <c r="AI538" s="18">
        <v>73</v>
      </c>
      <c r="AJ538" s="9">
        <f>IFERROR(Table14[[#This Row],[IB Registered]]/Table14[[#This Row],[Phone number available]],0)</f>
        <v>0.31877729257641924</v>
      </c>
      <c r="AK538" s="18">
        <v>195</v>
      </c>
      <c r="AL538" s="9">
        <f>IFERROR(Table14[[#This Row],[MB Eligible]]/Table14[[#This Row],[Phone number available]],0)</f>
        <v>0.85152838427947597</v>
      </c>
      <c r="AM538" s="18">
        <v>110</v>
      </c>
      <c r="AN538" s="82">
        <f>IFERROR(Table14[[#This Row],[IB Eligible]]/Table14[[#This Row],[Phone number available]],0)</f>
        <v>0.48034934497816595</v>
      </c>
      <c r="AO538" s="98">
        <f>Table14[[#This Row],[Phone number available]]/$AT$2</f>
        <v>0.39756944444444442</v>
      </c>
    </row>
    <row r="539" spans="1:41" x14ac:dyDescent="0.35">
      <c r="A539" s="11">
        <v>568</v>
      </c>
      <c r="B539" s="5" t="s">
        <v>314</v>
      </c>
      <c r="C539" s="5" t="s">
        <v>356</v>
      </c>
      <c r="D539" s="5" t="s">
        <v>870</v>
      </c>
      <c r="E539" s="6">
        <v>41356</v>
      </c>
      <c r="F539" s="7">
        <f t="shared" ca="1" si="62"/>
        <v>12</v>
      </c>
      <c r="G539" s="5">
        <v>4</v>
      </c>
      <c r="H539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539" s="57">
        <v>10.043024000000001</v>
      </c>
      <c r="J539" s="34">
        <v>0.66817000000000004</v>
      </c>
      <c r="K539" s="34">
        <f t="shared" si="63"/>
        <v>10.711194000000001</v>
      </c>
      <c r="L539" s="67">
        <f t="shared" si="67"/>
        <v>3.9278902675453776E-4</v>
      </c>
      <c r="M539" s="34">
        <v>6.2849449999999996</v>
      </c>
      <c r="N539" s="79">
        <f t="shared" si="68"/>
        <v>1.1769951363700086E-4</v>
      </c>
      <c r="O539" s="80">
        <v>4718</v>
      </c>
      <c r="P539" s="68">
        <f>Table14[[#This Row],[Customer Regisered on MB]]/$O$1</f>
        <v>1.5975787775982749E-3</v>
      </c>
      <c r="Q539" s="194">
        <v>12</v>
      </c>
      <c r="R539" s="107">
        <v>30</v>
      </c>
      <c r="S539" s="107">
        <v>7</v>
      </c>
      <c r="T539" s="107">
        <v>2</v>
      </c>
      <c r="U539" s="195">
        <v>0</v>
      </c>
      <c r="V539" s="16">
        <f>SUM(Table14[[#This Row],[MB Registration]:[Standalone upsell + Rnwl]])</f>
        <v>51</v>
      </c>
      <c r="W539" s="8">
        <v>57</v>
      </c>
      <c r="X539" s="9">
        <f t="shared" si="64"/>
        <v>-0.11764705882352944</v>
      </c>
      <c r="Y539" s="8">
        <f t="shared" si="65"/>
        <v>-6</v>
      </c>
      <c r="Z539" s="42" t="str">
        <f t="shared" si="66"/>
        <v>B. 50-100</v>
      </c>
      <c r="AA539" s="197">
        <v>57</v>
      </c>
      <c r="AB539" s="85">
        <f>IFERROR(Table14[[#This Row],[Phone number available]]/Table14[[#This Row],[Distinct leads]],0)</f>
        <v>1</v>
      </c>
      <c r="AC539" s="84">
        <v>27</v>
      </c>
      <c r="AD539" s="100">
        <f>IFERROR(Table14[[#This Row],[Email available]]/Table14[[#This Row],[Distinct leads]],0)</f>
        <v>0.47368421052631576</v>
      </c>
      <c r="AE539" s="81">
        <v>5</v>
      </c>
      <c r="AF539" s="102">
        <f>IFERROR(Table14[[#This Row],[HNI (as per customer segmentation)]]/Table14[[#This Row],[Phone number available]],0)</f>
        <v>8.771929824561403E-2</v>
      </c>
      <c r="AG539" s="18">
        <v>39</v>
      </c>
      <c r="AH539" s="9">
        <f>IFERROR(Table14[[#This Row],[MB Registered]]/Table14[[#This Row],[Phone number available]],0)</f>
        <v>0.68421052631578949</v>
      </c>
      <c r="AI539" s="18">
        <v>12</v>
      </c>
      <c r="AJ539" s="9">
        <f>IFERROR(Table14[[#This Row],[IB Registered]]/Table14[[#This Row],[Phone number available]],0)</f>
        <v>0.21052631578947367</v>
      </c>
      <c r="AK539" s="18">
        <v>49</v>
      </c>
      <c r="AL539" s="9">
        <f>IFERROR(Table14[[#This Row],[MB Eligible]]/Table14[[#This Row],[Phone number available]],0)</f>
        <v>0.85964912280701755</v>
      </c>
      <c r="AM539" s="18">
        <v>27</v>
      </c>
      <c r="AN539" s="82">
        <f>IFERROR(Table14[[#This Row],[IB Eligible]]/Table14[[#This Row],[Phone number available]],0)</f>
        <v>0.47368421052631576</v>
      </c>
      <c r="AO539" s="98">
        <f>Table14[[#This Row],[Phone number available]]/$AT$2</f>
        <v>9.8958333333333329E-2</v>
      </c>
    </row>
    <row r="540" spans="1:41" x14ac:dyDescent="0.35">
      <c r="A540" s="11">
        <v>569</v>
      </c>
      <c r="B540" s="5" t="s">
        <v>222</v>
      </c>
      <c r="C540" s="5" t="s">
        <v>175</v>
      </c>
      <c r="D540" s="5" t="s">
        <v>871</v>
      </c>
      <c r="E540" s="6">
        <v>41363</v>
      </c>
      <c r="F540" s="7">
        <f t="shared" ca="1" si="62"/>
        <v>12</v>
      </c>
      <c r="G540" s="5">
        <v>4</v>
      </c>
      <c r="H540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540" s="57">
        <v>10.859135999999999</v>
      </c>
      <c r="J540" s="34">
        <v>1.1766110000000001</v>
      </c>
      <c r="K540" s="34">
        <f t="shared" si="63"/>
        <v>12.035746999999999</v>
      </c>
      <c r="L540" s="67">
        <f t="shared" si="67"/>
        <v>4.4136156533005065E-4</v>
      </c>
      <c r="M540" s="34">
        <v>6.9458039999999999</v>
      </c>
      <c r="N540" s="79">
        <f t="shared" si="68"/>
        <v>1.3007556193696767E-4</v>
      </c>
      <c r="O540" s="80">
        <v>3432</v>
      </c>
      <c r="P540" s="68">
        <f>Table14[[#This Row],[Customer Regisered on MB]]/$O$1</f>
        <v>1.162121739024434E-3</v>
      </c>
      <c r="Q540" s="194">
        <v>176</v>
      </c>
      <c r="R540" s="107">
        <v>29</v>
      </c>
      <c r="S540" s="107">
        <v>5</v>
      </c>
      <c r="T540" s="107">
        <v>1</v>
      </c>
      <c r="U540" s="195">
        <v>0</v>
      </c>
      <c r="V540" s="16">
        <f>SUM(Table14[[#This Row],[MB Registration]:[Standalone upsell + Rnwl]])</f>
        <v>211</v>
      </c>
      <c r="W540" s="8">
        <v>211</v>
      </c>
      <c r="X540" s="9">
        <f t="shared" si="64"/>
        <v>0</v>
      </c>
      <c r="Y540" s="8">
        <f t="shared" si="65"/>
        <v>0</v>
      </c>
      <c r="Z540" s="42" t="str">
        <f t="shared" si="66"/>
        <v>C. 100-250</v>
      </c>
      <c r="AA540" s="197">
        <v>211</v>
      </c>
      <c r="AB540" s="85">
        <f>IFERROR(Table14[[#This Row],[Phone number available]]/Table14[[#This Row],[Distinct leads]],0)</f>
        <v>1</v>
      </c>
      <c r="AC540" s="84">
        <v>38</v>
      </c>
      <c r="AD540" s="100">
        <f>IFERROR(Table14[[#This Row],[Email available]]/Table14[[#This Row],[Distinct leads]],0)</f>
        <v>0.18009478672985782</v>
      </c>
      <c r="AE540" s="81">
        <v>1</v>
      </c>
      <c r="AF540" s="102">
        <f>IFERROR(Table14[[#This Row],[HNI (as per customer segmentation)]]/Table14[[#This Row],[Phone number available]],0)</f>
        <v>4.7393364928909956E-3</v>
      </c>
      <c r="AG540" s="18">
        <v>21</v>
      </c>
      <c r="AH540" s="9">
        <f>IFERROR(Table14[[#This Row],[MB Registered]]/Table14[[#This Row],[Phone number available]],0)</f>
        <v>9.9526066350710901E-2</v>
      </c>
      <c r="AI540" s="18">
        <v>11</v>
      </c>
      <c r="AJ540" s="9">
        <f>IFERROR(Table14[[#This Row],[IB Registered]]/Table14[[#This Row],[Phone number available]],0)</f>
        <v>5.2132701421800945E-2</v>
      </c>
      <c r="AK540" s="18">
        <v>204</v>
      </c>
      <c r="AL540" s="9">
        <f>IFERROR(Table14[[#This Row],[MB Eligible]]/Table14[[#This Row],[Phone number available]],0)</f>
        <v>0.96682464454976302</v>
      </c>
      <c r="AM540" s="18">
        <v>42</v>
      </c>
      <c r="AN540" s="82">
        <f>IFERROR(Table14[[#This Row],[IB Eligible]]/Table14[[#This Row],[Phone number available]],0)</f>
        <v>0.1990521327014218</v>
      </c>
      <c r="AO540" s="98">
        <f>Table14[[#This Row],[Phone number available]]/$AT$2</f>
        <v>0.36631944444444442</v>
      </c>
    </row>
    <row r="541" spans="1:41" x14ac:dyDescent="0.35">
      <c r="A541" s="11">
        <v>570</v>
      </c>
      <c r="B541" s="5" t="s">
        <v>213</v>
      </c>
      <c r="C541" s="5" t="s">
        <v>175</v>
      </c>
      <c r="D541" s="5" t="s">
        <v>872</v>
      </c>
      <c r="E541" s="6">
        <v>41344</v>
      </c>
      <c r="F541" s="7">
        <f t="shared" ca="1" si="62"/>
        <v>12</v>
      </c>
      <c r="G541" s="5">
        <v>8</v>
      </c>
      <c r="H54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41" s="57">
        <v>7.811725</v>
      </c>
      <c r="J541" s="34">
        <v>3.107888</v>
      </c>
      <c r="K541" s="34">
        <f t="shared" si="63"/>
        <v>10.919613</v>
      </c>
      <c r="L541" s="67">
        <f t="shared" si="67"/>
        <v>4.0043193716836779E-4</v>
      </c>
      <c r="M541" s="34">
        <v>25.530221000000001</v>
      </c>
      <c r="N541" s="79">
        <f t="shared" si="68"/>
        <v>4.7810992693574029E-4</v>
      </c>
      <c r="O541" s="80">
        <v>3586</v>
      </c>
      <c r="P541" s="68">
        <f>Table14[[#This Row],[Customer Regisered on MB]]/$O$1</f>
        <v>1.214268227313992E-3</v>
      </c>
      <c r="Q541" s="194">
        <v>17</v>
      </c>
      <c r="R541" s="107">
        <v>137</v>
      </c>
      <c r="S541" s="107">
        <v>15</v>
      </c>
      <c r="T541" s="107">
        <v>5</v>
      </c>
      <c r="U541" s="195">
        <v>0</v>
      </c>
      <c r="V541" s="16">
        <f>SUM(Table14[[#This Row],[MB Registration]:[Standalone upsell + Rnwl]])</f>
        <v>174</v>
      </c>
      <c r="W541" s="8">
        <v>182</v>
      </c>
      <c r="X541" s="9">
        <f t="shared" si="64"/>
        <v>-4.5977011494252817E-2</v>
      </c>
      <c r="Y541" s="8">
        <f t="shared" si="65"/>
        <v>-8</v>
      </c>
      <c r="Z541" s="42" t="str">
        <f t="shared" si="66"/>
        <v>C. 100-250</v>
      </c>
      <c r="AA541" s="197">
        <v>182</v>
      </c>
      <c r="AB541" s="85">
        <f>IFERROR(Table14[[#This Row],[Phone number available]]/Table14[[#This Row],[Distinct leads]],0)</f>
        <v>1</v>
      </c>
      <c r="AC541" s="84">
        <v>86</v>
      </c>
      <c r="AD541" s="100">
        <f>IFERROR(Table14[[#This Row],[Email available]]/Table14[[#This Row],[Distinct leads]],0)</f>
        <v>0.47252747252747251</v>
      </c>
      <c r="AE541" s="81">
        <v>13</v>
      </c>
      <c r="AF541" s="102">
        <f>IFERROR(Table14[[#This Row],[HNI (as per customer segmentation)]]/Table14[[#This Row],[Phone number available]],0)</f>
        <v>7.1428571428571425E-2</v>
      </c>
      <c r="AG541" s="18">
        <v>111</v>
      </c>
      <c r="AH541" s="9">
        <f>IFERROR(Table14[[#This Row],[MB Registered]]/Table14[[#This Row],[Phone number available]],0)</f>
        <v>0.60989010989010994</v>
      </c>
      <c r="AI541" s="18">
        <v>63</v>
      </c>
      <c r="AJ541" s="9">
        <f>IFERROR(Table14[[#This Row],[IB Registered]]/Table14[[#This Row],[Phone number available]],0)</f>
        <v>0.34615384615384615</v>
      </c>
      <c r="AK541" s="18">
        <v>126</v>
      </c>
      <c r="AL541" s="9">
        <f>IFERROR(Table14[[#This Row],[MB Eligible]]/Table14[[#This Row],[Phone number available]],0)</f>
        <v>0.69230769230769229</v>
      </c>
      <c r="AM541" s="18">
        <v>87</v>
      </c>
      <c r="AN541" s="82">
        <f>IFERROR(Table14[[#This Row],[IB Eligible]]/Table14[[#This Row],[Phone number available]],0)</f>
        <v>0.47802197802197804</v>
      </c>
      <c r="AO541" s="98">
        <f>Table14[[#This Row],[Phone number available]]/$AT$2</f>
        <v>0.31597222222222221</v>
      </c>
    </row>
    <row r="542" spans="1:41" x14ac:dyDescent="0.35">
      <c r="A542" s="11">
        <v>571</v>
      </c>
      <c r="B542" s="5" t="s">
        <v>184</v>
      </c>
      <c r="C542" s="5" t="s">
        <v>356</v>
      </c>
      <c r="D542" s="5" t="s">
        <v>873</v>
      </c>
      <c r="E542" s="6">
        <v>41361</v>
      </c>
      <c r="F542" s="7">
        <f t="shared" ca="1" si="62"/>
        <v>12</v>
      </c>
      <c r="G542" s="5">
        <v>6</v>
      </c>
      <c r="H54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42" s="57">
        <v>20.347902000000001</v>
      </c>
      <c r="J542" s="34">
        <v>2.046459</v>
      </c>
      <c r="K542" s="34">
        <f t="shared" si="63"/>
        <v>22.394361</v>
      </c>
      <c r="L542" s="67">
        <f t="shared" si="67"/>
        <v>8.2122116936541114E-4</v>
      </c>
      <c r="M542" s="34">
        <v>43.957945000000002</v>
      </c>
      <c r="N542" s="79">
        <f t="shared" si="68"/>
        <v>8.2320986850036634E-4</v>
      </c>
      <c r="O542" s="80">
        <v>3803</v>
      </c>
      <c r="P542" s="68">
        <f>Table14[[#This Row],[Customer Regisered on MB]]/$O$1</f>
        <v>1.2877473699038236E-3</v>
      </c>
      <c r="Q542" s="194">
        <v>140</v>
      </c>
      <c r="R542" s="107">
        <v>156</v>
      </c>
      <c r="S542" s="107">
        <v>6</v>
      </c>
      <c r="T542" s="107">
        <v>13</v>
      </c>
      <c r="U542" s="195">
        <v>0</v>
      </c>
      <c r="V542" s="16">
        <f>SUM(Table14[[#This Row],[MB Registration]:[Standalone upsell + Rnwl]])</f>
        <v>315</v>
      </c>
      <c r="W542" s="8">
        <v>323</v>
      </c>
      <c r="X542" s="9">
        <f t="shared" si="64"/>
        <v>-2.5396825396825307E-2</v>
      </c>
      <c r="Y542" s="8">
        <f t="shared" si="65"/>
        <v>-8</v>
      </c>
      <c r="Z542" s="42" t="str">
        <f t="shared" si="66"/>
        <v>D. 240-500</v>
      </c>
      <c r="AA542" s="197">
        <v>323</v>
      </c>
      <c r="AB542" s="85">
        <f>IFERROR(Table14[[#This Row],[Phone number available]]/Table14[[#This Row],[Distinct leads]],0)</f>
        <v>1</v>
      </c>
      <c r="AC542" s="84">
        <v>111</v>
      </c>
      <c r="AD542" s="100">
        <f>IFERROR(Table14[[#This Row],[Email available]]/Table14[[#This Row],[Distinct leads]],0)</f>
        <v>0.34365325077399383</v>
      </c>
      <c r="AE542" s="81">
        <v>16</v>
      </c>
      <c r="AF542" s="102">
        <f>IFERROR(Table14[[#This Row],[HNI (as per customer segmentation)]]/Table14[[#This Row],[Phone number available]],0)</f>
        <v>4.9535603715170282E-2</v>
      </c>
      <c r="AG542" s="18">
        <v>105</v>
      </c>
      <c r="AH542" s="9">
        <f>IFERROR(Table14[[#This Row],[MB Registered]]/Table14[[#This Row],[Phone number available]],0)</f>
        <v>0.32507739938080493</v>
      </c>
      <c r="AI542" s="18">
        <v>48</v>
      </c>
      <c r="AJ542" s="9">
        <f>IFERROR(Table14[[#This Row],[IB Registered]]/Table14[[#This Row],[Phone number available]],0)</f>
        <v>0.14860681114551083</v>
      </c>
      <c r="AK542" s="18">
        <v>267</v>
      </c>
      <c r="AL542" s="9">
        <f>IFERROR(Table14[[#This Row],[MB Eligible]]/Table14[[#This Row],[Phone number available]],0)</f>
        <v>0.82662538699690402</v>
      </c>
      <c r="AM542" s="18">
        <v>112</v>
      </c>
      <c r="AN542" s="82">
        <f>IFERROR(Table14[[#This Row],[IB Eligible]]/Table14[[#This Row],[Phone number available]],0)</f>
        <v>0.34674922600619196</v>
      </c>
      <c r="AO542" s="98">
        <f>Table14[[#This Row],[Phone number available]]/$AT$2</f>
        <v>0.56076388888888884</v>
      </c>
    </row>
    <row r="543" spans="1:41" x14ac:dyDescent="0.35">
      <c r="A543" s="11">
        <v>572</v>
      </c>
      <c r="B543" s="5" t="s">
        <v>222</v>
      </c>
      <c r="C543" s="5" t="s">
        <v>175</v>
      </c>
      <c r="D543" s="5" t="s">
        <v>235</v>
      </c>
      <c r="E543" s="6">
        <v>41929</v>
      </c>
      <c r="F543" s="7">
        <f t="shared" ca="1" si="62"/>
        <v>10</v>
      </c>
      <c r="G543" s="5">
        <v>6</v>
      </c>
      <c r="H54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43" s="57">
        <v>24.307110000000002</v>
      </c>
      <c r="J543" s="34">
        <v>7.1681679999999997</v>
      </c>
      <c r="K543" s="34">
        <f t="shared" si="63"/>
        <v>31.475278000000003</v>
      </c>
      <c r="L543" s="67">
        <f t="shared" si="67"/>
        <v>1.1542264860900208E-3</v>
      </c>
      <c r="M543" s="34">
        <v>37.742305000000002</v>
      </c>
      <c r="N543" s="79">
        <f t="shared" si="68"/>
        <v>7.0680824446981577E-4</v>
      </c>
      <c r="O543" s="80">
        <v>4505</v>
      </c>
      <c r="P543" s="68">
        <f>Table14[[#This Row],[Customer Regisered on MB]]/$O$1</f>
        <v>1.5254540892497305E-3</v>
      </c>
      <c r="Q543" s="194">
        <v>212</v>
      </c>
      <c r="R543" s="107">
        <v>72</v>
      </c>
      <c r="S543" s="107">
        <v>62</v>
      </c>
      <c r="T543" s="107">
        <v>11</v>
      </c>
      <c r="U543" s="195">
        <v>0</v>
      </c>
      <c r="V543" s="16">
        <f>SUM(Table14[[#This Row],[MB Registration]:[Standalone upsell + Rnwl]])</f>
        <v>357</v>
      </c>
      <c r="W543" s="8">
        <v>354</v>
      </c>
      <c r="X543" s="9">
        <f t="shared" si="64"/>
        <v>8.4033613445377853E-3</v>
      </c>
      <c r="Y543" s="8">
        <f t="shared" si="65"/>
        <v>3</v>
      </c>
      <c r="Z543" s="42" t="str">
        <f t="shared" si="66"/>
        <v>D. 240-500</v>
      </c>
      <c r="AA543" s="197">
        <v>354</v>
      </c>
      <c r="AB543" s="85">
        <f>IFERROR(Table14[[#This Row],[Phone number available]]/Table14[[#This Row],[Distinct leads]],0)</f>
        <v>1</v>
      </c>
      <c r="AC543" s="84">
        <v>122</v>
      </c>
      <c r="AD543" s="100">
        <f>IFERROR(Table14[[#This Row],[Email available]]/Table14[[#This Row],[Distinct leads]],0)</f>
        <v>0.34463276836158191</v>
      </c>
      <c r="AE543" s="81">
        <v>8</v>
      </c>
      <c r="AF543" s="102">
        <f>IFERROR(Table14[[#This Row],[HNI (as per customer segmentation)]]/Table14[[#This Row],[Phone number available]],0)</f>
        <v>2.2598870056497175E-2</v>
      </c>
      <c r="AG543" s="18">
        <v>91</v>
      </c>
      <c r="AH543" s="9">
        <f>IFERROR(Table14[[#This Row],[MB Registered]]/Table14[[#This Row],[Phone number available]],0)</f>
        <v>0.25706214689265539</v>
      </c>
      <c r="AI543" s="18">
        <v>46</v>
      </c>
      <c r="AJ543" s="9">
        <f>IFERROR(Table14[[#This Row],[IB Registered]]/Table14[[#This Row],[Phone number available]],0)</f>
        <v>0.12994350282485875</v>
      </c>
      <c r="AK543" s="18">
        <v>314</v>
      </c>
      <c r="AL543" s="9">
        <f>IFERROR(Table14[[#This Row],[MB Eligible]]/Table14[[#This Row],[Phone number available]],0)</f>
        <v>0.88700564971751417</v>
      </c>
      <c r="AM543" s="18">
        <v>131</v>
      </c>
      <c r="AN543" s="82">
        <f>IFERROR(Table14[[#This Row],[IB Eligible]]/Table14[[#This Row],[Phone number available]],0)</f>
        <v>0.37005649717514122</v>
      </c>
      <c r="AO543" s="98">
        <f>Table14[[#This Row],[Phone number available]]/$AT$2</f>
        <v>0.61458333333333337</v>
      </c>
    </row>
    <row r="544" spans="1:41" x14ac:dyDescent="0.35">
      <c r="A544" s="11">
        <v>573</v>
      </c>
      <c r="B544" s="5" t="s">
        <v>184</v>
      </c>
      <c r="C544" s="5" t="s">
        <v>343</v>
      </c>
      <c r="D544" s="5" t="s">
        <v>874</v>
      </c>
      <c r="E544" s="6">
        <v>41708</v>
      </c>
      <c r="F544" s="7">
        <f t="shared" ca="1" si="62"/>
        <v>11</v>
      </c>
      <c r="G544" s="5">
        <v>3</v>
      </c>
      <c r="H544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544" s="57">
        <v>6.4594680000000002</v>
      </c>
      <c r="J544" s="34">
        <v>7.5675000000000006E-2</v>
      </c>
      <c r="K544" s="34">
        <f t="shared" si="63"/>
        <v>6.5351430000000006</v>
      </c>
      <c r="L544" s="67">
        <f t="shared" si="67"/>
        <v>2.3964951607371971E-4</v>
      </c>
      <c r="M544" s="34">
        <v>6.311331</v>
      </c>
      <c r="N544" s="79">
        <f t="shared" si="68"/>
        <v>1.1819364992090247E-4</v>
      </c>
      <c r="O544" s="80">
        <v>1025</v>
      </c>
      <c r="P544" s="68">
        <f>Table14[[#This Row],[Customer Regisered on MB]]/$O$1</f>
        <v>3.4707889932984992E-4</v>
      </c>
      <c r="Q544" s="194">
        <v>16</v>
      </c>
      <c r="R544" s="107">
        <v>40</v>
      </c>
      <c r="S544" s="107">
        <v>3</v>
      </c>
      <c r="T544" s="107">
        <v>0</v>
      </c>
      <c r="U544" s="195">
        <v>0</v>
      </c>
      <c r="V544" s="16">
        <f>SUM(Table14[[#This Row],[MB Registration]:[Standalone upsell + Rnwl]])</f>
        <v>59</v>
      </c>
      <c r="W544" s="8">
        <v>59</v>
      </c>
      <c r="X544" s="9">
        <f t="shared" si="64"/>
        <v>0</v>
      </c>
      <c r="Y544" s="8">
        <f t="shared" si="65"/>
        <v>0</v>
      </c>
      <c r="Z544" s="42" t="str">
        <f t="shared" si="66"/>
        <v>B. 50-100</v>
      </c>
      <c r="AA544" s="197">
        <v>59</v>
      </c>
      <c r="AB544" s="85">
        <f>IFERROR(Table14[[#This Row],[Phone number available]]/Table14[[#This Row],[Distinct leads]],0)</f>
        <v>1</v>
      </c>
      <c r="AC544" s="84">
        <v>20</v>
      </c>
      <c r="AD544" s="100">
        <f>IFERROR(Table14[[#This Row],[Email available]]/Table14[[#This Row],[Distinct leads]],0)</f>
        <v>0.33898305084745761</v>
      </c>
      <c r="AE544" s="81">
        <v>1</v>
      </c>
      <c r="AF544" s="102">
        <f>IFERROR(Table14[[#This Row],[HNI (as per customer segmentation)]]/Table14[[#This Row],[Phone number available]],0)</f>
        <v>1.6949152542372881E-2</v>
      </c>
      <c r="AG544" s="18">
        <v>23</v>
      </c>
      <c r="AH544" s="9">
        <f>IFERROR(Table14[[#This Row],[MB Registered]]/Table14[[#This Row],[Phone number available]],0)</f>
        <v>0.38983050847457629</v>
      </c>
      <c r="AI544" s="18">
        <v>7</v>
      </c>
      <c r="AJ544" s="9">
        <f>IFERROR(Table14[[#This Row],[IB Registered]]/Table14[[#This Row],[Phone number available]],0)</f>
        <v>0.11864406779661017</v>
      </c>
      <c r="AK544" s="18">
        <v>38</v>
      </c>
      <c r="AL544" s="9">
        <f>IFERROR(Table14[[#This Row],[MB Eligible]]/Table14[[#This Row],[Phone number available]],0)</f>
        <v>0.64406779661016944</v>
      </c>
      <c r="AM544" s="18">
        <v>13</v>
      </c>
      <c r="AN544" s="82">
        <f>IFERROR(Table14[[#This Row],[IB Eligible]]/Table14[[#This Row],[Phone number available]],0)</f>
        <v>0.22033898305084745</v>
      </c>
      <c r="AO544" s="98">
        <f>Table14[[#This Row],[Phone number available]]/$AT$2</f>
        <v>0.10243055555555555</v>
      </c>
    </row>
    <row r="545" spans="1:41" x14ac:dyDescent="0.35">
      <c r="A545" s="11">
        <v>574</v>
      </c>
      <c r="B545" s="5" t="s">
        <v>313</v>
      </c>
      <c r="C545" s="5" t="s">
        <v>340</v>
      </c>
      <c r="D545" s="5" t="s">
        <v>875</v>
      </c>
      <c r="E545" s="6">
        <v>41838</v>
      </c>
      <c r="F545" s="7">
        <f t="shared" ca="1" si="62"/>
        <v>10</v>
      </c>
      <c r="G545" s="5">
        <v>5</v>
      </c>
      <c r="H54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45" s="57">
        <v>15.070523</v>
      </c>
      <c r="J545" s="34">
        <v>2.3861180000000002</v>
      </c>
      <c r="K545" s="34">
        <f t="shared" si="63"/>
        <v>17.456641000000001</v>
      </c>
      <c r="L545" s="67">
        <f t="shared" si="67"/>
        <v>6.4015057787146425E-4</v>
      </c>
      <c r="M545" s="34">
        <v>26.908453000000002</v>
      </c>
      <c r="N545" s="79">
        <f t="shared" si="68"/>
        <v>5.0392037334043456E-4</v>
      </c>
      <c r="O545" s="80">
        <v>2565</v>
      </c>
      <c r="P545" s="68">
        <f>Table14[[#This Row],[Customer Regisered on MB]]/$O$1</f>
        <v>8.6854378222542923E-4</v>
      </c>
      <c r="Q545" s="194">
        <v>112</v>
      </c>
      <c r="R545" s="107">
        <v>135</v>
      </c>
      <c r="S545" s="107">
        <v>6</v>
      </c>
      <c r="T545" s="107">
        <v>4</v>
      </c>
      <c r="U545" s="195">
        <v>0</v>
      </c>
      <c r="V545" s="16">
        <f>SUM(Table14[[#This Row],[MB Registration]:[Standalone upsell + Rnwl]])</f>
        <v>257</v>
      </c>
      <c r="W545" s="8">
        <v>270</v>
      </c>
      <c r="X545" s="9">
        <f t="shared" si="64"/>
        <v>-5.058365758754868E-2</v>
      </c>
      <c r="Y545" s="8">
        <f t="shared" si="65"/>
        <v>-13</v>
      </c>
      <c r="Z545" s="42" t="str">
        <f t="shared" si="66"/>
        <v>D. 240-500</v>
      </c>
      <c r="AA545" s="197">
        <v>270</v>
      </c>
      <c r="AB545" s="85">
        <f>IFERROR(Table14[[#This Row],[Phone number available]]/Table14[[#This Row],[Distinct leads]],0)</f>
        <v>1</v>
      </c>
      <c r="AC545" s="84">
        <v>109</v>
      </c>
      <c r="AD545" s="100">
        <f>IFERROR(Table14[[#This Row],[Email available]]/Table14[[#This Row],[Distinct leads]],0)</f>
        <v>0.40370370370370373</v>
      </c>
      <c r="AE545" s="81">
        <v>15</v>
      </c>
      <c r="AF545" s="102">
        <f>IFERROR(Table14[[#This Row],[HNI (as per customer segmentation)]]/Table14[[#This Row],[Phone number available]],0)</f>
        <v>5.5555555555555552E-2</v>
      </c>
      <c r="AG545" s="18">
        <v>104</v>
      </c>
      <c r="AH545" s="9">
        <f>IFERROR(Table14[[#This Row],[MB Registered]]/Table14[[#This Row],[Phone number available]],0)</f>
        <v>0.38518518518518519</v>
      </c>
      <c r="AI545" s="18">
        <v>45</v>
      </c>
      <c r="AJ545" s="9">
        <f>IFERROR(Table14[[#This Row],[IB Registered]]/Table14[[#This Row],[Phone number available]],0)</f>
        <v>0.16666666666666666</v>
      </c>
      <c r="AK545" s="18">
        <v>230</v>
      </c>
      <c r="AL545" s="9">
        <f>IFERROR(Table14[[#This Row],[MB Eligible]]/Table14[[#This Row],[Phone number available]],0)</f>
        <v>0.85185185185185186</v>
      </c>
      <c r="AM545" s="18">
        <v>109</v>
      </c>
      <c r="AN545" s="82">
        <f>IFERROR(Table14[[#This Row],[IB Eligible]]/Table14[[#This Row],[Phone number available]],0)</f>
        <v>0.40370370370370373</v>
      </c>
      <c r="AO545" s="98">
        <f>Table14[[#This Row],[Phone number available]]/$AT$2</f>
        <v>0.46875</v>
      </c>
    </row>
    <row r="546" spans="1:41" x14ac:dyDescent="0.35">
      <c r="A546" s="11">
        <v>575</v>
      </c>
      <c r="B546" s="5" t="s">
        <v>313</v>
      </c>
      <c r="C546" s="5" t="s">
        <v>340</v>
      </c>
      <c r="D546" s="5" t="s">
        <v>876</v>
      </c>
      <c r="E546" s="6">
        <v>43063</v>
      </c>
      <c r="F546" s="7">
        <f t="shared" ca="1" si="62"/>
        <v>7</v>
      </c>
      <c r="G546" s="5">
        <v>5</v>
      </c>
      <c r="H54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46" s="57">
        <v>16.589146</v>
      </c>
      <c r="J546" s="34">
        <v>1.735379</v>
      </c>
      <c r="K546" s="34">
        <f t="shared" si="63"/>
        <v>18.324525000000001</v>
      </c>
      <c r="L546" s="67">
        <f t="shared" si="67"/>
        <v>6.7197665736324036E-4</v>
      </c>
      <c r="M546" s="34">
        <v>20.440456999999999</v>
      </c>
      <c r="N546" s="79">
        <f t="shared" si="68"/>
        <v>3.8279282434739364E-4</v>
      </c>
      <c r="O546" s="80">
        <v>3339</v>
      </c>
      <c r="P546" s="68">
        <f>Table14[[#This Row],[Customer Regisered on MB]]/$O$1</f>
        <v>1.1306306779145061E-3</v>
      </c>
      <c r="Q546" s="194">
        <v>59</v>
      </c>
      <c r="R546" s="107">
        <v>83</v>
      </c>
      <c r="S546" s="107">
        <v>2</v>
      </c>
      <c r="T546" s="107">
        <v>7</v>
      </c>
      <c r="U546" s="195">
        <v>0</v>
      </c>
      <c r="V546" s="16">
        <f>SUM(Table14[[#This Row],[MB Registration]:[Standalone upsell + Rnwl]])</f>
        <v>151</v>
      </c>
      <c r="W546" s="8">
        <v>150</v>
      </c>
      <c r="X546" s="9">
        <f t="shared" si="64"/>
        <v>6.6225165562914245E-3</v>
      </c>
      <c r="Y546" s="8">
        <f t="shared" si="65"/>
        <v>1</v>
      </c>
      <c r="Z546" s="42" t="str">
        <f t="shared" si="66"/>
        <v>C. 100-250</v>
      </c>
      <c r="AA546" s="197">
        <v>150</v>
      </c>
      <c r="AB546" s="85">
        <f>IFERROR(Table14[[#This Row],[Phone number available]]/Table14[[#This Row],[Distinct leads]],0)</f>
        <v>1</v>
      </c>
      <c r="AC546" s="84">
        <v>75</v>
      </c>
      <c r="AD546" s="100">
        <f>IFERROR(Table14[[#This Row],[Email available]]/Table14[[#This Row],[Distinct leads]],0)</f>
        <v>0.5</v>
      </c>
      <c r="AE546" s="81">
        <v>20</v>
      </c>
      <c r="AF546" s="102">
        <f>IFERROR(Table14[[#This Row],[HNI (as per customer segmentation)]]/Table14[[#This Row],[Phone number available]],0)</f>
        <v>0.13333333333333333</v>
      </c>
      <c r="AG546" s="18">
        <v>61</v>
      </c>
      <c r="AH546" s="9">
        <f>IFERROR(Table14[[#This Row],[MB Registered]]/Table14[[#This Row],[Phone number available]],0)</f>
        <v>0.40666666666666668</v>
      </c>
      <c r="AI546" s="18">
        <v>38</v>
      </c>
      <c r="AJ546" s="9">
        <f>IFERROR(Table14[[#This Row],[IB Registered]]/Table14[[#This Row],[Phone number available]],0)</f>
        <v>0.25333333333333335</v>
      </c>
      <c r="AK546" s="18">
        <v>129</v>
      </c>
      <c r="AL546" s="9">
        <f>IFERROR(Table14[[#This Row],[MB Eligible]]/Table14[[#This Row],[Phone number available]],0)</f>
        <v>0.86</v>
      </c>
      <c r="AM546" s="18">
        <v>71</v>
      </c>
      <c r="AN546" s="82">
        <f>IFERROR(Table14[[#This Row],[IB Eligible]]/Table14[[#This Row],[Phone number available]],0)</f>
        <v>0.47333333333333333</v>
      </c>
      <c r="AO546" s="98">
        <f>Table14[[#This Row],[Phone number available]]/$AT$2</f>
        <v>0.26041666666666669</v>
      </c>
    </row>
    <row r="547" spans="1:41" x14ac:dyDescent="0.35">
      <c r="A547" s="11">
        <v>576</v>
      </c>
      <c r="B547" s="5" t="s">
        <v>184</v>
      </c>
      <c r="C547" s="5" t="s">
        <v>175</v>
      </c>
      <c r="D547" s="5" t="s">
        <v>218</v>
      </c>
      <c r="E547" s="6">
        <v>41727</v>
      </c>
      <c r="F547" s="7">
        <f t="shared" ca="1" si="62"/>
        <v>11</v>
      </c>
      <c r="G547" s="5">
        <v>6</v>
      </c>
      <c r="H54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47" s="57">
        <v>18.186278000000001</v>
      </c>
      <c r="J547" s="34">
        <v>1.7005189999999999</v>
      </c>
      <c r="K547" s="34">
        <f t="shared" si="63"/>
        <v>19.886797000000001</v>
      </c>
      <c r="L547" s="67">
        <f t="shared" si="67"/>
        <v>7.2926656345642334E-4</v>
      </c>
      <c r="M547" s="34">
        <v>21.785926</v>
      </c>
      <c r="N547" s="79">
        <f t="shared" si="68"/>
        <v>4.0798971102081112E-4</v>
      </c>
      <c r="O547" s="80">
        <v>3468</v>
      </c>
      <c r="P547" s="68">
        <f>Table14[[#This Row],[Customer Regisered on MB]]/$O$1</f>
        <v>1.1743118271960191E-3</v>
      </c>
      <c r="Q547" s="194">
        <v>252</v>
      </c>
      <c r="R547" s="107">
        <v>149</v>
      </c>
      <c r="S547" s="107">
        <v>14</v>
      </c>
      <c r="T547" s="107">
        <v>8</v>
      </c>
      <c r="U547" s="195">
        <v>0</v>
      </c>
      <c r="V547" s="16">
        <f>SUM(Table14[[#This Row],[MB Registration]:[Standalone upsell + Rnwl]])</f>
        <v>423</v>
      </c>
      <c r="W547" s="8">
        <v>426</v>
      </c>
      <c r="X547" s="9">
        <f t="shared" si="64"/>
        <v>-7.0921985815601829E-3</v>
      </c>
      <c r="Y547" s="8">
        <f t="shared" si="65"/>
        <v>-3</v>
      </c>
      <c r="Z547" s="42" t="str">
        <f t="shared" si="66"/>
        <v>D. 240-500</v>
      </c>
      <c r="AA547" s="197">
        <v>426</v>
      </c>
      <c r="AB547" s="85">
        <f>IFERROR(Table14[[#This Row],[Phone number available]]/Table14[[#This Row],[Distinct leads]],0)</f>
        <v>1</v>
      </c>
      <c r="AC547" s="84">
        <v>126</v>
      </c>
      <c r="AD547" s="100">
        <f>IFERROR(Table14[[#This Row],[Email available]]/Table14[[#This Row],[Distinct leads]],0)</f>
        <v>0.29577464788732394</v>
      </c>
      <c r="AE547" s="81">
        <v>11</v>
      </c>
      <c r="AF547" s="102">
        <f>IFERROR(Table14[[#This Row],[HNI (as per customer segmentation)]]/Table14[[#This Row],[Phone number available]],0)</f>
        <v>2.5821596244131457E-2</v>
      </c>
      <c r="AG547" s="18">
        <v>91</v>
      </c>
      <c r="AH547" s="9">
        <f>IFERROR(Table14[[#This Row],[MB Registered]]/Table14[[#This Row],[Phone number available]],0)</f>
        <v>0.21361502347417841</v>
      </c>
      <c r="AI547" s="18">
        <v>26</v>
      </c>
      <c r="AJ547" s="9">
        <f>IFERROR(Table14[[#This Row],[IB Registered]]/Table14[[#This Row],[Phone number available]],0)</f>
        <v>6.1032863849765258E-2</v>
      </c>
      <c r="AK547" s="18">
        <v>367</v>
      </c>
      <c r="AL547" s="9">
        <f>IFERROR(Table14[[#This Row],[MB Eligible]]/Table14[[#This Row],[Phone number available]],0)</f>
        <v>0.86150234741784038</v>
      </c>
      <c r="AM547" s="18">
        <v>114</v>
      </c>
      <c r="AN547" s="82">
        <f>IFERROR(Table14[[#This Row],[IB Eligible]]/Table14[[#This Row],[Phone number available]],0)</f>
        <v>0.26760563380281688</v>
      </c>
      <c r="AO547" s="98">
        <f>Table14[[#This Row],[Phone number available]]/$AT$2</f>
        <v>0.73958333333333337</v>
      </c>
    </row>
    <row r="548" spans="1:41" x14ac:dyDescent="0.35">
      <c r="A548" s="11">
        <v>577</v>
      </c>
      <c r="B548" s="5" t="s">
        <v>190</v>
      </c>
      <c r="C548" s="5" t="s">
        <v>343</v>
      </c>
      <c r="D548" s="5" t="s">
        <v>877</v>
      </c>
      <c r="E548" s="6">
        <v>41719</v>
      </c>
      <c r="F548" s="7">
        <f t="shared" ca="1" si="62"/>
        <v>11</v>
      </c>
      <c r="G548" s="5">
        <v>4</v>
      </c>
      <c r="H548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548" s="57">
        <v>7.9490740000000004</v>
      </c>
      <c r="J548" s="34">
        <v>0.14730499999999999</v>
      </c>
      <c r="K548" s="34">
        <f t="shared" si="63"/>
        <v>8.0963790000000007</v>
      </c>
      <c r="L548" s="67">
        <f t="shared" si="67"/>
        <v>2.9690143112391372E-4</v>
      </c>
      <c r="M548" s="34">
        <v>5.8583119999999997</v>
      </c>
      <c r="N548" s="79">
        <f t="shared" si="68"/>
        <v>1.0970986589919336E-4</v>
      </c>
      <c r="O548" s="80">
        <v>1216</v>
      </c>
      <c r="P548" s="68">
        <f>Table14[[#This Row],[Customer Regisered on MB]]/$O$1</f>
        <v>4.1175408935131461E-4</v>
      </c>
      <c r="Q548" s="194">
        <v>90</v>
      </c>
      <c r="R548" s="107">
        <v>27</v>
      </c>
      <c r="S548" s="107">
        <v>2</v>
      </c>
      <c r="T548" s="107">
        <v>4</v>
      </c>
      <c r="U548" s="195">
        <v>0</v>
      </c>
      <c r="V548" s="16">
        <f>SUM(Table14[[#This Row],[MB Registration]:[Standalone upsell + Rnwl]])</f>
        <v>123</v>
      </c>
      <c r="W548" s="8">
        <v>123</v>
      </c>
      <c r="X548" s="9">
        <f t="shared" si="64"/>
        <v>0</v>
      </c>
      <c r="Y548" s="8">
        <f t="shared" si="65"/>
        <v>0</v>
      </c>
      <c r="Z548" s="42" t="str">
        <f t="shared" si="66"/>
        <v>C. 100-250</v>
      </c>
      <c r="AA548" s="197">
        <v>123</v>
      </c>
      <c r="AB548" s="85">
        <f>IFERROR(Table14[[#This Row],[Phone number available]]/Table14[[#This Row],[Distinct leads]],0)</f>
        <v>1</v>
      </c>
      <c r="AC548" s="84">
        <v>27</v>
      </c>
      <c r="AD548" s="100">
        <f>IFERROR(Table14[[#This Row],[Email available]]/Table14[[#This Row],[Distinct leads]],0)</f>
        <v>0.21951219512195122</v>
      </c>
      <c r="AE548" s="81">
        <v>1</v>
      </c>
      <c r="AF548" s="102">
        <f>IFERROR(Table14[[#This Row],[HNI (as per customer segmentation)]]/Table14[[#This Row],[Phone number available]],0)</f>
        <v>8.130081300813009E-3</v>
      </c>
      <c r="AG548" s="18">
        <v>19</v>
      </c>
      <c r="AH548" s="9">
        <f>IFERROR(Table14[[#This Row],[MB Registered]]/Table14[[#This Row],[Phone number available]],0)</f>
        <v>0.15447154471544716</v>
      </c>
      <c r="AI548" s="18">
        <v>7</v>
      </c>
      <c r="AJ548" s="9">
        <f>IFERROR(Table14[[#This Row],[IB Registered]]/Table14[[#This Row],[Phone number available]],0)</f>
        <v>5.6910569105691054E-2</v>
      </c>
      <c r="AK548" s="18">
        <v>112</v>
      </c>
      <c r="AL548" s="9">
        <f>IFERROR(Table14[[#This Row],[MB Eligible]]/Table14[[#This Row],[Phone number available]],0)</f>
        <v>0.91056910569105687</v>
      </c>
      <c r="AM548" s="18">
        <v>29</v>
      </c>
      <c r="AN548" s="82">
        <f>IFERROR(Table14[[#This Row],[IB Eligible]]/Table14[[#This Row],[Phone number available]],0)</f>
        <v>0.23577235772357724</v>
      </c>
      <c r="AO548" s="98">
        <f>Table14[[#This Row],[Phone number available]]/$AT$2</f>
        <v>0.21354166666666666</v>
      </c>
    </row>
    <row r="549" spans="1:41" x14ac:dyDescent="0.35">
      <c r="A549" s="11">
        <v>578</v>
      </c>
      <c r="B549" s="5" t="s">
        <v>314</v>
      </c>
      <c r="C549" s="5" t="s">
        <v>356</v>
      </c>
      <c r="D549" s="5" t="s">
        <v>878</v>
      </c>
      <c r="E549" s="6">
        <v>41725</v>
      </c>
      <c r="F549" s="7">
        <f t="shared" ca="1" si="62"/>
        <v>11</v>
      </c>
      <c r="G549" s="5">
        <v>5</v>
      </c>
      <c r="H54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49" s="57">
        <v>8.4147759999999998</v>
      </c>
      <c r="J549" s="34">
        <v>2.1028929999999999</v>
      </c>
      <c r="K549" s="34">
        <f t="shared" si="63"/>
        <v>10.517669</v>
      </c>
      <c r="L549" s="67">
        <f t="shared" si="67"/>
        <v>3.8569229259001117E-4</v>
      </c>
      <c r="M549" s="34">
        <v>9.1748949999999994</v>
      </c>
      <c r="N549" s="79">
        <f t="shared" si="68"/>
        <v>1.7182022741178341E-4</v>
      </c>
      <c r="O549" s="80">
        <v>3533</v>
      </c>
      <c r="P549" s="68">
        <f>Table14[[#This Row],[Customer Regisered on MB]]/$O$1</f>
        <v>1.1963217086169364E-3</v>
      </c>
      <c r="Q549" s="194">
        <v>31</v>
      </c>
      <c r="R549" s="107">
        <v>33</v>
      </c>
      <c r="S549" s="107">
        <v>6</v>
      </c>
      <c r="T549" s="107">
        <v>6</v>
      </c>
      <c r="U549" s="195">
        <v>0</v>
      </c>
      <c r="V549" s="16">
        <f>SUM(Table14[[#This Row],[MB Registration]:[Standalone upsell + Rnwl]])</f>
        <v>76</v>
      </c>
      <c r="W549" s="8">
        <v>77</v>
      </c>
      <c r="X549" s="9">
        <f t="shared" si="64"/>
        <v>-1.3157894736842035E-2</v>
      </c>
      <c r="Y549" s="8">
        <f t="shared" si="65"/>
        <v>-1</v>
      </c>
      <c r="Z549" s="42" t="str">
        <f t="shared" si="66"/>
        <v>B. 50-100</v>
      </c>
      <c r="AA549" s="197">
        <v>77</v>
      </c>
      <c r="AB549" s="85">
        <f>IFERROR(Table14[[#This Row],[Phone number available]]/Table14[[#This Row],[Distinct leads]],0)</f>
        <v>1</v>
      </c>
      <c r="AC549" s="84">
        <v>36</v>
      </c>
      <c r="AD549" s="100">
        <f>IFERROR(Table14[[#This Row],[Email available]]/Table14[[#This Row],[Distinct leads]],0)</f>
        <v>0.46753246753246752</v>
      </c>
      <c r="AE549" s="81">
        <v>0</v>
      </c>
      <c r="AF549" s="102">
        <f>IFERROR(Table14[[#This Row],[HNI (as per customer segmentation)]]/Table14[[#This Row],[Phone number available]],0)</f>
        <v>0</v>
      </c>
      <c r="AG549" s="18">
        <v>35</v>
      </c>
      <c r="AH549" s="9">
        <f>IFERROR(Table14[[#This Row],[MB Registered]]/Table14[[#This Row],[Phone number available]],0)</f>
        <v>0.45454545454545453</v>
      </c>
      <c r="AI549" s="18">
        <v>13</v>
      </c>
      <c r="AJ549" s="9">
        <f>IFERROR(Table14[[#This Row],[IB Registered]]/Table14[[#This Row],[Phone number available]],0)</f>
        <v>0.16883116883116883</v>
      </c>
      <c r="AK549" s="18">
        <v>63</v>
      </c>
      <c r="AL549" s="9">
        <f>IFERROR(Table14[[#This Row],[MB Eligible]]/Table14[[#This Row],[Phone number available]],0)</f>
        <v>0.81818181818181823</v>
      </c>
      <c r="AM549" s="18">
        <v>31</v>
      </c>
      <c r="AN549" s="82">
        <f>IFERROR(Table14[[#This Row],[IB Eligible]]/Table14[[#This Row],[Phone number available]],0)</f>
        <v>0.40259740259740262</v>
      </c>
      <c r="AO549" s="98">
        <f>Table14[[#This Row],[Phone number available]]/$AT$2</f>
        <v>0.13368055555555555</v>
      </c>
    </row>
    <row r="550" spans="1:41" x14ac:dyDescent="0.35">
      <c r="A550" s="11">
        <v>579</v>
      </c>
      <c r="B550" s="5" t="s">
        <v>316</v>
      </c>
      <c r="C550" s="5" t="s">
        <v>356</v>
      </c>
      <c r="D550" s="5" t="s">
        <v>879</v>
      </c>
      <c r="E550" s="6">
        <v>41891</v>
      </c>
      <c r="F550" s="7">
        <f t="shared" ca="1" si="62"/>
        <v>10</v>
      </c>
      <c r="G550" s="5">
        <v>4</v>
      </c>
      <c r="H550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550" s="57">
        <v>16.445243999999999</v>
      </c>
      <c r="J550" s="34">
        <v>5.3596870000000001</v>
      </c>
      <c r="K550" s="34">
        <f t="shared" si="63"/>
        <v>21.804931</v>
      </c>
      <c r="L550" s="67">
        <f t="shared" si="67"/>
        <v>7.9960624613277E-4</v>
      </c>
      <c r="M550" s="34">
        <v>14.878838999999999</v>
      </c>
      <c r="N550" s="79">
        <f t="shared" si="68"/>
        <v>2.786392106507281E-4</v>
      </c>
      <c r="O550" s="80">
        <v>3932</v>
      </c>
      <c r="P550" s="68">
        <f>Table14[[#This Row],[Customer Regisered on MB]]/$O$1</f>
        <v>1.3314285191853364E-3</v>
      </c>
      <c r="Q550" s="194">
        <v>127</v>
      </c>
      <c r="R550" s="107">
        <v>46</v>
      </c>
      <c r="S550" s="107">
        <v>39</v>
      </c>
      <c r="T550" s="107">
        <v>5</v>
      </c>
      <c r="U550" s="195">
        <v>0</v>
      </c>
      <c r="V550" s="16">
        <f>SUM(Table14[[#This Row],[MB Registration]:[Standalone upsell + Rnwl]])</f>
        <v>217</v>
      </c>
      <c r="W550" s="8">
        <v>224</v>
      </c>
      <c r="X550" s="9">
        <f t="shared" si="64"/>
        <v>-3.2258064516129004E-2</v>
      </c>
      <c r="Y550" s="8">
        <f t="shared" si="65"/>
        <v>-7</v>
      </c>
      <c r="Z550" s="42" t="str">
        <f t="shared" si="66"/>
        <v>C. 100-250</v>
      </c>
      <c r="AA550" s="197">
        <v>224</v>
      </c>
      <c r="AB550" s="85">
        <f>IFERROR(Table14[[#This Row],[Phone number available]]/Table14[[#This Row],[Distinct leads]],0)</f>
        <v>1</v>
      </c>
      <c r="AC550" s="84">
        <v>89</v>
      </c>
      <c r="AD550" s="100">
        <f>IFERROR(Table14[[#This Row],[Email available]]/Table14[[#This Row],[Distinct leads]],0)</f>
        <v>0.39732142857142855</v>
      </c>
      <c r="AE550" s="81">
        <v>7</v>
      </c>
      <c r="AF550" s="102">
        <f>IFERROR(Table14[[#This Row],[HNI (as per customer segmentation)]]/Table14[[#This Row],[Phone number available]],0)</f>
        <v>3.125E-2</v>
      </c>
      <c r="AG550" s="18">
        <v>59</v>
      </c>
      <c r="AH550" s="9">
        <f>IFERROR(Table14[[#This Row],[MB Registered]]/Table14[[#This Row],[Phone number available]],0)</f>
        <v>0.26339285714285715</v>
      </c>
      <c r="AI550" s="18">
        <v>49</v>
      </c>
      <c r="AJ550" s="9">
        <f>IFERROR(Table14[[#This Row],[IB Registered]]/Table14[[#This Row],[Phone number available]],0)</f>
        <v>0.21875</v>
      </c>
      <c r="AK550" s="18">
        <v>195</v>
      </c>
      <c r="AL550" s="9">
        <f>IFERROR(Table14[[#This Row],[MB Eligible]]/Table14[[#This Row],[Phone number available]],0)</f>
        <v>0.8705357142857143</v>
      </c>
      <c r="AM550" s="18">
        <v>89</v>
      </c>
      <c r="AN550" s="82">
        <f>IFERROR(Table14[[#This Row],[IB Eligible]]/Table14[[#This Row],[Phone number available]],0)</f>
        <v>0.39732142857142855</v>
      </c>
      <c r="AO550" s="98">
        <f>Table14[[#This Row],[Phone number available]]/$AT$2</f>
        <v>0.3888888888888889</v>
      </c>
    </row>
    <row r="551" spans="1:41" x14ac:dyDescent="0.35">
      <c r="A551" s="11">
        <v>580</v>
      </c>
      <c r="B551" s="5" t="s">
        <v>174</v>
      </c>
      <c r="C551" s="5" t="s">
        <v>343</v>
      </c>
      <c r="D551" s="5" t="s">
        <v>880</v>
      </c>
      <c r="E551" s="6">
        <v>41718</v>
      </c>
      <c r="F551" s="7">
        <f t="shared" ca="1" si="62"/>
        <v>11</v>
      </c>
      <c r="G551" s="5">
        <v>3</v>
      </c>
      <c r="H551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551" s="57">
        <v>4.6910740000000004</v>
      </c>
      <c r="J551" s="34">
        <v>0.470945</v>
      </c>
      <c r="K551" s="34">
        <f t="shared" si="63"/>
        <v>5.1620190000000008</v>
      </c>
      <c r="L551" s="67">
        <f t="shared" si="67"/>
        <v>1.8929583565552378E-4</v>
      </c>
      <c r="M551" s="34">
        <v>6.1363130000000004</v>
      </c>
      <c r="N551" s="79">
        <f t="shared" si="68"/>
        <v>1.1491605027958172E-4</v>
      </c>
      <c r="O551" s="80">
        <v>1245</v>
      </c>
      <c r="P551" s="68">
        <f>Table14[[#This Row],[Customer Regisered on MB]]/$O$1</f>
        <v>4.2157388260064693E-4</v>
      </c>
      <c r="Q551" s="194">
        <v>17</v>
      </c>
      <c r="R551" s="107">
        <v>38</v>
      </c>
      <c r="S551" s="107">
        <v>2</v>
      </c>
      <c r="T551" s="107">
        <v>2</v>
      </c>
      <c r="U551" s="195">
        <v>0</v>
      </c>
      <c r="V551" s="16">
        <f>SUM(Table14[[#This Row],[MB Registration]:[Standalone upsell + Rnwl]])</f>
        <v>59</v>
      </c>
      <c r="W551" s="8">
        <v>61</v>
      </c>
      <c r="X551" s="9">
        <f t="shared" si="64"/>
        <v>-3.3898305084745672E-2</v>
      </c>
      <c r="Y551" s="8">
        <f t="shared" si="65"/>
        <v>-2</v>
      </c>
      <c r="Z551" s="42" t="str">
        <f t="shared" si="66"/>
        <v>B. 50-100</v>
      </c>
      <c r="AA551" s="197">
        <v>61</v>
      </c>
      <c r="AB551" s="85">
        <f>IFERROR(Table14[[#This Row],[Phone number available]]/Table14[[#This Row],[Distinct leads]],0)</f>
        <v>1</v>
      </c>
      <c r="AC551" s="84">
        <v>14</v>
      </c>
      <c r="AD551" s="100">
        <f>IFERROR(Table14[[#This Row],[Email available]]/Table14[[#This Row],[Distinct leads]],0)</f>
        <v>0.22950819672131148</v>
      </c>
      <c r="AE551" s="81">
        <v>1</v>
      </c>
      <c r="AF551" s="102">
        <f>IFERROR(Table14[[#This Row],[HNI (as per customer segmentation)]]/Table14[[#This Row],[Phone number available]],0)</f>
        <v>1.6393442622950821E-2</v>
      </c>
      <c r="AG551" s="18">
        <v>26</v>
      </c>
      <c r="AH551" s="9">
        <f>IFERROR(Table14[[#This Row],[MB Registered]]/Table14[[#This Row],[Phone number available]],0)</f>
        <v>0.42622950819672129</v>
      </c>
      <c r="AI551" s="18">
        <v>4</v>
      </c>
      <c r="AJ551" s="9">
        <f>IFERROR(Table14[[#This Row],[IB Registered]]/Table14[[#This Row],[Phone number available]],0)</f>
        <v>6.5573770491803282E-2</v>
      </c>
      <c r="AK551" s="18">
        <v>50</v>
      </c>
      <c r="AL551" s="9">
        <f>IFERROR(Table14[[#This Row],[MB Eligible]]/Table14[[#This Row],[Phone number available]],0)</f>
        <v>0.81967213114754101</v>
      </c>
      <c r="AM551" s="18">
        <v>13</v>
      </c>
      <c r="AN551" s="82">
        <f>IFERROR(Table14[[#This Row],[IB Eligible]]/Table14[[#This Row],[Phone number available]],0)</f>
        <v>0.21311475409836064</v>
      </c>
      <c r="AO551" s="98">
        <f>Table14[[#This Row],[Phone number available]]/$AT$2</f>
        <v>0.10590277777777778</v>
      </c>
    </row>
    <row r="552" spans="1:41" x14ac:dyDescent="0.35">
      <c r="A552" s="11">
        <v>581</v>
      </c>
      <c r="B552" s="5" t="s">
        <v>190</v>
      </c>
      <c r="C552" s="5" t="s">
        <v>175</v>
      </c>
      <c r="D552" s="5" t="s">
        <v>224</v>
      </c>
      <c r="E552" s="6">
        <v>41801</v>
      </c>
      <c r="F552" s="7">
        <f t="shared" ca="1" si="62"/>
        <v>10</v>
      </c>
      <c r="G552" s="5">
        <v>5</v>
      </c>
      <c r="H55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52" s="57">
        <v>24.008669000000001</v>
      </c>
      <c r="J552" s="34">
        <v>1.7258560000000001</v>
      </c>
      <c r="K552" s="34">
        <f t="shared" si="63"/>
        <v>25.734525000000001</v>
      </c>
      <c r="L552" s="67">
        <f t="shared" si="67"/>
        <v>9.4370795905109365E-4</v>
      </c>
      <c r="M552" s="34">
        <v>20.202584999999999</v>
      </c>
      <c r="N552" s="79">
        <f t="shared" si="68"/>
        <v>3.7833814436087653E-4</v>
      </c>
      <c r="O552" s="80">
        <v>3622</v>
      </c>
      <c r="P552" s="68">
        <f>Table14[[#This Row],[Customer Regisered on MB]]/$O$1</f>
        <v>1.2264583154855768E-3</v>
      </c>
      <c r="Q552" s="194">
        <v>189</v>
      </c>
      <c r="R552" s="107">
        <v>130</v>
      </c>
      <c r="S552" s="107">
        <v>22</v>
      </c>
      <c r="T552" s="107">
        <v>9</v>
      </c>
      <c r="U552" s="195">
        <v>0</v>
      </c>
      <c r="V552" s="16">
        <f>SUM(Table14[[#This Row],[MB Registration]:[Standalone upsell + Rnwl]])</f>
        <v>350</v>
      </c>
      <c r="W552" s="8">
        <v>356</v>
      </c>
      <c r="X552" s="9">
        <f t="shared" si="64"/>
        <v>-1.7142857142857126E-2</v>
      </c>
      <c r="Y552" s="8">
        <f t="shared" si="65"/>
        <v>-6</v>
      </c>
      <c r="Z552" s="42" t="str">
        <f t="shared" si="66"/>
        <v>D. 240-500</v>
      </c>
      <c r="AA552" s="197">
        <v>356</v>
      </c>
      <c r="AB552" s="85">
        <f>IFERROR(Table14[[#This Row],[Phone number available]]/Table14[[#This Row],[Distinct leads]],0)</f>
        <v>1</v>
      </c>
      <c r="AC552" s="84">
        <v>81</v>
      </c>
      <c r="AD552" s="100">
        <f>IFERROR(Table14[[#This Row],[Email available]]/Table14[[#This Row],[Distinct leads]],0)</f>
        <v>0.22752808988764045</v>
      </c>
      <c r="AE552" s="81">
        <v>11</v>
      </c>
      <c r="AF552" s="102">
        <f>IFERROR(Table14[[#This Row],[HNI (as per customer segmentation)]]/Table14[[#This Row],[Phone number available]],0)</f>
        <v>3.0898876404494381E-2</v>
      </c>
      <c r="AG552" s="18">
        <v>88</v>
      </c>
      <c r="AH552" s="9">
        <f>IFERROR(Table14[[#This Row],[MB Registered]]/Table14[[#This Row],[Phone number available]],0)</f>
        <v>0.24719101123595505</v>
      </c>
      <c r="AI552" s="18">
        <v>30</v>
      </c>
      <c r="AJ552" s="9">
        <f>IFERROR(Table14[[#This Row],[IB Registered]]/Table14[[#This Row],[Phone number available]],0)</f>
        <v>8.4269662921348312E-2</v>
      </c>
      <c r="AK552" s="18">
        <v>295</v>
      </c>
      <c r="AL552" s="9">
        <f>IFERROR(Table14[[#This Row],[MB Eligible]]/Table14[[#This Row],[Phone number available]],0)</f>
        <v>0.8286516853932584</v>
      </c>
      <c r="AM552" s="18">
        <v>82</v>
      </c>
      <c r="AN552" s="82">
        <f>IFERROR(Table14[[#This Row],[IB Eligible]]/Table14[[#This Row],[Phone number available]],0)</f>
        <v>0.2303370786516854</v>
      </c>
      <c r="AO552" s="98">
        <f>Table14[[#This Row],[Phone number available]]/$AT$2</f>
        <v>0.61805555555555558</v>
      </c>
    </row>
    <row r="553" spans="1:41" x14ac:dyDescent="0.35">
      <c r="A553" s="11">
        <v>582</v>
      </c>
      <c r="B553" s="5" t="s">
        <v>213</v>
      </c>
      <c r="C553" s="5" t="s">
        <v>356</v>
      </c>
      <c r="D553" s="5" t="s">
        <v>881</v>
      </c>
      <c r="E553" s="6">
        <v>41873</v>
      </c>
      <c r="F553" s="7">
        <f t="shared" ca="1" si="62"/>
        <v>10</v>
      </c>
      <c r="G553" s="5">
        <v>5</v>
      </c>
      <c r="H55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53" s="57">
        <v>8.6213479999999993</v>
      </c>
      <c r="J553" s="34">
        <v>0.87986900000000001</v>
      </c>
      <c r="K553" s="34">
        <f t="shared" si="63"/>
        <v>9.5012169999999987</v>
      </c>
      <c r="L553" s="67">
        <f t="shared" si="67"/>
        <v>3.4841809217662085E-4</v>
      </c>
      <c r="M553" s="34">
        <v>9.1254980000000003</v>
      </c>
      <c r="N553" s="79">
        <f t="shared" si="68"/>
        <v>1.7089515919318694E-4</v>
      </c>
      <c r="O553" s="80">
        <v>2874</v>
      </c>
      <c r="P553" s="68">
        <f>Table14[[#This Row],[Customer Regisered on MB]]/$O$1</f>
        <v>9.7317537236486697E-4</v>
      </c>
      <c r="Q553" s="194">
        <v>23</v>
      </c>
      <c r="R553" s="107">
        <v>53</v>
      </c>
      <c r="S553" s="107">
        <v>5</v>
      </c>
      <c r="T553" s="107">
        <v>2</v>
      </c>
      <c r="U553" s="195">
        <v>0</v>
      </c>
      <c r="V553" s="16">
        <f>SUM(Table14[[#This Row],[MB Registration]:[Standalone upsell + Rnwl]])</f>
        <v>83</v>
      </c>
      <c r="W553" s="8">
        <v>86</v>
      </c>
      <c r="X553" s="9">
        <f t="shared" si="64"/>
        <v>-3.6144578313253017E-2</v>
      </c>
      <c r="Y553" s="8">
        <f t="shared" si="65"/>
        <v>-3</v>
      </c>
      <c r="Z553" s="42" t="str">
        <f t="shared" si="66"/>
        <v>B. 50-100</v>
      </c>
      <c r="AA553" s="197">
        <v>86</v>
      </c>
      <c r="AB553" s="85">
        <f>IFERROR(Table14[[#This Row],[Phone number available]]/Table14[[#This Row],[Distinct leads]],0)</f>
        <v>1</v>
      </c>
      <c r="AC553" s="84">
        <v>39</v>
      </c>
      <c r="AD553" s="100">
        <f>IFERROR(Table14[[#This Row],[Email available]]/Table14[[#This Row],[Distinct leads]],0)</f>
        <v>0.45348837209302323</v>
      </c>
      <c r="AE553" s="81">
        <v>7</v>
      </c>
      <c r="AF553" s="102">
        <f>IFERROR(Table14[[#This Row],[HNI (as per customer segmentation)]]/Table14[[#This Row],[Phone number available]],0)</f>
        <v>8.1395348837209308E-2</v>
      </c>
      <c r="AG553" s="18">
        <v>46</v>
      </c>
      <c r="AH553" s="9">
        <f>IFERROR(Table14[[#This Row],[MB Registered]]/Table14[[#This Row],[Phone number available]],0)</f>
        <v>0.53488372093023251</v>
      </c>
      <c r="AI553" s="18">
        <v>21</v>
      </c>
      <c r="AJ553" s="9">
        <f>IFERROR(Table14[[#This Row],[IB Registered]]/Table14[[#This Row],[Phone number available]],0)</f>
        <v>0.2441860465116279</v>
      </c>
      <c r="AK553" s="18">
        <v>69</v>
      </c>
      <c r="AL553" s="9">
        <f>IFERROR(Table14[[#This Row],[MB Eligible]]/Table14[[#This Row],[Phone number available]],0)</f>
        <v>0.80232558139534882</v>
      </c>
      <c r="AM553" s="18">
        <v>39</v>
      </c>
      <c r="AN553" s="82">
        <f>IFERROR(Table14[[#This Row],[IB Eligible]]/Table14[[#This Row],[Phone number available]],0)</f>
        <v>0.45348837209302323</v>
      </c>
      <c r="AO553" s="98">
        <f>Table14[[#This Row],[Phone number available]]/$AT$2</f>
        <v>0.14930555555555555</v>
      </c>
    </row>
    <row r="554" spans="1:41" x14ac:dyDescent="0.35">
      <c r="A554" s="11">
        <v>583</v>
      </c>
      <c r="B554" s="5" t="s">
        <v>188</v>
      </c>
      <c r="C554" s="5" t="s">
        <v>343</v>
      </c>
      <c r="D554" s="5" t="s">
        <v>882</v>
      </c>
      <c r="E554" s="6">
        <v>41879</v>
      </c>
      <c r="F554" s="7">
        <f t="shared" ref="F554:F612" ca="1" si="69">_xlfn.FLOOR.MATH((TODAY()-E554)/365)</f>
        <v>10</v>
      </c>
      <c r="G554" s="5">
        <v>5</v>
      </c>
      <c r="H55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54" s="57">
        <v>19.675695999999999</v>
      </c>
      <c r="J554" s="34">
        <v>1.522354</v>
      </c>
      <c r="K554" s="34">
        <f t="shared" ref="K554:K612" si="70">I554+J554</f>
        <v>21.198049999999999</v>
      </c>
      <c r="L554" s="67">
        <f t="shared" si="67"/>
        <v>7.7735137918275292E-4</v>
      </c>
      <c r="M554" s="34">
        <v>25.771401999999998</v>
      </c>
      <c r="N554" s="79">
        <f t="shared" si="68"/>
        <v>4.8262657527530173E-4</v>
      </c>
      <c r="O554" s="80">
        <v>1948</v>
      </c>
      <c r="P554" s="68">
        <f>Table14[[#This Row],[Customer Regisered on MB]]/$O$1</f>
        <v>6.5961921550687576E-4</v>
      </c>
      <c r="Q554" s="194">
        <v>68</v>
      </c>
      <c r="R554" s="107">
        <v>136</v>
      </c>
      <c r="S554" s="107">
        <v>6</v>
      </c>
      <c r="T554" s="107">
        <v>5</v>
      </c>
      <c r="U554" s="195">
        <v>0</v>
      </c>
      <c r="V554" s="16">
        <f>SUM(Table14[[#This Row],[MB Registration]:[Standalone upsell + Rnwl]])</f>
        <v>215</v>
      </c>
      <c r="W554" s="8">
        <v>226</v>
      </c>
      <c r="X554" s="9">
        <f t="shared" ref="X554:X612" si="71">IFERROR(1-W554/V554,0)</f>
        <v>-5.1162790697674376E-2</v>
      </c>
      <c r="Y554" s="8">
        <f t="shared" ref="Y554:Y612" si="72">IFERROR(V554-W554,0)</f>
        <v>-11</v>
      </c>
      <c r="Z554" s="42" t="str">
        <f t="shared" ref="Z554:Z612" si="73">IF(W554&lt;50,"A. Below 50",IF(W554&lt;100,"B. 50-100",IF(W554&lt;250,"C. 100-250",IF(W554&lt;500,"D. 240-500",IF(W554&lt;750,"E. 500-750",IF(W554&lt;1000,"F. 750-100","G. Above 1000"))))))</f>
        <v>C. 100-250</v>
      </c>
      <c r="AA554" s="197">
        <v>226</v>
      </c>
      <c r="AB554" s="85">
        <f>IFERROR(Table14[[#This Row],[Phone number available]]/Table14[[#This Row],[Distinct leads]],0)</f>
        <v>1</v>
      </c>
      <c r="AC554" s="84">
        <v>54</v>
      </c>
      <c r="AD554" s="100">
        <f>IFERROR(Table14[[#This Row],[Email available]]/Table14[[#This Row],[Distinct leads]],0)</f>
        <v>0.23893805309734514</v>
      </c>
      <c r="AE554" s="81">
        <v>13</v>
      </c>
      <c r="AF554" s="102">
        <f>IFERROR(Table14[[#This Row],[HNI (as per customer segmentation)]]/Table14[[#This Row],[Phone number available]],0)</f>
        <v>5.7522123893805309E-2</v>
      </c>
      <c r="AG554" s="18">
        <v>73</v>
      </c>
      <c r="AH554" s="9">
        <f>IFERROR(Table14[[#This Row],[MB Registered]]/Table14[[#This Row],[Phone number available]],0)</f>
        <v>0.32300884955752213</v>
      </c>
      <c r="AI554" s="18">
        <v>14</v>
      </c>
      <c r="AJ554" s="9">
        <f>IFERROR(Table14[[#This Row],[IB Registered]]/Table14[[#This Row],[Phone number available]],0)</f>
        <v>6.1946902654867256E-2</v>
      </c>
      <c r="AK554" s="18">
        <v>175</v>
      </c>
      <c r="AL554" s="9">
        <f>IFERROR(Table14[[#This Row],[MB Eligible]]/Table14[[#This Row],[Phone number available]],0)</f>
        <v>0.77433628318584069</v>
      </c>
      <c r="AM554" s="18">
        <v>51</v>
      </c>
      <c r="AN554" s="82">
        <f>IFERROR(Table14[[#This Row],[IB Eligible]]/Table14[[#This Row],[Phone number available]],0)</f>
        <v>0.22566371681415928</v>
      </c>
      <c r="AO554" s="98">
        <f>Table14[[#This Row],[Phone number available]]/$AT$2</f>
        <v>0.3923611111111111</v>
      </c>
    </row>
    <row r="555" spans="1:41" x14ac:dyDescent="0.35">
      <c r="A555" s="11">
        <v>584</v>
      </c>
      <c r="B555" s="5" t="s">
        <v>174</v>
      </c>
      <c r="C555" s="5" t="s">
        <v>343</v>
      </c>
      <c r="D555" s="5" t="s">
        <v>883</v>
      </c>
      <c r="E555" s="6">
        <v>41835</v>
      </c>
      <c r="F555" s="7">
        <f t="shared" ca="1" si="69"/>
        <v>10</v>
      </c>
      <c r="G555" s="5">
        <v>3</v>
      </c>
      <c r="H555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555" s="57">
        <v>6.4118079999999997</v>
      </c>
      <c r="J555" s="34">
        <v>0.59126299999999998</v>
      </c>
      <c r="K555" s="34">
        <f t="shared" si="70"/>
        <v>7.0030709999999994</v>
      </c>
      <c r="L555" s="67">
        <f t="shared" si="67"/>
        <v>2.5680885271828023E-4</v>
      </c>
      <c r="M555" s="34">
        <v>8.2633849999999995</v>
      </c>
      <c r="N555" s="79">
        <f t="shared" si="68"/>
        <v>1.5475018405018475E-4</v>
      </c>
      <c r="O555" s="80">
        <v>1006</v>
      </c>
      <c r="P555" s="68">
        <f>Table14[[#This Row],[Customer Regisered on MB]]/$O$1</f>
        <v>3.4064524168373562E-4</v>
      </c>
      <c r="Q555" s="194">
        <v>30</v>
      </c>
      <c r="R555" s="107">
        <v>45</v>
      </c>
      <c r="S555" s="107">
        <v>2</v>
      </c>
      <c r="T555" s="107">
        <v>2</v>
      </c>
      <c r="U555" s="195">
        <v>0</v>
      </c>
      <c r="V555" s="16">
        <f>SUM(Table14[[#This Row],[MB Registration]:[Standalone upsell + Rnwl]])</f>
        <v>79</v>
      </c>
      <c r="W555" s="8">
        <v>79</v>
      </c>
      <c r="X555" s="9">
        <f t="shared" si="71"/>
        <v>0</v>
      </c>
      <c r="Y555" s="8">
        <f t="shared" si="72"/>
        <v>0</v>
      </c>
      <c r="Z555" s="42" t="str">
        <f t="shared" si="73"/>
        <v>B. 50-100</v>
      </c>
      <c r="AA555" s="197">
        <v>79</v>
      </c>
      <c r="AB555" s="85">
        <f>IFERROR(Table14[[#This Row],[Phone number available]]/Table14[[#This Row],[Distinct leads]],0)</f>
        <v>1</v>
      </c>
      <c r="AC555" s="84">
        <v>22</v>
      </c>
      <c r="AD555" s="100">
        <f>IFERROR(Table14[[#This Row],[Email available]]/Table14[[#This Row],[Distinct leads]],0)</f>
        <v>0.27848101265822783</v>
      </c>
      <c r="AE555" s="81">
        <v>1</v>
      </c>
      <c r="AF555" s="102">
        <f>IFERROR(Table14[[#This Row],[HNI (as per customer segmentation)]]/Table14[[#This Row],[Phone number available]],0)</f>
        <v>1.2658227848101266E-2</v>
      </c>
      <c r="AG555" s="18">
        <v>24</v>
      </c>
      <c r="AH555" s="9">
        <f>IFERROR(Table14[[#This Row],[MB Registered]]/Table14[[#This Row],[Phone number available]],0)</f>
        <v>0.30379746835443039</v>
      </c>
      <c r="AI555" s="18">
        <v>6</v>
      </c>
      <c r="AJ555" s="9">
        <f>IFERROR(Table14[[#This Row],[IB Registered]]/Table14[[#This Row],[Phone number available]],0)</f>
        <v>7.5949367088607597E-2</v>
      </c>
      <c r="AK555" s="18">
        <v>61</v>
      </c>
      <c r="AL555" s="9">
        <f>IFERROR(Table14[[#This Row],[MB Eligible]]/Table14[[#This Row],[Phone number available]],0)</f>
        <v>0.77215189873417722</v>
      </c>
      <c r="AM555" s="18">
        <v>21</v>
      </c>
      <c r="AN555" s="82">
        <f>IFERROR(Table14[[#This Row],[IB Eligible]]/Table14[[#This Row],[Phone number available]],0)</f>
        <v>0.26582278481012656</v>
      </c>
      <c r="AO555" s="98">
        <f>Table14[[#This Row],[Phone number available]]/$AT$2</f>
        <v>0.13715277777777779</v>
      </c>
    </row>
    <row r="556" spans="1:41" x14ac:dyDescent="0.35">
      <c r="A556" s="11">
        <v>585</v>
      </c>
      <c r="B556" s="5" t="s">
        <v>188</v>
      </c>
      <c r="C556" s="5" t="s">
        <v>343</v>
      </c>
      <c r="D556" s="5" t="s">
        <v>884</v>
      </c>
      <c r="E556" s="6">
        <v>42046</v>
      </c>
      <c r="F556" s="7">
        <f t="shared" ca="1" si="69"/>
        <v>10</v>
      </c>
      <c r="G556" s="5">
        <v>2</v>
      </c>
      <c r="H556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556" s="57">
        <v>4.1200559999999999</v>
      </c>
      <c r="J556" s="34">
        <v>4.0564000000000003E-2</v>
      </c>
      <c r="K556" s="34">
        <f t="shared" si="70"/>
        <v>4.1606199999999998</v>
      </c>
      <c r="L556" s="67">
        <f t="shared" si="67"/>
        <v>1.5257364216309262E-4</v>
      </c>
      <c r="M556" s="34">
        <v>2.2797749999999999</v>
      </c>
      <c r="N556" s="79">
        <f t="shared" si="68"/>
        <v>4.2693835618576401E-5</v>
      </c>
      <c r="O556" s="80">
        <v>392</v>
      </c>
      <c r="P556" s="68">
        <f>Table14[[#This Row],[Customer Regisered on MB]]/$O$1</f>
        <v>1.3273651564614747E-4</v>
      </c>
      <c r="Q556" s="194">
        <v>12</v>
      </c>
      <c r="R556" s="107">
        <v>22</v>
      </c>
      <c r="S556" s="107">
        <v>0</v>
      </c>
      <c r="T556" s="107">
        <v>2</v>
      </c>
      <c r="U556" s="195">
        <v>0</v>
      </c>
      <c r="V556" s="16">
        <f>SUM(Table14[[#This Row],[MB Registration]:[Standalone upsell + Rnwl]])</f>
        <v>36</v>
      </c>
      <c r="W556" s="8">
        <v>38</v>
      </c>
      <c r="X556" s="9">
        <f t="shared" si="71"/>
        <v>-5.555555555555558E-2</v>
      </c>
      <c r="Y556" s="8">
        <f t="shared" si="72"/>
        <v>-2</v>
      </c>
      <c r="Z556" s="42" t="str">
        <f t="shared" si="73"/>
        <v>A. Below 50</v>
      </c>
      <c r="AA556" s="197">
        <v>38</v>
      </c>
      <c r="AB556" s="85">
        <f>IFERROR(Table14[[#This Row],[Phone number available]]/Table14[[#This Row],[Distinct leads]],0)</f>
        <v>1</v>
      </c>
      <c r="AC556" s="84">
        <v>5</v>
      </c>
      <c r="AD556" s="100">
        <f>IFERROR(Table14[[#This Row],[Email available]]/Table14[[#This Row],[Distinct leads]],0)</f>
        <v>0.13157894736842105</v>
      </c>
      <c r="AE556" s="81">
        <v>1</v>
      </c>
      <c r="AF556" s="102">
        <f>IFERROR(Table14[[#This Row],[HNI (as per customer segmentation)]]/Table14[[#This Row],[Phone number available]],0)</f>
        <v>2.6315789473684209E-2</v>
      </c>
      <c r="AG556" s="18">
        <v>12</v>
      </c>
      <c r="AH556" s="9">
        <f>IFERROR(Table14[[#This Row],[MB Registered]]/Table14[[#This Row],[Phone number available]],0)</f>
        <v>0.31578947368421051</v>
      </c>
      <c r="AI556" s="18">
        <v>2</v>
      </c>
      <c r="AJ556" s="9">
        <f>IFERROR(Table14[[#This Row],[IB Registered]]/Table14[[#This Row],[Phone number available]],0)</f>
        <v>5.2631578947368418E-2</v>
      </c>
      <c r="AK556" s="18">
        <v>26</v>
      </c>
      <c r="AL556" s="9">
        <f>IFERROR(Table14[[#This Row],[MB Eligible]]/Table14[[#This Row],[Phone number available]],0)</f>
        <v>0.68421052631578949</v>
      </c>
      <c r="AM556" s="18">
        <v>5</v>
      </c>
      <c r="AN556" s="82">
        <f>IFERROR(Table14[[#This Row],[IB Eligible]]/Table14[[#This Row],[Phone number available]],0)</f>
        <v>0.13157894736842105</v>
      </c>
      <c r="AO556" s="98">
        <f>Table14[[#This Row],[Phone number available]]/$AT$2</f>
        <v>6.5972222222222224E-2</v>
      </c>
    </row>
    <row r="557" spans="1:41" x14ac:dyDescent="0.35">
      <c r="A557" s="11">
        <v>586</v>
      </c>
      <c r="B557" s="5" t="s">
        <v>190</v>
      </c>
      <c r="C557" s="5" t="s">
        <v>175</v>
      </c>
      <c r="D557" s="5" t="s">
        <v>885</v>
      </c>
      <c r="E557" s="6">
        <v>42018</v>
      </c>
      <c r="F557" s="7">
        <f t="shared" ca="1" si="69"/>
        <v>10</v>
      </c>
      <c r="G557" s="5">
        <v>5</v>
      </c>
      <c r="H55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57" s="57">
        <v>14.848513000000001</v>
      </c>
      <c r="J557" s="34">
        <v>1.3022419999999999</v>
      </c>
      <c r="K557" s="34">
        <f t="shared" si="70"/>
        <v>16.150755</v>
      </c>
      <c r="L557" s="67">
        <f t="shared" si="67"/>
        <v>5.9226257481668099E-4</v>
      </c>
      <c r="M557" s="34">
        <v>13.458278</v>
      </c>
      <c r="N557" s="79">
        <f t="shared" si="68"/>
        <v>2.5203605998008716E-4</v>
      </c>
      <c r="O557" s="80">
        <v>4257</v>
      </c>
      <c r="P557" s="68">
        <f>Table14[[#This Row],[Customer Regisered on MB]]/$O$1</f>
        <v>1.4414779262899231E-3</v>
      </c>
      <c r="Q557" s="194">
        <v>165</v>
      </c>
      <c r="R557" s="107">
        <v>89</v>
      </c>
      <c r="S557" s="107">
        <v>4</v>
      </c>
      <c r="T557" s="107">
        <v>3</v>
      </c>
      <c r="U557" s="195">
        <v>0</v>
      </c>
      <c r="V557" s="16">
        <f>SUM(Table14[[#This Row],[MB Registration]:[Standalone upsell + Rnwl]])</f>
        <v>261</v>
      </c>
      <c r="W557" s="8">
        <v>270</v>
      </c>
      <c r="X557" s="9">
        <f t="shared" si="71"/>
        <v>-3.4482758620689724E-2</v>
      </c>
      <c r="Y557" s="8">
        <f t="shared" si="72"/>
        <v>-9</v>
      </c>
      <c r="Z557" s="42" t="str">
        <f t="shared" si="73"/>
        <v>D. 240-500</v>
      </c>
      <c r="AA557" s="197">
        <v>270</v>
      </c>
      <c r="AB557" s="85">
        <f>IFERROR(Table14[[#This Row],[Phone number available]]/Table14[[#This Row],[Distinct leads]],0)</f>
        <v>1</v>
      </c>
      <c r="AC557" s="84">
        <v>111</v>
      </c>
      <c r="AD557" s="100">
        <f>IFERROR(Table14[[#This Row],[Email available]]/Table14[[#This Row],[Distinct leads]],0)</f>
        <v>0.41111111111111109</v>
      </c>
      <c r="AE557" s="81">
        <v>4</v>
      </c>
      <c r="AF557" s="102">
        <f>IFERROR(Table14[[#This Row],[HNI (as per customer segmentation)]]/Table14[[#This Row],[Phone number available]],0)</f>
        <v>1.4814814814814815E-2</v>
      </c>
      <c r="AG557" s="18">
        <v>78</v>
      </c>
      <c r="AH557" s="9">
        <f>IFERROR(Table14[[#This Row],[MB Registered]]/Table14[[#This Row],[Phone number available]],0)</f>
        <v>0.28888888888888886</v>
      </c>
      <c r="AI557" s="18">
        <v>16</v>
      </c>
      <c r="AJ557" s="9">
        <f>IFERROR(Table14[[#This Row],[IB Registered]]/Table14[[#This Row],[Phone number available]],0)</f>
        <v>5.9259259259259262E-2</v>
      </c>
      <c r="AK557" s="18">
        <v>249</v>
      </c>
      <c r="AL557" s="9">
        <f>IFERROR(Table14[[#This Row],[MB Eligible]]/Table14[[#This Row],[Phone number available]],0)</f>
        <v>0.92222222222222228</v>
      </c>
      <c r="AM557" s="18">
        <v>98</v>
      </c>
      <c r="AN557" s="82">
        <f>IFERROR(Table14[[#This Row],[IB Eligible]]/Table14[[#This Row],[Phone number available]],0)</f>
        <v>0.36296296296296299</v>
      </c>
      <c r="AO557" s="98">
        <f>Table14[[#This Row],[Phone number available]]/$AT$2</f>
        <v>0.46875</v>
      </c>
    </row>
    <row r="558" spans="1:41" x14ac:dyDescent="0.35">
      <c r="A558" s="11">
        <v>587</v>
      </c>
      <c r="B558" s="5" t="s">
        <v>184</v>
      </c>
      <c r="C558" s="5" t="s">
        <v>343</v>
      </c>
      <c r="D558" s="5" t="s">
        <v>886</v>
      </c>
      <c r="E558" s="6">
        <v>42068</v>
      </c>
      <c r="F558" s="7">
        <f t="shared" ca="1" si="69"/>
        <v>10</v>
      </c>
      <c r="G558" s="5">
        <v>3</v>
      </c>
      <c r="H558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558" s="57">
        <v>3.1904210000000002</v>
      </c>
      <c r="J558" s="34">
        <v>6.4380000000000001E-3</v>
      </c>
      <c r="K558" s="34">
        <f t="shared" si="70"/>
        <v>3.1968590000000003</v>
      </c>
      <c r="L558" s="67">
        <f t="shared" si="67"/>
        <v>1.1723166766295941E-4</v>
      </c>
      <c r="M558" s="34">
        <v>2.9578790000000001</v>
      </c>
      <c r="N558" s="79">
        <f t="shared" si="68"/>
        <v>5.5392834733971182E-5</v>
      </c>
      <c r="O558" s="80">
        <v>472</v>
      </c>
      <c r="P558" s="68">
        <f>Table14[[#This Row],[Customer Regisered on MB]]/$O$1</f>
        <v>1.5982560047189185E-4</v>
      </c>
      <c r="Q558" s="194">
        <v>18</v>
      </c>
      <c r="R558" s="107">
        <v>24</v>
      </c>
      <c r="S558" s="107">
        <v>1</v>
      </c>
      <c r="T558" s="107">
        <v>1</v>
      </c>
      <c r="U558" s="195">
        <v>0</v>
      </c>
      <c r="V558" s="16">
        <f>SUM(Table14[[#This Row],[MB Registration]:[Standalone upsell + Rnwl]])</f>
        <v>44</v>
      </c>
      <c r="W558" s="8">
        <v>47</v>
      </c>
      <c r="X558" s="9">
        <f t="shared" si="71"/>
        <v>-6.8181818181818121E-2</v>
      </c>
      <c r="Y558" s="8">
        <f t="shared" si="72"/>
        <v>-3</v>
      </c>
      <c r="Z558" s="42" t="str">
        <f t="shared" si="73"/>
        <v>A. Below 50</v>
      </c>
      <c r="AA558" s="197">
        <v>47</v>
      </c>
      <c r="AB558" s="85">
        <f>IFERROR(Table14[[#This Row],[Phone number available]]/Table14[[#This Row],[Distinct leads]],0)</f>
        <v>1</v>
      </c>
      <c r="AC558" s="84">
        <v>8</v>
      </c>
      <c r="AD558" s="100">
        <f>IFERROR(Table14[[#This Row],[Email available]]/Table14[[#This Row],[Distinct leads]],0)</f>
        <v>0.1702127659574468</v>
      </c>
      <c r="AE558" s="81">
        <v>1</v>
      </c>
      <c r="AF558" s="102">
        <f>IFERROR(Table14[[#This Row],[HNI (as per customer segmentation)]]/Table14[[#This Row],[Phone number available]],0)</f>
        <v>2.1276595744680851E-2</v>
      </c>
      <c r="AG558" s="18">
        <v>5</v>
      </c>
      <c r="AH558" s="9">
        <f>IFERROR(Table14[[#This Row],[MB Registered]]/Table14[[#This Row],[Phone number available]],0)</f>
        <v>0.10638297872340426</v>
      </c>
      <c r="AI558" s="18">
        <v>1</v>
      </c>
      <c r="AJ558" s="9">
        <f>IFERROR(Table14[[#This Row],[IB Registered]]/Table14[[#This Row],[Phone number available]],0)</f>
        <v>2.1276595744680851E-2</v>
      </c>
      <c r="AK558" s="18">
        <v>33</v>
      </c>
      <c r="AL558" s="9">
        <f>IFERROR(Table14[[#This Row],[MB Eligible]]/Table14[[#This Row],[Phone number available]],0)</f>
        <v>0.7021276595744681</v>
      </c>
      <c r="AM558" s="18">
        <v>9</v>
      </c>
      <c r="AN558" s="82">
        <f>IFERROR(Table14[[#This Row],[IB Eligible]]/Table14[[#This Row],[Phone number available]],0)</f>
        <v>0.19148936170212766</v>
      </c>
      <c r="AO558" s="98">
        <f>Table14[[#This Row],[Phone number available]]/$AT$2</f>
        <v>8.1597222222222224E-2</v>
      </c>
    </row>
    <row r="559" spans="1:41" x14ac:dyDescent="0.35">
      <c r="A559" s="11">
        <v>588</v>
      </c>
      <c r="B559" s="5" t="s">
        <v>184</v>
      </c>
      <c r="C559" s="5" t="s">
        <v>343</v>
      </c>
      <c r="D559" s="5" t="s">
        <v>887</v>
      </c>
      <c r="E559" s="6">
        <v>42083</v>
      </c>
      <c r="F559" s="7">
        <f t="shared" ca="1" si="69"/>
        <v>10</v>
      </c>
      <c r="G559" s="5">
        <v>3</v>
      </c>
      <c r="H559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559" s="57">
        <v>4.8604810000000001</v>
      </c>
      <c r="J559" s="34">
        <v>6.9384000000000001E-2</v>
      </c>
      <c r="K559" s="34">
        <f t="shared" si="70"/>
        <v>4.9298650000000004</v>
      </c>
      <c r="L559" s="67">
        <f t="shared" si="67"/>
        <v>1.807825416458015E-4</v>
      </c>
      <c r="M559" s="34">
        <v>4.085172</v>
      </c>
      <c r="N559" s="79">
        <f t="shared" si="68"/>
        <v>7.6503892639234579E-5</v>
      </c>
      <c r="O559" s="80">
        <v>386</v>
      </c>
      <c r="P559" s="68">
        <f>Table14[[#This Row],[Customer Regisered on MB]]/$O$1</f>
        <v>1.3070483428421665E-4</v>
      </c>
      <c r="Q559" s="194">
        <v>9</v>
      </c>
      <c r="R559" s="107">
        <v>36</v>
      </c>
      <c r="S559" s="107">
        <v>0</v>
      </c>
      <c r="T559" s="107">
        <v>0</v>
      </c>
      <c r="U559" s="195">
        <v>0</v>
      </c>
      <c r="V559" s="16">
        <f>SUM(Table14[[#This Row],[MB Registration]:[Standalone upsell + Rnwl]])</f>
        <v>45</v>
      </c>
      <c r="W559" s="8">
        <v>47</v>
      </c>
      <c r="X559" s="9">
        <f t="shared" si="71"/>
        <v>-4.4444444444444509E-2</v>
      </c>
      <c r="Y559" s="8">
        <f t="shared" si="72"/>
        <v>-2</v>
      </c>
      <c r="Z559" s="42" t="str">
        <f t="shared" si="73"/>
        <v>A. Below 50</v>
      </c>
      <c r="AA559" s="197">
        <v>47</v>
      </c>
      <c r="AB559" s="85">
        <f>IFERROR(Table14[[#This Row],[Phone number available]]/Table14[[#This Row],[Distinct leads]],0)</f>
        <v>1</v>
      </c>
      <c r="AC559" s="84">
        <v>10</v>
      </c>
      <c r="AD559" s="100">
        <f>IFERROR(Table14[[#This Row],[Email available]]/Table14[[#This Row],[Distinct leads]],0)</f>
        <v>0.21276595744680851</v>
      </c>
      <c r="AE559" s="81">
        <v>1</v>
      </c>
      <c r="AF559" s="102">
        <f>IFERROR(Table14[[#This Row],[HNI (as per customer segmentation)]]/Table14[[#This Row],[Phone number available]],0)</f>
        <v>2.1276595744680851E-2</v>
      </c>
      <c r="AG559" s="18">
        <v>15</v>
      </c>
      <c r="AH559" s="9">
        <f>IFERROR(Table14[[#This Row],[MB Registered]]/Table14[[#This Row],[Phone number available]],0)</f>
        <v>0.31914893617021278</v>
      </c>
      <c r="AI559" s="18">
        <v>3</v>
      </c>
      <c r="AJ559" s="9">
        <f>IFERROR(Table14[[#This Row],[IB Registered]]/Table14[[#This Row],[Phone number available]],0)</f>
        <v>6.3829787234042548E-2</v>
      </c>
      <c r="AK559" s="18">
        <v>34</v>
      </c>
      <c r="AL559" s="9">
        <f>IFERROR(Table14[[#This Row],[MB Eligible]]/Table14[[#This Row],[Phone number available]],0)</f>
        <v>0.72340425531914898</v>
      </c>
      <c r="AM559" s="18">
        <v>8</v>
      </c>
      <c r="AN559" s="82">
        <f>IFERROR(Table14[[#This Row],[IB Eligible]]/Table14[[#This Row],[Phone number available]],0)</f>
        <v>0.1702127659574468</v>
      </c>
      <c r="AO559" s="98">
        <f>Table14[[#This Row],[Phone number available]]/$AT$2</f>
        <v>8.1597222222222224E-2</v>
      </c>
    </row>
    <row r="560" spans="1:41" x14ac:dyDescent="0.35">
      <c r="A560" s="11">
        <v>589</v>
      </c>
      <c r="B560" s="5" t="s">
        <v>316</v>
      </c>
      <c r="C560" s="5" t="s">
        <v>356</v>
      </c>
      <c r="D560" s="5" t="s">
        <v>888</v>
      </c>
      <c r="E560" s="6">
        <v>42038</v>
      </c>
      <c r="F560" s="7">
        <f t="shared" ca="1" si="69"/>
        <v>10</v>
      </c>
      <c r="G560" s="5">
        <v>4</v>
      </c>
      <c r="H560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560" s="57">
        <v>13.403389000000001</v>
      </c>
      <c r="J560" s="34">
        <v>2.9986139999999999</v>
      </c>
      <c r="K560" s="34">
        <f t="shared" si="70"/>
        <v>16.402003000000001</v>
      </c>
      <c r="L560" s="67">
        <f t="shared" si="67"/>
        <v>6.014760628175541E-4</v>
      </c>
      <c r="M560" s="34">
        <v>19.251842</v>
      </c>
      <c r="N560" s="79">
        <f t="shared" si="68"/>
        <v>3.6053337618967008E-4</v>
      </c>
      <c r="O560" s="80">
        <v>4270</v>
      </c>
      <c r="P560" s="68">
        <f>Table14[[#This Row],[Customer Regisered on MB]]/$O$1</f>
        <v>1.4458799025741063E-3</v>
      </c>
      <c r="Q560" s="194">
        <v>22</v>
      </c>
      <c r="R560" s="107">
        <v>109</v>
      </c>
      <c r="S560" s="107">
        <v>11</v>
      </c>
      <c r="T560" s="107">
        <v>6</v>
      </c>
      <c r="U560" s="195">
        <v>0</v>
      </c>
      <c r="V560" s="16">
        <f>SUM(Table14[[#This Row],[MB Registration]:[Standalone upsell + Rnwl]])</f>
        <v>148</v>
      </c>
      <c r="W560" s="8">
        <v>149</v>
      </c>
      <c r="X560" s="9">
        <f t="shared" si="71"/>
        <v>-6.7567567567567988E-3</v>
      </c>
      <c r="Y560" s="8">
        <f t="shared" si="72"/>
        <v>-1</v>
      </c>
      <c r="Z560" s="42" t="str">
        <f t="shared" si="73"/>
        <v>C. 100-250</v>
      </c>
      <c r="AA560" s="197">
        <v>149</v>
      </c>
      <c r="AB560" s="85">
        <f>IFERROR(Table14[[#This Row],[Phone number available]]/Table14[[#This Row],[Distinct leads]],0)</f>
        <v>1</v>
      </c>
      <c r="AC560" s="84">
        <v>91</v>
      </c>
      <c r="AD560" s="100">
        <f>IFERROR(Table14[[#This Row],[Email available]]/Table14[[#This Row],[Distinct leads]],0)</f>
        <v>0.61073825503355705</v>
      </c>
      <c r="AE560" s="81">
        <v>13</v>
      </c>
      <c r="AF560" s="102">
        <f>IFERROR(Table14[[#This Row],[HNI (as per customer segmentation)]]/Table14[[#This Row],[Phone number available]],0)</f>
        <v>8.7248322147651006E-2</v>
      </c>
      <c r="AG560" s="18">
        <v>107</v>
      </c>
      <c r="AH560" s="9">
        <f>IFERROR(Table14[[#This Row],[MB Registered]]/Table14[[#This Row],[Phone number available]],0)</f>
        <v>0.71812080536912748</v>
      </c>
      <c r="AI560" s="18">
        <v>44</v>
      </c>
      <c r="AJ560" s="9">
        <f>IFERROR(Table14[[#This Row],[IB Registered]]/Table14[[#This Row],[Phone number available]],0)</f>
        <v>0.29530201342281881</v>
      </c>
      <c r="AK560" s="18">
        <v>125</v>
      </c>
      <c r="AL560" s="9">
        <f>IFERROR(Table14[[#This Row],[MB Eligible]]/Table14[[#This Row],[Phone number available]],0)</f>
        <v>0.83892617449664431</v>
      </c>
      <c r="AM560" s="18">
        <v>80</v>
      </c>
      <c r="AN560" s="82">
        <f>IFERROR(Table14[[#This Row],[IB Eligible]]/Table14[[#This Row],[Phone number available]],0)</f>
        <v>0.53691275167785235</v>
      </c>
      <c r="AO560" s="98">
        <f>Table14[[#This Row],[Phone number available]]/$AT$2</f>
        <v>0.25868055555555558</v>
      </c>
    </row>
    <row r="561" spans="1:41" x14ac:dyDescent="0.35">
      <c r="A561" s="11">
        <v>590</v>
      </c>
      <c r="B561" s="5" t="s">
        <v>314</v>
      </c>
      <c r="C561" s="5" t="s">
        <v>356</v>
      </c>
      <c r="D561" s="5" t="s">
        <v>889</v>
      </c>
      <c r="E561" s="6">
        <v>41330</v>
      </c>
      <c r="F561" s="7">
        <f t="shared" ca="1" si="69"/>
        <v>12</v>
      </c>
      <c r="G561" s="5">
        <v>5</v>
      </c>
      <c r="H56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61" s="57">
        <v>5.6120559999999999</v>
      </c>
      <c r="J561" s="34">
        <v>2.7861859999999998</v>
      </c>
      <c r="K561" s="34">
        <f t="shared" si="70"/>
        <v>8.3982419999999998</v>
      </c>
      <c r="L561" s="67">
        <f t="shared" si="67"/>
        <v>3.079710162685021E-4</v>
      </c>
      <c r="M561" s="34">
        <v>6.480448</v>
      </c>
      <c r="N561" s="79">
        <f t="shared" si="68"/>
        <v>1.2136074026898804E-4</v>
      </c>
      <c r="O561" s="80">
        <v>3922</v>
      </c>
      <c r="P561" s="68">
        <f>Table14[[#This Row],[Customer Regisered on MB]]/$O$1</f>
        <v>1.3280423835821183E-3</v>
      </c>
      <c r="Q561" s="194">
        <v>42</v>
      </c>
      <c r="R561" s="107">
        <v>24</v>
      </c>
      <c r="S561" s="107">
        <v>10</v>
      </c>
      <c r="T561" s="107">
        <v>5</v>
      </c>
      <c r="U561" s="195">
        <v>0</v>
      </c>
      <c r="V561" s="16">
        <f>SUM(Table14[[#This Row],[MB Registration]:[Standalone upsell + Rnwl]])</f>
        <v>81</v>
      </c>
      <c r="W561" s="8">
        <v>82</v>
      </c>
      <c r="X561" s="9">
        <f t="shared" si="71"/>
        <v>-1.2345679012345734E-2</v>
      </c>
      <c r="Y561" s="8">
        <f t="shared" si="72"/>
        <v>-1</v>
      </c>
      <c r="Z561" s="42" t="str">
        <f t="shared" si="73"/>
        <v>B. 50-100</v>
      </c>
      <c r="AA561" s="197">
        <v>82</v>
      </c>
      <c r="AB561" s="85">
        <f>IFERROR(Table14[[#This Row],[Phone number available]]/Table14[[#This Row],[Distinct leads]],0)</f>
        <v>1</v>
      </c>
      <c r="AC561" s="84">
        <v>40</v>
      </c>
      <c r="AD561" s="100">
        <f>IFERROR(Table14[[#This Row],[Email available]]/Table14[[#This Row],[Distinct leads]],0)</f>
        <v>0.48780487804878048</v>
      </c>
      <c r="AE561" s="81">
        <v>5</v>
      </c>
      <c r="AF561" s="102">
        <f>IFERROR(Table14[[#This Row],[HNI (as per customer segmentation)]]/Table14[[#This Row],[Phone number available]],0)</f>
        <v>6.097560975609756E-2</v>
      </c>
      <c r="AG561" s="18">
        <v>25</v>
      </c>
      <c r="AH561" s="9">
        <f>IFERROR(Table14[[#This Row],[MB Registered]]/Table14[[#This Row],[Phone number available]],0)</f>
        <v>0.3048780487804878</v>
      </c>
      <c r="AI561" s="18">
        <v>19</v>
      </c>
      <c r="AJ561" s="9">
        <f>IFERROR(Table14[[#This Row],[IB Registered]]/Table14[[#This Row],[Phone number available]],0)</f>
        <v>0.23170731707317074</v>
      </c>
      <c r="AK561" s="18">
        <v>70</v>
      </c>
      <c r="AL561" s="9">
        <f>IFERROR(Table14[[#This Row],[MB Eligible]]/Table14[[#This Row],[Phone number available]],0)</f>
        <v>0.85365853658536583</v>
      </c>
      <c r="AM561" s="18">
        <v>40</v>
      </c>
      <c r="AN561" s="82">
        <f>IFERROR(Table14[[#This Row],[IB Eligible]]/Table14[[#This Row],[Phone number available]],0)</f>
        <v>0.48780487804878048</v>
      </c>
      <c r="AO561" s="98">
        <f>Table14[[#This Row],[Phone number available]]/$AT$2</f>
        <v>0.1423611111111111</v>
      </c>
    </row>
    <row r="562" spans="1:41" x14ac:dyDescent="0.35">
      <c r="A562" s="11">
        <v>591</v>
      </c>
      <c r="B562" s="5" t="s">
        <v>184</v>
      </c>
      <c r="C562" s="5" t="s">
        <v>356</v>
      </c>
      <c r="D562" s="5" t="s">
        <v>890</v>
      </c>
      <c r="E562" s="6">
        <v>42037</v>
      </c>
      <c r="F562" s="7">
        <f t="shared" ca="1" si="69"/>
        <v>10</v>
      </c>
      <c r="G562" s="5">
        <v>5</v>
      </c>
      <c r="H56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62" s="57">
        <v>15.589174</v>
      </c>
      <c r="J562" s="34">
        <v>2.726801</v>
      </c>
      <c r="K562" s="34">
        <f t="shared" si="70"/>
        <v>18.315975000000002</v>
      </c>
      <c r="L562" s="67">
        <f t="shared" si="67"/>
        <v>6.7166312124590825E-4</v>
      </c>
      <c r="M562" s="34">
        <v>9.7696559999999995</v>
      </c>
      <c r="N562" s="79">
        <f t="shared" si="68"/>
        <v>1.8295844428245709E-4</v>
      </c>
      <c r="O562" s="80">
        <v>4317</v>
      </c>
      <c r="P562" s="68">
        <f>Table14[[#This Row],[Customer Regisered on MB]]/$O$1</f>
        <v>1.4617947399092313E-3</v>
      </c>
      <c r="Q562" s="194">
        <v>123</v>
      </c>
      <c r="R562" s="107">
        <v>45</v>
      </c>
      <c r="S562" s="107">
        <v>3</v>
      </c>
      <c r="T562" s="107">
        <v>1</v>
      </c>
      <c r="U562" s="195">
        <v>0</v>
      </c>
      <c r="V562" s="16">
        <f>SUM(Table14[[#This Row],[MB Registration]:[Standalone upsell + Rnwl]])</f>
        <v>172</v>
      </c>
      <c r="W562" s="8">
        <v>182</v>
      </c>
      <c r="X562" s="9">
        <f t="shared" si="71"/>
        <v>-5.8139534883721034E-2</v>
      </c>
      <c r="Y562" s="8">
        <f t="shared" si="72"/>
        <v>-10</v>
      </c>
      <c r="Z562" s="42" t="str">
        <f t="shared" si="73"/>
        <v>C. 100-250</v>
      </c>
      <c r="AA562" s="197">
        <v>182</v>
      </c>
      <c r="AB562" s="85">
        <f>IFERROR(Table14[[#This Row],[Phone number available]]/Table14[[#This Row],[Distinct leads]],0)</f>
        <v>1</v>
      </c>
      <c r="AC562" s="84">
        <v>37</v>
      </c>
      <c r="AD562" s="100">
        <f>IFERROR(Table14[[#This Row],[Email available]]/Table14[[#This Row],[Distinct leads]],0)</f>
        <v>0.2032967032967033</v>
      </c>
      <c r="AE562" s="81">
        <v>9</v>
      </c>
      <c r="AF562" s="102">
        <f>IFERROR(Table14[[#This Row],[HNI (as per customer segmentation)]]/Table14[[#This Row],[Phone number available]],0)</f>
        <v>4.9450549450549448E-2</v>
      </c>
      <c r="AG562" s="18">
        <v>49</v>
      </c>
      <c r="AH562" s="9">
        <f>IFERROR(Table14[[#This Row],[MB Registered]]/Table14[[#This Row],[Phone number available]],0)</f>
        <v>0.26923076923076922</v>
      </c>
      <c r="AI562" s="18">
        <v>19</v>
      </c>
      <c r="AJ562" s="9">
        <f>IFERROR(Table14[[#This Row],[IB Registered]]/Table14[[#This Row],[Phone number available]],0)</f>
        <v>0.1043956043956044</v>
      </c>
      <c r="AK562" s="18">
        <v>169</v>
      </c>
      <c r="AL562" s="9">
        <f>IFERROR(Table14[[#This Row],[MB Eligible]]/Table14[[#This Row],[Phone number available]],0)</f>
        <v>0.9285714285714286</v>
      </c>
      <c r="AM562" s="18">
        <v>42</v>
      </c>
      <c r="AN562" s="82">
        <f>IFERROR(Table14[[#This Row],[IB Eligible]]/Table14[[#This Row],[Phone number available]],0)</f>
        <v>0.23076923076923078</v>
      </c>
      <c r="AO562" s="98">
        <f>Table14[[#This Row],[Phone number available]]/$AT$2</f>
        <v>0.31597222222222221</v>
      </c>
    </row>
    <row r="563" spans="1:41" x14ac:dyDescent="0.35">
      <c r="A563" s="11">
        <v>592</v>
      </c>
      <c r="B563" s="5" t="s">
        <v>179</v>
      </c>
      <c r="C563" s="5" t="s">
        <v>343</v>
      </c>
      <c r="D563" s="5" t="s">
        <v>891</v>
      </c>
      <c r="E563" s="6">
        <v>42100</v>
      </c>
      <c r="F563" s="7">
        <f t="shared" ca="1" si="69"/>
        <v>10</v>
      </c>
      <c r="G563" s="5">
        <v>3</v>
      </c>
      <c r="H563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563" s="57">
        <v>6.8940130000000002</v>
      </c>
      <c r="J563" s="34">
        <v>0.19803000000000001</v>
      </c>
      <c r="K563" s="34">
        <f t="shared" si="70"/>
        <v>7.0920430000000003</v>
      </c>
      <c r="L563" s="67">
        <f t="shared" si="67"/>
        <v>2.6007153522486216E-4</v>
      </c>
      <c r="M563" s="34">
        <v>3.1025589999999998</v>
      </c>
      <c r="N563" s="79">
        <f t="shared" si="68"/>
        <v>5.8102288139371114E-5</v>
      </c>
      <c r="O563" s="80">
        <v>1394</v>
      </c>
      <c r="P563" s="68">
        <f>Table14[[#This Row],[Customer Regisered on MB]]/$O$1</f>
        <v>4.7202730308859586E-4</v>
      </c>
      <c r="Q563" s="194">
        <v>26</v>
      </c>
      <c r="R563" s="107">
        <v>28</v>
      </c>
      <c r="S563" s="107">
        <v>0</v>
      </c>
      <c r="T563" s="107">
        <v>1</v>
      </c>
      <c r="U563" s="195">
        <v>0</v>
      </c>
      <c r="V563" s="16">
        <f>SUM(Table14[[#This Row],[MB Registration]:[Standalone upsell + Rnwl]])</f>
        <v>55</v>
      </c>
      <c r="W563" s="8">
        <v>56</v>
      </c>
      <c r="X563" s="9">
        <f t="shared" si="71"/>
        <v>-1.8181818181818077E-2</v>
      </c>
      <c r="Y563" s="8">
        <f t="shared" si="72"/>
        <v>-1</v>
      </c>
      <c r="Z563" s="42" t="str">
        <f t="shared" si="73"/>
        <v>B. 50-100</v>
      </c>
      <c r="AA563" s="197">
        <v>56</v>
      </c>
      <c r="AB563" s="85">
        <f>IFERROR(Table14[[#This Row],[Phone number available]]/Table14[[#This Row],[Distinct leads]],0)</f>
        <v>1</v>
      </c>
      <c r="AC563" s="84">
        <v>16</v>
      </c>
      <c r="AD563" s="100">
        <f>IFERROR(Table14[[#This Row],[Email available]]/Table14[[#This Row],[Distinct leads]],0)</f>
        <v>0.2857142857142857</v>
      </c>
      <c r="AE563" s="81">
        <v>5</v>
      </c>
      <c r="AF563" s="102">
        <f>IFERROR(Table14[[#This Row],[HNI (as per customer segmentation)]]/Table14[[#This Row],[Phone number available]],0)</f>
        <v>8.9285714285714288E-2</v>
      </c>
      <c r="AG563" s="18">
        <v>23</v>
      </c>
      <c r="AH563" s="9">
        <f>IFERROR(Table14[[#This Row],[MB Registered]]/Table14[[#This Row],[Phone number available]],0)</f>
        <v>0.4107142857142857</v>
      </c>
      <c r="AI563" s="18">
        <v>7</v>
      </c>
      <c r="AJ563" s="9">
        <f>IFERROR(Table14[[#This Row],[IB Registered]]/Table14[[#This Row],[Phone number available]],0)</f>
        <v>0.125</v>
      </c>
      <c r="AK563" s="18">
        <v>51</v>
      </c>
      <c r="AL563" s="9">
        <f>IFERROR(Table14[[#This Row],[MB Eligible]]/Table14[[#This Row],[Phone number available]],0)</f>
        <v>0.9107142857142857</v>
      </c>
      <c r="AM563" s="18">
        <v>16</v>
      </c>
      <c r="AN563" s="82">
        <f>IFERROR(Table14[[#This Row],[IB Eligible]]/Table14[[#This Row],[Phone number available]],0)</f>
        <v>0.2857142857142857</v>
      </c>
      <c r="AO563" s="98">
        <f>Table14[[#This Row],[Phone number available]]/$AT$2</f>
        <v>9.7222222222222224E-2</v>
      </c>
    </row>
    <row r="564" spans="1:41" x14ac:dyDescent="0.35">
      <c r="A564" s="11">
        <v>593</v>
      </c>
      <c r="B564" s="5" t="s">
        <v>179</v>
      </c>
      <c r="C564" s="5" t="s">
        <v>356</v>
      </c>
      <c r="D564" s="5" t="s">
        <v>892</v>
      </c>
      <c r="E564" s="6">
        <v>42102</v>
      </c>
      <c r="F564" s="7">
        <f t="shared" ca="1" si="69"/>
        <v>10</v>
      </c>
      <c r="G564" s="5">
        <v>6</v>
      </c>
      <c r="H56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64" s="57">
        <v>22.908154</v>
      </c>
      <c r="J564" s="34">
        <v>1.3310390000000001</v>
      </c>
      <c r="K564" s="34">
        <f t="shared" si="70"/>
        <v>24.239193</v>
      </c>
      <c r="L564" s="67">
        <f t="shared" si="67"/>
        <v>8.888728023958303E-4</v>
      </c>
      <c r="M564" s="34">
        <v>31.805862999999999</v>
      </c>
      <c r="N564" s="79">
        <f t="shared" si="68"/>
        <v>5.9563522129550553E-4</v>
      </c>
      <c r="O564" s="80">
        <v>3467</v>
      </c>
      <c r="P564" s="68">
        <f>Table14[[#This Row],[Customer Regisered on MB]]/$O$1</f>
        <v>1.1739732136356973E-3</v>
      </c>
      <c r="Q564" s="194">
        <v>105</v>
      </c>
      <c r="R564" s="107">
        <v>171</v>
      </c>
      <c r="S564" s="107">
        <v>8</v>
      </c>
      <c r="T564" s="107">
        <v>8</v>
      </c>
      <c r="U564" s="195">
        <v>0</v>
      </c>
      <c r="V564" s="16">
        <f>SUM(Table14[[#This Row],[MB Registration]:[Standalone upsell + Rnwl]])</f>
        <v>292</v>
      </c>
      <c r="W564" s="8">
        <v>295</v>
      </c>
      <c r="X564" s="9">
        <f t="shared" si="71"/>
        <v>-1.0273972602739656E-2</v>
      </c>
      <c r="Y564" s="8">
        <f t="shared" si="72"/>
        <v>-3</v>
      </c>
      <c r="Z564" s="42" t="str">
        <f t="shared" si="73"/>
        <v>D. 240-500</v>
      </c>
      <c r="AA564" s="197">
        <v>294</v>
      </c>
      <c r="AB564" s="85">
        <f>IFERROR(Table14[[#This Row],[Phone number available]]/Table14[[#This Row],[Distinct leads]],0)</f>
        <v>0.99661016949152548</v>
      </c>
      <c r="AC564" s="84">
        <v>87</v>
      </c>
      <c r="AD564" s="100">
        <f>IFERROR(Table14[[#This Row],[Email available]]/Table14[[#This Row],[Distinct leads]],0)</f>
        <v>0.29491525423728815</v>
      </c>
      <c r="AE564" s="81">
        <v>14</v>
      </c>
      <c r="AF564" s="102">
        <f>IFERROR(Table14[[#This Row],[HNI (as per customer segmentation)]]/Table14[[#This Row],[Phone number available]],0)</f>
        <v>4.7619047619047616E-2</v>
      </c>
      <c r="AG564" s="18">
        <v>123</v>
      </c>
      <c r="AH564" s="9">
        <f>IFERROR(Table14[[#This Row],[MB Registered]]/Table14[[#This Row],[Phone number available]],0)</f>
        <v>0.41836734693877553</v>
      </c>
      <c r="AI564" s="18">
        <v>32</v>
      </c>
      <c r="AJ564" s="9">
        <f>IFERROR(Table14[[#This Row],[IB Registered]]/Table14[[#This Row],[Phone number available]],0)</f>
        <v>0.10884353741496598</v>
      </c>
      <c r="AK564" s="18">
        <v>250</v>
      </c>
      <c r="AL564" s="9">
        <f>IFERROR(Table14[[#This Row],[MB Eligible]]/Table14[[#This Row],[Phone number available]],0)</f>
        <v>0.85034013605442171</v>
      </c>
      <c r="AM564" s="18">
        <v>81</v>
      </c>
      <c r="AN564" s="82">
        <f>IFERROR(Table14[[#This Row],[IB Eligible]]/Table14[[#This Row],[Phone number available]],0)</f>
        <v>0.27551020408163263</v>
      </c>
      <c r="AO564" s="98">
        <f>Table14[[#This Row],[Phone number available]]/$AT$2</f>
        <v>0.51041666666666663</v>
      </c>
    </row>
    <row r="565" spans="1:41" x14ac:dyDescent="0.35">
      <c r="A565" s="11">
        <v>594</v>
      </c>
      <c r="B565" s="5" t="s">
        <v>313</v>
      </c>
      <c r="C565" s="5" t="s">
        <v>340</v>
      </c>
      <c r="D565" s="5" t="s">
        <v>893</v>
      </c>
      <c r="E565" s="6">
        <v>42439</v>
      </c>
      <c r="F565" s="7">
        <f t="shared" ca="1" si="69"/>
        <v>9</v>
      </c>
      <c r="G565" s="5">
        <v>5</v>
      </c>
      <c r="H56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65" s="57">
        <v>3.843404</v>
      </c>
      <c r="J565" s="34">
        <v>2.9736120000000001</v>
      </c>
      <c r="K565" s="34">
        <f t="shared" si="70"/>
        <v>6.8170160000000006</v>
      </c>
      <c r="L565" s="67">
        <f t="shared" si="67"/>
        <v>2.4998605010889653E-4</v>
      </c>
      <c r="M565" s="34">
        <v>10.225</v>
      </c>
      <c r="N565" s="79">
        <f t="shared" si="68"/>
        <v>1.9148576907806415E-4</v>
      </c>
      <c r="O565" s="80">
        <v>1584</v>
      </c>
      <c r="P565" s="68">
        <f>Table14[[#This Row],[Customer Regisered on MB]]/$O$1</f>
        <v>5.363638795497388E-4</v>
      </c>
      <c r="Q565" s="194">
        <v>22</v>
      </c>
      <c r="R565" s="107">
        <v>49</v>
      </c>
      <c r="S565" s="107">
        <v>8</v>
      </c>
      <c r="T565" s="107">
        <v>2</v>
      </c>
      <c r="U565" s="195">
        <v>0</v>
      </c>
      <c r="V565" s="16">
        <f>SUM(Table14[[#This Row],[MB Registration]:[Standalone upsell + Rnwl]])</f>
        <v>81</v>
      </c>
      <c r="W565" s="8">
        <v>78</v>
      </c>
      <c r="X565" s="9">
        <f t="shared" si="71"/>
        <v>3.703703703703709E-2</v>
      </c>
      <c r="Y565" s="8">
        <f t="shared" si="72"/>
        <v>3</v>
      </c>
      <c r="Z565" s="42" t="str">
        <f t="shared" si="73"/>
        <v>B. 50-100</v>
      </c>
      <c r="AA565" s="197">
        <v>78</v>
      </c>
      <c r="AB565" s="85">
        <f>IFERROR(Table14[[#This Row],[Phone number available]]/Table14[[#This Row],[Distinct leads]],0)</f>
        <v>1</v>
      </c>
      <c r="AC565" s="84">
        <v>54</v>
      </c>
      <c r="AD565" s="100">
        <f>IFERROR(Table14[[#This Row],[Email available]]/Table14[[#This Row],[Distinct leads]],0)</f>
        <v>0.69230769230769229</v>
      </c>
      <c r="AE565" s="81">
        <v>5</v>
      </c>
      <c r="AF565" s="102">
        <f>IFERROR(Table14[[#This Row],[HNI (as per customer segmentation)]]/Table14[[#This Row],[Phone number available]],0)</f>
        <v>6.4102564102564097E-2</v>
      </c>
      <c r="AG565" s="18">
        <v>49</v>
      </c>
      <c r="AH565" s="9">
        <f>IFERROR(Table14[[#This Row],[MB Registered]]/Table14[[#This Row],[Phone number available]],0)</f>
        <v>0.62820512820512819</v>
      </c>
      <c r="AI565" s="18">
        <v>17</v>
      </c>
      <c r="AJ565" s="9">
        <f>IFERROR(Table14[[#This Row],[IB Registered]]/Table14[[#This Row],[Phone number available]],0)</f>
        <v>0.21794871794871795</v>
      </c>
      <c r="AK565" s="18">
        <v>72</v>
      </c>
      <c r="AL565" s="9">
        <f>IFERROR(Table14[[#This Row],[MB Eligible]]/Table14[[#This Row],[Phone number available]],0)</f>
        <v>0.92307692307692313</v>
      </c>
      <c r="AM565" s="18">
        <v>47</v>
      </c>
      <c r="AN565" s="82">
        <f>IFERROR(Table14[[#This Row],[IB Eligible]]/Table14[[#This Row],[Phone number available]],0)</f>
        <v>0.60256410256410253</v>
      </c>
      <c r="AO565" s="98">
        <f>Table14[[#This Row],[Phone number available]]/$AT$2</f>
        <v>0.13541666666666666</v>
      </c>
    </row>
    <row r="566" spans="1:41" x14ac:dyDescent="0.35">
      <c r="A566" s="11">
        <v>595</v>
      </c>
      <c r="B566" s="5" t="s">
        <v>314</v>
      </c>
      <c r="C566" s="5" t="s">
        <v>356</v>
      </c>
      <c r="D566" s="5" t="s">
        <v>894</v>
      </c>
      <c r="E566" s="6">
        <v>42039</v>
      </c>
      <c r="F566" s="7">
        <f t="shared" ca="1" si="69"/>
        <v>10</v>
      </c>
      <c r="G566" s="5">
        <v>6</v>
      </c>
      <c r="H56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66" s="57">
        <v>15.36547</v>
      </c>
      <c r="J566" s="34">
        <v>2.797771</v>
      </c>
      <c r="K566" s="34">
        <f t="shared" si="70"/>
        <v>18.163240999999999</v>
      </c>
      <c r="L566" s="67">
        <f t="shared" si="67"/>
        <v>6.660622293927378E-4</v>
      </c>
      <c r="M566" s="34">
        <v>11.819580999999999</v>
      </c>
      <c r="N566" s="79">
        <f t="shared" si="68"/>
        <v>2.2134782962987526E-4</v>
      </c>
      <c r="O566" s="80">
        <v>3762</v>
      </c>
      <c r="P566" s="68">
        <f>Table14[[#This Row],[Customer Regisered on MB]]/$O$1</f>
        <v>1.2738642139306295E-3</v>
      </c>
      <c r="Q566" s="194">
        <v>128</v>
      </c>
      <c r="R566" s="107">
        <v>26</v>
      </c>
      <c r="S566" s="107">
        <v>11</v>
      </c>
      <c r="T566" s="107">
        <v>2</v>
      </c>
      <c r="U566" s="195">
        <v>0</v>
      </c>
      <c r="V566" s="16">
        <f>SUM(Table14[[#This Row],[MB Registration]:[Standalone upsell + Rnwl]])</f>
        <v>167</v>
      </c>
      <c r="W566" s="8">
        <v>167</v>
      </c>
      <c r="X566" s="9">
        <f t="shared" si="71"/>
        <v>0</v>
      </c>
      <c r="Y566" s="8">
        <f t="shared" si="72"/>
        <v>0</v>
      </c>
      <c r="Z566" s="42" t="str">
        <f t="shared" si="73"/>
        <v>C. 100-250</v>
      </c>
      <c r="AA566" s="197">
        <v>167</v>
      </c>
      <c r="AB566" s="85">
        <f>IFERROR(Table14[[#This Row],[Phone number available]]/Table14[[#This Row],[Distinct leads]],0)</f>
        <v>1</v>
      </c>
      <c r="AC566" s="84">
        <v>32</v>
      </c>
      <c r="AD566" s="100">
        <f>IFERROR(Table14[[#This Row],[Email available]]/Table14[[#This Row],[Distinct leads]],0)</f>
        <v>0.19161676646706588</v>
      </c>
      <c r="AE566" s="81">
        <v>6</v>
      </c>
      <c r="AF566" s="102">
        <f>IFERROR(Table14[[#This Row],[HNI (as per customer segmentation)]]/Table14[[#This Row],[Phone number available]],0)</f>
        <v>3.5928143712574849E-2</v>
      </c>
      <c r="AG566" s="18">
        <v>32</v>
      </c>
      <c r="AH566" s="9">
        <f>IFERROR(Table14[[#This Row],[MB Registered]]/Table14[[#This Row],[Phone number available]],0)</f>
        <v>0.19161676646706588</v>
      </c>
      <c r="AI566" s="18">
        <v>13</v>
      </c>
      <c r="AJ566" s="9">
        <f>IFERROR(Table14[[#This Row],[IB Registered]]/Table14[[#This Row],[Phone number available]],0)</f>
        <v>7.7844311377245512E-2</v>
      </c>
      <c r="AK566" s="18">
        <v>157</v>
      </c>
      <c r="AL566" s="9">
        <f>IFERROR(Table14[[#This Row],[MB Eligible]]/Table14[[#This Row],[Phone number available]],0)</f>
        <v>0.94011976047904189</v>
      </c>
      <c r="AM566" s="18">
        <v>34</v>
      </c>
      <c r="AN566" s="82">
        <f>IFERROR(Table14[[#This Row],[IB Eligible]]/Table14[[#This Row],[Phone number available]],0)</f>
        <v>0.20359281437125748</v>
      </c>
      <c r="AO566" s="98">
        <f>Table14[[#This Row],[Phone number available]]/$AT$2</f>
        <v>0.28993055555555558</v>
      </c>
    </row>
    <row r="567" spans="1:41" x14ac:dyDescent="0.35">
      <c r="A567" s="11">
        <v>596</v>
      </c>
      <c r="B567" s="5" t="s">
        <v>316</v>
      </c>
      <c r="C567" s="5" t="s">
        <v>356</v>
      </c>
      <c r="D567" s="5" t="s">
        <v>895</v>
      </c>
      <c r="E567" s="6">
        <v>42079</v>
      </c>
      <c r="F567" s="7">
        <f t="shared" ca="1" si="69"/>
        <v>10</v>
      </c>
      <c r="G567" s="5">
        <v>5</v>
      </c>
      <c r="H56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67" s="57">
        <v>8.3380980000000005</v>
      </c>
      <c r="J567" s="34">
        <v>2.6677949999999999</v>
      </c>
      <c r="K567" s="34">
        <f t="shared" si="70"/>
        <v>11.005893</v>
      </c>
      <c r="L567" s="67">
        <f t="shared" si="67"/>
        <v>4.0359590163660368E-4</v>
      </c>
      <c r="M567" s="34">
        <v>9.1988620000000001</v>
      </c>
      <c r="N567" s="79">
        <f t="shared" si="68"/>
        <v>1.7226906256361657E-4</v>
      </c>
      <c r="O567" s="80">
        <v>4027</v>
      </c>
      <c r="P567" s="68">
        <f>Table14[[#This Row],[Customer Regisered on MB]]/$O$1</f>
        <v>1.3635968074159079E-3</v>
      </c>
      <c r="Q567" s="194">
        <v>35</v>
      </c>
      <c r="R567" s="107">
        <v>73</v>
      </c>
      <c r="S567" s="107">
        <v>9</v>
      </c>
      <c r="T567" s="107">
        <v>2</v>
      </c>
      <c r="U567" s="195">
        <v>0</v>
      </c>
      <c r="V567" s="16">
        <f>SUM(Table14[[#This Row],[MB Registration]:[Standalone upsell + Rnwl]])</f>
        <v>119</v>
      </c>
      <c r="W567" s="8">
        <v>120</v>
      </c>
      <c r="X567" s="9">
        <f t="shared" si="71"/>
        <v>-8.4033613445377853E-3</v>
      </c>
      <c r="Y567" s="8">
        <f t="shared" si="72"/>
        <v>-1</v>
      </c>
      <c r="Z567" s="42" t="str">
        <f t="shared" si="73"/>
        <v>C. 100-250</v>
      </c>
      <c r="AA567" s="197">
        <v>120</v>
      </c>
      <c r="AB567" s="85">
        <f>IFERROR(Table14[[#This Row],[Phone number available]]/Table14[[#This Row],[Distinct leads]],0)</f>
        <v>1</v>
      </c>
      <c r="AC567" s="84">
        <v>41</v>
      </c>
      <c r="AD567" s="100">
        <f>IFERROR(Table14[[#This Row],[Email available]]/Table14[[#This Row],[Distinct leads]],0)</f>
        <v>0.34166666666666667</v>
      </c>
      <c r="AE567" s="81">
        <v>2</v>
      </c>
      <c r="AF567" s="102">
        <f>IFERROR(Table14[[#This Row],[HNI (as per customer segmentation)]]/Table14[[#This Row],[Phone number available]],0)</f>
        <v>1.6666666666666666E-2</v>
      </c>
      <c r="AG567" s="18">
        <v>79</v>
      </c>
      <c r="AH567" s="9">
        <f>IFERROR(Table14[[#This Row],[MB Registered]]/Table14[[#This Row],[Phone number available]],0)</f>
        <v>0.65833333333333333</v>
      </c>
      <c r="AI567" s="18">
        <v>19</v>
      </c>
      <c r="AJ567" s="9">
        <f>IFERROR(Table14[[#This Row],[IB Registered]]/Table14[[#This Row],[Phone number available]],0)</f>
        <v>0.15833333333333333</v>
      </c>
      <c r="AK567" s="18">
        <v>105</v>
      </c>
      <c r="AL567" s="9">
        <f>IFERROR(Table14[[#This Row],[MB Eligible]]/Table14[[#This Row],[Phone number available]],0)</f>
        <v>0.875</v>
      </c>
      <c r="AM567" s="18">
        <v>45</v>
      </c>
      <c r="AN567" s="82">
        <f>IFERROR(Table14[[#This Row],[IB Eligible]]/Table14[[#This Row],[Phone number available]],0)</f>
        <v>0.375</v>
      </c>
      <c r="AO567" s="98">
        <f>Table14[[#This Row],[Phone number available]]/$AT$2</f>
        <v>0.20833333333333334</v>
      </c>
    </row>
    <row r="568" spans="1:41" x14ac:dyDescent="0.35">
      <c r="A568" s="11">
        <v>597</v>
      </c>
      <c r="B568" s="5" t="s">
        <v>184</v>
      </c>
      <c r="C568" s="5" t="s">
        <v>343</v>
      </c>
      <c r="D568" s="5" t="s">
        <v>896</v>
      </c>
      <c r="E568" s="6">
        <v>42083</v>
      </c>
      <c r="F568" s="7">
        <f t="shared" ca="1" si="69"/>
        <v>10</v>
      </c>
      <c r="G568" s="5">
        <v>3</v>
      </c>
      <c r="H568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568" s="57">
        <v>4.3395900000000003</v>
      </c>
      <c r="J568" s="34">
        <v>5.7778000000000003E-2</v>
      </c>
      <c r="K568" s="34">
        <f t="shared" si="70"/>
        <v>4.3973680000000002</v>
      </c>
      <c r="L568" s="67">
        <f t="shared" si="67"/>
        <v>1.6125540224568317E-4</v>
      </c>
      <c r="M568" s="34">
        <v>2.492381</v>
      </c>
      <c r="N568" s="79">
        <f t="shared" si="68"/>
        <v>4.6675353801521232E-5</v>
      </c>
      <c r="O568" s="80">
        <v>602</v>
      </c>
      <c r="P568" s="68">
        <f>Table14[[#This Row],[Customer Regisered on MB]]/$O$1</f>
        <v>2.0384536331372649E-4</v>
      </c>
      <c r="Q568" s="194">
        <v>34</v>
      </c>
      <c r="R568" s="107">
        <v>25</v>
      </c>
      <c r="S568" s="107">
        <v>0</v>
      </c>
      <c r="T568" s="107">
        <v>0</v>
      </c>
      <c r="U568" s="195">
        <v>0</v>
      </c>
      <c r="V568" s="16">
        <f>SUM(Table14[[#This Row],[MB Registration]:[Standalone upsell + Rnwl]])</f>
        <v>59</v>
      </c>
      <c r="W568" s="8">
        <v>59</v>
      </c>
      <c r="X568" s="9">
        <f t="shared" si="71"/>
        <v>0</v>
      </c>
      <c r="Y568" s="8">
        <f t="shared" si="72"/>
        <v>0</v>
      </c>
      <c r="Z568" s="42" t="str">
        <f t="shared" si="73"/>
        <v>B. 50-100</v>
      </c>
      <c r="AA568" s="197">
        <v>59</v>
      </c>
      <c r="AB568" s="85">
        <f>IFERROR(Table14[[#This Row],[Phone number available]]/Table14[[#This Row],[Distinct leads]],0)</f>
        <v>1</v>
      </c>
      <c r="AC568" s="84">
        <v>3</v>
      </c>
      <c r="AD568" s="100">
        <f>IFERROR(Table14[[#This Row],[Email available]]/Table14[[#This Row],[Distinct leads]],0)</f>
        <v>5.0847457627118647E-2</v>
      </c>
      <c r="AE568" s="81">
        <v>3</v>
      </c>
      <c r="AF568" s="102">
        <f>IFERROR(Table14[[#This Row],[HNI (as per customer segmentation)]]/Table14[[#This Row],[Phone number available]],0)</f>
        <v>5.0847457627118647E-2</v>
      </c>
      <c r="AG568" s="18">
        <v>12</v>
      </c>
      <c r="AH568" s="9">
        <f>IFERROR(Table14[[#This Row],[MB Registered]]/Table14[[#This Row],[Phone number available]],0)</f>
        <v>0.20338983050847459</v>
      </c>
      <c r="AI568" s="18">
        <v>0</v>
      </c>
      <c r="AJ568" s="9">
        <f>IFERROR(Table14[[#This Row],[IB Registered]]/Table14[[#This Row],[Phone number available]],0)</f>
        <v>0</v>
      </c>
      <c r="AK568" s="18">
        <v>51</v>
      </c>
      <c r="AL568" s="9">
        <f>IFERROR(Table14[[#This Row],[MB Eligible]]/Table14[[#This Row],[Phone number available]],0)</f>
        <v>0.86440677966101698</v>
      </c>
      <c r="AM568" s="18">
        <v>3</v>
      </c>
      <c r="AN568" s="82">
        <f>IFERROR(Table14[[#This Row],[IB Eligible]]/Table14[[#This Row],[Phone number available]],0)</f>
        <v>5.0847457627118647E-2</v>
      </c>
      <c r="AO568" s="98">
        <f>Table14[[#This Row],[Phone number available]]/$AT$2</f>
        <v>0.10243055555555555</v>
      </c>
    </row>
    <row r="569" spans="1:41" x14ac:dyDescent="0.35">
      <c r="A569" s="11">
        <v>598</v>
      </c>
      <c r="B569" s="5" t="s">
        <v>315</v>
      </c>
      <c r="C569" s="5" t="s">
        <v>356</v>
      </c>
      <c r="D569" s="5" t="s">
        <v>897</v>
      </c>
      <c r="E569" s="6">
        <v>42077</v>
      </c>
      <c r="F569" s="7">
        <f t="shared" ca="1" si="69"/>
        <v>10</v>
      </c>
      <c r="G569" s="5">
        <v>4</v>
      </c>
      <c r="H569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569" s="57">
        <v>4.4722289999999996</v>
      </c>
      <c r="J569" s="34">
        <v>1.1198220000000001</v>
      </c>
      <c r="K569" s="34">
        <f t="shared" si="70"/>
        <v>5.5920509999999997</v>
      </c>
      <c r="L569" s="67">
        <f t="shared" si="67"/>
        <v>2.0506549221793009E-4</v>
      </c>
      <c r="M569" s="34">
        <v>10.143245</v>
      </c>
      <c r="N569" s="79">
        <f t="shared" si="68"/>
        <v>1.8995472565009575E-4</v>
      </c>
      <c r="O569" s="80">
        <v>2153</v>
      </c>
      <c r="P569" s="68">
        <f>Table14[[#This Row],[Customer Regisered on MB]]/$O$1</f>
        <v>7.2903499537284571E-4</v>
      </c>
      <c r="Q569" s="194">
        <v>17</v>
      </c>
      <c r="R569" s="107">
        <v>66</v>
      </c>
      <c r="S569" s="107">
        <v>5</v>
      </c>
      <c r="T569" s="107">
        <v>0</v>
      </c>
      <c r="U569" s="195">
        <v>0</v>
      </c>
      <c r="V569" s="16">
        <f>SUM(Table14[[#This Row],[MB Registration]:[Standalone upsell + Rnwl]])</f>
        <v>88</v>
      </c>
      <c r="W569" s="8">
        <v>91</v>
      </c>
      <c r="X569" s="9">
        <f t="shared" si="71"/>
        <v>-3.4090909090909172E-2</v>
      </c>
      <c r="Y569" s="8">
        <f t="shared" si="72"/>
        <v>-3</v>
      </c>
      <c r="Z569" s="42" t="str">
        <f t="shared" si="73"/>
        <v>B. 50-100</v>
      </c>
      <c r="AA569" s="197">
        <v>91</v>
      </c>
      <c r="AB569" s="85">
        <f>IFERROR(Table14[[#This Row],[Phone number available]]/Table14[[#This Row],[Distinct leads]],0)</f>
        <v>1</v>
      </c>
      <c r="AC569" s="84">
        <v>40</v>
      </c>
      <c r="AD569" s="100">
        <f>IFERROR(Table14[[#This Row],[Email available]]/Table14[[#This Row],[Distinct leads]],0)</f>
        <v>0.43956043956043955</v>
      </c>
      <c r="AE569" s="81">
        <v>8</v>
      </c>
      <c r="AF569" s="102">
        <f>IFERROR(Table14[[#This Row],[HNI (as per customer segmentation)]]/Table14[[#This Row],[Phone number available]],0)</f>
        <v>8.7912087912087919E-2</v>
      </c>
      <c r="AG569" s="18">
        <v>52</v>
      </c>
      <c r="AH569" s="9">
        <f>IFERROR(Table14[[#This Row],[MB Registered]]/Table14[[#This Row],[Phone number available]],0)</f>
        <v>0.5714285714285714</v>
      </c>
      <c r="AI569" s="18">
        <v>21</v>
      </c>
      <c r="AJ569" s="9">
        <f>IFERROR(Table14[[#This Row],[IB Registered]]/Table14[[#This Row],[Phone number available]],0)</f>
        <v>0.23076923076923078</v>
      </c>
      <c r="AK569" s="18">
        <v>79</v>
      </c>
      <c r="AL569" s="9">
        <f>IFERROR(Table14[[#This Row],[MB Eligible]]/Table14[[#This Row],[Phone number available]],0)</f>
        <v>0.86813186813186816</v>
      </c>
      <c r="AM569" s="18">
        <v>44</v>
      </c>
      <c r="AN569" s="82">
        <f>IFERROR(Table14[[#This Row],[IB Eligible]]/Table14[[#This Row],[Phone number available]],0)</f>
        <v>0.48351648351648352</v>
      </c>
      <c r="AO569" s="98">
        <f>Table14[[#This Row],[Phone number available]]/$AT$2</f>
        <v>0.1579861111111111</v>
      </c>
    </row>
    <row r="570" spans="1:41" x14ac:dyDescent="0.35">
      <c r="A570" s="11">
        <v>599</v>
      </c>
      <c r="B570" s="5" t="s">
        <v>222</v>
      </c>
      <c r="C570" s="5" t="s">
        <v>343</v>
      </c>
      <c r="D570" s="5" t="s">
        <v>898</v>
      </c>
      <c r="E570" s="6">
        <v>42068</v>
      </c>
      <c r="F570" s="7">
        <f t="shared" ca="1" si="69"/>
        <v>10</v>
      </c>
      <c r="G570" s="5">
        <v>3</v>
      </c>
      <c r="H570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570" s="57">
        <v>6.7172749999999999</v>
      </c>
      <c r="J570" s="34">
        <v>8.3196000000000006E-2</v>
      </c>
      <c r="K570" s="34">
        <f t="shared" si="70"/>
        <v>6.8004709999999999</v>
      </c>
      <c r="L570" s="67">
        <f t="shared" si="67"/>
        <v>2.4937933021869065E-4</v>
      </c>
      <c r="M570" s="34">
        <v>3.9415640000000001</v>
      </c>
      <c r="N570" s="79">
        <f t="shared" si="68"/>
        <v>7.3814514807864139E-5</v>
      </c>
      <c r="O570" s="80">
        <v>502</v>
      </c>
      <c r="P570" s="68">
        <f>Table14[[#This Row],[Customer Regisered on MB]]/$O$1</f>
        <v>1.69984007281546E-4</v>
      </c>
      <c r="Q570" s="194">
        <v>19</v>
      </c>
      <c r="R570" s="107">
        <v>23</v>
      </c>
      <c r="S570" s="107">
        <v>1</v>
      </c>
      <c r="T570" s="107">
        <v>2</v>
      </c>
      <c r="U570" s="195">
        <v>0</v>
      </c>
      <c r="V570" s="16">
        <f>SUM(Table14[[#This Row],[MB Registration]:[Standalone upsell + Rnwl]])</f>
        <v>45</v>
      </c>
      <c r="W570" s="8">
        <v>48</v>
      </c>
      <c r="X570" s="9">
        <f t="shared" si="71"/>
        <v>-6.6666666666666652E-2</v>
      </c>
      <c r="Y570" s="8">
        <f t="shared" si="72"/>
        <v>-3</v>
      </c>
      <c r="Z570" s="42" t="str">
        <f t="shared" si="73"/>
        <v>A. Below 50</v>
      </c>
      <c r="AA570" s="197">
        <v>48</v>
      </c>
      <c r="AB570" s="85">
        <f>IFERROR(Table14[[#This Row],[Phone number available]]/Table14[[#This Row],[Distinct leads]],0)</f>
        <v>1</v>
      </c>
      <c r="AC570" s="84">
        <v>3</v>
      </c>
      <c r="AD570" s="100">
        <f>IFERROR(Table14[[#This Row],[Email available]]/Table14[[#This Row],[Distinct leads]],0)</f>
        <v>6.25E-2</v>
      </c>
      <c r="AE570" s="81">
        <v>1</v>
      </c>
      <c r="AF570" s="102">
        <f>IFERROR(Table14[[#This Row],[HNI (as per customer segmentation)]]/Table14[[#This Row],[Phone number available]],0)</f>
        <v>2.0833333333333332E-2</v>
      </c>
      <c r="AG570" s="18">
        <v>11</v>
      </c>
      <c r="AH570" s="9">
        <f>IFERROR(Table14[[#This Row],[MB Registered]]/Table14[[#This Row],[Phone number available]],0)</f>
        <v>0.22916666666666666</v>
      </c>
      <c r="AI570" s="18">
        <v>1</v>
      </c>
      <c r="AJ570" s="9">
        <f>IFERROR(Table14[[#This Row],[IB Registered]]/Table14[[#This Row],[Phone number available]],0)</f>
        <v>2.0833333333333332E-2</v>
      </c>
      <c r="AK570" s="18">
        <v>36</v>
      </c>
      <c r="AL570" s="9">
        <f>IFERROR(Table14[[#This Row],[MB Eligible]]/Table14[[#This Row],[Phone number available]],0)</f>
        <v>0.75</v>
      </c>
      <c r="AM570" s="18">
        <v>4</v>
      </c>
      <c r="AN570" s="82">
        <f>IFERROR(Table14[[#This Row],[IB Eligible]]/Table14[[#This Row],[Phone number available]],0)</f>
        <v>8.3333333333333329E-2</v>
      </c>
      <c r="AO570" s="98">
        <f>Table14[[#This Row],[Phone number available]]/$AT$2</f>
        <v>8.3333333333333329E-2</v>
      </c>
    </row>
    <row r="571" spans="1:41" x14ac:dyDescent="0.35">
      <c r="A571" s="11">
        <v>601</v>
      </c>
      <c r="B571" s="5" t="s">
        <v>181</v>
      </c>
      <c r="C571" s="5" t="s">
        <v>175</v>
      </c>
      <c r="D571" s="5" t="s">
        <v>900</v>
      </c>
      <c r="E571" s="6">
        <v>27676</v>
      </c>
      <c r="F571" s="7">
        <f t="shared" ca="1" si="69"/>
        <v>49</v>
      </c>
      <c r="G571" s="5">
        <v>9</v>
      </c>
      <c r="H57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71" s="57">
        <v>40.36</v>
      </c>
      <c r="J571" s="34">
        <v>10.601376</v>
      </c>
      <c r="K571" s="34">
        <f t="shared" si="70"/>
        <v>50.961376000000001</v>
      </c>
      <c r="L571" s="67">
        <f t="shared" si="67"/>
        <v>1.8687990602272778E-3</v>
      </c>
      <c r="M571" s="34">
        <v>136.31164899999999</v>
      </c>
      <c r="N571" s="79">
        <f t="shared" si="68"/>
        <v>2.5527375005441693E-3</v>
      </c>
      <c r="O571" s="80">
        <v>2799</v>
      </c>
      <c r="P571" s="68">
        <f>Table14[[#This Row],[Customer Regisered on MB]]/$O$1</f>
        <v>9.477793553407316E-4</v>
      </c>
      <c r="Q571" s="194">
        <v>68</v>
      </c>
      <c r="R571" s="107">
        <v>289</v>
      </c>
      <c r="S571" s="107">
        <v>21</v>
      </c>
      <c r="T571" s="107">
        <v>24</v>
      </c>
      <c r="U571" s="195">
        <v>0</v>
      </c>
      <c r="V571" s="16">
        <f>SUM(Table14[[#This Row],[MB Registration]:[Standalone upsell + Rnwl]])</f>
        <v>402</v>
      </c>
      <c r="W571" s="8">
        <v>398</v>
      </c>
      <c r="X571" s="9">
        <f t="shared" si="71"/>
        <v>9.9502487562188602E-3</v>
      </c>
      <c r="Y571" s="8">
        <f t="shared" si="72"/>
        <v>4</v>
      </c>
      <c r="Z571" s="42" t="str">
        <f t="shared" si="73"/>
        <v>D. 240-500</v>
      </c>
      <c r="AA571" s="197">
        <v>398</v>
      </c>
      <c r="AB571" s="85">
        <f>IFERROR(Table14[[#This Row],[Phone number available]]/Table14[[#This Row],[Distinct leads]],0)</f>
        <v>1</v>
      </c>
      <c r="AC571" s="84">
        <v>138</v>
      </c>
      <c r="AD571" s="100">
        <f>IFERROR(Table14[[#This Row],[Email available]]/Table14[[#This Row],[Distinct leads]],0)</f>
        <v>0.34673366834170855</v>
      </c>
      <c r="AE571" s="81">
        <v>32</v>
      </c>
      <c r="AF571" s="102">
        <f>IFERROR(Table14[[#This Row],[HNI (as per customer segmentation)]]/Table14[[#This Row],[Phone number available]],0)</f>
        <v>8.0402010050251257E-2</v>
      </c>
      <c r="AG571" s="18">
        <v>162</v>
      </c>
      <c r="AH571" s="9">
        <f>IFERROR(Table14[[#This Row],[MB Registered]]/Table14[[#This Row],[Phone number available]],0)</f>
        <v>0.40703517587939697</v>
      </c>
      <c r="AI571" s="18">
        <v>63</v>
      </c>
      <c r="AJ571" s="9">
        <f>IFERROR(Table14[[#This Row],[IB Registered]]/Table14[[#This Row],[Phone number available]],0)</f>
        <v>0.15829145728643215</v>
      </c>
      <c r="AK571" s="18">
        <v>299</v>
      </c>
      <c r="AL571" s="9">
        <f>IFERROR(Table14[[#This Row],[MB Eligible]]/Table14[[#This Row],[Phone number available]],0)</f>
        <v>0.75125628140703515</v>
      </c>
      <c r="AM571" s="18">
        <v>128</v>
      </c>
      <c r="AN571" s="82">
        <f>IFERROR(Table14[[#This Row],[IB Eligible]]/Table14[[#This Row],[Phone number available]],0)</f>
        <v>0.32160804020100503</v>
      </c>
      <c r="AO571" s="98">
        <f>Table14[[#This Row],[Phone number available]]/$AT$2</f>
        <v>0.69097222222222221</v>
      </c>
    </row>
    <row r="572" spans="1:41" x14ac:dyDescent="0.35">
      <c r="A572" s="11">
        <v>602</v>
      </c>
      <c r="B572" s="5" t="s">
        <v>179</v>
      </c>
      <c r="C572" s="5" t="s">
        <v>356</v>
      </c>
      <c r="D572" s="5" t="s">
        <v>901</v>
      </c>
      <c r="E572" s="6">
        <v>23473</v>
      </c>
      <c r="F572" s="7">
        <f t="shared" ca="1" si="69"/>
        <v>61</v>
      </c>
      <c r="G572" s="5">
        <v>6</v>
      </c>
      <c r="H57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72" s="57">
        <v>14.865847</v>
      </c>
      <c r="J572" s="34">
        <v>1.430013</v>
      </c>
      <c r="K572" s="34">
        <f t="shared" si="70"/>
        <v>16.295860000000001</v>
      </c>
      <c r="L572" s="67">
        <f t="shared" si="67"/>
        <v>5.9758370444305288E-4</v>
      </c>
      <c r="M572" s="34">
        <v>58.726235000000003</v>
      </c>
      <c r="N572" s="79">
        <f t="shared" si="68"/>
        <v>1.0997788043065164E-3</v>
      </c>
      <c r="O572" s="80">
        <v>1413</v>
      </c>
      <c r="P572" s="68">
        <f>Table14[[#This Row],[Customer Regisered on MB]]/$O$1</f>
        <v>4.7846096073471015E-4</v>
      </c>
      <c r="Q572" s="194">
        <v>30</v>
      </c>
      <c r="R572" s="107">
        <v>218</v>
      </c>
      <c r="S572" s="107">
        <v>6</v>
      </c>
      <c r="T572" s="107">
        <v>9</v>
      </c>
      <c r="U572" s="195">
        <v>0</v>
      </c>
      <c r="V572" s="16">
        <f>SUM(Table14[[#This Row],[MB Registration]:[Standalone upsell + Rnwl]])</f>
        <v>263</v>
      </c>
      <c r="W572" s="8">
        <v>269</v>
      </c>
      <c r="X572" s="9">
        <f t="shared" si="71"/>
        <v>-2.281368821292773E-2</v>
      </c>
      <c r="Y572" s="8">
        <f t="shared" si="72"/>
        <v>-6</v>
      </c>
      <c r="Z572" s="42" t="str">
        <f t="shared" si="73"/>
        <v>D. 240-500</v>
      </c>
      <c r="AA572" s="197">
        <v>269</v>
      </c>
      <c r="AB572" s="85">
        <f>IFERROR(Table14[[#This Row],[Phone number available]]/Table14[[#This Row],[Distinct leads]],0)</f>
        <v>1</v>
      </c>
      <c r="AC572" s="84">
        <v>99</v>
      </c>
      <c r="AD572" s="100">
        <f>IFERROR(Table14[[#This Row],[Email available]]/Table14[[#This Row],[Distinct leads]],0)</f>
        <v>0.36802973977695169</v>
      </c>
      <c r="AE572" s="81">
        <v>11</v>
      </c>
      <c r="AF572" s="102">
        <f>IFERROR(Table14[[#This Row],[HNI (as per customer segmentation)]]/Table14[[#This Row],[Phone number available]],0)</f>
        <v>4.0892193308550186E-2</v>
      </c>
      <c r="AG572" s="18">
        <v>98</v>
      </c>
      <c r="AH572" s="9">
        <f>IFERROR(Table14[[#This Row],[MB Registered]]/Table14[[#This Row],[Phone number available]],0)</f>
        <v>0.36431226765799257</v>
      </c>
      <c r="AI572" s="18">
        <v>40</v>
      </c>
      <c r="AJ572" s="9">
        <f>IFERROR(Table14[[#This Row],[IB Registered]]/Table14[[#This Row],[Phone number available]],0)</f>
        <v>0.14869888475836432</v>
      </c>
      <c r="AK572" s="18">
        <v>168</v>
      </c>
      <c r="AL572" s="9">
        <f>IFERROR(Table14[[#This Row],[MB Eligible]]/Table14[[#This Row],[Phone number available]],0)</f>
        <v>0.62453531598513012</v>
      </c>
      <c r="AM572" s="18">
        <v>73</v>
      </c>
      <c r="AN572" s="82">
        <f>IFERROR(Table14[[#This Row],[IB Eligible]]/Table14[[#This Row],[Phone number available]],0)</f>
        <v>0.27137546468401486</v>
      </c>
      <c r="AO572" s="98">
        <f>Table14[[#This Row],[Phone number available]]/$AT$2</f>
        <v>0.4670138888888889</v>
      </c>
    </row>
    <row r="573" spans="1:41" x14ac:dyDescent="0.35">
      <c r="A573" s="11">
        <v>603</v>
      </c>
      <c r="B573" s="5" t="s">
        <v>190</v>
      </c>
      <c r="C573" s="5" t="s">
        <v>175</v>
      </c>
      <c r="D573" s="5" t="s">
        <v>902</v>
      </c>
      <c r="E573" s="6">
        <v>27619</v>
      </c>
      <c r="F573" s="7">
        <f t="shared" ca="1" si="69"/>
        <v>49</v>
      </c>
      <c r="G573" s="5">
        <v>6</v>
      </c>
      <c r="H57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73" s="57">
        <v>49.524355999999997</v>
      </c>
      <c r="J573" s="34">
        <v>5.2214109999999998</v>
      </c>
      <c r="K573" s="34">
        <f t="shared" si="70"/>
        <v>54.745767000000001</v>
      </c>
      <c r="L573" s="67">
        <f t="shared" si="67"/>
        <v>2.0075760497719197E-3</v>
      </c>
      <c r="M573" s="34">
        <v>59.790461000000001</v>
      </c>
      <c r="N573" s="79">
        <f t="shared" si="68"/>
        <v>1.1197087929698778E-3</v>
      </c>
      <c r="O573" s="80">
        <v>4744</v>
      </c>
      <c r="P573" s="68">
        <f>Table14[[#This Row],[Customer Regisered on MB]]/$O$1</f>
        <v>1.6063827301666419E-3</v>
      </c>
      <c r="Q573" s="194">
        <v>343</v>
      </c>
      <c r="R573" s="107">
        <v>261</v>
      </c>
      <c r="S573" s="107">
        <v>27</v>
      </c>
      <c r="T573" s="107">
        <v>17</v>
      </c>
      <c r="U573" s="195">
        <v>0</v>
      </c>
      <c r="V573" s="16">
        <f>SUM(Table14[[#This Row],[MB Registration]:[Standalone upsell + Rnwl]])</f>
        <v>648</v>
      </c>
      <c r="W573" s="8">
        <v>647</v>
      </c>
      <c r="X573" s="9">
        <f t="shared" si="71"/>
        <v>1.5432098765432167E-3</v>
      </c>
      <c r="Y573" s="8">
        <f t="shared" si="72"/>
        <v>1</v>
      </c>
      <c r="Z573" s="42" t="str">
        <f t="shared" si="73"/>
        <v>E. 500-750</v>
      </c>
      <c r="AA573" s="197">
        <v>646</v>
      </c>
      <c r="AB573" s="85">
        <f>IFERROR(Table14[[#This Row],[Phone number available]]/Table14[[#This Row],[Distinct leads]],0)</f>
        <v>0.99845440494590421</v>
      </c>
      <c r="AC573" s="84">
        <v>159</v>
      </c>
      <c r="AD573" s="100">
        <f>IFERROR(Table14[[#This Row],[Email available]]/Table14[[#This Row],[Distinct leads]],0)</f>
        <v>0.24574961360123648</v>
      </c>
      <c r="AE573" s="81">
        <v>29</v>
      </c>
      <c r="AF573" s="102">
        <f>IFERROR(Table14[[#This Row],[HNI (as per customer segmentation)]]/Table14[[#This Row],[Phone number available]],0)</f>
        <v>4.4891640866873063E-2</v>
      </c>
      <c r="AG573" s="18">
        <v>134</v>
      </c>
      <c r="AH573" s="9">
        <f>IFERROR(Table14[[#This Row],[MB Registered]]/Table14[[#This Row],[Phone number available]],0)</f>
        <v>0.20743034055727555</v>
      </c>
      <c r="AI573" s="18">
        <v>48</v>
      </c>
      <c r="AJ573" s="9">
        <f>IFERROR(Table14[[#This Row],[IB Registered]]/Table14[[#This Row],[Phone number available]],0)</f>
        <v>7.4303405572755415E-2</v>
      </c>
      <c r="AK573" s="18">
        <v>555</v>
      </c>
      <c r="AL573" s="9">
        <f>IFERROR(Table14[[#This Row],[MB Eligible]]/Table14[[#This Row],[Phone number available]],0)</f>
        <v>0.85913312693498456</v>
      </c>
      <c r="AM573" s="18">
        <v>146</v>
      </c>
      <c r="AN573" s="82">
        <f>IFERROR(Table14[[#This Row],[IB Eligible]]/Table14[[#This Row],[Phone number available]],0)</f>
        <v>0.2260061919504644</v>
      </c>
      <c r="AO573" s="98">
        <f>Table14[[#This Row],[Phone number available]]/$AT$2</f>
        <v>1.1215277777777777</v>
      </c>
    </row>
    <row r="574" spans="1:41" x14ac:dyDescent="0.35">
      <c r="A574" s="11">
        <v>604</v>
      </c>
      <c r="B574" s="5" t="s">
        <v>179</v>
      </c>
      <c r="C574" s="5" t="s">
        <v>175</v>
      </c>
      <c r="D574" s="5" t="s">
        <v>903</v>
      </c>
      <c r="E574" s="6">
        <v>16081</v>
      </c>
      <c r="F574" s="7">
        <f t="shared" ca="1" si="69"/>
        <v>81</v>
      </c>
      <c r="G574" s="5">
        <v>8</v>
      </c>
      <c r="H57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74" s="57">
        <v>69.000196000000003</v>
      </c>
      <c r="J574" s="34">
        <v>4.0181230000000001</v>
      </c>
      <c r="K574" s="34">
        <f t="shared" si="70"/>
        <v>73.018319000000005</v>
      </c>
      <c r="L574" s="67">
        <f t="shared" si="67"/>
        <v>2.6776468109215809E-3</v>
      </c>
      <c r="M574" s="34">
        <v>184.31506999999999</v>
      </c>
      <c r="N574" s="79">
        <f t="shared" si="68"/>
        <v>3.451707866173812E-3</v>
      </c>
      <c r="O574" s="80">
        <v>3923</v>
      </c>
      <c r="P574" s="68">
        <f>Table14[[#This Row],[Customer Regisered on MB]]/$O$1</f>
        <v>1.3283809971424401E-3</v>
      </c>
      <c r="Q574" s="194">
        <v>189</v>
      </c>
      <c r="R574" s="107">
        <v>718</v>
      </c>
      <c r="S574" s="107">
        <v>18</v>
      </c>
      <c r="T574" s="107">
        <v>78</v>
      </c>
      <c r="U574" s="195">
        <v>4</v>
      </c>
      <c r="V574" s="16">
        <f>SUM(Table14[[#This Row],[MB Registration]:[Standalone upsell + Rnwl]])</f>
        <v>1007</v>
      </c>
      <c r="W574" s="8">
        <v>978</v>
      </c>
      <c r="X574" s="9">
        <f t="shared" si="71"/>
        <v>2.8798411122144985E-2</v>
      </c>
      <c r="Y574" s="8">
        <f t="shared" si="72"/>
        <v>29</v>
      </c>
      <c r="Z574" s="42" t="str">
        <f t="shared" si="73"/>
        <v>F. 750-100</v>
      </c>
      <c r="AA574" s="197">
        <v>978</v>
      </c>
      <c r="AB574" s="85">
        <f>IFERROR(Table14[[#This Row],[Phone number available]]/Table14[[#This Row],[Distinct leads]],0)</f>
        <v>1</v>
      </c>
      <c r="AC574" s="84">
        <v>351</v>
      </c>
      <c r="AD574" s="100">
        <f>IFERROR(Table14[[#This Row],[Email available]]/Table14[[#This Row],[Distinct leads]],0)</f>
        <v>0.35889570552147237</v>
      </c>
      <c r="AE574" s="81">
        <v>36</v>
      </c>
      <c r="AF574" s="102">
        <f>IFERROR(Table14[[#This Row],[HNI (as per customer segmentation)]]/Table14[[#This Row],[Phone number available]],0)</f>
        <v>3.6809815950920248E-2</v>
      </c>
      <c r="AG574" s="18">
        <v>340</v>
      </c>
      <c r="AH574" s="9">
        <f>IFERROR(Table14[[#This Row],[MB Registered]]/Table14[[#This Row],[Phone number available]],0)</f>
        <v>0.34764826175869118</v>
      </c>
      <c r="AI574" s="18">
        <v>140</v>
      </c>
      <c r="AJ574" s="9">
        <f>IFERROR(Table14[[#This Row],[IB Registered]]/Table14[[#This Row],[Phone number available]],0)</f>
        <v>0.14314928425357873</v>
      </c>
      <c r="AK574" s="18">
        <v>659</v>
      </c>
      <c r="AL574" s="9">
        <f>IFERROR(Table14[[#This Row],[MB Eligible]]/Table14[[#This Row],[Phone number available]],0)</f>
        <v>0.67382413087934556</v>
      </c>
      <c r="AM574" s="18">
        <v>315</v>
      </c>
      <c r="AN574" s="82">
        <f>IFERROR(Table14[[#This Row],[IB Eligible]]/Table14[[#This Row],[Phone number available]],0)</f>
        <v>0.32208588957055212</v>
      </c>
      <c r="AO574" s="98">
        <f>Table14[[#This Row],[Phone number available]]/$AT$2</f>
        <v>1.6979166666666667</v>
      </c>
    </row>
    <row r="575" spans="1:41" x14ac:dyDescent="0.35">
      <c r="A575" s="11">
        <v>605</v>
      </c>
      <c r="B575" s="5" t="s">
        <v>179</v>
      </c>
      <c r="C575" s="5" t="s">
        <v>356</v>
      </c>
      <c r="D575" s="5" t="s">
        <v>904</v>
      </c>
      <c r="E575" s="6">
        <v>28305</v>
      </c>
      <c r="F575" s="7">
        <f t="shared" ca="1" si="69"/>
        <v>47</v>
      </c>
      <c r="G575" s="5">
        <v>8</v>
      </c>
      <c r="H57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75" s="57">
        <v>49.372394999999997</v>
      </c>
      <c r="J575" s="34">
        <v>4.6542389999999996</v>
      </c>
      <c r="K575" s="34">
        <f t="shared" si="70"/>
        <v>54.026633999999994</v>
      </c>
      <c r="L575" s="67">
        <f t="shared" si="67"/>
        <v>1.9812048019747955E-3</v>
      </c>
      <c r="M575" s="34">
        <v>103.683127</v>
      </c>
      <c r="N575" s="79">
        <f t="shared" si="68"/>
        <v>1.9416961676296917E-3</v>
      </c>
      <c r="O575" s="80">
        <v>4239</v>
      </c>
      <c r="P575" s="68">
        <f>Table14[[#This Row],[Customer Regisered on MB]]/$O$1</f>
        <v>1.4353828822041305E-3</v>
      </c>
      <c r="Q575" s="194">
        <v>147</v>
      </c>
      <c r="R575" s="107">
        <v>507</v>
      </c>
      <c r="S575" s="107">
        <v>6</v>
      </c>
      <c r="T575" s="107">
        <v>34</v>
      </c>
      <c r="U575" s="195">
        <v>2</v>
      </c>
      <c r="V575" s="16">
        <f>SUM(Table14[[#This Row],[MB Registration]:[Standalone upsell + Rnwl]])</f>
        <v>696</v>
      </c>
      <c r="W575" s="8">
        <v>693</v>
      </c>
      <c r="X575" s="9">
        <f t="shared" si="71"/>
        <v>4.3103448275861878E-3</v>
      </c>
      <c r="Y575" s="8">
        <f t="shared" si="72"/>
        <v>3</v>
      </c>
      <c r="Z575" s="42" t="str">
        <f t="shared" si="73"/>
        <v>E. 500-750</v>
      </c>
      <c r="AA575" s="197">
        <v>693</v>
      </c>
      <c r="AB575" s="85">
        <f>IFERROR(Table14[[#This Row],[Phone number available]]/Table14[[#This Row],[Distinct leads]],0)</f>
        <v>1</v>
      </c>
      <c r="AC575" s="84">
        <v>267</v>
      </c>
      <c r="AD575" s="100">
        <f>IFERROR(Table14[[#This Row],[Email available]]/Table14[[#This Row],[Distinct leads]],0)</f>
        <v>0.38528138528138528</v>
      </c>
      <c r="AE575" s="81">
        <v>54</v>
      </c>
      <c r="AF575" s="102">
        <f>IFERROR(Table14[[#This Row],[HNI (as per customer segmentation)]]/Table14[[#This Row],[Phone number available]],0)</f>
        <v>7.792207792207792E-2</v>
      </c>
      <c r="AG575" s="18">
        <v>275</v>
      </c>
      <c r="AH575" s="9">
        <f>IFERROR(Table14[[#This Row],[MB Registered]]/Table14[[#This Row],[Phone number available]],0)</f>
        <v>0.3968253968253968</v>
      </c>
      <c r="AI575" s="18">
        <v>109</v>
      </c>
      <c r="AJ575" s="9">
        <f>IFERROR(Table14[[#This Row],[IB Registered]]/Table14[[#This Row],[Phone number available]],0)</f>
        <v>0.15728715728715728</v>
      </c>
      <c r="AK575" s="18">
        <v>500</v>
      </c>
      <c r="AL575" s="9">
        <f>IFERROR(Table14[[#This Row],[MB Eligible]]/Table14[[#This Row],[Phone number available]],0)</f>
        <v>0.72150072150072153</v>
      </c>
      <c r="AM575" s="18">
        <v>262</v>
      </c>
      <c r="AN575" s="82">
        <f>IFERROR(Table14[[#This Row],[IB Eligible]]/Table14[[#This Row],[Phone number available]],0)</f>
        <v>0.37806637806637805</v>
      </c>
      <c r="AO575" s="98">
        <f>Table14[[#This Row],[Phone number available]]/$AT$2</f>
        <v>1.203125</v>
      </c>
    </row>
    <row r="576" spans="1:41" x14ac:dyDescent="0.35">
      <c r="A576" s="11">
        <v>606</v>
      </c>
      <c r="B576" s="5" t="s">
        <v>213</v>
      </c>
      <c r="C576" s="5" t="s">
        <v>356</v>
      </c>
      <c r="D576" s="5" t="s">
        <v>905</v>
      </c>
      <c r="E576" s="6">
        <v>28347</v>
      </c>
      <c r="F576" s="7">
        <f t="shared" ca="1" si="69"/>
        <v>47</v>
      </c>
      <c r="G576" s="5">
        <v>6</v>
      </c>
      <c r="H57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76" s="57">
        <v>41.109304000000002</v>
      </c>
      <c r="J576" s="34">
        <v>4.0368810000000002</v>
      </c>
      <c r="K576" s="34">
        <f t="shared" si="70"/>
        <v>45.146185000000003</v>
      </c>
      <c r="L576" s="67">
        <f t="shared" si="67"/>
        <v>1.6555508254103427E-3</v>
      </c>
      <c r="M576" s="34">
        <v>88.900740999999996</v>
      </c>
      <c r="N576" s="79">
        <f t="shared" si="68"/>
        <v>1.6648632530068253E-3</v>
      </c>
      <c r="O576" s="80">
        <v>3982</v>
      </c>
      <c r="P576" s="68">
        <f>Table14[[#This Row],[Customer Regisered on MB]]/$O$1</f>
        <v>1.3483591972014266E-3</v>
      </c>
      <c r="Q576" s="194">
        <v>76</v>
      </c>
      <c r="R576" s="107">
        <v>259</v>
      </c>
      <c r="S576" s="107">
        <v>23</v>
      </c>
      <c r="T576" s="107">
        <v>20</v>
      </c>
      <c r="U576" s="195">
        <v>0</v>
      </c>
      <c r="V576" s="16">
        <f>SUM(Table14[[#This Row],[MB Registration]:[Standalone upsell + Rnwl]])</f>
        <v>378</v>
      </c>
      <c r="W576" s="8">
        <v>381</v>
      </c>
      <c r="X576" s="9">
        <f t="shared" si="71"/>
        <v>-7.9365079365079083E-3</v>
      </c>
      <c r="Y576" s="8">
        <f t="shared" si="72"/>
        <v>-3</v>
      </c>
      <c r="Z576" s="42" t="str">
        <f t="shared" si="73"/>
        <v>D. 240-500</v>
      </c>
      <c r="AA576" s="197">
        <v>379</v>
      </c>
      <c r="AB576" s="85">
        <f>IFERROR(Table14[[#This Row],[Phone number available]]/Table14[[#This Row],[Distinct leads]],0)</f>
        <v>0.99475065616797897</v>
      </c>
      <c r="AC576" s="84">
        <v>165</v>
      </c>
      <c r="AD576" s="100">
        <f>IFERROR(Table14[[#This Row],[Email available]]/Table14[[#This Row],[Distinct leads]],0)</f>
        <v>0.43307086614173229</v>
      </c>
      <c r="AE576" s="81">
        <v>35</v>
      </c>
      <c r="AF576" s="102">
        <f>IFERROR(Table14[[#This Row],[HNI (as per customer segmentation)]]/Table14[[#This Row],[Phone number available]],0)</f>
        <v>9.2348284960422161E-2</v>
      </c>
      <c r="AG576" s="18">
        <v>139</v>
      </c>
      <c r="AH576" s="9">
        <f>IFERROR(Table14[[#This Row],[MB Registered]]/Table14[[#This Row],[Phone number available]],0)</f>
        <v>0.36675461741424803</v>
      </c>
      <c r="AI576" s="18">
        <v>94</v>
      </c>
      <c r="AJ576" s="9">
        <f>IFERROR(Table14[[#This Row],[IB Registered]]/Table14[[#This Row],[Phone number available]],0)</f>
        <v>0.24802110817941952</v>
      </c>
      <c r="AK576" s="18">
        <v>269</v>
      </c>
      <c r="AL576" s="9">
        <f>IFERROR(Table14[[#This Row],[MB Eligible]]/Table14[[#This Row],[Phone number available]],0)</f>
        <v>0.70976253298153036</v>
      </c>
      <c r="AM576" s="18">
        <v>151</v>
      </c>
      <c r="AN576" s="82">
        <f>IFERROR(Table14[[#This Row],[IB Eligible]]/Table14[[#This Row],[Phone number available]],0)</f>
        <v>0.39841688654353563</v>
      </c>
      <c r="AO576" s="98">
        <f>Table14[[#This Row],[Phone number available]]/$AT$2</f>
        <v>0.65798611111111116</v>
      </c>
    </row>
    <row r="577" spans="1:41" x14ac:dyDescent="0.35">
      <c r="A577" s="11">
        <v>607</v>
      </c>
      <c r="B577" s="5" t="s">
        <v>316</v>
      </c>
      <c r="C577" s="5" t="s">
        <v>340</v>
      </c>
      <c r="D577" s="5" t="s">
        <v>906</v>
      </c>
      <c r="E577" s="6">
        <v>29181</v>
      </c>
      <c r="F577" s="7">
        <f t="shared" ca="1" si="69"/>
        <v>45</v>
      </c>
      <c r="G577" s="5">
        <v>11</v>
      </c>
      <c r="H577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577" s="57">
        <v>15.755473</v>
      </c>
      <c r="J577" s="34">
        <v>19.911981000000001</v>
      </c>
      <c r="K577" s="34">
        <f t="shared" si="70"/>
        <v>35.667453999999999</v>
      </c>
      <c r="L577" s="67">
        <f t="shared" si="67"/>
        <v>1.3079573148868599E-3</v>
      </c>
      <c r="M577" s="34">
        <v>303.466722</v>
      </c>
      <c r="N577" s="79">
        <f t="shared" si="68"/>
        <v>5.6830864207109135E-3</v>
      </c>
      <c r="O577" s="80">
        <v>3456</v>
      </c>
      <c r="P577" s="68">
        <f>Table14[[#This Row],[Customer Regisered on MB]]/$O$1</f>
        <v>1.1702484644721574E-3</v>
      </c>
      <c r="Q577" s="194">
        <v>19</v>
      </c>
      <c r="R577" s="107">
        <v>122</v>
      </c>
      <c r="S577" s="107">
        <v>14</v>
      </c>
      <c r="T577" s="107">
        <v>17</v>
      </c>
      <c r="U577" s="195">
        <v>0</v>
      </c>
      <c r="V577" s="16">
        <f>SUM(Table14[[#This Row],[MB Registration]:[Standalone upsell + Rnwl]])</f>
        <v>172</v>
      </c>
      <c r="W577" s="8">
        <v>176</v>
      </c>
      <c r="X577" s="9">
        <f t="shared" si="71"/>
        <v>-2.3255813953488413E-2</v>
      </c>
      <c r="Y577" s="8">
        <f t="shared" si="72"/>
        <v>-4</v>
      </c>
      <c r="Z577" s="42" t="str">
        <f t="shared" si="73"/>
        <v>C. 100-250</v>
      </c>
      <c r="AA577" s="197">
        <v>176</v>
      </c>
      <c r="AB577" s="85">
        <f>IFERROR(Table14[[#This Row],[Phone number available]]/Table14[[#This Row],[Distinct leads]],0)</f>
        <v>1</v>
      </c>
      <c r="AC577" s="84">
        <v>99</v>
      </c>
      <c r="AD577" s="100">
        <f>IFERROR(Table14[[#This Row],[Email available]]/Table14[[#This Row],[Distinct leads]],0)</f>
        <v>0.5625</v>
      </c>
      <c r="AE577" s="81">
        <v>15</v>
      </c>
      <c r="AF577" s="102">
        <f>IFERROR(Table14[[#This Row],[HNI (as per customer segmentation)]]/Table14[[#This Row],[Phone number available]],0)</f>
        <v>8.5227272727272721E-2</v>
      </c>
      <c r="AG577" s="18">
        <v>133</v>
      </c>
      <c r="AH577" s="9">
        <f>IFERROR(Table14[[#This Row],[MB Registered]]/Table14[[#This Row],[Phone number available]],0)</f>
        <v>0.75568181818181823</v>
      </c>
      <c r="AI577" s="18">
        <v>53</v>
      </c>
      <c r="AJ577" s="9">
        <f>IFERROR(Table14[[#This Row],[IB Registered]]/Table14[[#This Row],[Phone number available]],0)</f>
        <v>0.30113636363636365</v>
      </c>
      <c r="AK577" s="18">
        <v>145</v>
      </c>
      <c r="AL577" s="9">
        <f>IFERROR(Table14[[#This Row],[MB Eligible]]/Table14[[#This Row],[Phone number available]],0)</f>
        <v>0.82386363636363635</v>
      </c>
      <c r="AM577" s="18">
        <v>92</v>
      </c>
      <c r="AN577" s="82">
        <f>IFERROR(Table14[[#This Row],[IB Eligible]]/Table14[[#This Row],[Phone number available]],0)</f>
        <v>0.52272727272727271</v>
      </c>
      <c r="AO577" s="98">
        <f>Table14[[#This Row],[Phone number available]]/$AT$2</f>
        <v>0.30555555555555558</v>
      </c>
    </row>
    <row r="578" spans="1:41" x14ac:dyDescent="0.35">
      <c r="A578" s="11">
        <v>608</v>
      </c>
      <c r="B578" s="5" t="s">
        <v>313</v>
      </c>
      <c r="C578" s="5" t="s">
        <v>356</v>
      </c>
      <c r="D578" s="5" t="s">
        <v>907</v>
      </c>
      <c r="E578" s="6">
        <v>35742</v>
      </c>
      <c r="F578" s="7">
        <f t="shared" ca="1" si="69"/>
        <v>27</v>
      </c>
      <c r="G578" s="5">
        <v>7</v>
      </c>
      <c r="H57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78" s="57">
        <v>42.056685000000002</v>
      </c>
      <c r="J578" s="34">
        <v>4.6090049999999998</v>
      </c>
      <c r="K578" s="34">
        <f t="shared" si="70"/>
        <v>46.665689999999998</v>
      </c>
      <c r="L578" s="67">
        <f t="shared" si="67"/>
        <v>1.7112724275117194E-3</v>
      </c>
      <c r="M578" s="34">
        <v>189.98335700000001</v>
      </c>
      <c r="N578" s="79">
        <f t="shared" si="68"/>
        <v>3.5578590931224867E-3</v>
      </c>
      <c r="O578" s="80">
        <v>2722</v>
      </c>
      <c r="P578" s="68">
        <f>Table14[[#This Row],[Customer Regisered on MB]]/$O$1</f>
        <v>9.2170611119595262E-4</v>
      </c>
      <c r="Q578" s="194">
        <v>84</v>
      </c>
      <c r="R578" s="107">
        <v>393</v>
      </c>
      <c r="S578" s="107">
        <v>19</v>
      </c>
      <c r="T578" s="107">
        <v>15</v>
      </c>
      <c r="U578" s="195">
        <v>2</v>
      </c>
      <c r="V578" s="16">
        <f>SUM(Table14[[#This Row],[MB Registration]:[Standalone upsell + Rnwl]])</f>
        <v>513</v>
      </c>
      <c r="W578" s="8">
        <v>541</v>
      </c>
      <c r="X578" s="9">
        <f t="shared" si="71"/>
        <v>-5.4580896686159841E-2</v>
      </c>
      <c r="Y578" s="8">
        <f t="shared" si="72"/>
        <v>-28</v>
      </c>
      <c r="Z578" s="42" t="str">
        <f t="shared" si="73"/>
        <v>E. 500-750</v>
      </c>
      <c r="AA578" s="197">
        <v>539</v>
      </c>
      <c r="AB578" s="85">
        <f>IFERROR(Table14[[#This Row],[Phone number available]]/Table14[[#This Row],[Distinct leads]],0)</f>
        <v>0.99630314232902029</v>
      </c>
      <c r="AC578" s="84">
        <v>267</v>
      </c>
      <c r="AD578" s="100">
        <f>IFERROR(Table14[[#This Row],[Email available]]/Table14[[#This Row],[Distinct leads]],0)</f>
        <v>0.49353049907578556</v>
      </c>
      <c r="AE578" s="81">
        <v>52</v>
      </c>
      <c r="AF578" s="102">
        <f>IFERROR(Table14[[#This Row],[HNI (as per customer segmentation)]]/Table14[[#This Row],[Phone number available]],0)</f>
        <v>9.6474953617810763E-2</v>
      </c>
      <c r="AG578" s="18">
        <v>191</v>
      </c>
      <c r="AH578" s="9">
        <f>IFERROR(Table14[[#This Row],[MB Registered]]/Table14[[#This Row],[Phone number available]],0)</f>
        <v>0.35435992578849723</v>
      </c>
      <c r="AI578" s="18">
        <v>137</v>
      </c>
      <c r="AJ578" s="9">
        <f>IFERROR(Table14[[#This Row],[IB Registered]]/Table14[[#This Row],[Phone number available]],0)</f>
        <v>0.25417439703153988</v>
      </c>
      <c r="AK578" s="18">
        <v>357</v>
      </c>
      <c r="AL578" s="9">
        <f>IFERROR(Table14[[#This Row],[MB Eligible]]/Table14[[#This Row],[Phone number available]],0)</f>
        <v>0.66233766233766234</v>
      </c>
      <c r="AM578" s="18">
        <v>235</v>
      </c>
      <c r="AN578" s="82">
        <f>IFERROR(Table14[[#This Row],[IB Eligible]]/Table14[[#This Row],[Phone number available]],0)</f>
        <v>0.4359925788497217</v>
      </c>
      <c r="AO578" s="98">
        <f>Table14[[#This Row],[Phone number available]]/$AT$2</f>
        <v>0.93576388888888884</v>
      </c>
    </row>
    <row r="579" spans="1:41" x14ac:dyDescent="0.35">
      <c r="A579" s="11">
        <v>609</v>
      </c>
      <c r="B579" s="5" t="s">
        <v>316</v>
      </c>
      <c r="C579" s="5" t="s">
        <v>340</v>
      </c>
      <c r="D579" s="5" t="s">
        <v>908</v>
      </c>
      <c r="E579" s="6">
        <v>36950</v>
      </c>
      <c r="F579" s="7">
        <f t="shared" ca="1" si="69"/>
        <v>24</v>
      </c>
      <c r="G579" s="5">
        <v>8</v>
      </c>
      <c r="H57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79" s="57">
        <v>29.168275999999999</v>
      </c>
      <c r="J579" s="34">
        <v>8.212332</v>
      </c>
      <c r="K579" s="34">
        <f t="shared" si="70"/>
        <v>37.380607999999995</v>
      </c>
      <c r="L579" s="67">
        <f t="shared" si="67"/>
        <v>1.3707801983432366E-3</v>
      </c>
      <c r="M579" s="34">
        <v>44.627372999999999</v>
      </c>
      <c r="N579" s="79">
        <f t="shared" si="68"/>
        <v>8.3574639030206698E-4</v>
      </c>
      <c r="O579" s="80">
        <v>5949</v>
      </c>
      <c r="P579" s="68">
        <f>Table14[[#This Row],[Customer Regisered on MB]]/$O$1</f>
        <v>2.0144120703544165E-3</v>
      </c>
      <c r="Q579" s="194">
        <v>75</v>
      </c>
      <c r="R579" s="107">
        <v>196</v>
      </c>
      <c r="S579" s="107">
        <v>26</v>
      </c>
      <c r="T579" s="107">
        <v>11</v>
      </c>
      <c r="U579" s="195">
        <v>0</v>
      </c>
      <c r="V579" s="16">
        <f>SUM(Table14[[#This Row],[MB Registration]:[Standalone upsell + Rnwl]])</f>
        <v>308</v>
      </c>
      <c r="W579" s="8">
        <v>319</v>
      </c>
      <c r="X579" s="9">
        <f t="shared" si="71"/>
        <v>-3.5714285714285809E-2</v>
      </c>
      <c r="Y579" s="8">
        <f t="shared" si="72"/>
        <v>-11</v>
      </c>
      <c r="Z579" s="42" t="str">
        <f t="shared" si="73"/>
        <v>D. 240-500</v>
      </c>
      <c r="AA579" s="197">
        <v>319</v>
      </c>
      <c r="AB579" s="85">
        <f>IFERROR(Table14[[#This Row],[Phone number available]]/Table14[[#This Row],[Distinct leads]],0)</f>
        <v>1</v>
      </c>
      <c r="AC579" s="84">
        <v>185</v>
      </c>
      <c r="AD579" s="100">
        <f>IFERROR(Table14[[#This Row],[Email available]]/Table14[[#This Row],[Distinct leads]],0)</f>
        <v>0.57993730407523514</v>
      </c>
      <c r="AE579" s="81">
        <v>28</v>
      </c>
      <c r="AF579" s="102">
        <f>IFERROR(Table14[[#This Row],[HNI (as per customer segmentation)]]/Table14[[#This Row],[Phone number available]],0)</f>
        <v>8.7774294670846395E-2</v>
      </c>
      <c r="AG579" s="18">
        <v>198</v>
      </c>
      <c r="AH579" s="9">
        <f>IFERROR(Table14[[#This Row],[MB Registered]]/Table14[[#This Row],[Phone number available]],0)</f>
        <v>0.62068965517241381</v>
      </c>
      <c r="AI579" s="18">
        <v>84</v>
      </c>
      <c r="AJ579" s="9">
        <f>IFERROR(Table14[[#This Row],[IB Registered]]/Table14[[#This Row],[Phone number available]],0)</f>
        <v>0.26332288401253917</v>
      </c>
      <c r="AK579" s="18">
        <v>266</v>
      </c>
      <c r="AL579" s="9">
        <f>IFERROR(Table14[[#This Row],[MB Eligible]]/Table14[[#This Row],[Phone number available]],0)</f>
        <v>0.83385579937304077</v>
      </c>
      <c r="AM579" s="18">
        <v>171</v>
      </c>
      <c r="AN579" s="82">
        <f>IFERROR(Table14[[#This Row],[IB Eligible]]/Table14[[#This Row],[Phone number available]],0)</f>
        <v>0.53605015673981193</v>
      </c>
      <c r="AO579" s="98">
        <f>Table14[[#This Row],[Phone number available]]/$AT$2</f>
        <v>0.55381944444444442</v>
      </c>
    </row>
    <row r="580" spans="1:41" x14ac:dyDescent="0.35">
      <c r="A580" s="11">
        <v>610</v>
      </c>
      <c r="B580" s="5" t="s">
        <v>174</v>
      </c>
      <c r="C580" s="5" t="s">
        <v>175</v>
      </c>
      <c r="D580" s="5" t="s">
        <v>197</v>
      </c>
      <c r="E580" s="6">
        <v>38518</v>
      </c>
      <c r="F580" s="7">
        <f t="shared" ca="1" si="69"/>
        <v>19</v>
      </c>
      <c r="G580" s="5">
        <v>6</v>
      </c>
      <c r="H58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80" s="57">
        <v>14.466336</v>
      </c>
      <c r="J580" s="34">
        <v>1.074341</v>
      </c>
      <c r="K580" s="34">
        <f t="shared" si="70"/>
        <v>15.540677000000001</v>
      </c>
      <c r="L580" s="67">
        <f t="shared" ref="L580:L643" si="74">K580/$K$1</f>
        <v>5.6989047102840539E-4</v>
      </c>
      <c r="M580" s="34">
        <v>46.816617999999998</v>
      </c>
      <c r="N580" s="79">
        <f t="shared" ref="N580:N643" si="75">M580/$M$1</f>
        <v>8.7674485118473754E-4</v>
      </c>
      <c r="O580" s="80">
        <v>2453</v>
      </c>
      <c r="P580" s="68">
        <f>Table14[[#This Row],[Customer Regisered on MB]]/$O$1</f>
        <v>8.3061906346938719E-4</v>
      </c>
      <c r="Q580" s="194">
        <v>13</v>
      </c>
      <c r="R580" s="107">
        <v>231</v>
      </c>
      <c r="S580" s="107">
        <v>1</v>
      </c>
      <c r="T580" s="107">
        <v>12</v>
      </c>
      <c r="U580" s="195">
        <v>0</v>
      </c>
      <c r="V580" s="16">
        <f>SUM(Table14[[#This Row],[MB Registration]:[Standalone upsell + Rnwl]])</f>
        <v>257</v>
      </c>
      <c r="W580" s="8">
        <v>262</v>
      </c>
      <c r="X580" s="9">
        <f t="shared" si="71"/>
        <v>-1.9455252918287869E-2</v>
      </c>
      <c r="Y580" s="8">
        <f t="shared" si="72"/>
        <v>-5</v>
      </c>
      <c r="Z580" s="42" t="str">
        <f t="shared" si="73"/>
        <v>D. 240-500</v>
      </c>
      <c r="AA580" s="197">
        <v>262</v>
      </c>
      <c r="AB580" s="85">
        <f>IFERROR(Table14[[#This Row],[Phone number available]]/Table14[[#This Row],[Distinct leads]],0)</f>
        <v>1</v>
      </c>
      <c r="AC580" s="84">
        <v>95</v>
      </c>
      <c r="AD580" s="100">
        <f>IFERROR(Table14[[#This Row],[Email available]]/Table14[[#This Row],[Distinct leads]],0)</f>
        <v>0.36259541984732824</v>
      </c>
      <c r="AE580" s="81">
        <v>7</v>
      </c>
      <c r="AF580" s="102">
        <f>IFERROR(Table14[[#This Row],[HNI (as per customer segmentation)]]/Table14[[#This Row],[Phone number available]],0)</f>
        <v>2.6717557251908396E-2</v>
      </c>
      <c r="AG580" s="18">
        <v>148</v>
      </c>
      <c r="AH580" s="9">
        <f>IFERROR(Table14[[#This Row],[MB Registered]]/Table14[[#This Row],[Phone number available]],0)</f>
        <v>0.56488549618320616</v>
      </c>
      <c r="AI580" s="18">
        <v>43</v>
      </c>
      <c r="AJ580" s="9">
        <f>IFERROR(Table14[[#This Row],[IB Registered]]/Table14[[#This Row],[Phone number available]],0)</f>
        <v>0.16412213740458015</v>
      </c>
      <c r="AK580" s="18">
        <v>166</v>
      </c>
      <c r="AL580" s="9">
        <f>IFERROR(Table14[[#This Row],[MB Eligible]]/Table14[[#This Row],[Phone number available]],0)</f>
        <v>0.63358778625954193</v>
      </c>
      <c r="AM580" s="18">
        <v>80</v>
      </c>
      <c r="AN580" s="82">
        <f>IFERROR(Table14[[#This Row],[IB Eligible]]/Table14[[#This Row],[Phone number available]],0)</f>
        <v>0.30534351145038169</v>
      </c>
      <c r="AO580" s="98">
        <f>Table14[[#This Row],[Phone number available]]/$AT$2</f>
        <v>0.4548611111111111</v>
      </c>
    </row>
    <row r="581" spans="1:41" x14ac:dyDescent="0.35">
      <c r="A581" s="11">
        <v>611</v>
      </c>
      <c r="B581" s="5" t="s">
        <v>313</v>
      </c>
      <c r="C581" s="5" t="s">
        <v>356</v>
      </c>
      <c r="D581" s="5" t="s">
        <v>909</v>
      </c>
      <c r="E581" s="6">
        <v>39133</v>
      </c>
      <c r="F581" s="7">
        <f t="shared" ca="1" si="69"/>
        <v>18</v>
      </c>
      <c r="G581" s="5">
        <v>9</v>
      </c>
      <c r="H58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81" s="57">
        <v>11.579582</v>
      </c>
      <c r="J581" s="34">
        <v>3.61043</v>
      </c>
      <c r="K581" s="34">
        <f t="shared" si="70"/>
        <v>15.190011999999999</v>
      </c>
      <c r="L581" s="67">
        <f t="shared" si="74"/>
        <v>5.5703127306533232E-4</v>
      </c>
      <c r="M581" s="34">
        <v>16.944535999999999</v>
      </c>
      <c r="N581" s="79">
        <f t="shared" si="75"/>
        <v>3.1732396162649826E-4</v>
      </c>
      <c r="O581" s="80">
        <v>1731</v>
      </c>
      <c r="P581" s="68">
        <f>Table14[[#This Row],[Customer Regisered on MB]]/$O$1</f>
        <v>5.8614007291704412E-4</v>
      </c>
      <c r="Q581" s="194">
        <v>94</v>
      </c>
      <c r="R581" s="107">
        <v>46</v>
      </c>
      <c r="S581" s="107">
        <v>8</v>
      </c>
      <c r="T581" s="107">
        <v>7</v>
      </c>
      <c r="U581" s="195">
        <v>0</v>
      </c>
      <c r="V581" s="16">
        <f>SUM(Table14[[#This Row],[MB Registration]:[Standalone upsell + Rnwl]])</f>
        <v>155</v>
      </c>
      <c r="W581" s="8">
        <v>160</v>
      </c>
      <c r="X581" s="9">
        <f t="shared" si="71"/>
        <v>-3.2258064516129004E-2</v>
      </c>
      <c r="Y581" s="8">
        <f t="shared" si="72"/>
        <v>-5</v>
      </c>
      <c r="Z581" s="42" t="str">
        <f t="shared" si="73"/>
        <v>C. 100-250</v>
      </c>
      <c r="AA581" s="197">
        <v>160</v>
      </c>
      <c r="AB581" s="85">
        <f>IFERROR(Table14[[#This Row],[Phone number available]]/Table14[[#This Row],[Distinct leads]],0)</f>
        <v>1</v>
      </c>
      <c r="AC581" s="84">
        <v>45</v>
      </c>
      <c r="AD581" s="100">
        <f>IFERROR(Table14[[#This Row],[Email available]]/Table14[[#This Row],[Distinct leads]],0)</f>
        <v>0.28125</v>
      </c>
      <c r="AE581" s="81">
        <v>11</v>
      </c>
      <c r="AF581" s="102">
        <f>IFERROR(Table14[[#This Row],[HNI (as per customer segmentation)]]/Table14[[#This Row],[Phone number available]],0)</f>
        <v>6.8750000000000006E-2</v>
      </c>
      <c r="AG581" s="18">
        <v>34</v>
      </c>
      <c r="AH581" s="9">
        <f>IFERROR(Table14[[#This Row],[MB Registered]]/Table14[[#This Row],[Phone number available]],0)</f>
        <v>0.21249999999999999</v>
      </c>
      <c r="AI581" s="18">
        <v>24</v>
      </c>
      <c r="AJ581" s="9">
        <f>IFERROR(Table14[[#This Row],[IB Registered]]/Table14[[#This Row],[Phone number available]],0)</f>
        <v>0.15</v>
      </c>
      <c r="AK581" s="18">
        <v>142</v>
      </c>
      <c r="AL581" s="9">
        <f>IFERROR(Table14[[#This Row],[MB Eligible]]/Table14[[#This Row],[Phone number available]],0)</f>
        <v>0.88749999999999996</v>
      </c>
      <c r="AM581" s="18">
        <v>44</v>
      </c>
      <c r="AN581" s="82">
        <f>IFERROR(Table14[[#This Row],[IB Eligible]]/Table14[[#This Row],[Phone number available]],0)</f>
        <v>0.27500000000000002</v>
      </c>
      <c r="AO581" s="98">
        <f>Table14[[#This Row],[Phone number available]]/$AT$2</f>
        <v>0.27777777777777779</v>
      </c>
    </row>
    <row r="582" spans="1:41" x14ac:dyDescent="0.35">
      <c r="A582" s="11">
        <v>612</v>
      </c>
      <c r="B582" s="5" t="s">
        <v>316</v>
      </c>
      <c r="C582" s="5" t="s">
        <v>340</v>
      </c>
      <c r="D582" s="5" t="s">
        <v>910</v>
      </c>
      <c r="E582" s="6">
        <v>39900</v>
      </c>
      <c r="F582" s="7">
        <f t="shared" ca="1" si="69"/>
        <v>16</v>
      </c>
      <c r="G582" s="5">
        <v>8</v>
      </c>
      <c r="H58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82" s="57">
        <v>16.883552999999999</v>
      </c>
      <c r="J582" s="34">
        <v>5.5887209999999996</v>
      </c>
      <c r="K582" s="34">
        <f t="shared" si="70"/>
        <v>22.472273999999999</v>
      </c>
      <c r="L582" s="67">
        <f t="shared" si="74"/>
        <v>8.2407830848935256E-4</v>
      </c>
      <c r="M582" s="34">
        <v>48.329743999999998</v>
      </c>
      <c r="N582" s="79">
        <f t="shared" si="75"/>
        <v>9.0508148647295411E-4</v>
      </c>
      <c r="O582" s="80">
        <v>4610</v>
      </c>
      <c r="P582" s="68">
        <f>Table14[[#This Row],[Customer Regisered on MB]]/$O$1</f>
        <v>1.5610085130835201E-3</v>
      </c>
      <c r="Q582" s="194">
        <v>36</v>
      </c>
      <c r="R582" s="107">
        <v>177</v>
      </c>
      <c r="S582" s="107">
        <v>11</v>
      </c>
      <c r="T582" s="107">
        <v>14</v>
      </c>
      <c r="U582" s="195">
        <v>0</v>
      </c>
      <c r="V582" s="16">
        <f>SUM(Table14[[#This Row],[MB Registration]:[Standalone upsell + Rnwl]])</f>
        <v>238</v>
      </c>
      <c r="W582" s="8">
        <v>251</v>
      </c>
      <c r="X582" s="9">
        <f t="shared" si="71"/>
        <v>-5.4621848739495826E-2</v>
      </c>
      <c r="Y582" s="8">
        <f t="shared" si="72"/>
        <v>-13</v>
      </c>
      <c r="Z582" s="42" t="str">
        <f t="shared" si="73"/>
        <v>D. 240-500</v>
      </c>
      <c r="AA582" s="197">
        <v>251</v>
      </c>
      <c r="AB582" s="85">
        <f>IFERROR(Table14[[#This Row],[Phone number available]]/Table14[[#This Row],[Distinct leads]],0)</f>
        <v>1</v>
      </c>
      <c r="AC582" s="84">
        <v>118</v>
      </c>
      <c r="AD582" s="100">
        <f>IFERROR(Table14[[#This Row],[Email available]]/Table14[[#This Row],[Distinct leads]],0)</f>
        <v>0.47011952191235062</v>
      </c>
      <c r="AE582" s="81">
        <v>9</v>
      </c>
      <c r="AF582" s="102">
        <f>IFERROR(Table14[[#This Row],[HNI (as per customer segmentation)]]/Table14[[#This Row],[Phone number available]],0)</f>
        <v>3.5856573705179286E-2</v>
      </c>
      <c r="AG582" s="18">
        <v>176</v>
      </c>
      <c r="AH582" s="9">
        <f>IFERROR(Table14[[#This Row],[MB Registered]]/Table14[[#This Row],[Phone number available]],0)</f>
        <v>0.70119521912350602</v>
      </c>
      <c r="AI582" s="18">
        <v>57</v>
      </c>
      <c r="AJ582" s="9">
        <f>IFERROR(Table14[[#This Row],[IB Registered]]/Table14[[#This Row],[Phone number available]],0)</f>
        <v>0.22709163346613545</v>
      </c>
      <c r="AK582" s="18">
        <v>200</v>
      </c>
      <c r="AL582" s="9">
        <f>IFERROR(Table14[[#This Row],[MB Eligible]]/Table14[[#This Row],[Phone number available]],0)</f>
        <v>0.79681274900398402</v>
      </c>
      <c r="AM582" s="18">
        <v>107</v>
      </c>
      <c r="AN582" s="82">
        <f>IFERROR(Table14[[#This Row],[IB Eligible]]/Table14[[#This Row],[Phone number available]],0)</f>
        <v>0.42629482071713148</v>
      </c>
      <c r="AO582" s="98">
        <f>Table14[[#This Row],[Phone number available]]/$AT$2</f>
        <v>0.4357638888888889</v>
      </c>
    </row>
    <row r="583" spans="1:41" x14ac:dyDescent="0.35">
      <c r="A583" s="11">
        <v>613</v>
      </c>
      <c r="B583" s="5" t="s">
        <v>315</v>
      </c>
      <c r="C583" s="5" t="s">
        <v>340</v>
      </c>
      <c r="D583" s="5" t="s">
        <v>911</v>
      </c>
      <c r="E583" s="6">
        <v>40001</v>
      </c>
      <c r="F583" s="7">
        <f t="shared" ca="1" si="69"/>
        <v>15</v>
      </c>
      <c r="G583" s="5">
        <v>5</v>
      </c>
      <c r="H58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83" s="57">
        <v>9.8102260000000001</v>
      </c>
      <c r="J583" s="34">
        <v>1.7473700000000001</v>
      </c>
      <c r="K583" s="34">
        <f t="shared" si="70"/>
        <v>11.557596</v>
      </c>
      <c r="L583" s="67">
        <f t="shared" si="74"/>
        <v>4.2382734216765548E-4</v>
      </c>
      <c r="M583" s="34">
        <v>15.435673</v>
      </c>
      <c r="N583" s="79">
        <f t="shared" si="75"/>
        <v>2.8906716045403515E-4</v>
      </c>
      <c r="O583" s="80">
        <v>2906</v>
      </c>
      <c r="P583" s="68">
        <f>Table14[[#This Row],[Customer Regisered on MB]]/$O$1</f>
        <v>9.8401100629516461E-4</v>
      </c>
      <c r="Q583" s="194">
        <v>19</v>
      </c>
      <c r="R583" s="107">
        <v>67</v>
      </c>
      <c r="S583" s="107">
        <v>8</v>
      </c>
      <c r="T583" s="107">
        <v>8</v>
      </c>
      <c r="U583" s="195">
        <v>0</v>
      </c>
      <c r="V583" s="16">
        <f>SUM(Table14[[#This Row],[MB Registration]:[Standalone upsell + Rnwl]])</f>
        <v>102</v>
      </c>
      <c r="W583" s="8">
        <v>107</v>
      </c>
      <c r="X583" s="9">
        <f t="shared" si="71"/>
        <v>-4.9019607843137303E-2</v>
      </c>
      <c r="Y583" s="8">
        <f t="shared" si="72"/>
        <v>-5</v>
      </c>
      <c r="Z583" s="42" t="str">
        <f t="shared" si="73"/>
        <v>C. 100-250</v>
      </c>
      <c r="AA583" s="197">
        <v>107</v>
      </c>
      <c r="AB583" s="85">
        <f>IFERROR(Table14[[#This Row],[Phone number available]]/Table14[[#This Row],[Distinct leads]],0)</f>
        <v>1</v>
      </c>
      <c r="AC583" s="84">
        <v>63</v>
      </c>
      <c r="AD583" s="100">
        <f>IFERROR(Table14[[#This Row],[Email available]]/Table14[[#This Row],[Distinct leads]],0)</f>
        <v>0.58878504672897192</v>
      </c>
      <c r="AE583" s="81">
        <v>10</v>
      </c>
      <c r="AF583" s="102">
        <f>IFERROR(Table14[[#This Row],[HNI (as per customer segmentation)]]/Table14[[#This Row],[Phone number available]],0)</f>
        <v>9.3457943925233641E-2</v>
      </c>
      <c r="AG583" s="18">
        <v>74</v>
      </c>
      <c r="AH583" s="9">
        <f>IFERROR(Table14[[#This Row],[MB Registered]]/Table14[[#This Row],[Phone number available]],0)</f>
        <v>0.69158878504672894</v>
      </c>
      <c r="AI583" s="18">
        <v>27</v>
      </c>
      <c r="AJ583" s="9">
        <f>IFERROR(Table14[[#This Row],[IB Registered]]/Table14[[#This Row],[Phone number available]],0)</f>
        <v>0.25233644859813081</v>
      </c>
      <c r="AK583" s="18">
        <v>90</v>
      </c>
      <c r="AL583" s="9">
        <f>IFERROR(Table14[[#This Row],[MB Eligible]]/Table14[[#This Row],[Phone number available]],0)</f>
        <v>0.84112149532710279</v>
      </c>
      <c r="AM583" s="18">
        <v>60</v>
      </c>
      <c r="AN583" s="82">
        <f>IFERROR(Table14[[#This Row],[IB Eligible]]/Table14[[#This Row],[Phone number available]],0)</f>
        <v>0.56074766355140182</v>
      </c>
      <c r="AO583" s="98">
        <f>Table14[[#This Row],[Phone number available]]/$AT$2</f>
        <v>0.1857638888888889</v>
      </c>
    </row>
    <row r="584" spans="1:41" x14ac:dyDescent="0.35">
      <c r="A584" s="11">
        <v>614</v>
      </c>
      <c r="B584" s="5" t="s">
        <v>316</v>
      </c>
      <c r="C584" s="5" t="s">
        <v>340</v>
      </c>
      <c r="D584" s="5" t="s">
        <v>912</v>
      </c>
      <c r="E584" s="6">
        <v>41355</v>
      </c>
      <c r="F584" s="7">
        <f t="shared" ca="1" si="69"/>
        <v>12</v>
      </c>
      <c r="G584" s="5">
        <v>6</v>
      </c>
      <c r="H58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84" s="57">
        <v>10.252001</v>
      </c>
      <c r="J584" s="34">
        <v>3.0785830000000001</v>
      </c>
      <c r="K584" s="34">
        <f t="shared" si="70"/>
        <v>13.330584</v>
      </c>
      <c r="L584" s="67">
        <f t="shared" si="74"/>
        <v>4.8884439171110268E-4</v>
      </c>
      <c r="M584" s="34">
        <v>19.037939999999999</v>
      </c>
      <c r="N584" s="79">
        <f t="shared" si="75"/>
        <v>3.565275875366299E-4</v>
      </c>
      <c r="O584" s="80">
        <v>4377</v>
      </c>
      <c r="P584" s="68">
        <f>Table14[[#This Row],[Customer Regisered on MB]]/$O$1</f>
        <v>1.4821115535285396E-3</v>
      </c>
      <c r="Q584" s="194">
        <v>40</v>
      </c>
      <c r="R584" s="107">
        <v>98</v>
      </c>
      <c r="S584" s="107">
        <v>3</v>
      </c>
      <c r="T584" s="107">
        <v>4</v>
      </c>
      <c r="U584" s="195">
        <v>0</v>
      </c>
      <c r="V584" s="16">
        <f>SUM(Table14[[#This Row],[MB Registration]:[Standalone upsell + Rnwl]])</f>
        <v>145</v>
      </c>
      <c r="W584" s="8">
        <v>142</v>
      </c>
      <c r="X584" s="9">
        <f t="shared" si="71"/>
        <v>2.0689655172413834E-2</v>
      </c>
      <c r="Y584" s="8">
        <f t="shared" si="72"/>
        <v>3</v>
      </c>
      <c r="Z584" s="42" t="str">
        <f t="shared" si="73"/>
        <v>C. 100-250</v>
      </c>
      <c r="AA584" s="197">
        <v>142</v>
      </c>
      <c r="AB584" s="85">
        <f>IFERROR(Table14[[#This Row],[Phone number available]]/Table14[[#This Row],[Distinct leads]],0)</f>
        <v>1</v>
      </c>
      <c r="AC584" s="84">
        <v>103</v>
      </c>
      <c r="AD584" s="100">
        <f>IFERROR(Table14[[#This Row],[Email available]]/Table14[[#This Row],[Distinct leads]],0)</f>
        <v>0.72535211267605637</v>
      </c>
      <c r="AE584" s="81">
        <v>13</v>
      </c>
      <c r="AF584" s="102">
        <f>IFERROR(Table14[[#This Row],[HNI (as per customer segmentation)]]/Table14[[#This Row],[Phone number available]],0)</f>
        <v>9.154929577464789E-2</v>
      </c>
      <c r="AG584" s="18">
        <v>90</v>
      </c>
      <c r="AH584" s="9">
        <f>IFERROR(Table14[[#This Row],[MB Registered]]/Table14[[#This Row],[Phone number available]],0)</f>
        <v>0.63380281690140849</v>
      </c>
      <c r="AI584" s="18">
        <v>38</v>
      </c>
      <c r="AJ584" s="9">
        <f>IFERROR(Table14[[#This Row],[IB Registered]]/Table14[[#This Row],[Phone number available]],0)</f>
        <v>0.26760563380281688</v>
      </c>
      <c r="AK584" s="18">
        <v>123</v>
      </c>
      <c r="AL584" s="9">
        <f>IFERROR(Table14[[#This Row],[MB Eligible]]/Table14[[#This Row],[Phone number available]],0)</f>
        <v>0.86619718309859151</v>
      </c>
      <c r="AM584" s="18">
        <v>91</v>
      </c>
      <c r="AN584" s="82">
        <f>IFERROR(Table14[[#This Row],[IB Eligible]]/Table14[[#This Row],[Phone number available]],0)</f>
        <v>0.64084507042253525</v>
      </c>
      <c r="AO584" s="98">
        <f>Table14[[#This Row],[Phone number available]]/$AT$2</f>
        <v>0.24652777777777779</v>
      </c>
    </row>
    <row r="585" spans="1:41" x14ac:dyDescent="0.35">
      <c r="A585" s="11">
        <v>615</v>
      </c>
      <c r="B585" s="5" t="s">
        <v>316</v>
      </c>
      <c r="C585" s="5" t="s">
        <v>356</v>
      </c>
      <c r="D585" s="5" t="s">
        <v>913</v>
      </c>
      <c r="E585" s="6">
        <v>41727</v>
      </c>
      <c r="F585" s="7">
        <f t="shared" ca="1" si="69"/>
        <v>11</v>
      </c>
      <c r="G585" s="5">
        <v>6</v>
      </c>
      <c r="H58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85" s="57">
        <v>8.5769369999999991</v>
      </c>
      <c r="J585" s="34">
        <v>4.7041120000000003</v>
      </c>
      <c r="K585" s="34">
        <f t="shared" si="70"/>
        <v>13.281048999999999</v>
      </c>
      <c r="L585" s="67">
        <f t="shared" si="74"/>
        <v>4.8702789912957663E-4</v>
      </c>
      <c r="M585" s="34">
        <v>7.8990850000000004</v>
      </c>
      <c r="N585" s="79">
        <f t="shared" si="75"/>
        <v>1.4792785977877756E-4</v>
      </c>
      <c r="O585" s="80">
        <v>5448</v>
      </c>
      <c r="P585" s="68">
        <f>Table14[[#This Row],[Customer Regisered on MB]]/$O$1</f>
        <v>1.8447666766331925E-3</v>
      </c>
      <c r="Q585" s="194">
        <v>69</v>
      </c>
      <c r="R585" s="107">
        <v>48</v>
      </c>
      <c r="S585" s="107">
        <v>13</v>
      </c>
      <c r="T585" s="107">
        <v>1</v>
      </c>
      <c r="U585" s="195">
        <v>0</v>
      </c>
      <c r="V585" s="16">
        <f>SUM(Table14[[#This Row],[MB Registration]:[Standalone upsell + Rnwl]])</f>
        <v>131</v>
      </c>
      <c r="W585" s="8">
        <v>133</v>
      </c>
      <c r="X585" s="9">
        <f t="shared" si="71"/>
        <v>-1.5267175572519109E-2</v>
      </c>
      <c r="Y585" s="8">
        <f t="shared" si="72"/>
        <v>-2</v>
      </c>
      <c r="Z585" s="42" t="str">
        <f t="shared" si="73"/>
        <v>C. 100-250</v>
      </c>
      <c r="AA585" s="197">
        <v>133</v>
      </c>
      <c r="AB585" s="85">
        <f>IFERROR(Table14[[#This Row],[Phone number available]]/Table14[[#This Row],[Distinct leads]],0)</f>
        <v>1</v>
      </c>
      <c r="AC585" s="84">
        <v>50</v>
      </c>
      <c r="AD585" s="100">
        <f>IFERROR(Table14[[#This Row],[Email available]]/Table14[[#This Row],[Distinct leads]],0)</f>
        <v>0.37593984962406013</v>
      </c>
      <c r="AE585" s="81">
        <v>6</v>
      </c>
      <c r="AF585" s="102">
        <f>IFERROR(Table14[[#This Row],[HNI (as per customer segmentation)]]/Table14[[#This Row],[Phone number available]],0)</f>
        <v>4.5112781954887216E-2</v>
      </c>
      <c r="AG585" s="18">
        <v>49</v>
      </c>
      <c r="AH585" s="9">
        <f>IFERROR(Table14[[#This Row],[MB Registered]]/Table14[[#This Row],[Phone number available]],0)</f>
        <v>0.36842105263157893</v>
      </c>
      <c r="AI585" s="18">
        <v>21</v>
      </c>
      <c r="AJ585" s="9">
        <f>IFERROR(Table14[[#This Row],[IB Registered]]/Table14[[#This Row],[Phone number available]],0)</f>
        <v>0.15789473684210525</v>
      </c>
      <c r="AK585" s="18">
        <v>121</v>
      </c>
      <c r="AL585" s="9">
        <f>IFERROR(Table14[[#This Row],[MB Eligible]]/Table14[[#This Row],[Phone number available]],0)</f>
        <v>0.90977443609022557</v>
      </c>
      <c r="AM585" s="18">
        <v>49</v>
      </c>
      <c r="AN585" s="82">
        <f>IFERROR(Table14[[#This Row],[IB Eligible]]/Table14[[#This Row],[Phone number available]],0)</f>
        <v>0.36842105263157893</v>
      </c>
      <c r="AO585" s="98">
        <f>Table14[[#This Row],[Phone number available]]/$AT$2</f>
        <v>0.23090277777777779</v>
      </c>
    </row>
    <row r="586" spans="1:41" x14ac:dyDescent="0.35">
      <c r="A586" s="11">
        <v>616</v>
      </c>
      <c r="B586" s="5" t="s">
        <v>174</v>
      </c>
      <c r="C586" s="5" t="s">
        <v>343</v>
      </c>
      <c r="D586" s="5" t="s">
        <v>914</v>
      </c>
      <c r="E586" s="6">
        <v>42040</v>
      </c>
      <c r="F586" s="7">
        <f t="shared" ca="1" si="69"/>
        <v>10</v>
      </c>
      <c r="G586" s="5">
        <v>3</v>
      </c>
      <c r="H586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586" s="57">
        <v>7.0241239999999996</v>
      </c>
      <c r="J586" s="34">
        <v>0.63258000000000003</v>
      </c>
      <c r="K586" s="34">
        <f t="shared" si="70"/>
        <v>7.6567039999999995</v>
      </c>
      <c r="L586" s="67">
        <f t="shared" si="74"/>
        <v>2.8077815716040397E-4</v>
      </c>
      <c r="M586" s="34">
        <v>8.6932419999999997</v>
      </c>
      <c r="N586" s="79">
        <f t="shared" si="75"/>
        <v>1.6280020832779742E-4</v>
      </c>
      <c r="O586" s="80">
        <v>1558</v>
      </c>
      <c r="P586" s="68">
        <f>Table14[[#This Row],[Customer Regisered on MB]]/$O$1</f>
        <v>5.275599269813718E-4</v>
      </c>
      <c r="Q586" s="194">
        <v>13</v>
      </c>
      <c r="R586" s="107">
        <v>77</v>
      </c>
      <c r="S586" s="107">
        <v>5</v>
      </c>
      <c r="T586" s="107">
        <v>5</v>
      </c>
      <c r="U586" s="195">
        <v>0</v>
      </c>
      <c r="V586" s="16">
        <f>SUM(Table14[[#This Row],[MB Registration]:[Standalone upsell + Rnwl]])</f>
        <v>100</v>
      </c>
      <c r="W586" s="8">
        <v>98</v>
      </c>
      <c r="X586" s="9">
        <f t="shared" si="71"/>
        <v>2.0000000000000018E-2</v>
      </c>
      <c r="Y586" s="8">
        <f t="shared" si="72"/>
        <v>2</v>
      </c>
      <c r="Z586" s="42" t="str">
        <f t="shared" si="73"/>
        <v>B. 50-100</v>
      </c>
      <c r="AA586" s="197">
        <v>98</v>
      </c>
      <c r="AB586" s="85">
        <f>IFERROR(Table14[[#This Row],[Phone number available]]/Table14[[#This Row],[Distinct leads]],0)</f>
        <v>1</v>
      </c>
      <c r="AC586" s="84">
        <v>23</v>
      </c>
      <c r="AD586" s="100">
        <f>IFERROR(Table14[[#This Row],[Email available]]/Table14[[#This Row],[Distinct leads]],0)</f>
        <v>0.23469387755102042</v>
      </c>
      <c r="AE586" s="81">
        <v>3</v>
      </c>
      <c r="AF586" s="102">
        <f>IFERROR(Table14[[#This Row],[HNI (as per customer segmentation)]]/Table14[[#This Row],[Phone number available]],0)</f>
        <v>3.0612244897959183E-2</v>
      </c>
      <c r="AG586" s="18">
        <v>45</v>
      </c>
      <c r="AH586" s="9">
        <f>IFERROR(Table14[[#This Row],[MB Registered]]/Table14[[#This Row],[Phone number available]],0)</f>
        <v>0.45918367346938777</v>
      </c>
      <c r="AI586" s="18">
        <v>9</v>
      </c>
      <c r="AJ586" s="9">
        <f>IFERROR(Table14[[#This Row],[IB Registered]]/Table14[[#This Row],[Phone number available]],0)</f>
        <v>9.1836734693877556E-2</v>
      </c>
      <c r="AK586" s="18">
        <v>68</v>
      </c>
      <c r="AL586" s="9">
        <f>IFERROR(Table14[[#This Row],[MB Eligible]]/Table14[[#This Row],[Phone number available]],0)</f>
        <v>0.69387755102040816</v>
      </c>
      <c r="AM586" s="18">
        <v>21</v>
      </c>
      <c r="AN586" s="82">
        <f>IFERROR(Table14[[#This Row],[IB Eligible]]/Table14[[#This Row],[Phone number available]],0)</f>
        <v>0.21428571428571427</v>
      </c>
      <c r="AO586" s="98">
        <f>Table14[[#This Row],[Phone number available]]/$AT$2</f>
        <v>0.1701388888888889</v>
      </c>
    </row>
    <row r="587" spans="1:41" x14ac:dyDescent="0.35">
      <c r="A587" s="11">
        <v>617</v>
      </c>
      <c r="B587" s="5" t="s">
        <v>313</v>
      </c>
      <c r="C587" s="5" t="s">
        <v>356</v>
      </c>
      <c r="D587" s="5" t="s">
        <v>915</v>
      </c>
      <c r="E587" s="6">
        <v>42076</v>
      </c>
      <c r="F587" s="7">
        <f t="shared" ca="1" si="69"/>
        <v>10</v>
      </c>
      <c r="G587" s="5">
        <v>4</v>
      </c>
      <c r="H587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587" s="57">
        <v>5.145937</v>
      </c>
      <c r="J587" s="34">
        <v>1.22</v>
      </c>
      <c r="K587" s="34">
        <f t="shared" si="70"/>
        <v>6.3659369999999997</v>
      </c>
      <c r="L587" s="67">
        <f t="shared" si="74"/>
        <v>2.3344458130538029E-4</v>
      </c>
      <c r="M587" s="34">
        <v>10.280620000000001</v>
      </c>
      <c r="N587" s="79">
        <f t="shared" si="75"/>
        <v>1.9252737675299052E-4</v>
      </c>
      <c r="O587" s="80">
        <v>1643</v>
      </c>
      <c r="P587" s="68">
        <f>Table14[[#This Row],[Customer Regisered on MB]]/$O$1</f>
        <v>5.5634207960872525E-4</v>
      </c>
      <c r="Q587" s="194">
        <v>11</v>
      </c>
      <c r="R587" s="107">
        <v>50</v>
      </c>
      <c r="S587" s="107">
        <v>4</v>
      </c>
      <c r="T587" s="107">
        <v>0</v>
      </c>
      <c r="U587" s="195">
        <v>0</v>
      </c>
      <c r="V587" s="16">
        <f>SUM(Table14[[#This Row],[MB Registration]:[Standalone upsell + Rnwl]])</f>
        <v>65</v>
      </c>
      <c r="W587" s="8">
        <v>73</v>
      </c>
      <c r="X587" s="9">
        <f t="shared" si="71"/>
        <v>-0.12307692307692308</v>
      </c>
      <c r="Y587" s="8">
        <f t="shared" si="72"/>
        <v>-8</v>
      </c>
      <c r="Z587" s="42" t="str">
        <f t="shared" si="73"/>
        <v>B. 50-100</v>
      </c>
      <c r="AA587" s="197">
        <v>73</v>
      </c>
      <c r="AB587" s="85">
        <f>IFERROR(Table14[[#This Row],[Phone number available]]/Table14[[#This Row],[Distinct leads]],0)</f>
        <v>1</v>
      </c>
      <c r="AC587" s="84">
        <v>31</v>
      </c>
      <c r="AD587" s="100">
        <f>IFERROR(Table14[[#This Row],[Email available]]/Table14[[#This Row],[Distinct leads]],0)</f>
        <v>0.42465753424657532</v>
      </c>
      <c r="AE587" s="81">
        <v>5</v>
      </c>
      <c r="AF587" s="102">
        <f>IFERROR(Table14[[#This Row],[HNI (as per customer segmentation)]]/Table14[[#This Row],[Phone number available]],0)</f>
        <v>6.8493150684931503E-2</v>
      </c>
      <c r="AG587" s="18">
        <v>42</v>
      </c>
      <c r="AH587" s="9">
        <f>IFERROR(Table14[[#This Row],[MB Registered]]/Table14[[#This Row],[Phone number available]],0)</f>
        <v>0.57534246575342463</v>
      </c>
      <c r="AI587" s="18">
        <v>19</v>
      </c>
      <c r="AJ587" s="9">
        <f>IFERROR(Table14[[#This Row],[IB Registered]]/Table14[[#This Row],[Phone number available]],0)</f>
        <v>0.26027397260273971</v>
      </c>
      <c r="AK587" s="18">
        <v>60</v>
      </c>
      <c r="AL587" s="9">
        <f>IFERROR(Table14[[#This Row],[MB Eligible]]/Table14[[#This Row],[Phone number available]],0)</f>
        <v>0.82191780821917804</v>
      </c>
      <c r="AM587" s="18">
        <v>30</v>
      </c>
      <c r="AN587" s="82">
        <f>IFERROR(Table14[[#This Row],[IB Eligible]]/Table14[[#This Row],[Phone number available]],0)</f>
        <v>0.41095890410958902</v>
      </c>
      <c r="AO587" s="98">
        <f>Table14[[#This Row],[Phone number available]]/$AT$2</f>
        <v>0.1267361111111111</v>
      </c>
    </row>
    <row r="588" spans="1:41" x14ac:dyDescent="0.35">
      <c r="A588" s="11">
        <v>618</v>
      </c>
      <c r="B588" s="5" t="s">
        <v>314</v>
      </c>
      <c r="C588" s="5" t="s">
        <v>356</v>
      </c>
      <c r="D588" s="5" t="s">
        <v>916</v>
      </c>
      <c r="E588" s="6">
        <v>42065</v>
      </c>
      <c r="F588" s="7">
        <f t="shared" ca="1" si="69"/>
        <v>10</v>
      </c>
      <c r="G588" s="5">
        <v>7</v>
      </c>
      <c r="H58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88" s="57">
        <v>11.658466000000001</v>
      </c>
      <c r="J588" s="34">
        <v>1.473841</v>
      </c>
      <c r="K588" s="34">
        <f t="shared" si="70"/>
        <v>13.132307000000001</v>
      </c>
      <c r="L588" s="67">
        <f t="shared" si="74"/>
        <v>4.8157339747294313E-4</v>
      </c>
      <c r="M588" s="34">
        <v>9.2464560000000002</v>
      </c>
      <c r="N588" s="79">
        <f t="shared" si="75"/>
        <v>1.7316036561432576E-4</v>
      </c>
      <c r="O588" s="80">
        <v>4970</v>
      </c>
      <c r="P588" s="68">
        <f>Table14[[#This Row],[Customer Regisered on MB]]/$O$1</f>
        <v>1.6829093947993699E-3</v>
      </c>
      <c r="Q588" s="194">
        <v>43</v>
      </c>
      <c r="R588" s="107">
        <v>73</v>
      </c>
      <c r="S588" s="107">
        <v>1</v>
      </c>
      <c r="T588" s="107">
        <v>4</v>
      </c>
      <c r="U588" s="195">
        <v>0</v>
      </c>
      <c r="V588" s="16">
        <f>SUM(Table14[[#This Row],[MB Registration]:[Standalone upsell + Rnwl]])</f>
        <v>121</v>
      </c>
      <c r="W588" s="8">
        <v>129</v>
      </c>
      <c r="X588" s="9">
        <f t="shared" si="71"/>
        <v>-6.6115702479338845E-2</v>
      </c>
      <c r="Y588" s="8">
        <f t="shared" si="72"/>
        <v>-8</v>
      </c>
      <c r="Z588" s="42" t="str">
        <f t="shared" si="73"/>
        <v>C. 100-250</v>
      </c>
      <c r="AA588" s="197">
        <v>129</v>
      </c>
      <c r="AB588" s="85">
        <f>IFERROR(Table14[[#This Row],[Phone number available]]/Table14[[#This Row],[Distinct leads]],0)</f>
        <v>1</v>
      </c>
      <c r="AC588" s="84">
        <v>43</v>
      </c>
      <c r="AD588" s="100">
        <f>IFERROR(Table14[[#This Row],[Email available]]/Table14[[#This Row],[Distinct leads]],0)</f>
        <v>0.33333333333333331</v>
      </c>
      <c r="AE588" s="81">
        <v>4</v>
      </c>
      <c r="AF588" s="102">
        <f>IFERROR(Table14[[#This Row],[HNI (as per customer segmentation)]]/Table14[[#This Row],[Phone number available]],0)</f>
        <v>3.1007751937984496E-2</v>
      </c>
      <c r="AG588" s="18">
        <v>63</v>
      </c>
      <c r="AH588" s="9">
        <f>IFERROR(Table14[[#This Row],[MB Registered]]/Table14[[#This Row],[Phone number available]],0)</f>
        <v>0.48837209302325579</v>
      </c>
      <c r="AI588" s="18">
        <v>28</v>
      </c>
      <c r="AJ588" s="9">
        <f>IFERROR(Table14[[#This Row],[IB Registered]]/Table14[[#This Row],[Phone number available]],0)</f>
        <v>0.21705426356589147</v>
      </c>
      <c r="AK588" s="18">
        <v>106</v>
      </c>
      <c r="AL588" s="9">
        <f>IFERROR(Table14[[#This Row],[MB Eligible]]/Table14[[#This Row],[Phone number available]],0)</f>
        <v>0.82170542635658916</v>
      </c>
      <c r="AM588" s="18">
        <v>44</v>
      </c>
      <c r="AN588" s="82">
        <f>IFERROR(Table14[[#This Row],[IB Eligible]]/Table14[[#This Row],[Phone number available]],0)</f>
        <v>0.34108527131782945</v>
      </c>
      <c r="AO588" s="98">
        <f>Table14[[#This Row],[Phone number available]]/$AT$2</f>
        <v>0.22395833333333334</v>
      </c>
    </row>
    <row r="589" spans="1:41" x14ac:dyDescent="0.35">
      <c r="A589" s="11">
        <v>619</v>
      </c>
      <c r="B589" s="5" t="s">
        <v>184</v>
      </c>
      <c r="C589" s="5" t="s">
        <v>175</v>
      </c>
      <c r="D589" s="5" t="s">
        <v>917</v>
      </c>
      <c r="E589" s="6">
        <v>42133</v>
      </c>
      <c r="F589" s="7">
        <f t="shared" ca="1" si="69"/>
        <v>10</v>
      </c>
      <c r="G589" s="5">
        <v>5</v>
      </c>
      <c r="H58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89" s="57">
        <v>8.181362</v>
      </c>
      <c r="J589" s="34">
        <v>0.89</v>
      </c>
      <c r="K589" s="34">
        <f t="shared" si="70"/>
        <v>9.0713620000000006</v>
      </c>
      <c r="L589" s="67">
        <f t="shared" si="74"/>
        <v>3.3265492636190672E-4</v>
      </c>
      <c r="M589" s="34">
        <v>8.5677649999999996</v>
      </c>
      <c r="N589" s="79">
        <f t="shared" si="75"/>
        <v>1.6045037362397263E-4</v>
      </c>
      <c r="O589" s="80">
        <v>1658</v>
      </c>
      <c r="P589" s="68">
        <f>Table14[[#This Row],[Customer Regisered on MB]]/$O$1</f>
        <v>5.6142128301355236E-4</v>
      </c>
      <c r="Q589" s="194">
        <v>63</v>
      </c>
      <c r="R589" s="107">
        <v>56</v>
      </c>
      <c r="S589" s="107">
        <v>6</v>
      </c>
      <c r="T589" s="107">
        <v>2</v>
      </c>
      <c r="U589" s="195">
        <v>0</v>
      </c>
      <c r="V589" s="16">
        <f>SUM(Table14[[#This Row],[MB Registration]:[Standalone upsell + Rnwl]])</f>
        <v>127</v>
      </c>
      <c r="W589" s="8">
        <v>128</v>
      </c>
      <c r="X589" s="9">
        <f t="shared" si="71"/>
        <v>-7.8740157480314821E-3</v>
      </c>
      <c r="Y589" s="8">
        <f t="shared" si="72"/>
        <v>-1</v>
      </c>
      <c r="Z589" s="42" t="str">
        <f t="shared" si="73"/>
        <v>C. 100-250</v>
      </c>
      <c r="AA589" s="197">
        <v>128</v>
      </c>
      <c r="AB589" s="85">
        <f>IFERROR(Table14[[#This Row],[Phone number available]]/Table14[[#This Row],[Distinct leads]],0)</f>
        <v>1</v>
      </c>
      <c r="AC589" s="84">
        <v>32</v>
      </c>
      <c r="AD589" s="100">
        <f>IFERROR(Table14[[#This Row],[Email available]]/Table14[[#This Row],[Distinct leads]],0)</f>
        <v>0.25</v>
      </c>
      <c r="AE589" s="81">
        <v>2</v>
      </c>
      <c r="AF589" s="102">
        <f>IFERROR(Table14[[#This Row],[HNI (as per customer segmentation)]]/Table14[[#This Row],[Phone number available]],0)</f>
        <v>1.5625E-2</v>
      </c>
      <c r="AG589" s="18">
        <v>38</v>
      </c>
      <c r="AH589" s="9">
        <f>IFERROR(Table14[[#This Row],[MB Registered]]/Table14[[#This Row],[Phone number available]],0)</f>
        <v>0.296875</v>
      </c>
      <c r="AI589" s="18">
        <v>2</v>
      </c>
      <c r="AJ589" s="9">
        <f>IFERROR(Table14[[#This Row],[IB Registered]]/Table14[[#This Row],[Phone number available]],0)</f>
        <v>1.5625E-2</v>
      </c>
      <c r="AK589" s="18">
        <v>112</v>
      </c>
      <c r="AL589" s="9">
        <f>IFERROR(Table14[[#This Row],[MB Eligible]]/Table14[[#This Row],[Phone number available]],0)</f>
        <v>0.875</v>
      </c>
      <c r="AM589" s="18">
        <v>26</v>
      </c>
      <c r="AN589" s="82">
        <f>IFERROR(Table14[[#This Row],[IB Eligible]]/Table14[[#This Row],[Phone number available]],0)</f>
        <v>0.203125</v>
      </c>
      <c r="AO589" s="98">
        <f>Table14[[#This Row],[Phone number available]]/$AT$2</f>
        <v>0.22222222222222221</v>
      </c>
    </row>
    <row r="590" spans="1:41" x14ac:dyDescent="0.35">
      <c r="A590" s="11">
        <v>620</v>
      </c>
      <c r="B590" s="5" t="s">
        <v>181</v>
      </c>
      <c r="C590" s="5" t="s">
        <v>343</v>
      </c>
      <c r="D590" s="5" t="s">
        <v>918</v>
      </c>
      <c r="E590" s="6">
        <v>42068</v>
      </c>
      <c r="F590" s="7">
        <f t="shared" ca="1" si="69"/>
        <v>10</v>
      </c>
      <c r="G590" s="5">
        <v>3</v>
      </c>
      <c r="H590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590" s="57">
        <v>9.2598950000000002</v>
      </c>
      <c r="J590" s="34">
        <v>0.41368199999999999</v>
      </c>
      <c r="K590" s="34">
        <f t="shared" si="70"/>
        <v>9.6735769999999999</v>
      </c>
      <c r="L590" s="67">
        <f t="shared" si="74"/>
        <v>3.5473868693490946E-4</v>
      </c>
      <c r="M590" s="34">
        <v>5.1135039999999998</v>
      </c>
      <c r="N590" s="79">
        <f t="shared" si="75"/>
        <v>9.576168666247015E-5</v>
      </c>
      <c r="O590" s="80">
        <v>1690</v>
      </c>
      <c r="P590" s="68">
        <f>Table14[[#This Row],[Customer Regisered on MB]]/$O$1</f>
        <v>5.722569169438501E-4</v>
      </c>
      <c r="Q590" s="194">
        <v>5</v>
      </c>
      <c r="R590" s="107">
        <v>23</v>
      </c>
      <c r="S590" s="107">
        <v>1</v>
      </c>
      <c r="T590" s="107">
        <v>2</v>
      </c>
      <c r="U590" s="195">
        <v>0</v>
      </c>
      <c r="V590" s="16">
        <f>SUM(Table14[[#This Row],[MB Registration]:[Standalone upsell + Rnwl]])</f>
        <v>31</v>
      </c>
      <c r="W590" s="8">
        <v>35</v>
      </c>
      <c r="X590" s="9">
        <f t="shared" si="71"/>
        <v>-0.12903225806451624</v>
      </c>
      <c r="Y590" s="8">
        <f t="shared" si="72"/>
        <v>-4</v>
      </c>
      <c r="Z590" s="42" t="str">
        <f t="shared" si="73"/>
        <v>A. Below 50</v>
      </c>
      <c r="AA590" s="197">
        <v>35</v>
      </c>
      <c r="AB590" s="85">
        <f>IFERROR(Table14[[#This Row],[Phone number available]]/Table14[[#This Row],[Distinct leads]],0)</f>
        <v>1</v>
      </c>
      <c r="AC590" s="84">
        <v>4</v>
      </c>
      <c r="AD590" s="100">
        <f>IFERROR(Table14[[#This Row],[Email available]]/Table14[[#This Row],[Distinct leads]],0)</f>
        <v>0.11428571428571428</v>
      </c>
      <c r="AE590" s="81">
        <v>0</v>
      </c>
      <c r="AF590" s="102">
        <f>IFERROR(Table14[[#This Row],[HNI (as per customer segmentation)]]/Table14[[#This Row],[Phone number available]],0)</f>
        <v>0</v>
      </c>
      <c r="AG590" s="18">
        <v>14</v>
      </c>
      <c r="AH590" s="9">
        <f>IFERROR(Table14[[#This Row],[MB Registered]]/Table14[[#This Row],[Phone number available]],0)</f>
        <v>0.4</v>
      </c>
      <c r="AI590" s="18">
        <v>2</v>
      </c>
      <c r="AJ590" s="9">
        <f>IFERROR(Table14[[#This Row],[IB Registered]]/Table14[[#This Row],[Phone number available]],0)</f>
        <v>5.7142857142857141E-2</v>
      </c>
      <c r="AK590" s="18">
        <v>21</v>
      </c>
      <c r="AL590" s="9">
        <f>IFERROR(Table14[[#This Row],[MB Eligible]]/Table14[[#This Row],[Phone number available]],0)</f>
        <v>0.6</v>
      </c>
      <c r="AM590" s="18">
        <v>4</v>
      </c>
      <c r="AN590" s="82">
        <f>IFERROR(Table14[[#This Row],[IB Eligible]]/Table14[[#This Row],[Phone number available]],0)</f>
        <v>0.11428571428571428</v>
      </c>
      <c r="AO590" s="98">
        <f>Table14[[#This Row],[Phone number available]]/$AT$2</f>
        <v>6.0763888888888888E-2</v>
      </c>
    </row>
    <row r="591" spans="1:41" x14ac:dyDescent="0.35">
      <c r="A591" s="11">
        <v>621</v>
      </c>
      <c r="B591" s="5" t="s">
        <v>190</v>
      </c>
      <c r="C591" s="5" t="s">
        <v>175</v>
      </c>
      <c r="D591" s="5" t="s">
        <v>919</v>
      </c>
      <c r="E591" s="6">
        <v>43320</v>
      </c>
      <c r="F591" s="7">
        <f t="shared" ca="1" si="69"/>
        <v>6</v>
      </c>
      <c r="G591" s="5">
        <v>5</v>
      </c>
      <c r="H59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91" s="57">
        <v>8.7149859999999997</v>
      </c>
      <c r="J591" s="34">
        <v>0.72169899999999998</v>
      </c>
      <c r="K591" s="34">
        <f t="shared" si="70"/>
        <v>9.4366849999999989</v>
      </c>
      <c r="L591" s="67">
        <f t="shared" si="74"/>
        <v>3.4605164624402698E-4</v>
      </c>
      <c r="M591" s="34">
        <v>7.8255439999999998</v>
      </c>
      <c r="N591" s="79">
        <f t="shared" si="75"/>
        <v>1.4655064169136729E-4</v>
      </c>
      <c r="O591" s="80">
        <v>4519</v>
      </c>
      <c r="P591" s="68">
        <f>Table14[[#This Row],[Customer Regisered on MB]]/$O$1</f>
        <v>1.5301946790942358E-3</v>
      </c>
      <c r="Q591" s="194">
        <v>125</v>
      </c>
      <c r="R591" s="107">
        <v>45</v>
      </c>
      <c r="S591" s="107">
        <v>9</v>
      </c>
      <c r="T591" s="107">
        <v>1</v>
      </c>
      <c r="U591" s="195">
        <v>0</v>
      </c>
      <c r="V591" s="16">
        <f>SUM(Table14[[#This Row],[MB Registration]:[Standalone upsell + Rnwl]])</f>
        <v>180</v>
      </c>
      <c r="W591" s="8">
        <v>186</v>
      </c>
      <c r="X591" s="9">
        <f t="shared" si="71"/>
        <v>-3.3333333333333437E-2</v>
      </c>
      <c r="Y591" s="8">
        <f t="shared" si="72"/>
        <v>-6</v>
      </c>
      <c r="Z591" s="42" t="str">
        <f t="shared" si="73"/>
        <v>C. 100-250</v>
      </c>
      <c r="AA591" s="197">
        <v>186</v>
      </c>
      <c r="AB591" s="85">
        <f>IFERROR(Table14[[#This Row],[Phone number available]]/Table14[[#This Row],[Distinct leads]],0)</f>
        <v>1</v>
      </c>
      <c r="AC591" s="84">
        <v>43</v>
      </c>
      <c r="AD591" s="100">
        <f>IFERROR(Table14[[#This Row],[Email available]]/Table14[[#This Row],[Distinct leads]],0)</f>
        <v>0.23118279569892472</v>
      </c>
      <c r="AE591" s="81">
        <v>2</v>
      </c>
      <c r="AF591" s="102">
        <f>IFERROR(Table14[[#This Row],[HNI (as per customer segmentation)]]/Table14[[#This Row],[Phone number available]],0)</f>
        <v>1.0752688172043012E-2</v>
      </c>
      <c r="AG591" s="18">
        <v>44</v>
      </c>
      <c r="AH591" s="9">
        <f>IFERROR(Table14[[#This Row],[MB Registered]]/Table14[[#This Row],[Phone number available]],0)</f>
        <v>0.23655913978494625</v>
      </c>
      <c r="AI591" s="18">
        <v>8</v>
      </c>
      <c r="AJ591" s="9">
        <f>IFERROR(Table14[[#This Row],[IB Registered]]/Table14[[#This Row],[Phone number available]],0)</f>
        <v>4.3010752688172046E-2</v>
      </c>
      <c r="AK591" s="18">
        <v>172</v>
      </c>
      <c r="AL591" s="9">
        <f>IFERROR(Table14[[#This Row],[MB Eligible]]/Table14[[#This Row],[Phone number available]],0)</f>
        <v>0.92473118279569888</v>
      </c>
      <c r="AM591" s="18">
        <v>46</v>
      </c>
      <c r="AN591" s="82">
        <f>IFERROR(Table14[[#This Row],[IB Eligible]]/Table14[[#This Row],[Phone number available]],0)</f>
        <v>0.24731182795698925</v>
      </c>
      <c r="AO591" s="98">
        <f>Table14[[#This Row],[Phone number available]]/$AT$2</f>
        <v>0.32291666666666669</v>
      </c>
    </row>
    <row r="592" spans="1:41" x14ac:dyDescent="0.35">
      <c r="A592" s="11">
        <v>622</v>
      </c>
      <c r="B592" s="5" t="s">
        <v>184</v>
      </c>
      <c r="C592" s="5" t="s">
        <v>356</v>
      </c>
      <c r="D592" s="5" t="s">
        <v>920</v>
      </c>
      <c r="E592" s="6">
        <v>42244</v>
      </c>
      <c r="F592" s="7">
        <f t="shared" ca="1" si="69"/>
        <v>9</v>
      </c>
      <c r="G592" s="5">
        <v>7</v>
      </c>
      <c r="H59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92" s="57">
        <v>35.736683999999997</v>
      </c>
      <c r="J592" s="34">
        <v>4.04345</v>
      </c>
      <c r="K592" s="34">
        <f t="shared" si="70"/>
        <v>39.780133999999997</v>
      </c>
      <c r="L592" s="67">
        <f t="shared" si="74"/>
        <v>1.4587729545394374E-3</v>
      </c>
      <c r="M592" s="34">
        <v>84.348189000000005</v>
      </c>
      <c r="N592" s="79">
        <f t="shared" si="75"/>
        <v>1.5796066348173019E-3</v>
      </c>
      <c r="O592" s="80">
        <v>6835</v>
      </c>
      <c r="P592" s="68">
        <f>Table14[[#This Row],[Customer Regisered on MB]]/$O$1</f>
        <v>2.3144236847995356E-3</v>
      </c>
      <c r="Q592" s="194">
        <v>19</v>
      </c>
      <c r="R592" s="107">
        <v>228</v>
      </c>
      <c r="S592" s="107">
        <v>12</v>
      </c>
      <c r="T592" s="107">
        <v>10</v>
      </c>
      <c r="U592" s="195">
        <v>0</v>
      </c>
      <c r="V592" s="16">
        <f>SUM(Table14[[#This Row],[MB Registration]:[Standalone upsell + Rnwl]])</f>
        <v>269</v>
      </c>
      <c r="W592" s="8">
        <v>269</v>
      </c>
      <c r="X592" s="9">
        <f t="shared" si="71"/>
        <v>0</v>
      </c>
      <c r="Y592" s="8">
        <f t="shared" si="72"/>
        <v>0</v>
      </c>
      <c r="Z592" s="42" t="str">
        <f t="shared" si="73"/>
        <v>D. 240-500</v>
      </c>
      <c r="AA592" s="197">
        <v>269</v>
      </c>
      <c r="AB592" s="85">
        <f>IFERROR(Table14[[#This Row],[Phone number available]]/Table14[[#This Row],[Distinct leads]],0)</f>
        <v>1</v>
      </c>
      <c r="AC592" s="84">
        <v>119</v>
      </c>
      <c r="AD592" s="100">
        <f>IFERROR(Table14[[#This Row],[Email available]]/Table14[[#This Row],[Distinct leads]],0)</f>
        <v>0.44237918215613381</v>
      </c>
      <c r="AE592" s="81">
        <v>10</v>
      </c>
      <c r="AF592" s="102">
        <f>IFERROR(Table14[[#This Row],[HNI (as per customer segmentation)]]/Table14[[#This Row],[Phone number available]],0)</f>
        <v>3.717472118959108E-2</v>
      </c>
      <c r="AG592" s="18">
        <v>195</v>
      </c>
      <c r="AH592" s="9">
        <f>IFERROR(Table14[[#This Row],[MB Registered]]/Table14[[#This Row],[Phone number available]],0)</f>
        <v>0.72490706319702602</v>
      </c>
      <c r="AI592" s="18">
        <v>70</v>
      </c>
      <c r="AJ592" s="9">
        <f>IFERROR(Table14[[#This Row],[IB Registered]]/Table14[[#This Row],[Phone number available]],0)</f>
        <v>0.26022304832713755</v>
      </c>
      <c r="AK592" s="18">
        <v>206</v>
      </c>
      <c r="AL592" s="9">
        <f>IFERROR(Table14[[#This Row],[MB Eligible]]/Table14[[#This Row],[Phone number available]],0)</f>
        <v>0.76579925650557623</v>
      </c>
      <c r="AM592" s="18">
        <v>113</v>
      </c>
      <c r="AN592" s="82">
        <f>IFERROR(Table14[[#This Row],[IB Eligible]]/Table14[[#This Row],[Phone number available]],0)</f>
        <v>0.4200743494423792</v>
      </c>
      <c r="AO592" s="98">
        <f>Table14[[#This Row],[Phone number available]]/$AT$2</f>
        <v>0.4670138888888889</v>
      </c>
    </row>
    <row r="593" spans="1:41" x14ac:dyDescent="0.35">
      <c r="A593" s="11">
        <v>623</v>
      </c>
      <c r="B593" s="5" t="s">
        <v>184</v>
      </c>
      <c r="C593" s="5" t="s">
        <v>356</v>
      </c>
      <c r="D593" s="5" t="s">
        <v>921</v>
      </c>
      <c r="E593" s="6">
        <v>42410</v>
      </c>
      <c r="F593" s="7">
        <f t="shared" ca="1" si="69"/>
        <v>9</v>
      </c>
      <c r="G593" s="5">
        <v>6</v>
      </c>
      <c r="H59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93" s="57">
        <v>21.953016999999999</v>
      </c>
      <c r="J593" s="34">
        <v>2.9101499999999998</v>
      </c>
      <c r="K593" s="34">
        <f t="shared" si="70"/>
        <v>24.863166999999997</v>
      </c>
      <c r="L593" s="67">
        <f t="shared" si="74"/>
        <v>9.1175448488427506E-4</v>
      </c>
      <c r="M593" s="34">
        <v>50.423174000000003</v>
      </c>
      <c r="N593" s="79">
        <f t="shared" si="75"/>
        <v>9.4428559929066495E-4</v>
      </c>
      <c r="O593" s="80">
        <v>3866</v>
      </c>
      <c r="P593" s="68">
        <f>Table14[[#This Row],[Customer Regisered on MB]]/$O$1</f>
        <v>1.3090800242040973E-3</v>
      </c>
      <c r="Q593" s="194">
        <v>93</v>
      </c>
      <c r="R593" s="107">
        <v>286</v>
      </c>
      <c r="S593" s="107">
        <v>9</v>
      </c>
      <c r="T593" s="107">
        <v>11</v>
      </c>
      <c r="U593" s="195">
        <v>0</v>
      </c>
      <c r="V593" s="16">
        <f>SUM(Table14[[#This Row],[MB Registration]:[Standalone upsell + Rnwl]])</f>
        <v>399</v>
      </c>
      <c r="W593" s="8">
        <v>399</v>
      </c>
      <c r="X593" s="9">
        <f t="shared" si="71"/>
        <v>0</v>
      </c>
      <c r="Y593" s="8">
        <f t="shared" si="72"/>
        <v>0</v>
      </c>
      <c r="Z593" s="42" t="str">
        <f t="shared" si="73"/>
        <v>D. 240-500</v>
      </c>
      <c r="AA593" s="197">
        <v>399</v>
      </c>
      <c r="AB593" s="85">
        <f>IFERROR(Table14[[#This Row],[Phone number available]]/Table14[[#This Row],[Distinct leads]],0)</f>
        <v>1</v>
      </c>
      <c r="AC593" s="84">
        <v>170</v>
      </c>
      <c r="AD593" s="100">
        <f>IFERROR(Table14[[#This Row],[Email available]]/Table14[[#This Row],[Distinct leads]],0)</f>
        <v>0.42606516290726815</v>
      </c>
      <c r="AE593" s="81">
        <v>11</v>
      </c>
      <c r="AF593" s="102">
        <f>IFERROR(Table14[[#This Row],[HNI (as per customer segmentation)]]/Table14[[#This Row],[Phone number available]],0)</f>
        <v>2.7568922305764409E-2</v>
      </c>
      <c r="AG593" s="18">
        <v>224</v>
      </c>
      <c r="AH593" s="9">
        <f>IFERROR(Table14[[#This Row],[MB Registered]]/Table14[[#This Row],[Phone number available]],0)</f>
        <v>0.56140350877192979</v>
      </c>
      <c r="AI593" s="18">
        <v>71</v>
      </c>
      <c r="AJ593" s="9">
        <f>IFERROR(Table14[[#This Row],[IB Registered]]/Table14[[#This Row],[Phone number available]],0)</f>
        <v>0.17794486215538846</v>
      </c>
      <c r="AK593" s="18">
        <v>322</v>
      </c>
      <c r="AL593" s="9">
        <f>IFERROR(Table14[[#This Row],[MB Eligible]]/Table14[[#This Row],[Phone number available]],0)</f>
        <v>0.80701754385964908</v>
      </c>
      <c r="AM593" s="18">
        <v>155</v>
      </c>
      <c r="AN593" s="82">
        <f>IFERROR(Table14[[#This Row],[IB Eligible]]/Table14[[#This Row],[Phone number available]],0)</f>
        <v>0.38847117794486213</v>
      </c>
      <c r="AO593" s="98">
        <f>Table14[[#This Row],[Phone number available]]/$AT$2</f>
        <v>0.69270833333333337</v>
      </c>
    </row>
    <row r="594" spans="1:41" x14ac:dyDescent="0.35">
      <c r="A594" s="11">
        <v>624</v>
      </c>
      <c r="B594" s="5" t="s">
        <v>314</v>
      </c>
      <c r="C594" s="5" t="s">
        <v>356</v>
      </c>
      <c r="D594" s="5" t="s">
        <v>922</v>
      </c>
      <c r="E594" s="6">
        <v>42356</v>
      </c>
      <c r="F594" s="7">
        <f t="shared" ca="1" si="69"/>
        <v>9</v>
      </c>
      <c r="G594" s="5">
        <v>5</v>
      </c>
      <c r="H59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94" s="57">
        <v>7.1229699999999996</v>
      </c>
      <c r="J594" s="34">
        <v>1.929249</v>
      </c>
      <c r="K594" s="34">
        <f t="shared" si="70"/>
        <v>9.0522189999999991</v>
      </c>
      <c r="L594" s="67">
        <f t="shared" si="74"/>
        <v>3.319529354971009E-4</v>
      </c>
      <c r="M594" s="34">
        <v>2.8136930000000002</v>
      </c>
      <c r="N594" s="79">
        <f t="shared" si="75"/>
        <v>5.2692632572573651E-5</v>
      </c>
      <c r="O594" s="80">
        <v>3456</v>
      </c>
      <c r="P594" s="68">
        <f>Table14[[#This Row],[Customer Regisered on MB]]/$O$1</f>
        <v>1.1702484644721574E-3</v>
      </c>
      <c r="Q594" s="194">
        <v>78</v>
      </c>
      <c r="R594" s="107">
        <v>36</v>
      </c>
      <c r="S594" s="107">
        <v>7</v>
      </c>
      <c r="T594" s="107">
        <v>1</v>
      </c>
      <c r="U594" s="195">
        <v>0</v>
      </c>
      <c r="V594" s="16">
        <f>SUM(Table14[[#This Row],[MB Registration]:[Standalone upsell + Rnwl]])</f>
        <v>122</v>
      </c>
      <c r="W594" s="8">
        <v>125</v>
      </c>
      <c r="X594" s="9">
        <f t="shared" si="71"/>
        <v>-2.4590163934426146E-2</v>
      </c>
      <c r="Y594" s="8">
        <f t="shared" si="72"/>
        <v>-3</v>
      </c>
      <c r="Z594" s="42" t="str">
        <f t="shared" si="73"/>
        <v>C. 100-250</v>
      </c>
      <c r="AA594" s="197">
        <v>125</v>
      </c>
      <c r="AB594" s="85">
        <f>IFERROR(Table14[[#This Row],[Phone number available]]/Table14[[#This Row],[Distinct leads]],0)</f>
        <v>1</v>
      </c>
      <c r="AC594" s="84">
        <v>52</v>
      </c>
      <c r="AD594" s="100">
        <f>IFERROR(Table14[[#This Row],[Email available]]/Table14[[#This Row],[Distinct leads]],0)</f>
        <v>0.41599999999999998</v>
      </c>
      <c r="AE594" s="81">
        <v>7</v>
      </c>
      <c r="AF594" s="102">
        <f>IFERROR(Table14[[#This Row],[HNI (as per customer segmentation)]]/Table14[[#This Row],[Phone number available]],0)</f>
        <v>5.6000000000000001E-2</v>
      </c>
      <c r="AG594" s="18">
        <v>38</v>
      </c>
      <c r="AH594" s="9">
        <f>IFERROR(Table14[[#This Row],[MB Registered]]/Table14[[#This Row],[Phone number available]],0)</f>
        <v>0.30399999999999999</v>
      </c>
      <c r="AI594" s="18">
        <v>22</v>
      </c>
      <c r="AJ594" s="9">
        <f>IFERROR(Table14[[#This Row],[IB Registered]]/Table14[[#This Row],[Phone number available]],0)</f>
        <v>0.17599999999999999</v>
      </c>
      <c r="AK594" s="18">
        <v>116</v>
      </c>
      <c r="AL594" s="9">
        <f>IFERROR(Table14[[#This Row],[MB Eligible]]/Table14[[#This Row],[Phone number available]],0)</f>
        <v>0.92800000000000005</v>
      </c>
      <c r="AM594" s="18">
        <v>51</v>
      </c>
      <c r="AN594" s="82">
        <f>IFERROR(Table14[[#This Row],[IB Eligible]]/Table14[[#This Row],[Phone number available]],0)</f>
        <v>0.40799999999999997</v>
      </c>
      <c r="AO594" s="98">
        <f>Table14[[#This Row],[Phone number available]]/$AT$2</f>
        <v>0.2170138888888889</v>
      </c>
    </row>
    <row r="595" spans="1:41" x14ac:dyDescent="0.35">
      <c r="A595" s="11">
        <v>625</v>
      </c>
      <c r="B595" s="5" t="s">
        <v>213</v>
      </c>
      <c r="C595" s="5" t="s">
        <v>175</v>
      </c>
      <c r="D595" s="5" t="s">
        <v>923</v>
      </c>
      <c r="E595" s="6">
        <v>42382</v>
      </c>
      <c r="F595" s="7">
        <f t="shared" ca="1" si="69"/>
        <v>9</v>
      </c>
      <c r="G595" s="5">
        <v>4</v>
      </c>
      <c r="H595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595" s="57">
        <v>3.506977</v>
      </c>
      <c r="J595" s="34">
        <v>0.43459300000000001</v>
      </c>
      <c r="K595" s="34">
        <f t="shared" si="70"/>
        <v>3.94157</v>
      </c>
      <c r="L595" s="67">
        <f t="shared" si="74"/>
        <v>1.4454088350793415E-4</v>
      </c>
      <c r="M595" s="34">
        <v>1.828476</v>
      </c>
      <c r="N595" s="79">
        <f t="shared" si="75"/>
        <v>3.4242262405944489E-5</v>
      </c>
      <c r="O595" s="80">
        <v>2654</v>
      </c>
      <c r="P595" s="68">
        <f>Table14[[#This Row],[Customer Regisered on MB]]/$O$1</f>
        <v>8.9868038909406991E-4</v>
      </c>
      <c r="Q595" s="194">
        <v>4</v>
      </c>
      <c r="R595" s="107">
        <v>22</v>
      </c>
      <c r="S595" s="107">
        <v>5</v>
      </c>
      <c r="T595" s="107">
        <v>0</v>
      </c>
      <c r="U595" s="195">
        <v>0</v>
      </c>
      <c r="V595" s="16">
        <f>SUM(Table14[[#This Row],[MB Registration]:[Standalone upsell + Rnwl]])</f>
        <v>31</v>
      </c>
      <c r="W595" s="8">
        <v>29</v>
      </c>
      <c r="X595" s="9">
        <f t="shared" si="71"/>
        <v>6.4516129032258118E-2</v>
      </c>
      <c r="Y595" s="8">
        <f t="shared" si="72"/>
        <v>2</v>
      </c>
      <c r="Z595" s="42" t="str">
        <f t="shared" si="73"/>
        <v>A. Below 50</v>
      </c>
      <c r="AA595" s="197">
        <v>29</v>
      </c>
      <c r="AB595" s="85">
        <f>IFERROR(Table14[[#This Row],[Phone number available]]/Table14[[#This Row],[Distinct leads]],0)</f>
        <v>1</v>
      </c>
      <c r="AC595" s="84">
        <v>11</v>
      </c>
      <c r="AD595" s="100">
        <f>IFERROR(Table14[[#This Row],[Email available]]/Table14[[#This Row],[Distinct leads]],0)</f>
        <v>0.37931034482758619</v>
      </c>
      <c r="AE595" s="81">
        <v>2</v>
      </c>
      <c r="AF595" s="102">
        <f>IFERROR(Table14[[#This Row],[HNI (as per customer segmentation)]]/Table14[[#This Row],[Phone number available]],0)</f>
        <v>6.8965517241379309E-2</v>
      </c>
      <c r="AG595" s="18">
        <v>19</v>
      </c>
      <c r="AH595" s="9">
        <f>IFERROR(Table14[[#This Row],[MB Registered]]/Table14[[#This Row],[Phone number available]],0)</f>
        <v>0.65517241379310343</v>
      </c>
      <c r="AI595" s="18">
        <v>8</v>
      </c>
      <c r="AJ595" s="9">
        <f>IFERROR(Table14[[#This Row],[IB Registered]]/Table14[[#This Row],[Phone number available]],0)</f>
        <v>0.27586206896551724</v>
      </c>
      <c r="AK595" s="18">
        <v>21</v>
      </c>
      <c r="AL595" s="9">
        <f>IFERROR(Table14[[#This Row],[MB Eligible]]/Table14[[#This Row],[Phone number available]],0)</f>
        <v>0.72413793103448276</v>
      </c>
      <c r="AM595" s="18">
        <v>13</v>
      </c>
      <c r="AN595" s="82">
        <f>IFERROR(Table14[[#This Row],[IB Eligible]]/Table14[[#This Row],[Phone number available]],0)</f>
        <v>0.44827586206896552</v>
      </c>
      <c r="AO595" s="98">
        <f>Table14[[#This Row],[Phone number available]]/$AT$2</f>
        <v>5.0347222222222224E-2</v>
      </c>
    </row>
    <row r="596" spans="1:41" x14ac:dyDescent="0.35">
      <c r="A596" s="11">
        <v>627</v>
      </c>
      <c r="B596" s="5" t="s">
        <v>316</v>
      </c>
      <c r="C596" s="5" t="s">
        <v>175</v>
      </c>
      <c r="D596" s="5" t="s">
        <v>925</v>
      </c>
      <c r="E596" s="6">
        <v>42440</v>
      </c>
      <c r="F596" s="7">
        <f t="shared" ca="1" si="69"/>
        <v>9</v>
      </c>
      <c r="G596" s="5">
        <v>5</v>
      </c>
      <c r="H59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96" s="57">
        <v>9.6137309999999996</v>
      </c>
      <c r="J596" s="34">
        <v>3.0203329999999999</v>
      </c>
      <c r="K596" s="34">
        <f t="shared" si="70"/>
        <v>12.634063999999999</v>
      </c>
      <c r="L596" s="67">
        <f t="shared" si="74"/>
        <v>4.6330238277026271E-4</v>
      </c>
      <c r="M596" s="34">
        <v>5.4914149999999999</v>
      </c>
      <c r="N596" s="79">
        <f t="shared" si="75"/>
        <v>1.0283890705152251E-4</v>
      </c>
      <c r="O596" s="80">
        <v>4235</v>
      </c>
      <c r="P596" s="68">
        <f>Table14[[#This Row],[Customer Regisered on MB]]/$O$1</f>
        <v>1.4340284279628433E-3</v>
      </c>
      <c r="Q596" s="194">
        <v>61</v>
      </c>
      <c r="R596" s="107">
        <v>50</v>
      </c>
      <c r="S596" s="107">
        <v>3</v>
      </c>
      <c r="T596" s="107">
        <v>1</v>
      </c>
      <c r="U596" s="195">
        <v>0</v>
      </c>
      <c r="V596" s="16">
        <f>SUM(Table14[[#This Row],[MB Registration]:[Standalone upsell + Rnwl]])</f>
        <v>115</v>
      </c>
      <c r="W596" s="8">
        <v>117</v>
      </c>
      <c r="X596" s="9">
        <f t="shared" si="71"/>
        <v>-1.7391304347825987E-2</v>
      </c>
      <c r="Y596" s="8">
        <f t="shared" si="72"/>
        <v>-2</v>
      </c>
      <c r="Z596" s="42" t="str">
        <f t="shared" si="73"/>
        <v>C. 100-250</v>
      </c>
      <c r="AA596" s="197">
        <v>117</v>
      </c>
      <c r="AB596" s="85">
        <f>IFERROR(Table14[[#This Row],[Phone number available]]/Table14[[#This Row],[Distinct leads]],0)</f>
        <v>1</v>
      </c>
      <c r="AC596" s="84">
        <v>57</v>
      </c>
      <c r="AD596" s="100">
        <f>IFERROR(Table14[[#This Row],[Email available]]/Table14[[#This Row],[Distinct leads]],0)</f>
        <v>0.48717948717948717</v>
      </c>
      <c r="AE596" s="81">
        <v>15</v>
      </c>
      <c r="AF596" s="102">
        <f>IFERROR(Table14[[#This Row],[HNI (as per customer segmentation)]]/Table14[[#This Row],[Phone number available]],0)</f>
        <v>0.12820512820512819</v>
      </c>
      <c r="AG596" s="18">
        <v>51</v>
      </c>
      <c r="AH596" s="9">
        <f>IFERROR(Table14[[#This Row],[MB Registered]]/Table14[[#This Row],[Phone number available]],0)</f>
        <v>0.4358974358974359</v>
      </c>
      <c r="AI596" s="18">
        <v>29</v>
      </c>
      <c r="AJ596" s="9">
        <f>IFERROR(Table14[[#This Row],[IB Registered]]/Table14[[#This Row],[Phone number available]],0)</f>
        <v>0.24786324786324787</v>
      </c>
      <c r="AK596" s="18">
        <v>113</v>
      </c>
      <c r="AL596" s="9">
        <f>IFERROR(Table14[[#This Row],[MB Eligible]]/Table14[[#This Row],[Phone number available]],0)</f>
        <v>0.96581196581196582</v>
      </c>
      <c r="AM596" s="18">
        <v>54</v>
      </c>
      <c r="AN596" s="82">
        <f>IFERROR(Table14[[#This Row],[IB Eligible]]/Table14[[#This Row],[Phone number available]],0)</f>
        <v>0.46153846153846156</v>
      </c>
      <c r="AO596" s="98">
        <f>Table14[[#This Row],[Phone number available]]/$AT$2</f>
        <v>0.203125</v>
      </c>
    </row>
    <row r="597" spans="1:41" x14ac:dyDescent="0.35">
      <c r="A597" s="11">
        <v>628</v>
      </c>
      <c r="B597" s="5" t="s">
        <v>316</v>
      </c>
      <c r="C597" s="5" t="s">
        <v>340</v>
      </c>
      <c r="D597" s="5" t="s">
        <v>926</v>
      </c>
      <c r="E597" s="6">
        <v>42429</v>
      </c>
      <c r="F597" s="7">
        <f t="shared" ca="1" si="69"/>
        <v>9</v>
      </c>
      <c r="G597" s="5">
        <v>5</v>
      </c>
      <c r="H59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597" s="57">
        <v>9.6224989999999995</v>
      </c>
      <c r="J597" s="34">
        <v>8.0755839999999992</v>
      </c>
      <c r="K597" s="34">
        <f t="shared" si="70"/>
        <v>17.698082999999997</v>
      </c>
      <c r="L597" s="67">
        <f t="shared" si="74"/>
        <v>6.4900447111601448E-4</v>
      </c>
      <c r="M597" s="34">
        <v>22.721955999999999</v>
      </c>
      <c r="N597" s="79">
        <f t="shared" si="75"/>
        <v>4.2551894568390553E-4</v>
      </c>
      <c r="O597" s="80">
        <v>4074</v>
      </c>
      <c r="P597" s="68">
        <f>Table14[[#This Row],[Customer Regisered on MB]]/$O$1</f>
        <v>1.3795116447510327E-3</v>
      </c>
      <c r="Q597" s="194">
        <v>10</v>
      </c>
      <c r="R597" s="107">
        <v>81</v>
      </c>
      <c r="S597" s="107">
        <v>12</v>
      </c>
      <c r="T597" s="107">
        <v>5</v>
      </c>
      <c r="U597" s="195">
        <v>0</v>
      </c>
      <c r="V597" s="16">
        <f>SUM(Table14[[#This Row],[MB Registration]:[Standalone upsell + Rnwl]])</f>
        <v>108</v>
      </c>
      <c r="W597" s="8">
        <v>108</v>
      </c>
      <c r="X597" s="9">
        <f t="shared" si="71"/>
        <v>0</v>
      </c>
      <c r="Y597" s="8">
        <f t="shared" si="72"/>
        <v>0</v>
      </c>
      <c r="Z597" s="42" t="str">
        <f t="shared" si="73"/>
        <v>C. 100-250</v>
      </c>
      <c r="AA597" s="197">
        <v>108</v>
      </c>
      <c r="AB597" s="85">
        <f>IFERROR(Table14[[#This Row],[Phone number available]]/Table14[[#This Row],[Distinct leads]],0)</f>
        <v>1</v>
      </c>
      <c r="AC597" s="84">
        <v>67</v>
      </c>
      <c r="AD597" s="100">
        <f>IFERROR(Table14[[#This Row],[Email available]]/Table14[[#This Row],[Distinct leads]],0)</f>
        <v>0.62037037037037035</v>
      </c>
      <c r="AE597" s="81">
        <v>3</v>
      </c>
      <c r="AF597" s="102">
        <f>IFERROR(Table14[[#This Row],[HNI (as per customer segmentation)]]/Table14[[#This Row],[Phone number available]],0)</f>
        <v>2.7777777777777776E-2</v>
      </c>
      <c r="AG597" s="18">
        <v>77</v>
      </c>
      <c r="AH597" s="9">
        <f>IFERROR(Table14[[#This Row],[MB Registered]]/Table14[[#This Row],[Phone number available]],0)</f>
        <v>0.71296296296296291</v>
      </c>
      <c r="AI597" s="18">
        <v>39</v>
      </c>
      <c r="AJ597" s="9">
        <f>IFERROR(Table14[[#This Row],[IB Registered]]/Table14[[#This Row],[Phone number available]],0)</f>
        <v>0.3611111111111111</v>
      </c>
      <c r="AK597" s="18">
        <v>83</v>
      </c>
      <c r="AL597" s="9">
        <f>IFERROR(Table14[[#This Row],[MB Eligible]]/Table14[[#This Row],[Phone number available]],0)</f>
        <v>0.76851851851851849</v>
      </c>
      <c r="AM597" s="18">
        <v>66</v>
      </c>
      <c r="AN597" s="82">
        <f>IFERROR(Table14[[#This Row],[IB Eligible]]/Table14[[#This Row],[Phone number available]],0)</f>
        <v>0.61111111111111116</v>
      </c>
      <c r="AO597" s="98">
        <f>Table14[[#This Row],[Phone number available]]/$AT$2</f>
        <v>0.1875</v>
      </c>
    </row>
    <row r="598" spans="1:41" x14ac:dyDescent="0.35">
      <c r="A598" s="11">
        <v>629</v>
      </c>
      <c r="B598" s="5" t="s">
        <v>179</v>
      </c>
      <c r="C598" s="5" t="s">
        <v>356</v>
      </c>
      <c r="D598" s="5" t="s">
        <v>927</v>
      </c>
      <c r="E598" s="6">
        <v>42440</v>
      </c>
      <c r="F598" s="7">
        <f t="shared" ca="1" si="69"/>
        <v>9</v>
      </c>
      <c r="G598" s="5">
        <v>4</v>
      </c>
      <c r="H598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598" s="57">
        <v>3.7403309999999999</v>
      </c>
      <c r="J598" s="34">
        <v>0.69546799999999998</v>
      </c>
      <c r="K598" s="34">
        <f t="shared" si="70"/>
        <v>4.4357989999999994</v>
      </c>
      <c r="L598" s="67">
        <f t="shared" si="74"/>
        <v>1.6266470125447745E-4</v>
      </c>
      <c r="M598" s="34">
        <v>7.450901</v>
      </c>
      <c r="N598" s="79">
        <f t="shared" si="75"/>
        <v>1.3953462183956158E-4</v>
      </c>
      <c r="O598" s="80">
        <v>1820</v>
      </c>
      <c r="P598" s="68">
        <f>Table14[[#This Row],[Customer Regisered on MB]]/$O$1</f>
        <v>6.1627667978568469E-4</v>
      </c>
      <c r="Q598" s="194">
        <v>6</v>
      </c>
      <c r="R598" s="107">
        <v>52</v>
      </c>
      <c r="S598" s="107">
        <v>4</v>
      </c>
      <c r="T598" s="107">
        <v>4</v>
      </c>
      <c r="U598" s="195">
        <v>0</v>
      </c>
      <c r="V598" s="16">
        <f>SUM(Table14[[#This Row],[MB Registration]:[Standalone upsell + Rnwl]])</f>
        <v>66</v>
      </c>
      <c r="W598" s="8">
        <v>66</v>
      </c>
      <c r="X598" s="9">
        <f t="shared" si="71"/>
        <v>0</v>
      </c>
      <c r="Y598" s="8">
        <f t="shared" si="72"/>
        <v>0</v>
      </c>
      <c r="Z598" s="42" t="str">
        <f t="shared" si="73"/>
        <v>B. 50-100</v>
      </c>
      <c r="AA598" s="197">
        <v>66</v>
      </c>
      <c r="AB598" s="85">
        <f>IFERROR(Table14[[#This Row],[Phone number available]]/Table14[[#This Row],[Distinct leads]],0)</f>
        <v>1</v>
      </c>
      <c r="AC598" s="84">
        <v>31</v>
      </c>
      <c r="AD598" s="100">
        <f>IFERROR(Table14[[#This Row],[Email available]]/Table14[[#This Row],[Distinct leads]],0)</f>
        <v>0.46969696969696972</v>
      </c>
      <c r="AE598" s="81">
        <v>2</v>
      </c>
      <c r="AF598" s="102">
        <f>IFERROR(Table14[[#This Row],[HNI (as per customer segmentation)]]/Table14[[#This Row],[Phone number available]],0)</f>
        <v>3.0303030303030304E-2</v>
      </c>
      <c r="AG598" s="18">
        <v>47</v>
      </c>
      <c r="AH598" s="9">
        <f>IFERROR(Table14[[#This Row],[MB Registered]]/Table14[[#This Row],[Phone number available]],0)</f>
        <v>0.71212121212121215</v>
      </c>
      <c r="AI598" s="18">
        <v>22</v>
      </c>
      <c r="AJ598" s="9">
        <f>IFERROR(Table14[[#This Row],[IB Registered]]/Table14[[#This Row],[Phone number available]],0)</f>
        <v>0.33333333333333331</v>
      </c>
      <c r="AK598" s="18">
        <v>49</v>
      </c>
      <c r="AL598" s="9">
        <f>IFERROR(Table14[[#This Row],[MB Eligible]]/Table14[[#This Row],[Phone number available]],0)</f>
        <v>0.74242424242424243</v>
      </c>
      <c r="AM598" s="18">
        <v>33</v>
      </c>
      <c r="AN598" s="82">
        <f>IFERROR(Table14[[#This Row],[IB Eligible]]/Table14[[#This Row],[Phone number available]],0)</f>
        <v>0.5</v>
      </c>
      <c r="AO598" s="98">
        <f>Table14[[#This Row],[Phone number available]]/$AT$2</f>
        <v>0.11458333333333333</v>
      </c>
    </row>
    <row r="599" spans="1:41" x14ac:dyDescent="0.35">
      <c r="A599" s="11">
        <v>630</v>
      </c>
      <c r="B599" s="5" t="s">
        <v>179</v>
      </c>
      <c r="C599" s="5" t="s">
        <v>175</v>
      </c>
      <c r="D599" s="5" t="s">
        <v>928</v>
      </c>
      <c r="E599" s="6">
        <v>42457</v>
      </c>
      <c r="F599" s="7">
        <f t="shared" ca="1" si="69"/>
        <v>9</v>
      </c>
      <c r="G599" s="5">
        <v>4</v>
      </c>
      <c r="H599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599" s="57">
        <v>8.8641050000000003</v>
      </c>
      <c r="J599" s="34">
        <v>0.66856199999999999</v>
      </c>
      <c r="K599" s="34">
        <f t="shared" si="70"/>
        <v>9.532667</v>
      </c>
      <c r="L599" s="67">
        <f t="shared" si="74"/>
        <v>3.4957139169593032E-4</v>
      </c>
      <c r="M599" s="34">
        <v>31.230889000000001</v>
      </c>
      <c r="N599" s="79">
        <f t="shared" si="75"/>
        <v>5.848675598197217E-4</v>
      </c>
      <c r="O599" s="80">
        <v>1452</v>
      </c>
      <c r="P599" s="68">
        <f>Table14[[#This Row],[Customer Regisered on MB]]/$O$1</f>
        <v>4.916668895872605E-4</v>
      </c>
      <c r="Q599" s="194">
        <v>17</v>
      </c>
      <c r="R599" s="107">
        <v>123</v>
      </c>
      <c r="S599" s="107">
        <v>4</v>
      </c>
      <c r="T599" s="107">
        <v>4</v>
      </c>
      <c r="U599" s="195">
        <v>0</v>
      </c>
      <c r="V599" s="16">
        <f>SUM(Table14[[#This Row],[MB Registration]:[Standalone upsell + Rnwl]])</f>
        <v>148</v>
      </c>
      <c r="W599" s="8">
        <v>147</v>
      </c>
      <c r="X599" s="9">
        <f t="shared" si="71"/>
        <v>6.7567567567567988E-3</v>
      </c>
      <c r="Y599" s="8">
        <f t="shared" si="72"/>
        <v>1</v>
      </c>
      <c r="Z599" s="42" t="str">
        <f t="shared" si="73"/>
        <v>C. 100-250</v>
      </c>
      <c r="AA599" s="197">
        <v>147</v>
      </c>
      <c r="AB599" s="85">
        <f>IFERROR(Table14[[#This Row],[Phone number available]]/Table14[[#This Row],[Distinct leads]],0)</f>
        <v>1</v>
      </c>
      <c r="AC599" s="84">
        <v>62</v>
      </c>
      <c r="AD599" s="100">
        <f>IFERROR(Table14[[#This Row],[Email available]]/Table14[[#This Row],[Distinct leads]],0)</f>
        <v>0.42176870748299322</v>
      </c>
      <c r="AE599" s="81">
        <v>7</v>
      </c>
      <c r="AF599" s="102">
        <f>IFERROR(Table14[[#This Row],[HNI (as per customer segmentation)]]/Table14[[#This Row],[Phone number available]],0)</f>
        <v>4.7619047619047616E-2</v>
      </c>
      <c r="AG599" s="18">
        <v>75</v>
      </c>
      <c r="AH599" s="9">
        <f>IFERROR(Table14[[#This Row],[MB Registered]]/Table14[[#This Row],[Phone number available]],0)</f>
        <v>0.51020408163265307</v>
      </c>
      <c r="AI599" s="18">
        <v>21</v>
      </c>
      <c r="AJ599" s="9">
        <f>IFERROR(Table14[[#This Row],[IB Registered]]/Table14[[#This Row],[Phone number available]],0)</f>
        <v>0.14285714285714285</v>
      </c>
      <c r="AK599" s="18">
        <v>103</v>
      </c>
      <c r="AL599" s="9">
        <f>IFERROR(Table14[[#This Row],[MB Eligible]]/Table14[[#This Row],[Phone number available]],0)</f>
        <v>0.70068027210884354</v>
      </c>
      <c r="AM599" s="18">
        <v>61</v>
      </c>
      <c r="AN599" s="82">
        <f>IFERROR(Table14[[#This Row],[IB Eligible]]/Table14[[#This Row],[Phone number available]],0)</f>
        <v>0.41496598639455784</v>
      </c>
      <c r="AO599" s="98">
        <f>Table14[[#This Row],[Phone number available]]/$AT$2</f>
        <v>0.25520833333333331</v>
      </c>
    </row>
    <row r="600" spans="1:41" x14ac:dyDescent="0.35">
      <c r="A600" s="11">
        <v>631</v>
      </c>
      <c r="B600" s="5" t="s">
        <v>181</v>
      </c>
      <c r="C600" s="5" t="s">
        <v>175</v>
      </c>
      <c r="D600" s="5" t="s">
        <v>929</v>
      </c>
      <c r="E600" s="6">
        <v>42625</v>
      </c>
      <c r="F600" s="7">
        <f t="shared" ca="1" si="69"/>
        <v>8</v>
      </c>
      <c r="G600" s="5">
        <v>4</v>
      </c>
      <c r="H600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00" s="57">
        <v>8.5512630000000005</v>
      </c>
      <c r="J600" s="34">
        <v>0.92488599999999999</v>
      </c>
      <c r="K600" s="34">
        <f t="shared" si="70"/>
        <v>9.4761490000000013</v>
      </c>
      <c r="L600" s="67">
        <f t="shared" si="74"/>
        <v>3.4749882628313768E-4</v>
      </c>
      <c r="M600" s="34">
        <v>5.883534</v>
      </c>
      <c r="N600" s="79">
        <f t="shared" si="75"/>
        <v>1.1018220370532412E-4</v>
      </c>
      <c r="O600" s="80">
        <v>2647</v>
      </c>
      <c r="P600" s="68">
        <f>Table14[[#This Row],[Customer Regisered on MB]]/$O$1</f>
        <v>8.9631009417181725E-4</v>
      </c>
      <c r="Q600" s="194">
        <v>56</v>
      </c>
      <c r="R600" s="107">
        <v>30</v>
      </c>
      <c r="S600" s="107">
        <v>21</v>
      </c>
      <c r="T600" s="107">
        <v>1</v>
      </c>
      <c r="U600" s="195">
        <v>0</v>
      </c>
      <c r="V600" s="16">
        <f>SUM(Table14[[#This Row],[MB Registration]:[Standalone upsell + Rnwl]])</f>
        <v>108</v>
      </c>
      <c r="W600" s="8">
        <v>112</v>
      </c>
      <c r="X600" s="9">
        <f t="shared" si="71"/>
        <v>-3.7037037037036979E-2</v>
      </c>
      <c r="Y600" s="8">
        <f t="shared" si="72"/>
        <v>-4</v>
      </c>
      <c r="Z600" s="42" t="str">
        <f t="shared" si="73"/>
        <v>C. 100-250</v>
      </c>
      <c r="AA600" s="197">
        <v>112</v>
      </c>
      <c r="AB600" s="85">
        <f>IFERROR(Table14[[#This Row],[Phone number available]]/Table14[[#This Row],[Distinct leads]],0)</f>
        <v>1</v>
      </c>
      <c r="AC600" s="84">
        <v>31</v>
      </c>
      <c r="AD600" s="100">
        <f>IFERROR(Table14[[#This Row],[Email available]]/Table14[[#This Row],[Distinct leads]],0)</f>
        <v>0.2767857142857143</v>
      </c>
      <c r="AE600" s="81">
        <v>1</v>
      </c>
      <c r="AF600" s="102">
        <f>IFERROR(Table14[[#This Row],[HNI (as per customer segmentation)]]/Table14[[#This Row],[Phone number available]],0)</f>
        <v>8.9285714285714281E-3</v>
      </c>
      <c r="AG600" s="18">
        <v>34</v>
      </c>
      <c r="AH600" s="9">
        <f>IFERROR(Table14[[#This Row],[MB Registered]]/Table14[[#This Row],[Phone number available]],0)</f>
        <v>0.30357142857142855</v>
      </c>
      <c r="AI600" s="18">
        <v>9</v>
      </c>
      <c r="AJ600" s="9">
        <f>IFERROR(Table14[[#This Row],[IB Registered]]/Table14[[#This Row],[Phone number available]],0)</f>
        <v>8.0357142857142863E-2</v>
      </c>
      <c r="AK600" s="18">
        <v>91</v>
      </c>
      <c r="AL600" s="9">
        <f>IFERROR(Table14[[#This Row],[MB Eligible]]/Table14[[#This Row],[Phone number available]],0)</f>
        <v>0.8125</v>
      </c>
      <c r="AM600" s="18">
        <v>26</v>
      </c>
      <c r="AN600" s="82">
        <f>IFERROR(Table14[[#This Row],[IB Eligible]]/Table14[[#This Row],[Phone number available]],0)</f>
        <v>0.23214285714285715</v>
      </c>
      <c r="AO600" s="98">
        <f>Table14[[#This Row],[Phone number available]]/$AT$2</f>
        <v>0.19444444444444445</v>
      </c>
    </row>
    <row r="601" spans="1:41" x14ac:dyDescent="0.35">
      <c r="A601" s="11">
        <v>632</v>
      </c>
      <c r="B601" s="5" t="s">
        <v>314</v>
      </c>
      <c r="C601" s="5" t="s">
        <v>356</v>
      </c>
      <c r="D601" s="5" t="s">
        <v>930</v>
      </c>
      <c r="E601" s="6">
        <v>42621</v>
      </c>
      <c r="F601" s="7">
        <f t="shared" ca="1" si="69"/>
        <v>8</v>
      </c>
      <c r="G601" s="5">
        <v>6</v>
      </c>
      <c r="H60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01" s="57">
        <v>12.11064</v>
      </c>
      <c r="J601" s="34">
        <v>1.0998019999999999</v>
      </c>
      <c r="K601" s="34">
        <f t="shared" si="70"/>
        <v>13.210442</v>
      </c>
      <c r="L601" s="67">
        <f t="shared" si="74"/>
        <v>4.8443867753466787E-4</v>
      </c>
      <c r="M601" s="34">
        <v>12.450499000000001</v>
      </c>
      <c r="N601" s="79">
        <f t="shared" si="75"/>
        <v>2.3316316639810942E-4</v>
      </c>
      <c r="O601" s="80">
        <v>4900</v>
      </c>
      <c r="P601" s="68">
        <f>Table14[[#This Row],[Customer Regisered on MB]]/$O$1</f>
        <v>1.6592064455768435E-3</v>
      </c>
      <c r="Q601" s="194">
        <v>177</v>
      </c>
      <c r="R601" s="107">
        <v>58</v>
      </c>
      <c r="S601" s="107">
        <v>5</v>
      </c>
      <c r="T601" s="107">
        <v>3</v>
      </c>
      <c r="U601" s="195">
        <v>0</v>
      </c>
      <c r="V601" s="16">
        <f>SUM(Table14[[#This Row],[MB Registration]:[Standalone upsell + Rnwl]])</f>
        <v>243</v>
      </c>
      <c r="W601" s="8">
        <v>248</v>
      </c>
      <c r="X601" s="9">
        <f t="shared" si="71"/>
        <v>-2.0576131687242816E-2</v>
      </c>
      <c r="Y601" s="8">
        <f t="shared" si="72"/>
        <v>-5</v>
      </c>
      <c r="Z601" s="42" t="str">
        <f t="shared" si="73"/>
        <v>C. 100-250</v>
      </c>
      <c r="AA601" s="197">
        <v>248</v>
      </c>
      <c r="AB601" s="85">
        <f>IFERROR(Table14[[#This Row],[Phone number available]]/Table14[[#This Row],[Distinct leads]],0)</f>
        <v>1</v>
      </c>
      <c r="AC601" s="84">
        <v>51</v>
      </c>
      <c r="AD601" s="100">
        <f>IFERROR(Table14[[#This Row],[Email available]]/Table14[[#This Row],[Distinct leads]],0)</f>
        <v>0.20564516129032259</v>
      </c>
      <c r="AE601" s="81">
        <v>7</v>
      </c>
      <c r="AF601" s="102">
        <f>IFERROR(Table14[[#This Row],[HNI (as per customer segmentation)]]/Table14[[#This Row],[Phone number available]],0)</f>
        <v>2.8225806451612902E-2</v>
      </c>
      <c r="AG601" s="18">
        <v>50</v>
      </c>
      <c r="AH601" s="9">
        <f>IFERROR(Table14[[#This Row],[MB Registered]]/Table14[[#This Row],[Phone number available]],0)</f>
        <v>0.20161290322580644</v>
      </c>
      <c r="AI601" s="18">
        <v>33</v>
      </c>
      <c r="AJ601" s="9">
        <f>IFERROR(Table14[[#This Row],[IB Registered]]/Table14[[#This Row],[Phone number available]],0)</f>
        <v>0.13306451612903225</v>
      </c>
      <c r="AK601" s="18">
        <v>226</v>
      </c>
      <c r="AL601" s="9">
        <f>IFERROR(Table14[[#This Row],[MB Eligible]]/Table14[[#This Row],[Phone number available]],0)</f>
        <v>0.91129032258064513</v>
      </c>
      <c r="AM601" s="18">
        <v>58</v>
      </c>
      <c r="AN601" s="82">
        <f>IFERROR(Table14[[#This Row],[IB Eligible]]/Table14[[#This Row],[Phone number available]],0)</f>
        <v>0.23387096774193547</v>
      </c>
      <c r="AO601" s="98">
        <f>Table14[[#This Row],[Phone number available]]/$AT$2</f>
        <v>0.43055555555555558</v>
      </c>
    </row>
    <row r="602" spans="1:41" x14ac:dyDescent="0.35">
      <c r="A602" s="11">
        <v>634</v>
      </c>
      <c r="B602" s="5" t="s">
        <v>313</v>
      </c>
      <c r="C602" s="5" t="s">
        <v>340</v>
      </c>
      <c r="D602" s="5" t="s">
        <v>932</v>
      </c>
      <c r="E602" s="6">
        <v>42779</v>
      </c>
      <c r="F602" s="7">
        <f t="shared" ca="1" si="69"/>
        <v>8</v>
      </c>
      <c r="G602" s="5">
        <v>4</v>
      </c>
      <c r="H602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02" s="57">
        <v>7.0740610000000004</v>
      </c>
      <c r="J602" s="34">
        <v>1.364034</v>
      </c>
      <c r="K602" s="34">
        <f t="shared" si="70"/>
        <v>8.4380950000000006</v>
      </c>
      <c r="L602" s="67">
        <f t="shared" si="74"/>
        <v>3.094324612841791E-4</v>
      </c>
      <c r="M602" s="34">
        <v>7.8300929999999997</v>
      </c>
      <c r="N602" s="79">
        <f t="shared" si="75"/>
        <v>1.4663583179049062E-4</v>
      </c>
      <c r="O602" s="80">
        <v>2085</v>
      </c>
      <c r="P602" s="68">
        <f>Table14[[#This Row],[Customer Regisered on MB]]/$O$1</f>
        <v>7.06009273270963E-4</v>
      </c>
      <c r="Q602" s="194">
        <v>55</v>
      </c>
      <c r="R602" s="107">
        <v>48</v>
      </c>
      <c r="S602" s="107">
        <v>11</v>
      </c>
      <c r="T602" s="107">
        <v>1</v>
      </c>
      <c r="U602" s="195">
        <v>0</v>
      </c>
      <c r="V602" s="16">
        <f>SUM(Table14[[#This Row],[MB Registration]:[Standalone upsell + Rnwl]])</f>
        <v>115</v>
      </c>
      <c r="W602" s="8">
        <v>118</v>
      </c>
      <c r="X602" s="9">
        <f t="shared" si="71"/>
        <v>-2.6086956521739202E-2</v>
      </c>
      <c r="Y602" s="8">
        <f t="shared" si="72"/>
        <v>-3</v>
      </c>
      <c r="Z602" s="42" t="str">
        <f t="shared" si="73"/>
        <v>C. 100-250</v>
      </c>
      <c r="AA602" s="197">
        <v>118</v>
      </c>
      <c r="AB602" s="85">
        <f>IFERROR(Table14[[#This Row],[Phone number available]]/Table14[[#This Row],[Distinct leads]],0)</f>
        <v>1</v>
      </c>
      <c r="AC602" s="84">
        <v>38</v>
      </c>
      <c r="AD602" s="100">
        <f>IFERROR(Table14[[#This Row],[Email available]]/Table14[[#This Row],[Distinct leads]],0)</f>
        <v>0.32203389830508472</v>
      </c>
      <c r="AE602" s="81">
        <v>11</v>
      </c>
      <c r="AF602" s="102">
        <f>IFERROR(Table14[[#This Row],[HNI (as per customer segmentation)]]/Table14[[#This Row],[Phone number available]],0)</f>
        <v>9.3220338983050849E-2</v>
      </c>
      <c r="AG602" s="18">
        <v>46</v>
      </c>
      <c r="AH602" s="9">
        <f>IFERROR(Table14[[#This Row],[MB Registered]]/Table14[[#This Row],[Phone number available]],0)</f>
        <v>0.38983050847457629</v>
      </c>
      <c r="AI602" s="18">
        <v>24</v>
      </c>
      <c r="AJ602" s="9">
        <f>IFERROR(Table14[[#This Row],[IB Registered]]/Table14[[#This Row],[Phone number available]],0)</f>
        <v>0.20338983050847459</v>
      </c>
      <c r="AK602" s="18">
        <v>101</v>
      </c>
      <c r="AL602" s="9">
        <f>IFERROR(Table14[[#This Row],[MB Eligible]]/Table14[[#This Row],[Phone number available]],0)</f>
        <v>0.85593220338983056</v>
      </c>
      <c r="AM602" s="18">
        <v>43</v>
      </c>
      <c r="AN602" s="82">
        <f>IFERROR(Table14[[#This Row],[IB Eligible]]/Table14[[#This Row],[Phone number available]],0)</f>
        <v>0.36440677966101692</v>
      </c>
      <c r="AO602" s="98">
        <f>Table14[[#This Row],[Phone number available]]/$AT$2</f>
        <v>0.2048611111111111</v>
      </c>
    </row>
    <row r="603" spans="1:41" x14ac:dyDescent="0.35">
      <c r="A603" s="11">
        <v>635</v>
      </c>
      <c r="B603" s="5" t="s">
        <v>316</v>
      </c>
      <c r="C603" s="5" t="s">
        <v>340</v>
      </c>
      <c r="D603" s="5" t="s">
        <v>933</v>
      </c>
      <c r="E603" s="6">
        <v>42796</v>
      </c>
      <c r="F603" s="7">
        <f t="shared" ca="1" si="69"/>
        <v>8</v>
      </c>
      <c r="G603" s="5">
        <v>4</v>
      </c>
      <c r="H603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03" s="57">
        <v>6.0224250000000001</v>
      </c>
      <c r="J603" s="34">
        <v>2.5655230000000002</v>
      </c>
      <c r="K603" s="34">
        <f t="shared" si="70"/>
        <v>8.5879480000000008</v>
      </c>
      <c r="L603" s="67">
        <f t="shared" si="74"/>
        <v>3.1492770430062038E-4</v>
      </c>
      <c r="M603" s="34">
        <v>7.1516039999999998</v>
      </c>
      <c r="N603" s="79">
        <f t="shared" si="75"/>
        <v>1.3392962269748263E-4</v>
      </c>
      <c r="O603" s="80">
        <v>3782</v>
      </c>
      <c r="P603" s="68">
        <f>Table14[[#This Row],[Customer Regisered on MB]]/$O$1</f>
        <v>1.2806364851370656E-3</v>
      </c>
      <c r="Q603" s="194">
        <v>14</v>
      </c>
      <c r="R603" s="107">
        <v>64</v>
      </c>
      <c r="S603" s="107">
        <v>12</v>
      </c>
      <c r="T603" s="107">
        <v>2</v>
      </c>
      <c r="U603" s="195">
        <v>0</v>
      </c>
      <c r="V603" s="16">
        <f>SUM(Table14[[#This Row],[MB Registration]:[Standalone upsell + Rnwl]])</f>
        <v>92</v>
      </c>
      <c r="W603" s="8">
        <v>93</v>
      </c>
      <c r="X603" s="9">
        <f t="shared" si="71"/>
        <v>-1.0869565217391353E-2</v>
      </c>
      <c r="Y603" s="8">
        <f t="shared" si="72"/>
        <v>-1</v>
      </c>
      <c r="Z603" s="42" t="str">
        <f t="shared" si="73"/>
        <v>B. 50-100</v>
      </c>
      <c r="AA603" s="197">
        <v>93</v>
      </c>
      <c r="AB603" s="85">
        <f>IFERROR(Table14[[#This Row],[Phone number available]]/Table14[[#This Row],[Distinct leads]],0)</f>
        <v>1</v>
      </c>
      <c r="AC603" s="84">
        <v>46</v>
      </c>
      <c r="AD603" s="100">
        <f>IFERROR(Table14[[#This Row],[Email available]]/Table14[[#This Row],[Distinct leads]],0)</f>
        <v>0.4946236559139785</v>
      </c>
      <c r="AE603" s="81">
        <v>7</v>
      </c>
      <c r="AF603" s="102">
        <f>IFERROR(Table14[[#This Row],[HNI (as per customer segmentation)]]/Table14[[#This Row],[Phone number available]],0)</f>
        <v>7.5268817204301078E-2</v>
      </c>
      <c r="AG603" s="18">
        <v>69</v>
      </c>
      <c r="AH603" s="9">
        <f>IFERROR(Table14[[#This Row],[MB Registered]]/Table14[[#This Row],[Phone number available]],0)</f>
        <v>0.74193548387096775</v>
      </c>
      <c r="AI603" s="18">
        <v>26</v>
      </c>
      <c r="AJ603" s="9">
        <f>IFERROR(Table14[[#This Row],[IB Registered]]/Table14[[#This Row],[Phone number available]],0)</f>
        <v>0.27956989247311825</v>
      </c>
      <c r="AK603" s="18">
        <v>78</v>
      </c>
      <c r="AL603" s="9">
        <f>IFERROR(Table14[[#This Row],[MB Eligible]]/Table14[[#This Row],[Phone number available]],0)</f>
        <v>0.83870967741935487</v>
      </c>
      <c r="AM603" s="18">
        <v>46</v>
      </c>
      <c r="AN603" s="82">
        <f>IFERROR(Table14[[#This Row],[IB Eligible]]/Table14[[#This Row],[Phone number available]],0)</f>
        <v>0.4946236559139785</v>
      </c>
      <c r="AO603" s="98">
        <f>Table14[[#This Row],[Phone number available]]/$AT$2</f>
        <v>0.16145833333333334</v>
      </c>
    </row>
    <row r="604" spans="1:41" x14ac:dyDescent="0.35">
      <c r="A604" s="11">
        <v>636</v>
      </c>
      <c r="B604" s="5" t="s">
        <v>190</v>
      </c>
      <c r="C604" s="5" t="s">
        <v>343</v>
      </c>
      <c r="D604" s="5" t="s">
        <v>934</v>
      </c>
      <c r="E604" s="6">
        <v>42793</v>
      </c>
      <c r="F604" s="7">
        <f t="shared" ca="1" si="69"/>
        <v>8</v>
      </c>
      <c r="G604" s="5">
        <v>3</v>
      </c>
      <c r="H604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04" s="57">
        <v>8.2187420000000007</v>
      </c>
      <c r="J604" s="34">
        <v>0.17355899999999999</v>
      </c>
      <c r="K604" s="34">
        <f t="shared" si="70"/>
        <v>8.3923009999999998</v>
      </c>
      <c r="L604" s="67">
        <f t="shared" si="74"/>
        <v>3.0775315450556992E-4</v>
      </c>
      <c r="M604" s="34">
        <v>4.8423990000000003</v>
      </c>
      <c r="N604" s="79">
        <f t="shared" si="75"/>
        <v>9.0684645153823852E-5</v>
      </c>
      <c r="O604" s="80">
        <v>1802</v>
      </c>
      <c r="P604" s="68">
        <f>Table14[[#This Row],[Customer Regisered on MB]]/$O$1</f>
        <v>6.1018163569989225E-4</v>
      </c>
      <c r="Q604" s="194">
        <v>59</v>
      </c>
      <c r="R604" s="107">
        <v>45</v>
      </c>
      <c r="S604" s="107">
        <v>3</v>
      </c>
      <c r="T604" s="107">
        <v>0</v>
      </c>
      <c r="U604" s="195">
        <v>0</v>
      </c>
      <c r="V604" s="16">
        <f>SUM(Table14[[#This Row],[MB Registration]:[Standalone upsell + Rnwl]])</f>
        <v>107</v>
      </c>
      <c r="W604" s="8">
        <v>110</v>
      </c>
      <c r="X604" s="9">
        <f t="shared" si="71"/>
        <v>-2.8037383177569986E-2</v>
      </c>
      <c r="Y604" s="8">
        <f t="shared" si="72"/>
        <v>-3</v>
      </c>
      <c r="Z604" s="42" t="str">
        <f t="shared" si="73"/>
        <v>C. 100-250</v>
      </c>
      <c r="AA604" s="197">
        <v>110</v>
      </c>
      <c r="AB604" s="85">
        <f>IFERROR(Table14[[#This Row],[Phone number available]]/Table14[[#This Row],[Distinct leads]],0)</f>
        <v>1</v>
      </c>
      <c r="AC604" s="84">
        <v>13</v>
      </c>
      <c r="AD604" s="100">
        <f>IFERROR(Table14[[#This Row],[Email available]]/Table14[[#This Row],[Distinct leads]],0)</f>
        <v>0.11818181818181818</v>
      </c>
      <c r="AE604" s="81">
        <v>0</v>
      </c>
      <c r="AF604" s="102">
        <f>IFERROR(Table14[[#This Row],[HNI (as per customer segmentation)]]/Table14[[#This Row],[Phone number available]],0)</f>
        <v>0</v>
      </c>
      <c r="AG604" s="18">
        <v>24</v>
      </c>
      <c r="AH604" s="9">
        <f>IFERROR(Table14[[#This Row],[MB Registered]]/Table14[[#This Row],[Phone number available]],0)</f>
        <v>0.21818181818181817</v>
      </c>
      <c r="AI604" s="18">
        <v>2</v>
      </c>
      <c r="AJ604" s="9">
        <f>IFERROR(Table14[[#This Row],[IB Registered]]/Table14[[#This Row],[Phone number available]],0)</f>
        <v>1.8181818181818181E-2</v>
      </c>
      <c r="AK604" s="18">
        <v>97</v>
      </c>
      <c r="AL604" s="9">
        <f>IFERROR(Table14[[#This Row],[MB Eligible]]/Table14[[#This Row],[Phone number available]],0)</f>
        <v>0.88181818181818183</v>
      </c>
      <c r="AM604" s="18">
        <v>13</v>
      </c>
      <c r="AN604" s="82">
        <f>IFERROR(Table14[[#This Row],[IB Eligible]]/Table14[[#This Row],[Phone number available]],0)</f>
        <v>0.11818181818181818</v>
      </c>
      <c r="AO604" s="98">
        <f>Table14[[#This Row],[Phone number available]]/$AT$2</f>
        <v>0.19097222222222221</v>
      </c>
    </row>
    <row r="605" spans="1:41" x14ac:dyDescent="0.35">
      <c r="A605" s="11">
        <v>637</v>
      </c>
      <c r="B605" s="5" t="s">
        <v>316</v>
      </c>
      <c r="C605" s="5" t="s">
        <v>340</v>
      </c>
      <c r="D605" s="5" t="s">
        <v>935</v>
      </c>
      <c r="E605" s="6">
        <v>43033</v>
      </c>
      <c r="F605" s="7">
        <f t="shared" ca="1" si="69"/>
        <v>7</v>
      </c>
      <c r="G605" s="5">
        <v>3</v>
      </c>
      <c r="H605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05" s="57">
        <v>4.0147279999999999</v>
      </c>
      <c r="J605" s="34">
        <v>2.4369190000000001</v>
      </c>
      <c r="K605" s="34">
        <f t="shared" si="70"/>
        <v>6.4516469999999995</v>
      </c>
      <c r="L605" s="67">
        <f t="shared" si="74"/>
        <v>2.3658764336579403E-4</v>
      </c>
      <c r="M605" s="34">
        <v>8.2865249999999993</v>
      </c>
      <c r="N605" s="79">
        <f t="shared" si="75"/>
        <v>1.5518353179556042E-4</v>
      </c>
      <c r="O605" s="80">
        <v>2429</v>
      </c>
      <c r="P605" s="68">
        <f>Table14[[#This Row],[Customer Regisered on MB]]/$O$1</f>
        <v>8.224923380216638E-4</v>
      </c>
      <c r="Q605" s="194">
        <v>12</v>
      </c>
      <c r="R605" s="107">
        <v>44</v>
      </c>
      <c r="S605" s="107">
        <v>5</v>
      </c>
      <c r="T605" s="107">
        <v>5</v>
      </c>
      <c r="U605" s="195">
        <v>0</v>
      </c>
      <c r="V605" s="16">
        <f>SUM(Table14[[#This Row],[MB Registration]:[Standalone upsell + Rnwl]])</f>
        <v>66</v>
      </c>
      <c r="W605" s="8">
        <v>64</v>
      </c>
      <c r="X605" s="9">
        <f t="shared" si="71"/>
        <v>3.0303030303030276E-2</v>
      </c>
      <c r="Y605" s="8">
        <f t="shared" si="72"/>
        <v>2</v>
      </c>
      <c r="Z605" s="42" t="str">
        <f t="shared" si="73"/>
        <v>B. 50-100</v>
      </c>
      <c r="AA605" s="197">
        <v>64</v>
      </c>
      <c r="AB605" s="85">
        <f>IFERROR(Table14[[#This Row],[Phone number available]]/Table14[[#This Row],[Distinct leads]],0)</f>
        <v>1</v>
      </c>
      <c r="AC605" s="84">
        <v>32</v>
      </c>
      <c r="AD605" s="100">
        <f>IFERROR(Table14[[#This Row],[Email available]]/Table14[[#This Row],[Distinct leads]],0)</f>
        <v>0.5</v>
      </c>
      <c r="AE605" s="81">
        <v>7</v>
      </c>
      <c r="AF605" s="102">
        <f>IFERROR(Table14[[#This Row],[HNI (as per customer segmentation)]]/Table14[[#This Row],[Phone number available]],0)</f>
        <v>0.109375</v>
      </c>
      <c r="AG605" s="18">
        <v>45</v>
      </c>
      <c r="AH605" s="9">
        <f>IFERROR(Table14[[#This Row],[MB Registered]]/Table14[[#This Row],[Phone number available]],0)</f>
        <v>0.703125</v>
      </c>
      <c r="AI605" s="18">
        <v>12</v>
      </c>
      <c r="AJ605" s="9">
        <f>IFERROR(Table14[[#This Row],[IB Registered]]/Table14[[#This Row],[Phone number available]],0)</f>
        <v>0.1875</v>
      </c>
      <c r="AK605" s="18">
        <v>56</v>
      </c>
      <c r="AL605" s="9">
        <f>IFERROR(Table14[[#This Row],[MB Eligible]]/Table14[[#This Row],[Phone number available]],0)</f>
        <v>0.875</v>
      </c>
      <c r="AM605" s="18">
        <v>31</v>
      </c>
      <c r="AN605" s="82">
        <f>IFERROR(Table14[[#This Row],[IB Eligible]]/Table14[[#This Row],[Phone number available]],0)</f>
        <v>0.484375</v>
      </c>
      <c r="AO605" s="98">
        <f>Table14[[#This Row],[Phone number available]]/$AT$2</f>
        <v>0.1111111111111111</v>
      </c>
    </row>
    <row r="606" spans="1:41" x14ac:dyDescent="0.35">
      <c r="A606" s="11">
        <v>638</v>
      </c>
      <c r="B606" s="5" t="s">
        <v>316</v>
      </c>
      <c r="C606" s="5" t="s">
        <v>340</v>
      </c>
      <c r="D606" s="5" t="s">
        <v>936</v>
      </c>
      <c r="E606" s="6">
        <v>42824</v>
      </c>
      <c r="F606" s="7">
        <f t="shared" ca="1" si="69"/>
        <v>8</v>
      </c>
      <c r="G606" s="5">
        <v>4</v>
      </c>
      <c r="H606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06" s="57">
        <v>9.1660129999999995</v>
      </c>
      <c r="J606" s="34">
        <v>2.1807150000000002</v>
      </c>
      <c r="K606" s="34">
        <f t="shared" si="70"/>
        <v>11.346727999999999</v>
      </c>
      <c r="L606" s="67">
        <f t="shared" si="74"/>
        <v>4.1609462474197196E-4</v>
      </c>
      <c r="M606" s="34">
        <v>4.2279450000000001</v>
      </c>
      <c r="N606" s="79">
        <f t="shared" si="75"/>
        <v>7.9177633246430896E-5</v>
      </c>
      <c r="O606" s="80">
        <v>3593</v>
      </c>
      <c r="P606" s="68">
        <f>Table14[[#This Row],[Customer Regisered on MB]]/$O$1</f>
        <v>1.2166385222362446E-3</v>
      </c>
      <c r="Q606" s="194">
        <v>18</v>
      </c>
      <c r="R606" s="107">
        <v>57</v>
      </c>
      <c r="S606" s="107">
        <v>7</v>
      </c>
      <c r="T606" s="107">
        <v>1</v>
      </c>
      <c r="U606" s="195">
        <v>0</v>
      </c>
      <c r="V606" s="16">
        <f>SUM(Table14[[#This Row],[MB Registration]:[Standalone upsell + Rnwl]])</f>
        <v>83</v>
      </c>
      <c r="W606" s="8">
        <v>83</v>
      </c>
      <c r="X606" s="9">
        <f t="shared" si="71"/>
        <v>0</v>
      </c>
      <c r="Y606" s="8">
        <f t="shared" si="72"/>
        <v>0</v>
      </c>
      <c r="Z606" s="42" t="str">
        <f t="shared" si="73"/>
        <v>B. 50-100</v>
      </c>
      <c r="AA606" s="197">
        <v>83</v>
      </c>
      <c r="AB606" s="85">
        <f>IFERROR(Table14[[#This Row],[Phone number available]]/Table14[[#This Row],[Distinct leads]],0)</f>
        <v>1</v>
      </c>
      <c r="AC606" s="84">
        <v>53</v>
      </c>
      <c r="AD606" s="100">
        <f>IFERROR(Table14[[#This Row],[Email available]]/Table14[[#This Row],[Distinct leads]],0)</f>
        <v>0.63855421686746983</v>
      </c>
      <c r="AE606" s="81">
        <v>4</v>
      </c>
      <c r="AF606" s="102">
        <f>IFERROR(Table14[[#This Row],[HNI (as per customer segmentation)]]/Table14[[#This Row],[Phone number available]],0)</f>
        <v>4.8192771084337352E-2</v>
      </c>
      <c r="AG606" s="18">
        <v>51</v>
      </c>
      <c r="AH606" s="9">
        <f>IFERROR(Table14[[#This Row],[MB Registered]]/Table14[[#This Row],[Phone number available]],0)</f>
        <v>0.61445783132530118</v>
      </c>
      <c r="AI606" s="18">
        <v>18</v>
      </c>
      <c r="AJ606" s="9">
        <f>IFERROR(Table14[[#This Row],[IB Registered]]/Table14[[#This Row],[Phone number available]],0)</f>
        <v>0.21686746987951808</v>
      </c>
      <c r="AK606" s="18">
        <v>58</v>
      </c>
      <c r="AL606" s="9">
        <f>IFERROR(Table14[[#This Row],[MB Eligible]]/Table14[[#This Row],[Phone number available]],0)</f>
        <v>0.6987951807228916</v>
      </c>
      <c r="AM606" s="18">
        <v>46</v>
      </c>
      <c r="AN606" s="82">
        <f>IFERROR(Table14[[#This Row],[IB Eligible]]/Table14[[#This Row],[Phone number available]],0)</f>
        <v>0.55421686746987953</v>
      </c>
      <c r="AO606" s="98">
        <f>Table14[[#This Row],[Phone number available]]/$AT$2</f>
        <v>0.14409722222222221</v>
      </c>
    </row>
    <row r="607" spans="1:41" x14ac:dyDescent="0.35">
      <c r="A607" s="11">
        <v>640</v>
      </c>
      <c r="B607" s="5" t="s">
        <v>179</v>
      </c>
      <c r="C607" s="5" t="s">
        <v>175</v>
      </c>
      <c r="D607" s="5" t="s">
        <v>938</v>
      </c>
      <c r="E607" s="6">
        <v>42823</v>
      </c>
      <c r="F607" s="7">
        <f t="shared" ca="1" si="69"/>
        <v>8</v>
      </c>
      <c r="G607" s="5">
        <v>4</v>
      </c>
      <c r="H607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07" s="57">
        <v>5.595218</v>
      </c>
      <c r="J607" s="34">
        <v>0.83756900000000001</v>
      </c>
      <c r="K607" s="34">
        <f t="shared" si="70"/>
        <v>6.4327870000000003</v>
      </c>
      <c r="L607" s="67">
        <f t="shared" si="74"/>
        <v>2.3589603036311754E-4</v>
      </c>
      <c r="M607" s="34">
        <v>8.1739909999999991</v>
      </c>
      <c r="N607" s="79">
        <f t="shared" si="75"/>
        <v>1.5307608343004153E-4</v>
      </c>
      <c r="O607" s="80">
        <v>2477</v>
      </c>
      <c r="P607" s="68">
        <f>Table14[[#This Row],[Customer Regisered on MB]]/$O$1</f>
        <v>8.3874578891711047E-4</v>
      </c>
      <c r="Q607" s="194">
        <v>5</v>
      </c>
      <c r="R607" s="107">
        <v>30</v>
      </c>
      <c r="S607" s="107">
        <v>2</v>
      </c>
      <c r="T607" s="107">
        <v>1</v>
      </c>
      <c r="U607" s="195">
        <v>0</v>
      </c>
      <c r="V607" s="16">
        <f>SUM(Table14[[#This Row],[MB Registration]:[Standalone upsell + Rnwl]])</f>
        <v>38</v>
      </c>
      <c r="W607" s="8">
        <v>41</v>
      </c>
      <c r="X607" s="9">
        <f t="shared" si="71"/>
        <v>-7.8947368421052655E-2</v>
      </c>
      <c r="Y607" s="8">
        <f t="shared" si="72"/>
        <v>-3</v>
      </c>
      <c r="Z607" s="42" t="str">
        <f t="shared" si="73"/>
        <v>A. Below 50</v>
      </c>
      <c r="AA607" s="197">
        <v>41</v>
      </c>
      <c r="AB607" s="85">
        <f>IFERROR(Table14[[#This Row],[Phone number available]]/Table14[[#This Row],[Distinct leads]],0)</f>
        <v>1</v>
      </c>
      <c r="AC607" s="84">
        <v>22</v>
      </c>
      <c r="AD607" s="100">
        <f>IFERROR(Table14[[#This Row],[Email available]]/Table14[[#This Row],[Distinct leads]],0)</f>
        <v>0.53658536585365857</v>
      </c>
      <c r="AE607" s="81">
        <v>4</v>
      </c>
      <c r="AF607" s="102">
        <f>IFERROR(Table14[[#This Row],[HNI (as per customer segmentation)]]/Table14[[#This Row],[Phone number available]],0)</f>
        <v>9.7560975609756101E-2</v>
      </c>
      <c r="AG607" s="18">
        <v>32</v>
      </c>
      <c r="AH607" s="9">
        <f>IFERROR(Table14[[#This Row],[MB Registered]]/Table14[[#This Row],[Phone number available]],0)</f>
        <v>0.78048780487804881</v>
      </c>
      <c r="AI607" s="18">
        <v>9</v>
      </c>
      <c r="AJ607" s="9">
        <f>IFERROR(Table14[[#This Row],[IB Registered]]/Table14[[#This Row],[Phone number available]],0)</f>
        <v>0.21951219512195122</v>
      </c>
      <c r="AK607" s="18">
        <v>36</v>
      </c>
      <c r="AL607" s="9">
        <f>IFERROR(Table14[[#This Row],[MB Eligible]]/Table14[[#This Row],[Phone number available]],0)</f>
        <v>0.87804878048780488</v>
      </c>
      <c r="AM607" s="18">
        <v>20</v>
      </c>
      <c r="AN607" s="82">
        <f>IFERROR(Table14[[#This Row],[IB Eligible]]/Table14[[#This Row],[Phone number available]],0)</f>
        <v>0.48780487804878048</v>
      </c>
      <c r="AO607" s="98">
        <f>Table14[[#This Row],[Phone number available]]/$AT$2</f>
        <v>7.1180555555555552E-2</v>
      </c>
    </row>
    <row r="608" spans="1:41" x14ac:dyDescent="0.35">
      <c r="A608" s="11">
        <v>641</v>
      </c>
      <c r="B608" s="5" t="s">
        <v>179</v>
      </c>
      <c r="C608" s="5" t="s">
        <v>356</v>
      </c>
      <c r="D608" s="5" t="s">
        <v>939</v>
      </c>
      <c r="E608" s="6">
        <v>29818</v>
      </c>
      <c r="F608" s="7">
        <f t="shared" ca="1" si="69"/>
        <v>43</v>
      </c>
      <c r="G608" s="5">
        <v>7</v>
      </c>
      <c r="H60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08" s="57">
        <v>25.483609000000001</v>
      </c>
      <c r="J608" s="34">
        <v>1.139081</v>
      </c>
      <c r="K608" s="34">
        <f t="shared" si="70"/>
        <v>26.622690000000002</v>
      </c>
      <c r="L608" s="67">
        <f t="shared" si="74"/>
        <v>9.7627776088153801E-4</v>
      </c>
      <c r="M608" s="34">
        <v>16.846907999999999</v>
      </c>
      <c r="N608" s="79">
        <f t="shared" si="75"/>
        <v>3.1549566112150525E-4</v>
      </c>
      <c r="O608" s="80">
        <v>1839</v>
      </c>
      <c r="P608" s="68">
        <f>Table14[[#This Row],[Customer Regisered on MB]]/$O$1</f>
        <v>6.2271033743179903E-4</v>
      </c>
      <c r="Q608" s="194">
        <v>5</v>
      </c>
      <c r="R608" s="107">
        <v>73</v>
      </c>
      <c r="S608" s="107">
        <v>4</v>
      </c>
      <c r="T608" s="107">
        <v>5</v>
      </c>
      <c r="U608" s="195">
        <v>0</v>
      </c>
      <c r="V608" s="16">
        <f>SUM(Table14[[#This Row],[MB Registration]:[Standalone upsell + Rnwl]])</f>
        <v>87</v>
      </c>
      <c r="W608" s="8">
        <v>95</v>
      </c>
      <c r="X608" s="9">
        <f t="shared" si="71"/>
        <v>-9.1954022988505857E-2</v>
      </c>
      <c r="Y608" s="8">
        <f t="shared" si="72"/>
        <v>-8</v>
      </c>
      <c r="Z608" s="42" t="str">
        <f t="shared" si="73"/>
        <v>B. 50-100</v>
      </c>
      <c r="AA608" s="197">
        <v>95</v>
      </c>
      <c r="AB608" s="85">
        <f>IFERROR(Table14[[#This Row],[Phone number available]]/Table14[[#This Row],[Distinct leads]],0)</f>
        <v>1</v>
      </c>
      <c r="AC608" s="84">
        <v>44</v>
      </c>
      <c r="AD608" s="100">
        <f>IFERROR(Table14[[#This Row],[Email available]]/Table14[[#This Row],[Distinct leads]],0)</f>
        <v>0.4631578947368421</v>
      </c>
      <c r="AE608" s="81">
        <v>5</v>
      </c>
      <c r="AF608" s="102">
        <f>IFERROR(Table14[[#This Row],[HNI (as per customer segmentation)]]/Table14[[#This Row],[Phone number available]],0)</f>
        <v>5.2631578947368418E-2</v>
      </c>
      <c r="AG608" s="18">
        <v>61</v>
      </c>
      <c r="AH608" s="9">
        <f>IFERROR(Table14[[#This Row],[MB Registered]]/Table14[[#This Row],[Phone number available]],0)</f>
        <v>0.64210526315789473</v>
      </c>
      <c r="AI608" s="18">
        <v>17</v>
      </c>
      <c r="AJ608" s="9">
        <f>IFERROR(Table14[[#This Row],[IB Registered]]/Table14[[#This Row],[Phone number available]],0)</f>
        <v>0.17894736842105263</v>
      </c>
      <c r="AK608" s="18">
        <v>65</v>
      </c>
      <c r="AL608" s="9">
        <f>IFERROR(Table14[[#This Row],[MB Eligible]]/Table14[[#This Row],[Phone number available]],0)</f>
        <v>0.68421052631578949</v>
      </c>
      <c r="AM608" s="18">
        <v>36</v>
      </c>
      <c r="AN608" s="82">
        <f>IFERROR(Table14[[#This Row],[IB Eligible]]/Table14[[#This Row],[Phone number available]],0)</f>
        <v>0.37894736842105264</v>
      </c>
      <c r="AO608" s="98">
        <f>Table14[[#This Row],[Phone number available]]/$AT$2</f>
        <v>0.16493055555555555</v>
      </c>
    </row>
    <row r="609" spans="1:41" x14ac:dyDescent="0.35">
      <c r="A609" s="11">
        <v>642</v>
      </c>
      <c r="B609" s="5" t="s">
        <v>316</v>
      </c>
      <c r="C609" s="5" t="s">
        <v>175</v>
      </c>
      <c r="D609" s="5" t="s">
        <v>940</v>
      </c>
      <c r="E609" s="6">
        <v>42823</v>
      </c>
      <c r="F609" s="7">
        <f t="shared" ca="1" si="69"/>
        <v>8</v>
      </c>
      <c r="G609" s="5">
        <v>5</v>
      </c>
      <c r="H60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09" s="57">
        <v>8.6969159999999999</v>
      </c>
      <c r="J609" s="34">
        <v>5.3479150000000004</v>
      </c>
      <c r="K609" s="34">
        <f t="shared" si="70"/>
        <v>14.044831</v>
      </c>
      <c r="L609" s="67">
        <f t="shared" si="74"/>
        <v>5.1503646553521115E-4</v>
      </c>
      <c r="M609" s="34">
        <v>6.6046709999999997</v>
      </c>
      <c r="N609" s="79">
        <f t="shared" si="75"/>
        <v>1.2368709104572978E-4</v>
      </c>
      <c r="O609" s="80">
        <v>2979</v>
      </c>
      <c r="P609" s="68">
        <f>Table14[[#This Row],[Customer Regisered on MB]]/$O$1</f>
        <v>1.0087297961986564E-3</v>
      </c>
      <c r="Q609" s="194">
        <v>32</v>
      </c>
      <c r="R609" s="107">
        <v>39</v>
      </c>
      <c r="S609" s="107">
        <v>9</v>
      </c>
      <c r="T609" s="107">
        <v>1</v>
      </c>
      <c r="U609" s="195">
        <v>0</v>
      </c>
      <c r="V609" s="16">
        <f>SUM(Table14[[#This Row],[MB Registration]:[Standalone upsell + Rnwl]])</f>
        <v>81</v>
      </c>
      <c r="W609" s="8">
        <v>85</v>
      </c>
      <c r="X609" s="9">
        <f t="shared" si="71"/>
        <v>-4.9382716049382713E-2</v>
      </c>
      <c r="Y609" s="8">
        <f t="shared" si="72"/>
        <v>-4</v>
      </c>
      <c r="Z609" s="42" t="str">
        <f t="shared" si="73"/>
        <v>B. 50-100</v>
      </c>
      <c r="AA609" s="197">
        <v>85</v>
      </c>
      <c r="AB609" s="85">
        <f>IFERROR(Table14[[#This Row],[Phone number available]]/Table14[[#This Row],[Distinct leads]],0)</f>
        <v>1</v>
      </c>
      <c r="AC609" s="84">
        <v>29</v>
      </c>
      <c r="AD609" s="100">
        <f>IFERROR(Table14[[#This Row],[Email available]]/Table14[[#This Row],[Distinct leads]],0)</f>
        <v>0.3411764705882353</v>
      </c>
      <c r="AE609" s="81">
        <v>4</v>
      </c>
      <c r="AF609" s="102">
        <f>IFERROR(Table14[[#This Row],[HNI (as per customer segmentation)]]/Table14[[#This Row],[Phone number available]],0)</f>
        <v>4.7058823529411764E-2</v>
      </c>
      <c r="AG609" s="18">
        <v>42</v>
      </c>
      <c r="AH609" s="9">
        <f>IFERROR(Table14[[#This Row],[MB Registered]]/Table14[[#This Row],[Phone number available]],0)</f>
        <v>0.49411764705882355</v>
      </c>
      <c r="AI609" s="18">
        <v>8</v>
      </c>
      <c r="AJ609" s="9">
        <f>IFERROR(Table14[[#This Row],[IB Registered]]/Table14[[#This Row],[Phone number available]],0)</f>
        <v>9.4117647058823528E-2</v>
      </c>
      <c r="AK609" s="18">
        <v>75</v>
      </c>
      <c r="AL609" s="9">
        <f>IFERROR(Table14[[#This Row],[MB Eligible]]/Table14[[#This Row],[Phone number available]],0)</f>
        <v>0.88235294117647056</v>
      </c>
      <c r="AM609" s="18">
        <v>26</v>
      </c>
      <c r="AN609" s="82">
        <f>IFERROR(Table14[[#This Row],[IB Eligible]]/Table14[[#This Row],[Phone number available]],0)</f>
        <v>0.30588235294117649</v>
      </c>
      <c r="AO609" s="98">
        <f>Table14[[#This Row],[Phone number available]]/$AT$2</f>
        <v>0.14756944444444445</v>
      </c>
    </row>
    <row r="610" spans="1:41" x14ac:dyDescent="0.35">
      <c r="A610" s="11">
        <v>644</v>
      </c>
      <c r="B610" s="5" t="s">
        <v>179</v>
      </c>
      <c r="C610" s="5" t="s">
        <v>343</v>
      </c>
      <c r="D610" s="5" t="s">
        <v>942</v>
      </c>
      <c r="E610" s="6">
        <v>42824</v>
      </c>
      <c r="F610" s="7">
        <f t="shared" ca="1" si="69"/>
        <v>8</v>
      </c>
      <c r="G610" s="5">
        <v>4</v>
      </c>
      <c r="H610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10" s="57">
        <v>9.2099930000000008</v>
      </c>
      <c r="J610" s="34">
        <v>0.266706</v>
      </c>
      <c r="K610" s="34">
        <f t="shared" si="70"/>
        <v>9.476699</v>
      </c>
      <c r="L610" s="67">
        <f t="shared" si="74"/>
        <v>3.4751899527314141E-4</v>
      </c>
      <c r="M610" s="34">
        <v>10.905663000000001</v>
      </c>
      <c r="N610" s="79">
        <f t="shared" si="75"/>
        <v>2.0423269113556855E-4</v>
      </c>
      <c r="O610" s="80">
        <v>1951</v>
      </c>
      <c r="P610" s="68">
        <f>Table14[[#This Row],[Customer Regisered on MB]]/$O$1</f>
        <v>6.6063505618784118E-4</v>
      </c>
      <c r="Q610" s="194">
        <v>6</v>
      </c>
      <c r="R610" s="107">
        <v>85</v>
      </c>
      <c r="S610" s="107">
        <v>6</v>
      </c>
      <c r="T610" s="107">
        <v>0</v>
      </c>
      <c r="U610" s="195">
        <v>0</v>
      </c>
      <c r="V610" s="16">
        <f>SUM(Table14[[#This Row],[MB Registration]:[Standalone upsell + Rnwl]])</f>
        <v>97</v>
      </c>
      <c r="W610" s="8">
        <v>101</v>
      </c>
      <c r="X610" s="9">
        <f t="shared" si="71"/>
        <v>-4.1237113402061931E-2</v>
      </c>
      <c r="Y610" s="8">
        <f t="shared" si="72"/>
        <v>-4</v>
      </c>
      <c r="Z610" s="42" t="str">
        <f t="shared" si="73"/>
        <v>C. 100-250</v>
      </c>
      <c r="AA610" s="197">
        <v>101</v>
      </c>
      <c r="AB610" s="85">
        <f>IFERROR(Table14[[#This Row],[Phone number available]]/Table14[[#This Row],[Distinct leads]],0)</f>
        <v>1</v>
      </c>
      <c r="AC610" s="84">
        <v>40</v>
      </c>
      <c r="AD610" s="100">
        <f>IFERROR(Table14[[#This Row],[Email available]]/Table14[[#This Row],[Distinct leads]],0)</f>
        <v>0.39603960396039606</v>
      </c>
      <c r="AE610" s="81">
        <v>0</v>
      </c>
      <c r="AF610" s="102">
        <f>IFERROR(Table14[[#This Row],[HNI (as per customer segmentation)]]/Table14[[#This Row],[Phone number available]],0)</f>
        <v>0</v>
      </c>
      <c r="AG610" s="18">
        <v>80</v>
      </c>
      <c r="AH610" s="9">
        <f>IFERROR(Table14[[#This Row],[MB Registered]]/Table14[[#This Row],[Phone number available]],0)</f>
        <v>0.79207920792079212</v>
      </c>
      <c r="AI610" s="18">
        <v>11</v>
      </c>
      <c r="AJ610" s="9">
        <f>IFERROR(Table14[[#This Row],[IB Registered]]/Table14[[#This Row],[Phone number available]],0)</f>
        <v>0.10891089108910891</v>
      </c>
      <c r="AK610" s="18">
        <v>84</v>
      </c>
      <c r="AL610" s="9">
        <f>IFERROR(Table14[[#This Row],[MB Eligible]]/Table14[[#This Row],[Phone number available]],0)</f>
        <v>0.83168316831683164</v>
      </c>
      <c r="AM610" s="18">
        <v>32</v>
      </c>
      <c r="AN610" s="82">
        <f>IFERROR(Table14[[#This Row],[IB Eligible]]/Table14[[#This Row],[Phone number available]],0)</f>
        <v>0.31683168316831684</v>
      </c>
      <c r="AO610" s="98">
        <f>Table14[[#This Row],[Phone number available]]/$AT$2</f>
        <v>0.17534722222222221</v>
      </c>
    </row>
    <row r="611" spans="1:41" x14ac:dyDescent="0.35">
      <c r="A611" s="11">
        <v>645</v>
      </c>
      <c r="B611" s="5" t="s">
        <v>190</v>
      </c>
      <c r="C611" s="5" t="s">
        <v>343</v>
      </c>
      <c r="D611" s="5" t="s">
        <v>943</v>
      </c>
      <c r="E611" s="6">
        <v>42996</v>
      </c>
      <c r="F611" s="7">
        <f t="shared" ca="1" si="69"/>
        <v>7</v>
      </c>
      <c r="G611" s="5">
        <v>3</v>
      </c>
      <c r="H611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11" s="57">
        <v>8.02</v>
      </c>
      <c r="J611" s="34">
        <v>5.8243000000000003E-2</v>
      </c>
      <c r="K611" s="34">
        <f t="shared" si="70"/>
        <v>8.0782429999999987</v>
      </c>
      <c r="L611" s="67">
        <f t="shared" si="74"/>
        <v>2.9623636784626036E-4</v>
      </c>
      <c r="M611" s="34">
        <v>9.4011870000000002</v>
      </c>
      <c r="N611" s="79">
        <f t="shared" si="75"/>
        <v>1.7605804625346686E-4</v>
      </c>
      <c r="O611" s="80">
        <v>2193</v>
      </c>
      <c r="P611" s="68">
        <f>Table14[[#This Row],[Customer Regisered on MB]]/$O$1</f>
        <v>7.4257953778571791E-4</v>
      </c>
      <c r="Q611" s="194">
        <v>29</v>
      </c>
      <c r="R611" s="107">
        <v>69</v>
      </c>
      <c r="S611" s="107">
        <v>1</v>
      </c>
      <c r="T611" s="107">
        <v>0</v>
      </c>
      <c r="U611" s="195">
        <v>0</v>
      </c>
      <c r="V611" s="16">
        <f>SUM(Table14[[#This Row],[MB Registration]:[Standalone upsell + Rnwl]])</f>
        <v>99</v>
      </c>
      <c r="W611" s="8">
        <v>104</v>
      </c>
      <c r="X611" s="9">
        <f t="shared" si="71"/>
        <v>-5.0505050505050608E-2</v>
      </c>
      <c r="Y611" s="8">
        <f t="shared" si="72"/>
        <v>-5</v>
      </c>
      <c r="Z611" s="42" t="str">
        <f t="shared" si="73"/>
        <v>C. 100-250</v>
      </c>
      <c r="AA611" s="197">
        <v>104</v>
      </c>
      <c r="AB611" s="85">
        <f>IFERROR(Table14[[#This Row],[Phone number available]]/Table14[[#This Row],[Distinct leads]],0)</f>
        <v>1</v>
      </c>
      <c r="AC611" s="84">
        <v>25</v>
      </c>
      <c r="AD611" s="100">
        <f>IFERROR(Table14[[#This Row],[Email available]]/Table14[[#This Row],[Distinct leads]],0)</f>
        <v>0.24038461538461539</v>
      </c>
      <c r="AE611" s="81">
        <v>6</v>
      </c>
      <c r="AF611" s="102">
        <f>IFERROR(Table14[[#This Row],[HNI (as per customer segmentation)]]/Table14[[#This Row],[Phone number available]],0)</f>
        <v>5.7692307692307696E-2</v>
      </c>
      <c r="AG611" s="18">
        <v>44</v>
      </c>
      <c r="AH611" s="9">
        <f>IFERROR(Table14[[#This Row],[MB Registered]]/Table14[[#This Row],[Phone number available]],0)</f>
        <v>0.42307692307692307</v>
      </c>
      <c r="AI611" s="18">
        <v>10</v>
      </c>
      <c r="AJ611" s="9">
        <f>IFERROR(Table14[[#This Row],[IB Registered]]/Table14[[#This Row],[Phone number available]],0)</f>
        <v>9.6153846153846159E-2</v>
      </c>
      <c r="AK611" s="18">
        <v>79</v>
      </c>
      <c r="AL611" s="9">
        <f>IFERROR(Table14[[#This Row],[MB Eligible]]/Table14[[#This Row],[Phone number available]],0)</f>
        <v>0.75961538461538458</v>
      </c>
      <c r="AM611" s="18">
        <v>22</v>
      </c>
      <c r="AN611" s="82">
        <f>IFERROR(Table14[[#This Row],[IB Eligible]]/Table14[[#This Row],[Phone number available]],0)</f>
        <v>0.21153846153846154</v>
      </c>
      <c r="AO611" s="98">
        <f>Table14[[#This Row],[Phone number available]]/$AT$2</f>
        <v>0.18055555555555555</v>
      </c>
    </row>
    <row r="612" spans="1:41" x14ac:dyDescent="0.35">
      <c r="A612" s="11">
        <v>646</v>
      </c>
      <c r="B612" s="5" t="s">
        <v>316</v>
      </c>
      <c r="C612" s="5" t="s">
        <v>340</v>
      </c>
      <c r="D612" s="5" t="s">
        <v>944</v>
      </c>
      <c r="E612" s="6">
        <v>43007</v>
      </c>
      <c r="F612" s="7">
        <f t="shared" ca="1" si="69"/>
        <v>7</v>
      </c>
      <c r="G612" s="5">
        <v>3</v>
      </c>
      <c r="H612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12" s="57">
        <v>5.0816489999999996</v>
      </c>
      <c r="J612" s="34">
        <v>1.8223389999999999</v>
      </c>
      <c r="K612" s="34">
        <f t="shared" si="70"/>
        <v>6.903988</v>
      </c>
      <c r="L612" s="67">
        <f t="shared" si="74"/>
        <v>2.5317539083364633E-4</v>
      </c>
      <c r="M612" s="34">
        <v>12.946092</v>
      </c>
      <c r="N612" s="79">
        <f t="shared" si="75"/>
        <v>2.4244424285333729E-4</v>
      </c>
      <c r="O612" s="80">
        <v>3471</v>
      </c>
      <c r="P612" s="68">
        <f>Table14[[#This Row],[Customer Regisered on MB]]/$O$1</f>
        <v>1.1753276678769845E-3</v>
      </c>
      <c r="Q612" s="194">
        <v>19</v>
      </c>
      <c r="R612" s="107">
        <v>56</v>
      </c>
      <c r="S612" s="107">
        <v>3</v>
      </c>
      <c r="T612" s="107">
        <v>0</v>
      </c>
      <c r="U612" s="195">
        <v>0</v>
      </c>
      <c r="V612" s="16">
        <f>SUM(Table14[[#This Row],[MB Registration]:[Standalone upsell + Rnwl]])</f>
        <v>78</v>
      </c>
      <c r="W612" s="8">
        <v>82</v>
      </c>
      <c r="X612" s="9">
        <f t="shared" si="71"/>
        <v>-5.1282051282051322E-2</v>
      </c>
      <c r="Y612" s="8">
        <f t="shared" si="72"/>
        <v>-4</v>
      </c>
      <c r="Z612" s="42" t="str">
        <f t="shared" si="73"/>
        <v>B. 50-100</v>
      </c>
      <c r="AA612" s="197">
        <v>82</v>
      </c>
      <c r="AB612" s="85">
        <f>IFERROR(Table14[[#This Row],[Phone number available]]/Table14[[#This Row],[Distinct leads]],0)</f>
        <v>1</v>
      </c>
      <c r="AC612" s="84">
        <v>22</v>
      </c>
      <c r="AD612" s="100">
        <f>IFERROR(Table14[[#This Row],[Email available]]/Table14[[#This Row],[Distinct leads]],0)</f>
        <v>0.26829268292682928</v>
      </c>
      <c r="AE612" s="81">
        <v>2</v>
      </c>
      <c r="AF612" s="102">
        <f>IFERROR(Table14[[#This Row],[HNI (as per customer segmentation)]]/Table14[[#This Row],[Phone number available]],0)</f>
        <v>2.4390243902439025E-2</v>
      </c>
      <c r="AG612" s="18">
        <v>51</v>
      </c>
      <c r="AH612" s="9">
        <f>IFERROR(Table14[[#This Row],[MB Registered]]/Table14[[#This Row],[Phone number available]],0)</f>
        <v>0.62195121951219512</v>
      </c>
      <c r="AI612" s="18">
        <v>8</v>
      </c>
      <c r="AJ612" s="9">
        <f>IFERROR(Table14[[#This Row],[IB Registered]]/Table14[[#This Row],[Phone number available]],0)</f>
        <v>9.7560975609756101E-2</v>
      </c>
      <c r="AK612" s="18">
        <v>71</v>
      </c>
      <c r="AL612" s="9">
        <f>IFERROR(Table14[[#This Row],[MB Eligible]]/Table14[[#This Row],[Phone number available]],0)</f>
        <v>0.86585365853658536</v>
      </c>
      <c r="AM612" s="18">
        <v>21</v>
      </c>
      <c r="AN612" s="82">
        <f>IFERROR(Table14[[#This Row],[IB Eligible]]/Table14[[#This Row],[Phone number available]],0)</f>
        <v>0.25609756097560976</v>
      </c>
      <c r="AO612" s="98">
        <f>Table14[[#This Row],[Phone number available]]/$AT$2</f>
        <v>0.1423611111111111</v>
      </c>
    </row>
    <row r="613" spans="1:41" x14ac:dyDescent="0.35">
      <c r="A613" s="11">
        <v>647</v>
      </c>
      <c r="B613" s="5" t="s">
        <v>179</v>
      </c>
      <c r="C613" s="5" t="s">
        <v>343</v>
      </c>
      <c r="D613" s="5" t="s">
        <v>945</v>
      </c>
      <c r="E613" s="6">
        <v>43129</v>
      </c>
      <c r="F613" s="7">
        <f t="shared" ref="F613:F674" ca="1" si="76">_xlfn.FLOOR.MATH((TODAY()-E613)/365)</f>
        <v>7</v>
      </c>
      <c r="G613" s="5">
        <v>4</v>
      </c>
      <c r="H613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13" s="57">
        <v>4.085801</v>
      </c>
      <c r="J613" s="34">
        <v>1.126776</v>
      </c>
      <c r="K613" s="34">
        <f t="shared" ref="K613:K674" si="77">I613+J613</f>
        <v>5.2125769999999996</v>
      </c>
      <c r="L613" s="67">
        <f t="shared" si="74"/>
        <v>1.9114984255845686E-4</v>
      </c>
      <c r="M613" s="34">
        <v>5.5578760000000003</v>
      </c>
      <c r="N613" s="79">
        <f t="shared" si="75"/>
        <v>1.0408353645970806E-4</v>
      </c>
      <c r="O613" s="80">
        <v>936</v>
      </c>
      <c r="P613" s="68">
        <f>Table14[[#This Row],[Customer Regisered on MB]]/$O$1</f>
        <v>3.1694229246120929E-4</v>
      </c>
      <c r="Q613" s="194">
        <v>28</v>
      </c>
      <c r="R613" s="107">
        <v>25</v>
      </c>
      <c r="S613" s="107">
        <v>4</v>
      </c>
      <c r="T613" s="107">
        <v>0</v>
      </c>
      <c r="U613" s="195">
        <v>0</v>
      </c>
      <c r="V613" s="16">
        <f>SUM(Table14[[#This Row],[MB Registration]:[Standalone upsell + Rnwl]])</f>
        <v>57</v>
      </c>
      <c r="W613" s="8">
        <v>57</v>
      </c>
      <c r="X613" s="9">
        <f t="shared" ref="X613:X674" si="78">IFERROR(1-W613/V613,0)</f>
        <v>0</v>
      </c>
      <c r="Y613" s="8">
        <f t="shared" ref="Y613:Y674" si="79">IFERROR(V613-W613,0)</f>
        <v>0</v>
      </c>
      <c r="Z613" s="42" t="str">
        <f t="shared" ref="Z613:Z674" si="80">IF(W613&lt;50,"A. Below 50",IF(W613&lt;100,"B. 50-100",IF(W613&lt;250,"C. 100-250",IF(W613&lt;500,"D. 240-500",IF(W613&lt;750,"E. 500-750",IF(W613&lt;1000,"F. 750-100","G. Above 1000"))))))</f>
        <v>B. 50-100</v>
      </c>
      <c r="AA613" s="197">
        <v>57</v>
      </c>
      <c r="AB613" s="85">
        <f>IFERROR(Table14[[#This Row],[Phone number available]]/Table14[[#This Row],[Distinct leads]],0)</f>
        <v>1</v>
      </c>
      <c r="AC613" s="84">
        <v>11</v>
      </c>
      <c r="AD613" s="100">
        <f>IFERROR(Table14[[#This Row],[Email available]]/Table14[[#This Row],[Distinct leads]],0)</f>
        <v>0.19298245614035087</v>
      </c>
      <c r="AE613" s="81">
        <v>1</v>
      </c>
      <c r="AF613" s="102">
        <f>IFERROR(Table14[[#This Row],[HNI (as per customer segmentation)]]/Table14[[#This Row],[Phone number available]],0)</f>
        <v>1.7543859649122806E-2</v>
      </c>
      <c r="AG613" s="18">
        <v>16</v>
      </c>
      <c r="AH613" s="9">
        <f>IFERROR(Table14[[#This Row],[MB Registered]]/Table14[[#This Row],[Phone number available]],0)</f>
        <v>0.2807017543859649</v>
      </c>
      <c r="AI613" s="18">
        <v>3</v>
      </c>
      <c r="AJ613" s="9">
        <f>IFERROR(Table14[[#This Row],[IB Registered]]/Table14[[#This Row],[Phone number available]],0)</f>
        <v>5.2631578947368418E-2</v>
      </c>
      <c r="AK613" s="18">
        <v>46</v>
      </c>
      <c r="AL613" s="9">
        <f>IFERROR(Table14[[#This Row],[MB Eligible]]/Table14[[#This Row],[Phone number available]],0)</f>
        <v>0.80701754385964908</v>
      </c>
      <c r="AM613" s="18">
        <v>11</v>
      </c>
      <c r="AN613" s="82">
        <f>IFERROR(Table14[[#This Row],[IB Eligible]]/Table14[[#This Row],[Phone number available]],0)</f>
        <v>0.19298245614035087</v>
      </c>
      <c r="AO613" s="98">
        <f>Table14[[#This Row],[Phone number available]]/$AT$2</f>
        <v>9.8958333333333329E-2</v>
      </c>
    </row>
    <row r="614" spans="1:41" x14ac:dyDescent="0.35">
      <c r="A614" s="11">
        <v>648</v>
      </c>
      <c r="B614" s="5" t="s">
        <v>311</v>
      </c>
      <c r="C614" s="5" t="s">
        <v>340</v>
      </c>
      <c r="D614" s="5" t="s">
        <v>946</v>
      </c>
      <c r="E614" s="6">
        <v>43139</v>
      </c>
      <c r="F614" s="7">
        <f t="shared" ca="1" si="76"/>
        <v>7</v>
      </c>
      <c r="G614" s="5">
        <v>7</v>
      </c>
      <c r="H61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14" s="57">
        <v>4.6717659999999999</v>
      </c>
      <c r="J614" s="34">
        <v>1.9658150000000001</v>
      </c>
      <c r="K614" s="34">
        <f t="shared" si="77"/>
        <v>6.637581</v>
      </c>
      <c r="L614" s="67">
        <f t="shared" si="74"/>
        <v>2.4340600879737696E-4</v>
      </c>
      <c r="M614" s="34">
        <v>46.617815999999998</v>
      </c>
      <c r="N614" s="79">
        <f t="shared" si="75"/>
        <v>8.7302184347185169E-4</v>
      </c>
      <c r="O614" s="80">
        <v>3136</v>
      </c>
      <c r="P614" s="68">
        <f>Table14[[#This Row],[Customer Regisered on MB]]/$O$1</f>
        <v>1.0618921251691798E-3</v>
      </c>
      <c r="Q614" s="194">
        <v>34</v>
      </c>
      <c r="R614" s="107">
        <v>43</v>
      </c>
      <c r="S614" s="107">
        <v>6</v>
      </c>
      <c r="T614" s="107">
        <v>1</v>
      </c>
      <c r="U614" s="195">
        <v>0</v>
      </c>
      <c r="V614" s="16">
        <f>SUM(Table14[[#This Row],[MB Registration]:[Standalone upsell + Rnwl]])</f>
        <v>84</v>
      </c>
      <c r="W614" s="8">
        <v>85</v>
      </c>
      <c r="X614" s="9">
        <f t="shared" si="78"/>
        <v>-1.1904761904761862E-2</v>
      </c>
      <c r="Y614" s="8">
        <f t="shared" si="79"/>
        <v>-1</v>
      </c>
      <c r="Z614" s="42" t="str">
        <f t="shared" si="80"/>
        <v>B. 50-100</v>
      </c>
      <c r="AA614" s="197">
        <v>85</v>
      </c>
      <c r="AB614" s="85">
        <f>IFERROR(Table14[[#This Row],[Phone number available]]/Table14[[#This Row],[Distinct leads]],0)</f>
        <v>1</v>
      </c>
      <c r="AC614" s="84">
        <v>31</v>
      </c>
      <c r="AD614" s="100">
        <f>IFERROR(Table14[[#This Row],[Email available]]/Table14[[#This Row],[Distinct leads]],0)</f>
        <v>0.36470588235294116</v>
      </c>
      <c r="AE614" s="81">
        <v>9</v>
      </c>
      <c r="AF614" s="102">
        <f>IFERROR(Table14[[#This Row],[HNI (as per customer segmentation)]]/Table14[[#This Row],[Phone number available]],0)</f>
        <v>0.10588235294117647</v>
      </c>
      <c r="AG614" s="18">
        <v>32</v>
      </c>
      <c r="AH614" s="9">
        <f>IFERROR(Table14[[#This Row],[MB Registered]]/Table14[[#This Row],[Phone number available]],0)</f>
        <v>0.37647058823529411</v>
      </c>
      <c r="AI614" s="18">
        <v>14</v>
      </c>
      <c r="AJ614" s="9">
        <f>IFERROR(Table14[[#This Row],[IB Registered]]/Table14[[#This Row],[Phone number available]],0)</f>
        <v>0.16470588235294117</v>
      </c>
      <c r="AK614" s="18">
        <v>68</v>
      </c>
      <c r="AL614" s="9">
        <f>IFERROR(Table14[[#This Row],[MB Eligible]]/Table14[[#This Row],[Phone number available]],0)</f>
        <v>0.8</v>
      </c>
      <c r="AM614" s="18">
        <v>28</v>
      </c>
      <c r="AN614" s="82">
        <f>IFERROR(Table14[[#This Row],[IB Eligible]]/Table14[[#This Row],[Phone number available]],0)</f>
        <v>0.32941176470588235</v>
      </c>
      <c r="AO614" s="98">
        <f>Table14[[#This Row],[Phone number available]]/$AT$2</f>
        <v>0.14756944444444445</v>
      </c>
    </row>
    <row r="615" spans="1:41" x14ac:dyDescent="0.35">
      <c r="A615" s="11">
        <v>649</v>
      </c>
      <c r="B615" s="5" t="s">
        <v>179</v>
      </c>
      <c r="C615" s="5" t="s">
        <v>343</v>
      </c>
      <c r="D615" s="5" t="s">
        <v>947</v>
      </c>
      <c r="E615" s="6">
        <v>43244</v>
      </c>
      <c r="F615" s="7">
        <f t="shared" ca="1" si="76"/>
        <v>6</v>
      </c>
      <c r="G615" s="5">
        <v>4</v>
      </c>
      <c r="H615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15" s="57">
        <v>6.2428860000000004</v>
      </c>
      <c r="J615" s="34">
        <v>0.15137600000000001</v>
      </c>
      <c r="K615" s="34">
        <f t="shared" si="77"/>
        <v>6.3942620000000003</v>
      </c>
      <c r="L615" s="67">
        <f t="shared" si="74"/>
        <v>2.3448328429057712E-4</v>
      </c>
      <c r="M615" s="34">
        <v>6.0869090000000003</v>
      </c>
      <c r="N615" s="79">
        <f t="shared" si="75"/>
        <v>1.1399085097048318E-4</v>
      </c>
      <c r="O615" s="80">
        <v>1049</v>
      </c>
      <c r="P615" s="68">
        <f>Table14[[#This Row],[Customer Regisered on MB]]/$O$1</f>
        <v>3.5520562477757319E-4</v>
      </c>
      <c r="Q615" s="194">
        <v>25</v>
      </c>
      <c r="R615" s="107">
        <v>56</v>
      </c>
      <c r="S615" s="107">
        <v>1</v>
      </c>
      <c r="T615" s="107">
        <v>3</v>
      </c>
      <c r="U615" s="195">
        <v>0</v>
      </c>
      <c r="V615" s="16">
        <f>SUM(Table14[[#This Row],[MB Registration]:[Standalone upsell + Rnwl]])</f>
        <v>85</v>
      </c>
      <c r="W615" s="8">
        <v>85</v>
      </c>
      <c r="X615" s="9">
        <f t="shared" si="78"/>
        <v>0</v>
      </c>
      <c r="Y615" s="8">
        <f t="shared" si="79"/>
        <v>0</v>
      </c>
      <c r="Z615" s="42" t="str">
        <f t="shared" si="80"/>
        <v>B. 50-100</v>
      </c>
      <c r="AA615" s="197">
        <v>85</v>
      </c>
      <c r="AB615" s="85">
        <f>IFERROR(Table14[[#This Row],[Phone number available]]/Table14[[#This Row],[Distinct leads]],0)</f>
        <v>1</v>
      </c>
      <c r="AC615" s="84">
        <v>8</v>
      </c>
      <c r="AD615" s="100">
        <f>IFERROR(Table14[[#This Row],[Email available]]/Table14[[#This Row],[Distinct leads]],0)</f>
        <v>9.4117647058823528E-2</v>
      </c>
      <c r="AE615" s="81">
        <v>4</v>
      </c>
      <c r="AF615" s="102">
        <f>IFERROR(Table14[[#This Row],[HNI (as per customer segmentation)]]/Table14[[#This Row],[Phone number available]],0)</f>
        <v>4.7058823529411764E-2</v>
      </c>
      <c r="AG615" s="18">
        <v>33</v>
      </c>
      <c r="AH615" s="9">
        <f>IFERROR(Table14[[#This Row],[MB Registered]]/Table14[[#This Row],[Phone number available]],0)</f>
        <v>0.38823529411764707</v>
      </c>
      <c r="AI615" s="18">
        <v>2</v>
      </c>
      <c r="AJ615" s="9">
        <f>IFERROR(Table14[[#This Row],[IB Registered]]/Table14[[#This Row],[Phone number available]],0)</f>
        <v>2.3529411764705882E-2</v>
      </c>
      <c r="AK615" s="18">
        <v>71</v>
      </c>
      <c r="AL615" s="9">
        <f>IFERROR(Table14[[#This Row],[MB Eligible]]/Table14[[#This Row],[Phone number available]],0)</f>
        <v>0.83529411764705885</v>
      </c>
      <c r="AM615" s="18">
        <v>9</v>
      </c>
      <c r="AN615" s="82">
        <f>IFERROR(Table14[[#This Row],[IB Eligible]]/Table14[[#This Row],[Phone number available]],0)</f>
        <v>0.10588235294117647</v>
      </c>
      <c r="AO615" s="98">
        <f>Table14[[#This Row],[Phone number available]]/$AT$2</f>
        <v>0.14756944444444445</v>
      </c>
    </row>
    <row r="616" spans="1:41" x14ac:dyDescent="0.35">
      <c r="A616" s="11">
        <v>651</v>
      </c>
      <c r="B616" s="5" t="s">
        <v>222</v>
      </c>
      <c r="C616" s="5" t="s">
        <v>356</v>
      </c>
      <c r="D616" s="5" t="s">
        <v>949</v>
      </c>
      <c r="E616" s="6">
        <v>26381</v>
      </c>
      <c r="F616" s="7">
        <f t="shared" ca="1" si="76"/>
        <v>53</v>
      </c>
      <c r="G616" s="5">
        <v>7</v>
      </c>
      <c r="H61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16" s="57">
        <v>24.582757999999998</v>
      </c>
      <c r="J616" s="34">
        <v>6.4326590000000001</v>
      </c>
      <c r="K616" s="34">
        <f t="shared" si="77"/>
        <v>31.015416999999999</v>
      </c>
      <c r="L616" s="67">
        <f t="shared" si="74"/>
        <v>1.1373629735224797E-3</v>
      </c>
      <c r="M616" s="34">
        <v>50.778323</v>
      </c>
      <c r="N616" s="79">
        <f t="shared" si="75"/>
        <v>9.5093655082145268E-4</v>
      </c>
      <c r="O616" s="80">
        <v>3777</v>
      </c>
      <c r="P616" s="68">
        <f>Table14[[#This Row],[Customer Regisered on MB]]/$O$1</f>
        <v>1.2789434173354566E-3</v>
      </c>
      <c r="Q616" s="194">
        <v>117</v>
      </c>
      <c r="R616" s="107">
        <v>139</v>
      </c>
      <c r="S616" s="107">
        <v>20</v>
      </c>
      <c r="T616" s="107">
        <v>11</v>
      </c>
      <c r="U616" s="195">
        <v>0</v>
      </c>
      <c r="V616" s="16">
        <f>SUM(Table14[[#This Row],[MB Registration]:[Standalone upsell + Rnwl]])</f>
        <v>287</v>
      </c>
      <c r="W616" s="8">
        <v>290</v>
      </c>
      <c r="X616" s="9">
        <f t="shared" si="78"/>
        <v>-1.0452961672473782E-2</v>
      </c>
      <c r="Y616" s="8">
        <f t="shared" si="79"/>
        <v>-3</v>
      </c>
      <c r="Z616" s="42" t="str">
        <f t="shared" si="80"/>
        <v>D. 240-500</v>
      </c>
      <c r="AA616" s="197">
        <v>290</v>
      </c>
      <c r="AB616" s="85">
        <f>IFERROR(Table14[[#This Row],[Phone number available]]/Table14[[#This Row],[Distinct leads]],0)</f>
        <v>1</v>
      </c>
      <c r="AC616" s="84">
        <v>80</v>
      </c>
      <c r="AD616" s="100">
        <f>IFERROR(Table14[[#This Row],[Email available]]/Table14[[#This Row],[Distinct leads]],0)</f>
        <v>0.27586206896551724</v>
      </c>
      <c r="AE616" s="81">
        <v>8</v>
      </c>
      <c r="AF616" s="102">
        <f>IFERROR(Table14[[#This Row],[HNI (as per customer segmentation)]]/Table14[[#This Row],[Phone number available]],0)</f>
        <v>2.7586206896551724E-2</v>
      </c>
      <c r="AG616" s="18">
        <v>101</v>
      </c>
      <c r="AH616" s="9">
        <f>IFERROR(Table14[[#This Row],[MB Registered]]/Table14[[#This Row],[Phone number available]],0)</f>
        <v>0.34827586206896549</v>
      </c>
      <c r="AI616" s="18">
        <v>37</v>
      </c>
      <c r="AJ616" s="9">
        <f>IFERROR(Table14[[#This Row],[IB Registered]]/Table14[[#This Row],[Phone number available]],0)</f>
        <v>0.12758620689655173</v>
      </c>
      <c r="AK616" s="18">
        <v>248</v>
      </c>
      <c r="AL616" s="9">
        <f>IFERROR(Table14[[#This Row],[MB Eligible]]/Table14[[#This Row],[Phone number available]],0)</f>
        <v>0.85517241379310349</v>
      </c>
      <c r="AM616" s="18">
        <v>78</v>
      </c>
      <c r="AN616" s="82">
        <f>IFERROR(Table14[[#This Row],[IB Eligible]]/Table14[[#This Row],[Phone number available]],0)</f>
        <v>0.26896551724137929</v>
      </c>
      <c r="AO616" s="98">
        <f>Table14[[#This Row],[Phone number available]]/$AT$2</f>
        <v>0.50347222222222221</v>
      </c>
    </row>
    <row r="617" spans="1:41" x14ac:dyDescent="0.35">
      <c r="A617" s="11">
        <v>652</v>
      </c>
      <c r="B617" s="5" t="s">
        <v>190</v>
      </c>
      <c r="C617" s="5" t="s">
        <v>175</v>
      </c>
      <c r="D617" s="5" t="s">
        <v>950</v>
      </c>
      <c r="E617" s="6">
        <v>21674</v>
      </c>
      <c r="F617" s="7">
        <f t="shared" ca="1" si="76"/>
        <v>66</v>
      </c>
      <c r="G617" s="5">
        <v>9</v>
      </c>
      <c r="H61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17" s="57">
        <v>53.399321</v>
      </c>
      <c r="J617" s="34">
        <v>5.4658329999999999</v>
      </c>
      <c r="K617" s="34">
        <f t="shared" si="77"/>
        <v>58.865154000000004</v>
      </c>
      <c r="L617" s="67">
        <f t="shared" si="74"/>
        <v>2.1586376410898714E-3</v>
      </c>
      <c r="M617" s="34">
        <v>82.061222999999998</v>
      </c>
      <c r="N617" s="79">
        <f t="shared" si="75"/>
        <v>1.5367781317986824E-3</v>
      </c>
      <c r="O617" s="80">
        <v>4977</v>
      </c>
      <c r="P617" s="68">
        <f>Table14[[#This Row],[Customer Regisered on MB]]/$O$1</f>
        <v>1.6852796897216225E-3</v>
      </c>
      <c r="Q617" s="194">
        <v>376</v>
      </c>
      <c r="R617" s="107">
        <v>304</v>
      </c>
      <c r="S617" s="107">
        <v>27</v>
      </c>
      <c r="T617" s="107">
        <v>27</v>
      </c>
      <c r="U617" s="195">
        <v>0</v>
      </c>
      <c r="V617" s="16">
        <f>SUM(Table14[[#This Row],[MB Registration]:[Standalone upsell + Rnwl]])</f>
        <v>734</v>
      </c>
      <c r="W617" s="8">
        <v>730</v>
      </c>
      <c r="X617" s="9">
        <f t="shared" si="78"/>
        <v>5.4495912806539204E-3</v>
      </c>
      <c r="Y617" s="8">
        <f t="shared" si="79"/>
        <v>4</v>
      </c>
      <c r="Z617" s="42" t="str">
        <f t="shared" si="80"/>
        <v>E. 500-750</v>
      </c>
      <c r="AA617" s="197">
        <v>729</v>
      </c>
      <c r="AB617" s="85">
        <f>IFERROR(Table14[[#This Row],[Phone number available]]/Table14[[#This Row],[Distinct leads]],0)</f>
        <v>0.99863013698630132</v>
      </c>
      <c r="AC617" s="84">
        <v>122</v>
      </c>
      <c r="AD617" s="100">
        <f>IFERROR(Table14[[#This Row],[Email available]]/Table14[[#This Row],[Distinct leads]],0)</f>
        <v>0.16712328767123288</v>
      </c>
      <c r="AE617" s="81">
        <v>14</v>
      </c>
      <c r="AF617" s="102">
        <f>IFERROR(Table14[[#This Row],[HNI (as per customer segmentation)]]/Table14[[#This Row],[Phone number available]],0)</f>
        <v>1.9204389574759947E-2</v>
      </c>
      <c r="AG617" s="18">
        <v>139</v>
      </c>
      <c r="AH617" s="9">
        <f>IFERROR(Table14[[#This Row],[MB Registered]]/Table14[[#This Row],[Phone number available]],0)</f>
        <v>0.19067215363511661</v>
      </c>
      <c r="AI617" s="18">
        <v>60</v>
      </c>
      <c r="AJ617" s="9">
        <f>IFERROR(Table14[[#This Row],[IB Registered]]/Table14[[#This Row],[Phone number available]],0)</f>
        <v>8.2304526748971193E-2</v>
      </c>
      <c r="AK617" s="18">
        <v>596</v>
      </c>
      <c r="AL617" s="9">
        <f>IFERROR(Table14[[#This Row],[MB Eligible]]/Table14[[#This Row],[Phone number available]],0)</f>
        <v>0.8175582990397805</v>
      </c>
      <c r="AM617" s="18">
        <v>128</v>
      </c>
      <c r="AN617" s="82">
        <f>IFERROR(Table14[[#This Row],[IB Eligible]]/Table14[[#This Row],[Phone number available]],0)</f>
        <v>0.1755829903978052</v>
      </c>
      <c r="AO617" s="98">
        <f>Table14[[#This Row],[Phone number available]]/$AT$2</f>
        <v>1.265625</v>
      </c>
    </row>
    <row r="618" spans="1:41" x14ac:dyDescent="0.35">
      <c r="A618" s="11">
        <v>653</v>
      </c>
      <c r="B618" s="5" t="s">
        <v>181</v>
      </c>
      <c r="C618" s="5" t="s">
        <v>175</v>
      </c>
      <c r="D618" s="5" t="s">
        <v>951</v>
      </c>
      <c r="E618" s="6">
        <v>25200</v>
      </c>
      <c r="F618" s="7">
        <f t="shared" ca="1" si="76"/>
        <v>56</v>
      </c>
      <c r="G618" s="5">
        <v>5</v>
      </c>
      <c r="H61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18" s="57">
        <v>23.391451</v>
      </c>
      <c r="J618" s="34">
        <v>2.2541169999999999</v>
      </c>
      <c r="K618" s="34">
        <f t="shared" si="77"/>
        <v>25.645568000000001</v>
      </c>
      <c r="L618" s="67">
        <f t="shared" si="74"/>
        <v>9.404458266078755E-4</v>
      </c>
      <c r="M618" s="34">
        <v>18.762665999999999</v>
      </c>
      <c r="N618" s="79">
        <f t="shared" si="75"/>
        <v>3.5137247227040054E-4</v>
      </c>
      <c r="O618" s="80">
        <v>3352</v>
      </c>
      <c r="P618" s="68">
        <f>Table14[[#This Row],[Customer Regisered on MB]]/$O$1</f>
        <v>1.1350326541986896E-3</v>
      </c>
      <c r="Q618" s="194">
        <v>160</v>
      </c>
      <c r="R618" s="107">
        <v>114</v>
      </c>
      <c r="S618" s="107">
        <v>5</v>
      </c>
      <c r="T618" s="107">
        <v>19</v>
      </c>
      <c r="U618" s="195">
        <v>0</v>
      </c>
      <c r="V618" s="16">
        <f>SUM(Table14[[#This Row],[MB Registration]:[Standalone upsell + Rnwl]])</f>
        <v>298</v>
      </c>
      <c r="W618" s="8">
        <v>299</v>
      </c>
      <c r="X618" s="9">
        <f t="shared" si="78"/>
        <v>-3.3557046979866278E-3</v>
      </c>
      <c r="Y618" s="8">
        <f t="shared" si="79"/>
        <v>-1</v>
      </c>
      <c r="Z618" s="42" t="str">
        <f t="shared" si="80"/>
        <v>D. 240-500</v>
      </c>
      <c r="AA618" s="197">
        <v>297</v>
      </c>
      <c r="AB618" s="85">
        <f>IFERROR(Table14[[#This Row],[Phone number available]]/Table14[[#This Row],[Distinct leads]],0)</f>
        <v>0.99331103678929766</v>
      </c>
      <c r="AC618" s="84">
        <v>47</v>
      </c>
      <c r="AD618" s="100">
        <f>IFERROR(Table14[[#This Row],[Email available]]/Table14[[#This Row],[Distinct leads]],0)</f>
        <v>0.15719063545150502</v>
      </c>
      <c r="AE618" s="81">
        <v>8</v>
      </c>
      <c r="AF618" s="102">
        <f>IFERROR(Table14[[#This Row],[HNI (as per customer segmentation)]]/Table14[[#This Row],[Phone number available]],0)</f>
        <v>2.6936026936026935E-2</v>
      </c>
      <c r="AG618" s="18">
        <v>50</v>
      </c>
      <c r="AH618" s="9">
        <f>IFERROR(Table14[[#This Row],[MB Registered]]/Table14[[#This Row],[Phone number available]],0)</f>
        <v>0.16835016835016836</v>
      </c>
      <c r="AI618" s="18">
        <v>12</v>
      </c>
      <c r="AJ618" s="9">
        <f>IFERROR(Table14[[#This Row],[IB Registered]]/Table14[[#This Row],[Phone number available]],0)</f>
        <v>4.0404040404040407E-2</v>
      </c>
      <c r="AK618" s="18">
        <v>253</v>
      </c>
      <c r="AL618" s="9">
        <f>IFERROR(Table14[[#This Row],[MB Eligible]]/Table14[[#This Row],[Phone number available]],0)</f>
        <v>0.85185185185185186</v>
      </c>
      <c r="AM618" s="18">
        <v>43</v>
      </c>
      <c r="AN618" s="82">
        <f>IFERROR(Table14[[#This Row],[IB Eligible]]/Table14[[#This Row],[Phone number available]],0)</f>
        <v>0.14478114478114479</v>
      </c>
      <c r="AO618" s="98">
        <f>Table14[[#This Row],[Phone number available]]/$AT$2</f>
        <v>0.515625</v>
      </c>
    </row>
    <row r="619" spans="1:41" x14ac:dyDescent="0.35">
      <c r="A619" s="11">
        <v>654</v>
      </c>
      <c r="B619" s="5" t="s">
        <v>184</v>
      </c>
      <c r="C619" s="5" t="s">
        <v>343</v>
      </c>
      <c r="D619" s="5" t="s">
        <v>952</v>
      </c>
      <c r="E619" s="6">
        <v>28391</v>
      </c>
      <c r="F619" s="7">
        <f t="shared" ca="1" si="76"/>
        <v>47</v>
      </c>
      <c r="G619" s="5">
        <v>5</v>
      </c>
      <c r="H61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19" s="57">
        <v>8.9558490000000006</v>
      </c>
      <c r="J619" s="34">
        <v>0.109432</v>
      </c>
      <c r="K619" s="34">
        <f t="shared" si="77"/>
        <v>9.0652810000000006</v>
      </c>
      <c r="L619" s="67">
        <f t="shared" si="74"/>
        <v>3.3243193067424628E-4</v>
      </c>
      <c r="M619" s="34">
        <v>10.91761</v>
      </c>
      <c r="N619" s="79">
        <f t="shared" si="75"/>
        <v>2.0445642516815296E-4</v>
      </c>
      <c r="O619" s="80">
        <v>835</v>
      </c>
      <c r="P619" s="68">
        <f>Table14[[#This Row],[Customer Regisered on MB]]/$O$1</f>
        <v>2.8274232286870697E-4</v>
      </c>
      <c r="Q619" s="194">
        <v>71</v>
      </c>
      <c r="R619" s="107">
        <v>68</v>
      </c>
      <c r="S619" s="107">
        <v>0</v>
      </c>
      <c r="T619" s="107">
        <v>7</v>
      </c>
      <c r="U619" s="195">
        <v>0</v>
      </c>
      <c r="V619" s="16">
        <f>SUM(Table14[[#This Row],[MB Registration]:[Standalone upsell + Rnwl]])</f>
        <v>146</v>
      </c>
      <c r="W619" s="8">
        <v>147</v>
      </c>
      <c r="X619" s="9">
        <f t="shared" si="78"/>
        <v>-6.8493150684931781E-3</v>
      </c>
      <c r="Y619" s="8">
        <f t="shared" si="79"/>
        <v>-1</v>
      </c>
      <c r="Z619" s="42" t="str">
        <f t="shared" si="80"/>
        <v>C. 100-250</v>
      </c>
      <c r="AA619" s="197">
        <v>147</v>
      </c>
      <c r="AB619" s="85">
        <f>IFERROR(Table14[[#This Row],[Phone number available]]/Table14[[#This Row],[Distinct leads]],0)</f>
        <v>1</v>
      </c>
      <c r="AC619" s="84">
        <v>28</v>
      </c>
      <c r="AD619" s="100">
        <f>IFERROR(Table14[[#This Row],[Email available]]/Table14[[#This Row],[Distinct leads]],0)</f>
        <v>0.19047619047619047</v>
      </c>
      <c r="AE619" s="81">
        <v>0</v>
      </c>
      <c r="AF619" s="102">
        <f>IFERROR(Table14[[#This Row],[HNI (as per customer segmentation)]]/Table14[[#This Row],[Phone number available]],0)</f>
        <v>0</v>
      </c>
      <c r="AG619" s="18">
        <v>23</v>
      </c>
      <c r="AH619" s="9">
        <f>IFERROR(Table14[[#This Row],[MB Registered]]/Table14[[#This Row],[Phone number available]],0)</f>
        <v>0.15646258503401361</v>
      </c>
      <c r="AI619" s="18">
        <v>6</v>
      </c>
      <c r="AJ619" s="9">
        <f>IFERROR(Table14[[#This Row],[IB Registered]]/Table14[[#This Row],[Phone number available]],0)</f>
        <v>4.0816326530612242E-2</v>
      </c>
      <c r="AK619" s="18">
        <v>108</v>
      </c>
      <c r="AL619" s="9">
        <f>IFERROR(Table14[[#This Row],[MB Eligible]]/Table14[[#This Row],[Phone number available]],0)</f>
        <v>0.73469387755102045</v>
      </c>
      <c r="AM619" s="18">
        <v>21</v>
      </c>
      <c r="AN619" s="82">
        <f>IFERROR(Table14[[#This Row],[IB Eligible]]/Table14[[#This Row],[Phone number available]],0)</f>
        <v>0.14285714285714285</v>
      </c>
      <c r="AO619" s="98">
        <f>Table14[[#This Row],[Phone number available]]/$AT$2</f>
        <v>0.25520833333333331</v>
      </c>
    </row>
    <row r="620" spans="1:41" x14ac:dyDescent="0.35">
      <c r="A620" s="11">
        <v>655</v>
      </c>
      <c r="B620" s="5" t="s">
        <v>188</v>
      </c>
      <c r="C620" s="5" t="s">
        <v>343</v>
      </c>
      <c r="D620" s="5" t="s">
        <v>953</v>
      </c>
      <c r="E620" s="6">
        <v>32492</v>
      </c>
      <c r="F620" s="7">
        <f t="shared" ca="1" si="76"/>
        <v>36</v>
      </c>
      <c r="G620" s="5">
        <v>4</v>
      </c>
      <c r="H620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20" s="57">
        <v>10.364307999999999</v>
      </c>
      <c r="J620" s="34">
        <v>0.115103</v>
      </c>
      <c r="K620" s="34">
        <f t="shared" si="77"/>
        <v>10.479410999999999</v>
      </c>
      <c r="L620" s="67">
        <f t="shared" si="74"/>
        <v>3.8428933764534528E-4</v>
      </c>
      <c r="M620" s="34">
        <v>22.869167999999998</v>
      </c>
      <c r="N620" s="79">
        <f t="shared" si="75"/>
        <v>4.2827581639662141E-4</v>
      </c>
      <c r="O620" s="80">
        <v>722</v>
      </c>
      <c r="P620" s="68">
        <f>Table14[[#This Row],[Customer Regisered on MB]]/$O$1</f>
        <v>2.4447899055234307E-4</v>
      </c>
      <c r="Q620" s="194">
        <v>17</v>
      </c>
      <c r="R620" s="107">
        <v>95</v>
      </c>
      <c r="S620" s="107">
        <v>3</v>
      </c>
      <c r="T620" s="107">
        <v>8</v>
      </c>
      <c r="U620" s="195">
        <v>0</v>
      </c>
      <c r="V620" s="16">
        <f>SUM(Table14[[#This Row],[MB Registration]:[Standalone upsell + Rnwl]])</f>
        <v>123</v>
      </c>
      <c r="W620" s="8">
        <v>121</v>
      </c>
      <c r="X620" s="9">
        <f t="shared" si="78"/>
        <v>1.6260162601625994E-2</v>
      </c>
      <c r="Y620" s="8">
        <f t="shared" si="79"/>
        <v>2</v>
      </c>
      <c r="Z620" s="42" t="str">
        <f t="shared" si="80"/>
        <v>C. 100-250</v>
      </c>
      <c r="AA620" s="197">
        <v>121</v>
      </c>
      <c r="AB620" s="85">
        <f>IFERROR(Table14[[#This Row],[Phone number available]]/Table14[[#This Row],[Distinct leads]],0)</f>
        <v>1</v>
      </c>
      <c r="AC620" s="84">
        <v>24</v>
      </c>
      <c r="AD620" s="100">
        <f>IFERROR(Table14[[#This Row],[Email available]]/Table14[[#This Row],[Distinct leads]],0)</f>
        <v>0.19834710743801653</v>
      </c>
      <c r="AE620" s="81">
        <v>2</v>
      </c>
      <c r="AF620" s="102">
        <f>IFERROR(Table14[[#This Row],[HNI (as per customer segmentation)]]/Table14[[#This Row],[Phone number available]],0)</f>
        <v>1.6528925619834711E-2</v>
      </c>
      <c r="AG620" s="18">
        <v>45</v>
      </c>
      <c r="AH620" s="9">
        <f>IFERROR(Table14[[#This Row],[MB Registered]]/Table14[[#This Row],[Phone number available]],0)</f>
        <v>0.37190082644628097</v>
      </c>
      <c r="AI620" s="18">
        <v>12</v>
      </c>
      <c r="AJ620" s="9">
        <f>IFERROR(Table14[[#This Row],[IB Registered]]/Table14[[#This Row],[Phone number available]],0)</f>
        <v>9.9173553719008267E-2</v>
      </c>
      <c r="AK620" s="18">
        <v>86</v>
      </c>
      <c r="AL620" s="9">
        <f>IFERROR(Table14[[#This Row],[MB Eligible]]/Table14[[#This Row],[Phone number available]],0)</f>
        <v>0.71074380165289253</v>
      </c>
      <c r="AM620" s="18">
        <v>18</v>
      </c>
      <c r="AN620" s="82">
        <f>IFERROR(Table14[[#This Row],[IB Eligible]]/Table14[[#This Row],[Phone number available]],0)</f>
        <v>0.1487603305785124</v>
      </c>
      <c r="AO620" s="98">
        <f>Table14[[#This Row],[Phone number available]]/$AT$2</f>
        <v>0.21006944444444445</v>
      </c>
    </row>
    <row r="621" spans="1:41" x14ac:dyDescent="0.35">
      <c r="A621" s="11">
        <v>656</v>
      </c>
      <c r="B621" s="5" t="s">
        <v>181</v>
      </c>
      <c r="C621" s="5" t="s">
        <v>356</v>
      </c>
      <c r="D621" s="5" t="s">
        <v>954</v>
      </c>
      <c r="E621" s="6">
        <v>34242</v>
      </c>
      <c r="F621" s="7">
        <f t="shared" ca="1" si="76"/>
        <v>31</v>
      </c>
      <c r="G621" s="5">
        <v>8</v>
      </c>
      <c r="H62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21" s="57">
        <v>28.235713000000001</v>
      </c>
      <c r="J621" s="34">
        <v>2.9356629999999999</v>
      </c>
      <c r="K621" s="34">
        <f t="shared" si="77"/>
        <v>31.171376000000002</v>
      </c>
      <c r="L621" s="67">
        <f t="shared" si="74"/>
        <v>1.1430821289988545E-3</v>
      </c>
      <c r="M621" s="34">
        <v>49.480640999999999</v>
      </c>
      <c r="N621" s="79">
        <f t="shared" si="75"/>
        <v>9.2663458155115821E-4</v>
      </c>
      <c r="O621" s="80">
        <v>5123</v>
      </c>
      <c r="P621" s="68">
        <f>Table14[[#This Row],[Customer Regisered on MB]]/$O$1</f>
        <v>1.7347172695286058E-3</v>
      </c>
      <c r="Q621" s="194">
        <v>137</v>
      </c>
      <c r="R621" s="107">
        <v>235</v>
      </c>
      <c r="S621" s="107">
        <v>23</v>
      </c>
      <c r="T621" s="107">
        <v>23</v>
      </c>
      <c r="U621" s="195">
        <v>0</v>
      </c>
      <c r="V621" s="16">
        <f>SUM(Table14[[#This Row],[MB Registration]:[Standalone upsell + Rnwl]])</f>
        <v>418</v>
      </c>
      <c r="W621" s="8">
        <v>428</v>
      </c>
      <c r="X621" s="9">
        <f t="shared" si="78"/>
        <v>-2.3923444976076569E-2</v>
      </c>
      <c r="Y621" s="8">
        <f t="shared" si="79"/>
        <v>-10</v>
      </c>
      <c r="Z621" s="42" t="str">
        <f t="shared" si="80"/>
        <v>D. 240-500</v>
      </c>
      <c r="AA621" s="197">
        <v>428</v>
      </c>
      <c r="AB621" s="85">
        <f>IFERROR(Table14[[#This Row],[Phone number available]]/Table14[[#This Row],[Distinct leads]],0)</f>
        <v>1</v>
      </c>
      <c r="AC621" s="84">
        <v>126</v>
      </c>
      <c r="AD621" s="100">
        <f>IFERROR(Table14[[#This Row],[Email available]]/Table14[[#This Row],[Distinct leads]],0)</f>
        <v>0.29439252336448596</v>
      </c>
      <c r="AE621" s="81">
        <v>16</v>
      </c>
      <c r="AF621" s="102">
        <f>IFERROR(Table14[[#This Row],[HNI (as per customer segmentation)]]/Table14[[#This Row],[Phone number available]],0)</f>
        <v>3.7383177570093455E-2</v>
      </c>
      <c r="AG621" s="18">
        <v>160</v>
      </c>
      <c r="AH621" s="9">
        <f>IFERROR(Table14[[#This Row],[MB Registered]]/Table14[[#This Row],[Phone number available]],0)</f>
        <v>0.37383177570093457</v>
      </c>
      <c r="AI621" s="18">
        <v>43</v>
      </c>
      <c r="AJ621" s="9">
        <f>IFERROR(Table14[[#This Row],[IB Registered]]/Table14[[#This Row],[Phone number available]],0)</f>
        <v>0.10046728971962617</v>
      </c>
      <c r="AK621" s="18">
        <v>350</v>
      </c>
      <c r="AL621" s="9">
        <f>IFERROR(Table14[[#This Row],[MB Eligible]]/Table14[[#This Row],[Phone number available]],0)</f>
        <v>0.81775700934579443</v>
      </c>
      <c r="AM621" s="18">
        <v>118</v>
      </c>
      <c r="AN621" s="82">
        <f>IFERROR(Table14[[#This Row],[IB Eligible]]/Table14[[#This Row],[Phone number available]],0)</f>
        <v>0.27570093457943923</v>
      </c>
      <c r="AO621" s="98">
        <f>Table14[[#This Row],[Phone number available]]/$AT$2</f>
        <v>0.74305555555555558</v>
      </c>
    </row>
    <row r="622" spans="1:41" x14ac:dyDescent="0.35">
      <c r="A622" s="11">
        <v>657</v>
      </c>
      <c r="B622" s="5" t="s">
        <v>314</v>
      </c>
      <c r="C622" s="5" t="s">
        <v>356</v>
      </c>
      <c r="D622" s="5" t="s">
        <v>955</v>
      </c>
      <c r="E622" s="6">
        <v>34416</v>
      </c>
      <c r="F622" s="7">
        <f t="shared" ca="1" si="76"/>
        <v>31</v>
      </c>
      <c r="G622" s="5">
        <v>6</v>
      </c>
      <c r="H62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22" s="57">
        <v>15.540571</v>
      </c>
      <c r="J622" s="34">
        <v>3.9723139999999999</v>
      </c>
      <c r="K622" s="34">
        <f t="shared" si="77"/>
        <v>19.512885000000001</v>
      </c>
      <c r="L622" s="67">
        <f t="shared" si="74"/>
        <v>7.1555487729222517E-4</v>
      </c>
      <c r="M622" s="34">
        <v>39.880603999999998</v>
      </c>
      <c r="N622" s="79">
        <f t="shared" si="75"/>
        <v>7.4685262867850574E-4</v>
      </c>
      <c r="O622" s="80">
        <v>3583</v>
      </c>
      <c r="P622" s="68">
        <f>Table14[[#This Row],[Customer Regisered on MB]]/$O$1</f>
        <v>1.2132523866330265E-3</v>
      </c>
      <c r="Q622" s="194">
        <v>56</v>
      </c>
      <c r="R622" s="107">
        <v>119</v>
      </c>
      <c r="S622" s="107">
        <v>11</v>
      </c>
      <c r="T622" s="107">
        <v>9</v>
      </c>
      <c r="U622" s="195">
        <v>0</v>
      </c>
      <c r="V622" s="16">
        <f>SUM(Table14[[#This Row],[MB Registration]:[Standalone upsell + Rnwl]])</f>
        <v>195</v>
      </c>
      <c r="W622" s="8">
        <v>202</v>
      </c>
      <c r="X622" s="9">
        <f t="shared" si="78"/>
        <v>-3.5897435897435992E-2</v>
      </c>
      <c r="Y622" s="8">
        <f t="shared" si="79"/>
        <v>-7</v>
      </c>
      <c r="Z622" s="42" t="str">
        <f t="shared" si="80"/>
        <v>C. 100-250</v>
      </c>
      <c r="AA622" s="197">
        <v>202</v>
      </c>
      <c r="AB622" s="85">
        <f>IFERROR(Table14[[#This Row],[Phone number available]]/Table14[[#This Row],[Distinct leads]],0)</f>
        <v>1</v>
      </c>
      <c r="AC622" s="84">
        <v>126</v>
      </c>
      <c r="AD622" s="100">
        <f>IFERROR(Table14[[#This Row],[Email available]]/Table14[[#This Row],[Distinct leads]],0)</f>
        <v>0.62376237623762376</v>
      </c>
      <c r="AE622" s="81">
        <v>23</v>
      </c>
      <c r="AF622" s="102">
        <f>IFERROR(Table14[[#This Row],[HNI (as per customer segmentation)]]/Table14[[#This Row],[Phone number available]],0)</f>
        <v>0.11386138613861387</v>
      </c>
      <c r="AG622" s="18">
        <v>95</v>
      </c>
      <c r="AH622" s="9">
        <f>IFERROR(Table14[[#This Row],[MB Registered]]/Table14[[#This Row],[Phone number available]],0)</f>
        <v>0.47029702970297027</v>
      </c>
      <c r="AI622" s="18">
        <v>61</v>
      </c>
      <c r="AJ622" s="9">
        <f>IFERROR(Table14[[#This Row],[IB Registered]]/Table14[[#This Row],[Phone number available]],0)</f>
        <v>0.30198019801980197</v>
      </c>
      <c r="AK622" s="18">
        <v>153</v>
      </c>
      <c r="AL622" s="9">
        <f>IFERROR(Table14[[#This Row],[MB Eligible]]/Table14[[#This Row],[Phone number available]],0)</f>
        <v>0.75742574257425743</v>
      </c>
      <c r="AM622" s="18">
        <v>112</v>
      </c>
      <c r="AN622" s="82">
        <f>IFERROR(Table14[[#This Row],[IB Eligible]]/Table14[[#This Row],[Phone number available]],0)</f>
        <v>0.5544554455445545</v>
      </c>
      <c r="AO622" s="98">
        <f>Table14[[#This Row],[Phone number available]]/$AT$2</f>
        <v>0.35069444444444442</v>
      </c>
    </row>
    <row r="623" spans="1:41" x14ac:dyDescent="0.35">
      <c r="A623" s="11">
        <v>658</v>
      </c>
      <c r="B623" s="5" t="s">
        <v>311</v>
      </c>
      <c r="C623" s="5" t="s">
        <v>340</v>
      </c>
      <c r="D623" s="5" t="s">
        <v>956</v>
      </c>
      <c r="E623" s="6">
        <v>35515</v>
      </c>
      <c r="F623" s="7">
        <f t="shared" ca="1" si="76"/>
        <v>28</v>
      </c>
      <c r="G623" s="5">
        <v>6</v>
      </c>
      <c r="H62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23" s="57">
        <v>30.901852999999999</v>
      </c>
      <c r="J623" s="34">
        <v>4.9118769999999996</v>
      </c>
      <c r="K623" s="34">
        <f t="shared" si="77"/>
        <v>35.81373</v>
      </c>
      <c r="L623" s="67">
        <f t="shared" si="74"/>
        <v>1.3133213861264944E-3</v>
      </c>
      <c r="M623" s="34">
        <v>40.125526999999998</v>
      </c>
      <c r="N623" s="79">
        <f t="shared" si="75"/>
        <v>7.5143935425502474E-4</v>
      </c>
      <c r="O623" s="80">
        <v>1797</v>
      </c>
      <c r="P623" s="68">
        <f>Table14[[#This Row],[Customer Regisered on MB]]/$O$1</f>
        <v>6.0848856789828321E-4</v>
      </c>
      <c r="Q623" s="194">
        <v>32</v>
      </c>
      <c r="R623" s="107">
        <v>200</v>
      </c>
      <c r="S623" s="107">
        <v>14</v>
      </c>
      <c r="T623" s="107">
        <v>13</v>
      </c>
      <c r="U623" s="195">
        <v>0</v>
      </c>
      <c r="V623" s="16">
        <f>SUM(Table14[[#This Row],[MB Registration]:[Standalone upsell + Rnwl]])</f>
        <v>259</v>
      </c>
      <c r="W623" s="8">
        <v>270</v>
      </c>
      <c r="X623" s="9">
        <f t="shared" si="78"/>
        <v>-4.2471042471042386E-2</v>
      </c>
      <c r="Y623" s="8">
        <f t="shared" si="79"/>
        <v>-11</v>
      </c>
      <c r="Z623" s="42" t="str">
        <f t="shared" si="80"/>
        <v>D. 240-500</v>
      </c>
      <c r="AA623" s="197">
        <v>270</v>
      </c>
      <c r="AB623" s="85">
        <f>IFERROR(Table14[[#This Row],[Phone number available]]/Table14[[#This Row],[Distinct leads]],0)</f>
        <v>1</v>
      </c>
      <c r="AC623" s="84">
        <v>133</v>
      </c>
      <c r="AD623" s="100">
        <f>IFERROR(Table14[[#This Row],[Email available]]/Table14[[#This Row],[Distinct leads]],0)</f>
        <v>0.49259259259259258</v>
      </c>
      <c r="AE623" s="81">
        <v>8</v>
      </c>
      <c r="AF623" s="102">
        <f>IFERROR(Table14[[#This Row],[HNI (as per customer segmentation)]]/Table14[[#This Row],[Phone number available]],0)</f>
        <v>2.9629629629629631E-2</v>
      </c>
      <c r="AG623" s="18">
        <v>88</v>
      </c>
      <c r="AH623" s="9">
        <f>IFERROR(Table14[[#This Row],[MB Registered]]/Table14[[#This Row],[Phone number available]],0)</f>
        <v>0.32592592592592595</v>
      </c>
      <c r="AI623" s="18">
        <v>47</v>
      </c>
      <c r="AJ623" s="9">
        <f>IFERROR(Table14[[#This Row],[IB Registered]]/Table14[[#This Row],[Phone number available]],0)</f>
        <v>0.17407407407407408</v>
      </c>
      <c r="AK623" s="18">
        <v>180</v>
      </c>
      <c r="AL623" s="9">
        <f>IFERROR(Table14[[#This Row],[MB Eligible]]/Table14[[#This Row],[Phone number available]],0)</f>
        <v>0.66666666666666663</v>
      </c>
      <c r="AM623" s="18">
        <v>112</v>
      </c>
      <c r="AN623" s="82">
        <f>IFERROR(Table14[[#This Row],[IB Eligible]]/Table14[[#This Row],[Phone number available]],0)</f>
        <v>0.4148148148148148</v>
      </c>
      <c r="AO623" s="98">
        <f>Table14[[#This Row],[Phone number available]]/$AT$2</f>
        <v>0.46875</v>
      </c>
    </row>
    <row r="624" spans="1:41" x14ac:dyDescent="0.35">
      <c r="A624" s="11">
        <v>659</v>
      </c>
      <c r="B624" s="5" t="s">
        <v>315</v>
      </c>
      <c r="C624" s="5" t="s">
        <v>340</v>
      </c>
      <c r="D624" s="5" t="s">
        <v>957</v>
      </c>
      <c r="E624" s="6">
        <v>38173</v>
      </c>
      <c r="F624" s="7">
        <f t="shared" ca="1" si="76"/>
        <v>20</v>
      </c>
      <c r="G624" s="5">
        <v>12</v>
      </c>
      <c r="H624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624" s="57">
        <v>30.483039999999999</v>
      </c>
      <c r="J624" s="34">
        <v>8.7252989999999997</v>
      </c>
      <c r="K624" s="34">
        <f t="shared" si="77"/>
        <v>39.208338999999995</v>
      </c>
      <c r="L624" s="67">
        <f t="shared" si="74"/>
        <v>1.4378047224681005E-3</v>
      </c>
      <c r="M624" s="34">
        <v>83.023674999999997</v>
      </c>
      <c r="N624" s="79">
        <f t="shared" si="75"/>
        <v>1.5548021769254032E-3</v>
      </c>
      <c r="O624" s="80">
        <v>3463</v>
      </c>
      <c r="P624" s="68">
        <f>Table14[[#This Row],[Customer Regisered on MB]]/$O$1</f>
        <v>1.17261875939441E-3</v>
      </c>
      <c r="Q624" s="194">
        <v>106</v>
      </c>
      <c r="R624" s="107">
        <v>151</v>
      </c>
      <c r="S624" s="107">
        <v>30</v>
      </c>
      <c r="T624" s="107">
        <v>10</v>
      </c>
      <c r="U624" s="195">
        <v>0</v>
      </c>
      <c r="V624" s="16">
        <f>SUM(Table14[[#This Row],[MB Registration]:[Standalone upsell + Rnwl]])</f>
        <v>297</v>
      </c>
      <c r="W624" s="8">
        <v>302</v>
      </c>
      <c r="X624" s="9">
        <f t="shared" si="78"/>
        <v>-1.6835016835016869E-2</v>
      </c>
      <c r="Y624" s="8">
        <f t="shared" si="79"/>
        <v>-5</v>
      </c>
      <c r="Z624" s="42" t="str">
        <f t="shared" si="80"/>
        <v>D. 240-500</v>
      </c>
      <c r="AA624" s="197">
        <v>302</v>
      </c>
      <c r="AB624" s="85">
        <f>IFERROR(Table14[[#This Row],[Phone number available]]/Table14[[#This Row],[Distinct leads]],0)</f>
        <v>1</v>
      </c>
      <c r="AC624" s="84">
        <v>134</v>
      </c>
      <c r="AD624" s="100">
        <f>IFERROR(Table14[[#This Row],[Email available]]/Table14[[#This Row],[Distinct leads]],0)</f>
        <v>0.44370860927152317</v>
      </c>
      <c r="AE624" s="81">
        <v>24</v>
      </c>
      <c r="AF624" s="102">
        <f>IFERROR(Table14[[#This Row],[HNI (as per customer segmentation)]]/Table14[[#This Row],[Phone number available]],0)</f>
        <v>7.9470198675496692E-2</v>
      </c>
      <c r="AG624" s="18">
        <v>108</v>
      </c>
      <c r="AH624" s="9">
        <f>IFERROR(Table14[[#This Row],[MB Registered]]/Table14[[#This Row],[Phone number available]],0)</f>
        <v>0.35761589403973509</v>
      </c>
      <c r="AI624" s="18">
        <v>77</v>
      </c>
      <c r="AJ624" s="9">
        <f>IFERROR(Table14[[#This Row],[IB Registered]]/Table14[[#This Row],[Phone number available]],0)</f>
        <v>0.25496688741721857</v>
      </c>
      <c r="AK624" s="18">
        <v>247</v>
      </c>
      <c r="AL624" s="9">
        <f>IFERROR(Table14[[#This Row],[MB Eligible]]/Table14[[#This Row],[Phone number available]],0)</f>
        <v>0.81788079470198671</v>
      </c>
      <c r="AM624" s="18">
        <v>127</v>
      </c>
      <c r="AN624" s="82">
        <f>IFERROR(Table14[[#This Row],[IB Eligible]]/Table14[[#This Row],[Phone number available]],0)</f>
        <v>0.42052980132450329</v>
      </c>
      <c r="AO624" s="98">
        <f>Table14[[#This Row],[Phone number available]]/$AT$2</f>
        <v>0.52430555555555558</v>
      </c>
    </row>
    <row r="625" spans="1:41" x14ac:dyDescent="0.35">
      <c r="A625" s="11">
        <v>660</v>
      </c>
      <c r="B625" s="5" t="s">
        <v>315</v>
      </c>
      <c r="C625" s="5" t="s">
        <v>340</v>
      </c>
      <c r="D625" s="5" t="s">
        <v>958</v>
      </c>
      <c r="E625" s="6">
        <v>38482</v>
      </c>
      <c r="F625" s="7">
        <f t="shared" ca="1" si="76"/>
        <v>20</v>
      </c>
      <c r="G625" s="5">
        <v>7</v>
      </c>
      <c r="H62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25" s="57">
        <v>19.441569999999999</v>
      </c>
      <c r="J625" s="34">
        <v>5.9440590000000002</v>
      </c>
      <c r="K625" s="34">
        <f t="shared" si="77"/>
        <v>25.385628999999998</v>
      </c>
      <c r="L625" s="67">
        <f t="shared" si="74"/>
        <v>9.3091363189405098E-4</v>
      </c>
      <c r="M625" s="34">
        <v>47.518501000000001</v>
      </c>
      <c r="N625" s="79">
        <f t="shared" si="75"/>
        <v>8.8988916473562449E-4</v>
      </c>
      <c r="O625" s="80">
        <v>3250</v>
      </c>
      <c r="P625" s="68">
        <f>Table14[[#This Row],[Customer Regisered on MB]]/$O$1</f>
        <v>1.1004940710458656E-3</v>
      </c>
      <c r="Q625" s="194">
        <v>80</v>
      </c>
      <c r="R625" s="107">
        <v>166</v>
      </c>
      <c r="S625" s="107">
        <v>24</v>
      </c>
      <c r="T625" s="107">
        <v>12</v>
      </c>
      <c r="U625" s="195">
        <v>0</v>
      </c>
      <c r="V625" s="16">
        <f>SUM(Table14[[#This Row],[MB Registration]:[Standalone upsell + Rnwl]])</f>
        <v>282</v>
      </c>
      <c r="W625" s="8">
        <v>287</v>
      </c>
      <c r="X625" s="9">
        <f t="shared" si="78"/>
        <v>-1.7730496453900679E-2</v>
      </c>
      <c r="Y625" s="8">
        <f t="shared" si="79"/>
        <v>-5</v>
      </c>
      <c r="Z625" s="42" t="str">
        <f t="shared" si="80"/>
        <v>D. 240-500</v>
      </c>
      <c r="AA625" s="197">
        <v>287</v>
      </c>
      <c r="AB625" s="85">
        <f>IFERROR(Table14[[#This Row],[Phone number available]]/Table14[[#This Row],[Distinct leads]],0)</f>
        <v>1</v>
      </c>
      <c r="AC625" s="84">
        <v>156</v>
      </c>
      <c r="AD625" s="100">
        <f>IFERROR(Table14[[#This Row],[Email available]]/Table14[[#This Row],[Distinct leads]],0)</f>
        <v>0.54355400696864109</v>
      </c>
      <c r="AE625" s="81">
        <v>27</v>
      </c>
      <c r="AF625" s="102">
        <f>IFERROR(Table14[[#This Row],[HNI (as per customer segmentation)]]/Table14[[#This Row],[Phone number available]],0)</f>
        <v>9.4076655052264813E-2</v>
      </c>
      <c r="AG625" s="18">
        <v>146</v>
      </c>
      <c r="AH625" s="9">
        <f>IFERROR(Table14[[#This Row],[MB Registered]]/Table14[[#This Row],[Phone number available]],0)</f>
        <v>0.50871080139372826</v>
      </c>
      <c r="AI625" s="18">
        <v>66</v>
      </c>
      <c r="AJ625" s="9">
        <f>IFERROR(Table14[[#This Row],[IB Registered]]/Table14[[#This Row],[Phone number available]],0)</f>
        <v>0.22996515679442509</v>
      </c>
      <c r="AK625" s="18">
        <v>243</v>
      </c>
      <c r="AL625" s="9">
        <f>IFERROR(Table14[[#This Row],[MB Eligible]]/Table14[[#This Row],[Phone number available]],0)</f>
        <v>0.84668989547038331</v>
      </c>
      <c r="AM625" s="18">
        <v>153</v>
      </c>
      <c r="AN625" s="82">
        <f>IFERROR(Table14[[#This Row],[IB Eligible]]/Table14[[#This Row],[Phone number available]],0)</f>
        <v>0.5331010452961672</v>
      </c>
      <c r="AO625" s="98">
        <f>Table14[[#This Row],[Phone number available]]/$AT$2</f>
        <v>0.4982638888888889</v>
      </c>
    </row>
    <row r="626" spans="1:41" x14ac:dyDescent="0.35">
      <c r="A626" s="11">
        <v>661</v>
      </c>
      <c r="B626" s="5" t="s">
        <v>315</v>
      </c>
      <c r="C626" s="5" t="s">
        <v>356</v>
      </c>
      <c r="D626" s="5" t="s">
        <v>959</v>
      </c>
      <c r="E626" s="6">
        <v>39423</v>
      </c>
      <c r="F626" s="7">
        <f t="shared" ca="1" si="76"/>
        <v>17</v>
      </c>
      <c r="G626" s="5">
        <v>7</v>
      </c>
      <c r="H62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26" s="57">
        <v>29.761901000000002</v>
      </c>
      <c r="J626" s="34">
        <v>3.8031869999999999</v>
      </c>
      <c r="K626" s="34">
        <f t="shared" si="77"/>
        <v>33.565088000000003</v>
      </c>
      <c r="L626" s="67">
        <f t="shared" si="74"/>
        <v>1.2308616806352695E-3</v>
      </c>
      <c r="M626" s="34">
        <v>58.832621000000003</v>
      </c>
      <c r="N626" s="79">
        <f t="shared" si="75"/>
        <v>1.101771117756799E-3</v>
      </c>
      <c r="O626" s="80">
        <v>3406</v>
      </c>
      <c r="P626" s="68">
        <f>Table14[[#This Row],[Customer Regisered on MB]]/$O$1</f>
        <v>1.153317786456067E-3</v>
      </c>
      <c r="Q626" s="194">
        <v>146</v>
      </c>
      <c r="R626" s="107">
        <v>125</v>
      </c>
      <c r="S626" s="107">
        <v>33</v>
      </c>
      <c r="T626" s="107">
        <v>7</v>
      </c>
      <c r="U626" s="195">
        <v>0</v>
      </c>
      <c r="V626" s="16">
        <f>SUM(Table14[[#This Row],[MB Registration]:[Standalone upsell + Rnwl]])</f>
        <v>311</v>
      </c>
      <c r="W626" s="8">
        <v>322</v>
      </c>
      <c r="X626" s="9">
        <f t="shared" si="78"/>
        <v>-3.5369774919614239E-2</v>
      </c>
      <c r="Y626" s="8">
        <f t="shared" si="79"/>
        <v>-11</v>
      </c>
      <c r="Z626" s="42" t="str">
        <f t="shared" si="80"/>
        <v>D. 240-500</v>
      </c>
      <c r="AA626" s="197">
        <v>322</v>
      </c>
      <c r="AB626" s="85">
        <f>IFERROR(Table14[[#This Row],[Phone number available]]/Table14[[#This Row],[Distinct leads]],0)</f>
        <v>1</v>
      </c>
      <c r="AC626" s="84">
        <v>134</v>
      </c>
      <c r="AD626" s="100">
        <f>IFERROR(Table14[[#This Row],[Email available]]/Table14[[#This Row],[Distinct leads]],0)</f>
        <v>0.41614906832298137</v>
      </c>
      <c r="AE626" s="81">
        <v>20</v>
      </c>
      <c r="AF626" s="102">
        <f>IFERROR(Table14[[#This Row],[HNI (as per customer segmentation)]]/Table14[[#This Row],[Phone number available]],0)</f>
        <v>6.2111801242236024E-2</v>
      </c>
      <c r="AG626" s="18">
        <v>115</v>
      </c>
      <c r="AH626" s="9">
        <f>IFERROR(Table14[[#This Row],[MB Registered]]/Table14[[#This Row],[Phone number available]],0)</f>
        <v>0.35714285714285715</v>
      </c>
      <c r="AI626" s="18">
        <v>78</v>
      </c>
      <c r="AJ626" s="9">
        <f>IFERROR(Table14[[#This Row],[IB Registered]]/Table14[[#This Row],[Phone number available]],0)</f>
        <v>0.24223602484472051</v>
      </c>
      <c r="AK626" s="18">
        <v>288</v>
      </c>
      <c r="AL626" s="9">
        <f>IFERROR(Table14[[#This Row],[MB Eligible]]/Table14[[#This Row],[Phone number available]],0)</f>
        <v>0.89440993788819878</v>
      </c>
      <c r="AM626" s="18">
        <v>139</v>
      </c>
      <c r="AN626" s="82">
        <f>IFERROR(Table14[[#This Row],[IB Eligible]]/Table14[[#This Row],[Phone number available]],0)</f>
        <v>0.43167701863354035</v>
      </c>
      <c r="AO626" s="98">
        <f>Table14[[#This Row],[Phone number available]]/$AT$2</f>
        <v>0.55902777777777779</v>
      </c>
    </row>
    <row r="627" spans="1:41" x14ac:dyDescent="0.35">
      <c r="A627" s="11">
        <v>662</v>
      </c>
      <c r="B627" s="5" t="s">
        <v>315</v>
      </c>
      <c r="C627" s="5" t="s">
        <v>356</v>
      </c>
      <c r="D627" s="5" t="s">
        <v>960</v>
      </c>
      <c r="E627" s="6">
        <v>40266</v>
      </c>
      <c r="F627" s="7">
        <f t="shared" ca="1" si="76"/>
        <v>15</v>
      </c>
      <c r="G627" s="5">
        <v>6</v>
      </c>
      <c r="H62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27" s="57">
        <v>18.446497999999998</v>
      </c>
      <c r="J627" s="34">
        <v>6.2055990000000003</v>
      </c>
      <c r="K627" s="34">
        <f t="shared" si="77"/>
        <v>24.652096999999998</v>
      </c>
      <c r="L627" s="67">
        <f t="shared" si="74"/>
        <v>9.0401435993862661E-4</v>
      </c>
      <c r="M627" s="34">
        <v>26.665728000000001</v>
      </c>
      <c r="N627" s="79">
        <f t="shared" si="75"/>
        <v>4.9937481018156183E-4</v>
      </c>
      <c r="O627" s="80">
        <v>4022</v>
      </c>
      <c r="P627" s="68">
        <f>Table14[[#This Row],[Customer Regisered on MB]]/$O$1</f>
        <v>1.3619037396142989E-3</v>
      </c>
      <c r="Q627" s="194">
        <v>74</v>
      </c>
      <c r="R627" s="107">
        <v>107</v>
      </c>
      <c r="S627" s="107">
        <v>5</v>
      </c>
      <c r="T627" s="107">
        <v>5</v>
      </c>
      <c r="U627" s="195">
        <v>0</v>
      </c>
      <c r="V627" s="16">
        <f>SUM(Table14[[#This Row],[MB Registration]:[Standalone upsell + Rnwl]])</f>
        <v>191</v>
      </c>
      <c r="W627" s="8">
        <v>192</v>
      </c>
      <c r="X627" s="9">
        <f t="shared" si="78"/>
        <v>-5.2356020942407877E-3</v>
      </c>
      <c r="Y627" s="8">
        <f t="shared" si="79"/>
        <v>-1</v>
      </c>
      <c r="Z627" s="42" t="str">
        <f t="shared" si="80"/>
        <v>C. 100-250</v>
      </c>
      <c r="AA627" s="197">
        <v>192</v>
      </c>
      <c r="AB627" s="85">
        <f>IFERROR(Table14[[#This Row],[Phone number available]]/Table14[[#This Row],[Distinct leads]],0)</f>
        <v>1</v>
      </c>
      <c r="AC627" s="84">
        <v>87</v>
      </c>
      <c r="AD627" s="100">
        <f>IFERROR(Table14[[#This Row],[Email available]]/Table14[[#This Row],[Distinct leads]],0)</f>
        <v>0.453125</v>
      </c>
      <c r="AE627" s="81">
        <v>7</v>
      </c>
      <c r="AF627" s="102">
        <f>IFERROR(Table14[[#This Row],[HNI (as per customer segmentation)]]/Table14[[#This Row],[Phone number available]],0)</f>
        <v>3.6458333333333336E-2</v>
      </c>
      <c r="AG627" s="18">
        <v>87</v>
      </c>
      <c r="AH627" s="9">
        <f>IFERROR(Table14[[#This Row],[MB Registered]]/Table14[[#This Row],[Phone number available]],0)</f>
        <v>0.453125</v>
      </c>
      <c r="AI627" s="18">
        <v>40</v>
      </c>
      <c r="AJ627" s="9">
        <f>IFERROR(Table14[[#This Row],[IB Registered]]/Table14[[#This Row],[Phone number available]],0)</f>
        <v>0.20833333333333334</v>
      </c>
      <c r="AK627" s="18">
        <v>163</v>
      </c>
      <c r="AL627" s="9">
        <f>IFERROR(Table14[[#This Row],[MB Eligible]]/Table14[[#This Row],[Phone number available]],0)</f>
        <v>0.84895833333333337</v>
      </c>
      <c r="AM627" s="18">
        <v>80</v>
      </c>
      <c r="AN627" s="82">
        <f>IFERROR(Table14[[#This Row],[IB Eligible]]/Table14[[#This Row],[Phone number available]],0)</f>
        <v>0.41666666666666669</v>
      </c>
      <c r="AO627" s="98">
        <f>Table14[[#This Row],[Phone number available]]/$AT$2</f>
        <v>0.33333333333333331</v>
      </c>
    </row>
    <row r="628" spans="1:41" x14ac:dyDescent="0.35">
      <c r="A628" s="11">
        <v>663</v>
      </c>
      <c r="B628" s="5" t="s">
        <v>315</v>
      </c>
      <c r="C628" s="5" t="s">
        <v>356</v>
      </c>
      <c r="D628" s="5" t="s">
        <v>961</v>
      </c>
      <c r="E628" s="6">
        <v>40998</v>
      </c>
      <c r="F628" s="7">
        <f t="shared" ca="1" si="76"/>
        <v>13</v>
      </c>
      <c r="G628" s="5">
        <v>4</v>
      </c>
      <c r="H628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28" s="57">
        <v>6.2596639999999999</v>
      </c>
      <c r="J628" s="34">
        <v>1.692771</v>
      </c>
      <c r="K628" s="34">
        <f t="shared" si="77"/>
        <v>7.9524349999999995</v>
      </c>
      <c r="L628" s="67">
        <f t="shared" si="74"/>
        <v>2.9162287640189524E-4</v>
      </c>
      <c r="M628" s="34">
        <v>10.161569999999999</v>
      </c>
      <c r="N628" s="79">
        <f t="shared" si="75"/>
        <v>1.9029790185726985E-4</v>
      </c>
      <c r="O628" s="80">
        <v>1825</v>
      </c>
      <c r="P628" s="68">
        <f>Table14[[#This Row],[Customer Regisered on MB]]/$O$1</f>
        <v>6.1796974758729372E-4</v>
      </c>
      <c r="Q628" s="194">
        <v>33</v>
      </c>
      <c r="R628" s="107">
        <v>35</v>
      </c>
      <c r="S628" s="107">
        <v>6</v>
      </c>
      <c r="T628" s="107">
        <v>3</v>
      </c>
      <c r="U628" s="195">
        <v>0</v>
      </c>
      <c r="V628" s="16">
        <f>SUM(Table14[[#This Row],[MB Registration]:[Standalone upsell + Rnwl]])</f>
        <v>77</v>
      </c>
      <c r="W628" s="8">
        <v>74</v>
      </c>
      <c r="X628" s="9">
        <f t="shared" si="78"/>
        <v>3.8961038961038974E-2</v>
      </c>
      <c r="Y628" s="8">
        <f t="shared" si="79"/>
        <v>3</v>
      </c>
      <c r="Z628" s="42" t="str">
        <f t="shared" si="80"/>
        <v>B. 50-100</v>
      </c>
      <c r="AA628" s="197">
        <v>74</v>
      </c>
      <c r="AB628" s="85">
        <f>IFERROR(Table14[[#This Row],[Phone number available]]/Table14[[#This Row],[Distinct leads]],0)</f>
        <v>1</v>
      </c>
      <c r="AC628" s="84">
        <v>27</v>
      </c>
      <c r="AD628" s="100">
        <f>IFERROR(Table14[[#This Row],[Email available]]/Table14[[#This Row],[Distinct leads]],0)</f>
        <v>0.36486486486486486</v>
      </c>
      <c r="AE628" s="81">
        <v>1</v>
      </c>
      <c r="AF628" s="102">
        <f>IFERROR(Table14[[#This Row],[HNI (as per customer segmentation)]]/Table14[[#This Row],[Phone number available]],0)</f>
        <v>1.3513513513513514E-2</v>
      </c>
      <c r="AG628" s="18">
        <v>25</v>
      </c>
      <c r="AH628" s="9">
        <f>IFERROR(Table14[[#This Row],[MB Registered]]/Table14[[#This Row],[Phone number available]],0)</f>
        <v>0.33783783783783783</v>
      </c>
      <c r="AI628" s="18">
        <v>22</v>
      </c>
      <c r="AJ628" s="9">
        <f>IFERROR(Table14[[#This Row],[IB Registered]]/Table14[[#This Row],[Phone number available]],0)</f>
        <v>0.29729729729729731</v>
      </c>
      <c r="AK628" s="18">
        <v>65</v>
      </c>
      <c r="AL628" s="9">
        <f>IFERROR(Table14[[#This Row],[MB Eligible]]/Table14[[#This Row],[Phone number available]],0)</f>
        <v>0.8783783783783784</v>
      </c>
      <c r="AM628" s="18">
        <v>30</v>
      </c>
      <c r="AN628" s="82">
        <f>IFERROR(Table14[[#This Row],[IB Eligible]]/Table14[[#This Row],[Phone number available]],0)</f>
        <v>0.40540540540540543</v>
      </c>
      <c r="AO628" s="98">
        <f>Table14[[#This Row],[Phone number available]]/$AT$2</f>
        <v>0.12847222222222221</v>
      </c>
    </row>
    <row r="629" spans="1:41" x14ac:dyDescent="0.35">
      <c r="A629" s="11">
        <v>664</v>
      </c>
      <c r="B629" s="5" t="s">
        <v>314</v>
      </c>
      <c r="C629" s="5" t="s">
        <v>340</v>
      </c>
      <c r="D629" s="5" t="s">
        <v>962</v>
      </c>
      <c r="E629" s="6">
        <v>41242</v>
      </c>
      <c r="F629" s="7">
        <f t="shared" ca="1" si="76"/>
        <v>12</v>
      </c>
      <c r="G629" s="5">
        <v>6</v>
      </c>
      <c r="H62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29" s="57">
        <v>19.58079</v>
      </c>
      <c r="J629" s="34">
        <v>3.6911520000000002</v>
      </c>
      <c r="K629" s="34">
        <f t="shared" si="77"/>
        <v>23.271941999999999</v>
      </c>
      <c r="L629" s="67">
        <f t="shared" si="74"/>
        <v>8.5340284648640014E-4</v>
      </c>
      <c r="M629" s="34">
        <v>10.850949999999999</v>
      </c>
      <c r="N629" s="79">
        <f t="shared" si="75"/>
        <v>2.0320806904426601E-4</v>
      </c>
      <c r="O629" s="80">
        <v>6470</v>
      </c>
      <c r="P629" s="68">
        <f>Table14[[#This Row],[Customer Regisered on MB]]/$O$1</f>
        <v>2.190829735282077E-3</v>
      </c>
      <c r="Q629" s="194">
        <v>311</v>
      </c>
      <c r="R629" s="107">
        <v>55</v>
      </c>
      <c r="S629" s="107">
        <v>6</v>
      </c>
      <c r="T629" s="107">
        <v>6</v>
      </c>
      <c r="U629" s="195">
        <v>0</v>
      </c>
      <c r="V629" s="16">
        <f>SUM(Table14[[#This Row],[MB Registration]:[Standalone upsell + Rnwl]])</f>
        <v>378</v>
      </c>
      <c r="W629" s="8">
        <v>381</v>
      </c>
      <c r="X629" s="9">
        <f t="shared" si="78"/>
        <v>-7.9365079365079083E-3</v>
      </c>
      <c r="Y629" s="8">
        <f t="shared" si="79"/>
        <v>-3</v>
      </c>
      <c r="Z629" s="42" t="str">
        <f t="shared" si="80"/>
        <v>D. 240-500</v>
      </c>
      <c r="AA629" s="197">
        <v>381</v>
      </c>
      <c r="AB629" s="85">
        <f>IFERROR(Table14[[#This Row],[Phone number available]]/Table14[[#This Row],[Distinct leads]],0)</f>
        <v>1</v>
      </c>
      <c r="AC629" s="84">
        <v>101</v>
      </c>
      <c r="AD629" s="100">
        <f>IFERROR(Table14[[#This Row],[Email available]]/Table14[[#This Row],[Distinct leads]],0)</f>
        <v>0.26509186351706038</v>
      </c>
      <c r="AE629" s="81">
        <v>7</v>
      </c>
      <c r="AF629" s="102">
        <f>IFERROR(Table14[[#This Row],[HNI (as per customer segmentation)]]/Table14[[#This Row],[Phone number available]],0)</f>
        <v>1.8372703412073491E-2</v>
      </c>
      <c r="AG629" s="18">
        <v>52</v>
      </c>
      <c r="AH629" s="9">
        <f>IFERROR(Table14[[#This Row],[MB Registered]]/Table14[[#This Row],[Phone number available]],0)</f>
        <v>0.13648293963254593</v>
      </c>
      <c r="AI629" s="18">
        <v>42</v>
      </c>
      <c r="AJ629" s="9">
        <f>IFERROR(Table14[[#This Row],[IB Registered]]/Table14[[#This Row],[Phone number available]],0)</f>
        <v>0.11023622047244094</v>
      </c>
      <c r="AK629" s="18">
        <v>357</v>
      </c>
      <c r="AL629" s="9">
        <f>IFERROR(Table14[[#This Row],[MB Eligible]]/Table14[[#This Row],[Phone number available]],0)</f>
        <v>0.93700787401574803</v>
      </c>
      <c r="AM629" s="18">
        <v>105</v>
      </c>
      <c r="AN629" s="82">
        <f>IFERROR(Table14[[#This Row],[IB Eligible]]/Table14[[#This Row],[Phone number available]],0)</f>
        <v>0.27559055118110237</v>
      </c>
      <c r="AO629" s="98">
        <f>Table14[[#This Row],[Phone number available]]/$AT$2</f>
        <v>0.66145833333333337</v>
      </c>
    </row>
    <row r="630" spans="1:41" x14ac:dyDescent="0.35">
      <c r="A630" s="11">
        <v>665</v>
      </c>
      <c r="B630" s="5" t="s">
        <v>313</v>
      </c>
      <c r="C630" s="5" t="s">
        <v>356</v>
      </c>
      <c r="D630" s="5" t="s">
        <v>963</v>
      </c>
      <c r="E630" s="6">
        <v>41356</v>
      </c>
      <c r="F630" s="7">
        <f t="shared" ca="1" si="76"/>
        <v>12</v>
      </c>
      <c r="G630" s="5">
        <v>5</v>
      </c>
      <c r="H63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30" s="57">
        <v>10.411842</v>
      </c>
      <c r="J630" s="34">
        <v>1.407016</v>
      </c>
      <c r="K630" s="34">
        <f t="shared" si="77"/>
        <v>11.818858000000001</v>
      </c>
      <c r="L630" s="67">
        <f t="shared" si="74"/>
        <v>4.3340805247016182E-4</v>
      </c>
      <c r="M630" s="34">
        <v>23.96707</v>
      </c>
      <c r="N630" s="79">
        <f t="shared" si="75"/>
        <v>4.4883646273817106E-4</v>
      </c>
      <c r="O630" s="80">
        <v>1987</v>
      </c>
      <c r="P630" s="68">
        <f>Table14[[#This Row],[Customer Regisered on MB]]/$O$1</f>
        <v>6.7282514435942616E-4</v>
      </c>
      <c r="Q630" s="194">
        <v>57</v>
      </c>
      <c r="R630" s="107">
        <v>83</v>
      </c>
      <c r="S630" s="107">
        <v>1</v>
      </c>
      <c r="T630" s="107">
        <v>3</v>
      </c>
      <c r="U630" s="195">
        <v>0</v>
      </c>
      <c r="V630" s="16">
        <f>SUM(Table14[[#This Row],[MB Registration]:[Standalone upsell + Rnwl]])</f>
        <v>144</v>
      </c>
      <c r="W630" s="8">
        <v>150</v>
      </c>
      <c r="X630" s="9">
        <f t="shared" si="78"/>
        <v>-4.1666666666666741E-2</v>
      </c>
      <c r="Y630" s="8">
        <f t="shared" si="79"/>
        <v>-6</v>
      </c>
      <c r="Z630" s="42" t="str">
        <f t="shared" si="80"/>
        <v>C. 100-250</v>
      </c>
      <c r="AA630" s="197">
        <v>150</v>
      </c>
      <c r="AB630" s="85">
        <f>IFERROR(Table14[[#This Row],[Phone number available]]/Table14[[#This Row],[Distinct leads]],0)</f>
        <v>1</v>
      </c>
      <c r="AC630" s="84">
        <v>63</v>
      </c>
      <c r="AD630" s="100">
        <f>IFERROR(Table14[[#This Row],[Email available]]/Table14[[#This Row],[Distinct leads]],0)</f>
        <v>0.42</v>
      </c>
      <c r="AE630" s="81">
        <v>16</v>
      </c>
      <c r="AF630" s="102">
        <f>IFERROR(Table14[[#This Row],[HNI (as per customer segmentation)]]/Table14[[#This Row],[Phone number available]],0)</f>
        <v>0.10666666666666667</v>
      </c>
      <c r="AG630" s="18">
        <v>65</v>
      </c>
      <c r="AH630" s="9">
        <f>IFERROR(Table14[[#This Row],[MB Registered]]/Table14[[#This Row],[Phone number available]],0)</f>
        <v>0.43333333333333335</v>
      </c>
      <c r="AI630" s="18">
        <v>29</v>
      </c>
      <c r="AJ630" s="9">
        <f>IFERROR(Table14[[#This Row],[IB Registered]]/Table14[[#This Row],[Phone number available]],0)</f>
        <v>0.19333333333333333</v>
      </c>
      <c r="AK630" s="18">
        <v>135</v>
      </c>
      <c r="AL630" s="9">
        <f>IFERROR(Table14[[#This Row],[MB Eligible]]/Table14[[#This Row],[Phone number available]],0)</f>
        <v>0.9</v>
      </c>
      <c r="AM630" s="18">
        <v>64</v>
      </c>
      <c r="AN630" s="82">
        <f>IFERROR(Table14[[#This Row],[IB Eligible]]/Table14[[#This Row],[Phone number available]],0)</f>
        <v>0.42666666666666669</v>
      </c>
      <c r="AO630" s="98">
        <f>Table14[[#This Row],[Phone number available]]/$AT$2</f>
        <v>0.26041666666666669</v>
      </c>
    </row>
    <row r="631" spans="1:41" x14ac:dyDescent="0.35">
      <c r="A631" s="11">
        <v>666</v>
      </c>
      <c r="B631" s="5" t="s">
        <v>312</v>
      </c>
      <c r="C631" s="5" t="s">
        <v>340</v>
      </c>
      <c r="D631" s="5" t="s">
        <v>964</v>
      </c>
      <c r="E631" s="6">
        <v>42133</v>
      </c>
      <c r="F631" s="7">
        <f t="shared" ca="1" si="76"/>
        <v>10</v>
      </c>
      <c r="G631" s="5">
        <v>6</v>
      </c>
      <c r="H63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31" s="57">
        <v>25.544663</v>
      </c>
      <c r="J631" s="34">
        <v>5.0131069999999998</v>
      </c>
      <c r="K631" s="34">
        <f t="shared" si="77"/>
        <v>30.557769999999998</v>
      </c>
      <c r="L631" s="67">
        <f t="shared" si="74"/>
        <v>1.120580650307427E-3</v>
      </c>
      <c r="M631" s="34">
        <v>33.577204999999999</v>
      </c>
      <c r="N631" s="79">
        <f t="shared" si="75"/>
        <v>6.2880752302365E-4</v>
      </c>
      <c r="O631" s="80">
        <v>5072</v>
      </c>
      <c r="P631" s="68">
        <f>Table14[[#This Row],[Customer Regisered on MB]]/$O$1</f>
        <v>1.7174479779521938E-3</v>
      </c>
      <c r="Q631" s="194">
        <v>146</v>
      </c>
      <c r="R631" s="107">
        <v>147</v>
      </c>
      <c r="S631" s="107">
        <v>4</v>
      </c>
      <c r="T631" s="107">
        <v>5</v>
      </c>
      <c r="U631" s="195">
        <v>0</v>
      </c>
      <c r="V631" s="16">
        <f>SUM(Table14[[#This Row],[MB Registration]:[Standalone upsell + Rnwl]])</f>
        <v>302</v>
      </c>
      <c r="W631" s="8">
        <v>311</v>
      </c>
      <c r="X631" s="9">
        <f t="shared" si="78"/>
        <v>-2.9801324503311299E-2</v>
      </c>
      <c r="Y631" s="8">
        <f t="shared" si="79"/>
        <v>-9</v>
      </c>
      <c r="Z631" s="42" t="str">
        <f t="shared" si="80"/>
        <v>D. 240-500</v>
      </c>
      <c r="AA631" s="197">
        <v>311</v>
      </c>
      <c r="AB631" s="85">
        <f>IFERROR(Table14[[#This Row],[Phone number available]]/Table14[[#This Row],[Distinct leads]],0)</f>
        <v>1</v>
      </c>
      <c r="AC631" s="84">
        <v>241</v>
      </c>
      <c r="AD631" s="100">
        <f>IFERROR(Table14[[#This Row],[Email available]]/Table14[[#This Row],[Distinct leads]],0)</f>
        <v>0.77491961414791</v>
      </c>
      <c r="AE631" s="81">
        <v>46</v>
      </c>
      <c r="AF631" s="102">
        <f>IFERROR(Table14[[#This Row],[HNI (as per customer segmentation)]]/Table14[[#This Row],[Phone number available]],0)</f>
        <v>0.14790996784565916</v>
      </c>
      <c r="AG631" s="18">
        <v>156</v>
      </c>
      <c r="AH631" s="9">
        <f>IFERROR(Table14[[#This Row],[MB Registered]]/Table14[[#This Row],[Phone number available]],0)</f>
        <v>0.50160771704180063</v>
      </c>
      <c r="AI631" s="18">
        <v>153</v>
      </c>
      <c r="AJ631" s="9">
        <f>IFERROR(Table14[[#This Row],[IB Registered]]/Table14[[#This Row],[Phone number available]],0)</f>
        <v>0.49196141479099681</v>
      </c>
      <c r="AK631" s="18">
        <v>300</v>
      </c>
      <c r="AL631" s="9">
        <f>IFERROR(Table14[[#This Row],[MB Eligible]]/Table14[[#This Row],[Phone number available]],0)</f>
        <v>0.96463022508038587</v>
      </c>
      <c r="AM631" s="18">
        <v>234</v>
      </c>
      <c r="AN631" s="82">
        <f>IFERROR(Table14[[#This Row],[IB Eligible]]/Table14[[#This Row],[Phone number available]],0)</f>
        <v>0.752411575562701</v>
      </c>
      <c r="AO631" s="98">
        <f>Table14[[#This Row],[Phone number available]]/$AT$2</f>
        <v>0.53993055555555558</v>
      </c>
    </row>
    <row r="632" spans="1:41" x14ac:dyDescent="0.35">
      <c r="A632" s="11">
        <v>667</v>
      </c>
      <c r="B632" s="5" t="s">
        <v>313</v>
      </c>
      <c r="C632" s="5" t="s">
        <v>356</v>
      </c>
      <c r="D632" s="5" t="s">
        <v>965</v>
      </c>
      <c r="E632" s="6">
        <v>41710</v>
      </c>
      <c r="F632" s="7">
        <f t="shared" ca="1" si="76"/>
        <v>11</v>
      </c>
      <c r="G632" s="5">
        <v>7</v>
      </c>
      <c r="H63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32" s="57">
        <v>16.759430999999999</v>
      </c>
      <c r="J632" s="34">
        <v>6.8945309999999997</v>
      </c>
      <c r="K632" s="34">
        <f t="shared" si="77"/>
        <v>23.653962</v>
      </c>
      <c r="L632" s="67">
        <f t="shared" si="74"/>
        <v>8.6741186023414553E-4</v>
      </c>
      <c r="M632" s="34">
        <v>19.999122</v>
      </c>
      <c r="N632" s="79">
        <f t="shared" si="75"/>
        <v>3.745278491008345E-4</v>
      </c>
      <c r="O632" s="80">
        <v>3482</v>
      </c>
      <c r="P632" s="68">
        <f>Table14[[#This Row],[Customer Regisered on MB]]/$O$1</f>
        <v>1.1790524170405242E-3</v>
      </c>
      <c r="Q632" s="194">
        <v>153</v>
      </c>
      <c r="R632" s="107">
        <v>84</v>
      </c>
      <c r="S632" s="107">
        <v>46</v>
      </c>
      <c r="T632" s="107">
        <v>2</v>
      </c>
      <c r="U632" s="195">
        <v>0</v>
      </c>
      <c r="V632" s="16">
        <f>SUM(Table14[[#This Row],[MB Registration]:[Standalone upsell + Rnwl]])</f>
        <v>285</v>
      </c>
      <c r="W632" s="8">
        <v>286</v>
      </c>
      <c r="X632" s="9">
        <f t="shared" si="78"/>
        <v>-3.5087719298245723E-3</v>
      </c>
      <c r="Y632" s="8">
        <f t="shared" si="79"/>
        <v>-1</v>
      </c>
      <c r="Z632" s="42" t="str">
        <f t="shared" si="80"/>
        <v>D. 240-500</v>
      </c>
      <c r="AA632" s="197">
        <v>286</v>
      </c>
      <c r="AB632" s="85">
        <f>IFERROR(Table14[[#This Row],[Phone number available]]/Table14[[#This Row],[Distinct leads]],0)</f>
        <v>1</v>
      </c>
      <c r="AC632" s="84">
        <v>93</v>
      </c>
      <c r="AD632" s="100">
        <f>IFERROR(Table14[[#This Row],[Email available]]/Table14[[#This Row],[Distinct leads]],0)</f>
        <v>0.32517482517482516</v>
      </c>
      <c r="AE632" s="81">
        <v>15</v>
      </c>
      <c r="AF632" s="102">
        <f>IFERROR(Table14[[#This Row],[HNI (as per customer segmentation)]]/Table14[[#This Row],[Phone number available]],0)</f>
        <v>5.2447552447552448E-2</v>
      </c>
      <c r="AG632" s="18">
        <v>81</v>
      </c>
      <c r="AH632" s="9">
        <f>IFERROR(Table14[[#This Row],[MB Registered]]/Table14[[#This Row],[Phone number available]],0)</f>
        <v>0.28321678321678323</v>
      </c>
      <c r="AI632" s="18">
        <v>41</v>
      </c>
      <c r="AJ632" s="9">
        <f>IFERROR(Table14[[#This Row],[IB Registered]]/Table14[[#This Row],[Phone number available]],0)</f>
        <v>0.14335664335664336</v>
      </c>
      <c r="AK632" s="18">
        <v>250</v>
      </c>
      <c r="AL632" s="9">
        <f>IFERROR(Table14[[#This Row],[MB Eligible]]/Table14[[#This Row],[Phone number available]],0)</f>
        <v>0.87412587412587417</v>
      </c>
      <c r="AM632" s="18">
        <v>92</v>
      </c>
      <c r="AN632" s="82">
        <f>IFERROR(Table14[[#This Row],[IB Eligible]]/Table14[[#This Row],[Phone number available]],0)</f>
        <v>0.32167832167832167</v>
      </c>
      <c r="AO632" s="98">
        <f>Table14[[#This Row],[Phone number available]]/$AT$2</f>
        <v>0.49652777777777779</v>
      </c>
    </row>
    <row r="633" spans="1:41" x14ac:dyDescent="0.35">
      <c r="A633" s="11">
        <v>668</v>
      </c>
      <c r="B633" s="5" t="s">
        <v>313</v>
      </c>
      <c r="C633" s="5" t="s">
        <v>356</v>
      </c>
      <c r="D633" s="5" t="s">
        <v>966</v>
      </c>
      <c r="E633" s="6">
        <v>41932</v>
      </c>
      <c r="F633" s="7">
        <f t="shared" ca="1" si="76"/>
        <v>10</v>
      </c>
      <c r="G633" s="5">
        <v>5</v>
      </c>
      <c r="H63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33" s="57">
        <v>6.6217969999999999</v>
      </c>
      <c r="J633" s="34">
        <v>1.1947300000000001</v>
      </c>
      <c r="K633" s="34">
        <f t="shared" si="77"/>
        <v>7.8165269999999998</v>
      </c>
      <c r="L633" s="67">
        <f t="shared" si="74"/>
        <v>2.8663900895927813E-4</v>
      </c>
      <c r="M633" s="34">
        <v>8.7808259999999994</v>
      </c>
      <c r="N633" s="79">
        <f t="shared" si="75"/>
        <v>1.6444041268955125E-4</v>
      </c>
      <c r="O633" s="80">
        <v>2129</v>
      </c>
      <c r="P633" s="68">
        <f>Table14[[#This Row],[Customer Regisered on MB]]/$O$1</f>
        <v>7.2090826992512243E-4</v>
      </c>
      <c r="Q633" s="194">
        <v>113</v>
      </c>
      <c r="R633" s="107">
        <v>28</v>
      </c>
      <c r="S633" s="107">
        <v>6</v>
      </c>
      <c r="T633" s="107">
        <v>0</v>
      </c>
      <c r="U633" s="195">
        <v>0</v>
      </c>
      <c r="V633" s="16">
        <f>SUM(Table14[[#This Row],[MB Registration]:[Standalone upsell + Rnwl]])</f>
        <v>147</v>
      </c>
      <c r="W633" s="8">
        <v>150</v>
      </c>
      <c r="X633" s="9">
        <f t="shared" si="78"/>
        <v>-2.0408163265306145E-2</v>
      </c>
      <c r="Y633" s="8">
        <f t="shared" si="79"/>
        <v>-3</v>
      </c>
      <c r="Z633" s="42" t="str">
        <f t="shared" si="80"/>
        <v>C. 100-250</v>
      </c>
      <c r="AA633" s="197">
        <v>150</v>
      </c>
      <c r="AB633" s="85">
        <f>IFERROR(Table14[[#This Row],[Phone number available]]/Table14[[#This Row],[Distinct leads]],0)</f>
        <v>1</v>
      </c>
      <c r="AC633" s="84">
        <v>37</v>
      </c>
      <c r="AD633" s="100">
        <f>IFERROR(Table14[[#This Row],[Email available]]/Table14[[#This Row],[Distinct leads]],0)</f>
        <v>0.24666666666666667</v>
      </c>
      <c r="AE633" s="81">
        <v>10</v>
      </c>
      <c r="AF633" s="102">
        <f>IFERROR(Table14[[#This Row],[HNI (as per customer segmentation)]]/Table14[[#This Row],[Phone number available]],0)</f>
        <v>6.6666666666666666E-2</v>
      </c>
      <c r="AG633" s="18">
        <v>19</v>
      </c>
      <c r="AH633" s="9">
        <f>IFERROR(Table14[[#This Row],[MB Registered]]/Table14[[#This Row],[Phone number available]],0)</f>
        <v>0.12666666666666668</v>
      </c>
      <c r="AI633" s="18">
        <v>15</v>
      </c>
      <c r="AJ633" s="9">
        <f>IFERROR(Table14[[#This Row],[IB Registered]]/Table14[[#This Row],[Phone number available]],0)</f>
        <v>0.1</v>
      </c>
      <c r="AK633" s="18">
        <v>142</v>
      </c>
      <c r="AL633" s="9">
        <f>IFERROR(Table14[[#This Row],[MB Eligible]]/Table14[[#This Row],[Phone number available]],0)</f>
        <v>0.94666666666666666</v>
      </c>
      <c r="AM633" s="18">
        <v>41</v>
      </c>
      <c r="AN633" s="82">
        <f>IFERROR(Table14[[#This Row],[IB Eligible]]/Table14[[#This Row],[Phone number available]],0)</f>
        <v>0.27333333333333332</v>
      </c>
      <c r="AO633" s="98">
        <f>Table14[[#This Row],[Phone number available]]/$AT$2</f>
        <v>0.26041666666666669</v>
      </c>
    </row>
    <row r="634" spans="1:41" x14ac:dyDescent="0.35">
      <c r="A634" s="11">
        <v>669</v>
      </c>
      <c r="B634" s="5" t="s">
        <v>315</v>
      </c>
      <c r="C634" s="5" t="s">
        <v>340</v>
      </c>
      <c r="D634" s="5" t="s">
        <v>967</v>
      </c>
      <c r="E634" s="6">
        <v>42411</v>
      </c>
      <c r="F634" s="7">
        <f t="shared" ca="1" si="76"/>
        <v>9</v>
      </c>
      <c r="G634" s="5">
        <v>4</v>
      </c>
      <c r="H634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34" s="57">
        <v>4.3238139999999996</v>
      </c>
      <c r="J634" s="34">
        <v>2.307776</v>
      </c>
      <c r="K634" s="34">
        <f t="shared" si="77"/>
        <v>6.6315899999999992</v>
      </c>
      <c r="L634" s="67">
        <f t="shared" si="74"/>
        <v>2.4318631348989894E-4</v>
      </c>
      <c r="M634" s="34">
        <v>7.9541680000000001</v>
      </c>
      <c r="N634" s="79">
        <f t="shared" si="75"/>
        <v>1.4895941093947456E-4</v>
      </c>
      <c r="O634" s="80">
        <v>2442</v>
      </c>
      <c r="P634" s="68">
        <f>Table14[[#This Row],[Customer Regisered on MB]]/$O$1</f>
        <v>8.268943143058473E-4</v>
      </c>
      <c r="Q634" s="194">
        <v>21</v>
      </c>
      <c r="R634" s="107">
        <v>13</v>
      </c>
      <c r="S634" s="107">
        <v>10</v>
      </c>
      <c r="T634" s="107">
        <v>0</v>
      </c>
      <c r="U634" s="195">
        <v>0</v>
      </c>
      <c r="V634" s="16">
        <f>SUM(Table14[[#This Row],[MB Registration]:[Standalone upsell + Rnwl]])</f>
        <v>44</v>
      </c>
      <c r="W634" s="8">
        <v>47</v>
      </c>
      <c r="X634" s="9">
        <f t="shared" si="78"/>
        <v>-6.8181818181818121E-2</v>
      </c>
      <c r="Y634" s="8">
        <f t="shared" si="79"/>
        <v>-3</v>
      </c>
      <c r="Z634" s="42" t="str">
        <f t="shared" si="80"/>
        <v>A. Below 50</v>
      </c>
      <c r="AA634" s="197">
        <v>47</v>
      </c>
      <c r="AB634" s="85">
        <f>IFERROR(Table14[[#This Row],[Phone number available]]/Table14[[#This Row],[Distinct leads]],0)</f>
        <v>1</v>
      </c>
      <c r="AC634" s="84">
        <v>22</v>
      </c>
      <c r="AD634" s="100">
        <f>IFERROR(Table14[[#This Row],[Email available]]/Table14[[#This Row],[Distinct leads]],0)</f>
        <v>0.46808510638297873</v>
      </c>
      <c r="AE634" s="81">
        <v>2</v>
      </c>
      <c r="AF634" s="102">
        <f>IFERROR(Table14[[#This Row],[HNI (as per customer segmentation)]]/Table14[[#This Row],[Phone number available]],0)</f>
        <v>4.2553191489361701E-2</v>
      </c>
      <c r="AG634" s="18">
        <v>16</v>
      </c>
      <c r="AH634" s="9">
        <f>IFERROR(Table14[[#This Row],[MB Registered]]/Table14[[#This Row],[Phone number available]],0)</f>
        <v>0.34042553191489361</v>
      </c>
      <c r="AI634" s="18">
        <v>9</v>
      </c>
      <c r="AJ634" s="9">
        <f>IFERROR(Table14[[#This Row],[IB Registered]]/Table14[[#This Row],[Phone number available]],0)</f>
        <v>0.19148936170212766</v>
      </c>
      <c r="AK634" s="18">
        <v>37</v>
      </c>
      <c r="AL634" s="9">
        <f>IFERROR(Table14[[#This Row],[MB Eligible]]/Table14[[#This Row],[Phone number available]],0)</f>
        <v>0.78723404255319152</v>
      </c>
      <c r="AM634" s="18">
        <v>21</v>
      </c>
      <c r="AN634" s="82">
        <f>IFERROR(Table14[[#This Row],[IB Eligible]]/Table14[[#This Row],[Phone number available]],0)</f>
        <v>0.44680851063829785</v>
      </c>
      <c r="AO634" s="98">
        <f>Table14[[#This Row],[Phone number available]]/$AT$2</f>
        <v>8.1597222222222224E-2</v>
      </c>
    </row>
    <row r="635" spans="1:41" x14ac:dyDescent="0.35">
      <c r="A635" s="11">
        <v>670</v>
      </c>
      <c r="B635" s="5" t="s">
        <v>213</v>
      </c>
      <c r="C635" s="5" t="s">
        <v>175</v>
      </c>
      <c r="D635" s="5" t="s">
        <v>968</v>
      </c>
      <c r="E635" s="6">
        <v>43139</v>
      </c>
      <c r="F635" s="7">
        <f t="shared" ca="1" si="76"/>
        <v>7</v>
      </c>
      <c r="G635" s="5">
        <v>5</v>
      </c>
      <c r="H63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35" s="57">
        <v>1.6496120000000001</v>
      </c>
      <c r="J635" s="34">
        <v>1.418056</v>
      </c>
      <c r="K635" s="34">
        <f t="shared" si="77"/>
        <v>3.0676680000000003</v>
      </c>
      <c r="L635" s="67">
        <f t="shared" si="74"/>
        <v>1.1249411859462534E-4</v>
      </c>
      <c r="M635" s="34">
        <v>5.8992149999999999</v>
      </c>
      <c r="N635" s="79">
        <f t="shared" si="75"/>
        <v>1.1047586515714936E-4</v>
      </c>
      <c r="O635" s="80">
        <v>1555</v>
      </c>
      <c r="P635" s="68">
        <f>Table14[[#This Row],[Customer Regisered on MB]]/$O$1</f>
        <v>5.2654408630040648E-4</v>
      </c>
      <c r="Q635" s="194">
        <v>17</v>
      </c>
      <c r="R635" s="107">
        <v>21</v>
      </c>
      <c r="S635" s="107">
        <v>7</v>
      </c>
      <c r="T635" s="107">
        <v>3</v>
      </c>
      <c r="U635" s="195">
        <v>0</v>
      </c>
      <c r="V635" s="16">
        <f>SUM(Table14[[#This Row],[MB Registration]:[Standalone upsell + Rnwl]])</f>
        <v>48</v>
      </c>
      <c r="W635" s="8">
        <v>48</v>
      </c>
      <c r="X635" s="9">
        <f t="shared" si="78"/>
        <v>0</v>
      </c>
      <c r="Y635" s="8">
        <f t="shared" si="79"/>
        <v>0</v>
      </c>
      <c r="Z635" s="42" t="str">
        <f t="shared" si="80"/>
        <v>A. Below 50</v>
      </c>
      <c r="AA635" s="197">
        <v>48</v>
      </c>
      <c r="AB635" s="85">
        <f>IFERROR(Table14[[#This Row],[Phone number available]]/Table14[[#This Row],[Distinct leads]],0)</f>
        <v>1</v>
      </c>
      <c r="AC635" s="84">
        <v>11</v>
      </c>
      <c r="AD635" s="100">
        <f>IFERROR(Table14[[#This Row],[Email available]]/Table14[[#This Row],[Distinct leads]],0)</f>
        <v>0.22916666666666666</v>
      </c>
      <c r="AE635" s="81">
        <v>3</v>
      </c>
      <c r="AF635" s="102">
        <f>IFERROR(Table14[[#This Row],[HNI (as per customer segmentation)]]/Table14[[#This Row],[Phone number available]],0)</f>
        <v>6.25E-2</v>
      </c>
      <c r="AG635" s="18">
        <v>22</v>
      </c>
      <c r="AH635" s="9">
        <f>IFERROR(Table14[[#This Row],[MB Registered]]/Table14[[#This Row],[Phone number available]],0)</f>
        <v>0.45833333333333331</v>
      </c>
      <c r="AI635" s="18">
        <v>7</v>
      </c>
      <c r="AJ635" s="9">
        <f>IFERROR(Table14[[#This Row],[IB Registered]]/Table14[[#This Row],[Phone number available]],0)</f>
        <v>0.14583333333333334</v>
      </c>
      <c r="AK635" s="18">
        <v>38</v>
      </c>
      <c r="AL635" s="9">
        <f>IFERROR(Table14[[#This Row],[MB Eligible]]/Table14[[#This Row],[Phone number available]],0)</f>
        <v>0.79166666666666663</v>
      </c>
      <c r="AM635" s="18">
        <v>11</v>
      </c>
      <c r="AN635" s="82">
        <f>IFERROR(Table14[[#This Row],[IB Eligible]]/Table14[[#This Row],[Phone number available]],0)</f>
        <v>0.22916666666666666</v>
      </c>
      <c r="AO635" s="98">
        <f>Table14[[#This Row],[Phone number available]]/$AT$2</f>
        <v>8.3333333333333329E-2</v>
      </c>
    </row>
    <row r="636" spans="1:41" x14ac:dyDescent="0.35">
      <c r="A636" s="11">
        <v>671</v>
      </c>
      <c r="B636" s="5" t="s">
        <v>314</v>
      </c>
      <c r="C636" s="5" t="s">
        <v>175</v>
      </c>
      <c r="D636" s="5" t="s">
        <v>969</v>
      </c>
      <c r="E636" s="6">
        <v>43153</v>
      </c>
      <c r="F636" s="7">
        <f t="shared" ca="1" si="76"/>
        <v>7</v>
      </c>
      <c r="G636" s="5">
        <v>5</v>
      </c>
      <c r="H63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36" s="57">
        <v>9.0540979999999998</v>
      </c>
      <c r="J636" s="34">
        <v>0.56570200000000004</v>
      </c>
      <c r="K636" s="34">
        <f t="shared" si="77"/>
        <v>9.6197999999999997</v>
      </c>
      <c r="L636" s="67">
        <f t="shared" si="74"/>
        <v>3.5276663643411761E-4</v>
      </c>
      <c r="M636" s="34">
        <v>42.065964000000001</v>
      </c>
      <c r="N636" s="79">
        <f t="shared" si="75"/>
        <v>7.8777833433253403E-4</v>
      </c>
      <c r="O636" s="80">
        <v>1560</v>
      </c>
      <c r="P636" s="68">
        <f>Table14[[#This Row],[Customer Regisered on MB]]/$O$1</f>
        <v>5.2823715410201541E-4</v>
      </c>
      <c r="Q636" s="194">
        <v>25</v>
      </c>
      <c r="R636" s="107">
        <v>70</v>
      </c>
      <c r="S636" s="107">
        <v>5</v>
      </c>
      <c r="T636" s="107">
        <v>2</v>
      </c>
      <c r="U636" s="195">
        <v>0</v>
      </c>
      <c r="V636" s="16">
        <f>SUM(Table14[[#This Row],[MB Registration]:[Standalone upsell + Rnwl]])</f>
        <v>102</v>
      </c>
      <c r="W636" s="8">
        <v>101</v>
      </c>
      <c r="X636" s="9">
        <f t="shared" si="78"/>
        <v>9.8039215686274161E-3</v>
      </c>
      <c r="Y636" s="8">
        <f t="shared" si="79"/>
        <v>1</v>
      </c>
      <c r="Z636" s="42" t="str">
        <f t="shared" si="80"/>
        <v>C. 100-250</v>
      </c>
      <c r="AA636" s="197">
        <v>101</v>
      </c>
      <c r="AB636" s="85">
        <f>IFERROR(Table14[[#This Row],[Phone number available]]/Table14[[#This Row],[Distinct leads]],0)</f>
        <v>1</v>
      </c>
      <c r="AC636" s="84">
        <v>16</v>
      </c>
      <c r="AD636" s="100">
        <f>IFERROR(Table14[[#This Row],[Email available]]/Table14[[#This Row],[Distinct leads]],0)</f>
        <v>0.15841584158415842</v>
      </c>
      <c r="AE636" s="81">
        <v>1</v>
      </c>
      <c r="AF636" s="102">
        <f>IFERROR(Table14[[#This Row],[HNI (as per customer segmentation)]]/Table14[[#This Row],[Phone number available]],0)</f>
        <v>9.9009900990099011E-3</v>
      </c>
      <c r="AG636" s="18">
        <v>50</v>
      </c>
      <c r="AH636" s="9">
        <f>IFERROR(Table14[[#This Row],[MB Registered]]/Table14[[#This Row],[Phone number available]],0)</f>
        <v>0.49504950495049505</v>
      </c>
      <c r="AI636" s="18">
        <v>6</v>
      </c>
      <c r="AJ636" s="9">
        <f>IFERROR(Table14[[#This Row],[IB Registered]]/Table14[[#This Row],[Phone number available]],0)</f>
        <v>5.9405940594059403E-2</v>
      </c>
      <c r="AK636" s="18">
        <v>82</v>
      </c>
      <c r="AL636" s="9">
        <f>IFERROR(Table14[[#This Row],[MB Eligible]]/Table14[[#This Row],[Phone number available]],0)</f>
        <v>0.81188118811881194</v>
      </c>
      <c r="AM636" s="18">
        <v>19</v>
      </c>
      <c r="AN636" s="82">
        <f>IFERROR(Table14[[#This Row],[IB Eligible]]/Table14[[#This Row],[Phone number available]],0)</f>
        <v>0.18811881188118812</v>
      </c>
      <c r="AO636" s="98">
        <f>Table14[[#This Row],[Phone number available]]/$AT$2</f>
        <v>0.17534722222222221</v>
      </c>
    </row>
    <row r="637" spans="1:41" x14ac:dyDescent="0.35">
      <c r="A637" s="11">
        <v>672</v>
      </c>
      <c r="B637" s="5" t="s">
        <v>188</v>
      </c>
      <c r="C637" s="5" t="s">
        <v>343</v>
      </c>
      <c r="D637" s="5" t="s">
        <v>970</v>
      </c>
      <c r="E637" s="6">
        <v>43230</v>
      </c>
      <c r="F637" s="7">
        <f t="shared" ca="1" si="76"/>
        <v>7</v>
      </c>
      <c r="G637" s="5">
        <v>3</v>
      </c>
      <c r="H637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37" s="57">
        <v>4.7720929999999999</v>
      </c>
      <c r="J637" s="34">
        <v>0.39088499999999998</v>
      </c>
      <c r="K637" s="34">
        <f t="shared" si="77"/>
        <v>5.1629779999999998</v>
      </c>
      <c r="L637" s="67">
        <f t="shared" si="74"/>
        <v>1.8933100303991223E-4</v>
      </c>
      <c r="M637" s="34">
        <v>4.1962320000000002</v>
      </c>
      <c r="N637" s="79">
        <f t="shared" si="75"/>
        <v>7.8583737090462914E-5</v>
      </c>
      <c r="O637" s="80">
        <v>418</v>
      </c>
      <c r="P637" s="68">
        <f>Table14[[#This Row],[Customer Regisered on MB]]/$O$1</f>
        <v>1.4154046821451439E-4</v>
      </c>
      <c r="Q637" s="194">
        <v>16</v>
      </c>
      <c r="R637" s="107">
        <v>37</v>
      </c>
      <c r="S637" s="107">
        <v>0</v>
      </c>
      <c r="T637" s="107">
        <v>4</v>
      </c>
      <c r="U637" s="195">
        <v>0</v>
      </c>
      <c r="V637" s="16">
        <f>SUM(Table14[[#This Row],[MB Registration]:[Standalone upsell + Rnwl]])</f>
        <v>57</v>
      </c>
      <c r="W637" s="8">
        <v>57</v>
      </c>
      <c r="X637" s="9">
        <f t="shared" si="78"/>
        <v>0</v>
      </c>
      <c r="Y637" s="8">
        <f t="shared" si="79"/>
        <v>0</v>
      </c>
      <c r="Z637" s="42" t="str">
        <f t="shared" si="80"/>
        <v>B. 50-100</v>
      </c>
      <c r="AA637" s="197">
        <v>57</v>
      </c>
      <c r="AB637" s="85">
        <f>IFERROR(Table14[[#This Row],[Phone number available]]/Table14[[#This Row],[Distinct leads]],0)</f>
        <v>1</v>
      </c>
      <c r="AC637" s="84">
        <v>2</v>
      </c>
      <c r="AD637" s="100">
        <f>IFERROR(Table14[[#This Row],[Email available]]/Table14[[#This Row],[Distinct leads]],0)</f>
        <v>3.5087719298245612E-2</v>
      </c>
      <c r="AE637" s="81">
        <v>1</v>
      </c>
      <c r="AF637" s="102">
        <f>IFERROR(Table14[[#This Row],[HNI (as per customer segmentation)]]/Table14[[#This Row],[Phone number available]],0)</f>
        <v>1.7543859649122806E-2</v>
      </c>
      <c r="AG637" s="18">
        <v>14</v>
      </c>
      <c r="AH637" s="9">
        <f>IFERROR(Table14[[#This Row],[MB Registered]]/Table14[[#This Row],[Phone number available]],0)</f>
        <v>0.24561403508771928</v>
      </c>
      <c r="AI637" s="18">
        <v>1</v>
      </c>
      <c r="AJ637" s="9">
        <f>IFERROR(Table14[[#This Row],[IB Registered]]/Table14[[#This Row],[Phone number available]],0)</f>
        <v>1.7543859649122806E-2</v>
      </c>
      <c r="AK637" s="18">
        <v>40</v>
      </c>
      <c r="AL637" s="9">
        <f>IFERROR(Table14[[#This Row],[MB Eligible]]/Table14[[#This Row],[Phone number available]],0)</f>
        <v>0.70175438596491224</v>
      </c>
      <c r="AM637" s="18">
        <v>1</v>
      </c>
      <c r="AN637" s="82">
        <f>IFERROR(Table14[[#This Row],[IB Eligible]]/Table14[[#This Row],[Phone number available]],0)</f>
        <v>1.7543859649122806E-2</v>
      </c>
      <c r="AO637" s="98">
        <f>Table14[[#This Row],[Phone number available]]/$AT$2</f>
        <v>9.8958333333333329E-2</v>
      </c>
    </row>
    <row r="638" spans="1:41" x14ac:dyDescent="0.35">
      <c r="A638" s="11">
        <v>673</v>
      </c>
      <c r="B638" s="5" t="s">
        <v>184</v>
      </c>
      <c r="C638" s="5" t="s">
        <v>356</v>
      </c>
      <c r="D638" s="5" t="s">
        <v>971</v>
      </c>
      <c r="E638" s="6">
        <v>43259</v>
      </c>
      <c r="F638" s="7">
        <f t="shared" ca="1" si="76"/>
        <v>6</v>
      </c>
      <c r="G638" s="5">
        <v>5</v>
      </c>
      <c r="H63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38" s="57">
        <v>13.882481</v>
      </c>
      <c r="J638" s="34">
        <v>1</v>
      </c>
      <c r="K638" s="34">
        <f t="shared" si="77"/>
        <v>14.882481</v>
      </c>
      <c r="L638" s="67">
        <f t="shared" si="74"/>
        <v>5.4575383731103177E-4</v>
      </c>
      <c r="M638" s="34">
        <v>22.969642</v>
      </c>
      <c r="N638" s="79">
        <f t="shared" si="75"/>
        <v>4.3015741455430844E-4</v>
      </c>
      <c r="O638" s="80">
        <v>5122</v>
      </c>
      <c r="P638" s="68">
        <f>Table14[[#This Row],[Customer Regisered on MB]]/$O$1</f>
        <v>1.734378655968284E-3</v>
      </c>
      <c r="Q638" s="194">
        <v>122</v>
      </c>
      <c r="R638" s="107">
        <v>172</v>
      </c>
      <c r="S638" s="107">
        <v>4</v>
      </c>
      <c r="T638" s="107">
        <v>2</v>
      </c>
      <c r="U638" s="195">
        <v>0</v>
      </c>
      <c r="V638" s="16">
        <f>SUM(Table14[[#This Row],[MB Registration]:[Standalone upsell + Rnwl]])</f>
        <v>300</v>
      </c>
      <c r="W638" s="8">
        <v>306</v>
      </c>
      <c r="X638" s="9">
        <f t="shared" si="78"/>
        <v>-2.0000000000000018E-2</v>
      </c>
      <c r="Y638" s="8">
        <f t="shared" si="79"/>
        <v>-6</v>
      </c>
      <c r="Z638" s="42" t="str">
        <f t="shared" si="80"/>
        <v>D. 240-500</v>
      </c>
      <c r="AA638" s="197">
        <v>306</v>
      </c>
      <c r="AB638" s="85">
        <f>IFERROR(Table14[[#This Row],[Phone number available]]/Table14[[#This Row],[Distinct leads]],0)</f>
        <v>1</v>
      </c>
      <c r="AC638" s="84">
        <v>56</v>
      </c>
      <c r="AD638" s="100">
        <f>IFERROR(Table14[[#This Row],[Email available]]/Table14[[#This Row],[Distinct leads]],0)</f>
        <v>0.18300653594771241</v>
      </c>
      <c r="AE638" s="81">
        <v>12</v>
      </c>
      <c r="AF638" s="102">
        <f>IFERROR(Table14[[#This Row],[HNI (as per customer segmentation)]]/Table14[[#This Row],[Phone number available]],0)</f>
        <v>3.9215686274509803E-2</v>
      </c>
      <c r="AG638" s="18">
        <v>124</v>
      </c>
      <c r="AH638" s="9">
        <f>IFERROR(Table14[[#This Row],[MB Registered]]/Table14[[#This Row],[Phone number available]],0)</f>
        <v>0.40522875816993464</v>
      </c>
      <c r="AI638" s="18">
        <v>13</v>
      </c>
      <c r="AJ638" s="9">
        <f>IFERROR(Table14[[#This Row],[IB Registered]]/Table14[[#This Row],[Phone number available]],0)</f>
        <v>4.2483660130718956E-2</v>
      </c>
      <c r="AK638" s="18">
        <v>256</v>
      </c>
      <c r="AL638" s="9">
        <f>IFERROR(Table14[[#This Row],[MB Eligible]]/Table14[[#This Row],[Phone number available]],0)</f>
        <v>0.83660130718954251</v>
      </c>
      <c r="AM638" s="18">
        <v>49</v>
      </c>
      <c r="AN638" s="82">
        <f>IFERROR(Table14[[#This Row],[IB Eligible]]/Table14[[#This Row],[Phone number available]],0)</f>
        <v>0.16013071895424835</v>
      </c>
      <c r="AO638" s="98">
        <f>Table14[[#This Row],[Phone number available]]/$AT$2</f>
        <v>0.53125</v>
      </c>
    </row>
    <row r="639" spans="1:41" x14ac:dyDescent="0.35">
      <c r="A639" s="11">
        <v>674</v>
      </c>
      <c r="B639" s="5" t="s">
        <v>314</v>
      </c>
      <c r="C639" s="5" t="s">
        <v>356</v>
      </c>
      <c r="D639" s="5" t="s">
        <v>972</v>
      </c>
      <c r="E639" s="6">
        <v>43383</v>
      </c>
      <c r="F639" s="7">
        <f t="shared" ca="1" si="76"/>
        <v>6</v>
      </c>
      <c r="G639" s="5">
        <v>5</v>
      </c>
      <c r="H63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39" s="57">
        <v>6.7398110000000004</v>
      </c>
      <c r="J639" s="34">
        <v>1.4373819999999999</v>
      </c>
      <c r="K639" s="34">
        <f t="shared" si="77"/>
        <v>8.1771930000000008</v>
      </c>
      <c r="L639" s="67">
        <f t="shared" si="74"/>
        <v>2.9986495250240253E-4</v>
      </c>
      <c r="M639" s="34">
        <v>17.380701999999999</v>
      </c>
      <c r="N639" s="79">
        <f t="shared" si="75"/>
        <v>3.2549213590089463E-4</v>
      </c>
      <c r="O639" s="80">
        <v>2662</v>
      </c>
      <c r="P639" s="68">
        <f>Table14[[#This Row],[Customer Regisered on MB]]/$O$1</f>
        <v>9.0138929757664437E-4</v>
      </c>
      <c r="Q639" s="194">
        <v>56</v>
      </c>
      <c r="R639" s="107">
        <v>71</v>
      </c>
      <c r="S639" s="107">
        <v>6</v>
      </c>
      <c r="T639" s="107">
        <v>2</v>
      </c>
      <c r="U639" s="195">
        <v>0</v>
      </c>
      <c r="V639" s="16">
        <f>SUM(Table14[[#This Row],[MB Registration]:[Standalone upsell + Rnwl]])</f>
        <v>135</v>
      </c>
      <c r="W639" s="8">
        <v>139</v>
      </c>
      <c r="X639" s="9">
        <f t="shared" si="78"/>
        <v>-2.9629629629629672E-2</v>
      </c>
      <c r="Y639" s="8">
        <f t="shared" si="79"/>
        <v>-4</v>
      </c>
      <c r="Z639" s="42" t="str">
        <f t="shared" si="80"/>
        <v>C. 100-250</v>
      </c>
      <c r="AA639" s="197">
        <v>139</v>
      </c>
      <c r="AB639" s="85">
        <f>IFERROR(Table14[[#This Row],[Phone number available]]/Table14[[#This Row],[Distinct leads]],0)</f>
        <v>1</v>
      </c>
      <c r="AC639" s="84">
        <v>49</v>
      </c>
      <c r="AD639" s="100">
        <f>IFERROR(Table14[[#This Row],[Email available]]/Table14[[#This Row],[Distinct leads]],0)</f>
        <v>0.35251798561151076</v>
      </c>
      <c r="AE639" s="81">
        <v>7</v>
      </c>
      <c r="AF639" s="102">
        <f>IFERROR(Table14[[#This Row],[HNI (as per customer segmentation)]]/Table14[[#This Row],[Phone number available]],0)</f>
        <v>5.0359712230215826E-2</v>
      </c>
      <c r="AG639" s="18">
        <v>56</v>
      </c>
      <c r="AH639" s="9">
        <f>IFERROR(Table14[[#This Row],[MB Registered]]/Table14[[#This Row],[Phone number available]],0)</f>
        <v>0.40287769784172661</v>
      </c>
      <c r="AI639" s="18">
        <v>20</v>
      </c>
      <c r="AJ639" s="9">
        <f>IFERROR(Table14[[#This Row],[IB Registered]]/Table14[[#This Row],[Phone number available]],0)</f>
        <v>0.14388489208633093</v>
      </c>
      <c r="AK639" s="18">
        <v>118</v>
      </c>
      <c r="AL639" s="9">
        <f>IFERROR(Table14[[#This Row],[MB Eligible]]/Table14[[#This Row],[Phone number available]],0)</f>
        <v>0.84892086330935257</v>
      </c>
      <c r="AM639" s="18">
        <v>52</v>
      </c>
      <c r="AN639" s="82">
        <f>IFERROR(Table14[[#This Row],[IB Eligible]]/Table14[[#This Row],[Phone number available]],0)</f>
        <v>0.37410071942446044</v>
      </c>
      <c r="AO639" s="98">
        <f>Table14[[#This Row],[Phone number available]]/$AT$2</f>
        <v>0.24131944444444445</v>
      </c>
    </row>
    <row r="640" spans="1:41" x14ac:dyDescent="0.35">
      <c r="A640" s="11">
        <v>675</v>
      </c>
      <c r="B640" s="5" t="s">
        <v>222</v>
      </c>
      <c r="C640" s="5" t="s">
        <v>175</v>
      </c>
      <c r="D640" s="5" t="s">
        <v>973</v>
      </c>
      <c r="E640" s="6">
        <v>43466</v>
      </c>
      <c r="F640" s="7">
        <f t="shared" ca="1" si="76"/>
        <v>6</v>
      </c>
      <c r="G640" s="5">
        <v>4</v>
      </c>
      <c r="H640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40" s="57">
        <v>6.186121</v>
      </c>
      <c r="J640" s="34">
        <v>1.9654609999999999</v>
      </c>
      <c r="K640" s="34">
        <f t="shared" si="77"/>
        <v>8.1515819999999994</v>
      </c>
      <c r="L640" s="67">
        <f t="shared" si="74"/>
        <v>2.9892577431515178E-4</v>
      </c>
      <c r="M640" s="34">
        <v>7.79854</v>
      </c>
      <c r="N640" s="79">
        <f t="shared" si="75"/>
        <v>1.4604493198885541E-4</v>
      </c>
      <c r="O640" s="80">
        <v>3402</v>
      </c>
      <c r="P640" s="68">
        <f>Table14[[#This Row],[Customer Regisered on MB]]/$O$1</f>
        <v>1.15196333221478E-3</v>
      </c>
      <c r="Q640" s="194">
        <v>89</v>
      </c>
      <c r="R640" s="107">
        <v>13</v>
      </c>
      <c r="S640" s="107">
        <v>12</v>
      </c>
      <c r="T640" s="107">
        <v>2</v>
      </c>
      <c r="U640" s="195">
        <v>0</v>
      </c>
      <c r="V640" s="16">
        <f>SUM(Table14[[#This Row],[MB Registration]:[Standalone upsell + Rnwl]])</f>
        <v>116</v>
      </c>
      <c r="W640" s="8">
        <v>119</v>
      </c>
      <c r="X640" s="9">
        <f t="shared" si="78"/>
        <v>-2.5862068965517349E-2</v>
      </c>
      <c r="Y640" s="8">
        <f t="shared" si="79"/>
        <v>-3</v>
      </c>
      <c r="Z640" s="42" t="str">
        <f t="shared" si="80"/>
        <v>C. 100-250</v>
      </c>
      <c r="AA640" s="197">
        <v>119</v>
      </c>
      <c r="AB640" s="85">
        <f>IFERROR(Table14[[#This Row],[Phone number available]]/Table14[[#This Row],[Distinct leads]],0)</f>
        <v>1</v>
      </c>
      <c r="AC640" s="84">
        <v>19</v>
      </c>
      <c r="AD640" s="100">
        <f>IFERROR(Table14[[#This Row],[Email available]]/Table14[[#This Row],[Distinct leads]],0)</f>
        <v>0.15966386554621848</v>
      </c>
      <c r="AE640" s="81">
        <v>1</v>
      </c>
      <c r="AF640" s="102">
        <f>IFERROR(Table14[[#This Row],[HNI (as per customer segmentation)]]/Table14[[#This Row],[Phone number available]],0)</f>
        <v>8.4033613445378148E-3</v>
      </c>
      <c r="AG640" s="18">
        <v>19</v>
      </c>
      <c r="AH640" s="9">
        <f>IFERROR(Table14[[#This Row],[MB Registered]]/Table14[[#This Row],[Phone number available]],0)</f>
        <v>0.15966386554621848</v>
      </c>
      <c r="AI640" s="18">
        <v>7</v>
      </c>
      <c r="AJ640" s="9">
        <f>IFERROR(Table14[[#This Row],[IB Registered]]/Table14[[#This Row],[Phone number available]],0)</f>
        <v>5.8823529411764705E-2</v>
      </c>
      <c r="AK640" s="18">
        <v>108</v>
      </c>
      <c r="AL640" s="9">
        <f>IFERROR(Table14[[#This Row],[MB Eligible]]/Table14[[#This Row],[Phone number available]],0)</f>
        <v>0.90756302521008403</v>
      </c>
      <c r="AM640" s="18">
        <v>20</v>
      </c>
      <c r="AN640" s="82">
        <f>IFERROR(Table14[[#This Row],[IB Eligible]]/Table14[[#This Row],[Phone number available]],0)</f>
        <v>0.16806722689075632</v>
      </c>
      <c r="AO640" s="98">
        <f>Table14[[#This Row],[Phone number available]]/$AT$2</f>
        <v>0.20659722222222221</v>
      </c>
    </row>
    <row r="641" spans="1:41" x14ac:dyDescent="0.35">
      <c r="A641" s="11">
        <v>676</v>
      </c>
      <c r="B641" s="5" t="s">
        <v>312</v>
      </c>
      <c r="C641" s="5" t="s">
        <v>343</v>
      </c>
      <c r="D641" s="5" t="s">
        <v>974</v>
      </c>
      <c r="E641" s="6">
        <v>43432</v>
      </c>
      <c r="F641" s="7">
        <f t="shared" ca="1" si="76"/>
        <v>6</v>
      </c>
      <c r="G641" s="5">
        <v>4</v>
      </c>
      <c r="H641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41" s="57">
        <v>20.959399000000001</v>
      </c>
      <c r="J641" s="34">
        <v>3.431994</v>
      </c>
      <c r="K641" s="34">
        <f t="shared" si="77"/>
        <v>24.391393000000001</v>
      </c>
      <c r="L641" s="67">
        <f t="shared" si="74"/>
        <v>8.9445411199325163E-4</v>
      </c>
      <c r="M641" s="34">
        <v>14.988189999999999</v>
      </c>
      <c r="N641" s="79">
        <f t="shared" si="75"/>
        <v>2.8068705029223962E-4</v>
      </c>
      <c r="O641" s="80">
        <v>3946</v>
      </c>
      <c r="P641" s="68">
        <f>Table14[[#This Row],[Customer Regisered on MB]]/$O$1</f>
        <v>1.3361691090298417E-3</v>
      </c>
      <c r="Q641" s="194">
        <v>135</v>
      </c>
      <c r="R641" s="107">
        <v>118</v>
      </c>
      <c r="S641" s="107">
        <v>8</v>
      </c>
      <c r="T641" s="107">
        <v>8</v>
      </c>
      <c r="U641" s="195">
        <v>0</v>
      </c>
      <c r="V641" s="16">
        <f>SUM(Table14[[#This Row],[MB Registration]:[Standalone upsell + Rnwl]])</f>
        <v>269</v>
      </c>
      <c r="W641" s="8">
        <v>270</v>
      </c>
      <c r="X641" s="9">
        <f t="shared" si="78"/>
        <v>-3.7174721189590088E-3</v>
      </c>
      <c r="Y641" s="8">
        <f t="shared" si="79"/>
        <v>-1</v>
      </c>
      <c r="Z641" s="42" t="str">
        <f t="shared" si="80"/>
        <v>D. 240-500</v>
      </c>
      <c r="AA641" s="197">
        <v>270</v>
      </c>
      <c r="AB641" s="85">
        <f>IFERROR(Table14[[#This Row],[Phone number available]]/Table14[[#This Row],[Distinct leads]],0)</f>
        <v>1</v>
      </c>
      <c r="AC641" s="84">
        <v>43</v>
      </c>
      <c r="AD641" s="100">
        <f>IFERROR(Table14[[#This Row],[Email available]]/Table14[[#This Row],[Distinct leads]],0)</f>
        <v>0.15925925925925927</v>
      </c>
      <c r="AE641" s="81">
        <v>13</v>
      </c>
      <c r="AF641" s="102">
        <f>IFERROR(Table14[[#This Row],[HNI (as per customer segmentation)]]/Table14[[#This Row],[Phone number available]],0)</f>
        <v>4.8148148148148148E-2</v>
      </c>
      <c r="AG641" s="18">
        <v>103</v>
      </c>
      <c r="AH641" s="9">
        <f>IFERROR(Table14[[#This Row],[MB Registered]]/Table14[[#This Row],[Phone number available]],0)</f>
        <v>0.38148148148148148</v>
      </c>
      <c r="AI641" s="18">
        <v>22</v>
      </c>
      <c r="AJ641" s="9">
        <f>IFERROR(Table14[[#This Row],[IB Registered]]/Table14[[#This Row],[Phone number available]],0)</f>
        <v>8.1481481481481488E-2</v>
      </c>
      <c r="AK641" s="18">
        <v>233</v>
      </c>
      <c r="AL641" s="9">
        <f>IFERROR(Table14[[#This Row],[MB Eligible]]/Table14[[#This Row],[Phone number available]],0)</f>
        <v>0.86296296296296293</v>
      </c>
      <c r="AM641" s="18">
        <v>47</v>
      </c>
      <c r="AN641" s="82">
        <f>IFERROR(Table14[[#This Row],[IB Eligible]]/Table14[[#This Row],[Phone number available]],0)</f>
        <v>0.17407407407407408</v>
      </c>
      <c r="AO641" s="98">
        <f>Table14[[#This Row],[Phone number available]]/$AT$2</f>
        <v>0.46875</v>
      </c>
    </row>
    <row r="642" spans="1:41" x14ac:dyDescent="0.35">
      <c r="A642" s="11">
        <v>677</v>
      </c>
      <c r="B642" s="5" t="s">
        <v>312</v>
      </c>
      <c r="C642" s="5" t="s">
        <v>175</v>
      </c>
      <c r="D642" s="5" t="s">
        <v>975</v>
      </c>
      <c r="E642" s="6">
        <v>43462</v>
      </c>
      <c r="F642" s="7">
        <f t="shared" ca="1" si="76"/>
        <v>6</v>
      </c>
      <c r="G642" s="5">
        <v>5</v>
      </c>
      <c r="H64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42" s="57">
        <v>18.292323</v>
      </c>
      <c r="J642" s="34">
        <v>2.630223</v>
      </c>
      <c r="K642" s="34">
        <f t="shared" si="77"/>
        <v>20.922546000000001</v>
      </c>
      <c r="L642" s="67">
        <f t="shared" si="74"/>
        <v>7.6724840205182044E-4</v>
      </c>
      <c r="M642" s="34">
        <v>19.917546000000002</v>
      </c>
      <c r="N642" s="79">
        <f t="shared" si="75"/>
        <v>3.7300015784427586E-4</v>
      </c>
      <c r="O642" s="80">
        <v>3813</v>
      </c>
      <c r="P642" s="68">
        <f>Table14[[#This Row],[Customer Regisered on MB]]/$O$1</f>
        <v>1.2911335055070417E-3</v>
      </c>
      <c r="Q642" s="194">
        <v>71</v>
      </c>
      <c r="R642" s="107">
        <v>84</v>
      </c>
      <c r="S642" s="107">
        <v>4</v>
      </c>
      <c r="T642" s="107">
        <v>2</v>
      </c>
      <c r="U642" s="195">
        <v>0</v>
      </c>
      <c r="V642" s="16">
        <f>SUM(Table14[[#This Row],[MB Registration]:[Standalone upsell + Rnwl]])</f>
        <v>161</v>
      </c>
      <c r="W642" s="8">
        <v>173</v>
      </c>
      <c r="X642" s="9">
        <f t="shared" si="78"/>
        <v>-7.4534161490683148E-2</v>
      </c>
      <c r="Y642" s="8">
        <f t="shared" si="79"/>
        <v>-12</v>
      </c>
      <c r="Z642" s="42" t="str">
        <f t="shared" si="80"/>
        <v>C. 100-250</v>
      </c>
      <c r="AA642" s="197">
        <v>173</v>
      </c>
      <c r="AB642" s="85">
        <f>IFERROR(Table14[[#This Row],[Phone number available]]/Table14[[#This Row],[Distinct leads]],0)</f>
        <v>1</v>
      </c>
      <c r="AC642" s="84">
        <v>98</v>
      </c>
      <c r="AD642" s="100">
        <f>IFERROR(Table14[[#This Row],[Email available]]/Table14[[#This Row],[Distinct leads]],0)</f>
        <v>0.56647398843930641</v>
      </c>
      <c r="AE642" s="81">
        <v>11</v>
      </c>
      <c r="AF642" s="102">
        <f>IFERROR(Table14[[#This Row],[HNI (as per customer segmentation)]]/Table14[[#This Row],[Phone number available]],0)</f>
        <v>6.358381502890173E-2</v>
      </c>
      <c r="AG642" s="18">
        <v>71</v>
      </c>
      <c r="AH642" s="9">
        <f>IFERROR(Table14[[#This Row],[MB Registered]]/Table14[[#This Row],[Phone number available]],0)</f>
        <v>0.41040462427745666</v>
      </c>
      <c r="AI642" s="18">
        <v>21</v>
      </c>
      <c r="AJ642" s="9">
        <f>IFERROR(Table14[[#This Row],[IB Registered]]/Table14[[#This Row],[Phone number available]],0)</f>
        <v>0.12138728323699421</v>
      </c>
      <c r="AK642" s="18">
        <v>148</v>
      </c>
      <c r="AL642" s="9">
        <f>IFERROR(Table14[[#This Row],[MB Eligible]]/Table14[[#This Row],[Phone number available]],0)</f>
        <v>0.8554913294797688</v>
      </c>
      <c r="AM642" s="18">
        <v>90</v>
      </c>
      <c r="AN642" s="82">
        <f>IFERROR(Table14[[#This Row],[IB Eligible]]/Table14[[#This Row],[Phone number available]],0)</f>
        <v>0.52023121387283233</v>
      </c>
      <c r="AO642" s="98">
        <f>Table14[[#This Row],[Phone number available]]/$AT$2</f>
        <v>0.30034722222222221</v>
      </c>
    </row>
    <row r="643" spans="1:41" x14ac:dyDescent="0.35">
      <c r="A643" s="11">
        <v>678</v>
      </c>
      <c r="B643" s="5" t="s">
        <v>179</v>
      </c>
      <c r="C643" s="5" t="s">
        <v>356</v>
      </c>
      <c r="D643" s="5" t="s">
        <v>976</v>
      </c>
      <c r="E643" s="6">
        <v>43432</v>
      </c>
      <c r="F643" s="7">
        <f t="shared" ca="1" si="76"/>
        <v>6</v>
      </c>
      <c r="G643" s="5">
        <v>5</v>
      </c>
      <c r="H64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43" s="57">
        <v>11.080965000000001</v>
      </c>
      <c r="J643" s="34">
        <v>0.86593399999999998</v>
      </c>
      <c r="K643" s="34">
        <f t="shared" si="77"/>
        <v>11.946899</v>
      </c>
      <c r="L643" s="67">
        <f t="shared" si="74"/>
        <v>4.3810343001394244E-4</v>
      </c>
      <c r="M643" s="34">
        <v>27.615182999999998</v>
      </c>
      <c r="N643" s="79">
        <f t="shared" si="75"/>
        <v>5.1715545770038946E-4</v>
      </c>
      <c r="O643" s="80">
        <v>2491</v>
      </c>
      <c r="P643" s="68">
        <f>Table14[[#This Row],[Customer Regisered on MB]]/$O$1</f>
        <v>8.4348637876161567E-4</v>
      </c>
      <c r="Q643" s="194">
        <v>28</v>
      </c>
      <c r="R643" s="107">
        <v>161</v>
      </c>
      <c r="S643" s="107">
        <v>5</v>
      </c>
      <c r="T643" s="107">
        <v>4</v>
      </c>
      <c r="U643" s="195">
        <v>0</v>
      </c>
      <c r="V643" s="16">
        <f>SUM(Table14[[#This Row],[MB Registration]:[Standalone upsell + Rnwl]])</f>
        <v>198</v>
      </c>
      <c r="W643" s="8">
        <v>196</v>
      </c>
      <c r="X643" s="9">
        <f t="shared" si="78"/>
        <v>1.0101010101010055E-2</v>
      </c>
      <c r="Y643" s="8">
        <f t="shared" si="79"/>
        <v>2</v>
      </c>
      <c r="Z643" s="42" t="str">
        <f t="shared" si="80"/>
        <v>C. 100-250</v>
      </c>
      <c r="AA643" s="197">
        <v>196</v>
      </c>
      <c r="AB643" s="85">
        <f>IFERROR(Table14[[#This Row],[Phone number available]]/Table14[[#This Row],[Distinct leads]],0)</f>
        <v>1</v>
      </c>
      <c r="AC643" s="84">
        <v>104</v>
      </c>
      <c r="AD643" s="100">
        <f>IFERROR(Table14[[#This Row],[Email available]]/Table14[[#This Row],[Distinct leads]],0)</f>
        <v>0.53061224489795922</v>
      </c>
      <c r="AE643" s="81">
        <v>5</v>
      </c>
      <c r="AF643" s="102">
        <f>IFERROR(Table14[[#This Row],[HNI (as per customer segmentation)]]/Table14[[#This Row],[Phone number available]],0)</f>
        <v>2.5510204081632654E-2</v>
      </c>
      <c r="AG643" s="18">
        <v>121</v>
      </c>
      <c r="AH643" s="9">
        <f>IFERROR(Table14[[#This Row],[MB Registered]]/Table14[[#This Row],[Phone number available]],0)</f>
        <v>0.61734693877551017</v>
      </c>
      <c r="AI643" s="18">
        <v>35</v>
      </c>
      <c r="AJ643" s="9">
        <f>IFERROR(Table14[[#This Row],[IB Registered]]/Table14[[#This Row],[Phone number available]],0)</f>
        <v>0.17857142857142858</v>
      </c>
      <c r="AK643" s="18">
        <v>151</v>
      </c>
      <c r="AL643" s="9">
        <f>IFERROR(Table14[[#This Row],[MB Eligible]]/Table14[[#This Row],[Phone number available]],0)</f>
        <v>0.77040816326530615</v>
      </c>
      <c r="AM643" s="18">
        <v>88</v>
      </c>
      <c r="AN643" s="82">
        <f>IFERROR(Table14[[#This Row],[IB Eligible]]/Table14[[#This Row],[Phone number available]],0)</f>
        <v>0.44897959183673469</v>
      </c>
      <c r="AO643" s="98">
        <f>Table14[[#This Row],[Phone number available]]/$AT$2</f>
        <v>0.34027777777777779</v>
      </c>
    </row>
    <row r="644" spans="1:41" x14ac:dyDescent="0.35">
      <c r="A644" s="11">
        <v>679</v>
      </c>
      <c r="B644" s="5" t="s">
        <v>314</v>
      </c>
      <c r="C644" s="5" t="s">
        <v>340</v>
      </c>
      <c r="D644" s="5" t="s">
        <v>977</v>
      </c>
      <c r="E644" s="6">
        <v>43419</v>
      </c>
      <c r="F644" s="7">
        <f t="shared" ca="1" si="76"/>
        <v>6</v>
      </c>
      <c r="G644" s="5">
        <v>4</v>
      </c>
      <c r="H644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44" s="57">
        <v>4.2515419999999997</v>
      </c>
      <c r="J644" s="34">
        <v>0.639741</v>
      </c>
      <c r="K644" s="34">
        <f t="shared" si="77"/>
        <v>4.8912829999999996</v>
      </c>
      <c r="L644" s="67">
        <f t="shared" ref="L644:L674" si="81">K644/$K$1</f>
        <v>1.7936770533247883E-4</v>
      </c>
      <c r="M644" s="34">
        <v>8.0856490000000001</v>
      </c>
      <c r="N644" s="79">
        <f t="shared" ref="N644:N674" si="82">M644/$M$1</f>
        <v>1.5142168383963623E-4</v>
      </c>
      <c r="O644" s="80">
        <v>1822</v>
      </c>
      <c r="P644" s="68">
        <f>Table14[[#This Row],[Customer Regisered on MB]]/$O$1</f>
        <v>6.169539069063283E-4</v>
      </c>
      <c r="Q644" s="194">
        <v>9</v>
      </c>
      <c r="R644" s="107">
        <v>35</v>
      </c>
      <c r="S644" s="107">
        <v>3</v>
      </c>
      <c r="T644" s="107">
        <v>1</v>
      </c>
      <c r="U644" s="195">
        <v>0</v>
      </c>
      <c r="V644" s="16">
        <f>SUM(Table14[[#This Row],[MB Registration]:[Standalone upsell + Rnwl]])</f>
        <v>48</v>
      </c>
      <c r="W644" s="8">
        <v>54</v>
      </c>
      <c r="X644" s="9">
        <f t="shared" si="78"/>
        <v>-0.125</v>
      </c>
      <c r="Y644" s="8">
        <f t="shared" si="79"/>
        <v>-6</v>
      </c>
      <c r="Z644" s="42" t="str">
        <f t="shared" si="80"/>
        <v>B. 50-100</v>
      </c>
      <c r="AA644" s="197">
        <v>54</v>
      </c>
      <c r="AB644" s="85">
        <f>IFERROR(Table14[[#This Row],[Phone number available]]/Table14[[#This Row],[Distinct leads]],0)</f>
        <v>1</v>
      </c>
      <c r="AC644" s="84">
        <v>27</v>
      </c>
      <c r="AD644" s="100">
        <f>IFERROR(Table14[[#This Row],[Email available]]/Table14[[#This Row],[Distinct leads]],0)</f>
        <v>0.5</v>
      </c>
      <c r="AE644" s="81">
        <v>6</v>
      </c>
      <c r="AF644" s="102">
        <f>IFERROR(Table14[[#This Row],[HNI (as per customer segmentation)]]/Table14[[#This Row],[Phone number available]],0)</f>
        <v>0.1111111111111111</v>
      </c>
      <c r="AG644" s="18">
        <v>42</v>
      </c>
      <c r="AH644" s="9">
        <f>IFERROR(Table14[[#This Row],[MB Registered]]/Table14[[#This Row],[Phone number available]],0)</f>
        <v>0.77777777777777779</v>
      </c>
      <c r="AI644" s="18">
        <v>15</v>
      </c>
      <c r="AJ644" s="9">
        <f>IFERROR(Table14[[#This Row],[IB Registered]]/Table14[[#This Row],[Phone number available]],0)</f>
        <v>0.27777777777777779</v>
      </c>
      <c r="AK644" s="18">
        <v>50</v>
      </c>
      <c r="AL644" s="9">
        <f>IFERROR(Table14[[#This Row],[MB Eligible]]/Table14[[#This Row],[Phone number available]],0)</f>
        <v>0.92592592592592593</v>
      </c>
      <c r="AM644" s="18">
        <v>28</v>
      </c>
      <c r="AN644" s="82">
        <f>IFERROR(Table14[[#This Row],[IB Eligible]]/Table14[[#This Row],[Phone number available]],0)</f>
        <v>0.51851851851851849</v>
      </c>
      <c r="AO644" s="98">
        <f>Table14[[#This Row],[Phone number available]]/$AT$2</f>
        <v>9.375E-2</v>
      </c>
    </row>
    <row r="645" spans="1:41" x14ac:dyDescent="0.35">
      <c r="A645" s="11">
        <v>680</v>
      </c>
      <c r="B645" s="5" t="s">
        <v>314</v>
      </c>
      <c r="C645" s="5" t="s">
        <v>340</v>
      </c>
      <c r="D645" s="5" t="s">
        <v>978</v>
      </c>
      <c r="E645" s="6">
        <v>43418</v>
      </c>
      <c r="F645" s="7">
        <f t="shared" ca="1" si="76"/>
        <v>6</v>
      </c>
      <c r="G645" s="5">
        <v>4</v>
      </c>
      <c r="H645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45" s="57">
        <v>3.2692040000000002</v>
      </c>
      <c r="J645" s="34">
        <v>2.4373469999999999</v>
      </c>
      <c r="K645" s="34">
        <f t="shared" si="77"/>
        <v>5.7065510000000002</v>
      </c>
      <c r="L645" s="67">
        <f t="shared" si="81"/>
        <v>2.0926430922781663E-4</v>
      </c>
      <c r="M645" s="34">
        <v>10.277003000000001</v>
      </c>
      <c r="N645" s="79">
        <f t="shared" si="82"/>
        <v>1.9245964041785551E-4</v>
      </c>
      <c r="O645" s="80">
        <v>1864</v>
      </c>
      <c r="P645" s="68">
        <f>Table14[[#This Row],[Customer Regisered on MB]]/$O$1</f>
        <v>6.3117567643984412E-4</v>
      </c>
      <c r="Q645" s="194">
        <v>7</v>
      </c>
      <c r="R645" s="107">
        <v>35</v>
      </c>
      <c r="S645" s="107">
        <v>2</v>
      </c>
      <c r="T645" s="107">
        <v>2</v>
      </c>
      <c r="U645" s="195">
        <v>0</v>
      </c>
      <c r="V645" s="16">
        <f>SUM(Table14[[#This Row],[MB Registration]:[Standalone upsell + Rnwl]])</f>
        <v>46</v>
      </c>
      <c r="W645" s="8">
        <v>47</v>
      </c>
      <c r="X645" s="9">
        <f t="shared" si="78"/>
        <v>-2.1739130434782705E-2</v>
      </c>
      <c r="Y645" s="8">
        <f t="shared" si="79"/>
        <v>-1</v>
      </c>
      <c r="Z645" s="42" t="str">
        <f t="shared" si="80"/>
        <v>A. Below 50</v>
      </c>
      <c r="AA645" s="197">
        <v>47</v>
      </c>
      <c r="AB645" s="85">
        <f>IFERROR(Table14[[#This Row],[Phone number available]]/Table14[[#This Row],[Distinct leads]],0)</f>
        <v>1</v>
      </c>
      <c r="AC645" s="84">
        <v>33</v>
      </c>
      <c r="AD645" s="100">
        <f>IFERROR(Table14[[#This Row],[Email available]]/Table14[[#This Row],[Distinct leads]],0)</f>
        <v>0.7021276595744681</v>
      </c>
      <c r="AE645" s="81">
        <v>3</v>
      </c>
      <c r="AF645" s="102">
        <f>IFERROR(Table14[[#This Row],[HNI (as per customer segmentation)]]/Table14[[#This Row],[Phone number available]],0)</f>
        <v>6.3829787234042548E-2</v>
      </c>
      <c r="AG645" s="18">
        <v>32</v>
      </c>
      <c r="AH645" s="9">
        <f>IFERROR(Table14[[#This Row],[MB Registered]]/Table14[[#This Row],[Phone number available]],0)</f>
        <v>0.68085106382978722</v>
      </c>
      <c r="AI645" s="18">
        <v>16</v>
      </c>
      <c r="AJ645" s="9">
        <f>IFERROR(Table14[[#This Row],[IB Registered]]/Table14[[#This Row],[Phone number available]],0)</f>
        <v>0.34042553191489361</v>
      </c>
      <c r="AK645" s="18">
        <v>34</v>
      </c>
      <c r="AL645" s="9">
        <f>IFERROR(Table14[[#This Row],[MB Eligible]]/Table14[[#This Row],[Phone number available]],0)</f>
        <v>0.72340425531914898</v>
      </c>
      <c r="AM645" s="18">
        <v>25</v>
      </c>
      <c r="AN645" s="82">
        <f>IFERROR(Table14[[#This Row],[IB Eligible]]/Table14[[#This Row],[Phone number available]],0)</f>
        <v>0.53191489361702127</v>
      </c>
      <c r="AO645" s="98">
        <f>Table14[[#This Row],[Phone number available]]/$AT$2</f>
        <v>8.1597222222222224E-2</v>
      </c>
    </row>
    <row r="646" spans="1:41" x14ac:dyDescent="0.35">
      <c r="A646" s="11">
        <v>681</v>
      </c>
      <c r="B646" s="5" t="s">
        <v>314</v>
      </c>
      <c r="C646" s="5" t="s">
        <v>175</v>
      </c>
      <c r="D646" s="5" t="s">
        <v>979</v>
      </c>
      <c r="E646" s="6">
        <v>43420</v>
      </c>
      <c r="F646" s="7">
        <f t="shared" ca="1" si="76"/>
        <v>6</v>
      </c>
      <c r="G646" s="5">
        <v>4</v>
      </c>
      <c r="H646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46" s="57">
        <v>2.1398030000000001</v>
      </c>
      <c r="J646" s="34">
        <v>0.34227999999999997</v>
      </c>
      <c r="K646" s="34">
        <f t="shared" si="77"/>
        <v>2.4820830000000003</v>
      </c>
      <c r="L646" s="67">
        <f t="shared" si="81"/>
        <v>9.1020194937556297E-5</v>
      </c>
      <c r="M646" s="34">
        <v>4.2429709999999998</v>
      </c>
      <c r="N646" s="79">
        <f t="shared" si="82"/>
        <v>7.9459028372706392E-5</v>
      </c>
      <c r="O646" s="80">
        <v>2344</v>
      </c>
      <c r="P646" s="68">
        <f>Table14[[#This Row],[Customer Regisered on MB]]/$O$1</f>
        <v>7.9371018539431046E-4</v>
      </c>
      <c r="Q646" s="194">
        <v>5</v>
      </c>
      <c r="R646" s="107">
        <v>16</v>
      </c>
      <c r="S646" s="107">
        <v>4</v>
      </c>
      <c r="T646" s="107">
        <v>1</v>
      </c>
      <c r="U646" s="195">
        <v>0</v>
      </c>
      <c r="V646" s="16">
        <f>SUM(Table14[[#This Row],[MB Registration]:[Standalone upsell + Rnwl]])</f>
        <v>26</v>
      </c>
      <c r="W646" s="8">
        <v>26</v>
      </c>
      <c r="X646" s="9">
        <f t="shared" si="78"/>
        <v>0</v>
      </c>
      <c r="Y646" s="8">
        <f t="shared" si="79"/>
        <v>0</v>
      </c>
      <c r="Z646" s="42" t="str">
        <f t="shared" si="80"/>
        <v>A. Below 50</v>
      </c>
      <c r="AA646" s="197">
        <v>26</v>
      </c>
      <c r="AB646" s="85">
        <f>IFERROR(Table14[[#This Row],[Phone number available]]/Table14[[#This Row],[Distinct leads]],0)</f>
        <v>1</v>
      </c>
      <c r="AC646" s="84">
        <v>3</v>
      </c>
      <c r="AD646" s="100">
        <f>IFERROR(Table14[[#This Row],[Email available]]/Table14[[#This Row],[Distinct leads]],0)</f>
        <v>0.11538461538461539</v>
      </c>
      <c r="AE646" s="81">
        <v>0</v>
      </c>
      <c r="AF646" s="102">
        <f>IFERROR(Table14[[#This Row],[HNI (as per customer segmentation)]]/Table14[[#This Row],[Phone number available]],0)</f>
        <v>0</v>
      </c>
      <c r="AG646" s="18">
        <v>14</v>
      </c>
      <c r="AH646" s="9">
        <f>IFERROR(Table14[[#This Row],[MB Registered]]/Table14[[#This Row],[Phone number available]],0)</f>
        <v>0.53846153846153844</v>
      </c>
      <c r="AI646" s="18">
        <v>1</v>
      </c>
      <c r="AJ646" s="9">
        <f>IFERROR(Table14[[#This Row],[IB Registered]]/Table14[[#This Row],[Phone number available]],0)</f>
        <v>3.8461538461538464E-2</v>
      </c>
      <c r="AK646" s="18">
        <v>17</v>
      </c>
      <c r="AL646" s="9">
        <f>IFERROR(Table14[[#This Row],[MB Eligible]]/Table14[[#This Row],[Phone number available]],0)</f>
        <v>0.65384615384615385</v>
      </c>
      <c r="AM646" s="18">
        <v>4</v>
      </c>
      <c r="AN646" s="82">
        <f>IFERROR(Table14[[#This Row],[IB Eligible]]/Table14[[#This Row],[Phone number available]],0)</f>
        <v>0.15384615384615385</v>
      </c>
      <c r="AO646" s="98">
        <f>Table14[[#This Row],[Phone number available]]/$AT$2</f>
        <v>4.5138888888888888E-2</v>
      </c>
    </row>
    <row r="647" spans="1:41" x14ac:dyDescent="0.35">
      <c r="A647" s="11">
        <v>682</v>
      </c>
      <c r="B647" s="5" t="s">
        <v>312</v>
      </c>
      <c r="C647" s="5" t="s">
        <v>343</v>
      </c>
      <c r="D647" s="5" t="s">
        <v>980</v>
      </c>
      <c r="E647" s="6">
        <v>43462</v>
      </c>
      <c r="F647" s="7">
        <f t="shared" ca="1" si="76"/>
        <v>6</v>
      </c>
      <c r="G647" s="5">
        <v>4</v>
      </c>
      <c r="H647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47" s="57">
        <v>8.6488209999999999</v>
      </c>
      <c r="J647" s="34">
        <v>1.588033</v>
      </c>
      <c r="K647" s="34">
        <f t="shared" si="77"/>
        <v>10.236853999999999</v>
      </c>
      <c r="L647" s="67">
        <f t="shared" si="81"/>
        <v>3.7539455635742349E-4</v>
      </c>
      <c r="M647" s="34">
        <v>21.741054999999999</v>
      </c>
      <c r="N647" s="79">
        <f t="shared" si="82"/>
        <v>4.0714940217540261E-4</v>
      </c>
      <c r="O647" s="80">
        <v>3148</v>
      </c>
      <c r="P647" s="68">
        <f>Table14[[#This Row],[Customer Regisered on MB]]/$O$1</f>
        <v>1.0659554878930414E-3</v>
      </c>
      <c r="Q647" s="194">
        <v>48</v>
      </c>
      <c r="R647" s="107">
        <v>55</v>
      </c>
      <c r="S647" s="107">
        <v>6</v>
      </c>
      <c r="T647" s="107">
        <v>2</v>
      </c>
      <c r="U647" s="195">
        <v>0</v>
      </c>
      <c r="V647" s="16">
        <f>SUM(Table14[[#This Row],[MB Registration]:[Standalone upsell + Rnwl]])</f>
        <v>111</v>
      </c>
      <c r="W647" s="8">
        <v>116</v>
      </c>
      <c r="X647" s="9">
        <f t="shared" si="78"/>
        <v>-4.5045045045045029E-2</v>
      </c>
      <c r="Y647" s="8">
        <f t="shared" si="79"/>
        <v>-5</v>
      </c>
      <c r="Z647" s="42" t="str">
        <f t="shared" si="80"/>
        <v>C. 100-250</v>
      </c>
      <c r="AA647" s="197">
        <v>116</v>
      </c>
      <c r="AB647" s="85">
        <f>IFERROR(Table14[[#This Row],[Phone number available]]/Table14[[#This Row],[Distinct leads]],0)</f>
        <v>1</v>
      </c>
      <c r="AC647" s="84">
        <v>23</v>
      </c>
      <c r="AD647" s="100">
        <f>IFERROR(Table14[[#This Row],[Email available]]/Table14[[#This Row],[Distinct leads]],0)</f>
        <v>0.19827586206896552</v>
      </c>
      <c r="AE647" s="81">
        <v>8</v>
      </c>
      <c r="AF647" s="102">
        <f>IFERROR(Table14[[#This Row],[HNI (as per customer segmentation)]]/Table14[[#This Row],[Phone number available]],0)</f>
        <v>6.8965517241379309E-2</v>
      </c>
      <c r="AG647" s="18">
        <v>51</v>
      </c>
      <c r="AH647" s="9">
        <f>IFERROR(Table14[[#This Row],[MB Registered]]/Table14[[#This Row],[Phone number available]],0)</f>
        <v>0.43965517241379309</v>
      </c>
      <c r="AI647" s="18">
        <v>13</v>
      </c>
      <c r="AJ647" s="9">
        <f>IFERROR(Table14[[#This Row],[IB Registered]]/Table14[[#This Row],[Phone number available]],0)</f>
        <v>0.11206896551724138</v>
      </c>
      <c r="AK647" s="18">
        <v>101</v>
      </c>
      <c r="AL647" s="9">
        <f>IFERROR(Table14[[#This Row],[MB Eligible]]/Table14[[#This Row],[Phone number available]],0)</f>
        <v>0.87068965517241381</v>
      </c>
      <c r="AM647" s="18">
        <v>26</v>
      </c>
      <c r="AN647" s="82">
        <f>IFERROR(Table14[[#This Row],[IB Eligible]]/Table14[[#This Row],[Phone number available]],0)</f>
        <v>0.22413793103448276</v>
      </c>
      <c r="AO647" s="98">
        <f>Table14[[#This Row],[Phone number available]]/$AT$2</f>
        <v>0.2013888888888889</v>
      </c>
    </row>
    <row r="648" spans="1:41" x14ac:dyDescent="0.35">
      <c r="A648" s="11">
        <v>683</v>
      </c>
      <c r="B648" s="5" t="s">
        <v>184</v>
      </c>
      <c r="C648" s="5" t="s">
        <v>356</v>
      </c>
      <c r="D648" s="5" t="s">
        <v>981</v>
      </c>
      <c r="E648" s="6">
        <v>43512</v>
      </c>
      <c r="F648" s="7">
        <f t="shared" ca="1" si="76"/>
        <v>6</v>
      </c>
      <c r="G648" s="5">
        <v>5</v>
      </c>
      <c r="H64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48" s="57">
        <v>11.02</v>
      </c>
      <c r="J648" s="34">
        <v>3.64866</v>
      </c>
      <c r="K648" s="34">
        <f t="shared" si="77"/>
        <v>14.668659999999999</v>
      </c>
      <c r="L648" s="67">
        <f t="shared" si="81"/>
        <v>5.3791283074447319E-4</v>
      </c>
      <c r="M648" s="34">
        <v>63.066811999999999</v>
      </c>
      <c r="N648" s="79">
        <f t="shared" si="82"/>
        <v>1.1810657211854948E-3</v>
      </c>
      <c r="O648" s="80">
        <v>2742</v>
      </c>
      <c r="P648" s="68">
        <f>Table14[[#This Row],[Customer Regisered on MB]]/$O$1</f>
        <v>9.2847838240238867E-4</v>
      </c>
      <c r="Q648" s="194">
        <v>24</v>
      </c>
      <c r="R648" s="107">
        <v>139</v>
      </c>
      <c r="S648" s="107">
        <v>9</v>
      </c>
      <c r="T648" s="107">
        <v>2</v>
      </c>
      <c r="U648" s="195">
        <v>0</v>
      </c>
      <c r="V648" s="16">
        <f>SUM(Table14[[#This Row],[MB Registration]:[Standalone upsell + Rnwl]])</f>
        <v>174</v>
      </c>
      <c r="W648" s="8">
        <v>177</v>
      </c>
      <c r="X648" s="9">
        <f t="shared" si="78"/>
        <v>-1.7241379310344751E-2</v>
      </c>
      <c r="Y648" s="8">
        <f t="shared" si="79"/>
        <v>-3</v>
      </c>
      <c r="Z648" s="42" t="str">
        <f t="shared" si="80"/>
        <v>C. 100-250</v>
      </c>
      <c r="AA648" s="197">
        <v>177</v>
      </c>
      <c r="AB648" s="85">
        <f>IFERROR(Table14[[#This Row],[Phone number available]]/Table14[[#This Row],[Distinct leads]],0)</f>
        <v>1</v>
      </c>
      <c r="AC648" s="84">
        <v>65</v>
      </c>
      <c r="AD648" s="100">
        <f>IFERROR(Table14[[#This Row],[Email available]]/Table14[[#This Row],[Distinct leads]],0)</f>
        <v>0.3672316384180791</v>
      </c>
      <c r="AE648" s="81">
        <v>11</v>
      </c>
      <c r="AF648" s="102">
        <f>IFERROR(Table14[[#This Row],[HNI (as per customer segmentation)]]/Table14[[#This Row],[Phone number available]],0)</f>
        <v>6.2146892655367235E-2</v>
      </c>
      <c r="AG648" s="18">
        <v>110</v>
      </c>
      <c r="AH648" s="9">
        <f>IFERROR(Table14[[#This Row],[MB Registered]]/Table14[[#This Row],[Phone number available]],0)</f>
        <v>0.62146892655367236</v>
      </c>
      <c r="AI648" s="18">
        <v>31</v>
      </c>
      <c r="AJ648" s="9">
        <f>IFERROR(Table14[[#This Row],[IB Registered]]/Table14[[#This Row],[Phone number available]],0)</f>
        <v>0.1751412429378531</v>
      </c>
      <c r="AK648" s="18">
        <v>141</v>
      </c>
      <c r="AL648" s="9">
        <f>IFERROR(Table14[[#This Row],[MB Eligible]]/Table14[[#This Row],[Phone number available]],0)</f>
        <v>0.79661016949152541</v>
      </c>
      <c r="AM648" s="18">
        <v>73</v>
      </c>
      <c r="AN648" s="82">
        <f>IFERROR(Table14[[#This Row],[IB Eligible]]/Table14[[#This Row],[Phone number available]],0)</f>
        <v>0.41242937853107342</v>
      </c>
      <c r="AO648" s="98">
        <f>Table14[[#This Row],[Phone number available]]/$AT$2</f>
        <v>0.30729166666666669</v>
      </c>
    </row>
    <row r="649" spans="1:41" x14ac:dyDescent="0.35">
      <c r="A649" s="11">
        <v>684</v>
      </c>
      <c r="B649" s="5" t="s">
        <v>311</v>
      </c>
      <c r="C649" s="5" t="s">
        <v>356</v>
      </c>
      <c r="D649" s="5" t="s">
        <v>982</v>
      </c>
      <c r="E649" s="6">
        <v>43503</v>
      </c>
      <c r="F649" s="7">
        <f t="shared" ca="1" si="76"/>
        <v>6</v>
      </c>
      <c r="G649" s="5">
        <v>4</v>
      </c>
      <c r="H649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49" s="57">
        <v>1.720488</v>
      </c>
      <c r="J649" s="34">
        <v>0.28965200000000002</v>
      </c>
      <c r="K649" s="34">
        <f t="shared" si="77"/>
        <v>2.0101399999999998</v>
      </c>
      <c r="L649" s="67">
        <f t="shared" si="81"/>
        <v>7.3713624665967814E-5</v>
      </c>
      <c r="M649" s="34">
        <v>3.2320259999999998</v>
      </c>
      <c r="N649" s="79">
        <f t="shared" si="82"/>
        <v>6.0526844429369131E-5</v>
      </c>
      <c r="O649" s="80">
        <v>761</v>
      </c>
      <c r="P649" s="68">
        <f>Table14[[#This Row],[Customer Regisered on MB]]/$O$1</f>
        <v>2.5768491940489347E-4</v>
      </c>
      <c r="Q649" s="194">
        <v>15</v>
      </c>
      <c r="R649" s="107">
        <v>9</v>
      </c>
      <c r="S649" s="107">
        <v>0</v>
      </c>
      <c r="T649" s="107">
        <v>0</v>
      </c>
      <c r="U649" s="195">
        <v>0</v>
      </c>
      <c r="V649" s="16">
        <f>SUM(Table14[[#This Row],[MB Registration]:[Standalone upsell + Rnwl]])</f>
        <v>24</v>
      </c>
      <c r="W649" s="8">
        <v>26</v>
      </c>
      <c r="X649" s="9">
        <f t="shared" si="78"/>
        <v>-8.3333333333333259E-2</v>
      </c>
      <c r="Y649" s="8">
        <f t="shared" si="79"/>
        <v>-2</v>
      </c>
      <c r="Z649" s="42" t="str">
        <f t="shared" si="80"/>
        <v>A. Below 50</v>
      </c>
      <c r="AA649" s="197">
        <v>26</v>
      </c>
      <c r="AB649" s="85">
        <f>IFERROR(Table14[[#This Row],[Phone number available]]/Table14[[#This Row],[Distinct leads]],0)</f>
        <v>1</v>
      </c>
      <c r="AC649" s="84">
        <v>8</v>
      </c>
      <c r="AD649" s="100">
        <f>IFERROR(Table14[[#This Row],[Email available]]/Table14[[#This Row],[Distinct leads]],0)</f>
        <v>0.30769230769230771</v>
      </c>
      <c r="AE649" s="81">
        <v>0</v>
      </c>
      <c r="AF649" s="102">
        <f>IFERROR(Table14[[#This Row],[HNI (as per customer segmentation)]]/Table14[[#This Row],[Phone number available]],0)</f>
        <v>0</v>
      </c>
      <c r="AG649" s="18">
        <v>10</v>
      </c>
      <c r="AH649" s="9">
        <f>IFERROR(Table14[[#This Row],[MB Registered]]/Table14[[#This Row],[Phone number available]],0)</f>
        <v>0.38461538461538464</v>
      </c>
      <c r="AI649" s="18">
        <v>4</v>
      </c>
      <c r="AJ649" s="9">
        <f>IFERROR(Table14[[#This Row],[IB Registered]]/Table14[[#This Row],[Phone number available]],0)</f>
        <v>0.15384615384615385</v>
      </c>
      <c r="AK649" s="18">
        <v>24</v>
      </c>
      <c r="AL649" s="9">
        <f>IFERROR(Table14[[#This Row],[MB Eligible]]/Table14[[#This Row],[Phone number available]],0)</f>
        <v>0.92307692307692313</v>
      </c>
      <c r="AM649" s="18">
        <v>9</v>
      </c>
      <c r="AN649" s="82">
        <f>IFERROR(Table14[[#This Row],[IB Eligible]]/Table14[[#This Row],[Phone number available]],0)</f>
        <v>0.34615384615384615</v>
      </c>
      <c r="AO649" s="98">
        <f>Table14[[#This Row],[Phone number available]]/$AT$2</f>
        <v>4.5138888888888888E-2</v>
      </c>
    </row>
    <row r="650" spans="1:41" x14ac:dyDescent="0.35">
      <c r="A650" s="11">
        <v>685</v>
      </c>
      <c r="B650" s="5" t="s">
        <v>179</v>
      </c>
      <c r="C650" s="5" t="s">
        <v>343</v>
      </c>
      <c r="D650" s="5" t="s">
        <v>983</v>
      </c>
      <c r="E650" s="6">
        <v>43544</v>
      </c>
      <c r="F650" s="7">
        <f t="shared" ca="1" si="76"/>
        <v>6</v>
      </c>
      <c r="G650" s="5">
        <v>2</v>
      </c>
      <c r="H650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50" s="57">
        <v>1.3121290000000001</v>
      </c>
      <c r="J650" s="34">
        <v>0.47377000000000002</v>
      </c>
      <c r="K650" s="34">
        <f t="shared" si="77"/>
        <v>1.7858990000000001</v>
      </c>
      <c r="L650" s="67">
        <f t="shared" si="81"/>
        <v>6.5490507416064188E-5</v>
      </c>
      <c r="M650" s="34">
        <v>4.4330100000000003</v>
      </c>
      <c r="N650" s="79">
        <f t="shared" si="82"/>
        <v>8.3017929504229751E-5</v>
      </c>
      <c r="O650" s="80">
        <v>309</v>
      </c>
      <c r="P650" s="68">
        <f>Table14[[#This Row],[Customer Regisered on MB]]/$O$1</f>
        <v>1.0463159013943768E-4</v>
      </c>
      <c r="Q650" s="194">
        <v>3</v>
      </c>
      <c r="R650" s="107">
        <v>39</v>
      </c>
      <c r="S650" s="107">
        <v>0</v>
      </c>
      <c r="T650" s="107">
        <v>2</v>
      </c>
      <c r="U650" s="195">
        <v>0</v>
      </c>
      <c r="V650" s="16">
        <f>SUM(Table14[[#This Row],[MB Registration]:[Standalone upsell + Rnwl]])</f>
        <v>44</v>
      </c>
      <c r="W650" s="8">
        <v>44</v>
      </c>
      <c r="X650" s="9">
        <f t="shared" si="78"/>
        <v>0</v>
      </c>
      <c r="Y650" s="8">
        <f t="shared" si="79"/>
        <v>0</v>
      </c>
      <c r="Z650" s="42" t="str">
        <f t="shared" si="80"/>
        <v>A. Below 50</v>
      </c>
      <c r="AA650" s="197">
        <v>44</v>
      </c>
      <c r="AB650" s="85">
        <f>IFERROR(Table14[[#This Row],[Phone number available]]/Table14[[#This Row],[Distinct leads]],0)</f>
        <v>1</v>
      </c>
      <c r="AC650" s="84">
        <v>16</v>
      </c>
      <c r="AD650" s="100">
        <f>IFERROR(Table14[[#This Row],[Email available]]/Table14[[#This Row],[Distinct leads]],0)</f>
        <v>0.36363636363636365</v>
      </c>
      <c r="AE650" s="81">
        <v>2</v>
      </c>
      <c r="AF650" s="102">
        <f>IFERROR(Table14[[#This Row],[HNI (as per customer segmentation)]]/Table14[[#This Row],[Phone number available]],0)</f>
        <v>4.5454545454545456E-2</v>
      </c>
      <c r="AG650" s="18">
        <v>24</v>
      </c>
      <c r="AH650" s="9">
        <f>IFERROR(Table14[[#This Row],[MB Registered]]/Table14[[#This Row],[Phone number available]],0)</f>
        <v>0.54545454545454541</v>
      </c>
      <c r="AI650" s="18">
        <v>3</v>
      </c>
      <c r="AJ650" s="9">
        <f>IFERROR(Table14[[#This Row],[IB Registered]]/Table14[[#This Row],[Phone number available]],0)</f>
        <v>6.8181818181818177E-2</v>
      </c>
      <c r="AK650" s="18">
        <v>30</v>
      </c>
      <c r="AL650" s="9">
        <f>IFERROR(Table14[[#This Row],[MB Eligible]]/Table14[[#This Row],[Phone number available]],0)</f>
        <v>0.68181818181818177</v>
      </c>
      <c r="AM650" s="18">
        <v>13</v>
      </c>
      <c r="AN650" s="82">
        <f>IFERROR(Table14[[#This Row],[IB Eligible]]/Table14[[#This Row],[Phone number available]],0)</f>
        <v>0.29545454545454547</v>
      </c>
      <c r="AO650" s="98">
        <f>Table14[[#This Row],[Phone number available]]/$AT$2</f>
        <v>7.6388888888888895E-2</v>
      </c>
    </row>
    <row r="651" spans="1:41" x14ac:dyDescent="0.35">
      <c r="A651" s="11">
        <v>686</v>
      </c>
      <c r="B651" s="5" t="s">
        <v>174</v>
      </c>
      <c r="C651" s="5" t="s">
        <v>343</v>
      </c>
      <c r="D651" s="5" t="s">
        <v>984</v>
      </c>
      <c r="E651" s="6">
        <v>43615</v>
      </c>
      <c r="F651" s="7">
        <f t="shared" ca="1" si="76"/>
        <v>5</v>
      </c>
      <c r="G651" s="5">
        <v>3</v>
      </c>
      <c r="H651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51" s="57">
        <v>2.8080910000000001</v>
      </c>
      <c r="J651" s="34">
        <v>0.15807399999999999</v>
      </c>
      <c r="K651" s="34">
        <f t="shared" si="77"/>
        <v>2.9661650000000002</v>
      </c>
      <c r="L651" s="67">
        <f t="shared" si="81"/>
        <v>1.0877191315397456E-4</v>
      </c>
      <c r="M651" s="34">
        <v>5.7359270000000002</v>
      </c>
      <c r="N651" s="79">
        <f t="shared" si="82"/>
        <v>1.0741793574284923E-4</v>
      </c>
      <c r="O651" s="80">
        <v>834</v>
      </c>
      <c r="P651" s="68">
        <f>Table14[[#This Row],[Customer Regisered on MB]]/$O$1</f>
        <v>2.8240370930838517E-4</v>
      </c>
      <c r="Q651" s="194">
        <v>8</v>
      </c>
      <c r="R651" s="107">
        <v>60</v>
      </c>
      <c r="S651" s="107">
        <v>2</v>
      </c>
      <c r="T651" s="107">
        <v>1</v>
      </c>
      <c r="U651" s="195">
        <v>0</v>
      </c>
      <c r="V651" s="16">
        <f>SUM(Table14[[#This Row],[MB Registration]:[Standalone upsell + Rnwl]])</f>
        <v>71</v>
      </c>
      <c r="W651" s="8">
        <v>71</v>
      </c>
      <c r="X651" s="9">
        <f t="shared" si="78"/>
        <v>0</v>
      </c>
      <c r="Y651" s="8">
        <f t="shared" si="79"/>
        <v>0</v>
      </c>
      <c r="Z651" s="42" t="str">
        <f t="shared" si="80"/>
        <v>B. 50-100</v>
      </c>
      <c r="AA651" s="197">
        <v>71</v>
      </c>
      <c r="AB651" s="85">
        <f>IFERROR(Table14[[#This Row],[Phone number available]]/Table14[[#This Row],[Distinct leads]],0)</f>
        <v>1</v>
      </c>
      <c r="AC651" s="84">
        <v>21</v>
      </c>
      <c r="AD651" s="100">
        <f>IFERROR(Table14[[#This Row],[Email available]]/Table14[[#This Row],[Distinct leads]],0)</f>
        <v>0.29577464788732394</v>
      </c>
      <c r="AE651" s="81">
        <v>3</v>
      </c>
      <c r="AF651" s="102">
        <f>IFERROR(Table14[[#This Row],[HNI (as per customer segmentation)]]/Table14[[#This Row],[Phone number available]],0)</f>
        <v>4.2253521126760563E-2</v>
      </c>
      <c r="AG651" s="18">
        <v>45</v>
      </c>
      <c r="AH651" s="9">
        <f>IFERROR(Table14[[#This Row],[MB Registered]]/Table14[[#This Row],[Phone number available]],0)</f>
        <v>0.63380281690140849</v>
      </c>
      <c r="AI651" s="18">
        <v>10</v>
      </c>
      <c r="AJ651" s="9">
        <f>IFERROR(Table14[[#This Row],[IB Registered]]/Table14[[#This Row],[Phone number available]],0)</f>
        <v>0.14084507042253522</v>
      </c>
      <c r="AK651" s="18">
        <v>54</v>
      </c>
      <c r="AL651" s="9">
        <f>IFERROR(Table14[[#This Row],[MB Eligible]]/Table14[[#This Row],[Phone number available]],0)</f>
        <v>0.76056338028169013</v>
      </c>
      <c r="AM651" s="18">
        <v>20</v>
      </c>
      <c r="AN651" s="82">
        <f>IFERROR(Table14[[#This Row],[IB Eligible]]/Table14[[#This Row],[Phone number available]],0)</f>
        <v>0.28169014084507044</v>
      </c>
      <c r="AO651" s="98">
        <f>Table14[[#This Row],[Phone number available]]/$AT$2</f>
        <v>0.1232638888888889</v>
      </c>
    </row>
    <row r="652" spans="1:41" x14ac:dyDescent="0.35">
      <c r="A652" s="11">
        <v>687</v>
      </c>
      <c r="B652" s="5" t="s">
        <v>314</v>
      </c>
      <c r="C652" s="5" t="s">
        <v>175</v>
      </c>
      <c r="D652" s="5" t="s">
        <v>985</v>
      </c>
      <c r="E652" s="6">
        <v>43614</v>
      </c>
      <c r="F652" s="7">
        <f t="shared" ca="1" si="76"/>
        <v>5</v>
      </c>
      <c r="G652" s="5">
        <v>4</v>
      </c>
      <c r="H652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52" s="57">
        <v>3.206747</v>
      </c>
      <c r="J652" s="34">
        <v>1.0178480000000001</v>
      </c>
      <c r="K652" s="34">
        <f t="shared" si="77"/>
        <v>4.2245949999999999</v>
      </c>
      <c r="L652" s="67">
        <f t="shared" si="81"/>
        <v>1.5491966240944625E-4</v>
      </c>
      <c r="M652" s="34">
        <v>3.0109490000000001</v>
      </c>
      <c r="N652" s="79">
        <f t="shared" si="82"/>
        <v>5.6386688011719142E-5</v>
      </c>
      <c r="O652" s="80">
        <v>1479</v>
      </c>
      <c r="P652" s="68">
        <f>Table14[[#This Row],[Customer Regisered on MB]]/$O$1</f>
        <v>5.0080945571594931E-4</v>
      </c>
      <c r="Q652" s="194">
        <v>13</v>
      </c>
      <c r="R652" s="107">
        <v>20</v>
      </c>
      <c r="S652" s="107">
        <v>5</v>
      </c>
      <c r="T652" s="107">
        <v>0</v>
      </c>
      <c r="U652" s="195">
        <v>0</v>
      </c>
      <c r="V652" s="16">
        <f>SUM(Table14[[#This Row],[MB Registration]:[Standalone upsell + Rnwl]])</f>
        <v>38</v>
      </c>
      <c r="W652" s="8">
        <v>38</v>
      </c>
      <c r="X652" s="9">
        <f t="shared" si="78"/>
        <v>0</v>
      </c>
      <c r="Y652" s="8">
        <f t="shared" si="79"/>
        <v>0</v>
      </c>
      <c r="Z652" s="42" t="str">
        <f t="shared" si="80"/>
        <v>A. Below 50</v>
      </c>
      <c r="AA652" s="197">
        <v>38</v>
      </c>
      <c r="AB652" s="85">
        <f>IFERROR(Table14[[#This Row],[Phone number available]]/Table14[[#This Row],[Distinct leads]],0)</f>
        <v>1</v>
      </c>
      <c r="AC652" s="84">
        <v>12</v>
      </c>
      <c r="AD652" s="100">
        <f>IFERROR(Table14[[#This Row],[Email available]]/Table14[[#This Row],[Distinct leads]],0)</f>
        <v>0.31578947368421051</v>
      </c>
      <c r="AE652" s="81">
        <v>2</v>
      </c>
      <c r="AF652" s="102">
        <f>IFERROR(Table14[[#This Row],[HNI (as per customer segmentation)]]/Table14[[#This Row],[Phone number available]],0)</f>
        <v>5.2631578947368418E-2</v>
      </c>
      <c r="AG652" s="18">
        <v>16</v>
      </c>
      <c r="AH652" s="9">
        <f>IFERROR(Table14[[#This Row],[MB Registered]]/Table14[[#This Row],[Phone number available]],0)</f>
        <v>0.42105263157894735</v>
      </c>
      <c r="AI652" s="18">
        <v>6</v>
      </c>
      <c r="AJ652" s="9">
        <f>IFERROR(Table14[[#This Row],[IB Registered]]/Table14[[#This Row],[Phone number available]],0)</f>
        <v>0.15789473684210525</v>
      </c>
      <c r="AK652" s="18">
        <v>30</v>
      </c>
      <c r="AL652" s="9">
        <f>IFERROR(Table14[[#This Row],[MB Eligible]]/Table14[[#This Row],[Phone number available]],0)</f>
        <v>0.78947368421052633</v>
      </c>
      <c r="AM652" s="18">
        <v>10</v>
      </c>
      <c r="AN652" s="82">
        <f>IFERROR(Table14[[#This Row],[IB Eligible]]/Table14[[#This Row],[Phone number available]],0)</f>
        <v>0.26315789473684209</v>
      </c>
      <c r="AO652" s="98">
        <f>Table14[[#This Row],[Phone number available]]/$AT$2</f>
        <v>6.5972222222222224E-2</v>
      </c>
    </row>
    <row r="653" spans="1:41" x14ac:dyDescent="0.35">
      <c r="A653" s="11">
        <v>688</v>
      </c>
      <c r="B653" s="5" t="s">
        <v>179</v>
      </c>
      <c r="C653" s="5" t="s">
        <v>343</v>
      </c>
      <c r="D653" s="5" t="s">
        <v>986</v>
      </c>
      <c r="E653" s="6">
        <v>45012</v>
      </c>
      <c r="F653" s="7">
        <f t="shared" ca="1" si="76"/>
        <v>2</v>
      </c>
      <c r="G653" s="5">
        <v>3</v>
      </c>
      <c r="H653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53" s="57">
        <v>0.19481200000000001</v>
      </c>
      <c r="J653" s="34">
        <v>0</v>
      </c>
      <c r="K653" s="34">
        <f t="shared" si="77"/>
        <v>0.19481200000000001</v>
      </c>
      <c r="L653" s="67">
        <f t="shared" si="81"/>
        <v>7.1439296011355045E-6</v>
      </c>
      <c r="M653" s="34">
        <v>0.25856299999999999</v>
      </c>
      <c r="N653" s="79">
        <f t="shared" si="82"/>
        <v>4.842164783386944E-6</v>
      </c>
      <c r="O653" s="80">
        <v>78</v>
      </c>
      <c r="P653" s="68">
        <f>Table14[[#This Row],[Customer Regisered on MB]]/$O$1</f>
        <v>2.6411857705100772E-5</v>
      </c>
      <c r="Q653" s="194">
        <v>1</v>
      </c>
      <c r="R653" s="107">
        <v>7</v>
      </c>
      <c r="S653" s="107">
        <v>0</v>
      </c>
      <c r="T653" s="107">
        <v>0</v>
      </c>
      <c r="U653" s="195">
        <v>0</v>
      </c>
      <c r="V653" s="16">
        <f>SUM(Table14[[#This Row],[MB Registration]:[Standalone upsell + Rnwl]])</f>
        <v>8</v>
      </c>
      <c r="W653" s="8">
        <v>8</v>
      </c>
      <c r="X653" s="9">
        <f t="shared" si="78"/>
        <v>0</v>
      </c>
      <c r="Y653" s="8">
        <f t="shared" si="79"/>
        <v>0</v>
      </c>
      <c r="Z653" s="42" t="str">
        <f t="shared" si="80"/>
        <v>A. Below 50</v>
      </c>
      <c r="AA653" s="197">
        <v>8</v>
      </c>
      <c r="AB653" s="85">
        <f>IFERROR(Table14[[#This Row],[Phone number available]]/Table14[[#This Row],[Distinct leads]],0)</f>
        <v>1</v>
      </c>
      <c r="AC653" s="84">
        <v>1</v>
      </c>
      <c r="AD653" s="100">
        <f>IFERROR(Table14[[#This Row],[Email available]]/Table14[[#This Row],[Distinct leads]],0)</f>
        <v>0.125</v>
      </c>
      <c r="AE653" s="81">
        <v>0</v>
      </c>
      <c r="AF653" s="102">
        <f>IFERROR(Table14[[#This Row],[HNI (as per customer segmentation)]]/Table14[[#This Row],[Phone number available]],0)</f>
        <v>0</v>
      </c>
      <c r="AG653" s="18">
        <v>3</v>
      </c>
      <c r="AH653" s="9">
        <f>IFERROR(Table14[[#This Row],[MB Registered]]/Table14[[#This Row],[Phone number available]],0)</f>
        <v>0.375</v>
      </c>
      <c r="AI653" s="18">
        <v>0</v>
      </c>
      <c r="AJ653" s="9">
        <f>IFERROR(Table14[[#This Row],[IB Registered]]/Table14[[#This Row],[Phone number available]],0)</f>
        <v>0</v>
      </c>
      <c r="AK653" s="18">
        <v>3</v>
      </c>
      <c r="AL653" s="9">
        <f>IFERROR(Table14[[#This Row],[MB Eligible]]/Table14[[#This Row],[Phone number available]],0)</f>
        <v>0.375</v>
      </c>
      <c r="AM653" s="18">
        <v>1</v>
      </c>
      <c r="AN653" s="82">
        <f>IFERROR(Table14[[#This Row],[IB Eligible]]/Table14[[#This Row],[Phone number available]],0)</f>
        <v>0.125</v>
      </c>
      <c r="AO653" s="98">
        <f>Table14[[#This Row],[Phone number available]]/$AT$2</f>
        <v>1.3888888888888888E-2</v>
      </c>
    </row>
    <row r="654" spans="1:41" x14ac:dyDescent="0.35">
      <c r="A654" s="11">
        <v>689</v>
      </c>
      <c r="B654" s="5" t="s">
        <v>174</v>
      </c>
      <c r="C654" s="5" t="s">
        <v>343</v>
      </c>
      <c r="D654" s="5" t="s">
        <v>987</v>
      </c>
      <c r="E654" s="6">
        <v>43980</v>
      </c>
      <c r="F654" s="7">
        <f t="shared" ca="1" si="76"/>
        <v>4</v>
      </c>
      <c r="G654" s="5">
        <v>3</v>
      </c>
      <c r="H654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54" s="57">
        <v>3.0659969999999999</v>
      </c>
      <c r="J654" s="34">
        <v>7.2743000000000002E-2</v>
      </c>
      <c r="K654" s="34">
        <f t="shared" si="77"/>
        <v>3.1387399999999999</v>
      </c>
      <c r="L654" s="67">
        <f t="shared" si="81"/>
        <v>1.1510039215381008E-4</v>
      </c>
      <c r="M654" s="34">
        <v>4.3043740000000001</v>
      </c>
      <c r="N654" s="79">
        <f t="shared" si="82"/>
        <v>8.0608935529547518E-5</v>
      </c>
      <c r="O654" s="80">
        <v>1189</v>
      </c>
      <c r="P654" s="68">
        <f>Table14[[#This Row],[Customer Regisered on MB]]/$O$1</f>
        <v>4.0261152322262591E-4</v>
      </c>
      <c r="Q654" s="194">
        <v>5</v>
      </c>
      <c r="R654" s="107">
        <v>53</v>
      </c>
      <c r="S654" s="107">
        <v>0</v>
      </c>
      <c r="T654" s="107">
        <v>0</v>
      </c>
      <c r="U654" s="195">
        <v>0</v>
      </c>
      <c r="V654" s="16">
        <f>SUM(Table14[[#This Row],[MB Registration]:[Standalone upsell + Rnwl]])</f>
        <v>58</v>
      </c>
      <c r="W654" s="8">
        <v>59</v>
      </c>
      <c r="X654" s="9">
        <f t="shared" si="78"/>
        <v>-1.7241379310344751E-2</v>
      </c>
      <c r="Y654" s="8">
        <f t="shared" si="79"/>
        <v>-1</v>
      </c>
      <c r="Z654" s="42" t="str">
        <f t="shared" si="80"/>
        <v>B. 50-100</v>
      </c>
      <c r="AA654" s="197">
        <v>59</v>
      </c>
      <c r="AB654" s="85">
        <f>IFERROR(Table14[[#This Row],[Phone number available]]/Table14[[#This Row],[Distinct leads]],0)</f>
        <v>1</v>
      </c>
      <c r="AC654" s="84">
        <v>18</v>
      </c>
      <c r="AD654" s="100">
        <f>IFERROR(Table14[[#This Row],[Email available]]/Table14[[#This Row],[Distinct leads]],0)</f>
        <v>0.30508474576271188</v>
      </c>
      <c r="AE654" s="81">
        <v>7</v>
      </c>
      <c r="AF654" s="102">
        <f>IFERROR(Table14[[#This Row],[HNI (as per customer segmentation)]]/Table14[[#This Row],[Phone number available]],0)</f>
        <v>0.11864406779661017</v>
      </c>
      <c r="AG654" s="18">
        <v>35</v>
      </c>
      <c r="AH654" s="9">
        <f>IFERROR(Table14[[#This Row],[MB Registered]]/Table14[[#This Row],[Phone number available]],0)</f>
        <v>0.59322033898305082</v>
      </c>
      <c r="AI654" s="18">
        <v>9</v>
      </c>
      <c r="AJ654" s="9">
        <f>IFERROR(Table14[[#This Row],[IB Registered]]/Table14[[#This Row],[Phone number available]],0)</f>
        <v>0.15254237288135594</v>
      </c>
      <c r="AK654" s="18">
        <v>44</v>
      </c>
      <c r="AL654" s="9">
        <f>IFERROR(Table14[[#This Row],[MB Eligible]]/Table14[[#This Row],[Phone number available]],0)</f>
        <v>0.74576271186440679</v>
      </c>
      <c r="AM654" s="18">
        <v>15</v>
      </c>
      <c r="AN654" s="82">
        <f>IFERROR(Table14[[#This Row],[IB Eligible]]/Table14[[#This Row],[Phone number available]],0)</f>
        <v>0.25423728813559321</v>
      </c>
      <c r="AO654" s="98">
        <f>Table14[[#This Row],[Phone number available]]/$AT$2</f>
        <v>0.10243055555555555</v>
      </c>
    </row>
    <row r="655" spans="1:41" x14ac:dyDescent="0.35">
      <c r="A655" s="11">
        <v>690</v>
      </c>
      <c r="B655" s="5" t="s">
        <v>316</v>
      </c>
      <c r="C655" s="5" t="s">
        <v>340</v>
      </c>
      <c r="D655" s="5" t="s">
        <v>988</v>
      </c>
      <c r="E655" s="6">
        <v>43896</v>
      </c>
      <c r="F655" s="7">
        <f t="shared" ca="1" si="76"/>
        <v>5</v>
      </c>
      <c r="G655" s="5">
        <v>4</v>
      </c>
      <c r="H655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55" s="57">
        <v>2.3246709999999999</v>
      </c>
      <c r="J655" s="34">
        <v>0.37978400000000001</v>
      </c>
      <c r="K655" s="34">
        <f t="shared" si="77"/>
        <v>2.7044549999999998</v>
      </c>
      <c r="L655" s="67">
        <f t="shared" si="81"/>
        <v>9.917477429233783E-5</v>
      </c>
      <c r="M655" s="34">
        <v>2.2269730000000001</v>
      </c>
      <c r="N655" s="79">
        <f t="shared" si="82"/>
        <v>4.1705001234335823E-5</v>
      </c>
      <c r="O655" s="80">
        <v>2106</v>
      </c>
      <c r="P655" s="68">
        <f>Table14[[#This Row],[Customer Regisered on MB]]/$O$1</f>
        <v>7.1312015803772085E-4</v>
      </c>
      <c r="Q655" s="194">
        <v>11</v>
      </c>
      <c r="R655" s="107">
        <v>34</v>
      </c>
      <c r="S655" s="107">
        <v>1</v>
      </c>
      <c r="T655" s="107">
        <v>1</v>
      </c>
      <c r="U655" s="195">
        <v>0</v>
      </c>
      <c r="V655" s="16">
        <f>SUM(Table14[[#This Row],[MB Registration]:[Standalone upsell + Rnwl]])</f>
        <v>47</v>
      </c>
      <c r="W655" s="8">
        <v>48</v>
      </c>
      <c r="X655" s="9">
        <f t="shared" si="78"/>
        <v>-2.1276595744680771E-2</v>
      </c>
      <c r="Y655" s="8">
        <f t="shared" si="79"/>
        <v>-1</v>
      </c>
      <c r="Z655" s="42" t="str">
        <f t="shared" si="80"/>
        <v>A. Below 50</v>
      </c>
      <c r="AA655" s="197">
        <v>48</v>
      </c>
      <c r="AB655" s="85">
        <f>IFERROR(Table14[[#This Row],[Phone number available]]/Table14[[#This Row],[Distinct leads]],0)</f>
        <v>1</v>
      </c>
      <c r="AC655" s="84">
        <v>11</v>
      </c>
      <c r="AD655" s="100">
        <f>IFERROR(Table14[[#This Row],[Email available]]/Table14[[#This Row],[Distinct leads]],0)</f>
        <v>0.22916666666666666</v>
      </c>
      <c r="AE655" s="81">
        <v>2</v>
      </c>
      <c r="AF655" s="102">
        <f>IFERROR(Table14[[#This Row],[HNI (as per customer segmentation)]]/Table14[[#This Row],[Phone number available]],0)</f>
        <v>4.1666666666666664E-2</v>
      </c>
      <c r="AG655" s="18">
        <v>34</v>
      </c>
      <c r="AH655" s="9">
        <f>IFERROR(Table14[[#This Row],[MB Registered]]/Table14[[#This Row],[Phone number available]],0)</f>
        <v>0.70833333333333337</v>
      </c>
      <c r="AI655" s="18">
        <v>6</v>
      </c>
      <c r="AJ655" s="9">
        <f>IFERROR(Table14[[#This Row],[IB Registered]]/Table14[[#This Row],[Phone number available]],0)</f>
        <v>0.125</v>
      </c>
      <c r="AK655" s="18">
        <v>42</v>
      </c>
      <c r="AL655" s="9">
        <f>IFERROR(Table14[[#This Row],[MB Eligible]]/Table14[[#This Row],[Phone number available]],0)</f>
        <v>0.875</v>
      </c>
      <c r="AM655" s="18">
        <v>11</v>
      </c>
      <c r="AN655" s="82">
        <f>IFERROR(Table14[[#This Row],[IB Eligible]]/Table14[[#This Row],[Phone number available]],0)</f>
        <v>0.22916666666666666</v>
      </c>
      <c r="AO655" s="98">
        <f>Table14[[#This Row],[Phone number available]]/$AT$2</f>
        <v>8.3333333333333329E-2</v>
      </c>
    </row>
    <row r="656" spans="1:41" x14ac:dyDescent="0.35">
      <c r="A656" s="11">
        <v>691</v>
      </c>
      <c r="B656" s="5" t="s">
        <v>314</v>
      </c>
      <c r="C656" s="5" t="s">
        <v>175</v>
      </c>
      <c r="D656" s="5" t="s">
        <v>989</v>
      </c>
      <c r="E656" s="6">
        <v>43829</v>
      </c>
      <c r="F656" s="7">
        <f t="shared" ca="1" si="76"/>
        <v>5</v>
      </c>
      <c r="G656" s="5">
        <v>5</v>
      </c>
      <c r="H65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56" s="57">
        <v>6.090096</v>
      </c>
      <c r="J656" s="34">
        <v>2.9529730000000001</v>
      </c>
      <c r="K656" s="34">
        <f t="shared" si="77"/>
        <v>9.0430689999999991</v>
      </c>
      <c r="L656" s="67">
        <f t="shared" si="81"/>
        <v>3.3161739684521915E-4</v>
      </c>
      <c r="M656" s="34">
        <v>4.8508310000000003</v>
      </c>
      <c r="N656" s="79">
        <f t="shared" si="82"/>
        <v>9.0842553027160397E-5</v>
      </c>
      <c r="O656" s="80">
        <v>3307</v>
      </c>
      <c r="P656" s="68">
        <f>Table14[[#This Row],[Customer Regisered on MB]]/$O$1</f>
        <v>1.1197950439842085E-3</v>
      </c>
      <c r="Q656" s="194">
        <v>4</v>
      </c>
      <c r="R656" s="107">
        <v>40</v>
      </c>
      <c r="S656" s="107">
        <v>7</v>
      </c>
      <c r="T656" s="107">
        <v>1</v>
      </c>
      <c r="U656" s="195">
        <v>0</v>
      </c>
      <c r="V656" s="16">
        <f>SUM(Table14[[#This Row],[MB Registration]:[Standalone upsell + Rnwl]])</f>
        <v>52</v>
      </c>
      <c r="W656" s="8">
        <v>57</v>
      </c>
      <c r="X656" s="9">
        <f t="shared" si="78"/>
        <v>-9.6153846153846256E-2</v>
      </c>
      <c r="Y656" s="8">
        <f t="shared" si="79"/>
        <v>-5</v>
      </c>
      <c r="Z656" s="42" t="str">
        <f t="shared" si="80"/>
        <v>B. 50-100</v>
      </c>
      <c r="AA656" s="197">
        <v>57</v>
      </c>
      <c r="AB656" s="85">
        <f>IFERROR(Table14[[#This Row],[Phone number available]]/Table14[[#This Row],[Distinct leads]],0)</f>
        <v>1</v>
      </c>
      <c r="AC656" s="84">
        <v>15</v>
      </c>
      <c r="AD656" s="100">
        <f>IFERROR(Table14[[#This Row],[Email available]]/Table14[[#This Row],[Distinct leads]],0)</f>
        <v>0.26315789473684209</v>
      </c>
      <c r="AE656" s="81">
        <v>4</v>
      </c>
      <c r="AF656" s="102">
        <f>IFERROR(Table14[[#This Row],[HNI (as per customer segmentation)]]/Table14[[#This Row],[Phone number available]],0)</f>
        <v>7.0175438596491224E-2</v>
      </c>
      <c r="AG656" s="18">
        <v>50</v>
      </c>
      <c r="AH656" s="9">
        <f>IFERROR(Table14[[#This Row],[MB Registered]]/Table14[[#This Row],[Phone number available]],0)</f>
        <v>0.8771929824561403</v>
      </c>
      <c r="AI656" s="18">
        <v>13</v>
      </c>
      <c r="AJ656" s="9">
        <f>IFERROR(Table14[[#This Row],[IB Registered]]/Table14[[#This Row],[Phone number available]],0)</f>
        <v>0.22807017543859648</v>
      </c>
      <c r="AK656" s="18">
        <v>47</v>
      </c>
      <c r="AL656" s="9">
        <f>IFERROR(Table14[[#This Row],[MB Eligible]]/Table14[[#This Row],[Phone number available]],0)</f>
        <v>0.82456140350877194</v>
      </c>
      <c r="AM656" s="18">
        <v>19</v>
      </c>
      <c r="AN656" s="82">
        <f>IFERROR(Table14[[#This Row],[IB Eligible]]/Table14[[#This Row],[Phone number available]],0)</f>
        <v>0.33333333333333331</v>
      </c>
      <c r="AO656" s="98">
        <f>Table14[[#This Row],[Phone number available]]/$AT$2</f>
        <v>9.8958333333333329E-2</v>
      </c>
    </row>
    <row r="657" spans="1:41" x14ac:dyDescent="0.35">
      <c r="A657" s="11">
        <v>692</v>
      </c>
      <c r="B657" s="5" t="s">
        <v>174</v>
      </c>
      <c r="C657" s="5" t="s">
        <v>343</v>
      </c>
      <c r="D657" s="5" t="s">
        <v>990</v>
      </c>
      <c r="E657" s="6">
        <v>43615</v>
      </c>
      <c r="F657" s="7">
        <f t="shared" ca="1" si="76"/>
        <v>5</v>
      </c>
      <c r="G657" s="5">
        <v>3</v>
      </c>
      <c r="H657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57" s="57">
        <v>5.2728979999999996</v>
      </c>
      <c r="J657" s="34">
        <v>0.31376100000000001</v>
      </c>
      <c r="K657" s="34">
        <f t="shared" si="77"/>
        <v>5.586659</v>
      </c>
      <c r="L657" s="67">
        <f t="shared" si="81"/>
        <v>2.0486776277411079E-4</v>
      </c>
      <c r="M657" s="34">
        <v>6.456378</v>
      </c>
      <c r="N657" s="79">
        <f t="shared" si="82"/>
        <v>1.2090997621405317E-4</v>
      </c>
      <c r="O657" s="80">
        <v>1710</v>
      </c>
      <c r="P657" s="68">
        <f>Table14[[#This Row],[Customer Regisered on MB]]/$O$1</f>
        <v>5.7902918815028615E-4</v>
      </c>
      <c r="Q657" s="194">
        <v>19</v>
      </c>
      <c r="R657" s="107">
        <v>65</v>
      </c>
      <c r="S657" s="107">
        <v>8</v>
      </c>
      <c r="T657" s="107">
        <v>1</v>
      </c>
      <c r="U657" s="195">
        <v>0</v>
      </c>
      <c r="V657" s="16">
        <f>SUM(Table14[[#This Row],[MB Registration]:[Standalone upsell + Rnwl]])</f>
        <v>93</v>
      </c>
      <c r="W657" s="8">
        <v>90</v>
      </c>
      <c r="X657" s="9">
        <f t="shared" si="78"/>
        <v>3.2258064516129004E-2</v>
      </c>
      <c r="Y657" s="8">
        <f t="shared" si="79"/>
        <v>3</v>
      </c>
      <c r="Z657" s="42" t="str">
        <f t="shared" si="80"/>
        <v>B. 50-100</v>
      </c>
      <c r="AA657" s="197">
        <v>90</v>
      </c>
      <c r="AB657" s="85">
        <f>IFERROR(Table14[[#This Row],[Phone number available]]/Table14[[#This Row],[Distinct leads]],0)</f>
        <v>1</v>
      </c>
      <c r="AC657" s="84">
        <v>22</v>
      </c>
      <c r="AD657" s="100">
        <f>IFERROR(Table14[[#This Row],[Email available]]/Table14[[#This Row],[Distinct leads]],0)</f>
        <v>0.24444444444444444</v>
      </c>
      <c r="AE657" s="81">
        <v>2</v>
      </c>
      <c r="AF657" s="102">
        <f>IFERROR(Table14[[#This Row],[HNI (as per customer segmentation)]]/Table14[[#This Row],[Phone number available]],0)</f>
        <v>2.2222222222222223E-2</v>
      </c>
      <c r="AG657" s="18">
        <v>51</v>
      </c>
      <c r="AH657" s="9">
        <f>IFERROR(Table14[[#This Row],[MB Registered]]/Table14[[#This Row],[Phone number available]],0)</f>
        <v>0.56666666666666665</v>
      </c>
      <c r="AI657" s="18">
        <v>4</v>
      </c>
      <c r="AJ657" s="9">
        <f>IFERROR(Table14[[#This Row],[IB Registered]]/Table14[[#This Row],[Phone number available]],0)</f>
        <v>4.4444444444444446E-2</v>
      </c>
      <c r="AK657" s="18">
        <v>72</v>
      </c>
      <c r="AL657" s="9">
        <f>IFERROR(Table14[[#This Row],[MB Eligible]]/Table14[[#This Row],[Phone number available]],0)</f>
        <v>0.8</v>
      </c>
      <c r="AM657" s="18">
        <v>18</v>
      </c>
      <c r="AN657" s="82">
        <f>IFERROR(Table14[[#This Row],[IB Eligible]]/Table14[[#This Row],[Phone number available]],0)</f>
        <v>0.2</v>
      </c>
      <c r="AO657" s="98">
        <f>Table14[[#This Row],[Phone number available]]/$AT$2</f>
        <v>0.15625</v>
      </c>
    </row>
    <row r="658" spans="1:41" x14ac:dyDescent="0.35">
      <c r="A658" s="11">
        <v>693</v>
      </c>
      <c r="B658" s="5" t="s">
        <v>314</v>
      </c>
      <c r="C658" s="5" t="s">
        <v>340</v>
      </c>
      <c r="D658" s="5" t="s">
        <v>991</v>
      </c>
      <c r="E658" s="6">
        <v>43139</v>
      </c>
      <c r="F658" s="7">
        <f t="shared" ca="1" si="76"/>
        <v>7</v>
      </c>
      <c r="G658" s="5">
        <v>5</v>
      </c>
      <c r="H65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58" s="57">
        <v>4.5190989999999998</v>
      </c>
      <c r="J658" s="34">
        <v>1.5008319999999999</v>
      </c>
      <c r="K658" s="34">
        <f t="shared" si="77"/>
        <v>6.0199309999999997</v>
      </c>
      <c r="L658" s="67">
        <f t="shared" si="81"/>
        <v>2.2075623302308511E-4</v>
      </c>
      <c r="M658" s="34">
        <v>4.684482</v>
      </c>
      <c r="N658" s="79">
        <f t="shared" si="82"/>
        <v>8.7727299609031604E-5</v>
      </c>
      <c r="O658" s="80">
        <v>3553</v>
      </c>
      <c r="P658" s="68">
        <f>Table14[[#This Row],[Customer Regisered on MB]]/$O$1</f>
        <v>1.2030939798233723E-3</v>
      </c>
      <c r="Q658" s="194">
        <v>11</v>
      </c>
      <c r="R658" s="107">
        <v>36</v>
      </c>
      <c r="S658" s="107">
        <v>6</v>
      </c>
      <c r="T658" s="107">
        <v>4</v>
      </c>
      <c r="U658" s="195">
        <v>0</v>
      </c>
      <c r="V658" s="16">
        <f>SUM(Table14[[#This Row],[MB Registration]:[Standalone upsell + Rnwl]])</f>
        <v>57</v>
      </c>
      <c r="W658" s="8">
        <v>59</v>
      </c>
      <c r="X658" s="9">
        <f t="shared" si="78"/>
        <v>-3.5087719298245723E-2</v>
      </c>
      <c r="Y658" s="8">
        <f t="shared" si="79"/>
        <v>-2</v>
      </c>
      <c r="Z658" s="42" t="str">
        <f t="shared" si="80"/>
        <v>B. 50-100</v>
      </c>
      <c r="AA658" s="197">
        <v>59</v>
      </c>
      <c r="AB658" s="85">
        <f>IFERROR(Table14[[#This Row],[Phone number available]]/Table14[[#This Row],[Distinct leads]],0)</f>
        <v>1</v>
      </c>
      <c r="AC658" s="84">
        <v>30</v>
      </c>
      <c r="AD658" s="100">
        <f>IFERROR(Table14[[#This Row],[Email available]]/Table14[[#This Row],[Distinct leads]],0)</f>
        <v>0.50847457627118642</v>
      </c>
      <c r="AE658" s="81">
        <v>1</v>
      </c>
      <c r="AF658" s="102">
        <f>IFERROR(Table14[[#This Row],[HNI (as per customer segmentation)]]/Table14[[#This Row],[Phone number available]],0)</f>
        <v>1.6949152542372881E-2</v>
      </c>
      <c r="AG658" s="18">
        <v>35</v>
      </c>
      <c r="AH658" s="9">
        <f>IFERROR(Table14[[#This Row],[MB Registered]]/Table14[[#This Row],[Phone number available]],0)</f>
        <v>0.59322033898305082</v>
      </c>
      <c r="AI658" s="18">
        <v>9</v>
      </c>
      <c r="AJ658" s="9">
        <f>IFERROR(Table14[[#This Row],[IB Registered]]/Table14[[#This Row],[Phone number available]],0)</f>
        <v>0.15254237288135594</v>
      </c>
      <c r="AK658" s="18">
        <v>49</v>
      </c>
      <c r="AL658" s="9">
        <f>IFERROR(Table14[[#This Row],[MB Eligible]]/Table14[[#This Row],[Phone number available]],0)</f>
        <v>0.83050847457627119</v>
      </c>
      <c r="AM658" s="18">
        <v>25</v>
      </c>
      <c r="AN658" s="82">
        <f>IFERROR(Table14[[#This Row],[IB Eligible]]/Table14[[#This Row],[Phone number available]],0)</f>
        <v>0.42372881355932202</v>
      </c>
      <c r="AO658" s="98">
        <f>Table14[[#This Row],[Phone number available]]/$AT$2</f>
        <v>0.10243055555555555</v>
      </c>
    </row>
    <row r="659" spans="1:41" x14ac:dyDescent="0.35">
      <c r="A659" s="11">
        <v>694</v>
      </c>
      <c r="B659" s="5" t="s">
        <v>179</v>
      </c>
      <c r="C659" s="5" t="s">
        <v>175</v>
      </c>
      <c r="D659" s="5" t="s">
        <v>992</v>
      </c>
      <c r="E659" s="6">
        <v>43139</v>
      </c>
      <c r="F659" s="7">
        <f t="shared" ca="1" si="76"/>
        <v>7</v>
      </c>
      <c r="G659" s="5">
        <v>4</v>
      </c>
      <c r="H659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59" s="57">
        <v>2.3898769999999998</v>
      </c>
      <c r="J659" s="34">
        <v>0.15082000000000001</v>
      </c>
      <c r="K659" s="34">
        <f t="shared" si="77"/>
        <v>2.5406969999999998</v>
      </c>
      <c r="L659" s="67">
        <f t="shared" si="81"/>
        <v>9.3169622537709021E-5</v>
      </c>
      <c r="M659" s="34">
        <v>8.6892829999999996</v>
      </c>
      <c r="N659" s="79">
        <f t="shared" si="82"/>
        <v>1.6272606728527615E-4</v>
      </c>
      <c r="O659" s="80">
        <v>1919</v>
      </c>
      <c r="P659" s="68">
        <f>Table14[[#This Row],[Customer Regisered on MB]]/$O$1</f>
        <v>6.4979942225754333E-4</v>
      </c>
      <c r="Q659" s="194">
        <v>2</v>
      </c>
      <c r="R659" s="107">
        <v>25</v>
      </c>
      <c r="S659" s="107">
        <v>0</v>
      </c>
      <c r="T659" s="107">
        <v>2</v>
      </c>
      <c r="U659" s="195">
        <v>0</v>
      </c>
      <c r="V659" s="16">
        <f>SUM(Table14[[#This Row],[MB Registration]:[Standalone upsell + Rnwl]])</f>
        <v>29</v>
      </c>
      <c r="W659" s="8">
        <v>32</v>
      </c>
      <c r="X659" s="9">
        <f t="shared" si="78"/>
        <v>-0.10344827586206895</v>
      </c>
      <c r="Y659" s="8">
        <f t="shared" si="79"/>
        <v>-3</v>
      </c>
      <c r="Z659" s="42" t="str">
        <f t="shared" si="80"/>
        <v>A. Below 50</v>
      </c>
      <c r="AA659" s="197">
        <v>32</v>
      </c>
      <c r="AB659" s="85">
        <f>IFERROR(Table14[[#This Row],[Phone number available]]/Table14[[#This Row],[Distinct leads]],0)</f>
        <v>1</v>
      </c>
      <c r="AC659" s="84">
        <v>9</v>
      </c>
      <c r="AD659" s="100">
        <f>IFERROR(Table14[[#This Row],[Email available]]/Table14[[#This Row],[Distinct leads]],0)</f>
        <v>0.28125</v>
      </c>
      <c r="AE659" s="81">
        <v>4</v>
      </c>
      <c r="AF659" s="102">
        <f>IFERROR(Table14[[#This Row],[HNI (as per customer segmentation)]]/Table14[[#This Row],[Phone number available]],0)</f>
        <v>0.125</v>
      </c>
      <c r="AG659" s="18">
        <v>25</v>
      </c>
      <c r="AH659" s="9">
        <f>IFERROR(Table14[[#This Row],[MB Registered]]/Table14[[#This Row],[Phone number available]],0)</f>
        <v>0.78125</v>
      </c>
      <c r="AI659" s="18">
        <v>4</v>
      </c>
      <c r="AJ659" s="9">
        <f>IFERROR(Table14[[#This Row],[IB Registered]]/Table14[[#This Row],[Phone number available]],0)</f>
        <v>0.125</v>
      </c>
      <c r="AK659" s="18">
        <v>26</v>
      </c>
      <c r="AL659" s="9">
        <f>IFERROR(Table14[[#This Row],[MB Eligible]]/Table14[[#This Row],[Phone number available]],0)</f>
        <v>0.8125</v>
      </c>
      <c r="AM659" s="18">
        <v>9</v>
      </c>
      <c r="AN659" s="82">
        <f>IFERROR(Table14[[#This Row],[IB Eligible]]/Table14[[#This Row],[Phone number available]],0)</f>
        <v>0.28125</v>
      </c>
      <c r="AO659" s="98">
        <f>Table14[[#This Row],[Phone number available]]/$AT$2</f>
        <v>5.5555555555555552E-2</v>
      </c>
    </row>
    <row r="660" spans="1:41" x14ac:dyDescent="0.35">
      <c r="A660" s="11">
        <v>695</v>
      </c>
      <c r="B660" s="5" t="s">
        <v>222</v>
      </c>
      <c r="C660" s="5" t="s">
        <v>175</v>
      </c>
      <c r="D660" s="5" t="s">
        <v>993</v>
      </c>
      <c r="E660" s="6">
        <v>43097</v>
      </c>
      <c r="F660" s="7">
        <f t="shared" ca="1" si="76"/>
        <v>7</v>
      </c>
      <c r="G660" s="5">
        <v>4</v>
      </c>
      <c r="H660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60" s="57">
        <v>9.9803669999999993</v>
      </c>
      <c r="J660" s="34">
        <v>2.0822699999999998</v>
      </c>
      <c r="K660" s="34">
        <f t="shared" si="77"/>
        <v>12.062636999999999</v>
      </c>
      <c r="L660" s="67">
        <f t="shared" si="81"/>
        <v>4.4234764558678298E-4</v>
      </c>
      <c r="M660" s="34">
        <v>5.8801629999999996</v>
      </c>
      <c r="N660" s="79">
        <f t="shared" si="82"/>
        <v>1.1011907426497573E-4</v>
      </c>
      <c r="O660" s="80">
        <v>2837</v>
      </c>
      <c r="P660" s="68">
        <f>Table14[[#This Row],[Customer Regisered on MB]]/$O$1</f>
        <v>9.6064667063296019E-4</v>
      </c>
      <c r="Q660" s="194">
        <v>80</v>
      </c>
      <c r="R660" s="107">
        <v>27</v>
      </c>
      <c r="S660" s="107">
        <v>9</v>
      </c>
      <c r="T660" s="107">
        <v>3</v>
      </c>
      <c r="U660" s="195">
        <v>0</v>
      </c>
      <c r="V660" s="16">
        <f>SUM(Table14[[#This Row],[MB Registration]:[Standalone upsell + Rnwl]])</f>
        <v>119</v>
      </c>
      <c r="W660" s="8">
        <v>119</v>
      </c>
      <c r="X660" s="9">
        <f t="shared" si="78"/>
        <v>0</v>
      </c>
      <c r="Y660" s="8">
        <f t="shared" si="79"/>
        <v>0</v>
      </c>
      <c r="Z660" s="42" t="str">
        <f t="shared" si="80"/>
        <v>C. 100-250</v>
      </c>
      <c r="AA660" s="197">
        <v>119</v>
      </c>
      <c r="AB660" s="85">
        <f>IFERROR(Table14[[#This Row],[Phone number available]]/Table14[[#This Row],[Distinct leads]],0)</f>
        <v>1</v>
      </c>
      <c r="AC660" s="84">
        <v>28</v>
      </c>
      <c r="AD660" s="100">
        <f>IFERROR(Table14[[#This Row],[Email available]]/Table14[[#This Row],[Distinct leads]],0)</f>
        <v>0.23529411764705882</v>
      </c>
      <c r="AE660" s="81">
        <v>1</v>
      </c>
      <c r="AF660" s="102">
        <f>IFERROR(Table14[[#This Row],[HNI (as per customer segmentation)]]/Table14[[#This Row],[Phone number available]],0)</f>
        <v>8.4033613445378148E-3</v>
      </c>
      <c r="AG660" s="18">
        <v>23</v>
      </c>
      <c r="AH660" s="9">
        <f>IFERROR(Table14[[#This Row],[MB Registered]]/Table14[[#This Row],[Phone number available]],0)</f>
        <v>0.19327731092436976</v>
      </c>
      <c r="AI660" s="18">
        <v>8</v>
      </c>
      <c r="AJ660" s="9">
        <f>IFERROR(Table14[[#This Row],[IB Registered]]/Table14[[#This Row],[Phone number available]],0)</f>
        <v>6.7226890756302518E-2</v>
      </c>
      <c r="AK660" s="18">
        <v>106</v>
      </c>
      <c r="AL660" s="9">
        <f>IFERROR(Table14[[#This Row],[MB Eligible]]/Table14[[#This Row],[Phone number available]],0)</f>
        <v>0.89075630252100846</v>
      </c>
      <c r="AM660" s="18">
        <v>30</v>
      </c>
      <c r="AN660" s="82">
        <f>IFERROR(Table14[[#This Row],[IB Eligible]]/Table14[[#This Row],[Phone number available]],0)</f>
        <v>0.25210084033613445</v>
      </c>
      <c r="AO660" s="98">
        <f>Table14[[#This Row],[Phone number available]]/$AT$2</f>
        <v>0.20659722222222221</v>
      </c>
    </row>
    <row r="661" spans="1:41" x14ac:dyDescent="0.35">
      <c r="A661" s="11">
        <v>696</v>
      </c>
      <c r="B661" s="5" t="s">
        <v>311</v>
      </c>
      <c r="C661" s="5" t="s">
        <v>340</v>
      </c>
      <c r="D661" s="5" t="s">
        <v>994</v>
      </c>
      <c r="E661" s="6">
        <v>42622</v>
      </c>
      <c r="F661" s="7">
        <f t="shared" ca="1" si="76"/>
        <v>8</v>
      </c>
      <c r="G661" s="5">
        <v>4</v>
      </c>
      <c r="H661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61" s="57">
        <v>8.397672</v>
      </c>
      <c r="J661" s="34">
        <v>1.703854</v>
      </c>
      <c r="K661" s="34">
        <f t="shared" si="77"/>
        <v>10.101526</v>
      </c>
      <c r="L661" s="67">
        <f t="shared" si="81"/>
        <v>3.7043195803153768E-4</v>
      </c>
      <c r="M661" s="34">
        <v>5.2601990000000001</v>
      </c>
      <c r="N661" s="79">
        <f t="shared" si="82"/>
        <v>9.8508875405248317E-5</v>
      </c>
      <c r="O661" s="80">
        <v>2706</v>
      </c>
      <c r="P661" s="68">
        <f>Table14[[#This Row],[Customer Regisered on MB]]/$O$1</f>
        <v>9.162882942308037E-4</v>
      </c>
      <c r="Q661" s="194">
        <v>6</v>
      </c>
      <c r="R661" s="107">
        <v>36</v>
      </c>
      <c r="S661" s="107">
        <v>9</v>
      </c>
      <c r="T661" s="107">
        <v>3</v>
      </c>
      <c r="U661" s="195">
        <v>0</v>
      </c>
      <c r="V661" s="16">
        <f>SUM(Table14[[#This Row],[MB Registration]:[Standalone upsell + Rnwl]])</f>
        <v>54</v>
      </c>
      <c r="W661" s="8">
        <v>64</v>
      </c>
      <c r="X661" s="9">
        <f t="shared" si="78"/>
        <v>-0.18518518518518512</v>
      </c>
      <c r="Y661" s="8">
        <f t="shared" si="79"/>
        <v>-10</v>
      </c>
      <c r="Z661" s="42" t="str">
        <f t="shared" si="80"/>
        <v>B. 50-100</v>
      </c>
      <c r="AA661" s="197">
        <v>64</v>
      </c>
      <c r="AB661" s="85">
        <f>IFERROR(Table14[[#This Row],[Phone number available]]/Table14[[#This Row],[Distinct leads]],0)</f>
        <v>1</v>
      </c>
      <c r="AC661" s="84">
        <v>37</v>
      </c>
      <c r="AD661" s="100">
        <f>IFERROR(Table14[[#This Row],[Email available]]/Table14[[#This Row],[Distinct leads]],0)</f>
        <v>0.578125</v>
      </c>
      <c r="AE661" s="81">
        <v>1</v>
      </c>
      <c r="AF661" s="102">
        <f>IFERROR(Table14[[#This Row],[HNI (as per customer segmentation)]]/Table14[[#This Row],[Phone number available]],0)</f>
        <v>1.5625E-2</v>
      </c>
      <c r="AG661" s="18">
        <v>54</v>
      </c>
      <c r="AH661" s="9">
        <f>IFERROR(Table14[[#This Row],[MB Registered]]/Table14[[#This Row],[Phone number available]],0)</f>
        <v>0.84375</v>
      </c>
      <c r="AI661" s="18">
        <v>19</v>
      </c>
      <c r="AJ661" s="9">
        <f>IFERROR(Table14[[#This Row],[IB Registered]]/Table14[[#This Row],[Phone number available]],0)</f>
        <v>0.296875</v>
      </c>
      <c r="AK661" s="18">
        <v>56</v>
      </c>
      <c r="AL661" s="9">
        <f>IFERROR(Table14[[#This Row],[MB Eligible]]/Table14[[#This Row],[Phone number available]],0)</f>
        <v>0.875</v>
      </c>
      <c r="AM661" s="18">
        <v>41</v>
      </c>
      <c r="AN661" s="82">
        <f>IFERROR(Table14[[#This Row],[IB Eligible]]/Table14[[#This Row],[Phone number available]],0)</f>
        <v>0.640625</v>
      </c>
      <c r="AO661" s="98">
        <f>Table14[[#This Row],[Phone number available]]/$AT$2</f>
        <v>0.1111111111111111</v>
      </c>
    </row>
    <row r="662" spans="1:41" x14ac:dyDescent="0.35">
      <c r="A662" s="11">
        <v>697</v>
      </c>
      <c r="B662" s="5" t="s">
        <v>315</v>
      </c>
      <c r="C662" s="5" t="s">
        <v>356</v>
      </c>
      <c r="D662" s="5" t="s">
        <v>995</v>
      </c>
      <c r="E662" s="6">
        <v>42424</v>
      </c>
      <c r="F662" s="7">
        <f t="shared" ca="1" si="76"/>
        <v>9</v>
      </c>
      <c r="G662" s="5">
        <v>4</v>
      </c>
      <c r="H662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62" s="57">
        <v>10.589848</v>
      </c>
      <c r="J662" s="34">
        <v>2.500159</v>
      </c>
      <c r="K662" s="34">
        <f t="shared" si="77"/>
        <v>13.090007</v>
      </c>
      <c r="L662" s="67">
        <f t="shared" si="81"/>
        <v>4.8002221878719461E-4</v>
      </c>
      <c r="M662" s="34">
        <v>8.9000800000000009</v>
      </c>
      <c r="N662" s="79">
        <f t="shared" si="82"/>
        <v>1.6667370793704619E-4</v>
      </c>
      <c r="O662" s="80">
        <v>2625</v>
      </c>
      <c r="P662" s="68">
        <f>Table14[[#This Row],[Customer Regisered on MB]]/$O$1</f>
        <v>8.8886059584473759E-4</v>
      </c>
      <c r="Q662" s="194">
        <v>30</v>
      </c>
      <c r="R662" s="107">
        <v>38</v>
      </c>
      <c r="S662" s="107">
        <v>6</v>
      </c>
      <c r="T662" s="107">
        <v>2</v>
      </c>
      <c r="U662" s="195">
        <v>0</v>
      </c>
      <c r="V662" s="16">
        <f>SUM(Table14[[#This Row],[MB Registration]:[Standalone upsell + Rnwl]])</f>
        <v>76</v>
      </c>
      <c r="W662" s="8">
        <v>79</v>
      </c>
      <c r="X662" s="9">
        <f t="shared" si="78"/>
        <v>-3.9473684210526327E-2</v>
      </c>
      <c r="Y662" s="8">
        <f t="shared" si="79"/>
        <v>-3</v>
      </c>
      <c r="Z662" s="42" t="str">
        <f t="shared" si="80"/>
        <v>B. 50-100</v>
      </c>
      <c r="AA662" s="197">
        <v>79</v>
      </c>
      <c r="AB662" s="85">
        <f>IFERROR(Table14[[#This Row],[Phone number available]]/Table14[[#This Row],[Distinct leads]],0)</f>
        <v>1</v>
      </c>
      <c r="AC662" s="84">
        <v>41</v>
      </c>
      <c r="AD662" s="100">
        <f>IFERROR(Table14[[#This Row],[Email available]]/Table14[[#This Row],[Distinct leads]],0)</f>
        <v>0.51898734177215189</v>
      </c>
      <c r="AE662" s="81">
        <v>1</v>
      </c>
      <c r="AF662" s="102">
        <f>IFERROR(Table14[[#This Row],[HNI (as per customer segmentation)]]/Table14[[#This Row],[Phone number available]],0)</f>
        <v>1.2658227848101266E-2</v>
      </c>
      <c r="AG662" s="18">
        <v>37</v>
      </c>
      <c r="AH662" s="9">
        <f>IFERROR(Table14[[#This Row],[MB Registered]]/Table14[[#This Row],[Phone number available]],0)</f>
        <v>0.46835443037974683</v>
      </c>
      <c r="AI662" s="18">
        <v>20</v>
      </c>
      <c r="AJ662" s="9">
        <f>IFERROR(Table14[[#This Row],[IB Registered]]/Table14[[#This Row],[Phone number available]],0)</f>
        <v>0.25316455696202533</v>
      </c>
      <c r="AK662" s="18">
        <v>66</v>
      </c>
      <c r="AL662" s="9">
        <f>IFERROR(Table14[[#This Row],[MB Eligible]]/Table14[[#This Row],[Phone number available]],0)</f>
        <v>0.83544303797468356</v>
      </c>
      <c r="AM662" s="18">
        <v>41</v>
      </c>
      <c r="AN662" s="82">
        <f>IFERROR(Table14[[#This Row],[IB Eligible]]/Table14[[#This Row],[Phone number available]],0)</f>
        <v>0.51898734177215189</v>
      </c>
      <c r="AO662" s="98">
        <f>Table14[[#This Row],[Phone number available]]/$AT$2</f>
        <v>0.13715277777777779</v>
      </c>
    </row>
    <row r="663" spans="1:41" x14ac:dyDescent="0.35">
      <c r="A663" s="11">
        <v>698</v>
      </c>
      <c r="B663" s="5" t="s">
        <v>188</v>
      </c>
      <c r="C663" s="5" t="s">
        <v>175</v>
      </c>
      <c r="D663" s="5" t="s">
        <v>996</v>
      </c>
      <c r="E663" s="6">
        <v>42397</v>
      </c>
      <c r="F663" s="7">
        <f t="shared" ca="1" si="76"/>
        <v>9</v>
      </c>
      <c r="G663" s="5">
        <v>3</v>
      </c>
      <c r="H663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63" s="57">
        <v>13.659109000000001</v>
      </c>
      <c r="J663" s="34">
        <v>0.93898599999999999</v>
      </c>
      <c r="K663" s="34">
        <f t="shared" si="77"/>
        <v>14.598095000000001</v>
      </c>
      <c r="L663" s="67">
        <f t="shared" si="81"/>
        <v>5.3532514932698298E-4</v>
      </c>
      <c r="M663" s="34">
        <v>9.1022979999999993</v>
      </c>
      <c r="N663" s="79">
        <f t="shared" si="82"/>
        <v>1.7046068781493643E-4</v>
      </c>
      <c r="O663" s="80">
        <v>2662</v>
      </c>
      <c r="P663" s="68">
        <f>Table14[[#This Row],[Customer Regisered on MB]]/$O$1</f>
        <v>9.0138929757664437E-4</v>
      </c>
      <c r="Q663" s="194">
        <v>97</v>
      </c>
      <c r="R663" s="107">
        <v>68</v>
      </c>
      <c r="S663" s="107">
        <v>6</v>
      </c>
      <c r="T663" s="107">
        <v>4</v>
      </c>
      <c r="U663" s="195">
        <v>0</v>
      </c>
      <c r="V663" s="16">
        <f>SUM(Table14[[#This Row],[MB Registration]:[Standalone upsell + Rnwl]])</f>
        <v>175</v>
      </c>
      <c r="W663" s="8">
        <v>169</v>
      </c>
      <c r="X663" s="9">
        <f t="shared" si="78"/>
        <v>3.4285714285714253E-2</v>
      </c>
      <c r="Y663" s="8">
        <f t="shared" si="79"/>
        <v>6</v>
      </c>
      <c r="Z663" s="42" t="str">
        <f t="shared" si="80"/>
        <v>C. 100-250</v>
      </c>
      <c r="AA663" s="197">
        <v>169</v>
      </c>
      <c r="AB663" s="85">
        <f>IFERROR(Table14[[#This Row],[Phone number available]]/Table14[[#This Row],[Distinct leads]],0)</f>
        <v>1</v>
      </c>
      <c r="AC663" s="84">
        <v>14</v>
      </c>
      <c r="AD663" s="100">
        <f>IFERROR(Table14[[#This Row],[Email available]]/Table14[[#This Row],[Distinct leads]],0)</f>
        <v>8.2840236686390539E-2</v>
      </c>
      <c r="AE663" s="81">
        <v>0</v>
      </c>
      <c r="AF663" s="102">
        <f>IFERROR(Table14[[#This Row],[HNI (as per customer segmentation)]]/Table14[[#This Row],[Phone number available]],0)</f>
        <v>0</v>
      </c>
      <c r="AG663" s="18">
        <v>41</v>
      </c>
      <c r="AH663" s="9">
        <f>IFERROR(Table14[[#This Row],[MB Registered]]/Table14[[#This Row],[Phone number available]],0)</f>
        <v>0.24260355029585798</v>
      </c>
      <c r="AI663" s="18">
        <v>4</v>
      </c>
      <c r="AJ663" s="9">
        <f>IFERROR(Table14[[#This Row],[IB Registered]]/Table14[[#This Row],[Phone number available]],0)</f>
        <v>2.3668639053254437E-2</v>
      </c>
      <c r="AK663" s="18">
        <v>145</v>
      </c>
      <c r="AL663" s="9">
        <f>IFERROR(Table14[[#This Row],[MB Eligible]]/Table14[[#This Row],[Phone number available]],0)</f>
        <v>0.85798816568047342</v>
      </c>
      <c r="AM663" s="18">
        <v>14</v>
      </c>
      <c r="AN663" s="82">
        <f>IFERROR(Table14[[#This Row],[IB Eligible]]/Table14[[#This Row],[Phone number available]],0)</f>
        <v>8.2840236686390539E-2</v>
      </c>
      <c r="AO663" s="98">
        <f>Table14[[#This Row],[Phone number available]]/$AT$2</f>
        <v>0.29340277777777779</v>
      </c>
    </row>
    <row r="664" spans="1:41" x14ac:dyDescent="0.35">
      <c r="A664" s="11">
        <v>699</v>
      </c>
      <c r="B664" s="5" t="s">
        <v>179</v>
      </c>
      <c r="C664" s="5" t="s">
        <v>175</v>
      </c>
      <c r="D664" s="5" t="s">
        <v>997</v>
      </c>
      <c r="E664" s="6">
        <v>42102</v>
      </c>
      <c r="F664" s="7">
        <f t="shared" ca="1" si="76"/>
        <v>10</v>
      </c>
      <c r="G664" s="5">
        <v>5</v>
      </c>
      <c r="H66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64" s="57">
        <v>17.576281999999999</v>
      </c>
      <c r="J664" s="34">
        <v>2.900741</v>
      </c>
      <c r="K664" s="34">
        <f t="shared" si="77"/>
        <v>20.477022999999999</v>
      </c>
      <c r="L664" s="67">
        <f t="shared" si="81"/>
        <v>7.5091067671823367E-4</v>
      </c>
      <c r="M664" s="34">
        <v>11.270794</v>
      </c>
      <c r="N664" s="79">
        <f t="shared" si="82"/>
        <v>2.1107057772229155E-4</v>
      </c>
      <c r="O664" s="80">
        <v>3516</v>
      </c>
      <c r="P664" s="68">
        <f>Table14[[#This Row],[Customer Regisered on MB]]/$O$1</f>
        <v>1.1905652780914656E-3</v>
      </c>
      <c r="Q664" s="194">
        <v>98</v>
      </c>
      <c r="R664" s="107">
        <v>114</v>
      </c>
      <c r="S664" s="107">
        <v>1</v>
      </c>
      <c r="T664" s="107">
        <v>3</v>
      </c>
      <c r="U664" s="195">
        <v>0</v>
      </c>
      <c r="V664" s="16">
        <f>SUM(Table14[[#This Row],[MB Registration]:[Standalone upsell + Rnwl]])</f>
        <v>216</v>
      </c>
      <c r="W664" s="8">
        <v>217</v>
      </c>
      <c r="X664" s="9">
        <f t="shared" si="78"/>
        <v>-4.6296296296295392E-3</v>
      </c>
      <c r="Y664" s="8">
        <f t="shared" si="79"/>
        <v>-1</v>
      </c>
      <c r="Z664" s="42" t="str">
        <f t="shared" si="80"/>
        <v>C. 100-250</v>
      </c>
      <c r="AA664" s="197">
        <v>217</v>
      </c>
      <c r="AB664" s="85">
        <f>IFERROR(Table14[[#This Row],[Phone number available]]/Table14[[#This Row],[Distinct leads]],0)</f>
        <v>1</v>
      </c>
      <c r="AC664" s="84">
        <v>94</v>
      </c>
      <c r="AD664" s="100">
        <f>IFERROR(Table14[[#This Row],[Email available]]/Table14[[#This Row],[Distinct leads]],0)</f>
        <v>0.43317972350230416</v>
      </c>
      <c r="AE664" s="81">
        <v>14</v>
      </c>
      <c r="AF664" s="102">
        <f>IFERROR(Table14[[#This Row],[HNI (as per customer segmentation)]]/Table14[[#This Row],[Phone number available]],0)</f>
        <v>6.4516129032258063E-2</v>
      </c>
      <c r="AG664" s="18">
        <v>92</v>
      </c>
      <c r="AH664" s="9">
        <f>IFERROR(Table14[[#This Row],[MB Registered]]/Table14[[#This Row],[Phone number available]],0)</f>
        <v>0.42396313364055299</v>
      </c>
      <c r="AI664" s="18">
        <v>24</v>
      </c>
      <c r="AJ664" s="9">
        <f>IFERROR(Table14[[#This Row],[IB Registered]]/Table14[[#This Row],[Phone number available]],0)</f>
        <v>0.11059907834101383</v>
      </c>
      <c r="AK664" s="18">
        <v>192</v>
      </c>
      <c r="AL664" s="9">
        <f>IFERROR(Table14[[#This Row],[MB Eligible]]/Table14[[#This Row],[Phone number available]],0)</f>
        <v>0.88479262672811065</v>
      </c>
      <c r="AM664" s="18">
        <v>85</v>
      </c>
      <c r="AN664" s="82">
        <f>IFERROR(Table14[[#This Row],[IB Eligible]]/Table14[[#This Row],[Phone number available]],0)</f>
        <v>0.39170506912442399</v>
      </c>
      <c r="AO664" s="98">
        <f>Table14[[#This Row],[Phone number available]]/$AT$2</f>
        <v>0.3767361111111111</v>
      </c>
    </row>
    <row r="665" spans="1:41" x14ac:dyDescent="0.35">
      <c r="A665" s="11">
        <v>701</v>
      </c>
      <c r="B665" s="5" t="s">
        <v>184</v>
      </c>
      <c r="C665" s="5" t="s">
        <v>175</v>
      </c>
      <c r="D665" s="5" t="s">
        <v>999</v>
      </c>
      <c r="E665" s="6">
        <v>25563</v>
      </c>
      <c r="F665" s="7">
        <f t="shared" ca="1" si="76"/>
        <v>55</v>
      </c>
      <c r="G665" s="5">
        <v>7</v>
      </c>
      <c r="H66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65" s="57">
        <v>22.819039</v>
      </c>
      <c r="J665" s="34">
        <v>0.91325900000000004</v>
      </c>
      <c r="K665" s="34">
        <f t="shared" si="77"/>
        <v>23.732298</v>
      </c>
      <c r="L665" s="67">
        <f t="shared" si="81"/>
        <v>8.7028451114494444E-4</v>
      </c>
      <c r="M665" s="34">
        <v>22.614388000000002</v>
      </c>
      <c r="N665" s="79">
        <f t="shared" si="82"/>
        <v>4.2350449666598975E-4</v>
      </c>
      <c r="O665" s="80">
        <v>3740</v>
      </c>
      <c r="P665" s="68">
        <f>Table14[[#This Row],[Customer Regisered on MB]]/$O$1</f>
        <v>1.2664147156035499E-3</v>
      </c>
      <c r="Q665" s="194">
        <v>102</v>
      </c>
      <c r="R665" s="107">
        <v>135</v>
      </c>
      <c r="S665" s="107">
        <v>7</v>
      </c>
      <c r="T665" s="107">
        <v>16</v>
      </c>
      <c r="U665" s="195">
        <v>0</v>
      </c>
      <c r="V665" s="16">
        <f>SUM(Table14[[#This Row],[MB Registration]:[Standalone upsell + Rnwl]])</f>
        <v>260</v>
      </c>
      <c r="W665" s="8">
        <v>265</v>
      </c>
      <c r="X665" s="9">
        <f t="shared" si="78"/>
        <v>-1.9230769230769162E-2</v>
      </c>
      <c r="Y665" s="8">
        <f t="shared" si="79"/>
        <v>-5</v>
      </c>
      <c r="Z665" s="42" t="str">
        <f t="shared" si="80"/>
        <v>D. 240-500</v>
      </c>
      <c r="AA665" s="197">
        <v>265</v>
      </c>
      <c r="AB665" s="85">
        <f>IFERROR(Table14[[#This Row],[Phone number available]]/Table14[[#This Row],[Distinct leads]],0)</f>
        <v>1</v>
      </c>
      <c r="AC665" s="84">
        <v>54</v>
      </c>
      <c r="AD665" s="100">
        <f>IFERROR(Table14[[#This Row],[Email available]]/Table14[[#This Row],[Distinct leads]],0)</f>
        <v>0.20377358490566039</v>
      </c>
      <c r="AE665" s="81">
        <v>3</v>
      </c>
      <c r="AF665" s="102">
        <f>IFERROR(Table14[[#This Row],[HNI (as per customer segmentation)]]/Table14[[#This Row],[Phone number available]],0)</f>
        <v>1.1320754716981131E-2</v>
      </c>
      <c r="AG665" s="18">
        <v>68</v>
      </c>
      <c r="AH665" s="9">
        <f>IFERROR(Table14[[#This Row],[MB Registered]]/Table14[[#This Row],[Phone number available]],0)</f>
        <v>0.25660377358490566</v>
      </c>
      <c r="AI665" s="18">
        <v>20</v>
      </c>
      <c r="AJ665" s="9">
        <f>IFERROR(Table14[[#This Row],[IB Registered]]/Table14[[#This Row],[Phone number available]],0)</f>
        <v>7.5471698113207544E-2</v>
      </c>
      <c r="AK665" s="18">
        <v>191</v>
      </c>
      <c r="AL665" s="9">
        <f>IFERROR(Table14[[#This Row],[MB Eligible]]/Table14[[#This Row],[Phone number available]],0)</f>
        <v>0.72075471698113203</v>
      </c>
      <c r="AM665" s="18">
        <v>44</v>
      </c>
      <c r="AN665" s="82">
        <f>IFERROR(Table14[[#This Row],[IB Eligible]]/Table14[[#This Row],[Phone number available]],0)</f>
        <v>0.16603773584905659</v>
      </c>
      <c r="AO665" s="98">
        <f>Table14[[#This Row],[Phone number available]]/$AT$2</f>
        <v>0.46006944444444442</v>
      </c>
    </row>
    <row r="666" spans="1:41" x14ac:dyDescent="0.35">
      <c r="A666" s="11">
        <v>702</v>
      </c>
      <c r="B666" s="5" t="s">
        <v>190</v>
      </c>
      <c r="C666" s="5" t="s">
        <v>343</v>
      </c>
      <c r="D666" s="5" t="s">
        <v>1000</v>
      </c>
      <c r="E666" s="6">
        <v>26387</v>
      </c>
      <c r="F666" s="7">
        <f t="shared" ca="1" si="76"/>
        <v>53</v>
      </c>
      <c r="G666" s="5">
        <v>4</v>
      </c>
      <c r="H666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66" s="57">
        <v>23.100852</v>
      </c>
      <c r="J666" s="34">
        <v>2.0643660000000001</v>
      </c>
      <c r="K666" s="34">
        <f t="shared" si="77"/>
        <v>25.165217999999999</v>
      </c>
      <c r="L666" s="67">
        <f t="shared" si="81"/>
        <v>9.2283096415635591E-4</v>
      </c>
      <c r="M666" s="34">
        <v>22.133344000000001</v>
      </c>
      <c r="N666" s="79">
        <f t="shared" si="82"/>
        <v>4.1449588245568282E-4</v>
      </c>
      <c r="O666" s="80">
        <v>2294</v>
      </c>
      <c r="P666" s="68">
        <f>Table14[[#This Row],[Customer Regisered on MB]]/$O$1</f>
        <v>7.7677950737822018E-4</v>
      </c>
      <c r="Q666" s="194">
        <v>167</v>
      </c>
      <c r="R666" s="107">
        <v>117</v>
      </c>
      <c r="S666" s="107">
        <v>3</v>
      </c>
      <c r="T666" s="107">
        <v>10</v>
      </c>
      <c r="U666" s="195">
        <v>0</v>
      </c>
      <c r="V666" s="16">
        <f>SUM(Table14[[#This Row],[MB Registration]:[Standalone upsell + Rnwl]])</f>
        <v>297</v>
      </c>
      <c r="W666" s="8">
        <v>297</v>
      </c>
      <c r="X666" s="9">
        <f t="shared" si="78"/>
        <v>0</v>
      </c>
      <c r="Y666" s="8">
        <f t="shared" si="79"/>
        <v>0</v>
      </c>
      <c r="Z666" s="42" t="str">
        <f t="shared" si="80"/>
        <v>D. 240-500</v>
      </c>
      <c r="AA666" s="197">
        <v>296</v>
      </c>
      <c r="AB666" s="85">
        <f>IFERROR(Table14[[#This Row],[Phone number available]]/Table14[[#This Row],[Distinct leads]],0)</f>
        <v>0.99663299663299665</v>
      </c>
      <c r="AC666" s="84">
        <v>23</v>
      </c>
      <c r="AD666" s="100">
        <f>IFERROR(Table14[[#This Row],[Email available]]/Table14[[#This Row],[Distinct leads]],0)</f>
        <v>7.7441077441077436E-2</v>
      </c>
      <c r="AE666" s="81">
        <v>4</v>
      </c>
      <c r="AF666" s="102">
        <f>IFERROR(Table14[[#This Row],[HNI (as per customer segmentation)]]/Table14[[#This Row],[Phone number available]],0)</f>
        <v>1.3513513513513514E-2</v>
      </c>
      <c r="AG666" s="18">
        <v>29</v>
      </c>
      <c r="AH666" s="9">
        <f>IFERROR(Table14[[#This Row],[MB Registered]]/Table14[[#This Row],[Phone number available]],0)</f>
        <v>9.7972972972972971E-2</v>
      </c>
      <c r="AI666" s="18">
        <v>8</v>
      </c>
      <c r="AJ666" s="9">
        <f>IFERROR(Table14[[#This Row],[IB Registered]]/Table14[[#This Row],[Phone number available]],0)</f>
        <v>2.7027027027027029E-2</v>
      </c>
      <c r="AK666" s="18">
        <v>234</v>
      </c>
      <c r="AL666" s="9">
        <f>IFERROR(Table14[[#This Row],[MB Eligible]]/Table14[[#This Row],[Phone number available]],0)</f>
        <v>0.79054054054054057</v>
      </c>
      <c r="AM666" s="18">
        <v>25</v>
      </c>
      <c r="AN666" s="82">
        <f>IFERROR(Table14[[#This Row],[IB Eligible]]/Table14[[#This Row],[Phone number available]],0)</f>
        <v>8.4459459459459457E-2</v>
      </c>
      <c r="AO666" s="98">
        <f>Table14[[#This Row],[Phone number available]]/$AT$2</f>
        <v>0.51388888888888884</v>
      </c>
    </row>
    <row r="667" spans="1:41" x14ac:dyDescent="0.35">
      <c r="A667" s="11">
        <v>703</v>
      </c>
      <c r="B667" s="5" t="s">
        <v>181</v>
      </c>
      <c r="C667" s="5" t="s">
        <v>175</v>
      </c>
      <c r="D667" s="5" t="s">
        <v>208</v>
      </c>
      <c r="E667" s="6">
        <v>24471</v>
      </c>
      <c r="F667" s="7">
        <f t="shared" ca="1" si="76"/>
        <v>58</v>
      </c>
      <c r="G667" s="5">
        <v>6</v>
      </c>
      <c r="H66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67" s="57">
        <v>36.084356</v>
      </c>
      <c r="J667" s="34">
        <v>6.012759</v>
      </c>
      <c r="K667" s="34">
        <f t="shared" si="77"/>
        <v>42.097115000000002</v>
      </c>
      <c r="L667" s="67">
        <f t="shared" si="81"/>
        <v>1.543738712044974E-3</v>
      </c>
      <c r="M667" s="34">
        <v>35.273285000000001</v>
      </c>
      <c r="N667" s="79">
        <f t="shared" si="82"/>
        <v>6.605703771280924E-4</v>
      </c>
      <c r="O667" s="80">
        <v>3255</v>
      </c>
      <c r="P667" s="68">
        <f>Table14[[#This Row],[Customer Regisered on MB]]/$O$1</f>
        <v>1.1021871388474747E-3</v>
      </c>
      <c r="Q667" s="194">
        <v>125</v>
      </c>
      <c r="R667" s="107">
        <v>192</v>
      </c>
      <c r="S667" s="107">
        <v>28</v>
      </c>
      <c r="T667" s="107">
        <v>12</v>
      </c>
      <c r="U667" s="195">
        <v>0</v>
      </c>
      <c r="V667" s="16">
        <f>SUM(Table14[[#This Row],[MB Registration]:[Standalone upsell + Rnwl]])</f>
        <v>357</v>
      </c>
      <c r="W667" s="8">
        <v>352</v>
      </c>
      <c r="X667" s="9">
        <f t="shared" si="78"/>
        <v>1.4005602240896309E-2</v>
      </c>
      <c r="Y667" s="8">
        <f t="shared" si="79"/>
        <v>5</v>
      </c>
      <c r="Z667" s="42" t="str">
        <f t="shared" si="80"/>
        <v>D. 240-500</v>
      </c>
      <c r="AA667" s="197">
        <v>352</v>
      </c>
      <c r="AB667" s="85">
        <f>IFERROR(Table14[[#This Row],[Phone number available]]/Table14[[#This Row],[Distinct leads]],0)</f>
        <v>1</v>
      </c>
      <c r="AC667" s="84">
        <v>137</v>
      </c>
      <c r="AD667" s="100">
        <f>IFERROR(Table14[[#This Row],[Email available]]/Table14[[#This Row],[Distinct leads]],0)</f>
        <v>0.38920454545454547</v>
      </c>
      <c r="AE667" s="81">
        <v>24</v>
      </c>
      <c r="AF667" s="102">
        <f>IFERROR(Table14[[#This Row],[HNI (as per customer segmentation)]]/Table14[[#This Row],[Phone number available]],0)</f>
        <v>6.8181818181818177E-2</v>
      </c>
      <c r="AG667" s="18">
        <v>116</v>
      </c>
      <c r="AH667" s="9">
        <f>IFERROR(Table14[[#This Row],[MB Registered]]/Table14[[#This Row],[Phone number available]],0)</f>
        <v>0.32954545454545453</v>
      </c>
      <c r="AI667" s="18">
        <v>30</v>
      </c>
      <c r="AJ667" s="9">
        <f>IFERROR(Table14[[#This Row],[IB Registered]]/Table14[[#This Row],[Phone number available]],0)</f>
        <v>8.5227272727272721E-2</v>
      </c>
      <c r="AK667" s="18">
        <v>301</v>
      </c>
      <c r="AL667" s="9">
        <f>IFERROR(Table14[[#This Row],[MB Eligible]]/Table14[[#This Row],[Phone number available]],0)</f>
        <v>0.85511363636363635</v>
      </c>
      <c r="AM667" s="18">
        <v>125</v>
      </c>
      <c r="AN667" s="82">
        <f>IFERROR(Table14[[#This Row],[IB Eligible]]/Table14[[#This Row],[Phone number available]],0)</f>
        <v>0.35511363636363635</v>
      </c>
      <c r="AO667" s="98">
        <f>Table14[[#This Row],[Phone number available]]/$AT$2</f>
        <v>0.61111111111111116</v>
      </c>
    </row>
    <row r="668" spans="1:41" x14ac:dyDescent="0.35">
      <c r="A668" s="11">
        <v>704</v>
      </c>
      <c r="B668" s="5" t="s">
        <v>188</v>
      </c>
      <c r="C668" s="5" t="s">
        <v>175</v>
      </c>
      <c r="D668" s="5" t="s">
        <v>199</v>
      </c>
      <c r="E668" s="6">
        <v>21615</v>
      </c>
      <c r="F668" s="7">
        <f t="shared" ca="1" si="76"/>
        <v>66</v>
      </c>
      <c r="G668" s="5">
        <v>6</v>
      </c>
      <c r="H66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68" s="57">
        <v>36.431848000000002</v>
      </c>
      <c r="J668" s="34">
        <v>0.93418699999999999</v>
      </c>
      <c r="K668" s="34">
        <f t="shared" si="77"/>
        <v>37.366035000000004</v>
      </c>
      <c r="L668" s="67">
        <f t="shared" si="81"/>
        <v>1.3702457934499173E-3</v>
      </c>
      <c r="M668" s="34">
        <v>47.623804999999997</v>
      </c>
      <c r="N668" s="79">
        <f t="shared" si="82"/>
        <v>8.918612153397317E-4</v>
      </c>
      <c r="O668" s="80">
        <v>4096</v>
      </c>
      <c r="P668" s="68">
        <f>Table14[[#This Row],[Customer Regisered on MB]]/$O$1</f>
        <v>1.3869611430781124E-3</v>
      </c>
      <c r="Q668" s="194">
        <v>186</v>
      </c>
      <c r="R668" s="107">
        <v>224</v>
      </c>
      <c r="S668" s="107">
        <v>20</v>
      </c>
      <c r="T668" s="107">
        <v>12</v>
      </c>
      <c r="U668" s="195">
        <v>0</v>
      </c>
      <c r="V668" s="16">
        <f>SUM(Table14[[#This Row],[MB Registration]:[Standalone upsell + Rnwl]])</f>
        <v>442</v>
      </c>
      <c r="W668" s="8">
        <v>449</v>
      </c>
      <c r="X668" s="9">
        <f t="shared" si="78"/>
        <v>-1.5837104072398134E-2</v>
      </c>
      <c r="Y668" s="8">
        <f t="shared" si="79"/>
        <v>-7</v>
      </c>
      <c r="Z668" s="42" t="str">
        <f t="shared" si="80"/>
        <v>D. 240-500</v>
      </c>
      <c r="AA668" s="197">
        <v>449</v>
      </c>
      <c r="AB668" s="85">
        <f>IFERROR(Table14[[#This Row],[Phone number available]]/Table14[[#This Row],[Distinct leads]],0)</f>
        <v>1</v>
      </c>
      <c r="AC668" s="84">
        <v>83</v>
      </c>
      <c r="AD668" s="100">
        <f>IFERROR(Table14[[#This Row],[Email available]]/Table14[[#This Row],[Distinct leads]],0)</f>
        <v>0.18485523385300667</v>
      </c>
      <c r="AE668" s="81">
        <v>7</v>
      </c>
      <c r="AF668" s="102">
        <f>IFERROR(Table14[[#This Row],[HNI (as per customer segmentation)]]/Table14[[#This Row],[Phone number available]],0)</f>
        <v>1.5590200445434299E-2</v>
      </c>
      <c r="AG668" s="18">
        <v>122</v>
      </c>
      <c r="AH668" s="9">
        <f>IFERROR(Table14[[#This Row],[MB Registered]]/Table14[[#This Row],[Phone number available]],0)</f>
        <v>0.27171492204899778</v>
      </c>
      <c r="AI668" s="18">
        <v>35</v>
      </c>
      <c r="AJ668" s="9">
        <f>IFERROR(Table14[[#This Row],[IB Registered]]/Table14[[#This Row],[Phone number available]],0)</f>
        <v>7.7951002227171495E-2</v>
      </c>
      <c r="AK668" s="18">
        <v>363</v>
      </c>
      <c r="AL668" s="9">
        <f>IFERROR(Table14[[#This Row],[MB Eligible]]/Table14[[#This Row],[Phone number available]],0)</f>
        <v>0.80846325167037858</v>
      </c>
      <c r="AM668" s="18">
        <v>88</v>
      </c>
      <c r="AN668" s="82">
        <f>IFERROR(Table14[[#This Row],[IB Eligible]]/Table14[[#This Row],[Phone number available]],0)</f>
        <v>0.19599109131403117</v>
      </c>
      <c r="AO668" s="98">
        <f>Table14[[#This Row],[Phone number available]]/$AT$2</f>
        <v>0.77951388888888884</v>
      </c>
    </row>
    <row r="669" spans="1:41" x14ac:dyDescent="0.35">
      <c r="A669" s="11">
        <v>705</v>
      </c>
      <c r="B669" s="5" t="s">
        <v>188</v>
      </c>
      <c r="C669" s="5" t="s">
        <v>356</v>
      </c>
      <c r="D669" s="5" t="s">
        <v>1001</v>
      </c>
      <c r="E669" s="6">
        <v>17105</v>
      </c>
      <c r="F669" s="7">
        <f t="shared" ca="1" si="76"/>
        <v>78</v>
      </c>
      <c r="G669" s="5">
        <v>10</v>
      </c>
      <c r="H669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669" s="57">
        <v>65.256118999999998</v>
      </c>
      <c r="J669" s="34">
        <v>6.9115130000000002</v>
      </c>
      <c r="K669" s="34">
        <f t="shared" si="77"/>
        <v>72.167631999999998</v>
      </c>
      <c r="L669" s="67">
        <f t="shared" si="81"/>
        <v>2.6464513607408879E-3</v>
      </c>
      <c r="M669" s="34">
        <v>191.06729000000001</v>
      </c>
      <c r="N669" s="79">
        <f t="shared" si="82"/>
        <v>3.5781581390035714E-3</v>
      </c>
      <c r="O669" s="80">
        <v>6680</v>
      </c>
      <c r="P669" s="68">
        <f>Table14[[#This Row],[Customer Regisered on MB]]/$O$1</f>
        <v>2.2619385829496558E-3</v>
      </c>
      <c r="Q669" s="194">
        <v>301</v>
      </c>
      <c r="R669" s="107">
        <v>657</v>
      </c>
      <c r="S669" s="107">
        <v>13</v>
      </c>
      <c r="T669" s="107">
        <v>22</v>
      </c>
      <c r="U669" s="195">
        <v>2</v>
      </c>
      <c r="V669" s="16">
        <f>SUM(Table14[[#This Row],[MB Registration]:[Standalone upsell + Rnwl]])</f>
        <v>995</v>
      </c>
      <c r="W669" s="8">
        <v>1005</v>
      </c>
      <c r="X669" s="9">
        <f t="shared" si="78"/>
        <v>-1.0050251256281451E-2</v>
      </c>
      <c r="Y669" s="8">
        <f t="shared" si="79"/>
        <v>-10</v>
      </c>
      <c r="Z669" s="42" t="str">
        <f t="shared" si="80"/>
        <v>G. Above 1000</v>
      </c>
      <c r="AA669" s="197">
        <v>1003</v>
      </c>
      <c r="AB669" s="85">
        <f>IFERROR(Table14[[#This Row],[Phone number available]]/Table14[[#This Row],[Distinct leads]],0)</f>
        <v>0.99800995024875627</v>
      </c>
      <c r="AC669" s="84">
        <v>339</v>
      </c>
      <c r="AD669" s="100">
        <f>IFERROR(Table14[[#This Row],[Email available]]/Table14[[#This Row],[Distinct leads]],0)</f>
        <v>0.33731343283582088</v>
      </c>
      <c r="AE669" s="81">
        <v>67</v>
      </c>
      <c r="AF669" s="102">
        <f>IFERROR(Table14[[#This Row],[HNI (as per customer segmentation)]]/Table14[[#This Row],[Phone number available]],0)</f>
        <v>6.6799601196410763E-2</v>
      </c>
      <c r="AG669" s="18">
        <v>371</v>
      </c>
      <c r="AH669" s="9">
        <f>IFERROR(Table14[[#This Row],[MB Registered]]/Table14[[#This Row],[Phone number available]],0)</f>
        <v>0.36989032901296109</v>
      </c>
      <c r="AI669" s="18">
        <v>124</v>
      </c>
      <c r="AJ669" s="9">
        <f>IFERROR(Table14[[#This Row],[IB Registered]]/Table14[[#This Row],[Phone number available]],0)</f>
        <v>0.12362911266201396</v>
      </c>
      <c r="AK669" s="18">
        <v>764</v>
      </c>
      <c r="AL669" s="9">
        <f>IFERROR(Table14[[#This Row],[MB Eligible]]/Table14[[#This Row],[Phone number available]],0)</f>
        <v>0.76171485543369888</v>
      </c>
      <c r="AM669" s="18">
        <v>293</v>
      </c>
      <c r="AN669" s="82">
        <f>IFERROR(Table14[[#This Row],[IB Eligible]]/Table14[[#This Row],[Phone number available]],0)</f>
        <v>0.29212362911266199</v>
      </c>
      <c r="AO669" s="98">
        <f>Table14[[#This Row],[Phone number available]]/$AT$2</f>
        <v>1.7413194444444444</v>
      </c>
    </row>
    <row r="670" spans="1:41" x14ac:dyDescent="0.35">
      <c r="A670" s="11">
        <v>706</v>
      </c>
      <c r="B670" s="5" t="s">
        <v>174</v>
      </c>
      <c r="C670" s="5" t="s">
        <v>343</v>
      </c>
      <c r="D670" s="5" t="s">
        <v>1002</v>
      </c>
      <c r="E670" s="6">
        <v>25484</v>
      </c>
      <c r="F670" s="7">
        <f t="shared" ca="1" si="76"/>
        <v>55</v>
      </c>
      <c r="G670" s="5">
        <v>6</v>
      </c>
      <c r="H67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70" s="57">
        <v>28.066402</v>
      </c>
      <c r="J670" s="34">
        <v>1.5265610000000001</v>
      </c>
      <c r="K670" s="34">
        <f t="shared" si="77"/>
        <v>29.592963000000001</v>
      </c>
      <c r="L670" s="67">
        <f t="shared" si="81"/>
        <v>1.0852003180553955E-3</v>
      </c>
      <c r="M670" s="34">
        <v>46.362712999999999</v>
      </c>
      <c r="N670" s="79">
        <f t="shared" si="82"/>
        <v>8.6824447485091077E-4</v>
      </c>
      <c r="O670" s="80">
        <v>2557</v>
      </c>
      <c r="P670" s="68">
        <f>Table14[[#This Row],[Customer Regisered on MB]]/$O$1</f>
        <v>8.6583487374285487E-4</v>
      </c>
      <c r="Q670" s="194">
        <v>117</v>
      </c>
      <c r="R670" s="107">
        <v>275</v>
      </c>
      <c r="S670" s="107">
        <v>9</v>
      </c>
      <c r="T670" s="107">
        <v>23</v>
      </c>
      <c r="U670" s="195">
        <v>0</v>
      </c>
      <c r="V670" s="16">
        <f>SUM(Table14[[#This Row],[MB Registration]:[Standalone upsell + Rnwl]])</f>
        <v>424</v>
      </c>
      <c r="W670" s="8">
        <v>425</v>
      </c>
      <c r="X670" s="9">
        <f t="shared" si="78"/>
        <v>-2.3584905660376521E-3</v>
      </c>
      <c r="Y670" s="8">
        <f t="shared" si="79"/>
        <v>-1</v>
      </c>
      <c r="Z670" s="42" t="str">
        <f t="shared" si="80"/>
        <v>D. 240-500</v>
      </c>
      <c r="AA670" s="197">
        <v>425</v>
      </c>
      <c r="AB670" s="85">
        <f>IFERROR(Table14[[#This Row],[Phone number available]]/Table14[[#This Row],[Distinct leads]],0)</f>
        <v>1</v>
      </c>
      <c r="AC670" s="84">
        <v>210</v>
      </c>
      <c r="AD670" s="100">
        <f>IFERROR(Table14[[#This Row],[Email available]]/Table14[[#This Row],[Distinct leads]],0)</f>
        <v>0.49411764705882355</v>
      </c>
      <c r="AE670" s="81">
        <v>14</v>
      </c>
      <c r="AF670" s="102">
        <f>IFERROR(Table14[[#This Row],[HNI (as per customer segmentation)]]/Table14[[#This Row],[Phone number available]],0)</f>
        <v>3.2941176470588238E-2</v>
      </c>
      <c r="AG670" s="18">
        <v>128</v>
      </c>
      <c r="AH670" s="9">
        <f>IFERROR(Table14[[#This Row],[MB Registered]]/Table14[[#This Row],[Phone number available]],0)</f>
        <v>0.30117647058823527</v>
      </c>
      <c r="AI670" s="18">
        <v>42</v>
      </c>
      <c r="AJ670" s="9">
        <f>IFERROR(Table14[[#This Row],[IB Registered]]/Table14[[#This Row],[Phone number available]],0)</f>
        <v>9.8823529411764699E-2</v>
      </c>
      <c r="AK670" s="18">
        <v>332</v>
      </c>
      <c r="AL670" s="9">
        <f>IFERROR(Table14[[#This Row],[MB Eligible]]/Table14[[#This Row],[Phone number available]],0)</f>
        <v>0.78117647058823525</v>
      </c>
      <c r="AM670" s="18">
        <v>171</v>
      </c>
      <c r="AN670" s="82">
        <f>IFERROR(Table14[[#This Row],[IB Eligible]]/Table14[[#This Row],[Phone number available]],0)</f>
        <v>0.40235294117647058</v>
      </c>
      <c r="AO670" s="98">
        <f>Table14[[#This Row],[Phone number available]]/$AT$2</f>
        <v>0.73784722222222221</v>
      </c>
    </row>
    <row r="671" spans="1:41" x14ac:dyDescent="0.35">
      <c r="A671" s="11">
        <v>707</v>
      </c>
      <c r="B671" s="5" t="s">
        <v>174</v>
      </c>
      <c r="C671" s="5" t="s">
        <v>175</v>
      </c>
      <c r="D671" s="5" t="s">
        <v>1003</v>
      </c>
      <c r="E671" s="6">
        <v>26037</v>
      </c>
      <c r="F671" s="7">
        <f t="shared" ca="1" si="76"/>
        <v>54</v>
      </c>
      <c r="G671" s="5">
        <v>9</v>
      </c>
      <c r="H67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71" s="57">
        <v>46.688791000000002</v>
      </c>
      <c r="J671" s="34">
        <v>4.5265630000000003</v>
      </c>
      <c r="K671" s="34">
        <f t="shared" si="77"/>
        <v>51.215354000000005</v>
      </c>
      <c r="L671" s="67">
        <f t="shared" si="81"/>
        <v>1.878112659760352E-3</v>
      </c>
      <c r="M671" s="34">
        <v>159.68403499999999</v>
      </c>
      <c r="N671" s="79">
        <f t="shared" si="82"/>
        <v>2.9904371884071895E-3</v>
      </c>
      <c r="O671" s="80">
        <v>3380</v>
      </c>
      <c r="P671" s="68">
        <f>Table14[[#This Row],[Customer Regisered on MB]]/$O$1</f>
        <v>1.1445138338877002E-3</v>
      </c>
      <c r="Q671" s="194">
        <v>108</v>
      </c>
      <c r="R671" s="107">
        <v>551</v>
      </c>
      <c r="S671" s="107">
        <v>20</v>
      </c>
      <c r="T671" s="107">
        <v>70</v>
      </c>
      <c r="U671" s="195">
        <v>2</v>
      </c>
      <c r="V671" s="16">
        <f>SUM(Table14[[#This Row],[MB Registration]:[Standalone upsell + Rnwl]])</f>
        <v>751</v>
      </c>
      <c r="W671" s="8">
        <v>740</v>
      </c>
      <c r="X671" s="9">
        <f t="shared" si="78"/>
        <v>1.4647137150466061E-2</v>
      </c>
      <c r="Y671" s="8">
        <f t="shared" si="79"/>
        <v>11</v>
      </c>
      <c r="Z671" s="42" t="str">
        <f t="shared" si="80"/>
        <v>E. 500-750</v>
      </c>
      <c r="AA671" s="197">
        <v>739</v>
      </c>
      <c r="AB671" s="85">
        <f>IFERROR(Table14[[#This Row],[Phone number available]]/Table14[[#This Row],[Distinct leads]],0)</f>
        <v>0.99864864864864866</v>
      </c>
      <c r="AC671" s="84">
        <v>220</v>
      </c>
      <c r="AD671" s="100">
        <f>IFERROR(Table14[[#This Row],[Email available]]/Table14[[#This Row],[Distinct leads]],0)</f>
        <v>0.29729729729729731</v>
      </c>
      <c r="AE671" s="81">
        <v>27</v>
      </c>
      <c r="AF671" s="102">
        <f>IFERROR(Table14[[#This Row],[HNI (as per customer segmentation)]]/Table14[[#This Row],[Phone number available]],0)</f>
        <v>3.6535859269282815E-2</v>
      </c>
      <c r="AG671" s="18">
        <v>256</v>
      </c>
      <c r="AH671" s="9">
        <f>IFERROR(Table14[[#This Row],[MB Registered]]/Table14[[#This Row],[Phone number available]],0)</f>
        <v>0.34641407307171856</v>
      </c>
      <c r="AI671" s="18">
        <v>103</v>
      </c>
      <c r="AJ671" s="9">
        <f>IFERROR(Table14[[#This Row],[IB Registered]]/Table14[[#This Row],[Phone number available]],0)</f>
        <v>0.13937753721244925</v>
      </c>
      <c r="AK671" s="18">
        <v>497</v>
      </c>
      <c r="AL671" s="9">
        <f>IFERROR(Table14[[#This Row],[MB Eligible]]/Table14[[#This Row],[Phone number available]],0)</f>
        <v>0.67253044654939109</v>
      </c>
      <c r="AM671" s="18">
        <v>209</v>
      </c>
      <c r="AN671" s="82">
        <f>IFERROR(Table14[[#This Row],[IB Eligible]]/Table14[[#This Row],[Phone number available]],0)</f>
        <v>0.28281461434370769</v>
      </c>
      <c r="AO671" s="98">
        <f>Table14[[#This Row],[Phone number available]]/$AT$2</f>
        <v>1.2829861111111112</v>
      </c>
    </row>
    <row r="672" spans="1:41" x14ac:dyDescent="0.35">
      <c r="A672" s="11">
        <v>708</v>
      </c>
      <c r="B672" s="5" t="s">
        <v>188</v>
      </c>
      <c r="C672" s="5" t="s">
        <v>343</v>
      </c>
      <c r="D672" s="5" t="s">
        <v>1004</v>
      </c>
      <c r="E672" s="6">
        <v>22007</v>
      </c>
      <c r="F672" s="7">
        <f t="shared" ca="1" si="76"/>
        <v>65</v>
      </c>
      <c r="G672" s="5">
        <v>7</v>
      </c>
      <c r="H67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72" s="57">
        <v>71.380217999999999</v>
      </c>
      <c r="J672" s="34">
        <v>0.39</v>
      </c>
      <c r="K672" s="34">
        <f t="shared" si="77"/>
        <v>71.770218</v>
      </c>
      <c r="L672" s="67">
        <f t="shared" si="81"/>
        <v>2.6318778352983807E-3</v>
      </c>
      <c r="M672" s="34">
        <v>205.92399900000001</v>
      </c>
      <c r="N672" s="79">
        <f t="shared" si="82"/>
        <v>3.8563829163956492E-3</v>
      </c>
      <c r="O672" s="80">
        <v>2027</v>
      </c>
      <c r="P672" s="68">
        <f>Table14[[#This Row],[Customer Regisered on MB]]/$O$1</f>
        <v>6.8636968677229825E-4</v>
      </c>
      <c r="Q672" s="194">
        <v>120</v>
      </c>
      <c r="R672" s="107">
        <v>521</v>
      </c>
      <c r="S672" s="107">
        <v>2</v>
      </c>
      <c r="T672" s="107">
        <v>34</v>
      </c>
      <c r="U672" s="195">
        <v>2</v>
      </c>
      <c r="V672" s="16">
        <f>SUM(Table14[[#This Row],[MB Registration]:[Standalone upsell + Rnwl]])</f>
        <v>679</v>
      </c>
      <c r="W672" s="8">
        <v>672</v>
      </c>
      <c r="X672" s="9">
        <f t="shared" si="78"/>
        <v>1.0309278350515427E-2</v>
      </c>
      <c r="Y672" s="8">
        <f t="shared" si="79"/>
        <v>7</v>
      </c>
      <c r="Z672" s="42" t="str">
        <f t="shared" si="80"/>
        <v>E. 500-750</v>
      </c>
      <c r="AA672" s="197">
        <v>671</v>
      </c>
      <c r="AB672" s="85">
        <f>IFERROR(Table14[[#This Row],[Phone number available]]/Table14[[#This Row],[Distinct leads]],0)</f>
        <v>0.99851190476190477</v>
      </c>
      <c r="AC672" s="84">
        <v>88</v>
      </c>
      <c r="AD672" s="100">
        <f>IFERROR(Table14[[#This Row],[Email available]]/Table14[[#This Row],[Distinct leads]],0)</f>
        <v>0.13095238095238096</v>
      </c>
      <c r="AE672" s="81">
        <v>16</v>
      </c>
      <c r="AF672" s="102">
        <f>IFERROR(Table14[[#This Row],[HNI (as per customer segmentation)]]/Table14[[#This Row],[Phone number available]],0)</f>
        <v>2.3845007451564829E-2</v>
      </c>
      <c r="AG672" s="18">
        <v>168</v>
      </c>
      <c r="AH672" s="9">
        <f>IFERROR(Table14[[#This Row],[MB Registered]]/Table14[[#This Row],[Phone number available]],0)</f>
        <v>0.25037257824143072</v>
      </c>
      <c r="AI672" s="18">
        <v>47</v>
      </c>
      <c r="AJ672" s="9">
        <f>IFERROR(Table14[[#This Row],[IB Registered]]/Table14[[#This Row],[Phone number available]],0)</f>
        <v>7.0044709388971685E-2</v>
      </c>
      <c r="AK672" s="18">
        <v>443</v>
      </c>
      <c r="AL672" s="9">
        <f>IFERROR(Table14[[#This Row],[MB Eligible]]/Table14[[#This Row],[Phone number available]],0)</f>
        <v>0.66020864381520117</v>
      </c>
      <c r="AM672" s="18">
        <v>83</v>
      </c>
      <c r="AN672" s="82">
        <f>IFERROR(Table14[[#This Row],[IB Eligible]]/Table14[[#This Row],[Phone number available]],0)</f>
        <v>0.12369597615499255</v>
      </c>
      <c r="AO672" s="98">
        <f>Table14[[#This Row],[Phone number available]]/$AT$2</f>
        <v>1.1649305555555556</v>
      </c>
    </row>
    <row r="673" spans="1:41" x14ac:dyDescent="0.35">
      <c r="A673" s="11">
        <v>709</v>
      </c>
      <c r="B673" s="5" t="s">
        <v>190</v>
      </c>
      <c r="C673" s="5" t="s">
        <v>175</v>
      </c>
      <c r="D673" s="5" t="s">
        <v>191</v>
      </c>
      <c r="E673" s="6">
        <v>23256</v>
      </c>
      <c r="F673" s="7">
        <f t="shared" ca="1" si="76"/>
        <v>61</v>
      </c>
      <c r="G673" s="5">
        <v>6</v>
      </c>
      <c r="H67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73" s="57">
        <v>20.986366</v>
      </c>
      <c r="J673" s="34">
        <v>0.92849199999999998</v>
      </c>
      <c r="K673" s="34">
        <f t="shared" si="77"/>
        <v>21.914857999999999</v>
      </c>
      <c r="L673" s="67">
        <f t="shared" si="81"/>
        <v>8.0363736715849746E-4</v>
      </c>
      <c r="M673" s="34">
        <v>37.033223</v>
      </c>
      <c r="N673" s="79">
        <f t="shared" si="82"/>
        <v>6.9352911370116916E-4</v>
      </c>
      <c r="O673" s="80">
        <v>2816</v>
      </c>
      <c r="P673" s="68">
        <f>Table14[[#This Row],[Customer Regisered on MB]]/$O$1</f>
        <v>9.5353578586620223E-4</v>
      </c>
      <c r="Q673" s="194">
        <v>133</v>
      </c>
      <c r="R673" s="107">
        <v>263</v>
      </c>
      <c r="S673" s="107">
        <v>7</v>
      </c>
      <c r="T673" s="107">
        <v>18</v>
      </c>
      <c r="U673" s="195">
        <v>0</v>
      </c>
      <c r="V673" s="16">
        <f>SUM(Table14[[#This Row],[MB Registration]:[Standalone upsell + Rnwl]])</f>
        <v>421</v>
      </c>
      <c r="W673" s="8">
        <v>420</v>
      </c>
      <c r="X673" s="9">
        <f t="shared" si="78"/>
        <v>2.3752969121140222E-3</v>
      </c>
      <c r="Y673" s="8">
        <f t="shared" si="79"/>
        <v>1</v>
      </c>
      <c r="Z673" s="42" t="str">
        <f t="shared" si="80"/>
        <v>D. 240-500</v>
      </c>
      <c r="AA673" s="197">
        <v>420</v>
      </c>
      <c r="AB673" s="85">
        <f>IFERROR(Table14[[#This Row],[Phone number available]]/Table14[[#This Row],[Distinct leads]],0)</f>
        <v>1</v>
      </c>
      <c r="AC673" s="84">
        <v>67</v>
      </c>
      <c r="AD673" s="100">
        <f>IFERROR(Table14[[#This Row],[Email available]]/Table14[[#This Row],[Distinct leads]],0)</f>
        <v>0.15952380952380951</v>
      </c>
      <c r="AE673" s="81">
        <v>10</v>
      </c>
      <c r="AF673" s="102">
        <f>IFERROR(Table14[[#This Row],[HNI (as per customer segmentation)]]/Table14[[#This Row],[Phone number available]],0)</f>
        <v>2.3809523809523808E-2</v>
      </c>
      <c r="AG673" s="18">
        <v>110</v>
      </c>
      <c r="AH673" s="9">
        <f>IFERROR(Table14[[#This Row],[MB Registered]]/Table14[[#This Row],[Phone number available]],0)</f>
        <v>0.26190476190476192</v>
      </c>
      <c r="AI673" s="18">
        <v>31</v>
      </c>
      <c r="AJ673" s="9">
        <f>IFERROR(Table14[[#This Row],[IB Registered]]/Table14[[#This Row],[Phone number available]],0)</f>
        <v>7.3809523809523811E-2</v>
      </c>
      <c r="AK673" s="18">
        <v>298</v>
      </c>
      <c r="AL673" s="9">
        <f>IFERROR(Table14[[#This Row],[MB Eligible]]/Table14[[#This Row],[Phone number available]],0)</f>
        <v>0.70952380952380956</v>
      </c>
      <c r="AM673" s="18">
        <v>66</v>
      </c>
      <c r="AN673" s="82">
        <f>IFERROR(Table14[[#This Row],[IB Eligible]]/Table14[[#This Row],[Phone number available]],0)</f>
        <v>0.15714285714285714</v>
      </c>
      <c r="AO673" s="98">
        <f>Table14[[#This Row],[Phone number available]]/$AT$2</f>
        <v>0.72916666666666663</v>
      </c>
    </row>
    <row r="674" spans="1:41" x14ac:dyDescent="0.35">
      <c r="A674" s="11">
        <v>710</v>
      </c>
      <c r="B674" s="5" t="s">
        <v>190</v>
      </c>
      <c r="C674" s="5" t="s">
        <v>343</v>
      </c>
      <c r="D674" s="5" t="s">
        <v>1005</v>
      </c>
      <c r="E674" s="6">
        <v>26385</v>
      </c>
      <c r="F674" s="7">
        <f t="shared" ca="1" si="76"/>
        <v>53</v>
      </c>
      <c r="G674" s="5">
        <v>8</v>
      </c>
      <c r="H67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74" s="57">
        <v>35.050072999999998</v>
      </c>
      <c r="J674" s="34">
        <v>1.7973600000000001</v>
      </c>
      <c r="K674" s="34">
        <f t="shared" si="77"/>
        <v>36.847432999999995</v>
      </c>
      <c r="L674" s="67">
        <f t="shared" si="81"/>
        <v>1.3512281960790771E-3</v>
      </c>
      <c r="M674" s="34">
        <v>31.935167</v>
      </c>
      <c r="N674" s="79">
        <f t="shared" si="82"/>
        <v>5.9805672504952717E-4</v>
      </c>
      <c r="O674" s="80">
        <v>2896</v>
      </c>
      <c r="P674" s="68">
        <f>Table14[[#This Row],[Customer Regisered on MB]]/$O$1</f>
        <v>9.8062487069194675E-4</v>
      </c>
      <c r="Q674" s="194">
        <v>292</v>
      </c>
      <c r="R674" s="107">
        <v>98</v>
      </c>
      <c r="S674" s="107">
        <v>7</v>
      </c>
      <c r="T674" s="107">
        <v>12</v>
      </c>
      <c r="U674" s="195">
        <v>0</v>
      </c>
      <c r="V674" s="16">
        <f>SUM(Table14[[#This Row],[MB Registration]:[Standalone upsell + Rnwl]])</f>
        <v>409</v>
      </c>
      <c r="W674" s="8">
        <v>415</v>
      </c>
      <c r="X674" s="9">
        <f t="shared" si="78"/>
        <v>-1.4669926650366705E-2</v>
      </c>
      <c r="Y674" s="8">
        <f t="shared" si="79"/>
        <v>-6</v>
      </c>
      <c r="Z674" s="42" t="str">
        <f t="shared" si="80"/>
        <v>D. 240-500</v>
      </c>
      <c r="AA674" s="197">
        <v>415</v>
      </c>
      <c r="AB674" s="85">
        <f>IFERROR(Table14[[#This Row],[Phone number available]]/Table14[[#This Row],[Distinct leads]],0)</f>
        <v>1</v>
      </c>
      <c r="AC674" s="84">
        <v>58</v>
      </c>
      <c r="AD674" s="100">
        <f>IFERROR(Table14[[#This Row],[Email available]]/Table14[[#This Row],[Distinct leads]],0)</f>
        <v>0.13975903614457832</v>
      </c>
      <c r="AE674" s="81">
        <v>9</v>
      </c>
      <c r="AF674" s="102">
        <f>IFERROR(Table14[[#This Row],[HNI (as per customer segmentation)]]/Table14[[#This Row],[Phone number available]],0)</f>
        <v>2.1686746987951807E-2</v>
      </c>
      <c r="AG674" s="18">
        <v>65</v>
      </c>
      <c r="AH674" s="9">
        <f>IFERROR(Table14[[#This Row],[MB Registered]]/Table14[[#This Row],[Phone number available]],0)</f>
        <v>0.15662650602409639</v>
      </c>
      <c r="AI674" s="18">
        <v>13</v>
      </c>
      <c r="AJ674" s="9">
        <f>IFERROR(Table14[[#This Row],[IB Registered]]/Table14[[#This Row],[Phone number available]],0)</f>
        <v>3.1325301204819279E-2</v>
      </c>
      <c r="AK674" s="18">
        <v>369</v>
      </c>
      <c r="AL674" s="9">
        <f>IFERROR(Table14[[#This Row],[MB Eligible]]/Table14[[#This Row],[Phone number available]],0)</f>
        <v>0.88915662650602412</v>
      </c>
      <c r="AM674" s="18">
        <v>59</v>
      </c>
      <c r="AN674" s="82">
        <f>IFERROR(Table14[[#This Row],[IB Eligible]]/Table14[[#This Row],[Phone number available]],0)</f>
        <v>0.14216867469879518</v>
      </c>
      <c r="AO674" s="98">
        <f>Table14[[#This Row],[Phone number available]]/$AT$2</f>
        <v>0.72048611111111116</v>
      </c>
    </row>
    <row r="675" spans="1:41" x14ac:dyDescent="0.35">
      <c r="A675" s="11">
        <v>711</v>
      </c>
      <c r="B675" s="5" t="s">
        <v>184</v>
      </c>
      <c r="C675" s="5" t="s">
        <v>343</v>
      </c>
      <c r="D675" s="5" t="s">
        <v>1006</v>
      </c>
      <c r="E675" s="6">
        <v>21314</v>
      </c>
      <c r="F675" s="7">
        <f t="shared" ref="F675:F738" ca="1" si="83">_xlfn.FLOOR.MATH((TODAY()-E675)/365)</f>
        <v>67</v>
      </c>
      <c r="G675" s="5">
        <v>6</v>
      </c>
      <c r="H67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75" s="57">
        <v>38.64</v>
      </c>
      <c r="J675" s="34">
        <v>1.3599650000000001</v>
      </c>
      <c r="K675" s="34">
        <f t="shared" ref="K675:K738" si="84">I675+J675</f>
        <v>39.999965000000003</v>
      </c>
      <c r="L675" s="67">
        <f t="shared" ref="L675:L738" si="85">K675/$K$1</f>
        <v>1.4668343531604015E-3</v>
      </c>
      <c r="M675" s="34">
        <v>61.143289000000003</v>
      </c>
      <c r="N675" s="79">
        <f t="shared" ref="N675:N738" si="86">M675/$M$1</f>
        <v>1.1450434932153879E-3</v>
      </c>
      <c r="O675" s="80">
        <v>2494</v>
      </c>
      <c r="P675" s="68">
        <f>Table14[[#This Row],[Customer Regisered on MB]]/$O$1</f>
        <v>8.4450221944258109E-4</v>
      </c>
      <c r="Q675" s="194">
        <v>169</v>
      </c>
      <c r="R675" s="107">
        <v>213</v>
      </c>
      <c r="S675" s="107">
        <v>20</v>
      </c>
      <c r="T675" s="107">
        <v>20</v>
      </c>
      <c r="U675" s="195">
        <v>0</v>
      </c>
      <c r="V675" s="16">
        <f>SUM(Table14[[#This Row],[MB Registration]:[Standalone upsell + Rnwl]])</f>
        <v>422</v>
      </c>
      <c r="W675" s="8">
        <v>410</v>
      </c>
      <c r="X675" s="9">
        <f t="shared" ref="X675:X738" si="87">IFERROR(1-W675/V675,0)</f>
        <v>2.8436018957345932E-2</v>
      </c>
      <c r="Y675" s="8">
        <f t="shared" ref="Y675:Y738" si="88">IFERROR(V675-W675,0)</f>
        <v>12</v>
      </c>
      <c r="Z675" s="42" t="str">
        <f t="shared" ref="Z675:Z738" si="89">IF(W675&lt;50,"A. Below 50",IF(W675&lt;100,"B. 50-100",IF(W675&lt;250,"C. 100-250",IF(W675&lt;500,"D. 240-500",IF(W675&lt;750,"E. 500-750",IF(W675&lt;1000,"F. 750-100","G. Above 1000"))))))</f>
        <v>D. 240-500</v>
      </c>
      <c r="AA675" s="197">
        <v>410</v>
      </c>
      <c r="AB675" s="85">
        <f>IFERROR(Table14[[#This Row],[Phone number available]]/Table14[[#This Row],[Distinct leads]],0)</f>
        <v>1</v>
      </c>
      <c r="AC675" s="84">
        <v>99</v>
      </c>
      <c r="AD675" s="100">
        <f>IFERROR(Table14[[#This Row],[Email available]]/Table14[[#This Row],[Distinct leads]],0)</f>
        <v>0.24146341463414633</v>
      </c>
      <c r="AE675" s="81">
        <v>29</v>
      </c>
      <c r="AF675" s="102">
        <f>IFERROR(Table14[[#This Row],[HNI (as per customer segmentation)]]/Table14[[#This Row],[Phone number available]],0)</f>
        <v>7.0731707317073164E-2</v>
      </c>
      <c r="AG675" s="18">
        <v>82</v>
      </c>
      <c r="AH675" s="9">
        <f>IFERROR(Table14[[#This Row],[MB Registered]]/Table14[[#This Row],[Phone number available]],0)</f>
        <v>0.2</v>
      </c>
      <c r="AI675" s="18">
        <v>36</v>
      </c>
      <c r="AJ675" s="9">
        <f>IFERROR(Table14[[#This Row],[IB Registered]]/Table14[[#This Row],[Phone number available]],0)</f>
        <v>8.7804878048780483E-2</v>
      </c>
      <c r="AK675" s="18">
        <v>305</v>
      </c>
      <c r="AL675" s="9">
        <f>IFERROR(Table14[[#This Row],[MB Eligible]]/Table14[[#This Row],[Phone number available]],0)</f>
        <v>0.74390243902439024</v>
      </c>
      <c r="AM675" s="18">
        <v>92</v>
      </c>
      <c r="AN675" s="82">
        <f>IFERROR(Table14[[#This Row],[IB Eligible]]/Table14[[#This Row],[Phone number available]],0)</f>
        <v>0.22439024390243903</v>
      </c>
      <c r="AO675" s="98">
        <f>Table14[[#This Row],[Phone number available]]/$AT$2</f>
        <v>0.71180555555555558</v>
      </c>
    </row>
    <row r="676" spans="1:41" x14ac:dyDescent="0.35">
      <c r="A676" s="11">
        <v>712</v>
      </c>
      <c r="B676" s="5" t="s">
        <v>188</v>
      </c>
      <c r="C676" s="5" t="s">
        <v>175</v>
      </c>
      <c r="D676" s="5" t="s">
        <v>1007</v>
      </c>
      <c r="E676" s="6">
        <v>28095</v>
      </c>
      <c r="F676" s="7">
        <f t="shared" ca="1" si="83"/>
        <v>48</v>
      </c>
      <c r="G676" s="5">
        <v>10</v>
      </c>
      <c r="H676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676" s="57">
        <v>69.834017000000003</v>
      </c>
      <c r="J676" s="34">
        <v>7.1038430000000004</v>
      </c>
      <c r="K676" s="34">
        <f t="shared" si="84"/>
        <v>76.937860000000001</v>
      </c>
      <c r="L676" s="67">
        <f t="shared" si="85"/>
        <v>2.8213798713735256E-3</v>
      </c>
      <c r="M676" s="34">
        <v>154.59380999999999</v>
      </c>
      <c r="N676" s="79">
        <f t="shared" si="86"/>
        <v>2.8951114525729215E-3</v>
      </c>
      <c r="O676" s="80">
        <v>6229</v>
      </c>
      <c r="P676" s="68">
        <f>Table14[[#This Row],[Customer Regisered on MB]]/$O$1</f>
        <v>2.1092238672445222E-3</v>
      </c>
      <c r="Q676" s="194">
        <v>246</v>
      </c>
      <c r="R676" s="107">
        <v>682</v>
      </c>
      <c r="S676" s="107">
        <v>27</v>
      </c>
      <c r="T676" s="107">
        <v>72</v>
      </c>
      <c r="U676" s="195">
        <v>4</v>
      </c>
      <c r="V676" s="16">
        <f>SUM(Table14[[#This Row],[MB Registration]:[Standalone upsell + Rnwl]])</f>
        <v>1031</v>
      </c>
      <c r="W676" s="8">
        <v>1013</v>
      </c>
      <c r="X676" s="9">
        <f t="shared" si="87"/>
        <v>1.745877788554806E-2</v>
      </c>
      <c r="Y676" s="8">
        <f t="shared" si="88"/>
        <v>18</v>
      </c>
      <c r="Z676" s="42" t="str">
        <f t="shared" si="89"/>
        <v>G. Above 1000</v>
      </c>
      <c r="AA676" s="197">
        <v>1012</v>
      </c>
      <c r="AB676" s="85">
        <f>IFERROR(Table14[[#This Row],[Phone number available]]/Table14[[#This Row],[Distinct leads]],0)</f>
        <v>0.99901283316880551</v>
      </c>
      <c r="AC676" s="84">
        <v>330</v>
      </c>
      <c r="AD676" s="100">
        <f>IFERROR(Table14[[#This Row],[Email available]]/Table14[[#This Row],[Distinct leads]],0)</f>
        <v>0.32576505429417574</v>
      </c>
      <c r="AE676" s="81">
        <v>29</v>
      </c>
      <c r="AF676" s="102">
        <f>IFERROR(Table14[[#This Row],[HNI (as per customer segmentation)]]/Table14[[#This Row],[Phone number available]],0)</f>
        <v>2.865612648221344E-2</v>
      </c>
      <c r="AG676" s="18">
        <v>376</v>
      </c>
      <c r="AH676" s="9">
        <f>IFERROR(Table14[[#This Row],[MB Registered]]/Table14[[#This Row],[Phone number available]],0)</f>
        <v>0.3715415019762846</v>
      </c>
      <c r="AI676" s="18">
        <v>148</v>
      </c>
      <c r="AJ676" s="9">
        <f>IFERROR(Table14[[#This Row],[IB Registered]]/Table14[[#This Row],[Phone number available]],0)</f>
        <v>0.14624505928853754</v>
      </c>
      <c r="AK676" s="18">
        <v>728</v>
      </c>
      <c r="AL676" s="9">
        <f>IFERROR(Table14[[#This Row],[MB Eligible]]/Table14[[#This Row],[Phone number available]],0)</f>
        <v>0.71936758893280628</v>
      </c>
      <c r="AM676" s="18">
        <v>310</v>
      </c>
      <c r="AN676" s="82">
        <f>IFERROR(Table14[[#This Row],[IB Eligible]]/Table14[[#This Row],[Phone number available]],0)</f>
        <v>0.30632411067193677</v>
      </c>
      <c r="AO676" s="98">
        <f>Table14[[#This Row],[Phone number available]]/$AT$2</f>
        <v>1.7569444444444444</v>
      </c>
    </row>
    <row r="677" spans="1:41" x14ac:dyDescent="0.35">
      <c r="A677" s="11">
        <v>713</v>
      </c>
      <c r="B677" s="5" t="s">
        <v>222</v>
      </c>
      <c r="C677" s="5" t="s">
        <v>175</v>
      </c>
      <c r="D677" s="5" t="s">
        <v>1008</v>
      </c>
      <c r="E677" s="6">
        <v>28111</v>
      </c>
      <c r="F677" s="7">
        <f t="shared" ca="1" si="83"/>
        <v>48</v>
      </c>
      <c r="G677" s="5">
        <v>7</v>
      </c>
      <c r="H67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77" s="57">
        <v>35.340991000000002</v>
      </c>
      <c r="J677" s="34">
        <v>6.139481</v>
      </c>
      <c r="K677" s="34">
        <f t="shared" si="84"/>
        <v>41.480472000000006</v>
      </c>
      <c r="L677" s="67">
        <f t="shared" si="85"/>
        <v>1.5211258638578346E-3</v>
      </c>
      <c r="M677" s="34">
        <v>55.651465999999999</v>
      </c>
      <c r="N677" s="79">
        <f t="shared" si="86"/>
        <v>1.0421969454603168E-3</v>
      </c>
      <c r="O677" s="80">
        <v>5921</v>
      </c>
      <c r="P677" s="68">
        <f>Table14[[#This Row],[Customer Regisered on MB]]/$O$1</f>
        <v>2.0049308906654063E-3</v>
      </c>
      <c r="Q677" s="194">
        <v>321</v>
      </c>
      <c r="R677" s="107">
        <v>106</v>
      </c>
      <c r="S677" s="107">
        <v>33</v>
      </c>
      <c r="T677" s="107">
        <v>12</v>
      </c>
      <c r="U677" s="195">
        <v>0</v>
      </c>
      <c r="V677" s="16">
        <f>SUM(Table14[[#This Row],[MB Registration]:[Standalone upsell + Rnwl]])</f>
        <v>472</v>
      </c>
      <c r="W677" s="8">
        <v>478</v>
      </c>
      <c r="X677" s="9">
        <f t="shared" si="87"/>
        <v>-1.2711864406779627E-2</v>
      </c>
      <c r="Y677" s="8">
        <f t="shared" si="88"/>
        <v>-6</v>
      </c>
      <c r="Z677" s="42" t="str">
        <f t="shared" si="89"/>
        <v>D. 240-500</v>
      </c>
      <c r="AA677" s="197">
        <v>478</v>
      </c>
      <c r="AB677" s="85">
        <f>IFERROR(Table14[[#This Row],[Phone number available]]/Table14[[#This Row],[Distinct leads]],0)</f>
        <v>1</v>
      </c>
      <c r="AC677" s="84">
        <v>78</v>
      </c>
      <c r="AD677" s="100">
        <f>IFERROR(Table14[[#This Row],[Email available]]/Table14[[#This Row],[Distinct leads]],0)</f>
        <v>0.16317991631799164</v>
      </c>
      <c r="AE677" s="81">
        <v>4</v>
      </c>
      <c r="AF677" s="102">
        <f>IFERROR(Table14[[#This Row],[HNI (as per customer segmentation)]]/Table14[[#This Row],[Phone number available]],0)</f>
        <v>8.368200836820083E-3</v>
      </c>
      <c r="AG677" s="18">
        <v>99</v>
      </c>
      <c r="AH677" s="9">
        <f>IFERROR(Table14[[#This Row],[MB Registered]]/Table14[[#This Row],[Phone number available]],0)</f>
        <v>0.20711297071129708</v>
      </c>
      <c r="AI677" s="18">
        <v>31</v>
      </c>
      <c r="AJ677" s="9">
        <f>IFERROR(Table14[[#This Row],[IB Registered]]/Table14[[#This Row],[Phone number available]],0)</f>
        <v>6.4853556485355651E-2</v>
      </c>
      <c r="AK677" s="18">
        <v>424</v>
      </c>
      <c r="AL677" s="9">
        <f>IFERROR(Table14[[#This Row],[MB Eligible]]/Table14[[#This Row],[Phone number available]],0)</f>
        <v>0.88702928870292885</v>
      </c>
      <c r="AM677" s="18">
        <v>84</v>
      </c>
      <c r="AN677" s="82">
        <f>IFERROR(Table14[[#This Row],[IB Eligible]]/Table14[[#This Row],[Phone number available]],0)</f>
        <v>0.17573221757322174</v>
      </c>
      <c r="AO677" s="98">
        <f>Table14[[#This Row],[Phone number available]]/$AT$2</f>
        <v>0.82986111111111116</v>
      </c>
    </row>
    <row r="678" spans="1:41" x14ac:dyDescent="0.35">
      <c r="A678" s="11">
        <v>714</v>
      </c>
      <c r="B678" s="5" t="s">
        <v>179</v>
      </c>
      <c r="C678" s="5" t="s">
        <v>175</v>
      </c>
      <c r="D678" s="5" t="s">
        <v>1009</v>
      </c>
      <c r="E678" s="6">
        <v>28111</v>
      </c>
      <c r="F678" s="7">
        <f t="shared" ca="1" si="83"/>
        <v>48</v>
      </c>
      <c r="G678" s="5">
        <v>7</v>
      </c>
      <c r="H67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78" s="57">
        <v>26.905707</v>
      </c>
      <c r="J678" s="34">
        <v>1.0287379999999999</v>
      </c>
      <c r="K678" s="34">
        <f t="shared" si="84"/>
        <v>27.934445</v>
      </c>
      <c r="L678" s="67">
        <f t="shared" si="85"/>
        <v>1.0243809853951074E-3</v>
      </c>
      <c r="M678" s="34">
        <v>69.793340999999998</v>
      </c>
      <c r="N678" s="79">
        <f t="shared" si="86"/>
        <v>1.3070348731454853E-3</v>
      </c>
      <c r="O678" s="80">
        <v>2833</v>
      </c>
      <c r="P678" s="68">
        <f>Table14[[#This Row],[Customer Regisered on MB]]/$O$1</f>
        <v>9.5929221639167296E-4</v>
      </c>
      <c r="Q678" s="194">
        <v>65</v>
      </c>
      <c r="R678" s="107">
        <v>169</v>
      </c>
      <c r="S678" s="107">
        <v>0</v>
      </c>
      <c r="T678" s="107">
        <v>15</v>
      </c>
      <c r="U678" s="195">
        <v>0</v>
      </c>
      <c r="V678" s="16">
        <f>SUM(Table14[[#This Row],[MB Registration]:[Standalone upsell + Rnwl]])</f>
        <v>249</v>
      </c>
      <c r="W678" s="8">
        <v>257</v>
      </c>
      <c r="X678" s="9">
        <f t="shared" si="87"/>
        <v>-3.2128514056224855E-2</v>
      </c>
      <c r="Y678" s="8">
        <f t="shared" si="88"/>
        <v>-8</v>
      </c>
      <c r="Z678" s="42" t="str">
        <f t="shared" si="89"/>
        <v>D. 240-500</v>
      </c>
      <c r="AA678" s="197">
        <v>257</v>
      </c>
      <c r="AB678" s="85">
        <f>IFERROR(Table14[[#This Row],[Phone number available]]/Table14[[#This Row],[Distinct leads]],0)</f>
        <v>1</v>
      </c>
      <c r="AC678" s="84">
        <v>137</v>
      </c>
      <c r="AD678" s="100">
        <f>IFERROR(Table14[[#This Row],[Email available]]/Table14[[#This Row],[Distinct leads]],0)</f>
        <v>0.53307392996108949</v>
      </c>
      <c r="AE678" s="81">
        <v>18</v>
      </c>
      <c r="AF678" s="102">
        <f>IFERROR(Table14[[#This Row],[HNI (as per customer segmentation)]]/Table14[[#This Row],[Phone number available]],0)</f>
        <v>7.0038910505836577E-2</v>
      </c>
      <c r="AG678" s="18">
        <v>116</v>
      </c>
      <c r="AH678" s="9">
        <f>IFERROR(Table14[[#This Row],[MB Registered]]/Table14[[#This Row],[Phone number available]],0)</f>
        <v>0.45136186770428016</v>
      </c>
      <c r="AI678" s="18">
        <v>32</v>
      </c>
      <c r="AJ678" s="9">
        <f>IFERROR(Table14[[#This Row],[IB Registered]]/Table14[[#This Row],[Phone number available]],0)</f>
        <v>0.1245136186770428</v>
      </c>
      <c r="AK678" s="18">
        <v>200</v>
      </c>
      <c r="AL678" s="9">
        <f>IFERROR(Table14[[#This Row],[MB Eligible]]/Table14[[#This Row],[Phone number available]],0)</f>
        <v>0.77821011673151752</v>
      </c>
      <c r="AM678" s="18">
        <v>104</v>
      </c>
      <c r="AN678" s="82">
        <f>IFERROR(Table14[[#This Row],[IB Eligible]]/Table14[[#This Row],[Phone number available]],0)</f>
        <v>0.40466926070038911</v>
      </c>
      <c r="AO678" s="98">
        <f>Table14[[#This Row],[Phone number available]]/$AT$2</f>
        <v>0.44618055555555558</v>
      </c>
    </row>
    <row r="679" spans="1:41" x14ac:dyDescent="0.35">
      <c r="A679" s="11">
        <v>715</v>
      </c>
      <c r="B679" s="5" t="s">
        <v>316</v>
      </c>
      <c r="C679" s="5" t="s">
        <v>356</v>
      </c>
      <c r="D679" s="5" t="s">
        <v>1010</v>
      </c>
      <c r="E679" s="6">
        <v>28149</v>
      </c>
      <c r="F679" s="7">
        <f t="shared" ca="1" si="83"/>
        <v>48</v>
      </c>
      <c r="G679" s="5">
        <v>8</v>
      </c>
      <c r="H67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79" s="57">
        <v>16.952611000000001</v>
      </c>
      <c r="J679" s="34">
        <v>4.1070010000000003</v>
      </c>
      <c r="K679" s="34">
        <f t="shared" si="84"/>
        <v>21.059612000000001</v>
      </c>
      <c r="L679" s="67">
        <f t="shared" si="85"/>
        <v>7.7227473438611831E-4</v>
      </c>
      <c r="M679" s="34">
        <v>35.278930000000003</v>
      </c>
      <c r="N679" s="79">
        <f t="shared" si="86"/>
        <v>6.6067609225439511E-4</v>
      </c>
      <c r="O679" s="80">
        <v>3952</v>
      </c>
      <c r="P679" s="68">
        <f>Table14[[#This Row],[Customer Regisered on MB]]/$O$1</f>
        <v>1.3382007903917725E-3</v>
      </c>
      <c r="Q679" s="194">
        <v>43</v>
      </c>
      <c r="R679" s="107">
        <v>137</v>
      </c>
      <c r="S679" s="107">
        <v>18</v>
      </c>
      <c r="T679" s="107">
        <v>7</v>
      </c>
      <c r="U679" s="195">
        <v>0</v>
      </c>
      <c r="V679" s="16">
        <f>SUM(Table14[[#This Row],[MB Registration]:[Standalone upsell + Rnwl]])</f>
        <v>205</v>
      </c>
      <c r="W679" s="8">
        <v>205</v>
      </c>
      <c r="X679" s="9">
        <f t="shared" si="87"/>
        <v>0</v>
      </c>
      <c r="Y679" s="8">
        <f t="shared" si="88"/>
        <v>0</v>
      </c>
      <c r="Z679" s="42" t="str">
        <f t="shared" si="89"/>
        <v>C. 100-250</v>
      </c>
      <c r="AA679" s="197">
        <v>205</v>
      </c>
      <c r="AB679" s="85">
        <f>IFERROR(Table14[[#This Row],[Phone number available]]/Table14[[#This Row],[Distinct leads]],0)</f>
        <v>1</v>
      </c>
      <c r="AC679" s="84">
        <v>72</v>
      </c>
      <c r="AD679" s="100">
        <f>IFERROR(Table14[[#This Row],[Email available]]/Table14[[#This Row],[Distinct leads]],0)</f>
        <v>0.35121951219512193</v>
      </c>
      <c r="AE679" s="81">
        <v>7</v>
      </c>
      <c r="AF679" s="102">
        <f>IFERROR(Table14[[#This Row],[HNI (as per customer segmentation)]]/Table14[[#This Row],[Phone number available]],0)</f>
        <v>3.4146341463414637E-2</v>
      </c>
      <c r="AG679" s="18">
        <v>102</v>
      </c>
      <c r="AH679" s="9">
        <f>IFERROR(Table14[[#This Row],[MB Registered]]/Table14[[#This Row],[Phone number available]],0)</f>
        <v>0.4975609756097561</v>
      </c>
      <c r="AI679" s="18">
        <v>31</v>
      </c>
      <c r="AJ679" s="9">
        <f>IFERROR(Table14[[#This Row],[IB Registered]]/Table14[[#This Row],[Phone number available]],0)</f>
        <v>0.15121951219512195</v>
      </c>
      <c r="AK679" s="18">
        <v>156</v>
      </c>
      <c r="AL679" s="9">
        <f>IFERROR(Table14[[#This Row],[MB Eligible]]/Table14[[#This Row],[Phone number available]],0)</f>
        <v>0.76097560975609757</v>
      </c>
      <c r="AM679" s="18">
        <v>63</v>
      </c>
      <c r="AN679" s="82">
        <f>IFERROR(Table14[[#This Row],[IB Eligible]]/Table14[[#This Row],[Phone number available]],0)</f>
        <v>0.3073170731707317</v>
      </c>
      <c r="AO679" s="98">
        <f>Table14[[#This Row],[Phone number available]]/$AT$2</f>
        <v>0.35590277777777779</v>
      </c>
    </row>
    <row r="680" spans="1:41" x14ac:dyDescent="0.35">
      <c r="A680" s="11">
        <v>716</v>
      </c>
      <c r="B680" s="5" t="s">
        <v>213</v>
      </c>
      <c r="C680" s="5" t="s">
        <v>356</v>
      </c>
      <c r="D680" s="5" t="s">
        <v>1011</v>
      </c>
      <c r="E680" s="6">
        <v>28107</v>
      </c>
      <c r="F680" s="7">
        <f t="shared" ca="1" si="83"/>
        <v>48</v>
      </c>
      <c r="G680" s="5">
        <v>11</v>
      </c>
      <c r="H680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680" s="57">
        <v>28.327045999999999</v>
      </c>
      <c r="J680" s="34">
        <v>5.3925049999999999</v>
      </c>
      <c r="K680" s="34">
        <f t="shared" si="84"/>
        <v>33.719550999999996</v>
      </c>
      <c r="L680" s="67">
        <f t="shared" si="85"/>
        <v>1.2365259764588333E-3</v>
      </c>
      <c r="M680" s="34">
        <v>49.424000999999997</v>
      </c>
      <c r="N680" s="79">
        <f t="shared" si="86"/>
        <v>9.2557387211736049E-4</v>
      </c>
      <c r="O680" s="80">
        <v>5137</v>
      </c>
      <c r="P680" s="68">
        <f>Table14[[#This Row],[Customer Regisered on MB]]/$O$1</f>
        <v>1.7394578593731111E-3</v>
      </c>
      <c r="Q680" s="194">
        <v>83</v>
      </c>
      <c r="R680" s="107">
        <v>147</v>
      </c>
      <c r="S680" s="107">
        <v>10</v>
      </c>
      <c r="T680" s="107">
        <v>12</v>
      </c>
      <c r="U680" s="195">
        <v>0</v>
      </c>
      <c r="V680" s="16">
        <f>SUM(Table14[[#This Row],[MB Registration]:[Standalone upsell + Rnwl]])</f>
        <v>252</v>
      </c>
      <c r="W680" s="8">
        <v>261</v>
      </c>
      <c r="X680" s="9">
        <f t="shared" si="87"/>
        <v>-3.5714285714285809E-2</v>
      </c>
      <c r="Y680" s="8">
        <f t="shared" si="88"/>
        <v>-9</v>
      </c>
      <c r="Z680" s="42" t="str">
        <f t="shared" si="89"/>
        <v>D. 240-500</v>
      </c>
      <c r="AA680" s="197">
        <v>261</v>
      </c>
      <c r="AB680" s="85">
        <f>IFERROR(Table14[[#This Row],[Phone number available]]/Table14[[#This Row],[Distinct leads]],0)</f>
        <v>1</v>
      </c>
      <c r="AC680" s="84">
        <v>178</v>
      </c>
      <c r="AD680" s="100">
        <f>IFERROR(Table14[[#This Row],[Email available]]/Table14[[#This Row],[Distinct leads]],0)</f>
        <v>0.68199233716475094</v>
      </c>
      <c r="AE680" s="81">
        <v>26</v>
      </c>
      <c r="AF680" s="102">
        <f>IFERROR(Table14[[#This Row],[HNI (as per customer segmentation)]]/Table14[[#This Row],[Phone number available]],0)</f>
        <v>9.9616858237547887E-2</v>
      </c>
      <c r="AG680" s="18">
        <v>92</v>
      </c>
      <c r="AH680" s="9">
        <f>IFERROR(Table14[[#This Row],[MB Registered]]/Table14[[#This Row],[Phone number available]],0)</f>
        <v>0.35249042145593867</v>
      </c>
      <c r="AI680" s="18">
        <v>105</v>
      </c>
      <c r="AJ680" s="9">
        <f>IFERROR(Table14[[#This Row],[IB Registered]]/Table14[[#This Row],[Phone number available]],0)</f>
        <v>0.40229885057471265</v>
      </c>
      <c r="AK680" s="18">
        <v>217</v>
      </c>
      <c r="AL680" s="9">
        <f>IFERROR(Table14[[#This Row],[MB Eligible]]/Table14[[#This Row],[Phone number available]],0)</f>
        <v>0.83141762452107282</v>
      </c>
      <c r="AM680" s="18">
        <v>167</v>
      </c>
      <c r="AN680" s="82">
        <f>IFERROR(Table14[[#This Row],[IB Eligible]]/Table14[[#This Row],[Phone number available]],0)</f>
        <v>0.63984674329501912</v>
      </c>
      <c r="AO680" s="98">
        <f>Table14[[#This Row],[Phone number available]]/$AT$2</f>
        <v>0.453125</v>
      </c>
    </row>
    <row r="681" spans="1:41" x14ac:dyDescent="0.35">
      <c r="A681" s="11">
        <v>717</v>
      </c>
      <c r="B681" s="5" t="s">
        <v>174</v>
      </c>
      <c r="C681" s="5" t="s">
        <v>343</v>
      </c>
      <c r="D681" s="5" t="s">
        <v>1012</v>
      </c>
      <c r="E681" s="6">
        <v>28394</v>
      </c>
      <c r="F681" s="7">
        <f t="shared" ca="1" si="83"/>
        <v>47</v>
      </c>
      <c r="G681" s="5">
        <v>5</v>
      </c>
      <c r="H68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81" s="57">
        <v>19.844207999999998</v>
      </c>
      <c r="J681" s="34">
        <v>0.55235000000000001</v>
      </c>
      <c r="K681" s="34">
        <f t="shared" si="84"/>
        <v>20.396557999999999</v>
      </c>
      <c r="L681" s="67">
        <f t="shared" si="85"/>
        <v>7.4795995348067449E-4</v>
      </c>
      <c r="M681" s="34">
        <v>47.705711999999998</v>
      </c>
      <c r="N681" s="79">
        <f t="shared" si="86"/>
        <v>8.9339510530431622E-4</v>
      </c>
      <c r="O681" s="80">
        <v>2103</v>
      </c>
      <c r="P681" s="68">
        <f>Table14[[#This Row],[Customer Regisered on MB]]/$O$1</f>
        <v>7.1210431735675543E-4</v>
      </c>
      <c r="Q681" s="194">
        <v>59</v>
      </c>
      <c r="R681" s="107">
        <v>236</v>
      </c>
      <c r="S681" s="107">
        <v>7</v>
      </c>
      <c r="T681" s="107">
        <v>15</v>
      </c>
      <c r="U681" s="195">
        <v>0</v>
      </c>
      <c r="V681" s="16">
        <f>SUM(Table14[[#This Row],[MB Registration]:[Standalone upsell + Rnwl]])</f>
        <v>317</v>
      </c>
      <c r="W681" s="8">
        <v>316</v>
      </c>
      <c r="X681" s="9">
        <f t="shared" si="87"/>
        <v>3.154574132492094E-3</v>
      </c>
      <c r="Y681" s="8">
        <f t="shared" si="88"/>
        <v>1</v>
      </c>
      <c r="Z681" s="42" t="str">
        <f t="shared" si="89"/>
        <v>D. 240-500</v>
      </c>
      <c r="AA681" s="197">
        <v>316</v>
      </c>
      <c r="AB681" s="85">
        <f>IFERROR(Table14[[#This Row],[Phone number available]]/Table14[[#This Row],[Distinct leads]],0)</f>
        <v>1</v>
      </c>
      <c r="AC681" s="84">
        <v>103</v>
      </c>
      <c r="AD681" s="100">
        <f>IFERROR(Table14[[#This Row],[Email available]]/Table14[[#This Row],[Distinct leads]],0)</f>
        <v>0.32594936708860761</v>
      </c>
      <c r="AE681" s="81">
        <v>19</v>
      </c>
      <c r="AF681" s="102">
        <f>IFERROR(Table14[[#This Row],[HNI (as per customer segmentation)]]/Table14[[#This Row],[Phone number available]],0)</f>
        <v>6.0126582278481014E-2</v>
      </c>
      <c r="AG681" s="18">
        <v>127</v>
      </c>
      <c r="AH681" s="9">
        <f>IFERROR(Table14[[#This Row],[MB Registered]]/Table14[[#This Row],[Phone number available]],0)</f>
        <v>0.40189873417721517</v>
      </c>
      <c r="AI681" s="18">
        <v>41</v>
      </c>
      <c r="AJ681" s="9">
        <f>IFERROR(Table14[[#This Row],[IB Registered]]/Table14[[#This Row],[Phone number available]],0)</f>
        <v>0.12974683544303797</v>
      </c>
      <c r="AK681" s="18">
        <v>229</v>
      </c>
      <c r="AL681" s="9">
        <f>IFERROR(Table14[[#This Row],[MB Eligible]]/Table14[[#This Row],[Phone number available]],0)</f>
        <v>0.72468354430379744</v>
      </c>
      <c r="AM681" s="18">
        <v>87</v>
      </c>
      <c r="AN681" s="82">
        <f>IFERROR(Table14[[#This Row],[IB Eligible]]/Table14[[#This Row],[Phone number available]],0)</f>
        <v>0.27531645569620256</v>
      </c>
      <c r="AO681" s="98">
        <f>Table14[[#This Row],[Phone number available]]/$AT$2</f>
        <v>0.54861111111111116</v>
      </c>
    </row>
    <row r="682" spans="1:41" x14ac:dyDescent="0.35">
      <c r="A682" s="11">
        <v>718</v>
      </c>
      <c r="B682" s="5" t="s">
        <v>181</v>
      </c>
      <c r="C682" s="5" t="s">
        <v>343</v>
      </c>
      <c r="D682" s="5" t="s">
        <v>1013</v>
      </c>
      <c r="E682" s="6">
        <v>28373</v>
      </c>
      <c r="F682" s="7">
        <f t="shared" ca="1" si="83"/>
        <v>47</v>
      </c>
      <c r="G682" s="5">
        <v>7</v>
      </c>
      <c r="H68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82" s="57">
        <v>41.076197999999998</v>
      </c>
      <c r="J682" s="34">
        <v>2.901513</v>
      </c>
      <c r="K682" s="34">
        <f t="shared" si="84"/>
        <v>43.977710999999999</v>
      </c>
      <c r="L682" s="67">
        <f t="shared" si="85"/>
        <v>1.6127018428181141E-3</v>
      </c>
      <c r="M682" s="34">
        <v>45.260497999999998</v>
      </c>
      <c r="N682" s="79">
        <f t="shared" si="86"/>
        <v>8.4760305803287868E-4</v>
      </c>
      <c r="O682" s="80">
        <v>1588</v>
      </c>
      <c r="P682" s="68">
        <f>Table14[[#This Row],[Customer Regisered on MB]]/$O$1</f>
        <v>5.3771833379102603E-4</v>
      </c>
      <c r="Q682" s="194">
        <v>57</v>
      </c>
      <c r="R682" s="107">
        <v>191</v>
      </c>
      <c r="S682" s="107">
        <v>13</v>
      </c>
      <c r="T682" s="107">
        <v>35</v>
      </c>
      <c r="U682" s="195">
        <v>0</v>
      </c>
      <c r="V682" s="16">
        <f>SUM(Table14[[#This Row],[MB Registration]:[Standalone upsell + Rnwl]])</f>
        <v>296</v>
      </c>
      <c r="W682" s="8">
        <v>290</v>
      </c>
      <c r="X682" s="9">
        <f t="shared" si="87"/>
        <v>2.0270270270270285E-2</v>
      </c>
      <c r="Y682" s="8">
        <f t="shared" si="88"/>
        <v>6</v>
      </c>
      <c r="Z682" s="42" t="str">
        <f t="shared" si="89"/>
        <v>D. 240-500</v>
      </c>
      <c r="AA682" s="197">
        <v>290</v>
      </c>
      <c r="AB682" s="85">
        <f>IFERROR(Table14[[#This Row],[Phone number available]]/Table14[[#This Row],[Distinct leads]],0)</f>
        <v>1</v>
      </c>
      <c r="AC682" s="84">
        <v>82</v>
      </c>
      <c r="AD682" s="100">
        <f>IFERROR(Table14[[#This Row],[Email available]]/Table14[[#This Row],[Distinct leads]],0)</f>
        <v>0.28275862068965518</v>
      </c>
      <c r="AE682" s="81">
        <v>7</v>
      </c>
      <c r="AF682" s="102">
        <f>IFERROR(Table14[[#This Row],[HNI (as per customer segmentation)]]/Table14[[#This Row],[Phone number available]],0)</f>
        <v>2.4137931034482758E-2</v>
      </c>
      <c r="AG682" s="18">
        <v>80</v>
      </c>
      <c r="AH682" s="9">
        <f>IFERROR(Table14[[#This Row],[MB Registered]]/Table14[[#This Row],[Phone number available]],0)</f>
        <v>0.27586206896551724</v>
      </c>
      <c r="AI682" s="18">
        <v>26</v>
      </c>
      <c r="AJ682" s="9">
        <f>IFERROR(Table14[[#This Row],[IB Registered]]/Table14[[#This Row],[Phone number available]],0)</f>
        <v>8.9655172413793102E-2</v>
      </c>
      <c r="AK682" s="18">
        <v>219</v>
      </c>
      <c r="AL682" s="9">
        <f>IFERROR(Table14[[#This Row],[MB Eligible]]/Table14[[#This Row],[Phone number available]],0)</f>
        <v>0.7551724137931034</v>
      </c>
      <c r="AM682" s="18">
        <v>80</v>
      </c>
      <c r="AN682" s="82">
        <f>IFERROR(Table14[[#This Row],[IB Eligible]]/Table14[[#This Row],[Phone number available]],0)</f>
        <v>0.27586206896551724</v>
      </c>
      <c r="AO682" s="98">
        <f>Table14[[#This Row],[Phone number available]]/$AT$2</f>
        <v>0.50347222222222221</v>
      </c>
    </row>
    <row r="683" spans="1:41" x14ac:dyDescent="0.35">
      <c r="A683" s="11">
        <v>719</v>
      </c>
      <c r="B683" s="5" t="s">
        <v>188</v>
      </c>
      <c r="C683" s="5" t="s">
        <v>343</v>
      </c>
      <c r="D683" s="5" t="s">
        <v>1014</v>
      </c>
      <c r="E683" s="6">
        <v>28487</v>
      </c>
      <c r="F683" s="7">
        <f t="shared" ca="1" si="83"/>
        <v>47</v>
      </c>
      <c r="G683" s="5">
        <v>7</v>
      </c>
      <c r="H68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83" s="57">
        <v>23.183133000000002</v>
      </c>
      <c r="J683" s="34">
        <v>1.3199270000000001</v>
      </c>
      <c r="K683" s="34">
        <f t="shared" si="84"/>
        <v>24.503060000000001</v>
      </c>
      <c r="L683" s="67">
        <f t="shared" si="85"/>
        <v>8.9854904036917296E-4</v>
      </c>
      <c r="M683" s="34">
        <v>17.839794999999999</v>
      </c>
      <c r="N683" s="79">
        <f t="shared" si="86"/>
        <v>3.3408966902396121E-4</v>
      </c>
      <c r="O683" s="80">
        <v>2510</v>
      </c>
      <c r="P683" s="68">
        <f>Table14[[#This Row],[Customer Regisered on MB]]/$O$1</f>
        <v>8.4992003640773001E-4</v>
      </c>
      <c r="Q683" s="194">
        <v>119</v>
      </c>
      <c r="R683" s="107">
        <v>84</v>
      </c>
      <c r="S683" s="107">
        <v>3</v>
      </c>
      <c r="T683" s="107">
        <v>15</v>
      </c>
      <c r="U683" s="195">
        <v>0</v>
      </c>
      <c r="V683" s="16">
        <f>SUM(Table14[[#This Row],[MB Registration]:[Standalone upsell + Rnwl]])</f>
        <v>221</v>
      </c>
      <c r="W683" s="8">
        <v>223</v>
      </c>
      <c r="X683" s="9">
        <f t="shared" si="87"/>
        <v>-9.0497737556560764E-3</v>
      </c>
      <c r="Y683" s="8">
        <f t="shared" si="88"/>
        <v>-2</v>
      </c>
      <c r="Z683" s="42" t="str">
        <f t="shared" si="89"/>
        <v>C. 100-250</v>
      </c>
      <c r="AA683" s="197">
        <v>223</v>
      </c>
      <c r="AB683" s="85">
        <f>IFERROR(Table14[[#This Row],[Phone number available]]/Table14[[#This Row],[Distinct leads]],0)</f>
        <v>1</v>
      </c>
      <c r="AC683" s="84">
        <v>40</v>
      </c>
      <c r="AD683" s="100">
        <f>IFERROR(Table14[[#This Row],[Email available]]/Table14[[#This Row],[Distinct leads]],0)</f>
        <v>0.17937219730941703</v>
      </c>
      <c r="AE683" s="81">
        <v>3</v>
      </c>
      <c r="AF683" s="102">
        <f>IFERROR(Table14[[#This Row],[HNI (as per customer segmentation)]]/Table14[[#This Row],[Phone number available]],0)</f>
        <v>1.3452914798206279E-2</v>
      </c>
      <c r="AG683" s="18">
        <v>50</v>
      </c>
      <c r="AH683" s="9">
        <f>IFERROR(Table14[[#This Row],[MB Registered]]/Table14[[#This Row],[Phone number available]],0)</f>
        <v>0.22421524663677131</v>
      </c>
      <c r="AI683" s="18">
        <v>16</v>
      </c>
      <c r="AJ683" s="9">
        <f>IFERROR(Table14[[#This Row],[IB Registered]]/Table14[[#This Row],[Phone number available]],0)</f>
        <v>7.1748878923766815E-2</v>
      </c>
      <c r="AK683" s="18">
        <v>187</v>
      </c>
      <c r="AL683" s="9">
        <f>IFERROR(Table14[[#This Row],[MB Eligible]]/Table14[[#This Row],[Phone number available]],0)</f>
        <v>0.83856502242152464</v>
      </c>
      <c r="AM683" s="18">
        <v>45</v>
      </c>
      <c r="AN683" s="82">
        <f>IFERROR(Table14[[#This Row],[IB Eligible]]/Table14[[#This Row],[Phone number available]],0)</f>
        <v>0.20179372197309417</v>
      </c>
      <c r="AO683" s="98">
        <f>Table14[[#This Row],[Phone number available]]/$AT$2</f>
        <v>0.38715277777777779</v>
      </c>
    </row>
    <row r="684" spans="1:41" x14ac:dyDescent="0.35">
      <c r="A684" s="11">
        <v>720</v>
      </c>
      <c r="B684" s="5" t="s">
        <v>316</v>
      </c>
      <c r="C684" s="5" t="s">
        <v>356</v>
      </c>
      <c r="D684" s="5" t="s">
        <v>1015</v>
      </c>
      <c r="E684" s="6">
        <v>28629</v>
      </c>
      <c r="F684" s="7">
        <f t="shared" ca="1" si="83"/>
        <v>47</v>
      </c>
      <c r="G684" s="5">
        <v>8</v>
      </c>
      <c r="H68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84" s="57">
        <v>18.002780999999999</v>
      </c>
      <c r="J684" s="34">
        <v>41.728490999999998</v>
      </c>
      <c r="K684" s="34">
        <f t="shared" si="84"/>
        <v>59.731271999999997</v>
      </c>
      <c r="L684" s="67">
        <f t="shared" si="85"/>
        <v>2.1903989597882897E-3</v>
      </c>
      <c r="M684" s="34">
        <v>83.839575999999994</v>
      </c>
      <c r="N684" s="79">
        <f t="shared" si="86"/>
        <v>1.5700817300282454E-3</v>
      </c>
      <c r="O684" s="80">
        <v>5635</v>
      </c>
      <c r="P684" s="68">
        <f>Table14[[#This Row],[Customer Regisered on MB]]/$O$1</f>
        <v>1.9080874124133699E-3</v>
      </c>
      <c r="Q684" s="194">
        <v>21</v>
      </c>
      <c r="R684" s="107">
        <v>217</v>
      </c>
      <c r="S684" s="107">
        <v>56</v>
      </c>
      <c r="T684" s="107">
        <v>11</v>
      </c>
      <c r="U684" s="195">
        <v>0</v>
      </c>
      <c r="V684" s="16">
        <f>SUM(Table14[[#This Row],[MB Registration]:[Standalone upsell + Rnwl]])</f>
        <v>305</v>
      </c>
      <c r="W684" s="8">
        <v>295</v>
      </c>
      <c r="X684" s="9">
        <f t="shared" si="87"/>
        <v>3.2786885245901676E-2</v>
      </c>
      <c r="Y684" s="8">
        <f t="shared" si="88"/>
        <v>10</v>
      </c>
      <c r="Z684" s="42" t="str">
        <f t="shared" si="89"/>
        <v>D. 240-500</v>
      </c>
      <c r="AA684" s="197">
        <v>295</v>
      </c>
      <c r="AB684" s="85">
        <f>IFERROR(Table14[[#This Row],[Phone number available]]/Table14[[#This Row],[Distinct leads]],0)</f>
        <v>1</v>
      </c>
      <c r="AC684" s="84">
        <v>170</v>
      </c>
      <c r="AD684" s="100">
        <f>IFERROR(Table14[[#This Row],[Email available]]/Table14[[#This Row],[Distinct leads]],0)</f>
        <v>0.57627118644067798</v>
      </c>
      <c r="AE684" s="81">
        <v>13</v>
      </c>
      <c r="AF684" s="102">
        <f>IFERROR(Table14[[#This Row],[HNI (as per customer segmentation)]]/Table14[[#This Row],[Phone number available]],0)</f>
        <v>4.4067796610169491E-2</v>
      </c>
      <c r="AG684" s="18">
        <v>218</v>
      </c>
      <c r="AH684" s="9">
        <f>IFERROR(Table14[[#This Row],[MB Registered]]/Table14[[#This Row],[Phone number available]],0)</f>
        <v>0.73898305084745763</v>
      </c>
      <c r="AI684" s="18">
        <v>66</v>
      </c>
      <c r="AJ684" s="9">
        <f>IFERROR(Table14[[#This Row],[IB Registered]]/Table14[[#This Row],[Phone number available]],0)</f>
        <v>0.22372881355932203</v>
      </c>
      <c r="AK684" s="18">
        <v>239</v>
      </c>
      <c r="AL684" s="9">
        <f>IFERROR(Table14[[#This Row],[MB Eligible]]/Table14[[#This Row],[Phone number available]],0)</f>
        <v>0.81016949152542372</v>
      </c>
      <c r="AM684" s="18">
        <v>158</v>
      </c>
      <c r="AN684" s="82">
        <f>IFERROR(Table14[[#This Row],[IB Eligible]]/Table14[[#This Row],[Phone number available]],0)</f>
        <v>0.53559322033898304</v>
      </c>
      <c r="AO684" s="98">
        <f>Table14[[#This Row],[Phone number available]]/$AT$2</f>
        <v>0.51215277777777779</v>
      </c>
    </row>
    <row r="685" spans="1:41" x14ac:dyDescent="0.35">
      <c r="A685" s="11">
        <v>721</v>
      </c>
      <c r="B685" s="5" t="s">
        <v>314</v>
      </c>
      <c r="C685" s="5" t="s">
        <v>340</v>
      </c>
      <c r="D685" s="5" t="s">
        <v>1016</v>
      </c>
      <c r="E685" s="6">
        <v>28670</v>
      </c>
      <c r="F685" s="7">
        <f t="shared" ca="1" si="83"/>
        <v>46</v>
      </c>
      <c r="G685" s="5">
        <v>10</v>
      </c>
      <c r="H685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685" s="57">
        <v>26.104987999999999</v>
      </c>
      <c r="J685" s="34">
        <v>8.9009540000000005</v>
      </c>
      <c r="K685" s="34">
        <f t="shared" si="84"/>
        <v>35.005941999999997</v>
      </c>
      <c r="L685" s="67">
        <f t="shared" si="85"/>
        <v>1.2836990804952085E-3</v>
      </c>
      <c r="M685" s="34">
        <v>85.585628</v>
      </c>
      <c r="N685" s="79">
        <f t="shared" si="86"/>
        <v>1.6027804204996677E-3</v>
      </c>
      <c r="O685" s="80">
        <v>3571</v>
      </c>
      <c r="P685" s="68">
        <f>Table14[[#This Row],[Customer Regisered on MB]]/$O$1</f>
        <v>1.2091890239091648E-3</v>
      </c>
      <c r="Q685" s="194">
        <v>145</v>
      </c>
      <c r="R685" s="107">
        <v>104</v>
      </c>
      <c r="S685" s="107">
        <v>10</v>
      </c>
      <c r="T685" s="107">
        <v>14</v>
      </c>
      <c r="U685" s="195">
        <v>0</v>
      </c>
      <c r="V685" s="16">
        <f>SUM(Table14[[#This Row],[MB Registration]:[Standalone upsell + Rnwl]])</f>
        <v>273</v>
      </c>
      <c r="W685" s="8">
        <v>278</v>
      </c>
      <c r="X685" s="9">
        <f t="shared" si="87"/>
        <v>-1.831501831501825E-2</v>
      </c>
      <c r="Y685" s="8">
        <f t="shared" si="88"/>
        <v>-5</v>
      </c>
      <c r="Z685" s="42" t="str">
        <f t="shared" si="89"/>
        <v>D. 240-500</v>
      </c>
      <c r="AA685" s="197">
        <v>278</v>
      </c>
      <c r="AB685" s="85">
        <f>IFERROR(Table14[[#This Row],[Phone number available]]/Table14[[#This Row],[Distinct leads]],0)</f>
        <v>1</v>
      </c>
      <c r="AC685" s="84">
        <v>127</v>
      </c>
      <c r="AD685" s="100">
        <f>IFERROR(Table14[[#This Row],[Email available]]/Table14[[#This Row],[Distinct leads]],0)</f>
        <v>0.45683453237410071</v>
      </c>
      <c r="AE685" s="81">
        <v>41</v>
      </c>
      <c r="AF685" s="102">
        <f>IFERROR(Table14[[#This Row],[HNI (as per customer segmentation)]]/Table14[[#This Row],[Phone number available]],0)</f>
        <v>0.14748201438848921</v>
      </c>
      <c r="AG685" s="18">
        <v>57</v>
      </c>
      <c r="AH685" s="9">
        <f>IFERROR(Table14[[#This Row],[MB Registered]]/Table14[[#This Row],[Phone number available]],0)</f>
        <v>0.20503597122302158</v>
      </c>
      <c r="AI685" s="18">
        <v>61</v>
      </c>
      <c r="AJ685" s="9">
        <f>IFERROR(Table14[[#This Row],[IB Registered]]/Table14[[#This Row],[Phone number available]],0)</f>
        <v>0.21942446043165467</v>
      </c>
      <c r="AK685" s="18">
        <v>236</v>
      </c>
      <c r="AL685" s="9">
        <f>IFERROR(Table14[[#This Row],[MB Eligible]]/Table14[[#This Row],[Phone number available]],0)</f>
        <v>0.84892086330935257</v>
      </c>
      <c r="AM685" s="18">
        <v>108</v>
      </c>
      <c r="AN685" s="82">
        <f>IFERROR(Table14[[#This Row],[IB Eligible]]/Table14[[#This Row],[Phone number available]],0)</f>
        <v>0.38848920863309355</v>
      </c>
      <c r="AO685" s="98">
        <f>Table14[[#This Row],[Phone number available]]/$AT$2</f>
        <v>0.4826388888888889</v>
      </c>
    </row>
    <row r="686" spans="1:41" x14ac:dyDescent="0.35">
      <c r="A686" s="11">
        <v>722</v>
      </c>
      <c r="B686" s="5" t="s">
        <v>188</v>
      </c>
      <c r="C686" s="5" t="s">
        <v>343</v>
      </c>
      <c r="D686" s="5" t="s">
        <v>1017</v>
      </c>
      <c r="E686" s="6">
        <v>28963</v>
      </c>
      <c r="F686" s="7">
        <f t="shared" ca="1" si="83"/>
        <v>46</v>
      </c>
      <c r="G686" s="5">
        <v>3</v>
      </c>
      <c r="H686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86" s="57">
        <v>12.659103999999999</v>
      </c>
      <c r="J686" s="34">
        <v>0.164656</v>
      </c>
      <c r="K686" s="34">
        <f t="shared" si="84"/>
        <v>12.82376</v>
      </c>
      <c r="L686" s="67">
        <f t="shared" si="85"/>
        <v>4.7025870409347182E-4</v>
      </c>
      <c r="M686" s="34">
        <v>7.3162390000000004</v>
      </c>
      <c r="N686" s="79">
        <f t="shared" si="86"/>
        <v>1.3701277766982171E-4</v>
      </c>
      <c r="O686" s="80">
        <v>504</v>
      </c>
      <c r="P686" s="68">
        <f>Table14[[#This Row],[Customer Regisered on MB]]/$O$1</f>
        <v>1.7066123440218962E-4</v>
      </c>
      <c r="Q686" s="194">
        <v>24</v>
      </c>
      <c r="R686" s="107">
        <v>29</v>
      </c>
      <c r="S686" s="107">
        <v>4</v>
      </c>
      <c r="T686" s="107">
        <v>5</v>
      </c>
      <c r="U686" s="195">
        <v>0</v>
      </c>
      <c r="V686" s="16">
        <f>SUM(Table14[[#This Row],[MB Registration]:[Standalone upsell + Rnwl]])</f>
        <v>62</v>
      </c>
      <c r="W686" s="8">
        <v>63</v>
      </c>
      <c r="X686" s="9">
        <f t="shared" si="87"/>
        <v>-1.6129032258064502E-2</v>
      </c>
      <c r="Y686" s="8">
        <f t="shared" si="88"/>
        <v>-1</v>
      </c>
      <c r="Z686" s="42" t="str">
        <f t="shared" si="89"/>
        <v>B. 50-100</v>
      </c>
      <c r="AA686" s="197">
        <v>63</v>
      </c>
      <c r="AB686" s="85">
        <f>IFERROR(Table14[[#This Row],[Phone number available]]/Table14[[#This Row],[Distinct leads]],0)</f>
        <v>1</v>
      </c>
      <c r="AC686" s="84">
        <v>10</v>
      </c>
      <c r="AD686" s="100">
        <f>IFERROR(Table14[[#This Row],[Email available]]/Table14[[#This Row],[Distinct leads]],0)</f>
        <v>0.15873015873015872</v>
      </c>
      <c r="AE686" s="81">
        <v>0</v>
      </c>
      <c r="AF686" s="102">
        <f>IFERROR(Table14[[#This Row],[HNI (as per customer segmentation)]]/Table14[[#This Row],[Phone number available]],0)</f>
        <v>0</v>
      </c>
      <c r="AG686" s="18">
        <v>17</v>
      </c>
      <c r="AH686" s="9">
        <f>IFERROR(Table14[[#This Row],[MB Registered]]/Table14[[#This Row],[Phone number available]],0)</f>
        <v>0.26984126984126983</v>
      </c>
      <c r="AI686" s="18">
        <v>7</v>
      </c>
      <c r="AJ686" s="9">
        <f>IFERROR(Table14[[#This Row],[IB Registered]]/Table14[[#This Row],[Phone number available]],0)</f>
        <v>0.1111111111111111</v>
      </c>
      <c r="AK686" s="18">
        <v>51</v>
      </c>
      <c r="AL686" s="9">
        <f>IFERROR(Table14[[#This Row],[MB Eligible]]/Table14[[#This Row],[Phone number available]],0)</f>
        <v>0.80952380952380953</v>
      </c>
      <c r="AM686" s="18">
        <v>10</v>
      </c>
      <c r="AN686" s="82">
        <f>IFERROR(Table14[[#This Row],[IB Eligible]]/Table14[[#This Row],[Phone number available]],0)</f>
        <v>0.15873015873015872</v>
      </c>
      <c r="AO686" s="98">
        <f>Table14[[#This Row],[Phone number available]]/$AT$2</f>
        <v>0.109375</v>
      </c>
    </row>
    <row r="687" spans="1:41" x14ac:dyDescent="0.35">
      <c r="A687" s="11">
        <v>723</v>
      </c>
      <c r="B687" s="5" t="s">
        <v>174</v>
      </c>
      <c r="C687" s="5" t="s">
        <v>343</v>
      </c>
      <c r="D687" s="5" t="s">
        <v>1018</v>
      </c>
      <c r="E687" s="6">
        <v>30581</v>
      </c>
      <c r="F687" s="7">
        <f t="shared" ca="1" si="83"/>
        <v>41</v>
      </c>
      <c r="G687" s="5">
        <v>5</v>
      </c>
      <c r="H68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87" s="57">
        <v>16.277718</v>
      </c>
      <c r="J687" s="34">
        <v>0.36174200000000001</v>
      </c>
      <c r="K687" s="34">
        <f t="shared" si="84"/>
        <v>16.63946</v>
      </c>
      <c r="L687" s="67">
        <f t="shared" si="85"/>
        <v>6.1018382256180408E-4</v>
      </c>
      <c r="M687" s="34">
        <v>28.308441999999999</v>
      </c>
      <c r="N687" s="79">
        <f t="shared" si="86"/>
        <v>5.3013826775274054E-4</v>
      </c>
      <c r="O687" s="80">
        <v>951</v>
      </c>
      <c r="P687" s="68">
        <f>Table14[[#This Row],[Customer Regisered on MB]]/$O$1</f>
        <v>3.2202149586603635E-4</v>
      </c>
      <c r="Q687" s="194">
        <v>45</v>
      </c>
      <c r="R687" s="107">
        <v>116</v>
      </c>
      <c r="S687" s="107">
        <v>0</v>
      </c>
      <c r="T687" s="107">
        <v>17</v>
      </c>
      <c r="U687" s="195">
        <v>0</v>
      </c>
      <c r="V687" s="16">
        <f>SUM(Table14[[#This Row],[MB Registration]:[Standalone upsell + Rnwl]])</f>
        <v>178</v>
      </c>
      <c r="W687" s="8">
        <v>175</v>
      </c>
      <c r="X687" s="9">
        <f t="shared" si="87"/>
        <v>1.6853932584269704E-2</v>
      </c>
      <c r="Y687" s="8">
        <f t="shared" si="88"/>
        <v>3</v>
      </c>
      <c r="Z687" s="42" t="str">
        <f t="shared" si="89"/>
        <v>C. 100-250</v>
      </c>
      <c r="AA687" s="197">
        <v>175</v>
      </c>
      <c r="AB687" s="85">
        <f>IFERROR(Table14[[#This Row],[Phone number available]]/Table14[[#This Row],[Distinct leads]],0)</f>
        <v>1</v>
      </c>
      <c r="AC687" s="84">
        <v>32</v>
      </c>
      <c r="AD687" s="100">
        <f>IFERROR(Table14[[#This Row],[Email available]]/Table14[[#This Row],[Distinct leads]],0)</f>
        <v>0.18285714285714286</v>
      </c>
      <c r="AE687" s="81">
        <v>6</v>
      </c>
      <c r="AF687" s="102">
        <f>IFERROR(Table14[[#This Row],[HNI (as per customer segmentation)]]/Table14[[#This Row],[Phone number available]],0)</f>
        <v>3.4285714285714287E-2</v>
      </c>
      <c r="AG687" s="18">
        <v>36</v>
      </c>
      <c r="AH687" s="9">
        <f>IFERROR(Table14[[#This Row],[MB Registered]]/Table14[[#This Row],[Phone number available]],0)</f>
        <v>0.20571428571428571</v>
      </c>
      <c r="AI687" s="18">
        <v>12</v>
      </c>
      <c r="AJ687" s="9">
        <f>IFERROR(Table14[[#This Row],[IB Registered]]/Table14[[#This Row],[Phone number available]],0)</f>
        <v>6.8571428571428575E-2</v>
      </c>
      <c r="AK687" s="18">
        <v>120</v>
      </c>
      <c r="AL687" s="9">
        <f>IFERROR(Table14[[#This Row],[MB Eligible]]/Table14[[#This Row],[Phone number available]],0)</f>
        <v>0.68571428571428572</v>
      </c>
      <c r="AM687" s="18">
        <v>29</v>
      </c>
      <c r="AN687" s="82">
        <f>IFERROR(Table14[[#This Row],[IB Eligible]]/Table14[[#This Row],[Phone number available]],0)</f>
        <v>0.1657142857142857</v>
      </c>
      <c r="AO687" s="98">
        <f>Table14[[#This Row],[Phone number available]]/$AT$2</f>
        <v>0.30381944444444442</v>
      </c>
    </row>
    <row r="688" spans="1:41" x14ac:dyDescent="0.35">
      <c r="A688" s="11">
        <v>724</v>
      </c>
      <c r="B688" s="5" t="s">
        <v>188</v>
      </c>
      <c r="C688" s="5" t="s">
        <v>356</v>
      </c>
      <c r="D688" s="5" t="s">
        <v>1019</v>
      </c>
      <c r="E688" s="6">
        <v>30672</v>
      </c>
      <c r="F688" s="7">
        <f t="shared" ca="1" si="83"/>
        <v>41</v>
      </c>
      <c r="G688" s="5">
        <v>9</v>
      </c>
      <c r="H68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88" s="57">
        <v>48.205638999999998</v>
      </c>
      <c r="J688" s="34">
        <v>12.206728999999999</v>
      </c>
      <c r="K688" s="34">
        <f t="shared" si="84"/>
        <v>60.412368000000001</v>
      </c>
      <c r="L688" s="67">
        <f t="shared" si="85"/>
        <v>2.2153753569076405E-3</v>
      </c>
      <c r="M688" s="34">
        <v>108.229164</v>
      </c>
      <c r="N688" s="79">
        <f t="shared" si="86"/>
        <v>2.0268307780162281E-3</v>
      </c>
      <c r="O688" s="80">
        <v>2897</v>
      </c>
      <c r="P688" s="68">
        <f>Table14[[#This Row],[Customer Regisered on MB]]/$O$1</f>
        <v>9.8096348425226855E-4</v>
      </c>
      <c r="Q688" s="194">
        <v>20</v>
      </c>
      <c r="R688" s="107">
        <v>202</v>
      </c>
      <c r="S688" s="107">
        <v>10</v>
      </c>
      <c r="T688" s="107">
        <v>8</v>
      </c>
      <c r="U688" s="195">
        <v>0</v>
      </c>
      <c r="V688" s="16">
        <f>SUM(Table14[[#This Row],[MB Registration]:[Standalone upsell + Rnwl]])</f>
        <v>240</v>
      </c>
      <c r="W688" s="8">
        <v>250</v>
      </c>
      <c r="X688" s="9">
        <f t="shared" si="87"/>
        <v>-4.1666666666666741E-2</v>
      </c>
      <c r="Y688" s="8">
        <f t="shared" si="88"/>
        <v>-10</v>
      </c>
      <c r="Z688" s="42" t="str">
        <f t="shared" si="89"/>
        <v>D. 240-500</v>
      </c>
      <c r="AA688" s="197">
        <v>247</v>
      </c>
      <c r="AB688" s="85">
        <f>IFERROR(Table14[[#This Row],[Phone number available]]/Table14[[#This Row],[Distinct leads]],0)</f>
        <v>0.98799999999999999</v>
      </c>
      <c r="AC688" s="84">
        <v>97</v>
      </c>
      <c r="AD688" s="100">
        <f>IFERROR(Table14[[#This Row],[Email available]]/Table14[[#This Row],[Distinct leads]],0)</f>
        <v>0.38800000000000001</v>
      </c>
      <c r="AE688" s="81">
        <v>7</v>
      </c>
      <c r="AF688" s="102">
        <f>IFERROR(Table14[[#This Row],[HNI (as per customer segmentation)]]/Table14[[#This Row],[Phone number available]],0)</f>
        <v>2.8340080971659919E-2</v>
      </c>
      <c r="AG688" s="18">
        <v>140</v>
      </c>
      <c r="AH688" s="9">
        <f>IFERROR(Table14[[#This Row],[MB Registered]]/Table14[[#This Row],[Phone number available]],0)</f>
        <v>0.5668016194331984</v>
      </c>
      <c r="AI688" s="18">
        <v>28</v>
      </c>
      <c r="AJ688" s="9">
        <f>IFERROR(Table14[[#This Row],[IB Registered]]/Table14[[#This Row],[Phone number available]],0)</f>
        <v>0.11336032388663968</v>
      </c>
      <c r="AK688" s="18">
        <v>169</v>
      </c>
      <c r="AL688" s="9">
        <f>IFERROR(Table14[[#This Row],[MB Eligible]]/Table14[[#This Row],[Phone number available]],0)</f>
        <v>0.68421052631578949</v>
      </c>
      <c r="AM688" s="18">
        <v>75</v>
      </c>
      <c r="AN688" s="82">
        <f>IFERROR(Table14[[#This Row],[IB Eligible]]/Table14[[#This Row],[Phone number available]],0)</f>
        <v>0.30364372469635625</v>
      </c>
      <c r="AO688" s="98">
        <f>Table14[[#This Row],[Phone number available]]/$AT$2</f>
        <v>0.42881944444444442</v>
      </c>
    </row>
    <row r="689" spans="1:41" x14ac:dyDescent="0.35">
      <c r="A689" s="11">
        <v>726</v>
      </c>
      <c r="B689" s="5" t="s">
        <v>311</v>
      </c>
      <c r="C689" s="5" t="s">
        <v>340</v>
      </c>
      <c r="D689" s="5" t="s">
        <v>1020</v>
      </c>
      <c r="E689" s="6">
        <v>32898</v>
      </c>
      <c r="F689" s="7">
        <f t="shared" ca="1" si="83"/>
        <v>35</v>
      </c>
      <c r="G689" s="5">
        <v>6</v>
      </c>
      <c r="H68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89" s="57">
        <v>20.486888</v>
      </c>
      <c r="J689" s="34">
        <v>6.8554449999999996</v>
      </c>
      <c r="K689" s="34">
        <f t="shared" si="84"/>
        <v>27.342333</v>
      </c>
      <c r="L689" s="67">
        <f t="shared" si="85"/>
        <v>1.0026677108330294E-3</v>
      </c>
      <c r="M689" s="34">
        <v>26.956060999999998</v>
      </c>
      <c r="N689" s="79">
        <f t="shared" si="86"/>
        <v>5.0481193857214771E-4</v>
      </c>
      <c r="O689" s="80">
        <v>2950</v>
      </c>
      <c r="P689" s="68">
        <f>Table14[[#This Row],[Customer Regisered on MB]]/$O$1</f>
        <v>9.9891000294932415E-4</v>
      </c>
      <c r="Q689" s="194">
        <v>59</v>
      </c>
      <c r="R689" s="107">
        <v>118</v>
      </c>
      <c r="S689" s="107">
        <v>14</v>
      </c>
      <c r="T689" s="107">
        <v>8</v>
      </c>
      <c r="U689" s="195">
        <v>0</v>
      </c>
      <c r="V689" s="16">
        <f>SUM(Table14[[#This Row],[MB Registration]:[Standalone upsell + Rnwl]])</f>
        <v>199</v>
      </c>
      <c r="W689" s="8">
        <v>202</v>
      </c>
      <c r="X689" s="9">
        <f t="shared" si="87"/>
        <v>-1.5075376884422065E-2</v>
      </c>
      <c r="Y689" s="8">
        <f t="shared" si="88"/>
        <v>-3</v>
      </c>
      <c r="Z689" s="42" t="str">
        <f t="shared" si="89"/>
        <v>C. 100-250</v>
      </c>
      <c r="AA689" s="197">
        <v>202</v>
      </c>
      <c r="AB689" s="85">
        <f>IFERROR(Table14[[#This Row],[Phone number available]]/Table14[[#This Row],[Distinct leads]],0)</f>
        <v>1</v>
      </c>
      <c r="AC689" s="84">
        <v>93</v>
      </c>
      <c r="AD689" s="100">
        <f>IFERROR(Table14[[#This Row],[Email available]]/Table14[[#This Row],[Distinct leads]],0)</f>
        <v>0.46039603960396042</v>
      </c>
      <c r="AE689" s="81">
        <v>6</v>
      </c>
      <c r="AF689" s="102">
        <f>IFERROR(Table14[[#This Row],[HNI (as per customer segmentation)]]/Table14[[#This Row],[Phone number available]],0)</f>
        <v>2.9702970297029702E-2</v>
      </c>
      <c r="AG689" s="18">
        <v>81</v>
      </c>
      <c r="AH689" s="9">
        <f>IFERROR(Table14[[#This Row],[MB Registered]]/Table14[[#This Row],[Phone number available]],0)</f>
        <v>0.40099009900990101</v>
      </c>
      <c r="AI689" s="18">
        <v>35</v>
      </c>
      <c r="AJ689" s="9">
        <f>IFERROR(Table14[[#This Row],[IB Registered]]/Table14[[#This Row],[Phone number available]],0)</f>
        <v>0.17326732673267325</v>
      </c>
      <c r="AK689" s="18">
        <v>166</v>
      </c>
      <c r="AL689" s="9">
        <f>IFERROR(Table14[[#This Row],[MB Eligible]]/Table14[[#This Row],[Phone number available]],0)</f>
        <v>0.82178217821782173</v>
      </c>
      <c r="AM689" s="18">
        <v>84</v>
      </c>
      <c r="AN689" s="82">
        <f>IFERROR(Table14[[#This Row],[IB Eligible]]/Table14[[#This Row],[Phone number available]],0)</f>
        <v>0.41584158415841582</v>
      </c>
      <c r="AO689" s="98">
        <f>Table14[[#This Row],[Phone number available]]/$AT$2</f>
        <v>0.35069444444444442</v>
      </c>
    </row>
    <row r="690" spans="1:41" x14ac:dyDescent="0.35">
      <c r="A690" s="11">
        <v>727</v>
      </c>
      <c r="B690" s="5" t="s">
        <v>222</v>
      </c>
      <c r="C690" s="5" t="s">
        <v>175</v>
      </c>
      <c r="D690" s="5" t="s">
        <v>1021</v>
      </c>
      <c r="E690" s="6">
        <v>35131</v>
      </c>
      <c r="F690" s="7">
        <f t="shared" ca="1" si="83"/>
        <v>29</v>
      </c>
      <c r="G690" s="5">
        <v>8</v>
      </c>
      <c r="H69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90" s="57">
        <v>37.443969000000003</v>
      </c>
      <c r="J690" s="34">
        <v>5.6034680000000003</v>
      </c>
      <c r="K690" s="34">
        <f t="shared" si="84"/>
        <v>43.047437000000002</v>
      </c>
      <c r="L690" s="67">
        <f t="shared" si="85"/>
        <v>1.5785878664420865E-3</v>
      </c>
      <c r="M690" s="34">
        <v>37.083796999999997</v>
      </c>
      <c r="N690" s="79">
        <f t="shared" si="86"/>
        <v>6.944762238513259E-4</v>
      </c>
      <c r="O690" s="80">
        <v>3273</v>
      </c>
      <c r="P690" s="68">
        <f>Table14[[#This Row],[Customer Regisered on MB]]/$O$1</f>
        <v>1.108282182933267E-3</v>
      </c>
      <c r="Q690" s="194">
        <v>288</v>
      </c>
      <c r="R690" s="107">
        <v>123</v>
      </c>
      <c r="S690" s="107">
        <v>58</v>
      </c>
      <c r="T690" s="107">
        <v>11</v>
      </c>
      <c r="U690" s="195">
        <v>0</v>
      </c>
      <c r="V690" s="16">
        <f>SUM(Table14[[#This Row],[MB Registration]:[Standalone upsell + Rnwl]])</f>
        <v>480</v>
      </c>
      <c r="W690" s="8">
        <v>489</v>
      </c>
      <c r="X690" s="9">
        <f t="shared" si="87"/>
        <v>-1.8750000000000044E-2</v>
      </c>
      <c r="Y690" s="8">
        <f t="shared" si="88"/>
        <v>-9</v>
      </c>
      <c r="Z690" s="42" t="str">
        <f t="shared" si="89"/>
        <v>D. 240-500</v>
      </c>
      <c r="AA690" s="197">
        <v>489</v>
      </c>
      <c r="AB690" s="85">
        <f>IFERROR(Table14[[#This Row],[Phone number available]]/Table14[[#This Row],[Distinct leads]],0)</f>
        <v>1</v>
      </c>
      <c r="AC690" s="84">
        <v>97</v>
      </c>
      <c r="AD690" s="100">
        <f>IFERROR(Table14[[#This Row],[Email available]]/Table14[[#This Row],[Distinct leads]],0)</f>
        <v>0.19836400817995911</v>
      </c>
      <c r="AE690" s="81">
        <v>10</v>
      </c>
      <c r="AF690" s="102">
        <f>IFERROR(Table14[[#This Row],[HNI (as per customer segmentation)]]/Table14[[#This Row],[Phone number available]],0)</f>
        <v>2.0449897750511249E-2</v>
      </c>
      <c r="AG690" s="18">
        <v>114</v>
      </c>
      <c r="AH690" s="9">
        <f>IFERROR(Table14[[#This Row],[MB Registered]]/Table14[[#This Row],[Phone number available]],0)</f>
        <v>0.23312883435582821</v>
      </c>
      <c r="AI690" s="18">
        <v>48</v>
      </c>
      <c r="AJ690" s="9">
        <f>IFERROR(Table14[[#This Row],[IB Registered]]/Table14[[#This Row],[Phone number available]],0)</f>
        <v>9.815950920245399E-2</v>
      </c>
      <c r="AK690" s="18">
        <v>429</v>
      </c>
      <c r="AL690" s="9">
        <f>IFERROR(Table14[[#This Row],[MB Eligible]]/Table14[[#This Row],[Phone number available]],0)</f>
        <v>0.87730061349693256</v>
      </c>
      <c r="AM690" s="18">
        <v>105</v>
      </c>
      <c r="AN690" s="82">
        <f>IFERROR(Table14[[#This Row],[IB Eligible]]/Table14[[#This Row],[Phone number available]],0)</f>
        <v>0.21472392638036811</v>
      </c>
      <c r="AO690" s="98">
        <f>Table14[[#This Row],[Phone number available]]/$AT$2</f>
        <v>0.84895833333333337</v>
      </c>
    </row>
    <row r="691" spans="1:41" x14ac:dyDescent="0.35">
      <c r="A691" s="11">
        <v>728</v>
      </c>
      <c r="B691" s="5" t="s">
        <v>184</v>
      </c>
      <c r="C691" s="5" t="s">
        <v>175</v>
      </c>
      <c r="D691" s="5" t="s">
        <v>211</v>
      </c>
      <c r="E691" s="6">
        <v>35154</v>
      </c>
      <c r="F691" s="7">
        <f t="shared" ca="1" si="83"/>
        <v>29</v>
      </c>
      <c r="G691" s="5">
        <v>5</v>
      </c>
      <c r="H69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91" s="57">
        <v>42.633882999999997</v>
      </c>
      <c r="J691" s="34">
        <v>3.6527500000000002</v>
      </c>
      <c r="K691" s="34">
        <f t="shared" si="84"/>
        <v>46.286632999999995</v>
      </c>
      <c r="L691" s="67">
        <f t="shared" si="85"/>
        <v>1.6973720696137581E-3</v>
      </c>
      <c r="M691" s="34">
        <v>53.455368</v>
      </c>
      <c r="N691" s="79">
        <f t="shared" si="86"/>
        <v>1.0010701469761311E-3</v>
      </c>
      <c r="O691" s="80">
        <v>2562</v>
      </c>
      <c r="P691" s="68">
        <f>Table14[[#This Row],[Customer Regisered on MB]]/$O$1</f>
        <v>8.675279415444638E-4</v>
      </c>
      <c r="Q691" s="194">
        <v>169</v>
      </c>
      <c r="R691" s="107">
        <v>191</v>
      </c>
      <c r="S691" s="107">
        <v>3</v>
      </c>
      <c r="T691" s="107">
        <v>12</v>
      </c>
      <c r="U691" s="195">
        <v>0</v>
      </c>
      <c r="V691" s="16">
        <f>SUM(Table14[[#This Row],[MB Registration]:[Standalone upsell + Rnwl]])</f>
        <v>375</v>
      </c>
      <c r="W691" s="8">
        <v>378</v>
      </c>
      <c r="X691" s="9">
        <f t="shared" si="87"/>
        <v>-8.0000000000000071E-3</v>
      </c>
      <c r="Y691" s="8">
        <f t="shared" si="88"/>
        <v>-3</v>
      </c>
      <c r="Z691" s="42" t="str">
        <f t="shared" si="89"/>
        <v>D. 240-500</v>
      </c>
      <c r="AA691" s="197">
        <v>377</v>
      </c>
      <c r="AB691" s="85">
        <f>IFERROR(Table14[[#This Row],[Phone number available]]/Table14[[#This Row],[Distinct leads]],0)</f>
        <v>0.99735449735449733</v>
      </c>
      <c r="AC691" s="84">
        <v>79</v>
      </c>
      <c r="AD691" s="100">
        <f>IFERROR(Table14[[#This Row],[Email available]]/Table14[[#This Row],[Distinct leads]],0)</f>
        <v>0.20899470899470898</v>
      </c>
      <c r="AE691" s="81">
        <v>7</v>
      </c>
      <c r="AF691" s="102">
        <f>IFERROR(Table14[[#This Row],[HNI (as per customer segmentation)]]/Table14[[#This Row],[Phone number available]],0)</f>
        <v>1.8567639257294429E-2</v>
      </c>
      <c r="AG691" s="18">
        <v>81</v>
      </c>
      <c r="AH691" s="9">
        <f>IFERROR(Table14[[#This Row],[MB Registered]]/Table14[[#This Row],[Phone number available]],0)</f>
        <v>0.21485411140583555</v>
      </c>
      <c r="AI691" s="18">
        <v>37</v>
      </c>
      <c r="AJ691" s="9">
        <f>IFERROR(Table14[[#This Row],[IB Registered]]/Table14[[#This Row],[Phone number available]],0)</f>
        <v>9.8143236074270557E-2</v>
      </c>
      <c r="AK691" s="18">
        <v>293</v>
      </c>
      <c r="AL691" s="9">
        <f>IFERROR(Table14[[#This Row],[MB Eligible]]/Table14[[#This Row],[Phone number available]],0)</f>
        <v>0.77718832891246681</v>
      </c>
      <c r="AM691" s="18">
        <v>77</v>
      </c>
      <c r="AN691" s="82">
        <f>IFERROR(Table14[[#This Row],[IB Eligible]]/Table14[[#This Row],[Phone number available]],0)</f>
        <v>0.20424403183023873</v>
      </c>
      <c r="AO691" s="98">
        <f>Table14[[#This Row],[Phone number available]]/$AT$2</f>
        <v>0.65451388888888884</v>
      </c>
    </row>
    <row r="692" spans="1:41" x14ac:dyDescent="0.35">
      <c r="A692" s="11">
        <v>729</v>
      </c>
      <c r="B692" s="5" t="s">
        <v>316</v>
      </c>
      <c r="C692" s="5" t="s">
        <v>356</v>
      </c>
      <c r="D692" s="5" t="s">
        <v>1022</v>
      </c>
      <c r="E692" s="6">
        <v>35877</v>
      </c>
      <c r="F692" s="7">
        <f t="shared" ca="1" si="83"/>
        <v>27</v>
      </c>
      <c r="G692" s="5">
        <v>7</v>
      </c>
      <c r="H69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92" s="57">
        <v>12.519707</v>
      </c>
      <c r="J692" s="34">
        <v>3.9486729999999999</v>
      </c>
      <c r="K692" s="34">
        <f t="shared" si="84"/>
        <v>16.46838</v>
      </c>
      <c r="L692" s="67">
        <f t="shared" si="85"/>
        <v>6.0391016654388798E-4</v>
      </c>
      <c r="M692" s="34">
        <v>30.309149000000001</v>
      </c>
      <c r="N692" s="79">
        <f t="shared" si="86"/>
        <v>5.6760593705297211E-4</v>
      </c>
      <c r="O692" s="80">
        <v>3732</v>
      </c>
      <c r="P692" s="68">
        <f>Table14[[#This Row],[Customer Regisered on MB]]/$O$1</f>
        <v>1.2637058071209755E-3</v>
      </c>
      <c r="Q692" s="194">
        <v>52</v>
      </c>
      <c r="R692" s="107">
        <v>175</v>
      </c>
      <c r="S692" s="107">
        <v>15</v>
      </c>
      <c r="T692" s="107">
        <v>19</v>
      </c>
      <c r="U692" s="195">
        <v>0</v>
      </c>
      <c r="V692" s="16">
        <f>SUM(Table14[[#This Row],[MB Registration]:[Standalone upsell + Rnwl]])</f>
        <v>261</v>
      </c>
      <c r="W692" s="8">
        <v>262</v>
      </c>
      <c r="X692" s="9">
        <f t="shared" si="87"/>
        <v>-3.8314176245211051E-3</v>
      </c>
      <c r="Y692" s="8">
        <f t="shared" si="88"/>
        <v>-1</v>
      </c>
      <c r="Z692" s="42" t="str">
        <f t="shared" si="89"/>
        <v>D. 240-500</v>
      </c>
      <c r="AA692" s="197">
        <v>262</v>
      </c>
      <c r="AB692" s="85">
        <f>IFERROR(Table14[[#This Row],[Phone number available]]/Table14[[#This Row],[Distinct leads]],0)</f>
        <v>1</v>
      </c>
      <c r="AC692" s="84">
        <v>104</v>
      </c>
      <c r="AD692" s="100">
        <f>IFERROR(Table14[[#This Row],[Email available]]/Table14[[#This Row],[Distinct leads]],0)</f>
        <v>0.39694656488549618</v>
      </c>
      <c r="AE692" s="81">
        <v>18</v>
      </c>
      <c r="AF692" s="102">
        <f>IFERROR(Table14[[#This Row],[HNI (as per customer segmentation)]]/Table14[[#This Row],[Phone number available]],0)</f>
        <v>6.8702290076335881E-2</v>
      </c>
      <c r="AG692" s="18">
        <v>141</v>
      </c>
      <c r="AH692" s="9">
        <f>IFERROR(Table14[[#This Row],[MB Registered]]/Table14[[#This Row],[Phone number available]],0)</f>
        <v>0.53816793893129766</v>
      </c>
      <c r="AI692" s="18">
        <v>38</v>
      </c>
      <c r="AJ692" s="9">
        <f>IFERROR(Table14[[#This Row],[IB Registered]]/Table14[[#This Row],[Phone number available]],0)</f>
        <v>0.14503816793893129</v>
      </c>
      <c r="AK692" s="18">
        <v>205</v>
      </c>
      <c r="AL692" s="9">
        <f>IFERROR(Table14[[#This Row],[MB Eligible]]/Table14[[#This Row],[Phone number available]],0)</f>
        <v>0.78244274809160308</v>
      </c>
      <c r="AM692" s="18">
        <v>98</v>
      </c>
      <c r="AN692" s="82">
        <f>IFERROR(Table14[[#This Row],[IB Eligible]]/Table14[[#This Row],[Phone number available]],0)</f>
        <v>0.37404580152671757</v>
      </c>
      <c r="AO692" s="98">
        <f>Table14[[#This Row],[Phone number available]]/$AT$2</f>
        <v>0.4548611111111111</v>
      </c>
    </row>
    <row r="693" spans="1:41" x14ac:dyDescent="0.35">
      <c r="A693" s="11">
        <v>730</v>
      </c>
      <c r="B693" s="5" t="s">
        <v>213</v>
      </c>
      <c r="C693" s="5" t="s">
        <v>356</v>
      </c>
      <c r="D693" s="5" t="s">
        <v>1023</v>
      </c>
      <c r="E693" s="6">
        <v>36181</v>
      </c>
      <c r="F693" s="7">
        <f t="shared" ca="1" si="83"/>
        <v>26</v>
      </c>
      <c r="G693" s="5">
        <v>7</v>
      </c>
      <c r="H69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93" s="57">
        <v>32.189644999999999</v>
      </c>
      <c r="J693" s="34">
        <v>4.8041330000000002</v>
      </c>
      <c r="K693" s="34">
        <f t="shared" si="84"/>
        <v>36.993777999999999</v>
      </c>
      <c r="L693" s="67">
        <f t="shared" si="85"/>
        <v>1.356594797610185E-3</v>
      </c>
      <c r="M693" s="34">
        <v>68.252590999999995</v>
      </c>
      <c r="N693" s="79">
        <f t="shared" si="86"/>
        <v>1.2781809172817172E-3</v>
      </c>
      <c r="O693" s="80">
        <v>3606</v>
      </c>
      <c r="P693" s="68">
        <f>Table14[[#This Row],[Customer Regisered on MB]]/$O$1</f>
        <v>1.2210404985204281E-3</v>
      </c>
      <c r="Q693" s="194">
        <v>92</v>
      </c>
      <c r="R693" s="107">
        <v>207</v>
      </c>
      <c r="S693" s="107">
        <v>15</v>
      </c>
      <c r="T693" s="107">
        <v>29</v>
      </c>
      <c r="U693" s="195">
        <v>0</v>
      </c>
      <c r="V693" s="16">
        <f>SUM(Table14[[#This Row],[MB Registration]:[Standalone upsell + Rnwl]])</f>
        <v>343</v>
      </c>
      <c r="W693" s="8">
        <v>336</v>
      </c>
      <c r="X693" s="9">
        <f t="shared" si="87"/>
        <v>2.0408163265306145E-2</v>
      </c>
      <c r="Y693" s="8">
        <f t="shared" si="88"/>
        <v>7</v>
      </c>
      <c r="Z693" s="42" t="str">
        <f t="shared" si="89"/>
        <v>D. 240-500</v>
      </c>
      <c r="AA693" s="197">
        <v>336</v>
      </c>
      <c r="AB693" s="85">
        <f>IFERROR(Table14[[#This Row],[Phone number available]]/Table14[[#This Row],[Distinct leads]],0)</f>
        <v>1</v>
      </c>
      <c r="AC693" s="84">
        <v>226</v>
      </c>
      <c r="AD693" s="100">
        <f>IFERROR(Table14[[#This Row],[Email available]]/Table14[[#This Row],[Distinct leads]],0)</f>
        <v>0.67261904761904767</v>
      </c>
      <c r="AE693" s="81">
        <v>45</v>
      </c>
      <c r="AF693" s="102">
        <f>IFERROR(Table14[[#This Row],[HNI (as per customer segmentation)]]/Table14[[#This Row],[Phone number available]],0)</f>
        <v>0.13392857142857142</v>
      </c>
      <c r="AG693" s="18">
        <v>117</v>
      </c>
      <c r="AH693" s="9">
        <f>IFERROR(Table14[[#This Row],[MB Registered]]/Table14[[#This Row],[Phone number available]],0)</f>
        <v>0.3482142857142857</v>
      </c>
      <c r="AI693" s="18">
        <v>101</v>
      </c>
      <c r="AJ693" s="9">
        <f>IFERROR(Table14[[#This Row],[IB Registered]]/Table14[[#This Row],[Phone number available]],0)</f>
        <v>0.30059523809523808</v>
      </c>
      <c r="AK693" s="18">
        <v>251</v>
      </c>
      <c r="AL693" s="9">
        <f>IFERROR(Table14[[#This Row],[MB Eligible]]/Table14[[#This Row],[Phone number available]],0)</f>
        <v>0.74702380952380953</v>
      </c>
      <c r="AM693" s="18">
        <v>197</v>
      </c>
      <c r="AN693" s="82">
        <f>IFERROR(Table14[[#This Row],[IB Eligible]]/Table14[[#This Row],[Phone number available]],0)</f>
        <v>0.58630952380952384</v>
      </c>
      <c r="AO693" s="98">
        <f>Table14[[#This Row],[Phone number available]]/$AT$2</f>
        <v>0.58333333333333337</v>
      </c>
    </row>
    <row r="694" spans="1:41" x14ac:dyDescent="0.35">
      <c r="A694" s="11">
        <v>731</v>
      </c>
      <c r="B694" s="5" t="s">
        <v>179</v>
      </c>
      <c r="C694" s="5" t="s">
        <v>175</v>
      </c>
      <c r="D694" s="5" t="s">
        <v>1024</v>
      </c>
      <c r="E694" s="6">
        <v>43097</v>
      </c>
      <c r="F694" s="7">
        <f t="shared" ca="1" si="83"/>
        <v>7</v>
      </c>
      <c r="G694" s="5">
        <v>4</v>
      </c>
      <c r="H694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694" s="57">
        <v>13.451577</v>
      </c>
      <c r="J694" s="34">
        <v>0.47040799999999999</v>
      </c>
      <c r="K694" s="34">
        <f t="shared" si="84"/>
        <v>13.921985000000001</v>
      </c>
      <c r="L694" s="67">
        <f t="shared" si="85"/>
        <v>5.1053159326973937E-4</v>
      </c>
      <c r="M694" s="34">
        <v>56.876365</v>
      </c>
      <c r="N694" s="79">
        <f t="shared" si="86"/>
        <v>1.0651358918718525E-3</v>
      </c>
      <c r="O694" s="80">
        <v>1774</v>
      </c>
      <c r="P694" s="68">
        <f>Table14[[#This Row],[Customer Regisered on MB]]/$O$1</f>
        <v>6.0070045601088163E-4</v>
      </c>
      <c r="Q694" s="194">
        <v>22</v>
      </c>
      <c r="R694" s="107">
        <v>55</v>
      </c>
      <c r="S694" s="107">
        <v>5</v>
      </c>
      <c r="T694" s="107">
        <v>2</v>
      </c>
      <c r="U694" s="195">
        <v>0</v>
      </c>
      <c r="V694" s="16">
        <f>SUM(Table14[[#This Row],[MB Registration]:[Standalone upsell + Rnwl]])</f>
        <v>84</v>
      </c>
      <c r="W694" s="8">
        <v>81</v>
      </c>
      <c r="X694" s="9">
        <f t="shared" si="87"/>
        <v>3.5714285714285698E-2</v>
      </c>
      <c r="Y694" s="8">
        <f t="shared" si="88"/>
        <v>3</v>
      </c>
      <c r="Z694" s="42" t="str">
        <f t="shared" si="89"/>
        <v>B. 50-100</v>
      </c>
      <c r="AA694" s="197">
        <v>81</v>
      </c>
      <c r="AB694" s="85">
        <f>IFERROR(Table14[[#This Row],[Phone number available]]/Table14[[#This Row],[Distinct leads]],0)</f>
        <v>1</v>
      </c>
      <c r="AC694" s="84">
        <v>36</v>
      </c>
      <c r="AD694" s="100">
        <f>IFERROR(Table14[[#This Row],[Email available]]/Table14[[#This Row],[Distinct leads]],0)</f>
        <v>0.44444444444444442</v>
      </c>
      <c r="AE694" s="81">
        <v>9</v>
      </c>
      <c r="AF694" s="102">
        <f>IFERROR(Table14[[#This Row],[HNI (as per customer segmentation)]]/Table14[[#This Row],[Phone number available]],0)</f>
        <v>0.1111111111111111</v>
      </c>
      <c r="AG694" s="18">
        <v>40</v>
      </c>
      <c r="AH694" s="9">
        <f>IFERROR(Table14[[#This Row],[MB Registered]]/Table14[[#This Row],[Phone number available]],0)</f>
        <v>0.49382716049382713</v>
      </c>
      <c r="AI694" s="18">
        <v>11</v>
      </c>
      <c r="AJ694" s="9">
        <f>IFERROR(Table14[[#This Row],[IB Registered]]/Table14[[#This Row],[Phone number available]],0)</f>
        <v>0.13580246913580246</v>
      </c>
      <c r="AK694" s="18">
        <v>64</v>
      </c>
      <c r="AL694" s="9">
        <f>IFERROR(Table14[[#This Row],[MB Eligible]]/Table14[[#This Row],[Phone number available]],0)</f>
        <v>0.79012345679012341</v>
      </c>
      <c r="AM694" s="18">
        <v>31</v>
      </c>
      <c r="AN694" s="82">
        <f>IFERROR(Table14[[#This Row],[IB Eligible]]/Table14[[#This Row],[Phone number available]],0)</f>
        <v>0.38271604938271603</v>
      </c>
      <c r="AO694" s="98">
        <f>Table14[[#This Row],[Phone number available]]/$AT$2</f>
        <v>0.140625</v>
      </c>
    </row>
    <row r="695" spans="1:41" x14ac:dyDescent="0.35">
      <c r="A695" s="11">
        <v>732</v>
      </c>
      <c r="B695" s="5" t="s">
        <v>188</v>
      </c>
      <c r="C695" s="5" t="s">
        <v>356</v>
      </c>
      <c r="D695" s="5" t="s">
        <v>1025</v>
      </c>
      <c r="E695" s="6">
        <v>36840</v>
      </c>
      <c r="F695" s="7">
        <f t="shared" ca="1" si="83"/>
        <v>24</v>
      </c>
      <c r="G695" s="5">
        <v>8</v>
      </c>
      <c r="H69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95" s="57">
        <v>61.983307000000003</v>
      </c>
      <c r="J695" s="34">
        <v>4.2471569999999996</v>
      </c>
      <c r="K695" s="34">
        <f t="shared" si="84"/>
        <v>66.230463999999998</v>
      </c>
      <c r="L695" s="67">
        <f t="shared" si="85"/>
        <v>2.4287301206626869E-3</v>
      </c>
      <c r="M695" s="34">
        <v>160.18395799999999</v>
      </c>
      <c r="N695" s="79">
        <f t="shared" si="86"/>
        <v>2.9997993537015477E-3</v>
      </c>
      <c r="O695" s="80">
        <v>6545</v>
      </c>
      <c r="P695" s="68">
        <f>Table14[[#This Row],[Customer Regisered on MB]]/$O$1</f>
        <v>2.2162257523062122E-3</v>
      </c>
      <c r="Q695" s="194">
        <v>254</v>
      </c>
      <c r="R695" s="107">
        <v>692</v>
      </c>
      <c r="S695" s="107">
        <v>20</v>
      </c>
      <c r="T695" s="107">
        <v>29</v>
      </c>
      <c r="U695" s="195">
        <v>4</v>
      </c>
      <c r="V695" s="16">
        <f>SUM(Table14[[#This Row],[MB Registration]:[Standalone upsell + Rnwl]])</f>
        <v>999</v>
      </c>
      <c r="W695" s="8">
        <v>1011</v>
      </c>
      <c r="X695" s="9">
        <f t="shared" si="87"/>
        <v>-1.2012012012011963E-2</v>
      </c>
      <c r="Y695" s="8">
        <f t="shared" si="88"/>
        <v>-12</v>
      </c>
      <c r="Z695" s="42" t="str">
        <f t="shared" si="89"/>
        <v>G. Above 1000</v>
      </c>
      <c r="AA695" s="197">
        <v>1011</v>
      </c>
      <c r="AB695" s="85">
        <f>IFERROR(Table14[[#This Row],[Phone number available]]/Table14[[#This Row],[Distinct leads]],0)</f>
        <v>1</v>
      </c>
      <c r="AC695" s="84">
        <v>598</v>
      </c>
      <c r="AD695" s="100">
        <f>IFERROR(Table14[[#This Row],[Email available]]/Table14[[#This Row],[Distinct leads]],0)</f>
        <v>0.59149357072205733</v>
      </c>
      <c r="AE695" s="81">
        <v>38</v>
      </c>
      <c r="AF695" s="102">
        <f>IFERROR(Table14[[#This Row],[HNI (as per customer segmentation)]]/Table14[[#This Row],[Phone number available]],0)</f>
        <v>3.7586547972304651E-2</v>
      </c>
      <c r="AG695" s="18">
        <v>407</v>
      </c>
      <c r="AH695" s="9">
        <f>IFERROR(Table14[[#This Row],[MB Registered]]/Table14[[#This Row],[Phone number available]],0)</f>
        <v>0.40257171117705243</v>
      </c>
      <c r="AI695" s="18">
        <v>168</v>
      </c>
      <c r="AJ695" s="9">
        <f>IFERROR(Table14[[#This Row],[IB Registered]]/Table14[[#This Row],[Phone number available]],0)</f>
        <v>0.16617210682492581</v>
      </c>
      <c r="AK695" s="18">
        <v>754</v>
      </c>
      <c r="AL695" s="9">
        <f>IFERROR(Table14[[#This Row],[MB Eligible]]/Table14[[#This Row],[Phone number available]],0)</f>
        <v>0.74579624134520273</v>
      </c>
      <c r="AM695" s="18">
        <v>441</v>
      </c>
      <c r="AN695" s="82">
        <f>IFERROR(Table14[[#This Row],[IB Eligible]]/Table14[[#This Row],[Phone number available]],0)</f>
        <v>0.43620178041543028</v>
      </c>
      <c r="AO695" s="98">
        <f>Table14[[#This Row],[Phone number available]]/$AT$2</f>
        <v>1.7552083333333333</v>
      </c>
    </row>
    <row r="696" spans="1:41" x14ac:dyDescent="0.35">
      <c r="A696" s="11">
        <v>733</v>
      </c>
      <c r="B696" s="5" t="s">
        <v>314</v>
      </c>
      <c r="C696" s="5" t="s">
        <v>340</v>
      </c>
      <c r="D696" s="5" t="s">
        <v>1026</v>
      </c>
      <c r="E696" s="6">
        <v>38076</v>
      </c>
      <c r="F696" s="7">
        <f t="shared" ca="1" si="83"/>
        <v>21</v>
      </c>
      <c r="G696" s="5">
        <v>7</v>
      </c>
      <c r="H69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96" s="57">
        <v>20.344144</v>
      </c>
      <c r="J696" s="34">
        <v>5.4270259999999997</v>
      </c>
      <c r="K696" s="34">
        <f t="shared" si="84"/>
        <v>25.771169999999998</v>
      </c>
      <c r="L696" s="67">
        <f t="shared" si="85"/>
        <v>9.4505176384871185E-4</v>
      </c>
      <c r="M696" s="34">
        <v>38.468679999999999</v>
      </c>
      <c r="N696" s="79">
        <f t="shared" si="86"/>
        <v>7.2041122496019024E-4</v>
      </c>
      <c r="O696" s="80">
        <v>3915</v>
      </c>
      <c r="P696" s="68">
        <f>Table14[[#This Row],[Customer Regisered on MB]]/$O$1</f>
        <v>1.3256720886598657E-3</v>
      </c>
      <c r="Q696" s="194">
        <v>31</v>
      </c>
      <c r="R696" s="107">
        <v>116</v>
      </c>
      <c r="S696" s="107">
        <v>21</v>
      </c>
      <c r="T696" s="107">
        <v>9</v>
      </c>
      <c r="U696" s="195">
        <v>0</v>
      </c>
      <c r="V696" s="16">
        <f>SUM(Table14[[#This Row],[MB Registration]:[Standalone upsell + Rnwl]])</f>
        <v>177</v>
      </c>
      <c r="W696" s="8">
        <v>178</v>
      </c>
      <c r="X696" s="9">
        <f t="shared" si="87"/>
        <v>-5.6497175141243527E-3</v>
      </c>
      <c r="Y696" s="8">
        <f t="shared" si="88"/>
        <v>-1</v>
      </c>
      <c r="Z696" s="42" t="str">
        <f t="shared" si="89"/>
        <v>C. 100-250</v>
      </c>
      <c r="AA696" s="197">
        <v>178</v>
      </c>
      <c r="AB696" s="85">
        <f>IFERROR(Table14[[#This Row],[Phone number available]]/Table14[[#This Row],[Distinct leads]],0)</f>
        <v>1</v>
      </c>
      <c r="AC696" s="84">
        <v>63</v>
      </c>
      <c r="AD696" s="100">
        <f>IFERROR(Table14[[#This Row],[Email available]]/Table14[[#This Row],[Distinct leads]],0)</f>
        <v>0.3539325842696629</v>
      </c>
      <c r="AE696" s="81">
        <v>15</v>
      </c>
      <c r="AF696" s="102">
        <f>IFERROR(Table14[[#This Row],[HNI (as per customer segmentation)]]/Table14[[#This Row],[Phone number available]],0)</f>
        <v>8.4269662921348312E-2</v>
      </c>
      <c r="AG696" s="18">
        <v>94</v>
      </c>
      <c r="AH696" s="9">
        <f>IFERROR(Table14[[#This Row],[MB Registered]]/Table14[[#This Row],[Phone number available]],0)</f>
        <v>0.5280898876404494</v>
      </c>
      <c r="AI696" s="18">
        <v>53</v>
      </c>
      <c r="AJ696" s="9">
        <f>IFERROR(Table14[[#This Row],[IB Registered]]/Table14[[#This Row],[Phone number available]],0)</f>
        <v>0.29775280898876405</v>
      </c>
      <c r="AK696" s="18">
        <v>130</v>
      </c>
      <c r="AL696" s="9">
        <f>IFERROR(Table14[[#This Row],[MB Eligible]]/Table14[[#This Row],[Phone number available]],0)</f>
        <v>0.7303370786516854</v>
      </c>
      <c r="AM696" s="18">
        <v>72</v>
      </c>
      <c r="AN696" s="82">
        <f>IFERROR(Table14[[#This Row],[IB Eligible]]/Table14[[#This Row],[Phone number available]],0)</f>
        <v>0.4044943820224719</v>
      </c>
      <c r="AO696" s="98">
        <f>Table14[[#This Row],[Phone number available]]/$AT$2</f>
        <v>0.30902777777777779</v>
      </c>
    </row>
    <row r="697" spans="1:41" x14ac:dyDescent="0.35">
      <c r="A697" s="11">
        <v>734</v>
      </c>
      <c r="B697" s="5" t="s">
        <v>179</v>
      </c>
      <c r="C697" s="5" t="s">
        <v>343</v>
      </c>
      <c r="D697" s="5" t="s">
        <v>1027</v>
      </c>
      <c r="E697" s="6">
        <v>39113</v>
      </c>
      <c r="F697" s="7">
        <f t="shared" ca="1" si="83"/>
        <v>18</v>
      </c>
      <c r="G697" s="5">
        <v>5</v>
      </c>
      <c r="H69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97" s="57">
        <v>16.367625</v>
      </c>
      <c r="J697" s="34">
        <v>1.1153470000000001</v>
      </c>
      <c r="K697" s="34">
        <f t="shared" si="84"/>
        <v>17.482972</v>
      </c>
      <c r="L697" s="67">
        <f t="shared" si="85"/>
        <v>6.411161591001745E-4</v>
      </c>
      <c r="M697" s="34">
        <v>17.088077999999999</v>
      </c>
      <c r="N697" s="79">
        <f t="shared" si="86"/>
        <v>3.2001210346170643E-4</v>
      </c>
      <c r="O697" s="80">
        <v>1915</v>
      </c>
      <c r="P697" s="68">
        <f>Table14[[#This Row],[Customer Regisered on MB]]/$O$1</f>
        <v>6.4844496801625621E-4</v>
      </c>
      <c r="Q697" s="194">
        <v>79</v>
      </c>
      <c r="R697" s="107">
        <v>93</v>
      </c>
      <c r="S697" s="107">
        <v>6</v>
      </c>
      <c r="T697" s="107">
        <v>7</v>
      </c>
      <c r="U697" s="195">
        <v>0</v>
      </c>
      <c r="V697" s="16">
        <f>SUM(Table14[[#This Row],[MB Registration]:[Standalone upsell + Rnwl]])</f>
        <v>185</v>
      </c>
      <c r="W697" s="8">
        <v>184</v>
      </c>
      <c r="X697" s="9">
        <f t="shared" si="87"/>
        <v>5.4054054054053502E-3</v>
      </c>
      <c r="Y697" s="8">
        <f t="shared" si="88"/>
        <v>1</v>
      </c>
      <c r="Z697" s="42" t="str">
        <f t="shared" si="89"/>
        <v>C. 100-250</v>
      </c>
      <c r="AA697" s="197">
        <v>184</v>
      </c>
      <c r="AB697" s="85">
        <f>IFERROR(Table14[[#This Row],[Phone number available]]/Table14[[#This Row],[Distinct leads]],0)</f>
        <v>1</v>
      </c>
      <c r="AC697" s="84">
        <v>32</v>
      </c>
      <c r="AD697" s="100">
        <f>IFERROR(Table14[[#This Row],[Email available]]/Table14[[#This Row],[Distinct leads]],0)</f>
        <v>0.17391304347826086</v>
      </c>
      <c r="AE697" s="81">
        <v>7</v>
      </c>
      <c r="AF697" s="102">
        <f>IFERROR(Table14[[#This Row],[HNI (as per customer segmentation)]]/Table14[[#This Row],[Phone number available]],0)</f>
        <v>3.8043478260869568E-2</v>
      </c>
      <c r="AG697" s="18">
        <v>47</v>
      </c>
      <c r="AH697" s="9">
        <f>IFERROR(Table14[[#This Row],[MB Registered]]/Table14[[#This Row],[Phone number available]],0)</f>
        <v>0.25543478260869568</v>
      </c>
      <c r="AI697" s="18">
        <v>12</v>
      </c>
      <c r="AJ697" s="9">
        <f>IFERROR(Table14[[#This Row],[IB Registered]]/Table14[[#This Row],[Phone number available]],0)</f>
        <v>6.5217391304347824E-2</v>
      </c>
      <c r="AK697" s="18">
        <v>145</v>
      </c>
      <c r="AL697" s="9">
        <f>IFERROR(Table14[[#This Row],[MB Eligible]]/Table14[[#This Row],[Phone number available]],0)</f>
        <v>0.78804347826086951</v>
      </c>
      <c r="AM697" s="18">
        <v>25</v>
      </c>
      <c r="AN697" s="82">
        <f>IFERROR(Table14[[#This Row],[IB Eligible]]/Table14[[#This Row],[Phone number available]],0)</f>
        <v>0.1358695652173913</v>
      </c>
      <c r="AO697" s="98">
        <f>Table14[[#This Row],[Phone number available]]/$AT$2</f>
        <v>0.31944444444444442</v>
      </c>
    </row>
    <row r="698" spans="1:41" x14ac:dyDescent="0.35">
      <c r="A698" s="11">
        <v>735</v>
      </c>
      <c r="B698" s="5" t="s">
        <v>315</v>
      </c>
      <c r="C698" s="5" t="s">
        <v>356</v>
      </c>
      <c r="D698" s="5" t="s">
        <v>1028</v>
      </c>
      <c r="E698" s="6">
        <v>39150</v>
      </c>
      <c r="F698" s="7">
        <f t="shared" ca="1" si="83"/>
        <v>18</v>
      </c>
      <c r="G698" s="5">
        <v>8</v>
      </c>
      <c r="H69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98" s="57">
        <v>19.829847999999998</v>
      </c>
      <c r="J698" s="34">
        <v>5.04</v>
      </c>
      <c r="K698" s="34">
        <f t="shared" si="84"/>
        <v>24.869847999999998</v>
      </c>
      <c r="L698" s="67">
        <f t="shared" si="85"/>
        <v>9.1199948310648519E-4</v>
      </c>
      <c r="M698" s="34">
        <v>47.697693999999998</v>
      </c>
      <c r="N698" s="79">
        <f t="shared" si="86"/>
        <v>8.9324495049781572E-4</v>
      </c>
      <c r="O698" s="80">
        <v>2993</v>
      </c>
      <c r="P698" s="68">
        <f>Table14[[#This Row],[Customer Regisered on MB]]/$O$1</f>
        <v>1.0134703860431617E-3</v>
      </c>
      <c r="Q698" s="194">
        <v>82</v>
      </c>
      <c r="R698" s="107">
        <v>131</v>
      </c>
      <c r="S698" s="107">
        <v>4</v>
      </c>
      <c r="T698" s="107">
        <v>10</v>
      </c>
      <c r="U698" s="195">
        <v>0</v>
      </c>
      <c r="V698" s="16">
        <f>SUM(Table14[[#This Row],[MB Registration]:[Standalone upsell + Rnwl]])</f>
        <v>227</v>
      </c>
      <c r="W698" s="8">
        <v>242</v>
      </c>
      <c r="X698" s="9">
        <f t="shared" si="87"/>
        <v>-6.6079295154185091E-2</v>
      </c>
      <c r="Y698" s="8">
        <f t="shared" si="88"/>
        <v>-15</v>
      </c>
      <c r="Z698" s="42" t="str">
        <f t="shared" si="89"/>
        <v>C. 100-250</v>
      </c>
      <c r="AA698" s="197">
        <v>242</v>
      </c>
      <c r="AB698" s="85">
        <f>IFERROR(Table14[[#This Row],[Phone number available]]/Table14[[#This Row],[Distinct leads]],0)</f>
        <v>1</v>
      </c>
      <c r="AC698" s="84">
        <v>137</v>
      </c>
      <c r="AD698" s="100">
        <f>IFERROR(Table14[[#This Row],[Email available]]/Table14[[#This Row],[Distinct leads]],0)</f>
        <v>0.56611570247933884</v>
      </c>
      <c r="AE698" s="81">
        <v>10</v>
      </c>
      <c r="AF698" s="102">
        <f>IFERROR(Table14[[#This Row],[HNI (as per customer segmentation)]]/Table14[[#This Row],[Phone number available]],0)</f>
        <v>4.1322314049586778E-2</v>
      </c>
      <c r="AG698" s="18">
        <v>90</v>
      </c>
      <c r="AH698" s="9">
        <f>IFERROR(Table14[[#This Row],[MB Registered]]/Table14[[#This Row],[Phone number available]],0)</f>
        <v>0.37190082644628097</v>
      </c>
      <c r="AI698" s="18">
        <v>54</v>
      </c>
      <c r="AJ698" s="9">
        <f>IFERROR(Table14[[#This Row],[IB Registered]]/Table14[[#This Row],[Phone number available]],0)</f>
        <v>0.2231404958677686</v>
      </c>
      <c r="AK698" s="18">
        <v>199</v>
      </c>
      <c r="AL698" s="9">
        <f>IFERROR(Table14[[#This Row],[MB Eligible]]/Table14[[#This Row],[Phone number available]],0)</f>
        <v>0.8223140495867769</v>
      </c>
      <c r="AM698" s="18">
        <v>124</v>
      </c>
      <c r="AN698" s="82">
        <f>IFERROR(Table14[[#This Row],[IB Eligible]]/Table14[[#This Row],[Phone number available]],0)</f>
        <v>0.51239669421487599</v>
      </c>
      <c r="AO698" s="98">
        <f>Table14[[#This Row],[Phone number available]]/$AT$2</f>
        <v>0.4201388888888889</v>
      </c>
    </row>
    <row r="699" spans="1:41" x14ac:dyDescent="0.35">
      <c r="A699" s="11">
        <v>736</v>
      </c>
      <c r="B699" s="5" t="s">
        <v>314</v>
      </c>
      <c r="C699" s="5" t="s">
        <v>340</v>
      </c>
      <c r="D699" s="5" t="s">
        <v>1029</v>
      </c>
      <c r="E699" s="6">
        <v>40203</v>
      </c>
      <c r="F699" s="7">
        <f t="shared" ca="1" si="83"/>
        <v>15</v>
      </c>
      <c r="G699" s="5">
        <v>7</v>
      </c>
      <c r="H69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699" s="57">
        <v>11.244101000000001</v>
      </c>
      <c r="J699" s="34">
        <v>22.804226</v>
      </c>
      <c r="K699" s="34">
        <f t="shared" si="84"/>
        <v>34.048327</v>
      </c>
      <c r="L699" s="67">
        <f t="shared" si="85"/>
        <v>1.2485824852906454E-3</v>
      </c>
      <c r="M699" s="34">
        <v>42.097220999999998</v>
      </c>
      <c r="N699" s="79">
        <f t="shared" si="86"/>
        <v>7.8836369087865359E-4</v>
      </c>
      <c r="O699" s="80">
        <v>5017</v>
      </c>
      <c r="P699" s="68">
        <f>Table14[[#This Row],[Customer Regisered on MB]]/$O$1</f>
        <v>1.6988242321344946E-3</v>
      </c>
      <c r="Q699" s="194">
        <v>12</v>
      </c>
      <c r="R699" s="107">
        <v>40</v>
      </c>
      <c r="S699" s="107">
        <v>15</v>
      </c>
      <c r="T699" s="107">
        <v>6</v>
      </c>
      <c r="U699" s="195">
        <v>0</v>
      </c>
      <c r="V699" s="16">
        <f>SUM(Table14[[#This Row],[MB Registration]:[Standalone upsell + Rnwl]])</f>
        <v>73</v>
      </c>
      <c r="W699" s="8">
        <v>89</v>
      </c>
      <c r="X699" s="9">
        <f t="shared" si="87"/>
        <v>-0.21917808219178081</v>
      </c>
      <c r="Y699" s="8">
        <f t="shared" si="88"/>
        <v>-16</v>
      </c>
      <c r="Z699" s="42" t="str">
        <f t="shared" si="89"/>
        <v>B. 50-100</v>
      </c>
      <c r="AA699" s="197">
        <v>89</v>
      </c>
      <c r="AB699" s="85">
        <f>IFERROR(Table14[[#This Row],[Phone number available]]/Table14[[#This Row],[Distinct leads]],0)</f>
        <v>1</v>
      </c>
      <c r="AC699" s="84">
        <v>61</v>
      </c>
      <c r="AD699" s="100">
        <f>IFERROR(Table14[[#This Row],[Email available]]/Table14[[#This Row],[Distinct leads]],0)</f>
        <v>0.6853932584269663</v>
      </c>
      <c r="AE699" s="81">
        <v>3</v>
      </c>
      <c r="AF699" s="102">
        <f>IFERROR(Table14[[#This Row],[HNI (as per customer segmentation)]]/Table14[[#This Row],[Phone number available]],0)</f>
        <v>3.3707865168539325E-2</v>
      </c>
      <c r="AG699" s="18">
        <v>54</v>
      </c>
      <c r="AH699" s="9">
        <f>IFERROR(Table14[[#This Row],[MB Registered]]/Table14[[#This Row],[Phone number available]],0)</f>
        <v>0.6067415730337079</v>
      </c>
      <c r="AI699" s="18">
        <v>37</v>
      </c>
      <c r="AJ699" s="9">
        <f>IFERROR(Table14[[#This Row],[IB Registered]]/Table14[[#This Row],[Phone number available]],0)</f>
        <v>0.4157303370786517</v>
      </c>
      <c r="AK699" s="18">
        <v>65</v>
      </c>
      <c r="AL699" s="9">
        <f>IFERROR(Table14[[#This Row],[MB Eligible]]/Table14[[#This Row],[Phone number available]],0)</f>
        <v>0.7303370786516854</v>
      </c>
      <c r="AM699" s="18">
        <v>58</v>
      </c>
      <c r="AN699" s="82">
        <f>IFERROR(Table14[[#This Row],[IB Eligible]]/Table14[[#This Row],[Phone number available]],0)</f>
        <v>0.651685393258427</v>
      </c>
      <c r="AO699" s="98">
        <f>Table14[[#This Row],[Phone number available]]/$AT$2</f>
        <v>0.1545138888888889</v>
      </c>
    </row>
    <row r="700" spans="1:41" x14ac:dyDescent="0.35">
      <c r="A700" s="11">
        <v>737</v>
      </c>
      <c r="B700" s="5" t="s">
        <v>222</v>
      </c>
      <c r="C700" s="5" t="s">
        <v>175</v>
      </c>
      <c r="D700" s="5" t="s">
        <v>1030</v>
      </c>
      <c r="E700" s="6">
        <v>40626</v>
      </c>
      <c r="F700" s="7">
        <f t="shared" ca="1" si="83"/>
        <v>14</v>
      </c>
      <c r="G700" s="5">
        <v>8</v>
      </c>
      <c r="H70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00" s="57">
        <v>51.321879000000003</v>
      </c>
      <c r="J700" s="34">
        <v>5.9417010000000001</v>
      </c>
      <c r="K700" s="34">
        <f t="shared" si="84"/>
        <v>57.263580000000005</v>
      </c>
      <c r="L700" s="67">
        <f t="shared" si="85"/>
        <v>2.0999064956419063E-3</v>
      </c>
      <c r="M700" s="34">
        <v>45.898823</v>
      </c>
      <c r="N700" s="79">
        <f t="shared" si="86"/>
        <v>8.595571072795051E-4</v>
      </c>
      <c r="O700" s="80">
        <v>5539</v>
      </c>
      <c r="P700" s="68">
        <f>Table14[[#This Row],[Customer Regisered on MB]]/$O$1</f>
        <v>1.8755805106224768E-3</v>
      </c>
      <c r="Q700" s="194">
        <v>440</v>
      </c>
      <c r="R700" s="107">
        <v>87</v>
      </c>
      <c r="S700" s="107">
        <v>43</v>
      </c>
      <c r="T700" s="107">
        <v>15</v>
      </c>
      <c r="U700" s="195">
        <v>0</v>
      </c>
      <c r="V700" s="16">
        <f>SUM(Table14[[#This Row],[MB Registration]:[Standalone upsell + Rnwl]])</f>
        <v>585</v>
      </c>
      <c r="W700" s="8">
        <v>598</v>
      </c>
      <c r="X700" s="9">
        <f t="shared" si="87"/>
        <v>-2.2222222222222143E-2</v>
      </c>
      <c r="Y700" s="8">
        <f t="shared" si="88"/>
        <v>-13</v>
      </c>
      <c r="Z700" s="42" t="str">
        <f t="shared" si="89"/>
        <v>E. 500-750</v>
      </c>
      <c r="AA700" s="197">
        <v>598</v>
      </c>
      <c r="AB700" s="85">
        <f>IFERROR(Table14[[#This Row],[Phone number available]]/Table14[[#This Row],[Distinct leads]],0)</f>
        <v>1</v>
      </c>
      <c r="AC700" s="84">
        <v>149</v>
      </c>
      <c r="AD700" s="100">
        <f>IFERROR(Table14[[#This Row],[Email available]]/Table14[[#This Row],[Distinct leads]],0)</f>
        <v>0.24916387959866221</v>
      </c>
      <c r="AE700" s="81">
        <v>8</v>
      </c>
      <c r="AF700" s="102">
        <f>IFERROR(Table14[[#This Row],[HNI (as per customer segmentation)]]/Table14[[#This Row],[Phone number available]],0)</f>
        <v>1.3377926421404682E-2</v>
      </c>
      <c r="AG700" s="18">
        <v>90</v>
      </c>
      <c r="AH700" s="9">
        <f>IFERROR(Table14[[#This Row],[MB Registered]]/Table14[[#This Row],[Phone number available]],0)</f>
        <v>0.15050167224080269</v>
      </c>
      <c r="AI700" s="18">
        <v>44</v>
      </c>
      <c r="AJ700" s="9">
        <f>IFERROR(Table14[[#This Row],[IB Registered]]/Table14[[#This Row],[Phone number available]],0)</f>
        <v>7.3578595317725759E-2</v>
      </c>
      <c r="AK700" s="18">
        <v>563</v>
      </c>
      <c r="AL700" s="9">
        <f>IFERROR(Table14[[#This Row],[MB Eligible]]/Table14[[#This Row],[Phone number available]],0)</f>
        <v>0.94147157190635455</v>
      </c>
      <c r="AM700" s="18">
        <v>148</v>
      </c>
      <c r="AN700" s="82">
        <f>IFERROR(Table14[[#This Row],[IB Eligible]]/Table14[[#This Row],[Phone number available]],0)</f>
        <v>0.24749163879598662</v>
      </c>
      <c r="AO700" s="98">
        <f>Table14[[#This Row],[Phone number available]]/$AT$2</f>
        <v>1.0381944444444444</v>
      </c>
    </row>
    <row r="701" spans="1:41" x14ac:dyDescent="0.35">
      <c r="A701" s="11">
        <v>738</v>
      </c>
      <c r="B701" s="5" t="s">
        <v>222</v>
      </c>
      <c r="C701" s="5" t="s">
        <v>175</v>
      </c>
      <c r="D701" s="5" t="s">
        <v>1031</v>
      </c>
      <c r="E701" s="6">
        <v>40882</v>
      </c>
      <c r="F701" s="7">
        <f t="shared" ca="1" si="83"/>
        <v>13</v>
      </c>
      <c r="G701" s="5">
        <v>6</v>
      </c>
      <c r="H70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01" s="57">
        <v>10.981877000000001</v>
      </c>
      <c r="J701" s="34">
        <v>1.4021790000000001</v>
      </c>
      <c r="K701" s="34">
        <f t="shared" si="84"/>
        <v>12.384056000000001</v>
      </c>
      <c r="L701" s="67">
        <f t="shared" si="85"/>
        <v>4.5413436667412555E-4</v>
      </c>
      <c r="M701" s="34">
        <v>6.7880929999999999</v>
      </c>
      <c r="N701" s="79">
        <f t="shared" si="86"/>
        <v>1.2712207419837885E-4</v>
      </c>
      <c r="O701" s="80">
        <v>2030</v>
      </c>
      <c r="P701" s="68">
        <f>Table14[[#This Row],[Customer Regisered on MB]]/$O$1</f>
        <v>6.8738552745326368E-4</v>
      </c>
      <c r="Q701" s="194">
        <v>166</v>
      </c>
      <c r="R701" s="107">
        <v>32</v>
      </c>
      <c r="S701" s="107">
        <v>11</v>
      </c>
      <c r="T701" s="107">
        <v>4</v>
      </c>
      <c r="U701" s="195">
        <v>0</v>
      </c>
      <c r="V701" s="16">
        <f>SUM(Table14[[#This Row],[MB Registration]:[Standalone upsell + Rnwl]])</f>
        <v>213</v>
      </c>
      <c r="W701" s="8">
        <v>215</v>
      </c>
      <c r="X701" s="9">
        <f t="shared" si="87"/>
        <v>-9.3896713615022609E-3</v>
      </c>
      <c r="Y701" s="8">
        <f t="shared" si="88"/>
        <v>-2</v>
      </c>
      <c r="Z701" s="42" t="str">
        <f t="shared" si="89"/>
        <v>C. 100-250</v>
      </c>
      <c r="AA701" s="197">
        <v>215</v>
      </c>
      <c r="AB701" s="85">
        <f>IFERROR(Table14[[#This Row],[Phone number available]]/Table14[[#This Row],[Distinct leads]],0)</f>
        <v>1</v>
      </c>
      <c r="AC701" s="84">
        <v>61</v>
      </c>
      <c r="AD701" s="100">
        <f>IFERROR(Table14[[#This Row],[Email available]]/Table14[[#This Row],[Distinct leads]],0)</f>
        <v>0.28372093023255812</v>
      </c>
      <c r="AE701" s="81">
        <v>1</v>
      </c>
      <c r="AF701" s="102">
        <f>IFERROR(Table14[[#This Row],[HNI (as per customer segmentation)]]/Table14[[#This Row],[Phone number available]],0)</f>
        <v>4.6511627906976744E-3</v>
      </c>
      <c r="AG701" s="18">
        <v>26</v>
      </c>
      <c r="AH701" s="9">
        <f>IFERROR(Table14[[#This Row],[MB Registered]]/Table14[[#This Row],[Phone number available]],0)</f>
        <v>0.12093023255813953</v>
      </c>
      <c r="AI701" s="18">
        <v>12</v>
      </c>
      <c r="AJ701" s="9">
        <f>IFERROR(Table14[[#This Row],[IB Registered]]/Table14[[#This Row],[Phone number available]],0)</f>
        <v>5.5813953488372092E-2</v>
      </c>
      <c r="AK701" s="18">
        <v>197</v>
      </c>
      <c r="AL701" s="9">
        <f>IFERROR(Table14[[#This Row],[MB Eligible]]/Table14[[#This Row],[Phone number available]],0)</f>
        <v>0.91627906976744189</v>
      </c>
      <c r="AM701" s="18">
        <v>56</v>
      </c>
      <c r="AN701" s="82">
        <f>IFERROR(Table14[[#This Row],[IB Eligible]]/Table14[[#This Row],[Phone number available]],0)</f>
        <v>0.26046511627906976</v>
      </c>
      <c r="AO701" s="98">
        <f>Table14[[#This Row],[Phone number available]]/$AT$2</f>
        <v>0.3732638888888889</v>
      </c>
    </row>
    <row r="702" spans="1:41" x14ac:dyDescent="0.35">
      <c r="A702" s="11">
        <v>739</v>
      </c>
      <c r="B702" s="5" t="s">
        <v>174</v>
      </c>
      <c r="C702" s="5" t="s">
        <v>175</v>
      </c>
      <c r="D702" s="5" t="s">
        <v>1032</v>
      </c>
      <c r="E702" s="6">
        <v>40997</v>
      </c>
      <c r="F702" s="7">
        <f t="shared" ca="1" si="83"/>
        <v>13</v>
      </c>
      <c r="G702" s="5">
        <v>5</v>
      </c>
      <c r="H70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02" s="57">
        <v>18.04937</v>
      </c>
      <c r="J702" s="34">
        <v>0.73162000000000005</v>
      </c>
      <c r="K702" s="34">
        <f t="shared" si="84"/>
        <v>18.780989999999999</v>
      </c>
      <c r="L702" s="67">
        <f t="shared" si="85"/>
        <v>6.8871563558523029E-4</v>
      </c>
      <c r="M702" s="34">
        <v>16.586839999999999</v>
      </c>
      <c r="N702" s="79">
        <f t="shared" si="86"/>
        <v>3.1062531188017579E-4</v>
      </c>
      <c r="O702" s="80">
        <v>1976</v>
      </c>
      <c r="P702" s="68">
        <f>Table14[[#This Row],[Customer Regisered on MB]]/$O$1</f>
        <v>6.6910039519588627E-4</v>
      </c>
      <c r="Q702" s="194">
        <v>75</v>
      </c>
      <c r="R702" s="107">
        <v>83</v>
      </c>
      <c r="S702" s="107">
        <v>5</v>
      </c>
      <c r="T702" s="107">
        <v>8</v>
      </c>
      <c r="U702" s="195">
        <v>0</v>
      </c>
      <c r="V702" s="16">
        <f>SUM(Table14[[#This Row],[MB Registration]:[Standalone upsell + Rnwl]])</f>
        <v>171</v>
      </c>
      <c r="W702" s="8">
        <v>179</v>
      </c>
      <c r="X702" s="9">
        <f t="shared" si="87"/>
        <v>-4.6783625730994149E-2</v>
      </c>
      <c r="Y702" s="8">
        <f t="shared" si="88"/>
        <v>-8</v>
      </c>
      <c r="Z702" s="42" t="str">
        <f t="shared" si="89"/>
        <v>C. 100-250</v>
      </c>
      <c r="AA702" s="197">
        <v>179</v>
      </c>
      <c r="AB702" s="85">
        <f>IFERROR(Table14[[#This Row],[Phone number available]]/Table14[[#This Row],[Distinct leads]],0)</f>
        <v>1</v>
      </c>
      <c r="AC702" s="84">
        <v>52</v>
      </c>
      <c r="AD702" s="100">
        <f>IFERROR(Table14[[#This Row],[Email available]]/Table14[[#This Row],[Distinct leads]],0)</f>
        <v>0.29050279329608941</v>
      </c>
      <c r="AE702" s="81">
        <v>6</v>
      </c>
      <c r="AF702" s="102">
        <f>IFERROR(Table14[[#This Row],[HNI (as per customer segmentation)]]/Table14[[#This Row],[Phone number available]],0)</f>
        <v>3.3519553072625698E-2</v>
      </c>
      <c r="AG702" s="18">
        <v>44</v>
      </c>
      <c r="AH702" s="9">
        <f>IFERROR(Table14[[#This Row],[MB Registered]]/Table14[[#This Row],[Phone number available]],0)</f>
        <v>0.24581005586592178</v>
      </c>
      <c r="AI702" s="18">
        <v>13</v>
      </c>
      <c r="AJ702" s="9">
        <f>IFERROR(Table14[[#This Row],[IB Registered]]/Table14[[#This Row],[Phone number available]],0)</f>
        <v>7.2625698324022353E-2</v>
      </c>
      <c r="AK702" s="18">
        <v>150</v>
      </c>
      <c r="AL702" s="9">
        <f>IFERROR(Table14[[#This Row],[MB Eligible]]/Table14[[#This Row],[Phone number available]],0)</f>
        <v>0.83798882681564246</v>
      </c>
      <c r="AM702" s="18">
        <v>47</v>
      </c>
      <c r="AN702" s="82">
        <f>IFERROR(Table14[[#This Row],[IB Eligible]]/Table14[[#This Row],[Phone number available]],0)</f>
        <v>0.26256983240223464</v>
      </c>
      <c r="AO702" s="98">
        <f>Table14[[#This Row],[Phone number available]]/$AT$2</f>
        <v>0.3107638888888889</v>
      </c>
    </row>
    <row r="703" spans="1:41" x14ac:dyDescent="0.35">
      <c r="A703" s="11">
        <v>740</v>
      </c>
      <c r="B703" s="5" t="s">
        <v>190</v>
      </c>
      <c r="C703" s="5" t="s">
        <v>175</v>
      </c>
      <c r="D703" s="5" t="s">
        <v>227</v>
      </c>
      <c r="E703" s="6">
        <v>40996</v>
      </c>
      <c r="F703" s="7">
        <f t="shared" ca="1" si="83"/>
        <v>13</v>
      </c>
      <c r="G703" s="5">
        <v>7</v>
      </c>
      <c r="H70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03" s="57">
        <v>31.528344000000001</v>
      </c>
      <c r="J703" s="34">
        <v>3.5913149999999998</v>
      </c>
      <c r="K703" s="34">
        <f t="shared" si="84"/>
        <v>35.119658999999999</v>
      </c>
      <c r="L703" s="67">
        <f t="shared" si="85"/>
        <v>1.2878691841975078E-3</v>
      </c>
      <c r="M703" s="34">
        <v>15.461823000000001</v>
      </c>
      <c r="N703" s="79">
        <f t="shared" si="86"/>
        <v>2.8955687711529598E-4</v>
      </c>
      <c r="O703" s="80">
        <v>4292</v>
      </c>
      <c r="P703" s="68">
        <f>Table14[[#This Row],[Customer Regisered on MB]]/$O$1</f>
        <v>1.4533294009011861E-3</v>
      </c>
      <c r="Q703" s="194">
        <v>345</v>
      </c>
      <c r="R703" s="107">
        <v>121</v>
      </c>
      <c r="S703" s="107">
        <v>15</v>
      </c>
      <c r="T703" s="107">
        <v>10</v>
      </c>
      <c r="U703" s="195">
        <v>0</v>
      </c>
      <c r="V703" s="16">
        <f>SUM(Table14[[#This Row],[MB Registration]:[Standalone upsell + Rnwl]])</f>
        <v>491</v>
      </c>
      <c r="W703" s="8">
        <v>496</v>
      </c>
      <c r="X703" s="9">
        <f t="shared" si="87"/>
        <v>-1.0183299389002087E-2</v>
      </c>
      <c r="Y703" s="8">
        <f t="shared" si="88"/>
        <v>-5</v>
      </c>
      <c r="Z703" s="42" t="str">
        <f t="shared" si="89"/>
        <v>D. 240-500</v>
      </c>
      <c r="AA703" s="197">
        <v>496</v>
      </c>
      <c r="AB703" s="85">
        <f>IFERROR(Table14[[#This Row],[Phone number available]]/Table14[[#This Row],[Distinct leads]],0)</f>
        <v>1</v>
      </c>
      <c r="AC703" s="84">
        <v>88</v>
      </c>
      <c r="AD703" s="100">
        <f>IFERROR(Table14[[#This Row],[Email available]]/Table14[[#This Row],[Distinct leads]],0)</f>
        <v>0.17741935483870969</v>
      </c>
      <c r="AE703" s="81">
        <v>26</v>
      </c>
      <c r="AF703" s="102">
        <f>IFERROR(Table14[[#This Row],[HNI (as per customer segmentation)]]/Table14[[#This Row],[Phone number available]],0)</f>
        <v>5.2419354838709679E-2</v>
      </c>
      <c r="AG703" s="18">
        <v>65</v>
      </c>
      <c r="AH703" s="9">
        <f>IFERROR(Table14[[#This Row],[MB Registered]]/Table14[[#This Row],[Phone number available]],0)</f>
        <v>0.13104838709677419</v>
      </c>
      <c r="AI703" s="18">
        <v>23</v>
      </c>
      <c r="AJ703" s="9">
        <f>IFERROR(Table14[[#This Row],[IB Registered]]/Table14[[#This Row],[Phone number available]],0)</f>
        <v>4.6370967741935484E-2</v>
      </c>
      <c r="AK703" s="18">
        <v>455</v>
      </c>
      <c r="AL703" s="9">
        <f>IFERROR(Table14[[#This Row],[MB Eligible]]/Table14[[#This Row],[Phone number available]],0)</f>
        <v>0.91733870967741937</v>
      </c>
      <c r="AM703" s="18">
        <v>92</v>
      </c>
      <c r="AN703" s="82">
        <f>IFERROR(Table14[[#This Row],[IB Eligible]]/Table14[[#This Row],[Phone number available]],0)</f>
        <v>0.18548387096774194</v>
      </c>
      <c r="AO703" s="98">
        <f>Table14[[#This Row],[Phone number available]]/$AT$2</f>
        <v>0.86111111111111116</v>
      </c>
    </row>
    <row r="704" spans="1:41" x14ac:dyDescent="0.35">
      <c r="A704" s="11">
        <v>741</v>
      </c>
      <c r="B704" s="5" t="s">
        <v>188</v>
      </c>
      <c r="C704" s="5" t="s">
        <v>356</v>
      </c>
      <c r="D704" s="5" t="s">
        <v>1033</v>
      </c>
      <c r="E704" s="6">
        <v>41113</v>
      </c>
      <c r="F704" s="7">
        <f t="shared" ca="1" si="83"/>
        <v>12</v>
      </c>
      <c r="G704" s="5">
        <v>7</v>
      </c>
      <c r="H70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04" s="57">
        <v>33.063464000000003</v>
      </c>
      <c r="J704" s="34">
        <v>2.74546</v>
      </c>
      <c r="K704" s="34">
        <f t="shared" si="84"/>
        <v>35.808924000000005</v>
      </c>
      <c r="L704" s="67">
        <f t="shared" si="85"/>
        <v>1.3131451458247522E-3</v>
      </c>
      <c r="M704" s="34">
        <v>112.503525</v>
      </c>
      <c r="N704" s="79">
        <f t="shared" si="86"/>
        <v>2.1068776536545932E-3</v>
      </c>
      <c r="O704" s="80">
        <v>5547</v>
      </c>
      <c r="P704" s="68">
        <f>Table14[[#This Row],[Customer Regisered on MB]]/$O$1</f>
        <v>1.8782894191050512E-3</v>
      </c>
      <c r="Q704" s="194">
        <v>89</v>
      </c>
      <c r="R704" s="107">
        <v>481</v>
      </c>
      <c r="S704" s="107">
        <v>18</v>
      </c>
      <c r="T704" s="107">
        <v>20</v>
      </c>
      <c r="U704" s="195">
        <v>2</v>
      </c>
      <c r="V704" s="16">
        <f>SUM(Table14[[#This Row],[MB Registration]:[Standalone upsell + Rnwl]])</f>
        <v>610</v>
      </c>
      <c r="W704" s="8">
        <v>620</v>
      </c>
      <c r="X704" s="9">
        <f t="shared" si="87"/>
        <v>-1.6393442622950838E-2</v>
      </c>
      <c r="Y704" s="8">
        <f t="shared" si="88"/>
        <v>-10</v>
      </c>
      <c r="Z704" s="42" t="str">
        <f t="shared" si="89"/>
        <v>E. 500-750</v>
      </c>
      <c r="AA704" s="197">
        <v>620</v>
      </c>
      <c r="AB704" s="85">
        <f>IFERROR(Table14[[#This Row],[Phone number available]]/Table14[[#This Row],[Distinct leads]],0)</f>
        <v>1</v>
      </c>
      <c r="AC704" s="84">
        <v>283</v>
      </c>
      <c r="AD704" s="100">
        <f>IFERROR(Table14[[#This Row],[Email available]]/Table14[[#This Row],[Distinct leads]],0)</f>
        <v>0.45645161290322583</v>
      </c>
      <c r="AE704" s="81">
        <v>22</v>
      </c>
      <c r="AF704" s="102">
        <f>IFERROR(Table14[[#This Row],[HNI (as per customer segmentation)]]/Table14[[#This Row],[Phone number available]],0)</f>
        <v>3.5483870967741936E-2</v>
      </c>
      <c r="AG704" s="18">
        <v>309</v>
      </c>
      <c r="AH704" s="9">
        <f>IFERROR(Table14[[#This Row],[MB Registered]]/Table14[[#This Row],[Phone number available]],0)</f>
        <v>0.49838709677419357</v>
      </c>
      <c r="AI704" s="18">
        <v>89</v>
      </c>
      <c r="AJ704" s="9">
        <f>IFERROR(Table14[[#This Row],[IB Registered]]/Table14[[#This Row],[Phone number available]],0)</f>
        <v>0.1435483870967742</v>
      </c>
      <c r="AK704" s="18">
        <v>430</v>
      </c>
      <c r="AL704" s="9">
        <f>IFERROR(Table14[[#This Row],[MB Eligible]]/Table14[[#This Row],[Phone number available]],0)</f>
        <v>0.69354838709677424</v>
      </c>
      <c r="AM704" s="18">
        <v>217</v>
      </c>
      <c r="AN704" s="82">
        <f>IFERROR(Table14[[#This Row],[IB Eligible]]/Table14[[#This Row],[Phone number available]],0)</f>
        <v>0.35</v>
      </c>
      <c r="AO704" s="98">
        <f>Table14[[#This Row],[Phone number available]]/$AT$2</f>
        <v>1.0763888888888888</v>
      </c>
    </row>
    <row r="705" spans="1:41" x14ac:dyDescent="0.35">
      <c r="A705" s="11">
        <v>742</v>
      </c>
      <c r="B705" s="5" t="s">
        <v>190</v>
      </c>
      <c r="C705" s="5" t="s">
        <v>175</v>
      </c>
      <c r="D705" s="5" t="s">
        <v>221</v>
      </c>
      <c r="E705" s="6">
        <v>41270</v>
      </c>
      <c r="F705" s="7">
        <f t="shared" ca="1" si="83"/>
        <v>12</v>
      </c>
      <c r="G705" s="5">
        <v>6</v>
      </c>
      <c r="H70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05" s="57">
        <v>30.130673999999999</v>
      </c>
      <c r="J705" s="34">
        <v>6.623227</v>
      </c>
      <c r="K705" s="34">
        <f t="shared" si="84"/>
        <v>36.753900999999999</v>
      </c>
      <c r="L705" s="67">
        <f t="shared" si="85"/>
        <v>1.3477982943099183E-3</v>
      </c>
      <c r="M705" s="34">
        <v>20.676138000000002</v>
      </c>
      <c r="N705" s="79">
        <f t="shared" si="86"/>
        <v>3.8720647300676653E-4</v>
      </c>
      <c r="O705" s="80">
        <v>5595</v>
      </c>
      <c r="P705" s="68">
        <f>Table14[[#This Row],[Customer Regisered on MB]]/$O$1</f>
        <v>1.8945428700004978E-3</v>
      </c>
      <c r="Q705" s="194">
        <v>408</v>
      </c>
      <c r="R705" s="107">
        <v>141</v>
      </c>
      <c r="S705" s="107">
        <v>41</v>
      </c>
      <c r="T705" s="107">
        <v>5</v>
      </c>
      <c r="U705" s="195">
        <v>0</v>
      </c>
      <c r="V705" s="16">
        <f>SUM(Table14[[#This Row],[MB Registration]:[Standalone upsell + Rnwl]])</f>
        <v>595</v>
      </c>
      <c r="W705" s="8">
        <v>599</v>
      </c>
      <c r="X705" s="9">
        <f t="shared" si="87"/>
        <v>-6.7226890756302282E-3</v>
      </c>
      <c r="Y705" s="8">
        <f t="shared" si="88"/>
        <v>-4</v>
      </c>
      <c r="Z705" s="42" t="str">
        <f t="shared" si="89"/>
        <v>E. 500-750</v>
      </c>
      <c r="AA705" s="197">
        <v>599</v>
      </c>
      <c r="AB705" s="85">
        <f>IFERROR(Table14[[#This Row],[Phone number available]]/Table14[[#This Row],[Distinct leads]],0)</f>
        <v>1</v>
      </c>
      <c r="AC705" s="84">
        <v>112</v>
      </c>
      <c r="AD705" s="100">
        <f>IFERROR(Table14[[#This Row],[Email available]]/Table14[[#This Row],[Distinct leads]],0)</f>
        <v>0.18697829716193656</v>
      </c>
      <c r="AE705" s="81">
        <v>10</v>
      </c>
      <c r="AF705" s="102">
        <f>IFERROR(Table14[[#This Row],[HNI (as per customer segmentation)]]/Table14[[#This Row],[Phone number available]],0)</f>
        <v>1.6694490818030049E-2</v>
      </c>
      <c r="AG705" s="18">
        <v>108</v>
      </c>
      <c r="AH705" s="9">
        <f>IFERROR(Table14[[#This Row],[MB Registered]]/Table14[[#This Row],[Phone number available]],0)</f>
        <v>0.18030050083472454</v>
      </c>
      <c r="AI705" s="18">
        <v>37</v>
      </c>
      <c r="AJ705" s="9">
        <f>IFERROR(Table14[[#This Row],[IB Registered]]/Table14[[#This Row],[Phone number available]],0)</f>
        <v>6.1769616026711188E-2</v>
      </c>
      <c r="AK705" s="18">
        <v>559</v>
      </c>
      <c r="AL705" s="9">
        <f>IFERROR(Table14[[#This Row],[MB Eligible]]/Table14[[#This Row],[Phone number available]],0)</f>
        <v>0.93322203672787984</v>
      </c>
      <c r="AM705" s="18">
        <v>119</v>
      </c>
      <c r="AN705" s="82">
        <f>IFERROR(Table14[[#This Row],[IB Eligible]]/Table14[[#This Row],[Phone number available]],0)</f>
        <v>0.19866444073455761</v>
      </c>
      <c r="AO705" s="98">
        <f>Table14[[#This Row],[Phone number available]]/$AT$2</f>
        <v>1.0399305555555556</v>
      </c>
    </row>
    <row r="706" spans="1:41" x14ac:dyDescent="0.35">
      <c r="A706" s="11">
        <v>743</v>
      </c>
      <c r="B706" s="5" t="s">
        <v>174</v>
      </c>
      <c r="C706" s="5" t="s">
        <v>175</v>
      </c>
      <c r="D706" s="5" t="s">
        <v>1034</v>
      </c>
      <c r="E706" s="6">
        <v>41535</v>
      </c>
      <c r="F706" s="7">
        <f t="shared" ca="1" si="83"/>
        <v>11</v>
      </c>
      <c r="G706" s="5">
        <v>6</v>
      </c>
      <c r="H70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06" s="57">
        <v>12.895921</v>
      </c>
      <c r="J706" s="34">
        <v>0.76514000000000004</v>
      </c>
      <c r="K706" s="34">
        <f t="shared" si="84"/>
        <v>13.661061</v>
      </c>
      <c r="L706" s="67">
        <f t="shared" si="85"/>
        <v>5.0096327772836265E-4</v>
      </c>
      <c r="M706" s="34">
        <v>20.356227000000001</v>
      </c>
      <c r="N706" s="79">
        <f t="shared" si="86"/>
        <v>3.8121543106334031E-4</v>
      </c>
      <c r="O706" s="80">
        <v>1708</v>
      </c>
      <c r="P706" s="68">
        <f>Table14[[#This Row],[Customer Regisered on MB]]/$O$1</f>
        <v>5.7835196102964254E-4</v>
      </c>
      <c r="Q706" s="194">
        <v>13</v>
      </c>
      <c r="R706" s="107">
        <v>117</v>
      </c>
      <c r="S706" s="107">
        <v>3</v>
      </c>
      <c r="T706" s="107">
        <v>6</v>
      </c>
      <c r="U706" s="195">
        <v>0</v>
      </c>
      <c r="V706" s="16">
        <f>SUM(Table14[[#This Row],[MB Registration]:[Standalone upsell + Rnwl]])</f>
        <v>139</v>
      </c>
      <c r="W706" s="8">
        <v>141</v>
      </c>
      <c r="X706" s="9">
        <f t="shared" si="87"/>
        <v>-1.4388489208633004E-2</v>
      </c>
      <c r="Y706" s="8">
        <f t="shared" si="88"/>
        <v>-2</v>
      </c>
      <c r="Z706" s="42" t="str">
        <f t="shared" si="89"/>
        <v>C. 100-250</v>
      </c>
      <c r="AA706" s="197">
        <v>141</v>
      </c>
      <c r="AB706" s="85">
        <f>IFERROR(Table14[[#This Row],[Phone number available]]/Table14[[#This Row],[Distinct leads]],0)</f>
        <v>1</v>
      </c>
      <c r="AC706" s="84">
        <v>62</v>
      </c>
      <c r="AD706" s="100">
        <f>IFERROR(Table14[[#This Row],[Email available]]/Table14[[#This Row],[Distinct leads]],0)</f>
        <v>0.43971631205673761</v>
      </c>
      <c r="AE706" s="81">
        <v>4</v>
      </c>
      <c r="AF706" s="102">
        <f>IFERROR(Table14[[#This Row],[HNI (as per customer segmentation)]]/Table14[[#This Row],[Phone number available]],0)</f>
        <v>2.8368794326241134E-2</v>
      </c>
      <c r="AG706" s="18">
        <v>73</v>
      </c>
      <c r="AH706" s="9">
        <f>IFERROR(Table14[[#This Row],[MB Registered]]/Table14[[#This Row],[Phone number available]],0)</f>
        <v>0.51773049645390068</v>
      </c>
      <c r="AI706" s="18">
        <v>12</v>
      </c>
      <c r="AJ706" s="9">
        <f>IFERROR(Table14[[#This Row],[IB Registered]]/Table14[[#This Row],[Phone number available]],0)</f>
        <v>8.5106382978723402E-2</v>
      </c>
      <c r="AK706" s="18">
        <v>92</v>
      </c>
      <c r="AL706" s="9">
        <f>IFERROR(Table14[[#This Row],[MB Eligible]]/Table14[[#This Row],[Phone number available]],0)</f>
        <v>0.65248226950354615</v>
      </c>
      <c r="AM706" s="18">
        <v>43</v>
      </c>
      <c r="AN706" s="82">
        <f>IFERROR(Table14[[#This Row],[IB Eligible]]/Table14[[#This Row],[Phone number available]],0)</f>
        <v>0.30496453900709219</v>
      </c>
      <c r="AO706" s="98">
        <f>Table14[[#This Row],[Phone number available]]/$AT$2</f>
        <v>0.24479166666666666</v>
      </c>
    </row>
    <row r="707" spans="1:41" x14ac:dyDescent="0.35">
      <c r="A707" s="11">
        <v>744</v>
      </c>
      <c r="B707" s="5" t="s">
        <v>188</v>
      </c>
      <c r="C707" s="5" t="s">
        <v>175</v>
      </c>
      <c r="D707" s="5" t="s">
        <v>1035</v>
      </c>
      <c r="E707" s="6">
        <v>41668</v>
      </c>
      <c r="F707" s="7">
        <f t="shared" ca="1" si="83"/>
        <v>11</v>
      </c>
      <c r="G707" s="5">
        <v>5</v>
      </c>
      <c r="H70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07" s="57">
        <v>15.404655999999999</v>
      </c>
      <c r="J707" s="34">
        <v>1.1968259999999999</v>
      </c>
      <c r="K707" s="34">
        <f t="shared" si="84"/>
        <v>16.601482000000001</v>
      </c>
      <c r="L707" s="67">
        <f t="shared" si="85"/>
        <v>6.0879113546659478E-4</v>
      </c>
      <c r="M707" s="34">
        <v>22.280463000000001</v>
      </c>
      <c r="N707" s="79">
        <f t="shared" si="86"/>
        <v>4.1725101153744282E-4</v>
      </c>
      <c r="O707" s="80">
        <v>3158</v>
      </c>
      <c r="P707" s="68">
        <f>Table14[[#This Row],[Customer Regisered on MB]]/$O$1</f>
        <v>1.0693416234962595E-3</v>
      </c>
      <c r="Q707" s="194">
        <v>83</v>
      </c>
      <c r="R707" s="107">
        <v>102</v>
      </c>
      <c r="S707" s="107">
        <v>7</v>
      </c>
      <c r="T707" s="107">
        <v>13</v>
      </c>
      <c r="U707" s="195">
        <v>0</v>
      </c>
      <c r="V707" s="16">
        <f>SUM(Table14[[#This Row],[MB Registration]:[Standalone upsell + Rnwl]])</f>
        <v>205</v>
      </c>
      <c r="W707" s="8">
        <v>205</v>
      </c>
      <c r="X707" s="9">
        <f t="shared" si="87"/>
        <v>0</v>
      </c>
      <c r="Y707" s="8">
        <f t="shared" si="88"/>
        <v>0</v>
      </c>
      <c r="Z707" s="42" t="str">
        <f t="shared" si="89"/>
        <v>C. 100-250</v>
      </c>
      <c r="AA707" s="197">
        <v>205</v>
      </c>
      <c r="AB707" s="85">
        <f>IFERROR(Table14[[#This Row],[Phone number available]]/Table14[[#This Row],[Distinct leads]],0)</f>
        <v>1</v>
      </c>
      <c r="AC707" s="84">
        <v>76</v>
      </c>
      <c r="AD707" s="100">
        <f>IFERROR(Table14[[#This Row],[Email available]]/Table14[[#This Row],[Distinct leads]],0)</f>
        <v>0.37073170731707317</v>
      </c>
      <c r="AE707" s="81">
        <v>4</v>
      </c>
      <c r="AF707" s="102">
        <f>IFERROR(Table14[[#This Row],[HNI (as per customer segmentation)]]/Table14[[#This Row],[Phone number available]],0)</f>
        <v>1.9512195121951219E-2</v>
      </c>
      <c r="AG707" s="18">
        <v>79</v>
      </c>
      <c r="AH707" s="9">
        <f>IFERROR(Table14[[#This Row],[MB Registered]]/Table14[[#This Row],[Phone number available]],0)</f>
        <v>0.38536585365853659</v>
      </c>
      <c r="AI707" s="18">
        <v>27</v>
      </c>
      <c r="AJ707" s="9">
        <f>IFERROR(Table14[[#This Row],[IB Registered]]/Table14[[#This Row],[Phone number available]],0)</f>
        <v>0.13170731707317074</v>
      </c>
      <c r="AK707" s="18">
        <v>171</v>
      </c>
      <c r="AL707" s="9">
        <f>IFERROR(Table14[[#This Row],[MB Eligible]]/Table14[[#This Row],[Phone number available]],0)</f>
        <v>0.8341463414634146</v>
      </c>
      <c r="AM707" s="18">
        <v>68</v>
      </c>
      <c r="AN707" s="82">
        <f>IFERROR(Table14[[#This Row],[IB Eligible]]/Table14[[#This Row],[Phone number available]],0)</f>
        <v>0.33170731707317075</v>
      </c>
      <c r="AO707" s="98">
        <f>Table14[[#This Row],[Phone number available]]/$AT$2</f>
        <v>0.35590277777777779</v>
      </c>
    </row>
    <row r="708" spans="1:41" x14ac:dyDescent="0.35">
      <c r="A708" s="11">
        <v>745</v>
      </c>
      <c r="B708" s="5" t="s">
        <v>188</v>
      </c>
      <c r="C708" s="5" t="s">
        <v>356</v>
      </c>
      <c r="D708" s="5" t="s">
        <v>1036</v>
      </c>
      <c r="E708" s="6">
        <v>41708</v>
      </c>
      <c r="F708" s="7">
        <f t="shared" ca="1" si="83"/>
        <v>11</v>
      </c>
      <c r="G708" s="5">
        <v>7</v>
      </c>
      <c r="H70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08" s="57">
        <v>21.803705000000001</v>
      </c>
      <c r="J708" s="34">
        <v>3.4151600000000002</v>
      </c>
      <c r="K708" s="34">
        <f t="shared" si="84"/>
        <v>25.218865000000001</v>
      </c>
      <c r="L708" s="67">
        <f t="shared" si="85"/>
        <v>9.2479824744132872E-4</v>
      </c>
      <c r="M708" s="34">
        <v>64.599995000000007</v>
      </c>
      <c r="N708" s="79">
        <f t="shared" si="86"/>
        <v>1.209777968216538E-3</v>
      </c>
      <c r="O708" s="80">
        <v>3979</v>
      </c>
      <c r="P708" s="68">
        <f>Table14[[#This Row],[Customer Regisered on MB]]/$O$1</f>
        <v>1.3473433565204611E-3</v>
      </c>
      <c r="Q708" s="194">
        <v>92</v>
      </c>
      <c r="R708" s="107">
        <v>314</v>
      </c>
      <c r="S708" s="107">
        <v>14</v>
      </c>
      <c r="T708" s="107">
        <v>15</v>
      </c>
      <c r="U708" s="195">
        <v>0</v>
      </c>
      <c r="V708" s="16">
        <f>SUM(Table14[[#This Row],[MB Registration]:[Standalone upsell + Rnwl]])</f>
        <v>435</v>
      </c>
      <c r="W708" s="8">
        <v>439</v>
      </c>
      <c r="X708" s="9">
        <f t="shared" si="87"/>
        <v>-9.1954022988505191E-3</v>
      </c>
      <c r="Y708" s="8">
        <f t="shared" si="88"/>
        <v>-4</v>
      </c>
      <c r="Z708" s="42" t="str">
        <f t="shared" si="89"/>
        <v>D. 240-500</v>
      </c>
      <c r="AA708" s="197">
        <v>438</v>
      </c>
      <c r="AB708" s="85">
        <f>IFERROR(Table14[[#This Row],[Phone number available]]/Table14[[#This Row],[Distinct leads]],0)</f>
        <v>0.99772209567198178</v>
      </c>
      <c r="AC708" s="84">
        <v>123</v>
      </c>
      <c r="AD708" s="100">
        <f>IFERROR(Table14[[#This Row],[Email available]]/Table14[[#This Row],[Distinct leads]],0)</f>
        <v>0.28018223234624146</v>
      </c>
      <c r="AE708" s="81">
        <v>17</v>
      </c>
      <c r="AF708" s="102">
        <f>IFERROR(Table14[[#This Row],[HNI (as per customer segmentation)]]/Table14[[#This Row],[Phone number available]],0)</f>
        <v>3.8812785388127852E-2</v>
      </c>
      <c r="AG708" s="18">
        <v>203</v>
      </c>
      <c r="AH708" s="9">
        <f>IFERROR(Table14[[#This Row],[MB Registered]]/Table14[[#This Row],[Phone number available]],0)</f>
        <v>0.4634703196347032</v>
      </c>
      <c r="AI708" s="18">
        <v>58</v>
      </c>
      <c r="AJ708" s="9">
        <f>IFERROR(Table14[[#This Row],[IB Registered]]/Table14[[#This Row],[Phone number available]],0)</f>
        <v>0.13242009132420091</v>
      </c>
      <c r="AK708" s="18">
        <v>339</v>
      </c>
      <c r="AL708" s="9">
        <f>IFERROR(Table14[[#This Row],[MB Eligible]]/Table14[[#This Row],[Phone number available]],0)</f>
        <v>0.77397260273972601</v>
      </c>
      <c r="AM708" s="18">
        <v>122</v>
      </c>
      <c r="AN708" s="82">
        <f>IFERROR(Table14[[#This Row],[IB Eligible]]/Table14[[#This Row],[Phone number available]],0)</f>
        <v>0.27853881278538811</v>
      </c>
      <c r="AO708" s="98">
        <f>Table14[[#This Row],[Phone number available]]/$AT$2</f>
        <v>0.76041666666666663</v>
      </c>
    </row>
    <row r="709" spans="1:41" x14ac:dyDescent="0.35">
      <c r="A709" s="11">
        <v>746</v>
      </c>
      <c r="B709" s="5" t="s">
        <v>222</v>
      </c>
      <c r="C709" s="5" t="s">
        <v>175</v>
      </c>
      <c r="D709" s="5" t="s">
        <v>1037</v>
      </c>
      <c r="E709" s="6">
        <v>41801</v>
      </c>
      <c r="F709" s="7">
        <f t="shared" ca="1" si="83"/>
        <v>10</v>
      </c>
      <c r="G709" s="5">
        <v>5</v>
      </c>
      <c r="H70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09" s="57">
        <v>16.212482999999999</v>
      </c>
      <c r="J709" s="34">
        <v>1.23</v>
      </c>
      <c r="K709" s="34">
        <f t="shared" si="84"/>
        <v>17.442482999999999</v>
      </c>
      <c r="L709" s="67">
        <f t="shared" si="85"/>
        <v>6.3963139139787493E-4</v>
      </c>
      <c r="M709" s="34">
        <v>5.6092029999999999</v>
      </c>
      <c r="N709" s="79">
        <f t="shared" si="86"/>
        <v>1.0504474820244349E-4</v>
      </c>
      <c r="O709" s="80">
        <v>3659</v>
      </c>
      <c r="P709" s="68">
        <f>Table14[[#This Row],[Customer Regisered on MB]]/$O$1</f>
        <v>1.2389870172174837E-3</v>
      </c>
      <c r="Q709" s="194">
        <v>284</v>
      </c>
      <c r="R709" s="107">
        <v>32</v>
      </c>
      <c r="S709" s="107">
        <v>15</v>
      </c>
      <c r="T709" s="107">
        <v>4</v>
      </c>
      <c r="U709" s="195">
        <v>0</v>
      </c>
      <c r="V709" s="16">
        <f>SUM(Table14[[#This Row],[MB Registration]:[Standalone upsell + Rnwl]])</f>
        <v>335</v>
      </c>
      <c r="W709" s="8">
        <v>340</v>
      </c>
      <c r="X709" s="9">
        <f t="shared" si="87"/>
        <v>-1.4925373134328401E-2</v>
      </c>
      <c r="Y709" s="8">
        <f t="shared" si="88"/>
        <v>-5</v>
      </c>
      <c r="Z709" s="42" t="str">
        <f t="shared" si="89"/>
        <v>D. 240-500</v>
      </c>
      <c r="AA709" s="197">
        <v>340</v>
      </c>
      <c r="AB709" s="85">
        <f>IFERROR(Table14[[#This Row],[Phone number available]]/Table14[[#This Row],[Distinct leads]],0)</f>
        <v>1</v>
      </c>
      <c r="AC709" s="84">
        <v>65</v>
      </c>
      <c r="AD709" s="100">
        <f>IFERROR(Table14[[#This Row],[Email available]]/Table14[[#This Row],[Distinct leads]],0)</f>
        <v>0.19117647058823528</v>
      </c>
      <c r="AE709" s="81">
        <v>3</v>
      </c>
      <c r="AF709" s="102">
        <f>IFERROR(Table14[[#This Row],[HNI (as per customer segmentation)]]/Table14[[#This Row],[Phone number available]],0)</f>
        <v>8.8235294117647058E-3</v>
      </c>
      <c r="AG709" s="18">
        <v>28</v>
      </c>
      <c r="AH709" s="9">
        <f>IFERROR(Table14[[#This Row],[MB Registered]]/Table14[[#This Row],[Phone number available]],0)</f>
        <v>8.2352941176470587E-2</v>
      </c>
      <c r="AI709" s="18">
        <v>16</v>
      </c>
      <c r="AJ709" s="9">
        <f>IFERROR(Table14[[#This Row],[IB Registered]]/Table14[[#This Row],[Phone number available]],0)</f>
        <v>4.7058823529411764E-2</v>
      </c>
      <c r="AK709" s="18">
        <v>325</v>
      </c>
      <c r="AL709" s="9">
        <f>IFERROR(Table14[[#This Row],[MB Eligible]]/Table14[[#This Row],[Phone number available]],0)</f>
        <v>0.95588235294117652</v>
      </c>
      <c r="AM709" s="18">
        <v>65</v>
      </c>
      <c r="AN709" s="82">
        <f>IFERROR(Table14[[#This Row],[IB Eligible]]/Table14[[#This Row],[Phone number available]],0)</f>
        <v>0.19117647058823528</v>
      </c>
      <c r="AO709" s="98">
        <f>Table14[[#This Row],[Phone number available]]/$AT$2</f>
        <v>0.59027777777777779</v>
      </c>
    </row>
    <row r="710" spans="1:41" x14ac:dyDescent="0.35">
      <c r="A710" s="11">
        <v>747</v>
      </c>
      <c r="B710" s="5" t="s">
        <v>315</v>
      </c>
      <c r="C710" s="5" t="s">
        <v>356</v>
      </c>
      <c r="D710" s="5" t="s">
        <v>1038</v>
      </c>
      <c r="E710" s="6">
        <v>41892</v>
      </c>
      <c r="F710" s="7">
        <f t="shared" ca="1" si="83"/>
        <v>10</v>
      </c>
      <c r="G710" s="5">
        <v>5</v>
      </c>
      <c r="H71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10" s="57">
        <v>4.3624689999999999</v>
      </c>
      <c r="J710" s="34">
        <v>22.152988000000001</v>
      </c>
      <c r="K710" s="34">
        <f t="shared" si="84"/>
        <v>26.515457000000001</v>
      </c>
      <c r="L710" s="67">
        <f t="shared" si="85"/>
        <v>9.7234543123593834E-4</v>
      </c>
      <c r="M710" s="34">
        <v>12.166921</v>
      </c>
      <c r="N710" s="79">
        <f t="shared" si="86"/>
        <v>2.2785254034200973E-4</v>
      </c>
      <c r="O710" s="80">
        <v>3551</v>
      </c>
      <c r="P710" s="68">
        <f>Table14[[#This Row],[Customer Regisered on MB]]/$O$1</f>
        <v>1.2024167527027287E-3</v>
      </c>
      <c r="Q710" s="194">
        <v>14</v>
      </c>
      <c r="R710" s="107">
        <v>33</v>
      </c>
      <c r="S710" s="107">
        <v>11</v>
      </c>
      <c r="T710" s="107">
        <v>0</v>
      </c>
      <c r="U710" s="195">
        <v>0</v>
      </c>
      <c r="V710" s="16">
        <f>SUM(Table14[[#This Row],[MB Registration]:[Standalone upsell + Rnwl]])</f>
        <v>58</v>
      </c>
      <c r="W710" s="8">
        <v>62</v>
      </c>
      <c r="X710" s="9">
        <f t="shared" si="87"/>
        <v>-6.8965517241379226E-2</v>
      </c>
      <c r="Y710" s="8">
        <f t="shared" si="88"/>
        <v>-4</v>
      </c>
      <c r="Z710" s="42" t="str">
        <f t="shared" si="89"/>
        <v>B. 50-100</v>
      </c>
      <c r="AA710" s="197">
        <v>62</v>
      </c>
      <c r="AB710" s="85">
        <f>IFERROR(Table14[[#This Row],[Phone number available]]/Table14[[#This Row],[Distinct leads]],0)</f>
        <v>1</v>
      </c>
      <c r="AC710" s="84">
        <v>33</v>
      </c>
      <c r="AD710" s="100">
        <f>IFERROR(Table14[[#This Row],[Email available]]/Table14[[#This Row],[Distinct leads]],0)</f>
        <v>0.532258064516129</v>
      </c>
      <c r="AE710" s="81">
        <v>6</v>
      </c>
      <c r="AF710" s="102">
        <f>IFERROR(Table14[[#This Row],[HNI (as per customer segmentation)]]/Table14[[#This Row],[Phone number available]],0)</f>
        <v>9.6774193548387094E-2</v>
      </c>
      <c r="AG710" s="18">
        <v>42</v>
      </c>
      <c r="AH710" s="9">
        <f>IFERROR(Table14[[#This Row],[MB Registered]]/Table14[[#This Row],[Phone number available]],0)</f>
        <v>0.67741935483870963</v>
      </c>
      <c r="AI710" s="18">
        <v>21</v>
      </c>
      <c r="AJ710" s="9">
        <f>IFERROR(Table14[[#This Row],[IB Registered]]/Table14[[#This Row],[Phone number available]],0)</f>
        <v>0.33870967741935482</v>
      </c>
      <c r="AK710" s="18">
        <v>56</v>
      </c>
      <c r="AL710" s="9">
        <f>IFERROR(Table14[[#This Row],[MB Eligible]]/Table14[[#This Row],[Phone number available]],0)</f>
        <v>0.90322580645161288</v>
      </c>
      <c r="AM710" s="18">
        <v>32</v>
      </c>
      <c r="AN710" s="82">
        <f>IFERROR(Table14[[#This Row],[IB Eligible]]/Table14[[#This Row],[Phone number available]],0)</f>
        <v>0.5161290322580645</v>
      </c>
      <c r="AO710" s="98">
        <f>Table14[[#This Row],[Phone number available]]/$AT$2</f>
        <v>0.1076388888888889</v>
      </c>
    </row>
    <row r="711" spans="1:41" x14ac:dyDescent="0.35">
      <c r="A711" s="11">
        <v>748</v>
      </c>
      <c r="B711" s="5" t="s">
        <v>188</v>
      </c>
      <c r="C711" s="5" t="s">
        <v>343</v>
      </c>
      <c r="D711" s="5" t="s">
        <v>1039</v>
      </c>
      <c r="E711" s="6">
        <v>41725</v>
      </c>
      <c r="F711" s="7">
        <f t="shared" ca="1" si="83"/>
        <v>11</v>
      </c>
      <c r="G711" s="5">
        <v>5</v>
      </c>
      <c r="H71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11" s="57">
        <v>12.411019</v>
      </c>
      <c r="J711" s="34">
        <v>0.49351800000000001</v>
      </c>
      <c r="K711" s="34">
        <f t="shared" si="84"/>
        <v>12.904536999999999</v>
      </c>
      <c r="L711" s="67">
        <f t="shared" si="85"/>
        <v>4.732208686489967E-4</v>
      </c>
      <c r="M711" s="34">
        <v>10.011621999999999</v>
      </c>
      <c r="N711" s="79">
        <f t="shared" si="86"/>
        <v>1.8748979348546374E-4</v>
      </c>
      <c r="O711" s="80">
        <v>1984</v>
      </c>
      <c r="P711" s="68">
        <f>Table14[[#This Row],[Customer Regisered on MB]]/$O$1</f>
        <v>6.7180930367846073E-4</v>
      </c>
      <c r="Q711" s="194">
        <v>81</v>
      </c>
      <c r="R711" s="107">
        <v>82</v>
      </c>
      <c r="S711" s="107">
        <v>3</v>
      </c>
      <c r="T711" s="107">
        <v>5</v>
      </c>
      <c r="U711" s="195">
        <v>0</v>
      </c>
      <c r="V711" s="16">
        <f>SUM(Table14[[#This Row],[MB Registration]:[Standalone upsell + Rnwl]])</f>
        <v>171</v>
      </c>
      <c r="W711" s="8">
        <v>179</v>
      </c>
      <c r="X711" s="9">
        <f t="shared" si="87"/>
        <v>-4.6783625730994149E-2</v>
      </c>
      <c r="Y711" s="8">
        <f t="shared" si="88"/>
        <v>-8</v>
      </c>
      <c r="Z711" s="42" t="str">
        <f t="shared" si="89"/>
        <v>C. 100-250</v>
      </c>
      <c r="AA711" s="197">
        <v>179</v>
      </c>
      <c r="AB711" s="85">
        <f>IFERROR(Table14[[#This Row],[Phone number available]]/Table14[[#This Row],[Distinct leads]],0)</f>
        <v>1</v>
      </c>
      <c r="AC711" s="84">
        <v>33</v>
      </c>
      <c r="AD711" s="100">
        <f>IFERROR(Table14[[#This Row],[Email available]]/Table14[[#This Row],[Distinct leads]],0)</f>
        <v>0.18435754189944134</v>
      </c>
      <c r="AE711" s="81">
        <v>2</v>
      </c>
      <c r="AF711" s="102">
        <f>IFERROR(Table14[[#This Row],[HNI (as per customer segmentation)]]/Table14[[#This Row],[Phone number available]],0)</f>
        <v>1.11731843575419E-2</v>
      </c>
      <c r="AG711" s="18">
        <v>47</v>
      </c>
      <c r="AH711" s="9">
        <f>IFERROR(Table14[[#This Row],[MB Registered]]/Table14[[#This Row],[Phone number available]],0)</f>
        <v>0.26256983240223464</v>
      </c>
      <c r="AI711" s="18">
        <v>14</v>
      </c>
      <c r="AJ711" s="9">
        <f>IFERROR(Table14[[#This Row],[IB Registered]]/Table14[[#This Row],[Phone number available]],0)</f>
        <v>7.8212290502793297E-2</v>
      </c>
      <c r="AK711" s="18">
        <v>147</v>
      </c>
      <c r="AL711" s="9">
        <f>IFERROR(Table14[[#This Row],[MB Eligible]]/Table14[[#This Row],[Phone number available]],0)</f>
        <v>0.82122905027932958</v>
      </c>
      <c r="AM711" s="18">
        <v>35</v>
      </c>
      <c r="AN711" s="82">
        <f>IFERROR(Table14[[#This Row],[IB Eligible]]/Table14[[#This Row],[Phone number available]],0)</f>
        <v>0.19553072625698323</v>
      </c>
      <c r="AO711" s="98">
        <f>Table14[[#This Row],[Phone number available]]/$AT$2</f>
        <v>0.3107638888888889</v>
      </c>
    </row>
    <row r="712" spans="1:41" x14ac:dyDescent="0.35">
      <c r="A712" s="11">
        <v>749</v>
      </c>
      <c r="B712" s="5" t="s">
        <v>188</v>
      </c>
      <c r="C712" s="5" t="s">
        <v>356</v>
      </c>
      <c r="D712" s="5" t="s">
        <v>1040</v>
      </c>
      <c r="E712" s="6">
        <v>42046</v>
      </c>
      <c r="F712" s="7">
        <f t="shared" ca="1" si="83"/>
        <v>10</v>
      </c>
      <c r="G712" s="5">
        <v>7</v>
      </c>
      <c r="H71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12" s="57">
        <v>20.496338999999999</v>
      </c>
      <c r="J712" s="34">
        <v>1.3284929999999999</v>
      </c>
      <c r="K712" s="34">
        <f t="shared" si="84"/>
        <v>21.824832000000001</v>
      </c>
      <c r="L712" s="67">
        <f t="shared" si="85"/>
        <v>8.0033603353289013E-4</v>
      </c>
      <c r="M712" s="34">
        <v>50.481932999999998</v>
      </c>
      <c r="N712" s="79">
        <f t="shared" si="86"/>
        <v>9.4538599169215708E-4</v>
      </c>
      <c r="O712" s="80">
        <v>3697</v>
      </c>
      <c r="P712" s="68">
        <f>Table14[[#This Row],[Customer Regisered on MB]]/$O$1</f>
        <v>1.2518543325097122E-3</v>
      </c>
      <c r="Q712" s="194">
        <v>33</v>
      </c>
      <c r="R712" s="107">
        <v>258</v>
      </c>
      <c r="S712" s="107">
        <v>10</v>
      </c>
      <c r="T712" s="107">
        <v>14</v>
      </c>
      <c r="U712" s="195">
        <v>0</v>
      </c>
      <c r="V712" s="16">
        <f>SUM(Table14[[#This Row],[MB Registration]:[Standalone upsell + Rnwl]])</f>
        <v>315</v>
      </c>
      <c r="W712" s="8">
        <v>315</v>
      </c>
      <c r="X712" s="9">
        <f t="shared" si="87"/>
        <v>0</v>
      </c>
      <c r="Y712" s="8">
        <f t="shared" si="88"/>
        <v>0</v>
      </c>
      <c r="Z712" s="42" t="str">
        <f t="shared" si="89"/>
        <v>D. 240-500</v>
      </c>
      <c r="AA712" s="197">
        <v>315</v>
      </c>
      <c r="AB712" s="85">
        <f>IFERROR(Table14[[#This Row],[Phone number available]]/Table14[[#This Row],[Distinct leads]],0)</f>
        <v>1</v>
      </c>
      <c r="AC712" s="84">
        <v>144</v>
      </c>
      <c r="AD712" s="100">
        <f>IFERROR(Table14[[#This Row],[Email available]]/Table14[[#This Row],[Distinct leads]],0)</f>
        <v>0.45714285714285713</v>
      </c>
      <c r="AE712" s="81">
        <v>11</v>
      </c>
      <c r="AF712" s="102">
        <f>IFERROR(Table14[[#This Row],[HNI (as per customer segmentation)]]/Table14[[#This Row],[Phone number available]],0)</f>
        <v>3.4920634920634921E-2</v>
      </c>
      <c r="AG712" s="18">
        <v>198</v>
      </c>
      <c r="AH712" s="9">
        <f>IFERROR(Table14[[#This Row],[MB Registered]]/Table14[[#This Row],[Phone number available]],0)</f>
        <v>0.62857142857142856</v>
      </c>
      <c r="AI712" s="18">
        <v>54</v>
      </c>
      <c r="AJ712" s="9">
        <f>IFERROR(Table14[[#This Row],[IB Registered]]/Table14[[#This Row],[Phone number available]],0)</f>
        <v>0.17142857142857143</v>
      </c>
      <c r="AK712" s="18">
        <v>227</v>
      </c>
      <c r="AL712" s="9">
        <f>IFERROR(Table14[[#This Row],[MB Eligible]]/Table14[[#This Row],[Phone number available]],0)</f>
        <v>0.72063492063492063</v>
      </c>
      <c r="AM712" s="18">
        <v>105</v>
      </c>
      <c r="AN712" s="82">
        <f>IFERROR(Table14[[#This Row],[IB Eligible]]/Table14[[#This Row],[Phone number available]],0)</f>
        <v>0.33333333333333331</v>
      </c>
      <c r="AO712" s="98">
        <f>Table14[[#This Row],[Phone number available]]/$AT$2</f>
        <v>0.546875</v>
      </c>
    </row>
    <row r="713" spans="1:41" x14ac:dyDescent="0.35">
      <c r="A713" s="11">
        <v>750</v>
      </c>
      <c r="B713" s="5" t="s">
        <v>314</v>
      </c>
      <c r="C713" s="5" t="s">
        <v>356</v>
      </c>
      <c r="D713" s="5" t="s">
        <v>1041</v>
      </c>
      <c r="E713" s="6">
        <v>42042</v>
      </c>
      <c r="F713" s="7">
        <f t="shared" ca="1" si="83"/>
        <v>10</v>
      </c>
      <c r="G713" s="5">
        <v>4</v>
      </c>
      <c r="H713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713" s="57">
        <v>4.90029</v>
      </c>
      <c r="J713" s="34">
        <v>0.540076</v>
      </c>
      <c r="K713" s="34">
        <f t="shared" si="84"/>
        <v>5.440366</v>
      </c>
      <c r="L713" s="67">
        <f t="shared" si="85"/>
        <v>1.9950306812933062E-4</v>
      </c>
      <c r="M713" s="34">
        <v>8.7669420000000002</v>
      </c>
      <c r="N713" s="79">
        <f t="shared" si="86"/>
        <v>1.6418040404232587E-4</v>
      </c>
      <c r="O713" s="80">
        <v>3521</v>
      </c>
      <c r="P713" s="68">
        <f>Table14[[#This Row],[Customer Regisered on MB]]/$O$1</f>
        <v>1.1922583458930747E-3</v>
      </c>
      <c r="Q713" s="194">
        <v>53</v>
      </c>
      <c r="R713" s="107">
        <v>45</v>
      </c>
      <c r="S713" s="107">
        <v>3</v>
      </c>
      <c r="T713" s="107">
        <v>2</v>
      </c>
      <c r="U713" s="195">
        <v>0</v>
      </c>
      <c r="V713" s="16">
        <f>SUM(Table14[[#This Row],[MB Registration]:[Standalone upsell + Rnwl]])</f>
        <v>103</v>
      </c>
      <c r="W713" s="8">
        <v>106</v>
      </c>
      <c r="X713" s="9">
        <f t="shared" si="87"/>
        <v>-2.9126213592232997E-2</v>
      </c>
      <c r="Y713" s="8">
        <f t="shared" si="88"/>
        <v>-3</v>
      </c>
      <c r="Z713" s="42" t="str">
        <f t="shared" si="89"/>
        <v>C. 100-250</v>
      </c>
      <c r="AA713" s="197">
        <v>106</v>
      </c>
      <c r="AB713" s="85">
        <f>IFERROR(Table14[[#This Row],[Phone number available]]/Table14[[#This Row],[Distinct leads]],0)</f>
        <v>1</v>
      </c>
      <c r="AC713" s="84">
        <v>20</v>
      </c>
      <c r="AD713" s="100">
        <f>IFERROR(Table14[[#This Row],[Email available]]/Table14[[#This Row],[Distinct leads]],0)</f>
        <v>0.18867924528301888</v>
      </c>
      <c r="AE713" s="81">
        <v>6</v>
      </c>
      <c r="AF713" s="102">
        <f>IFERROR(Table14[[#This Row],[HNI (as per customer segmentation)]]/Table14[[#This Row],[Phone number available]],0)</f>
        <v>5.6603773584905662E-2</v>
      </c>
      <c r="AG713" s="18">
        <v>36</v>
      </c>
      <c r="AH713" s="9">
        <f>IFERROR(Table14[[#This Row],[MB Registered]]/Table14[[#This Row],[Phone number available]],0)</f>
        <v>0.33962264150943394</v>
      </c>
      <c r="AI713" s="18">
        <v>15</v>
      </c>
      <c r="AJ713" s="9">
        <f>IFERROR(Table14[[#This Row],[IB Registered]]/Table14[[#This Row],[Phone number available]],0)</f>
        <v>0.14150943396226415</v>
      </c>
      <c r="AK713" s="18">
        <v>92</v>
      </c>
      <c r="AL713" s="9">
        <f>IFERROR(Table14[[#This Row],[MB Eligible]]/Table14[[#This Row],[Phone number available]],0)</f>
        <v>0.86792452830188682</v>
      </c>
      <c r="AM713" s="18">
        <v>21</v>
      </c>
      <c r="AN713" s="82">
        <f>IFERROR(Table14[[#This Row],[IB Eligible]]/Table14[[#This Row],[Phone number available]],0)</f>
        <v>0.19811320754716982</v>
      </c>
      <c r="AO713" s="98">
        <f>Table14[[#This Row],[Phone number available]]/$AT$2</f>
        <v>0.18402777777777779</v>
      </c>
    </row>
    <row r="714" spans="1:41" x14ac:dyDescent="0.35">
      <c r="A714" s="11">
        <v>751</v>
      </c>
      <c r="B714" s="5" t="s">
        <v>222</v>
      </c>
      <c r="C714" s="5" t="s">
        <v>175</v>
      </c>
      <c r="D714" s="5" t="s">
        <v>233</v>
      </c>
      <c r="E714" s="6">
        <v>24471</v>
      </c>
      <c r="F714" s="7">
        <f t="shared" ca="1" si="83"/>
        <v>58</v>
      </c>
      <c r="G714" s="5">
        <v>7</v>
      </c>
      <c r="H71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14" s="57">
        <v>36.218591000000004</v>
      </c>
      <c r="J714" s="34">
        <v>4.9892609999999999</v>
      </c>
      <c r="K714" s="34">
        <f t="shared" si="84"/>
        <v>41.207852000000003</v>
      </c>
      <c r="L714" s="67">
        <f t="shared" si="85"/>
        <v>1.5111286455763038E-3</v>
      </c>
      <c r="M714" s="34">
        <v>32.354778000000003</v>
      </c>
      <c r="N714" s="79">
        <f t="shared" si="86"/>
        <v>6.0591487028655564E-4</v>
      </c>
      <c r="O714" s="80">
        <v>3691</v>
      </c>
      <c r="P714" s="68">
        <f>Table14[[#This Row],[Customer Regisered on MB]]/$O$1</f>
        <v>1.2498226511477814E-3</v>
      </c>
      <c r="Q714" s="194">
        <v>314</v>
      </c>
      <c r="R714" s="107">
        <v>89</v>
      </c>
      <c r="S714" s="107">
        <v>34</v>
      </c>
      <c r="T714" s="107">
        <v>13</v>
      </c>
      <c r="U714" s="195">
        <v>0</v>
      </c>
      <c r="V714" s="16">
        <f>SUM(Table14[[#This Row],[MB Registration]:[Standalone upsell + Rnwl]])</f>
        <v>450</v>
      </c>
      <c r="W714" s="8">
        <v>452</v>
      </c>
      <c r="X714" s="9">
        <f t="shared" si="87"/>
        <v>-4.4444444444444731E-3</v>
      </c>
      <c r="Y714" s="8">
        <f t="shared" si="88"/>
        <v>-2</v>
      </c>
      <c r="Z714" s="42" t="str">
        <f t="shared" si="89"/>
        <v>D. 240-500</v>
      </c>
      <c r="AA714" s="197">
        <v>452</v>
      </c>
      <c r="AB714" s="85">
        <f>IFERROR(Table14[[#This Row],[Phone number available]]/Table14[[#This Row],[Distinct leads]],0)</f>
        <v>1</v>
      </c>
      <c r="AC714" s="84">
        <v>110</v>
      </c>
      <c r="AD714" s="100">
        <f>IFERROR(Table14[[#This Row],[Email available]]/Table14[[#This Row],[Distinct leads]],0)</f>
        <v>0.24336283185840707</v>
      </c>
      <c r="AE714" s="81">
        <v>7</v>
      </c>
      <c r="AF714" s="102">
        <f>IFERROR(Table14[[#This Row],[HNI (as per customer segmentation)]]/Table14[[#This Row],[Phone number available]],0)</f>
        <v>1.5486725663716814E-2</v>
      </c>
      <c r="AG714" s="18">
        <v>75</v>
      </c>
      <c r="AH714" s="9">
        <f>IFERROR(Table14[[#This Row],[MB Registered]]/Table14[[#This Row],[Phone number available]],0)</f>
        <v>0.16592920353982302</v>
      </c>
      <c r="AI714" s="18">
        <v>33</v>
      </c>
      <c r="AJ714" s="9">
        <f>IFERROR(Table14[[#This Row],[IB Registered]]/Table14[[#This Row],[Phone number available]],0)</f>
        <v>7.3008849557522126E-2</v>
      </c>
      <c r="AK714" s="18">
        <v>405</v>
      </c>
      <c r="AL714" s="9">
        <f>IFERROR(Table14[[#This Row],[MB Eligible]]/Table14[[#This Row],[Phone number available]],0)</f>
        <v>0.89601769911504425</v>
      </c>
      <c r="AM714" s="18">
        <v>116</v>
      </c>
      <c r="AN714" s="82">
        <f>IFERROR(Table14[[#This Row],[IB Eligible]]/Table14[[#This Row],[Phone number available]],0)</f>
        <v>0.25663716814159293</v>
      </c>
      <c r="AO714" s="98">
        <f>Table14[[#This Row],[Phone number available]]/$AT$2</f>
        <v>0.78472222222222221</v>
      </c>
    </row>
    <row r="715" spans="1:41" x14ac:dyDescent="0.35">
      <c r="A715" s="11">
        <v>752</v>
      </c>
      <c r="B715" s="5" t="s">
        <v>188</v>
      </c>
      <c r="C715" s="5" t="s">
        <v>175</v>
      </c>
      <c r="D715" s="5" t="s">
        <v>193</v>
      </c>
      <c r="E715" s="6">
        <v>22007</v>
      </c>
      <c r="F715" s="7">
        <f t="shared" ca="1" si="83"/>
        <v>65</v>
      </c>
      <c r="G715" s="5">
        <v>7</v>
      </c>
      <c r="H71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15" s="57">
        <v>36.387872000000002</v>
      </c>
      <c r="J715" s="34">
        <v>1.5643899999999999</v>
      </c>
      <c r="K715" s="34">
        <f t="shared" si="84"/>
        <v>37.952262000000005</v>
      </c>
      <c r="L715" s="67">
        <f t="shared" si="85"/>
        <v>1.3917432598189545E-3</v>
      </c>
      <c r="M715" s="34">
        <v>57.636439000000003</v>
      </c>
      <c r="N715" s="79">
        <f t="shared" si="86"/>
        <v>1.0793699607663503E-3</v>
      </c>
      <c r="O715" s="80">
        <v>4014</v>
      </c>
      <c r="P715" s="68">
        <f>Table14[[#This Row],[Customer Regisered on MB]]/$O$1</f>
        <v>1.3591948311317244E-3</v>
      </c>
      <c r="Q715" s="194">
        <v>204</v>
      </c>
      <c r="R715" s="107">
        <v>237</v>
      </c>
      <c r="S715" s="107">
        <v>2</v>
      </c>
      <c r="T715" s="107">
        <v>25</v>
      </c>
      <c r="U715" s="195">
        <v>0</v>
      </c>
      <c r="V715" s="16">
        <f>SUM(Table14[[#This Row],[MB Registration]:[Standalone upsell + Rnwl]])</f>
        <v>468</v>
      </c>
      <c r="W715" s="8">
        <v>486</v>
      </c>
      <c r="X715" s="9">
        <f t="shared" si="87"/>
        <v>-3.8461538461538547E-2</v>
      </c>
      <c r="Y715" s="8">
        <f t="shared" si="88"/>
        <v>-18</v>
      </c>
      <c r="Z715" s="42" t="str">
        <f t="shared" si="89"/>
        <v>D. 240-500</v>
      </c>
      <c r="AA715" s="197">
        <v>486</v>
      </c>
      <c r="AB715" s="85">
        <f>IFERROR(Table14[[#This Row],[Phone number available]]/Table14[[#This Row],[Distinct leads]],0)</f>
        <v>1</v>
      </c>
      <c r="AC715" s="84">
        <v>72</v>
      </c>
      <c r="AD715" s="100">
        <f>IFERROR(Table14[[#This Row],[Email available]]/Table14[[#This Row],[Distinct leads]],0)</f>
        <v>0.14814814814814814</v>
      </c>
      <c r="AE715" s="81">
        <v>15</v>
      </c>
      <c r="AF715" s="102">
        <f>IFERROR(Table14[[#This Row],[HNI (as per customer segmentation)]]/Table14[[#This Row],[Phone number available]],0)</f>
        <v>3.0864197530864196E-2</v>
      </c>
      <c r="AG715" s="18">
        <v>97</v>
      </c>
      <c r="AH715" s="9">
        <f>IFERROR(Table14[[#This Row],[MB Registered]]/Table14[[#This Row],[Phone number available]],0)</f>
        <v>0.19958847736625515</v>
      </c>
      <c r="AI715" s="18">
        <v>29</v>
      </c>
      <c r="AJ715" s="9">
        <f>IFERROR(Table14[[#This Row],[IB Registered]]/Table14[[#This Row],[Phone number available]],0)</f>
        <v>5.9670781893004114E-2</v>
      </c>
      <c r="AK715" s="18">
        <v>372</v>
      </c>
      <c r="AL715" s="9">
        <f>IFERROR(Table14[[#This Row],[MB Eligible]]/Table14[[#This Row],[Phone number available]],0)</f>
        <v>0.76543209876543206</v>
      </c>
      <c r="AM715" s="18">
        <v>68</v>
      </c>
      <c r="AN715" s="82">
        <f>IFERROR(Table14[[#This Row],[IB Eligible]]/Table14[[#This Row],[Phone number available]],0)</f>
        <v>0.13991769547325103</v>
      </c>
      <c r="AO715" s="98">
        <f>Table14[[#This Row],[Phone number available]]/$AT$2</f>
        <v>0.84375</v>
      </c>
    </row>
    <row r="716" spans="1:41" x14ac:dyDescent="0.35">
      <c r="A716" s="11">
        <v>753</v>
      </c>
      <c r="B716" s="5" t="s">
        <v>179</v>
      </c>
      <c r="C716" s="5" t="s">
        <v>175</v>
      </c>
      <c r="D716" s="5" t="s">
        <v>207</v>
      </c>
      <c r="E716" s="6">
        <v>25708</v>
      </c>
      <c r="F716" s="7">
        <f t="shared" ca="1" si="83"/>
        <v>55</v>
      </c>
      <c r="G716" s="5">
        <v>7</v>
      </c>
      <c r="H71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16" s="57">
        <v>38.665737999999997</v>
      </c>
      <c r="J716" s="34">
        <v>3.2695430000000001</v>
      </c>
      <c r="K716" s="34">
        <f t="shared" si="84"/>
        <v>41.935280999999996</v>
      </c>
      <c r="L716" s="67">
        <f t="shared" si="85"/>
        <v>1.5378041150844674E-3</v>
      </c>
      <c r="M716" s="34">
        <v>32.485936000000002</v>
      </c>
      <c r="N716" s="79">
        <f t="shared" si="86"/>
        <v>6.0837109429640794E-4</v>
      </c>
      <c r="O716" s="80">
        <v>3820</v>
      </c>
      <c r="P716" s="68">
        <f>Table14[[#This Row],[Customer Regisered on MB]]/$O$1</f>
        <v>1.2935038004292943E-3</v>
      </c>
      <c r="Q716" s="194">
        <v>203</v>
      </c>
      <c r="R716" s="107">
        <v>202</v>
      </c>
      <c r="S716" s="107">
        <v>7</v>
      </c>
      <c r="T716" s="107">
        <v>19</v>
      </c>
      <c r="U716" s="195">
        <v>0</v>
      </c>
      <c r="V716" s="16">
        <f>SUM(Table14[[#This Row],[MB Registration]:[Standalone upsell + Rnwl]])</f>
        <v>431</v>
      </c>
      <c r="W716" s="8">
        <v>435</v>
      </c>
      <c r="X716" s="9">
        <f t="shared" si="87"/>
        <v>-9.2807424593968069E-3</v>
      </c>
      <c r="Y716" s="8">
        <f t="shared" si="88"/>
        <v>-4</v>
      </c>
      <c r="Z716" s="42" t="str">
        <f t="shared" si="89"/>
        <v>D. 240-500</v>
      </c>
      <c r="AA716" s="197">
        <v>435</v>
      </c>
      <c r="AB716" s="85">
        <f>IFERROR(Table14[[#This Row],[Phone number available]]/Table14[[#This Row],[Distinct leads]],0)</f>
        <v>1</v>
      </c>
      <c r="AC716" s="84">
        <v>168</v>
      </c>
      <c r="AD716" s="100">
        <f>IFERROR(Table14[[#This Row],[Email available]]/Table14[[#This Row],[Distinct leads]],0)</f>
        <v>0.38620689655172413</v>
      </c>
      <c r="AE716" s="81">
        <v>22</v>
      </c>
      <c r="AF716" s="102">
        <f>IFERROR(Table14[[#This Row],[HNI (as per customer segmentation)]]/Table14[[#This Row],[Phone number available]],0)</f>
        <v>5.057471264367816E-2</v>
      </c>
      <c r="AG716" s="18">
        <v>113</v>
      </c>
      <c r="AH716" s="9">
        <f>IFERROR(Table14[[#This Row],[MB Registered]]/Table14[[#This Row],[Phone number available]],0)</f>
        <v>0.25977011494252872</v>
      </c>
      <c r="AI716" s="18">
        <v>30</v>
      </c>
      <c r="AJ716" s="9">
        <f>IFERROR(Table14[[#This Row],[IB Registered]]/Table14[[#This Row],[Phone number available]],0)</f>
        <v>6.8965517241379309E-2</v>
      </c>
      <c r="AK716" s="18">
        <v>360</v>
      </c>
      <c r="AL716" s="9">
        <f>IFERROR(Table14[[#This Row],[MB Eligible]]/Table14[[#This Row],[Phone number available]],0)</f>
        <v>0.82758620689655171</v>
      </c>
      <c r="AM716" s="18">
        <v>137</v>
      </c>
      <c r="AN716" s="82">
        <f>IFERROR(Table14[[#This Row],[IB Eligible]]/Table14[[#This Row],[Phone number available]],0)</f>
        <v>0.31494252873563217</v>
      </c>
      <c r="AO716" s="98">
        <f>Table14[[#This Row],[Phone number available]]/$AT$2</f>
        <v>0.75520833333333337</v>
      </c>
    </row>
    <row r="717" spans="1:41" x14ac:dyDescent="0.35">
      <c r="A717" s="11">
        <v>754</v>
      </c>
      <c r="B717" s="5" t="s">
        <v>190</v>
      </c>
      <c r="C717" s="5" t="s">
        <v>175</v>
      </c>
      <c r="D717" s="5" t="s">
        <v>1042</v>
      </c>
      <c r="E717" s="6">
        <v>25667</v>
      </c>
      <c r="F717" s="7">
        <f t="shared" ca="1" si="83"/>
        <v>55</v>
      </c>
      <c r="G717" s="5">
        <v>7</v>
      </c>
      <c r="H71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17" s="57">
        <v>35.198428</v>
      </c>
      <c r="J717" s="34">
        <v>6.948817</v>
      </c>
      <c r="K717" s="34">
        <f t="shared" si="84"/>
        <v>42.147244999999998</v>
      </c>
      <c r="L717" s="67">
        <f t="shared" si="85"/>
        <v>1.5455770238065947E-3</v>
      </c>
      <c r="M717" s="34">
        <v>50.097883000000003</v>
      </c>
      <c r="N717" s="79">
        <f t="shared" si="86"/>
        <v>9.381938049327997E-4</v>
      </c>
      <c r="O717" s="80">
        <v>3404</v>
      </c>
      <c r="P717" s="68">
        <f>Table14[[#This Row],[Customer Regisered on MB]]/$O$1</f>
        <v>1.1526405593354234E-3</v>
      </c>
      <c r="Q717" s="194">
        <v>271</v>
      </c>
      <c r="R717" s="107">
        <v>245</v>
      </c>
      <c r="S717" s="107">
        <v>18</v>
      </c>
      <c r="T717" s="107">
        <v>21</v>
      </c>
      <c r="U717" s="195">
        <v>0</v>
      </c>
      <c r="V717" s="16">
        <f>SUM(Table14[[#This Row],[MB Registration]:[Standalone upsell + Rnwl]])</f>
        <v>555</v>
      </c>
      <c r="W717" s="8">
        <v>564</v>
      </c>
      <c r="X717" s="9">
        <f t="shared" si="87"/>
        <v>-1.6216216216216273E-2</v>
      </c>
      <c r="Y717" s="8">
        <f t="shared" si="88"/>
        <v>-9</v>
      </c>
      <c r="Z717" s="42" t="str">
        <f t="shared" si="89"/>
        <v>E. 500-750</v>
      </c>
      <c r="AA717" s="197">
        <v>563</v>
      </c>
      <c r="AB717" s="85">
        <f>IFERROR(Table14[[#This Row],[Phone number available]]/Table14[[#This Row],[Distinct leads]],0)</f>
        <v>0.99822695035460995</v>
      </c>
      <c r="AC717" s="84">
        <v>113</v>
      </c>
      <c r="AD717" s="100">
        <f>IFERROR(Table14[[#This Row],[Email available]]/Table14[[#This Row],[Distinct leads]],0)</f>
        <v>0.20035460992907803</v>
      </c>
      <c r="AE717" s="81">
        <v>18</v>
      </c>
      <c r="AF717" s="102">
        <f>IFERROR(Table14[[#This Row],[HNI (as per customer segmentation)]]/Table14[[#This Row],[Phone number available]],0)</f>
        <v>3.1971580817051509E-2</v>
      </c>
      <c r="AG717" s="18">
        <v>115</v>
      </c>
      <c r="AH717" s="9">
        <f>IFERROR(Table14[[#This Row],[MB Registered]]/Table14[[#This Row],[Phone number available]],0)</f>
        <v>0.20426287744227353</v>
      </c>
      <c r="AI717" s="18">
        <v>37</v>
      </c>
      <c r="AJ717" s="9">
        <f>IFERROR(Table14[[#This Row],[IB Registered]]/Table14[[#This Row],[Phone number available]],0)</f>
        <v>6.5719360568383664E-2</v>
      </c>
      <c r="AK717" s="18">
        <v>460</v>
      </c>
      <c r="AL717" s="9">
        <f>IFERROR(Table14[[#This Row],[MB Eligible]]/Table14[[#This Row],[Phone number available]],0)</f>
        <v>0.81705150976909413</v>
      </c>
      <c r="AM717" s="18">
        <v>113</v>
      </c>
      <c r="AN717" s="82">
        <f>IFERROR(Table14[[#This Row],[IB Eligible]]/Table14[[#This Row],[Phone number available]],0)</f>
        <v>0.20071047957371227</v>
      </c>
      <c r="AO717" s="98">
        <f>Table14[[#This Row],[Phone number available]]/$AT$2</f>
        <v>0.97743055555555558</v>
      </c>
    </row>
    <row r="718" spans="1:41" x14ac:dyDescent="0.35">
      <c r="A718" s="11">
        <v>755</v>
      </c>
      <c r="B718" s="5" t="s">
        <v>174</v>
      </c>
      <c r="C718" s="5" t="s">
        <v>343</v>
      </c>
      <c r="D718" s="5" t="s">
        <v>1043</v>
      </c>
      <c r="E718" s="6">
        <v>26266</v>
      </c>
      <c r="F718" s="7">
        <f t="shared" ca="1" si="83"/>
        <v>53</v>
      </c>
      <c r="G718" s="5">
        <v>6</v>
      </c>
      <c r="H71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18" s="57">
        <v>28.391307000000001</v>
      </c>
      <c r="J718" s="34">
        <v>1.976315</v>
      </c>
      <c r="K718" s="34">
        <f t="shared" si="84"/>
        <v>30.367622000000001</v>
      </c>
      <c r="L718" s="67">
        <f t="shared" si="85"/>
        <v>1.113607753741524E-3</v>
      </c>
      <c r="M718" s="34">
        <v>36.674413000000001</v>
      </c>
      <c r="N718" s="79">
        <f t="shared" si="86"/>
        <v>6.8680960183780477E-4</v>
      </c>
      <c r="O718" s="80">
        <v>2940</v>
      </c>
      <c r="P718" s="68">
        <f>Table14[[#This Row],[Customer Regisered on MB]]/$O$1</f>
        <v>9.9552386734610607E-4</v>
      </c>
      <c r="Q718" s="194">
        <v>77</v>
      </c>
      <c r="R718" s="107">
        <v>217</v>
      </c>
      <c r="S718" s="107">
        <v>13</v>
      </c>
      <c r="T718" s="107">
        <v>20</v>
      </c>
      <c r="U718" s="195">
        <v>0</v>
      </c>
      <c r="V718" s="16">
        <f>SUM(Table14[[#This Row],[MB Registration]:[Standalone upsell + Rnwl]])</f>
        <v>327</v>
      </c>
      <c r="W718" s="8">
        <v>323</v>
      </c>
      <c r="X718" s="9">
        <f t="shared" si="87"/>
        <v>1.2232415902140636E-2</v>
      </c>
      <c r="Y718" s="8">
        <f t="shared" si="88"/>
        <v>4</v>
      </c>
      <c r="Z718" s="42" t="str">
        <f t="shared" si="89"/>
        <v>D. 240-500</v>
      </c>
      <c r="AA718" s="197">
        <v>323</v>
      </c>
      <c r="AB718" s="85">
        <f>IFERROR(Table14[[#This Row],[Phone number available]]/Table14[[#This Row],[Distinct leads]],0)</f>
        <v>1</v>
      </c>
      <c r="AC718" s="84">
        <v>126</v>
      </c>
      <c r="AD718" s="100">
        <f>IFERROR(Table14[[#This Row],[Email available]]/Table14[[#This Row],[Distinct leads]],0)</f>
        <v>0.39009287925696595</v>
      </c>
      <c r="AE718" s="81">
        <v>9</v>
      </c>
      <c r="AF718" s="102">
        <f>IFERROR(Table14[[#This Row],[HNI (as per customer segmentation)]]/Table14[[#This Row],[Phone number available]],0)</f>
        <v>2.7863777089783281E-2</v>
      </c>
      <c r="AG718" s="18">
        <v>119</v>
      </c>
      <c r="AH718" s="9">
        <f>IFERROR(Table14[[#This Row],[MB Registered]]/Table14[[#This Row],[Phone number available]],0)</f>
        <v>0.36842105263157893</v>
      </c>
      <c r="AI718" s="18">
        <v>27</v>
      </c>
      <c r="AJ718" s="9">
        <f>IFERROR(Table14[[#This Row],[IB Registered]]/Table14[[#This Row],[Phone number available]],0)</f>
        <v>8.3591331269349839E-2</v>
      </c>
      <c r="AK718" s="18">
        <v>251</v>
      </c>
      <c r="AL718" s="9">
        <f>IFERROR(Table14[[#This Row],[MB Eligible]]/Table14[[#This Row],[Phone number available]],0)</f>
        <v>0.77708978328173373</v>
      </c>
      <c r="AM718" s="18">
        <v>84</v>
      </c>
      <c r="AN718" s="82">
        <f>IFERROR(Table14[[#This Row],[IB Eligible]]/Table14[[#This Row],[Phone number available]],0)</f>
        <v>0.26006191950464397</v>
      </c>
      <c r="AO718" s="98">
        <f>Table14[[#This Row],[Phone number available]]/$AT$2</f>
        <v>0.56076388888888884</v>
      </c>
    </row>
    <row r="719" spans="1:41" x14ac:dyDescent="0.35">
      <c r="A719" s="11">
        <v>756</v>
      </c>
      <c r="B719" s="5" t="s">
        <v>190</v>
      </c>
      <c r="C719" s="5" t="s">
        <v>356</v>
      </c>
      <c r="D719" s="5" t="s">
        <v>1044</v>
      </c>
      <c r="E719" s="6">
        <v>21301</v>
      </c>
      <c r="F719" s="7">
        <f t="shared" ca="1" si="83"/>
        <v>67</v>
      </c>
      <c r="G719" s="5">
        <v>9</v>
      </c>
      <c r="H71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19" s="57">
        <v>52.815849999999998</v>
      </c>
      <c r="J719" s="34">
        <v>4.1759050000000002</v>
      </c>
      <c r="K719" s="34">
        <f t="shared" si="84"/>
        <v>56.991754999999998</v>
      </c>
      <c r="L719" s="67">
        <f t="shared" si="85"/>
        <v>2.0899384307186534E-3</v>
      </c>
      <c r="M719" s="34">
        <v>93.582970000000003</v>
      </c>
      <c r="N719" s="79">
        <f t="shared" si="86"/>
        <v>1.7525483602014089E-3</v>
      </c>
      <c r="O719" s="80">
        <v>7242</v>
      </c>
      <c r="P719" s="68">
        <f>Table14[[#This Row],[Customer Regisered on MB]]/$O$1</f>
        <v>2.45223940385051E-3</v>
      </c>
      <c r="Q719" s="194">
        <v>277</v>
      </c>
      <c r="R719" s="107">
        <v>316</v>
      </c>
      <c r="S719" s="107">
        <v>18</v>
      </c>
      <c r="T719" s="107">
        <v>17</v>
      </c>
      <c r="U719" s="195">
        <v>0</v>
      </c>
      <c r="V719" s="16">
        <f>SUM(Table14[[#This Row],[MB Registration]:[Standalone upsell + Rnwl]])</f>
        <v>628</v>
      </c>
      <c r="W719" s="8">
        <v>649</v>
      </c>
      <c r="X719" s="9">
        <f t="shared" si="87"/>
        <v>-3.3439490445859921E-2</v>
      </c>
      <c r="Y719" s="8">
        <f t="shared" si="88"/>
        <v>-21</v>
      </c>
      <c r="Z719" s="42" t="str">
        <f t="shared" si="89"/>
        <v>E. 500-750</v>
      </c>
      <c r="AA719" s="197">
        <v>649</v>
      </c>
      <c r="AB719" s="85">
        <f>IFERROR(Table14[[#This Row],[Phone number available]]/Table14[[#This Row],[Distinct leads]],0)</f>
        <v>1</v>
      </c>
      <c r="AC719" s="84">
        <v>199</v>
      </c>
      <c r="AD719" s="100">
        <f>IFERROR(Table14[[#This Row],[Email available]]/Table14[[#This Row],[Distinct leads]],0)</f>
        <v>0.30662557781201849</v>
      </c>
      <c r="AE719" s="81">
        <v>47</v>
      </c>
      <c r="AF719" s="102">
        <f>IFERROR(Table14[[#This Row],[HNI (as per customer segmentation)]]/Table14[[#This Row],[Phone number available]],0)</f>
        <v>7.24191063174114E-2</v>
      </c>
      <c r="AG719" s="18">
        <v>221</v>
      </c>
      <c r="AH719" s="9">
        <f>IFERROR(Table14[[#This Row],[MB Registered]]/Table14[[#This Row],[Phone number available]],0)</f>
        <v>0.34052388289676427</v>
      </c>
      <c r="AI719" s="18">
        <v>93</v>
      </c>
      <c r="AJ719" s="9">
        <f>IFERROR(Table14[[#This Row],[IB Registered]]/Table14[[#This Row],[Phone number available]],0)</f>
        <v>0.14329738058551617</v>
      </c>
      <c r="AK719" s="18">
        <v>531</v>
      </c>
      <c r="AL719" s="9">
        <f>IFERROR(Table14[[#This Row],[MB Eligible]]/Table14[[#This Row],[Phone number available]],0)</f>
        <v>0.81818181818181823</v>
      </c>
      <c r="AM719" s="18">
        <v>194</v>
      </c>
      <c r="AN719" s="82">
        <f>IFERROR(Table14[[#This Row],[IB Eligible]]/Table14[[#This Row],[Phone number available]],0)</f>
        <v>0.29892141756548535</v>
      </c>
      <c r="AO719" s="98">
        <f>Table14[[#This Row],[Phone number available]]/$AT$2</f>
        <v>1.1267361111111112</v>
      </c>
    </row>
    <row r="720" spans="1:41" x14ac:dyDescent="0.35">
      <c r="A720" s="11">
        <v>757</v>
      </c>
      <c r="B720" s="5" t="s">
        <v>190</v>
      </c>
      <c r="C720" s="5" t="s">
        <v>356</v>
      </c>
      <c r="D720" s="5" t="s">
        <v>1045</v>
      </c>
      <c r="E720" s="6">
        <v>26242</v>
      </c>
      <c r="F720" s="7">
        <f t="shared" ca="1" si="83"/>
        <v>53</v>
      </c>
      <c r="G720" s="5">
        <v>8</v>
      </c>
      <c r="H72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20" s="57">
        <v>71.650807</v>
      </c>
      <c r="J720" s="34">
        <v>5.2534979999999996</v>
      </c>
      <c r="K720" s="34">
        <f t="shared" si="84"/>
        <v>76.904304999999994</v>
      </c>
      <c r="L720" s="67">
        <f t="shared" si="85"/>
        <v>2.8201493796288376E-3</v>
      </c>
      <c r="M720" s="34">
        <v>120.182661</v>
      </c>
      <c r="N720" s="79">
        <f t="shared" si="86"/>
        <v>2.2506864813137671E-3</v>
      </c>
      <c r="O720" s="80">
        <v>8188</v>
      </c>
      <c r="P720" s="68">
        <f>Table14[[#This Row],[Customer Regisered on MB]]/$O$1</f>
        <v>2.7725678319149376E-3</v>
      </c>
      <c r="Q720" s="194">
        <v>285</v>
      </c>
      <c r="R720" s="107">
        <v>549</v>
      </c>
      <c r="S720" s="107">
        <v>21</v>
      </c>
      <c r="T720" s="107">
        <v>32</v>
      </c>
      <c r="U720" s="195">
        <v>2</v>
      </c>
      <c r="V720" s="16">
        <f>SUM(Table14[[#This Row],[MB Registration]:[Standalone upsell + Rnwl]])</f>
        <v>889</v>
      </c>
      <c r="W720" s="8">
        <v>898</v>
      </c>
      <c r="X720" s="9">
        <f t="shared" si="87"/>
        <v>-1.0123734533183271E-2</v>
      </c>
      <c r="Y720" s="8">
        <f t="shared" si="88"/>
        <v>-9</v>
      </c>
      <c r="Z720" s="42" t="str">
        <f t="shared" si="89"/>
        <v>F. 750-100</v>
      </c>
      <c r="AA720" s="197">
        <v>898</v>
      </c>
      <c r="AB720" s="85">
        <f>IFERROR(Table14[[#This Row],[Phone number available]]/Table14[[#This Row],[Distinct leads]],0)</f>
        <v>1</v>
      </c>
      <c r="AC720" s="84">
        <v>429</v>
      </c>
      <c r="AD720" s="100">
        <f>IFERROR(Table14[[#This Row],[Email available]]/Table14[[#This Row],[Distinct leads]],0)</f>
        <v>0.47772828507795101</v>
      </c>
      <c r="AE720" s="81">
        <v>36</v>
      </c>
      <c r="AF720" s="102">
        <f>IFERROR(Table14[[#This Row],[HNI (as per customer segmentation)]]/Table14[[#This Row],[Phone number available]],0)</f>
        <v>4.0089086859688199E-2</v>
      </c>
      <c r="AG720" s="18">
        <v>361</v>
      </c>
      <c r="AH720" s="9">
        <f>IFERROR(Table14[[#This Row],[MB Registered]]/Table14[[#This Row],[Phone number available]],0)</f>
        <v>0.40200445434298443</v>
      </c>
      <c r="AI720" s="18">
        <v>139</v>
      </c>
      <c r="AJ720" s="9">
        <f>IFERROR(Table14[[#This Row],[IB Registered]]/Table14[[#This Row],[Phone number available]],0)</f>
        <v>0.15478841870824053</v>
      </c>
      <c r="AK720" s="18">
        <v>702</v>
      </c>
      <c r="AL720" s="9">
        <f>IFERROR(Table14[[#This Row],[MB Eligible]]/Table14[[#This Row],[Phone number available]],0)</f>
        <v>0.78173719376391981</v>
      </c>
      <c r="AM720" s="18">
        <v>343</v>
      </c>
      <c r="AN720" s="82">
        <f>IFERROR(Table14[[#This Row],[IB Eligible]]/Table14[[#This Row],[Phone number available]],0)</f>
        <v>0.3819599109131403</v>
      </c>
      <c r="AO720" s="98">
        <f>Table14[[#This Row],[Phone number available]]/$AT$2</f>
        <v>1.5590277777777777</v>
      </c>
    </row>
    <row r="721" spans="1:41" x14ac:dyDescent="0.35">
      <c r="A721" s="11">
        <v>758</v>
      </c>
      <c r="B721" s="5" t="s">
        <v>179</v>
      </c>
      <c r="C721" s="5" t="s">
        <v>356</v>
      </c>
      <c r="D721" s="5" t="s">
        <v>1046</v>
      </c>
      <c r="E721" s="6">
        <v>28383</v>
      </c>
      <c r="F721" s="7">
        <f t="shared" ca="1" si="83"/>
        <v>47</v>
      </c>
      <c r="G721" s="5">
        <v>7</v>
      </c>
      <c r="H72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21" s="57">
        <v>18.283472</v>
      </c>
      <c r="J721" s="34">
        <v>2.6578140000000001</v>
      </c>
      <c r="K721" s="34">
        <f t="shared" si="84"/>
        <v>20.941285999999998</v>
      </c>
      <c r="L721" s="67">
        <f t="shared" si="85"/>
        <v>7.6793561454758694E-4</v>
      </c>
      <c r="M721" s="34">
        <v>61.242140999999997</v>
      </c>
      <c r="N721" s="79">
        <f t="shared" si="86"/>
        <v>1.1468947158310263E-3</v>
      </c>
      <c r="O721" s="80">
        <v>3122</v>
      </c>
      <c r="P721" s="68">
        <f>Table14[[#This Row],[Customer Regisered on MB]]/$O$1</f>
        <v>1.0571515353246744E-3</v>
      </c>
      <c r="Q721" s="194">
        <v>16</v>
      </c>
      <c r="R721" s="107">
        <v>160</v>
      </c>
      <c r="S721" s="107">
        <v>4</v>
      </c>
      <c r="T721" s="107">
        <v>6</v>
      </c>
      <c r="U721" s="195">
        <v>0</v>
      </c>
      <c r="V721" s="16">
        <f>SUM(Table14[[#This Row],[MB Registration]:[Standalone upsell + Rnwl]])</f>
        <v>186</v>
      </c>
      <c r="W721" s="8">
        <v>193</v>
      </c>
      <c r="X721" s="9">
        <f t="shared" si="87"/>
        <v>-3.7634408602150504E-2</v>
      </c>
      <c r="Y721" s="8">
        <f t="shared" si="88"/>
        <v>-7</v>
      </c>
      <c r="Z721" s="42" t="str">
        <f t="shared" si="89"/>
        <v>C. 100-250</v>
      </c>
      <c r="AA721" s="197">
        <v>193</v>
      </c>
      <c r="AB721" s="85">
        <f>IFERROR(Table14[[#This Row],[Phone number available]]/Table14[[#This Row],[Distinct leads]],0)</f>
        <v>1</v>
      </c>
      <c r="AC721" s="84">
        <v>87</v>
      </c>
      <c r="AD721" s="100">
        <f>IFERROR(Table14[[#This Row],[Email available]]/Table14[[#This Row],[Distinct leads]],0)</f>
        <v>0.45077720207253885</v>
      </c>
      <c r="AE721" s="81">
        <v>11</v>
      </c>
      <c r="AF721" s="102">
        <f>IFERROR(Table14[[#This Row],[HNI (as per customer segmentation)]]/Table14[[#This Row],[Phone number available]],0)</f>
        <v>5.6994818652849742E-2</v>
      </c>
      <c r="AG721" s="18">
        <v>129</v>
      </c>
      <c r="AH721" s="9">
        <f>IFERROR(Table14[[#This Row],[MB Registered]]/Table14[[#This Row],[Phone number available]],0)</f>
        <v>0.66839378238341973</v>
      </c>
      <c r="AI721" s="18">
        <v>43</v>
      </c>
      <c r="AJ721" s="9">
        <f>IFERROR(Table14[[#This Row],[IB Registered]]/Table14[[#This Row],[Phone number available]],0)</f>
        <v>0.22279792746113988</v>
      </c>
      <c r="AK721" s="18">
        <v>136</v>
      </c>
      <c r="AL721" s="9">
        <f>IFERROR(Table14[[#This Row],[MB Eligible]]/Table14[[#This Row],[Phone number available]],0)</f>
        <v>0.70466321243523311</v>
      </c>
      <c r="AM721" s="18">
        <v>75</v>
      </c>
      <c r="AN721" s="82">
        <f>IFERROR(Table14[[#This Row],[IB Eligible]]/Table14[[#This Row],[Phone number available]],0)</f>
        <v>0.38860103626943004</v>
      </c>
      <c r="AO721" s="98">
        <f>Table14[[#This Row],[Phone number available]]/$AT$2</f>
        <v>0.33506944444444442</v>
      </c>
    </row>
    <row r="722" spans="1:41" x14ac:dyDescent="0.35">
      <c r="A722" s="11">
        <v>759</v>
      </c>
      <c r="B722" s="5" t="s">
        <v>190</v>
      </c>
      <c r="C722" s="5" t="s">
        <v>175</v>
      </c>
      <c r="D722" s="5" t="s">
        <v>1047</v>
      </c>
      <c r="E722" s="6">
        <v>29003</v>
      </c>
      <c r="F722" s="7">
        <f t="shared" ca="1" si="83"/>
        <v>46</v>
      </c>
      <c r="G722" s="5">
        <v>7</v>
      </c>
      <c r="H72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22" s="57">
        <v>46.741723</v>
      </c>
      <c r="J722" s="34">
        <v>2.9546939999999999</v>
      </c>
      <c r="K722" s="34">
        <f t="shared" si="84"/>
        <v>49.696416999999997</v>
      </c>
      <c r="L722" s="67">
        <f t="shared" si="85"/>
        <v>1.8224118867250152E-3</v>
      </c>
      <c r="M722" s="34">
        <v>56.499248000000001</v>
      </c>
      <c r="N722" s="79">
        <f t="shared" si="86"/>
        <v>1.0580735408911763E-3</v>
      </c>
      <c r="O722" s="80">
        <v>3963</v>
      </c>
      <c r="P722" s="68">
        <f>Table14[[#This Row],[Customer Regisered on MB]]/$O$1</f>
        <v>1.3419255395553124E-3</v>
      </c>
      <c r="Q722" s="194">
        <v>412</v>
      </c>
      <c r="R722" s="107">
        <v>232</v>
      </c>
      <c r="S722" s="107">
        <v>14</v>
      </c>
      <c r="T722" s="107">
        <v>29</v>
      </c>
      <c r="U722" s="195">
        <v>0</v>
      </c>
      <c r="V722" s="16">
        <f>SUM(Table14[[#This Row],[MB Registration]:[Standalone upsell + Rnwl]])</f>
        <v>687</v>
      </c>
      <c r="W722" s="8">
        <v>689</v>
      </c>
      <c r="X722" s="9">
        <f t="shared" si="87"/>
        <v>-2.9112081513829047E-3</v>
      </c>
      <c r="Y722" s="8">
        <f t="shared" si="88"/>
        <v>-2</v>
      </c>
      <c r="Z722" s="42" t="str">
        <f t="shared" si="89"/>
        <v>E. 500-750</v>
      </c>
      <c r="AA722" s="197">
        <v>689</v>
      </c>
      <c r="AB722" s="85">
        <f>IFERROR(Table14[[#This Row],[Phone number available]]/Table14[[#This Row],[Distinct leads]],0)</f>
        <v>1</v>
      </c>
      <c r="AC722" s="84">
        <v>129</v>
      </c>
      <c r="AD722" s="100">
        <f>IFERROR(Table14[[#This Row],[Email available]]/Table14[[#This Row],[Distinct leads]],0)</f>
        <v>0.18722786647314948</v>
      </c>
      <c r="AE722" s="81">
        <v>22</v>
      </c>
      <c r="AF722" s="102">
        <f>IFERROR(Table14[[#This Row],[HNI (as per customer segmentation)]]/Table14[[#This Row],[Phone number available]],0)</f>
        <v>3.1930333817126268E-2</v>
      </c>
      <c r="AG722" s="18">
        <v>95</v>
      </c>
      <c r="AH722" s="9">
        <f>IFERROR(Table14[[#This Row],[MB Registered]]/Table14[[#This Row],[Phone number available]],0)</f>
        <v>0.13788098693759071</v>
      </c>
      <c r="AI722" s="18">
        <v>48</v>
      </c>
      <c r="AJ722" s="9">
        <f>IFERROR(Table14[[#This Row],[IB Registered]]/Table14[[#This Row],[Phone number available]],0)</f>
        <v>6.966618287373004E-2</v>
      </c>
      <c r="AK722" s="18">
        <v>596</v>
      </c>
      <c r="AL722" s="9">
        <f>IFERROR(Table14[[#This Row],[MB Eligible]]/Table14[[#This Row],[Phone number available]],0)</f>
        <v>0.86502177068214803</v>
      </c>
      <c r="AM722" s="18">
        <v>130</v>
      </c>
      <c r="AN722" s="82">
        <f>IFERROR(Table14[[#This Row],[IB Eligible]]/Table14[[#This Row],[Phone number available]],0)</f>
        <v>0.18867924528301888</v>
      </c>
      <c r="AO722" s="98">
        <f>Table14[[#This Row],[Phone number available]]/$AT$2</f>
        <v>1.1961805555555556</v>
      </c>
    </row>
    <row r="723" spans="1:41" x14ac:dyDescent="0.35">
      <c r="A723" s="11">
        <v>760</v>
      </c>
      <c r="B723" s="5" t="s">
        <v>314</v>
      </c>
      <c r="C723" s="5" t="s">
        <v>356</v>
      </c>
      <c r="D723" s="5" t="s">
        <v>1048</v>
      </c>
      <c r="E723" s="6">
        <v>29268</v>
      </c>
      <c r="F723" s="7">
        <f t="shared" ca="1" si="83"/>
        <v>45</v>
      </c>
      <c r="G723" s="5">
        <v>10</v>
      </c>
      <c r="H723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723" s="57">
        <v>43.607021000000003</v>
      </c>
      <c r="J723" s="34">
        <v>9.8591610000000003</v>
      </c>
      <c r="K723" s="34">
        <f t="shared" si="84"/>
        <v>53.466182000000003</v>
      </c>
      <c r="L723" s="67">
        <f t="shared" si="85"/>
        <v>1.9606525278191194E-3</v>
      </c>
      <c r="M723" s="34">
        <v>87.234112999999994</v>
      </c>
      <c r="N723" s="79">
        <f t="shared" si="86"/>
        <v>1.6336519528261861E-3</v>
      </c>
      <c r="O723" s="80">
        <v>3874</v>
      </c>
      <c r="P723" s="68">
        <f>Table14[[#This Row],[Customer Regisered on MB]]/$O$1</f>
        <v>1.3117889326866717E-3</v>
      </c>
      <c r="Q723" s="194">
        <v>248</v>
      </c>
      <c r="R723" s="107">
        <v>277</v>
      </c>
      <c r="S723" s="107">
        <v>42</v>
      </c>
      <c r="T723" s="107">
        <v>34</v>
      </c>
      <c r="U723" s="195">
        <v>0</v>
      </c>
      <c r="V723" s="16">
        <f>SUM(Table14[[#This Row],[MB Registration]:[Standalone upsell + Rnwl]])</f>
        <v>601</v>
      </c>
      <c r="W723" s="8">
        <v>608</v>
      </c>
      <c r="X723" s="9">
        <f t="shared" si="87"/>
        <v>-1.1647254575707144E-2</v>
      </c>
      <c r="Y723" s="8">
        <f t="shared" si="88"/>
        <v>-7</v>
      </c>
      <c r="Z723" s="42" t="str">
        <f t="shared" si="89"/>
        <v>E. 500-750</v>
      </c>
      <c r="AA723" s="197">
        <v>607</v>
      </c>
      <c r="AB723" s="85">
        <f>IFERROR(Table14[[#This Row],[Phone number available]]/Table14[[#This Row],[Distinct leads]],0)</f>
        <v>0.99835526315789469</v>
      </c>
      <c r="AC723" s="84">
        <v>138</v>
      </c>
      <c r="AD723" s="100">
        <f>IFERROR(Table14[[#This Row],[Email available]]/Table14[[#This Row],[Distinct leads]],0)</f>
        <v>0.22697368421052633</v>
      </c>
      <c r="AE723" s="81">
        <v>13</v>
      </c>
      <c r="AF723" s="102">
        <f>IFERROR(Table14[[#This Row],[HNI (as per customer segmentation)]]/Table14[[#This Row],[Phone number available]],0)</f>
        <v>2.1416803953871501E-2</v>
      </c>
      <c r="AG723" s="18">
        <v>118</v>
      </c>
      <c r="AH723" s="9">
        <f>IFERROR(Table14[[#This Row],[MB Registered]]/Table14[[#This Row],[Phone number available]],0)</f>
        <v>0.19439868204283361</v>
      </c>
      <c r="AI723" s="18">
        <v>87</v>
      </c>
      <c r="AJ723" s="9">
        <f>IFERROR(Table14[[#This Row],[IB Registered]]/Table14[[#This Row],[Phone number available]],0)</f>
        <v>0.14332784184514002</v>
      </c>
      <c r="AK723" s="18">
        <v>452</v>
      </c>
      <c r="AL723" s="9">
        <f>IFERROR(Table14[[#This Row],[MB Eligible]]/Table14[[#This Row],[Phone number available]],0)</f>
        <v>0.74464579901153216</v>
      </c>
      <c r="AM723" s="18">
        <v>154</v>
      </c>
      <c r="AN723" s="82">
        <f>IFERROR(Table14[[#This Row],[IB Eligible]]/Table14[[#This Row],[Phone number available]],0)</f>
        <v>0.25370675453047775</v>
      </c>
      <c r="AO723" s="98">
        <f>Table14[[#This Row],[Phone number available]]/$AT$2</f>
        <v>1.0538194444444444</v>
      </c>
    </row>
    <row r="724" spans="1:41" x14ac:dyDescent="0.35">
      <c r="A724" s="11">
        <v>761</v>
      </c>
      <c r="B724" s="5" t="s">
        <v>213</v>
      </c>
      <c r="C724" s="5" t="s">
        <v>356</v>
      </c>
      <c r="D724" s="5" t="s">
        <v>1049</v>
      </c>
      <c r="E724" s="6">
        <v>29780</v>
      </c>
      <c r="F724" s="7">
        <f t="shared" ca="1" si="83"/>
        <v>43</v>
      </c>
      <c r="G724" s="5">
        <v>6</v>
      </c>
      <c r="H72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24" s="57">
        <v>12.643674000000001</v>
      </c>
      <c r="J724" s="34">
        <v>0.99470899999999995</v>
      </c>
      <c r="K724" s="34">
        <f t="shared" si="84"/>
        <v>13.638383000000001</v>
      </c>
      <c r="L724" s="67">
        <f t="shared" si="85"/>
        <v>5.0013165526416878E-4</v>
      </c>
      <c r="M724" s="34">
        <v>21.698793999999999</v>
      </c>
      <c r="N724" s="79">
        <f t="shared" si="86"/>
        <v>4.0635797136004734E-4</v>
      </c>
      <c r="O724" s="80">
        <v>1908</v>
      </c>
      <c r="P724" s="68">
        <f>Table14[[#This Row],[Customer Regisered on MB]]/$O$1</f>
        <v>6.4607467309400356E-4</v>
      </c>
      <c r="Q724" s="194">
        <v>22</v>
      </c>
      <c r="R724" s="107">
        <v>81</v>
      </c>
      <c r="S724" s="107">
        <v>11</v>
      </c>
      <c r="T724" s="107">
        <v>10</v>
      </c>
      <c r="U724" s="195">
        <v>0</v>
      </c>
      <c r="V724" s="16">
        <f>SUM(Table14[[#This Row],[MB Registration]:[Standalone upsell + Rnwl]])</f>
        <v>124</v>
      </c>
      <c r="W724" s="8">
        <v>125</v>
      </c>
      <c r="X724" s="9">
        <f t="shared" si="87"/>
        <v>-8.0645161290322509E-3</v>
      </c>
      <c r="Y724" s="8">
        <f t="shared" si="88"/>
        <v>-1</v>
      </c>
      <c r="Z724" s="42" t="str">
        <f t="shared" si="89"/>
        <v>C. 100-250</v>
      </c>
      <c r="AA724" s="197">
        <v>125</v>
      </c>
      <c r="AB724" s="85">
        <f>IFERROR(Table14[[#This Row],[Phone number available]]/Table14[[#This Row],[Distinct leads]],0)</f>
        <v>1</v>
      </c>
      <c r="AC724" s="84">
        <v>72</v>
      </c>
      <c r="AD724" s="100">
        <f>IFERROR(Table14[[#This Row],[Email available]]/Table14[[#This Row],[Distinct leads]],0)</f>
        <v>0.57599999999999996</v>
      </c>
      <c r="AE724" s="81">
        <v>9</v>
      </c>
      <c r="AF724" s="102">
        <f>IFERROR(Table14[[#This Row],[HNI (as per customer segmentation)]]/Table14[[#This Row],[Phone number available]],0)</f>
        <v>7.1999999999999995E-2</v>
      </c>
      <c r="AG724" s="18">
        <v>62</v>
      </c>
      <c r="AH724" s="9">
        <f>IFERROR(Table14[[#This Row],[MB Registered]]/Table14[[#This Row],[Phone number available]],0)</f>
        <v>0.496</v>
      </c>
      <c r="AI724" s="18">
        <v>41</v>
      </c>
      <c r="AJ724" s="9">
        <f>IFERROR(Table14[[#This Row],[IB Registered]]/Table14[[#This Row],[Phone number available]],0)</f>
        <v>0.32800000000000001</v>
      </c>
      <c r="AK724" s="18">
        <v>91</v>
      </c>
      <c r="AL724" s="9">
        <f>IFERROR(Table14[[#This Row],[MB Eligible]]/Table14[[#This Row],[Phone number available]],0)</f>
        <v>0.72799999999999998</v>
      </c>
      <c r="AM724" s="18">
        <v>69</v>
      </c>
      <c r="AN724" s="82">
        <f>IFERROR(Table14[[#This Row],[IB Eligible]]/Table14[[#This Row],[Phone number available]],0)</f>
        <v>0.55200000000000005</v>
      </c>
      <c r="AO724" s="98">
        <f>Table14[[#This Row],[Phone number available]]/$AT$2</f>
        <v>0.2170138888888889</v>
      </c>
    </row>
    <row r="725" spans="1:41" x14ac:dyDescent="0.35">
      <c r="A725" s="11">
        <v>762</v>
      </c>
      <c r="B725" s="5" t="s">
        <v>188</v>
      </c>
      <c r="C725" s="5" t="s">
        <v>175</v>
      </c>
      <c r="D725" s="5" t="s">
        <v>1050</v>
      </c>
      <c r="E725" s="6">
        <v>34235</v>
      </c>
      <c r="F725" s="7">
        <f t="shared" ca="1" si="83"/>
        <v>31</v>
      </c>
      <c r="G725" s="5">
        <v>7</v>
      </c>
      <c r="H72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25" s="57">
        <v>52.052824000000001</v>
      </c>
      <c r="J725" s="34">
        <v>2.6841330000000001</v>
      </c>
      <c r="K725" s="34">
        <f t="shared" si="84"/>
        <v>54.736957000000004</v>
      </c>
      <c r="L725" s="67">
        <f t="shared" si="85"/>
        <v>2.0072529792229494E-3</v>
      </c>
      <c r="M725" s="34">
        <v>114.32890999999999</v>
      </c>
      <c r="N725" s="79">
        <f t="shared" si="86"/>
        <v>2.1410620302402717E-3</v>
      </c>
      <c r="O725" s="80">
        <v>3697</v>
      </c>
      <c r="P725" s="68">
        <f>Table14[[#This Row],[Customer Regisered on MB]]/$O$1</f>
        <v>1.2518543325097122E-3</v>
      </c>
      <c r="Q725" s="194">
        <v>162</v>
      </c>
      <c r="R725" s="107">
        <v>572</v>
      </c>
      <c r="S725" s="107">
        <v>5</v>
      </c>
      <c r="T725" s="107">
        <v>37</v>
      </c>
      <c r="U725" s="195">
        <v>2</v>
      </c>
      <c r="V725" s="16">
        <f>SUM(Table14[[#This Row],[MB Registration]:[Standalone upsell + Rnwl]])</f>
        <v>778</v>
      </c>
      <c r="W725" s="8">
        <v>773</v>
      </c>
      <c r="X725" s="9">
        <f t="shared" si="87"/>
        <v>6.4267352185090054E-3</v>
      </c>
      <c r="Y725" s="8">
        <f t="shared" si="88"/>
        <v>5</v>
      </c>
      <c r="Z725" s="42" t="str">
        <f t="shared" si="89"/>
        <v>F. 750-100</v>
      </c>
      <c r="AA725" s="197">
        <v>772</v>
      </c>
      <c r="AB725" s="85">
        <f>IFERROR(Table14[[#This Row],[Phone number available]]/Table14[[#This Row],[Distinct leads]],0)</f>
        <v>0.99870633893919791</v>
      </c>
      <c r="AC725" s="84">
        <v>183</v>
      </c>
      <c r="AD725" s="100">
        <f>IFERROR(Table14[[#This Row],[Email available]]/Table14[[#This Row],[Distinct leads]],0)</f>
        <v>0.23673997412677877</v>
      </c>
      <c r="AE725" s="81">
        <v>19</v>
      </c>
      <c r="AF725" s="102">
        <f>IFERROR(Table14[[#This Row],[HNI (as per customer segmentation)]]/Table14[[#This Row],[Phone number available]],0)</f>
        <v>2.4611398963730571E-2</v>
      </c>
      <c r="AG725" s="18">
        <v>277</v>
      </c>
      <c r="AH725" s="9">
        <f>IFERROR(Table14[[#This Row],[MB Registered]]/Table14[[#This Row],[Phone number available]],0)</f>
        <v>0.35880829015544041</v>
      </c>
      <c r="AI725" s="18">
        <v>94</v>
      </c>
      <c r="AJ725" s="9">
        <f>IFERROR(Table14[[#This Row],[IB Registered]]/Table14[[#This Row],[Phone number available]],0)</f>
        <v>0.12176165803108809</v>
      </c>
      <c r="AK725" s="18">
        <v>551</v>
      </c>
      <c r="AL725" s="9">
        <f>IFERROR(Table14[[#This Row],[MB Eligible]]/Table14[[#This Row],[Phone number available]],0)</f>
        <v>0.71373056994818651</v>
      </c>
      <c r="AM725" s="18">
        <v>186</v>
      </c>
      <c r="AN725" s="82">
        <f>IFERROR(Table14[[#This Row],[IB Eligible]]/Table14[[#This Row],[Phone number available]],0)</f>
        <v>0.24093264248704663</v>
      </c>
      <c r="AO725" s="98">
        <f>Table14[[#This Row],[Phone number available]]/$AT$2</f>
        <v>1.3402777777777777</v>
      </c>
    </row>
    <row r="726" spans="1:41" x14ac:dyDescent="0.35">
      <c r="A726" s="11">
        <v>763</v>
      </c>
      <c r="B726" s="5" t="s">
        <v>179</v>
      </c>
      <c r="C726" s="5" t="s">
        <v>175</v>
      </c>
      <c r="D726" s="5" t="s">
        <v>1051</v>
      </c>
      <c r="E726" s="6">
        <v>34421</v>
      </c>
      <c r="F726" s="7">
        <f t="shared" ca="1" si="83"/>
        <v>31</v>
      </c>
      <c r="G726" s="5">
        <v>6</v>
      </c>
      <c r="H72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26" s="57">
        <v>7.38</v>
      </c>
      <c r="J726" s="34">
        <v>0.60278200000000004</v>
      </c>
      <c r="K726" s="34">
        <f t="shared" si="84"/>
        <v>7.9827820000000003</v>
      </c>
      <c r="L726" s="67">
        <f t="shared" si="85"/>
        <v>2.9273572792852434E-4</v>
      </c>
      <c r="M726" s="34">
        <v>25.636752999999999</v>
      </c>
      <c r="N726" s="79">
        <f t="shared" si="86"/>
        <v>4.8010497455935143E-4</v>
      </c>
      <c r="O726" s="80">
        <v>721</v>
      </c>
      <c r="P726" s="68">
        <f>Table14[[#This Row],[Customer Regisered on MB]]/$O$1</f>
        <v>2.4414037699202124E-4</v>
      </c>
      <c r="Q726" s="194">
        <v>11</v>
      </c>
      <c r="R726" s="107">
        <v>75</v>
      </c>
      <c r="S726" s="107">
        <v>2</v>
      </c>
      <c r="T726" s="107">
        <v>4</v>
      </c>
      <c r="U726" s="195">
        <v>0</v>
      </c>
      <c r="V726" s="16">
        <f>SUM(Table14[[#This Row],[MB Registration]:[Standalone upsell + Rnwl]])</f>
        <v>92</v>
      </c>
      <c r="W726" s="8">
        <v>95</v>
      </c>
      <c r="X726" s="9">
        <f t="shared" si="87"/>
        <v>-3.2608695652173836E-2</v>
      </c>
      <c r="Y726" s="8">
        <f t="shared" si="88"/>
        <v>-3</v>
      </c>
      <c r="Z726" s="42" t="str">
        <f t="shared" si="89"/>
        <v>B. 50-100</v>
      </c>
      <c r="AA726" s="197">
        <v>95</v>
      </c>
      <c r="AB726" s="85">
        <f>IFERROR(Table14[[#This Row],[Phone number available]]/Table14[[#This Row],[Distinct leads]],0)</f>
        <v>1</v>
      </c>
      <c r="AC726" s="84">
        <v>35</v>
      </c>
      <c r="AD726" s="100">
        <f>IFERROR(Table14[[#This Row],[Email available]]/Table14[[#This Row],[Distinct leads]],0)</f>
        <v>0.36842105263157893</v>
      </c>
      <c r="AE726" s="81">
        <v>8</v>
      </c>
      <c r="AF726" s="102">
        <f>IFERROR(Table14[[#This Row],[HNI (as per customer segmentation)]]/Table14[[#This Row],[Phone number available]],0)</f>
        <v>8.4210526315789472E-2</v>
      </c>
      <c r="AG726" s="18">
        <v>38</v>
      </c>
      <c r="AH726" s="9">
        <f>IFERROR(Table14[[#This Row],[MB Registered]]/Table14[[#This Row],[Phone number available]],0)</f>
        <v>0.4</v>
      </c>
      <c r="AI726" s="18">
        <v>10</v>
      </c>
      <c r="AJ726" s="9">
        <f>IFERROR(Table14[[#This Row],[IB Registered]]/Table14[[#This Row],[Phone number available]],0)</f>
        <v>0.10526315789473684</v>
      </c>
      <c r="AK726" s="18">
        <v>60</v>
      </c>
      <c r="AL726" s="9">
        <f>IFERROR(Table14[[#This Row],[MB Eligible]]/Table14[[#This Row],[Phone number available]],0)</f>
        <v>0.63157894736842102</v>
      </c>
      <c r="AM726" s="18">
        <v>26</v>
      </c>
      <c r="AN726" s="82">
        <f>IFERROR(Table14[[#This Row],[IB Eligible]]/Table14[[#This Row],[Phone number available]],0)</f>
        <v>0.27368421052631581</v>
      </c>
      <c r="AO726" s="98">
        <f>Table14[[#This Row],[Phone number available]]/$AT$2</f>
        <v>0.16493055555555555</v>
      </c>
    </row>
    <row r="727" spans="1:41" x14ac:dyDescent="0.35">
      <c r="A727" s="11">
        <v>764</v>
      </c>
      <c r="B727" s="5" t="s">
        <v>213</v>
      </c>
      <c r="C727" s="5" t="s">
        <v>356</v>
      </c>
      <c r="D727" s="5" t="s">
        <v>1052</v>
      </c>
      <c r="E727" s="6">
        <v>34577</v>
      </c>
      <c r="F727" s="7">
        <f t="shared" ca="1" si="83"/>
        <v>30</v>
      </c>
      <c r="G727" s="5">
        <v>12</v>
      </c>
      <c r="H727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727" s="57">
        <v>26.930430999999999</v>
      </c>
      <c r="J727" s="34">
        <v>11.328502</v>
      </c>
      <c r="K727" s="34">
        <f t="shared" si="84"/>
        <v>38.258932999999999</v>
      </c>
      <c r="L727" s="67">
        <f t="shared" si="85"/>
        <v>1.402989158607067E-3</v>
      </c>
      <c r="M727" s="34">
        <v>76.695907000000005</v>
      </c>
      <c r="N727" s="79">
        <f t="shared" si="86"/>
        <v>1.4363007077784534E-3</v>
      </c>
      <c r="O727" s="80">
        <v>4965</v>
      </c>
      <c r="P727" s="68">
        <f>Table14[[#This Row],[Customer Regisered on MB]]/$O$1</f>
        <v>1.6812163269977608E-3</v>
      </c>
      <c r="Q727" s="194">
        <v>227</v>
      </c>
      <c r="R727" s="107">
        <v>130</v>
      </c>
      <c r="S727" s="107">
        <v>28</v>
      </c>
      <c r="T727" s="107">
        <v>14</v>
      </c>
      <c r="U727" s="195">
        <v>0</v>
      </c>
      <c r="V727" s="16">
        <f>SUM(Table14[[#This Row],[MB Registration]:[Standalone upsell + Rnwl]])</f>
        <v>399</v>
      </c>
      <c r="W727" s="8">
        <v>400</v>
      </c>
      <c r="X727" s="9">
        <f t="shared" si="87"/>
        <v>-2.5062656641603454E-3</v>
      </c>
      <c r="Y727" s="8">
        <f t="shared" si="88"/>
        <v>-1</v>
      </c>
      <c r="Z727" s="42" t="str">
        <f t="shared" si="89"/>
        <v>D. 240-500</v>
      </c>
      <c r="AA727" s="197">
        <v>400</v>
      </c>
      <c r="AB727" s="85">
        <f>IFERROR(Table14[[#This Row],[Phone number available]]/Table14[[#This Row],[Distinct leads]],0)</f>
        <v>1</v>
      </c>
      <c r="AC727" s="84">
        <v>176</v>
      </c>
      <c r="AD727" s="100">
        <f>IFERROR(Table14[[#This Row],[Email available]]/Table14[[#This Row],[Distinct leads]],0)</f>
        <v>0.44</v>
      </c>
      <c r="AE727" s="81">
        <v>34</v>
      </c>
      <c r="AF727" s="102">
        <f>IFERROR(Table14[[#This Row],[HNI (as per customer segmentation)]]/Table14[[#This Row],[Phone number available]],0)</f>
        <v>8.5000000000000006E-2</v>
      </c>
      <c r="AG727" s="18">
        <v>86</v>
      </c>
      <c r="AH727" s="9">
        <f>IFERROR(Table14[[#This Row],[MB Registered]]/Table14[[#This Row],[Phone number available]],0)</f>
        <v>0.215</v>
      </c>
      <c r="AI727" s="18">
        <v>94</v>
      </c>
      <c r="AJ727" s="9">
        <f>IFERROR(Table14[[#This Row],[IB Registered]]/Table14[[#This Row],[Phone number available]],0)</f>
        <v>0.23499999999999999</v>
      </c>
      <c r="AK727" s="18">
        <v>332</v>
      </c>
      <c r="AL727" s="9">
        <f>IFERROR(Table14[[#This Row],[MB Eligible]]/Table14[[#This Row],[Phone number available]],0)</f>
        <v>0.83</v>
      </c>
      <c r="AM727" s="18">
        <v>179</v>
      </c>
      <c r="AN727" s="82">
        <f>IFERROR(Table14[[#This Row],[IB Eligible]]/Table14[[#This Row],[Phone number available]],0)</f>
        <v>0.44750000000000001</v>
      </c>
      <c r="AO727" s="98">
        <f>Table14[[#This Row],[Phone number available]]/$AT$2</f>
        <v>0.69444444444444442</v>
      </c>
    </row>
    <row r="728" spans="1:41" x14ac:dyDescent="0.35">
      <c r="A728" s="11">
        <v>765</v>
      </c>
      <c r="B728" s="5" t="s">
        <v>314</v>
      </c>
      <c r="C728" s="5" t="s">
        <v>356</v>
      </c>
      <c r="D728" s="5" t="s">
        <v>1053</v>
      </c>
      <c r="E728" s="6">
        <v>35772</v>
      </c>
      <c r="F728" s="7">
        <f t="shared" ca="1" si="83"/>
        <v>27</v>
      </c>
      <c r="G728" s="5">
        <v>8</v>
      </c>
      <c r="H72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28" s="57">
        <v>14.600072000000001</v>
      </c>
      <c r="J728" s="34">
        <v>3.0623580000000001</v>
      </c>
      <c r="K728" s="34">
        <f t="shared" si="84"/>
        <v>17.662430000000001</v>
      </c>
      <c r="L728" s="67">
        <f t="shared" si="85"/>
        <v>6.4769704384218512E-4</v>
      </c>
      <c r="M728" s="34">
        <v>30.091470999999999</v>
      </c>
      <c r="N728" s="79">
        <f t="shared" si="86"/>
        <v>5.6352943443767865E-4</v>
      </c>
      <c r="O728" s="80">
        <v>3210</v>
      </c>
      <c r="P728" s="68">
        <f>Table14[[#This Row],[Customer Regisered on MB]]/$O$1</f>
        <v>1.0869495286329933E-3</v>
      </c>
      <c r="Q728" s="194">
        <v>16</v>
      </c>
      <c r="R728" s="107">
        <v>110</v>
      </c>
      <c r="S728" s="107">
        <v>16</v>
      </c>
      <c r="T728" s="107">
        <v>7</v>
      </c>
      <c r="U728" s="195">
        <v>0</v>
      </c>
      <c r="V728" s="16">
        <f>SUM(Table14[[#This Row],[MB Registration]:[Standalone upsell + Rnwl]])</f>
        <v>149</v>
      </c>
      <c r="W728" s="8">
        <v>148</v>
      </c>
      <c r="X728" s="9">
        <f t="shared" si="87"/>
        <v>6.7114093959731447E-3</v>
      </c>
      <c r="Y728" s="8">
        <f t="shared" si="88"/>
        <v>1</v>
      </c>
      <c r="Z728" s="42" t="str">
        <f t="shared" si="89"/>
        <v>C. 100-250</v>
      </c>
      <c r="AA728" s="197">
        <v>148</v>
      </c>
      <c r="AB728" s="85">
        <f>IFERROR(Table14[[#This Row],[Phone number available]]/Table14[[#This Row],[Distinct leads]],0)</f>
        <v>1</v>
      </c>
      <c r="AC728" s="84">
        <v>75</v>
      </c>
      <c r="AD728" s="100">
        <f>IFERROR(Table14[[#This Row],[Email available]]/Table14[[#This Row],[Distinct leads]],0)</f>
        <v>0.5067567567567568</v>
      </c>
      <c r="AE728" s="81">
        <v>4</v>
      </c>
      <c r="AF728" s="102">
        <f>IFERROR(Table14[[#This Row],[HNI (as per customer segmentation)]]/Table14[[#This Row],[Phone number available]],0)</f>
        <v>2.7027027027027029E-2</v>
      </c>
      <c r="AG728" s="18">
        <v>84</v>
      </c>
      <c r="AH728" s="9">
        <f>IFERROR(Table14[[#This Row],[MB Registered]]/Table14[[#This Row],[Phone number available]],0)</f>
        <v>0.56756756756756754</v>
      </c>
      <c r="AI728" s="18">
        <v>44</v>
      </c>
      <c r="AJ728" s="9">
        <f>IFERROR(Table14[[#This Row],[IB Registered]]/Table14[[#This Row],[Phone number available]],0)</f>
        <v>0.29729729729729731</v>
      </c>
      <c r="AK728" s="18">
        <v>101</v>
      </c>
      <c r="AL728" s="9">
        <f>IFERROR(Table14[[#This Row],[MB Eligible]]/Table14[[#This Row],[Phone number available]],0)</f>
        <v>0.68243243243243246</v>
      </c>
      <c r="AM728" s="18">
        <v>70</v>
      </c>
      <c r="AN728" s="82">
        <f>IFERROR(Table14[[#This Row],[IB Eligible]]/Table14[[#This Row],[Phone number available]],0)</f>
        <v>0.47297297297297297</v>
      </c>
      <c r="AO728" s="98">
        <f>Table14[[#This Row],[Phone number available]]/$AT$2</f>
        <v>0.25694444444444442</v>
      </c>
    </row>
    <row r="729" spans="1:41" x14ac:dyDescent="0.35">
      <c r="A729" s="11">
        <v>766</v>
      </c>
      <c r="B729" s="5" t="s">
        <v>213</v>
      </c>
      <c r="C729" s="5" t="s">
        <v>356</v>
      </c>
      <c r="D729" s="5" t="s">
        <v>1054</v>
      </c>
      <c r="E729" s="6">
        <v>36321</v>
      </c>
      <c r="F729" s="7">
        <f t="shared" ca="1" si="83"/>
        <v>25</v>
      </c>
      <c r="G729" s="5">
        <v>12</v>
      </c>
      <c r="H729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729" s="57">
        <v>27.266497000000001</v>
      </c>
      <c r="J729" s="34">
        <v>18.021426000000002</v>
      </c>
      <c r="K729" s="34">
        <f t="shared" si="84"/>
        <v>45.287923000000006</v>
      </c>
      <c r="L729" s="67">
        <f t="shared" si="85"/>
        <v>1.6607484841470006E-3</v>
      </c>
      <c r="M729" s="34">
        <v>41.551501999999999</v>
      </c>
      <c r="N729" s="79">
        <f t="shared" si="86"/>
        <v>7.7814389406540051E-4</v>
      </c>
      <c r="O729" s="80">
        <v>5453</v>
      </c>
      <c r="P729" s="68">
        <f>Table14[[#This Row],[Customer Regisered on MB]]/$O$1</f>
        <v>1.8464597444348015E-3</v>
      </c>
      <c r="Q729" s="194">
        <v>221</v>
      </c>
      <c r="R729" s="107">
        <v>119</v>
      </c>
      <c r="S729" s="107">
        <v>26</v>
      </c>
      <c r="T729" s="107">
        <v>11</v>
      </c>
      <c r="U729" s="195">
        <v>0</v>
      </c>
      <c r="V729" s="16">
        <f>SUM(Table14[[#This Row],[MB Registration]:[Standalone upsell + Rnwl]])</f>
        <v>377</v>
      </c>
      <c r="W729" s="8">
        <v>384</v>
      </c>
      <c r="X729" s="9">
        <f t="shared" si="87"/>
        <v>-1.8567639257294433E-2</v>
      </c>
      <c r="Y729" s="8">
        <f t="shared" si="88"/>
        <v>-7</v>
      </c>
      <c r="Z729" s="42" t="str">
        <f t="shared" si="89"/>
        <v>D. 240-500</v>
      </c>
      <c r="AA729" s="197">
        <v>384</v>
      </c>
      <c r="AB729" s="85">
        <f>IFERROR(Table14[[#This Row],[Phone number available]]/Table14[[#This Row],[Distinct leads]],0)</f>
        <v>1</v>
      </c>
      <c r="AC729" s="84">
        <v>175</v>
      </c>
      <c r="AD729" s="100">
        <f>IFERROR(Table14[[#This Row],[Email available]]/Table14[[#This Row],[Distinct leads]],0)</f>
        <v>0.45572916666666669</v>
      </c>
      <c r="AE729" s="81">
        <v>66</v>
      </c>
      <c r="AF729" s="102">
        <f>IFERROR(Table14[[#This Row],[HNI (as per customer segmentation)]]/Table14[[#This Row],[Phone number available]],0)</f>
        <v>0.171875</v>
      </c>
      <c r="AG729" s="18">
        <v>97</v>
      </c>
      <c r="AH729" s="9">
        <f>IFERROR(Table14[[#This Row],[MB Registered]]/Table14[[#This Row],[Phone number available]],0)</f>
        <v>0.25260416666666669</v>
      </c>
      <c r="AI729" s="18">
        <v>88</v>
      </c>
      <c r="AJ729" s="9">
        <f>IFERROR(Table14[[#This Row],[IB Registered]]/Table14[[#This Row],[Phone number available]],0)</f>
        <v>0.22916666666666666</v>
      </c>
      <c r="AK729" s="18">
        <v>341</v>
      </c>
      <c r="AL729" s="9">
        <f>IFERROR(Table14[[#This Row],[MB Eligible]]/Table14[[#This Row],[Phone number available]],0)</f>
        <v>0.88802083333333337</v>
      </c>
      <c r="AM729" s="18">
        <v>174</v>
      </c>
      <c r="AN729" s="82">
        <f>IFERROR(Table14[[#This Row],[IB Eligible]]/Table14[[#This Row],[Phone number available]],0)</f>
        <v>0.453125</v>
      </c>
      <c r="AO729" s="98">
        <f>Table14[[#This Row],[Phone number available]]/$AT$2</f>
        <v>0.66666666666666663</v>
      </c>
    </row>
    <row r="730" spans="1:41" x14ac:dyDescent="0.35">
      <c r="A730" s="11">
        <v>767</v>
      </c>
      <c r="B730" s="5" t="s">
        <v>190</v>
      </c>
      <c r="C730" s="5" t="s">
        <v>175</v>
      </c>
      <c r="D730" s="5" t="s">
        <v>1055</v>
      </c>
      <c r="E730" s="6">
        <v>38798</v>
      </c>
      <c r="F730" s="7">
        <f t="shared" ca="1" si="83"/>
        <v>19</v>
      </c>
      <c r="G730" s="5">
        <v>8</v>
      </c>
      <c r="H73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30" s="57">
        <v>56.847486000000004</v>
      </c>
      <c r="J730" s="34">
        <v>4.5285450000000003</v>
      </c>
      <c r="K730" s="34">
        <f t="shared" si="84"/>
        <v>61.376031000000005</v>
      </c>
      <c r="L730" s="67">
        <f t="shared" si="85"/>
        <v>2.2507137376604641E-3</v>
      </c>
      <c r="M730" s="34">
        <v>69.118874000000005</v>
      </c>
      <c r="N730" s="79">
        <f t="shared" si="86"/>
        <v>1.2944039849095172E-3</v>
      </c>
      <c r="O730" s="80">
        <v>4537</v>
      </c>
      <c r="P730" s="68">
        <f>Table14[[#This Row],[Customer Regisered on MB]]/$O$1</f>
        <v>1.5362897231800284E-3</v>
      </c>
      <c r="Q730" s="194">
        <v>239</v>
      </c>
      <c r="R730" s="107">
        <v>361</v>
      </c>
      <c r="S730" s="107">
        <v>18</v>
      </c>
      <c r="T730" s="107">
        <v>35</v>
      </c>
      <c r="U730" s="195">
        <v>2</v>
      </c>
      <c r="V730" s="16">
        <f>SUM(Table14[[#This Row],[MB Registration]:[Standalone upsell + Rnwl]])</f>
        <v>655</v>
      </c>
      <c r="W730" s="8">
        <v>656</v>
      </c>
      <c r="X730" s="9">
        <f t="shared" si="87"/>
        <v>-1.5267175572519776E-3</v>
      </c>
      <c r="Y730" s="8">
        <f t="shared" si="88"/>
        <v>-1</v>
      </c>
      <c r="Z730" s="42" t="str">
        <f t="shared" si="89"/>
        <v>E. 500-750</v>
      </c>
      <c r="AA730" s="197">
        <v>656</v>
      </c>
      <c r="AB730" s="85">
        <f>IFERROR(Table14[[#This Row],[Phone number available]]/Table14[[#This Row],[Distinct leads]],0)</f>
        <v>1</v>
      </c>
      <c r="AC730" s="84">
        <v>220</v>
      </c>
      <c r="AD730" s="100">
        <f>IFERROR(Table14[[#This Row],[Email available]]/Table14[[#This Row],[Distinct leads]],0)</f>
        <v>0.33536585365853661</v>
      </c>
      <c r="AE730" s="81">
        <v>44</v>
      </c>
      <c r="AF730" s="102">
        <f>IFERROR(Table14[[#This Row],[HNI (as per customer segmentation)]]/Table14[[#This Row],[Phone number available]],0)</f>
        <v>6.7073170731707321E-2</v>
      </c>
      <c r="AG730" s="18">
        <v>179</v>
      </c>
      <c r="AH730" s="9">
        <f>IFERROR(Table14[[#This Row],[MB Registered]]/Table14[[#This Row],[Phone number available]],0)</f>
        <v>0.27286585365853661</v>
      </c>
      <c r="AI730" s="18">
        <v>82</v>
      </c>
      <c r="AJ730" s="9">
        <f>IFERROR(Table14[[#This Row],[IB Registered]]/Table14[[#This Row],[Phone number available]],0)</f>
        <v>0.125</v>
      </c>
      <c r="AK730" s="18">
        <v>505</v>
      </c>
      <c r="AL730" s="9">
        <f>IFERROR(Table14[[#This Row],[MB Eligible]]/Table14[[#This Row],[Phone number available]],0)</f>
        <v>0.76981707317073167</v>
      </c>
      <c r="AM730" s="18">
        <v>194</v>
      </c>
      <c r="AN730" s="82">
        <f>IFERROR(Table14[[#This Row],[IB Eligible]]/Table14[[#This Row],[Phone number available]],0)</f>
        <v>0.29573170731707316</v>
      </c>
      <c r="AO730" s="98">
        <f>Table14[[#This Row],[Phone number available]]/$AT$2</f>
        <v>1.1388888888888888</v>
      </c>
    </row>
    <row r="731" spans="1:41" x14ac:dyDescent="0.35">
      <c r="A731" s="11">
        <v>768</v>
      </c>
      <c r="B731" s="5" t="s">
        <v>190</v>
      </c>
      <c r="C731" s="5" t="s">
        <v>356</v>
      </c>
      <c r="D731" s="5" t="s">
        <v>1056</v>
      </c>
      <c r="E731" s="6">
        <v>43297</v>
      </c>
      <c r="F731" s="7">
        <f t="shared" ca="1" si="83"/>
        <v>6</v>
      </c>
      <c r="G731" s="5">
        <v>7</v>
      </c>
      <c r="H73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31" s="57">
        <v>36.423720000000003</v>
      </c>
      <c r="J731" s="34">
        <v>2.2248579999999998</v>
      </c>
      <c r="K731" s="34">
        <f t="shared" si="84"/>
        <v>38.648578000000001</v>
      </c>
      <c r="L731" s="67">
        <f t="shared" si="85"/>
        <v>1.4172777878980474E-3</v>
      </c>
      <c r="M731" s="34">
        <v>86.137504000000007</v>
      </c>
      <c r="N731" s="79">
        <f t="shared" si="86"/>
        <v>1.6131155207730883E-3</v>
      </c>
      <c r="O731" s="80">
        <v>4112</v>
      </c>
      <c r="P731" s="68">
        <f>Table14[[#This Row],[Customer Regisered on MB]]/$O$1</f>
        <v>1.3923789600432614E-3</v>
      </c>
      <c r="Q731" s="194">
        <v>74</v>
      </c>
      <c r="R731" s="107">
        <v>129</v>
      </c>
      <c r="S731" s="107">
        <v>14</v>
      </c>
      <c r="T731" s="107">
        <v>8</v>
      </c>
      <c r="U731" s="195">
        <v>0</v>
      </c>
      <c r="V731" s="16">
        <f>SUM(Table14[[#This Row],[MB Registration]:[Standalone upsell + Rnwl]])</f>
        <v>225</v>
      </c>
      <c r="W731" s="8">
        <v>232</v>
      </c>
      <c r="X731" s="9">
        <f t="shared" si="87"/>
        <v>-3.1111111111111089E-2</v>
      </c>
      <c r="Y731" s="8">
        <f t="shared" si="88"/>
        <v>-7</v>
      </c>
      <c r="Z731" s="42" t="str">
        <f t="shared" si="89"/>
        <v>C. 100-250</v>
      </c>
      <c r="AA731" s="197">
        <v>232</v>
      </c>
      <c r="AB731" s="85">
        <f>IFERROR(Table14[[#This Row],[Phone number available]]/Table14[[#This Row],[Distinct leads]],0)</f>
        <v>1</v>
      </c>
      <c r="AC731" s="84">
        <v>179</v>
      </c>
      <c r="AD731" s="100">
        <f>IFERROR(Table14[[#This Row],[Email available]]/Table14[[#This Row],[Distinct leads]],0)</f>
        <v>0.77155172413793105</v>
      </c>
      <c r="AE731" s="81">
        <v>31</v>
      </c>
      <c r="AF731" s="102">
        <f>IFERROR(Table14[[#This Row],[HNI (as per customer segmentation)]]/Table14[[#This Row],[Phone number available]],0)</f>
        <v>0.1336206896551724</v>
      </c>
      <c r="AG731" s="18">
        <v>124</v>
      </c>
      <c r="AH731" s="9">
        <f>IFERROR(Table14[[#This Row],[MB Registered]]/Table14[[#This Row],[Phone number available]],0)</f>
        <v>0.53448275862068961</v>
      </c>
      <c r="AI731" s="18">
        <v>102</v>
      </c>
      <c r="AJ731" s="9">
        <f>IFERROR(Table14[[#This Row],[IB Registered]]/Table14[[#This Row],[Phone number available]],0)</f>
        <v>0.43965517241379309</v>
      </c>
      <c r="AK731" s="18">
        <v>209</v>
      </c>
      <c r="AL731" s="9">
        <f>IFERROR(Table14[[#This Row],[MB Eligible]]/Table14[[#This Row],[Phone number available]],0)</f>
        <v>0.90086206896551724</v>
      </c>
      <c r="AM731" s="18">
        <v>175</v>
      </c>
      <c r="AN731" s="82">
        <f>IFERROR(Table14[[#This Row],[IB Eligible]]/Table14[[#This Row],[Phone number available]],0)</f>
        <v>0.75431034482758619</v>
      </c>
      <c r="AO731" s="98">
        <f>Table14[[#This Row],[Phone number available]]/$AT$2</f>
        <v>0.40277777777777779</v>
      </c>
    </row>
    <row r="732" spans="1:41" x14ac:dyDescent="0.35">
      <c r="A732" s="11">
        <v>769</v>
      </c>
      <c r="B732" s="5" t="s">
        <v>190</v>
      </c>
      <c r="C732" s="5" t="s">
        <v>356</v>
      </c>
      <c r="D732" s="5" t="s">
        <v>1057</v>
      </c>
      <c r="E732" s="6">
        <v>38803</v>
      </c>
      <c r="F732" s="7">
        <f t="shared" ca="1" si="83"/>
        <v>19</v>
      </c>
      <c r="G732" s="5">
        <v>8</v>
      </c>
      <c r="H73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32" s="57">
        <v>24.836283000000002</v>
      </c>
      <c r="J732" s="34">
        <v>3.5467689999999998</v>
      </c>
      <c r="K732" s="34">
        <f t="shared" si="84"/>
        <v>28.383052000000003</v>
      </c>
      <c r="L732" s="67">
        <f t="shared" si="85"/>
        <v>1.0408318037562793E-3</v>
      </c>
      <c r="M732" s="34">
        <v>50.104035000000003</v>
      </c>
      <c r="N732" s="79">
        <f t="shared" si="86"/>
        <v>9.383090147568944E-4</v>
      </c>
      <c r="O732" s="80">
        <v>4369</v>
      </c>
      <c r="P732" s="68">
        <f>Table14[[#This Row],[Customer Regisered on MB]]/$O$1</f>
        <v>1.4794026450459651E-3</v>
      </c>
      <c r="Q732" s="194">
        <v>157</v>
      </c>
      <c r="R732" s="107">
        <v>242</v>
      </c>
      <c r="S732" s="107">
        <v>27</v>
      </c>
      <c r="T732" s="107">
        <v>7</v>
      </c>
      <c r="U732" s="195">
        <v>0</v>
      </c>
      <c r="V732" s="16">
        <f>SUM(Table14[[#This Row],[MB Registration]:[Standalone upsell + Rnwl]])</f>
        <v>433</v>
      </c>
      <c r="W732" s="8">
        <v>441</v>
      </c>
      <c r="X732" s="9">
        <f t="shared" si="87"/>
        <v>-1.8475750577367167E-2</v>
      </c>
      <c r="Y732" s="8">
        <f t="shared" si="88"/>
        <v>-8</v>
      </c>
      <c r="Z732" s="42" t="str">
        <f t="shared" si="89"/>
        <v>D. 240-500</v>
      </c>
      <c r="AA732" s="197">
        <v>441</v>
      </c>
      <c r="AB732" s="85">
        <f>IFERROR(Table14[[#This Row],[Phone number available]]/Table14[[#This Row],[Distinct leads]],0)</f>
        <v>1</v>
      </c>
      <c r="AC732" s="84">
        <v>205</v>
      </c>
      <c r="AD732" s="100">
        <f>IFERROR(Table14[[#This Row],[Email available]]/Table14[[#This Row],[Distinct leads]],0)</f>
        <v>0.46485260770975056</v>
      </c>
      <c r="AE732" s="81">
        <v>24</v>
      </c>
      <c r="AF732" s="102">
        <f>IFERROR(Table14[[#This Row],[HNI (as per customer segmentation)]]/Table14[[#This Row],[Phone number available]],0)</f>
        <v>5.4421768707482991E-2</v>
      </c>
      <c r="AG732" s="18">
        <v>175</v>
      </c>
      <c r="AH732" s="9">
        <f>IFERROR(Table14[[#This Row],[MB Registered]]/Table14[[#This Row],[Phone number available]],0)</f>
        <v>0.3968253968253968</v>
      </c>
      <c r="AI732" s="18">
        <v>92</v>
      </c>
      <c r="AJ732" s="9">
        <f>IFERROR(Table14[[#This Row],[IB Registered]]/Table14[[#This Row],[Phone number available]],0)</f>
        <v>0.20861678004535147</v>
      </c>
      <c r="AK732" s="18">
        <v>371</v>
      </c>
      <c r="AL732" s="9">
        <f>IFERROR(Table14[[#This Row],[MB Eligible]]/Table14[[#This Row],[Phone number available]],0)</f>
        <v>0.84126984126984128</v>
      </c>
      <c r="AM732" s="18">
        <v>192</v>
      </c>
      <c r="AN732" s="82">
        <f>IFERROR(Table14[[#This Row],[IB Eligible]]/Table14[[#This Row],[Phone number available]],0)</f>
        <v>0.43537414965986393</v>
      </c>
      <c r="AO732" s="98">
        <f>Table14[[#This Row],[Phone number available]]/$AT$2</f>
        <v>0.765625</v>
      </c>
    </row>
    <row r="733" spans="1:41" x14ac:dyDescent="0.35">
      <c r="A733" s="11">
        <v>770</v>
      </c>
      <c r="B733" s="5" t="s">
        <v>316</v>
      </c>
      <c r="C733" s="5" t="s">
        <v>340</v>
      </c>
      <c r="D733" s="5" t="s">
        <v>1058</v>
      </c>
      <c r="E733" s="6">
        <v>39741</v>
      </c>
      <c r="F733" s="7">
        <f t="shared" ca="1" si="83"/>
        <v>16</v>
      </c>
      <c r="G733" s="5">
        <v>7</v>
      </c>
      <c r="H73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33" s="57">
        <v>23.552783999999999</v>
      </c>
      <c r="J733" s="34">
        <v>6.297879</v>
      </c>
      <c r="K733" s="34">
        <f t="shared" si="84"/>
        <v>29.850662999999997</v>
      </c>
      <c r="L733" s="67">
        <f t="shared" si="85"/>
        <v>1.094650406644459E-3</v>
      </c>
      <c r="M733" s="34">
        <v>50.816979000000003</v>
      </c>
      <c r="N733" s="79">
        <f t="shared" si="86"/>
        <v>9.5166047002824799E-4</v>
      </c>
      <c r="O733" s="80">
        <v>5539</v>
      </c>
      <c r="P733" s="68">
        <f>Table14[[#This Row],[Customer Regisered on MB]]/$O$1</f>
        <v>1.8755805106224768E-3</v>
      </c>
      <c r="Q733" s="194">
        <v>83</v>
      </c>
      <c r="R733" s="107">
        <v>207</v>
      </c>
      <c r="S733" s="107">
        <v>18</v>
      </c>
      <c r="T733" s="107">
        <v>5</v>
      </c>
      <c r="U733" s="195">
        <v>0</v>
      </c>
      <c r="V733" s="16">
        <f>SUM(Table14[[#This Row],[MB Registration]:[Standalone upsell + Rnwl]])</f>
        <v>313</v>
      </c>
      <c r="W733" s="8">
        <v>322</v>
      </c>
      <c r="X733" s="9">
        <f t="shared" si="87"/>
        <v>-2.8753993610223683E-2</v>
      </c>
      <c r="Y733" s="8">
        <f t="shared" si="88"/>
        <v>-9</v>
      </c>
      <c r="Z733" s="42" t="str">
        <f t="shared" si="89"/>
        <v>D. 240-500</v>
      </c>
      <c r="AA733" s="197">
        <v>322</v>
      </c>
      <c r="AB733" s="85">
        <f>IFERROR(Table14[[#This Row],[Phone number available]]/Table14[[#This Row],[Distinct leads]],0)</f>
        <v>1</v>
      </c>
      <c r="AC733" s="84">
        <v>174</v>
      </c>
      <c r="AD733" s="100">
        <f>IFERROR(Table14[[#This Row],[Email available]]/Table14[[#This Row],[Distinct leads]],0)</f>
        <v>0.54037267080745344</v>
      </c>
      <c r="AE733" s="81">
        <v>17</v>
      </c>
      <c r="AF733" s="102">
        <f>IFERROR(Table14[[#This Row],[HNI (as per customer segmentation)]]/Table14[[#This Row],[Phone number available]],0)</f>
        <v>5.2795031055900624E-2</v>
      </c>
      <c r="AG733" s="18">
        <v>170</v>
      </c>
      <c r="AH733" s="9">
        <f>IFERROR(Table14[[#This Row],[MB Registered]]/Table14[[#This Row],[Phone number available]],0)</f>
        <v>0.52795031055900621</v>
      </c>
      <c r="AI733" s="18">
        <v>75</v>
      </c>
      <c r="AJ733" s="9">
        <f>IFERROR(Table14[[#This Row],[IB Registered]]/Table14[[#This Row],[Phone number available]],0)</f>
        <v>0.23291925465838509</v>
      </c>
      <c r="AK733" s="18">
        <v>259</v>
      </c>
      <c r="AL733" s="9">
        <f>IFERROR(Table14[[#This Row],[MB Eligible]]/Table14[[#This Row],[Phone number available]],0)</f>
        <v>0.80434782608695654</v>
      </c>
      <c r="AM733" s="18">
        <v>166</v>
      </c>
      <c r="AN733" s="82">
        <f>IFERROR(Table14[[#This Row],[IB Eligible]]/Table14[[#This Row],[Phone number available]],0)</f>
        <v>0.51552795031055898</v>
      </c>
      <c r="AO733" s="98">
        <f>Table14[[#This Row],[Phone number available]]/$AT$2</f>
        <v>0.55902777777777779</v>
      </c>
    </row>
    <row r="734" spans="1:41" x14ac:dyDescent="0.35">
      <c r="A734" s="11">
        <v>771</v>
      </c>
      <c r="B734" s="5" t="s">
        <v>213</v>
      </c>
      <c r="C734" s="5" t="s">
        <v>356</v>
      </c>
      <c r="D734" s="5" t="s">
        <v>1059</v>
      </c>
      <c r="E734" s="6">
        <v>40037</v>
      </c>
      <c r="F734" s="7">
        <f t="shared" ca="1" si="83"/>
        <v>15</v>
      </c>
      <c r="G734" s="5">
        <v>6</v>
      </c>
      <c r="H73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34" s="57">
        <v>11.353709</v>
      </c>
      <c r="J734" s="34">
        <v>8.1684889999999992</v>
      </c>
      <c r="K734" s="34">
        <f t="shared" si="84"/>
        <v>19.522197999999999</v>
      </c>
      <c r="L734" s="67">
        <f t="shared" si="85"/>
        <v>7.158963932993262E-4</v>
      </c>
      <c r="M734" s="34">
        <v>23.809350999999999</v>
      </c>
      <c r="N734" s="79">
        <f t="shared" si="86"/>
        <v>4.4588282518186558E-4</v>
      </c>
      <c r="O734" s="80">
        <v>2712</v>
      </c>
      <c r="P734" s="68">
        <f>Table14[[#This Row],[Customer Regisered on MB]]/$O$1</f>
        <v>9.1831997559273454E-4</v>
      </c>
      <c r="Q734" s="194">
        <v>44</v>
      </c>
      <c r="R734" s="107">
        <v>101</v>
      </c>
      <c r="S734" s="107">
        <v>14</v>
      </c>
      <c r="T734" s="107">
        <v>6</v>
      </c>
      <c r="U734" s="195">
        <v>0</v>
      </c>
      <c r="V734" s="16">
        <f>SUM(Table14[[#This Row],[MB Registration]:[Standalone upsell + Rnwl]])</f>
        <v>165</v>
      </c>
      <c r="W734" s="8">
        <v>164</v>
      </c>
      <c r="X734" s="9">
        <f t="shared" si="87"/>
        <v>6.0606060606060996E-3</v>
      </c>
      <c r="Y734" s="8">
        <f t="shared" si="88"/>
        <v>1</v>
      </c>
      <c r="Z734" s="42" t="str">
        <f t="shared" si="89"/>
        <v>C. 100-250</v>
      </c>
      <c r="AA734" s="197">
        <v>164</v>
      </c>
      <c r="AB734" s="85">
        <f>IFERROR(Table14[[#This Row],[Phone number available]]/Table14[[#This Row],[Distinct leads]],0)</f>
        <v>1</v>
      </c>
      <c r="AC734" s="84">
        <v>80</v>
      </c>
      <c r="AD734" s="100">
        <f>IFERROR(Table14[[#This Row],[Email available]]/Table14[[#This Row],[Distinct leads]],0)</f>
        <v>0.48780487804878048</v>
      </c>
      <c r="AE734" s="81">
        <v>12</v>
      </c>
      <c r="AF734" s="102">
        <f>IFERROR(Table14[[#This Row],[HNI (as per customer segmentation)]]/Table14[[#This Row],[Phone number available]],0)</f>
        <v>7.3170731707317069E-2</v>
      </c>
      <c r="AG734" s="18">
        <v>79</v>
      </c>
      <c r="AH734" s="9">
        <f>IFERROR(Table14[[#This Row],[MB Registered]]/Table14[[#This Row],[Phone number available]],0)</f>
        <v>0.48170731707317072</v>
      </c>
      <c r="AI734" s="18">
        <v>64</v>
      </c>
      <c r="AJ734" s="9">
        <f>IFERROR(Table14[[#This Row],[IB Registered]]/Table14[[#This Row],[Phone number available]],0)</f>
        <v>0.3902439024390244</v>
      </c>
      <c r="AK734" s="18">
        <v>128</v>
      </c>
      <c r="AL734" s="9">
        <f>IFERROR(Table14[[#This Row],[MB Eligible]]/Table14[[#This Row],[Phone number available]],0)</f>
        <v>0.78048780487804881</v>
      </c>
      <c r="AM734" s="18">
        <v>88</v>
      </c>
      <c r="AN734" s="82">
        <f>IFERROR(Table14[[#This Row],[IB Eligible]]/Table14[[#This Row],[Phone number available]],0)</f>
        <v>0.53658536585365857</v>
      </c>
      <c r="AO734" s="98">
        <f>Table14[[#This Row],[Phone number available]]/$AT$2</f>
        <v>0.28472222222222221</v>
      </c>
    </row>
    <row r="735" spans="1:41" x14ac:dyDescent="0.35">
      <c r="A735" s="11">
        <v>772</v>
      </c>
      <c r="B735" s="5" t="s">
        <v>222</v>
      </c>
      <c r="C735" s="5" t="s">
        <v>175</v>
      </c>
      <c r="D735" s="5" t="s">
        <v>230</v>
      </c>
      <c r="E735" s="6">
        <v>40672</v>
      </c>
      <c r="F735" s="7">
        <f t="shared" ca="1" si="83"/>
        <v>14</v>
      </c>
      <c r="G735" s="5">
        <v>6</v>
      </c>
      <c r="H73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35" s="57">
        <v>20.272773999999998</v>
      </c>
      <c r="J735" s="34">
        <v>4.7177619999999996</v>
      </c>
      <c r="K735" s="34">
        <f t="shared" si="84"/>
        <v>24.990535999999999</v>
      </c>
      <c r="L735" s="67">
        <f t="shared" si="85"/>
        <v>9.1642521958936027E-4</v>
      </c>
      <c r="M735" s="34">
        <v>22.247467</v>
      </c>
      <c r="N735" s="79">
        <f t="shared" si="86"/>
        <v>4.1663308836516899E-4</v>
      </c>
      <c r="O735" s="80">
        <v>8332</v>
      </c>
      <c r="P735" s="68">
        <f>Table14[[#This Row],[Customer Regisered on MB]]/$O$1</f>
        <v>2.8213281846012775E-3</v>
      </c>
      <c r="Q735" s="194">
        <v>305</v>
      </c>
      <c r="R735" s="107">
        <v>97</v>
      </c>
      <c r="S735" s="107">
        <v>6</v>
      </c>
      <c r="T735" s="107">
        <v>5</v>
      </c>
      <c r="U735" s="195">
        <v>0</v>
      </c>
      <c r="V735" s="16">
        <f>SUM(Table14[[#This Row],[MB Registration]:[Standalone upsell + Rnwl]])</f>
        <v>413</v>
      </c>
      <c r="W735" s="8">
        <v>418</v>
      </c>
      <c r="X735" s="9">
        <f t="shared" si="87"/>
        <v>-1.2106537530266248E-2</v>
      </c>
      <c r="Y735" s="8">
        <f t="shared" si="88"/>
        <v>-5</v>
      </c>
      <c r="Z735" s="42" t="str">
        <f t="shared" si="89"/>
        <v>D. 240-500</v>
      </c>
      <c r="AA735" s="197">
        <v>418</v>
      </c>
      <c r="AB735" s="85">
        <f>IFERROR(Table14[[#This Row],[Phone number available]]/Table14[[#This Row],[Distinct leads]],0)</f>
        <v>1</v>
      </c>
      <c r="AC735" s="84">
        <v>82</v>
      </c>
      <c r="AD735" s="100">
        <f>IFERROR(Table14[[#This Row],[Email available]]/Table14[[#This Row],[Distinct leads]],0)</f>
        <v>0.19617224880382775</v>
      </c>
      <c r="AE735" s="81">
        <v>46</v>
      </c>
      <c r="AF735" s="102">
        <f>IFERROR(Table14[[#This Row],[HNI (as per customer segmentation)]]/Table14[[#This Row],[Phone number available]],0)</f>
        <v>0.11004784688995216</v>
      </c>
      <c r="AG735" s="18">
        <v>99</v>
      </c>
      <c r="AH735" s="9">
        <f>IFERROR(Table14[[#This Row],[MB Registered]]/Table14[[#This Row],[Phone number available]],0)</f>
        <v>0.23684210526315788</v>
      </c>
      <c r="AI735" s="18">
        <v>41</v>
      </c>
      <c r="AJ735" s="9">
        <f>IFERROR(Table14[[#This Row],[IB Registered]]/Table14[[#This Row],[Phone number available]],0)</f>
        <v>9.8086124401913874E-2</v>
      </c>
      <c r="AK735" s="18">
        <v>407</v>
      </c>
      <c r="AL735" s="9">
        <f>IFERROR(Table14[[#This Row],[MB Eligible]]/Table14[[#This Row],[Phone number available]],0)</f>
        <v>0.97368421052631582</v>
      </c>
      <c r="AM735" s="18">
        <v>98</v>
      </c>
      <c r="AN735" s="82">
        <f>IFERROR(Table14[[#This Row],[IB Eligible]]/Table14[[#This Row],[Phone number available]],0)</f>
        <v>0.23444976076555024</v>
      </c>
      <c r="AO735" s="98">
        <f>Table14[[#This Row],[Phone number available]]/$AT$2</f>
        <v>0.72569444444444442</v>
      </c>
    </row>
    <row r="736" spans="1:41" x14ac:dyDescent="0.35">
      <c r="A736" s="11">
        <v>773</v>
      </c>
      <c r="B736" s="5" t="s">
        <v>314</v>
      </c>
      <c r="C736" s="5" t="s">
        <v>175</v>
      </c>
      <c r="D736" s="5" t="s">
        <v>1060</v>
      </c>
      <c r="E736" s="6">
        <v>40721</v>
      </c>
      <c r="F736" s="7">
        <f t="shared" ca="1" si="83"/>
        <v>13</v>
      </c>
      <c r="G736" s="5">
        <v>6</v>
      </c>
      <c r="H73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36" s="57">
        <v>9.2739510000000003</v>
      </c>
      <c r="J736" s="34">
        <v>2.577839</v>
      </c>
      <c r="K736" s="34">
        <f t="shared" si="84"/>
        <v>11.851790000000001</v>
      </c>
      <c r="L736" s="67">
        <f t="shared" si="85"/>
        <v>4.3461569824980884E-4</v>
      </c>
      <c r="M736" s="34">
        <v>11.280677000000001</v>
      </c>
      <c r="N736" s="79">
        <f t="shared" si="86"/>
        <v>2.1125565878398335E-4</v>
      </c>
      <c r="O736" s="80">
        <v>3168</v>
      </c>
      <c r="P736" s="68">
        <f>Table14[[#This Row],[Customer Regisered on MB]]/$O$1</f>
        <v>1.0727277590994776E-3</v>
      </c>
      <c r="Q736" s="194">
        <v>44</v>
      </c>
      <c r="R736" s="107">
        <v>51</v>
      </c>
      <c r="S736" s="107">
        <v>8</v>
      </c>
      <c r="T736" s="107">
        <v>6</v>
      </c>
      <c r="U736" s="195">
        <v>0</v>
      </c>
      <c r="V736" s="16">
        <f>SUM(Table14[[#This Row],[MB Registration]:[Standalone upsell + Rnwl]])</f>
        <v>109</v>
      </c>
      <c r="W736" s="8">
        <v>114</v>
      </c>
      <c r="X736" s="9">
        <f t="shared" si="87"/>
        <v>-4.587155963302747E-2</v>
      </c>
      <c r="Y736" s="8">
        <f t="shared" si="88"/>
        <v>-5</v>
      </c>
      <c r="Z736" s="42" t="str">
        <f t="shared" si="89"/>
        <v>C. 100-250</v>
      </c>
      <c r="AA736" s="197">
        <v>114</v>
      </c>
      <c r="AB736" s="85">
        <f>IFERROR(Table14[[#This Row],[Phone number available]]/Table14[[#This Row],[Distinct leads]],0)</f>
        <v>1</v>
      </c>
      <c r="AC736" s="84">
        <v>44</v>
      </c>
      <c r="AD736" s="100">
        <f>IFERROR(Table14[[#This Row],[Email available]]/Table14[[#This Row],[Distinct leads]],0)</f>
        <v>0.38596491228070173</v>
      </c>
      <c r="AE736" s="81">
        <v>2</v>
      </c>
      <c r="AF736" s="102">
        <f>IFERROR(Table14[[#This Row],[HNI (as per customer segmentation)]]/Table14[[#This Row],[Phone number available]],0)</f>
        <v>1.7543859649122806E-2</v>
      </c>
      <c r="AG736" s="18">
        <v>47</v>
      </c>
      <c r="AH736" s="9">
        <f>IFERROR(Table14[[#This Row],[MB Registered]]/Table14[[#This Row],[Phone number available]],0)</f>
        <v>0.41228070175438597</v>
      </c>
      <c r="AI736" s="18">
        <v>32</v>
      </c>
      <c r="AJ736" s="9">
        <f>IFERROR(Table14[[#This Row],[IB Registered]]/Table14[[#This Row],[Phone number available]],0)</f>
        <v>0.2807017543859649</v>
      </c>
      <c r="AK736" s="18">
        <v>95</v>
      </c>
      <c r="AL736" s="9">
        <f>IFERROR(Table14[[#This Row],[MB Eligible]]/Table14[[#This Row],[Phone number available]],0)</f>
        <v>0.83333333333333337</v>
      </c>
      <c r="AM736" s="18">
        <v>50</v>
      </c>
      <c r="AN736" s="82">
        <f>IFERROR(Table14[[#This Row],[IB Eligible]]/Table14[[#This Row],[Phone number available]],0)</f>
        <v>0.43859649122807015</v>
      </c>
      <c r="AO736" s="98">
        <f>Table14[[#This Row],[Phone number available]]/$AT$2</f>
        <v>0.19791666666666666</v>
      </c>
    </row>
    <row r="737" spans="1:41" x14ac:dyDescent="0.35">
      <c r="A737" s="11">
        <v>774</v>
      </c>
      <c r="B737" s="5" t="s">
        <v>184</v>
      </c>
      <c r="C737" s="5" t="s">
        <v>343</v>
      </c>
      <c r="D737" s="5" t="s">
        <v>1061</v>
      </c>
      <c r="E737" s="6">
        <v>40952</v>
      </c>
      <c r="F737" s="7">
        <f t="shared" ca="1" si="83"/>
        <v>13</v>
      </c>
      <c r="G737" s="5">
        <v>4</v>
      </c>
      <c r="H737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737" s="57">
        <v>12.128094000000001</v>
      </c>
      <c r="J737" s="34">
        <v>0.87397000000000002</v>
      </c>
      <c r="K737" s="34">
        <f t="shared" si="84"/>
        <v>13.002064000000001</v>
      </c>
      <c r="L737" s="67">
        <f t="shared" si="85"/>
        <v>4.7679727062736535E-4</v>
      </c>
      <c r="M737" s="34">
        <v>16.194648999999998</v>
      </c>
      <c r="N737" s="79">
        <f t="shared" si="86"/>
        <v>3.0328066686692443E-4</v>
      </c>
      <c r="O737" s="80">
        <v>2362</v>
      </c>
      <c r="P737" s="68">
        <f>Table14[[#This Row],[Customer Regisered on MB]]/$O$1</f>
        <v>7.9980522948010289E-4</v>
      </c>
      <c r="Q737" s="194">
        <v>116</v>
      </c>
      <c r="R737" s="107">
        <v>89</v>
      </c>
      <c r="S737" s="107">
        <v>8</v>
      </c>
      <c r="T737" s="107">
        <v>4</v>
      </c>
      <c r="U737" s="195">
        <v>0</v>
      </c>
      <c r="V737" s="16">
        <f>SUM(Table14[[#This Row],[MB Registration]:[Standalone upsell + Rnwl]])</f>
        <v>217</v>
      </c>
      <c r="W737" s="8">
        <v>230</v>
      </c>
      <c r="X737" s="9">
        <f t="shared" si="87"/>
        <v>-5.9907834101382562E-2</v>
      </c>
      <c r="Y737" s="8">
        <f t="shared" si="88"/>
        <v>-13</v>
      </c>
      <c r="Z737" s="42" t="str">
        <f t="shared" si="89"/>
        <v>C. 100-250</v>
      </c>
      <c r="AA737" s="197">
        <v>230</v>
      </c>
      <c r="AB737" s="85">
        <f>IFERROR(Table14[[#This Row],[Phone number available]]/Table14[[#This Row],[Distinct leads]],0)</f>
        <v>1</v>
      </c>
      <c r="AC737" s="84">
        <v>49</v>
      </c>
      <c r="AD737" s="100">
        <f>IFERROR(Table14[[#This Row],[Email available]]/Table14[[#This Row],[Distinct leads]],0)</f>
        <v>0.21304347826086956</v>
      </c>
      <c r="AE737" s="81">
        <v>10</v>
      </c>
      <c r="AF737" s="102">
        <f>IFERROR(Table14[[#This Row],[HNI (as per customer segmentation)]]/Table14[[#This Row],[Phone number available]],0)</f>
        <v>4.3478260869565216E-2</v>
      </c>
      <c r="AG737" s="18">
        <v>57</v>
      </c>
      <c r="AH737" s="9">
        <f>IFERROR(Table14[[#This Row],[MB Registered]]/Table14[[#This Row],[Phone number available]],0)</f>
        <v>0.24782608695652175</v>
      </c>
      <c r="AI737" s="18">
        <v>21</v>
      </c>
      <c r="AJ737" s="9">
        <f>IFERROR(Table14[[#This Row],[IB Registered]]/Table14[[#This Row],[Phone number available]],0)</f>
        <v>9.1304347826086957E-2</v>
      </c>
      <c r="AK737" s="18">
        <v>191</v>
      </c>
      <c r="AL737" s="9">
        <f>IFERROR(Table14[[#This Row],[MB Eligible]]/Table14[[#This Row],[Phone number available]],0)</f>
        <v>0.83043478260869563</v>
      </c>
      <c r="AM737" s="18">
        <v>53</v>
      </c>
      <c r="AN737" s="82">
        <f>IFERROR(Table14[[#This Row],[IB Eligible]]/Table14[[#This Row],[Phone number available]],0)</f>
        <v>0.23043478260869565</v>
      </c>
      <c r="AO737" s="98">
        <f>Table14[[#This Row],[Phone number available]]/$AT$2</f>
        <v>0.39930555555555558</v>
      </c>
    </row>
    <row r="738" spans="1:41" x14ac:dyDescent="0.35">
      <c r="A738" s="11">
        <v>775</v>
      </c>
      <c r="B738" s="5" t="s">
        <v>179</v>
      </c>
      <c r="C738" s="5" t="s">
        <v>356</v>
      </c>
      <c r="D738" s="5" t="s">
        <v>1062</v>
      </c>
      <c r="E738" s="6">
        <v>41351</v>
      </c>
      <c r="F738" s="7">
        <f t="shared" ca="1" si="83"/>
        <v>12</v>
      </c>
      <c r="G738" s="5">
        <v>6</v>
      </c>
      <c r="H73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38" s="57">
        <v>4.1701329999999999</v>
      </c>
      <c r="J738" s="34">
        <v>2.2450749999999999</v>
      </c>
      <c r="K738" s="34">
        <f t="shared" si="84"/>
        <v>6.4152079999999998</v>
      </c>
      <c r="L738" s="67">
        <f t="shared" si="85"/>
        <v>2.3525139277170447E-4</v>
      </c>
      <c r="M738" s="34">
        <v>12.997293000000001</v>
      </c>
      <c r="N738" s="79">
        <f t="shared" si="86"/>
        <v>2.4340309496703567E-4</v>
      </c>
      <c r="O738" s="80">
        <v>2349</v>
      </c>
      <c r="P738" s="68">
        <f>Table14[[#This Row],[Customer Regisered on MB]]/$O$1</f>
        <v>7.9540325319591939E-4</v>
      </c>
      <c r="Q738" s="194">
        <v>1</v>
      </c>
      <c r="R738" s="107">
        <v>76</v>
      </c>
      <c r="S738" s="107">
        <v>2</v>
      </c>
      <c r="T738" s="107">
        <v>3</v>
      </c>
      <c r="U738" s="195">
        <v>0</v>
      </c>
      <c r="V738" s="16">
        <f>SUM(Table14[[#This Row],[MB Registration]:[Standalone upsell + Rnwl]])</f>
        <v>82</v>
      </c>
      <c r="W738" s="8">
        <v>84</v>
      </c>
      <c r="X738" s="9">
        <f t="shared" si="87"/>
        <v>-2.4390243902439046E-2</v>
      </c>
      <c r="Y738" s="8">
        <f t="shared" si="88"/>
        <v>-2</v>
      </c>
      <c r="Z738" s="42" t="str">
        <f t="shared" si="89"/>
        <v>B. 50-100</v>
      </c>
      <c r="AA738" s="197">
        <v>84</v>
      </c>
      <c r="AB738" s="85">
        <f>IFERROR(Table14[[#This Row],[Phone number available]]/Table14[[#This Row],[Distinct leads]],0)</f>
        <v>1</v>
      </c>
      <c r="AC738" s="84">
        <v>57</v>
      </c>
      <c r="AD738" s="100">
        <f>IFERROR(Table14[[#This Row],[Email available]]/Table14[[#This Row],[Distinct leads]],0)</f>
        <v>0.6785714285714286</v>
      </c>
      <c r="AE738" s="81">
        <v>10</v>
      </c>
      <c r="AF738" s="102">
        <f>IFERROR(Table14[[#This Row],[HNI (as per customer segmentation)]]/Table14[[#This Row],[Phone number available]],0)</f>
        <v>0.11904761904761904</v>
      </c>
      <c r="AG738" s="18">
        <v>68</v>
      </c>
      <c r="AH738" s="9">
        <f>IFERROR(Table14[[#This Row],[MB Registered]]/Table14[[#This Row],[Phone number available]],0)</f>
        <v>0.80952380952380953</v>
      </c>
      <c r="AI738" s="18">
        <v>31</v>
      </c>
      <c r="AJ738" s="9">
        <f>IFERROR(Table14[[#This Row],[IB Registered]]/Table14[[#This Row],[Phone number available]],0)</f>
        <v>0.36904761904761907</v>
      </c>
      <c r="AK738" s="18">
        <v>66</v>
      </c>
      <c r="AL738" s="9">
        <f>IFERROR(Table14[[#This Row],[MB Eligible]]/Table14[[#This Row],[Phone number available]],0)</f>
        <v>0.7857142857142857</v>
      </c>
      <c r="AM738" s="18">
        <v>50</v>
      </c>
      <c r="AN738" s="82">
        <f>IFERROR(Table14[[#This Row],[IB Eligible]]/Table14[[#This Row],[Phone number available]],0)</f>
        <v>0.59523809523809523</v>
      </c>
      <c r="AO738" s="98">
        <f>Table14[[#This Row],[Phone number available]]/$AT$2</f>
        <v>0.14583333333333334</v>
      </c>
    </row>
    <row r="739" spans="1:41" x14ac:dyDescent="0.35">
      <c r="A739" s="11">
        <v>776</v>
      </c>
      <c r="B739" s="5" t="s">
        <v>179</v>
      </c>
      <c r="C739" s="5" t="s">
        <v>175</v>
      </c>
      <c r="D739" s="5" t="s">
        <v>1063</v>
      </c>
      <c r="E739" s="6">
        <v>41729</v>
      </c>
      <c r="F739" s="7">
        <f t="shared" ref="F739:F799" ca="1" si="90">_xlfn.FLOOR.MATH((TODAY()-E739)/365)</f>
        <v>11</v>
      </c>
      <c r="G739" s="5">
        <v>5</v>
      </c>
      <c r="H73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39" s="57">
        <v>5.2216189999999996</v>
      </c>
      <c r="J739" s="34">
        <v>1.0371760000000001</v>
      </c>
      <c r="K739" s="34">
        <f t="shared" ref="K739:K799" si="91">I739+J739</f>
        <v>6.2587949999999992</v>
      </c>
      <c r="L739" s="67">
        <f t="shared" ref="L739:L770" si="92">K739/$K$1</f>
        <v>2.2951558871085395E-4</v>
      </c>
      <c r="M739" s="34">
        <v>10.855964</v>
      </c>
      <c r="N739" s="79">
        <f t="shared" ref="N739:N770" si="93">M739/$M$1</f>
        <v>2.0330196729816897E-4</v>
      </c>
      <c r="O739" s="80">
        <v>1666</v>
      </c>
      <c r="P739" s="68">
        <f>Table14[[#This Row],[Customer Regisered on MB]]/$O$1</f>
        <v>5.6413019149612672E-4</v>
      </c>
      <c r="Q739" s="194">
        <v>26</v>
      </c>
      <c r="R739" s="107">
        <v>46</v>
      </c>
      <c r="S739" s="107">
        <v>1</v>
      </c>
      <c r="T739" s="107">
        <v>3</v>
      </c>
      <c r="U739" s="195">
        <v>0</v>
      </c>
      <c r="V739" s="16">
        <f>SUM(Table14[[#This Row],[MB Registration]:[Standalone upsell + Rnwl]])</f>
        <v>76</v>
      </c>
      <c r="W739" s="8">
        <v>77</v>
      </c>
      <c r="X739" s="9">
        <f t="shared" ref="X739:X799" si="94">IFERROR(1-W739/V739,0)</f>
        <v>-1.3157894736842035E-2</v>
      </c>
      <c r="Y739" s="8">
        <f t="shared" ref="Y739:Y799" si="95">IFERROR(V739-W739,0)</f>
        <v>-1</v>
      </c>
      <c r="Z739" s="42" t="str">
        <f t="shared" ref="Z739:Z799" si="96">IF(W739&lt;50,"A. Below 50",IF(W739&lt;100,"B. 50-100",IF(W739&lt;250,"C. 100-250",IF(W739&lt;500,"D. 240-500",IF(W739&lt;750,"E. 500-750",IF(W739&lt;1000,"F. 750-100","G. Above 1000"))))))</f>
        <v>B. 50-100</v>
      </c>
      <c r="AA739" s="197">
        <v>77</v>
      </c>
      <c r="AB739" s="85">
        <f>IFERROR(Table14[[#This Row],[Phone number available]]/Table14[[#This Row],[Distinct leads]],0)</f>
        <v>1</v>
      </c>
      <c r="AC739" s="84">
        <v>35</v>
      </c>
      <c r="AD739" s="100">
        <f>IFERROR(Table14[[#This Row],[Email available]]/Table14[[#This Row],[Distinct leads]],0)</f>
        <v>0.45454545454545453</v>
      </c>
      <c r="AE739" s="81">
        <v>3</v>
      </c>
      <c r="AF739" s="102">
        <f>IFERROR(Table14[[#This Row],[HNI (as per customer segmentation)]]/Table14[[#This Row],[Phone number available]],0)</f>
        <v>3.896103896103896E-2</v>
      </c>
      <c r="AG739" s="18">
        <v>33</v>
      </c>
      <c r="AH739" s="9">
        <f>IFERROR(Table14[[#This Row],[MB Registered]]/Table14[[#This Row],[Phone number available]],0)</f>
        <v>0.42857142857142855</v>
      </c>
      <c r="AI739" s="18">
        <v>18</v>
      </c>
      <c r="AJ739" s="9">
        <f>IFERROR(Table14[[#This Row],[IB Registered]]/Table14[[#This Row],[Phone number available]],0)</f>
        <v>0.23376623376623376</v>
      </c>
      <c r="AK739" s="18">
        <v>65</v>
      </c>
      <c r="AL739" s="9">
        <f>IFERROR(Table14[[#This Row],[MB Eligible]]/Table14[[#This Row],[Phone number available]],0)</f>
        <v>0.8441558441558441</v>
      </c>
      <c r="AM739" s="18">
        <v>33</v>
      </c>
      <c r="AN739" s="82">
        <f>IFERROR(Table14[[#This Row],[IB Eligible]]/Table14[[#This Row],[Phone number available]],0)</f>
        <v>0.42857142857142855</v>
      </c>
      <c r="AO739" s="98">
        <f>Table14[[#This Row],[Phone number available]]/$AT$2</f>
        <v>0.13368055555555555</v>
      </c>
    </row>
    <row r="740" spans="1:41" x14ac:dyDescent="0.35">
      <c r="A740" s="11">
        <v>777</v>
      </c>
      <c r="B740" s="5" t="s">
        <v>213</v>
      </c>
      <c r="C740" s="5" t="s">
        <v>356</v>
      </c>
      <c r="D740" s="5" t="s">
        <v>1064</v>
      </c>
      <c r="E740" s="6">
        <v>41813</v>
      </c>
      <c r="F740" s="7">
        <f t="shared" ca="1" si="90"/>
        <v>10</v>
      </c>
      <c r="G740" s="5">
        <v>4</v>
      </c>
      <c r="H740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740" s="57">
        <v>4.8817180000000002</v>
      </c>
      <c r="J740" s="34">
        <v>0.50556000000000001</v>
      </c>
      <c r="K740" s="34">
        <f t="shared" si="91"/>
        <v>5.3872780000000002</v>
      </c>
      <c r="L740" s="67">
        <f t="shared" si="92"/>
        <v>1.9755628387237991E-4</v>
      </c>
      <c r="M740" s="34">
        <v>10.001548</v>
      </c>
      <c r="N740" s="79">
        <f t="shared" si="93"/>
        <v>1.8730113552578722E-4</v>
      </c>
      <c r="O740" s="80">
        <v>2909</v>
      </c>
      <c r="P740" s="68">
        <f>Table14[[#This Row],[Customer Regisered on MB]]/$O$1</f>
        <v>9.8502684697613003E-4</v>
      </c>
      <c r="Q740" s="194">
        <v>24</v>
      </c>
      <c r="R740" s="107">
        <v>37</v>
      </c>
      <c r="S740" s="107">
        <v>3</v>
      </c>
      <c r="T740" s="107">
        <v>5</v>
      </c>
      <c r="U740" s="195">
        <v>0</v>
      </c>
      <c r="V740" s="16">
        <f>SUM(Table14[[#This Row],[MB Registration]:[Standalone upsell + Rnwl]])</f>
        <v>69</v>
      </c>
      <c r="W740" s="8">
        <v>68</v>
      </c>
      <c r="X740" s="9">
        <f t="shared" si="94"/>
        <v>1.4492753623188359E-2</v>
      </c>
      <c r="Y740" s="8">
        <f t="shared" si="95"/>
        <v>1</v>
      </c>
      <c r="Z740" s="42" t="str">
        <f t="shared" si="96"/>
        <v>B. 50-100</v>
      </c>
      <c r="AA740" s="197">
        <v>68</v>
      </c>
      <c r="AB740" s="85">
        <f>IFERROR(Table14[[#This Row],[Phone number available]]/Table14[[#This Row],[Distinct leads]],0)</f>
        <v>1</v>
      </c>
      <c r="AC740" s="84">
        <v>27</v>
      </c>
      <c r="AD740" s="100">
        <f>IFERROR(Table14[[#This Row],[Email available]]/Table14[[#This Row],[Distinct leads]],0)</f>
        <v>0.39705882352941174</v>
      </c>
      <c r="AE740" s="81">
        <v>3</v>
      </c>
      <c r="AF740" s="102">
        <f>IFERROR(Table14[[#This Row],[HNI (as per customer segmentation)]]/Table14[[#This Row],[Phone number available]],0)</f>
        <v>4.4117647058823532E-2</v>
      </c>
      <c r="AG740" s="18">
        <v>17</v>
      </c>
      <c r="AH740" s="9">
        <f>IFERROR(Table14[[#This Row],[MB Registered]]/Table14[[#This Row],[Phone number available]],0)</f>
        <v>0.25</v>
      </c>
      <c r="AI740" s="18">
        <v>12</v>
      </c>
      <c r="AJ740" s="9">
        <f>IFERROR(Table14[[#This Row],[IB Registered]]/Table14[[#This Row],[Phone number available]],0)</f>
        <v>0.17647058823529413</v>
      </c>
      <c r="AK740" s="18">
        <v>50</v>
      </c>
      <c r="AL740" s="9">
        <f>IFERROR(Table14[[#This Row],[MB Eligible]]/Table14[[#This Row],[Phone number available]],0)</f>
        <v>0.73529411764705888</v>
      </c>
      <c r="AM740" s="18">
        <v>21</v>
      </c>
      <c r="AN740" s="82">
        <f>IFERROR(Table14[[#This Row],[IB Eligible]]/Table14[[#This Row],[Phone number available]],0)</f>
        <v>0.30882352941176472</v>
      </c>
      <c r="AO740" s="98">
        <f>Table14[[#This Row],[Phone number available]]/$AT$2</f>
        <v>0.11805555555555555</v>
      </c>
    </row>
    <row r="741" spans="1:41" x14ac:dyDescent="0.35">
      <c r="A741" s="11">
        <v>778</v>
      </c>
      <c r="B741" s="5" t="s">
        <v>190</v>
      </c>
      <c r="C741" s="5" t="s">
        <v>356</v>
      </c>
      <c r="D741" s="5" t="s">
        <v>1065</v>
      </c>
      <c r="E741" s="6">
        <v>41811</v>
      </c>
      <c r="F741" s="7">
        <f t="shared" ca="1" si="90"/>
        <v>10</v>
      </c>
      <c r="G741" s="5">
        <v>6</v>
      </c>
      <c r="H74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41" s="57">
        <v>17.628837000000001</v>
      </c>
      <c r="J741" s="34">
        <v>2.1600999999999999</v>
      </c>
      <c r="K741" s="34">
        <f t="shared" si="91"/>
        <v>19.788937000000001</v>
      </c>
      <c r="L741" s="67">
        <f t="shared" si="92"/>
        <v>7.2567795007137973E-4</v>
      </c>
      <c r="M741" s="34">
        <v>14.567239000000001</v>
      </c>
      <c r="N741" s="79">
        <f t="shared" si="93"/>
        <v>2.7280381058767436E-4</v>
      </c>
      <c r="O741" s="80">
        <v>4562</v>
      </c>
      <c r="P741" s="68">
        <f>Table14[[#This Row],[Customer Regisered on MB]]/$O$1</f>
        <v>1.5447550621880734E-3</v>
      </c>
      <c r="Q741" s="194">
        <v>214</v>
      </c>
      <c r="R741" s="107">
        <v>93</v>
      </c>
      <c r="S741" s="107">
        <v>5</v>
      </c>
      <c r="T741" s="107">
        <v>2</v>
      </c>
      <c r="U741" s="195">
        <v>0</v>
      </c>
      <c r="V741" s="16">
        <f>SUM(Table14[[#This Row],[MB Registration]:[Standalone upsell + Rnwl]])</f>
        <v>314</v>
      </c>
      <c r="W741" s="8">
        <v>325</v>
      </c>
      <c r="X741" s="9">
        <f t="shared" si="94"/>
        <v>-3.5031847133758065E-2</v>
      </c>
      <c r="Y741" s="8">
        <f t="shared" si="95"/>
        <v>-11</v>
      </c>
      <c r="Z741" s="42" t="str">
        <f t="shared" si="96"/>
        <v>D. 240-500</v>
      </c>
      <c r="AA741" s="197">
        <v>325</v>
      </c>
      <c r="AB741" s="85">
        <f>IFERROR(Table14[[#This Row],[Phone number available]]/Table14[[#This Row],[Distinct leads]],0)</f>
        <v>1</v>
      </c>
      <c r="AC741" s="84">
        <v>124</v>
      </c>
      <c r="AD741" s="100">
        <f>IFERROR(Table14[[#This Row],[Email available]]/Table14[[#This Row],[Distinct leads]],0)</f>
        <v>0.38153846153846155</v>
      </c>
      <c r="AE741" s="81">
        <v>10</v>
      </c>
      <c r="AF741" s="102">
        <f>IFERROR(Table14[[#This Row],[HNI (as per customer segmentation)]]/Table14[[#This Row],[Phone number available]],0)</f>
        <v>3.0769230769230771E-2</v>
      </c>
      <c r="AG741" s="18">
        <v>69</v>
      </c>
      <c r="AH741" s="9">
        <f>IFERROR(Table14[[#This Row],[MB Registered]]/Table14[[#This Row],[Phone number available]],0)</f>
        <v>0.21230769230769231</v>
      </c>
      <c r="AI741" s="18">
        <v>35</v>
      </c>
      <c r="AJ741" s="9">
        <f>IFERROR(Table14[[#This Row],[IB Registered]]/Table14[[#This Row],[Phone number available]],0)</f>
        <v>0.1076923076923077</v>
      </c>
      <c r="AK741" s="18">
        <v>297</v>
      </c>
      <c r="AL741" s="9">
        <f>IFERROR(Table14[[#This Row],[MB Eligible]]/Table14[[#This Row],[Phone number available]],0)</f>
        <v>0.91384615384615386</v>
      </c>
      <c r="AM741" s="18">
        <v>117</v>
      </c>
      <c r="AN741" s="82">
        <f>IFERROR(Table14[[#This Row],[IB Eligible]]/Table14[[#This Row],[Phone number available]],0)</f>
        <v>0.36</v>
      </c>
      <c r="AO741" s="98">
        <f>Table14[[#This Row],[Phone number available]]/$AT$2</f>
        <v>0.56423611111111116</v>
      </c>
    </row>
    <row r="742" spans="1:41" x14ac:dyDescent="0.35">
      <c r="A742" s="11">
        <v>779</v>
      </c>
      <c r="B742" s="5" t="s">
        <v>184</v>
      </c>
      <c r="C742" s="5" t="s">
        <v>343</v>
      </c>
      <c r="D742" s="5" t="s">
        <v>1066</v>
      </c>
      <c r="E742" s="6">
        <v>42068</v>
      </c>
      <c r="F742" s="7">
        <f t="shared" ca="1" si="90"/>
        <v>10</v>
      </c>
      <c r="G742" s="5">
        <v>3</v>
      </c>
      <c r="H742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742" s="57">
        <v>4.5916389999999998</v>
      </c>
      <c r="J742" s="34">
        <v>0.261793</v>
      </c>
      <c r="K742" s="34">
        <f t="shared" si="91"/>
        <v>4.8534319999999997</v>
      </c>
      <c r="L742" s="67">
        <f t="shared" si="92"/>
        <v>1.7797967544041582E-4</v>
      </c>
      <c r="M742" s="34">
        <v>3.0880679999999998</v>
      </c>
      <c r="N742" s="79">
        <f t="shared" si="93"/>
        <v>5.7830912072895786E-5</v>
      </c>
      <c r="O742" s="80">
        <v>559</v>
      </c>
      <c r="P742" s="68">
        <f>Table14[[#This Row],[Customer Regisered on MB]]/$O$1</f>
        <v>1.8928498021988889E-4</v>
      </c>
      <c r="Q742" s="194">
        <v>51</v>
      </c>
      <c r="R742" s="107">
        <v>27</v>
      </c>
      <c r="S742" s="107">
        <v>4</v>
      </c>
      <c r="T742" s="107">
        <v>4</v>
      </c>
      <c r="U742" s="195">
        <v>0</v>
      </c>
      <c r="V742" s="16">
        <f>SUM(Table14[[#This Row],[MB Registration]:[Standalone upsell + Rnwl]])</f>
        <v>86</v>
      </c>
      <c r="W742" s="8">
        <v>85</v>
      </c>
      <c r="X742" s="9">
        <f t="shared" si="94"/>
        <v>1.1627906976744207E-2</v>
      </c>
      <c r="Y742" s="8">
        <f t="shared" si="95"/>
        <v>1</v>
      </c>
      <c r="Z742" s="42" t="str">
        <f t="shared" si="96"/>
        <v>B. 50-100</v>
      </c>
      <c r="AA742" s="197">
        <v>84</v>
      </c>
      <c r="AB742" s="85">
        <f>IFERROR(Table14[[#This Row],[Phone number available]]/Table14[[#This Row],[Distinct leads]],0)</f>
        <v>0.9882352941176471</v>
      </c>
      <c r="AC742" s="84">
        <v>13</v>
      </c>
      <c r="AD742" s="100">
        <f>IFERROR(Table14[[#This Row],[Email available]]/Table14[[#This Row],[Distinct leads]],0)</f>
        <v>0.15294117647058825</v>
      </c>
      <c r="AE742" s="81">
        <v>0</v>
      </c>
      <c r="AF742" s="102">
        <f>IFERROR(Table14[[#This Row],[HNI (as per customer segmentation)]]/Table14[[#This Row],[Phone number available]],0)</f>
        <v>0</v>
      </c>
      <c r="AG742" s="18">
        <v>13</v>
      </c>
      <c r="AH742" s="9">
        <f>IFERROR(Table14[[#This Row],[MB Registered]]/Table14[[#This Row],[Phone number available]],0)</f>
        <v>0.15476190476190477</v>
      </c>
      <c r="AI742" s="18">
        <v>3</v>
      </c>
      <c r="AJ742" s="9">
        <f>IFERROR(Table14[[#This Row],[IB Registered]]/Table14[[#This Row],[Phone number available]],0)</f>
        <v>3.5714285714285712E-2</v>
      </c>
      <c r="AK742" s="18">
        <v>75</v>
      </c>
      <c r="AL742" s="9">
        <f>IFERROR(Table14[[#This Row],[MB Eligible]]/Table14[[#This Row],[Phone number available]],0)</f>
        <v>0.8928571428571429</v>
      </c>
      <c r="AM742" s="18">
        <v>13</v>
      </c>
      <c r="AN742" s="82">
        <f>IFERROR(Table14[[#This Row],[IB Eligible]]/Table14[[#This Row],[Phone number available]],0)</f>
        <v>0.15476190476190477</v>
      </c>
      <c r="AO742" s="98">
        <f>Table14[[#This Row],[Phone number available]]/$AT$2</f>
        <v>0.14583333333333334</v>
      </c>
    </row>
    <row r="743" spans="1:41" x14ac:dyDescent="0.35">
      <c r="A743" s="11">
        <v>780</v>
      </c>
      <c r="B743" s="5" t="s">
        <v>213</v>
      </c>
      <c r="C743" s="5" t="s">
        <v>356</v>
      </c>
      <c r="D743" s="5" t="s">
        <v>1067</v>
      </c>
      <c r="E743" s="6">
        <v>42067</v>
      </c>
      <c r="F743" s="7">
        <f t="shared" ca="1" si="90"/>
        <v>10</v>
      </c>
      <c r="G743" s="5">
        <v>4</v>
      </c>
      <c r="H743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743" s="57">
        <v>5.3656119999999996</v>
      </c>
      <c r="J743" s="34">
        <v>0.51211799999999996</v>
      </c>
      <c r="K743" s="34">
        <f t="shared" si="91"/>
        <v>5.8777299999999997</v>
      </c>
      <c r="L743" s="67">
        <f t="shared" si="92"/>
        <v>2.1554159566393335E-4</v>
      </c>
      <c r="M743" s="34">
        <v>3.3337059999999998</v>
      </c>
      <c r="N743" s="79">
        <f t="shared" si="93"/>
        <v>6.2431027607839313E-5</v>
      </c>
      <c r="O743" s="80">
        <v>1751</v>
      </c>
      <c r="P743" s="68">
        <f>Table14[[#This Row],[Customer Regisered on MB]]/$O$1</f>
        <v>5.9291234412348016E-4</v>
      </c>
      <c r="Q743" s="194">
        <v>20</v>
      </c>
      <c r="R743" s="107">
        <v>22</v>
      </c>
      <c r="S743" s="107">
        <v>7</v>
      </c>
      <c r="T743" s="107">
        <v>0</v>
      </c>
      <c r="U743" s="195">
        <v>0</v>
      </c>
      <c r="V743" s="16">
        <f>SUM(Table14[[#This Row],[MB Registration]:[Standalone upsell + Rnwl]])</f>
        <v>49</v>
      </c>
      <c r="W743" s="8">
        <v>50</v>
      </c>
      <c r="X743" s="9">
        <f t="shared" si="94"/>
        <v>-2.0408163265306145E-2</v>
      </c>
      <c r="Y743" s="8">
        <f t="shared" si="95"/>
        <v>-1</v>
      </c>
      <c r="Z743" s="42" t="str">
        <f t="shared" si="96"/>
        <v>B. 50-100</v>
      </c>
      <c r="AA743" s="197">
        <v>50</v>
      </c>
      <c r="AB743" s="85">
        <f>IFERROR(Table14[[#This Row],[Phone number available]]/Table14[[#This Row],[Distinct leads]],0)</f>
        <v>1</v>
      </c>
      <c r="AC743" s="84">
        <v>20</v>
      </c>
      <c r="AD743" s="100">
        <f>IFERROR(Table14[[#This Row],[Email available]]/Table14[[#This Row],[Distinct leads]],0)</f>
        <v>0.4</v>
      </c>
      <c r="AE743" s="81">
        <v>3</v>
      </c>
      <c r="AF743" s="102">
        <f>IFERROR(Table14[[#This Row],[HNI (as per customer segmentation)]]/Table14[[#This Row],[Phone number available]],0)</f>
        <v>0.06</v>
      </c>
      <c r="AG743" s="18">
        <v>22</v>
      </c>
      <c r="AH743" s="9">
        <f>IFERROR(Table14[[#This Row],[MB Registered]]/Table14[[#This Row],[Phone number available]],0)</f>
        <v>0.44</v>
      </c>
      <c r="AI743" s="18">
        <v>8</v>
      </c>
      <c r="AJ743" s="9">
        <f>IFERROR(Table14[[#This Row],[IB Registered]]/Table14[[#This Row],[Phone number available]],0)</f>
        <v>0.16</v>
      </c>
      <c r="AK743" s="18">
        <v>43</v>
      </c>
      <c r="AL743" s="9">
        <f>IFERROR(Table14[[#This Row],[MB Eligible]]/Table14[[#This Row],[Phone number available]],0)</f>
        <v>0.86</v>
      </c>
      <c r="AM743" s="18">
        <v>18</v>
      </c>
      <c r="AN743" s="82">
        <f>IFERROR(Table14[[#This Row],[IB Eligible]]/Table14[[#This Row],[Phone number available]],0)</f>
        <v>0.36</v>
      </c>
      <c r="AO743" s="98">
        <f>Table14[[#This Row],[Phone number available]]/$AT$2</f>
        <v>8.6805555555555552E-2</v>
      </c>
    </row>
    <row r="744" spans="1:41" x14ac:dyDescent="0.35">
      <c r="A744" s="11">
        <v>781</v>
      </c>
      <c r="B744" s="5" t="s">
        <v>213</v>
      </c>
      <c r="C744" s="5" t="s">
        <v>356</v>
      </c>
      <c r="D744" s="5" t="s">
        <v>1068</v>
      </c>
      <c r="E744" s="6">
        <v>42069</v>
      </c>
      <c r="F744" s="7">
        <f t="shared" ca="1" si="90"/>
        <v>10</v>
      </c>
      <c r="G744" s="5">
        <v>3</v>
      </c>
      <c r="H744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744" s="57">
        <v>3.3135810000000001</v>
      </c>
      <c r="J744" s="34">
        <v>0.98051100000000002</v>
      </c>
      <c r="K744" s="34">
        <f t="shared" si="91"/>
        <v>4.294092</v>
      </c>
      <c r="L744" s="67">
        <f t="shared" si="92"/>
        <v>1.5746817931543825E-4</v>
      </c>
      <c r="M744" s="34">
        <v>3.4554429999999998</v>
      </c>
      <c r="N744" s="79">
        <f t="shared" si="93"/>
        <v>6.4710822529135767E-5</v>
      </c>
      <c r="O744" s="80">
        <v>2308</v>
      </c>
      <c r="P744" s="68">
        <f>Table14[[#This Row],[Customer Regisered on MB]]/$O$1</f>
        <v>7.8152009722272549E-4</v>
      </c>
      <c r="Q744" s="194">
        <v>11</v>
      </c>
      <c r="R744" s="107">
        <v>16</v>
      </c>
      <c r="S744" s="107">
        <v>5</v>
      </c>
      <c r="T744" s="107">
        <v>1</v>
      </c>
      <c r="U744" s="195">
        <v>0</v>
      </c>
      <c r="V744" s="16">
        <f>SUM(Table14[[#This Row],[MB Registration]:[Standalone upsell + Rnwl]])</f>
        <v>33</v>
      </c>
      <c r="W744" s="8">
        <v>34</v>
      </c>
      <c r="X744" s="9">
        <f t="shared" si="94"/>
        <v>-3.0303030303030276E-2</v>
      </c>
      <c r="Y744" s="8">
        <f t="shared" si="95"/>
        <v>-1</v>
      </c>
      <c r="Z744" s="42" t="str">
        <f t="shared" si="96"/>
        <v>A. Below 50</v>
      </c>
      <c r="AA744" s="197">
        <v>34</v>
      </c>
      <c r="AB744" s="85">
        <f>IFERROR(Table14[[#This Row],[Phone number available]]/Table14[[#This Row],[Distinct leads]],0)</f>
        <v>1</v>
      </c>
      <c r="AC744" s="84">
        <v>17</v>
      </c>
      <c r="AD744" s="100">
        <f>IFERROR(Table14[[#This Row],[Email available]]/Table14[[#This Row],[Distinct leads]],0)</f>
        <v>0.5</v>
      </c>
      <c r="AE744" s="81">
        <v>1</v>
      </c>
      <c r="AF744" s="102">
        <f>IFERROR(Table14[[#This Row],[HNI (as per customer segmentation)]]/Table14[[#This Row],[Phone number available]],0)</f>
        <v>2.9411764705882353E-2</v>
      </c>
      <c r="AG744" s="18">
        <v>15</v>
      </c>
      <c r="AH744" s="9">
        <f>IFERROR(Table14[[#This Row],[MB Registered]]/Table14[[#This Row],[Phone number available]],0)</f>
        <v>0.44117647058823528</v>
      </c>
      <c r="AI744" s="18">
        <v>9</v>
      </c>
      <c r="AJ744" s="9">
        <f>IFERROR(Table14[[#This Row],[IB Registered]]/Table14[[#This Row],[Phone number available]],0)</f>
        <v>0.26470588235294118</v>
      </c>
      <c r="AK744" s="18">
        <v>30</v>
      </c>
      <c r="AL744" s="9">
        <f>IFERROR(Table14[[#This Row],[MB Eligible]]/Table14[[#This Row],[Phone number available]],0)</f>
        <v>0.88235294117647056</v>
      </c>
      <c r="AM744" s="18">
        <v>18</v>
      </c>
      <c r="AN744" s="82">
        <f>IFERROR(Table14[[#This Row],[IB Eligible]]/Table14[[#This Row],[Phone number available]],0)</f>
        <v>0.52941176470588236</v>
      </c>
      <c r="AO744" s="98">
        <f>Table14[[#This Row],[Phone number available]]/$AT$2</f>
        <v>5.9027777777777776E-2</v>
      </c>
    </row>
    <row r="745" spans="1:41" x14ac:dyDescent="0.35">
      <c r="A745" s="11">
        <v>782</v>
      </c>
      <c r="B745" s="5" t="s">
        <v>312</v>
      </c>
      <c r="C745" s="5" t="s">
        <v>343</v>
      </c>
      <c r="D745" s="5" t="s">
        <v>1069</v>
      </c>
      <c r="E745" s="6">
        <v>42398</v>
      </c>
      <c r="F745" s="7">
        <f t="shared" ca="1" si="90"/>
        <v>9</v>
      </c>
      <c r="G745" s="5">
        <v>5</v>
      </c>
      <c r="H74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45" s="57">
        <v>14.536706000000001</v>
      </c>
      <c r="J745" s="34">
        <v>2.1010909999999998</v>
      </c>
      <c r="K745" s="34">
        <f t="shared" si="91"/>
        <v>16.637796999999999</v>
      </c>
      <c r="L745" s="67">
        <f t="shared" si="92"/>
        <v>6.1012283887021065E-4</v>
      </c>
      <c r="M745" s="34">
        <v>17.356659000000001</v>
      </c>
      <c r="N745" s="79">
        <f t="shared" si="93"/>
        <v>3.2504187748075346E-4</v>
      </c>
      <c r="O745" s="80">
        <v>2640</v>
      </c>
      <c r="P745" s="68">
        <f>Table14[[#This Row],[Customer Regisered on MB]]/$O$1</f>
        <v>8.939397992495646E-4</v>
      </c>
      <c r="Q745" s="194">
        <v>124</v>
      </c>
      <c r="R745" s="107">
        <v>83</v>
      </c>
      <c r="S745" s="107">
        <v>11</v>
      </c>
      <c r="T745" s="107">
        <v>2</v>
      </c>
      <c r="U745" s="195">
        <v>0</v>
      </c>
      <c r="V745" s="16">
        <f>SUM(Table14[[#This Row],[MB Registration]:[Standalone upsell + Rnwl]])</f>
        <v>220</v>
      </c>
      <c r="W745" s="8">
        <v>217</v>
      </c>
      <c r="X745" s="9">
        <f t="shared" si="94"/>
        <v>1.3636363636363669E-2</v>
      </c>
      <c r="Y745" s="8">
        <f t="shared" si="95"/>
        <v>3</v>
      </c>
      <c r="Z745" s="42" t="str">
        <f t="shared" si="96"/>
        <v>C. 100-250</v>
      </c>
      <c r="AA745" s="197">
        <v>217</v>
      </c>
      <c r="AB745" s="85">
        <f>IFERROR(Table14[[#This Row],[Phone number available]]/Table14[[#This Row],[Distinct leads]],0)</f>
        <v>1</v>
      </c>
      <c r="AC745" s="84">
        <v>71</v>
      </c>
      <c r="AD745" s="100">
        <f>IFERROR(Table14[[#This Row],[Email available]]/Table14[[#This Row],[Distinct leads]],0)</f>
        <v>0.32718894009216593</v>
      </c>
      <c r="AE745" s="81">
        <v>13</v>
      </c>
      <c r="AF745" s="102">
        <f>IFERROR(Table14[[#This Row],[HNI (as per customer segmentation)]]/Table14[[#This Row],[Phone number available]],0)</f>
        <v>5.9907834101382486E-2</v>
      </c>
      <c r="AG745" s="18">
        <v>62</v>
      </c>
      <c r="AH745" s="9">
        <f>IFERROR(Table14[[#This Row],[MB Registered]]/Table14[[#This Row],[Phone number available]],0)</f>
        <v>0.2857142857142857</v>
      </c>
      <c r="AI745" s="18">
        <v>17</v>
      </c>
      <c r="AJ745" s="9">
        <f>IFERROR(Table14[[#This Row],[IB Registered]]/Table14[[#This Row],[Phone number available]],0)</f>
        <v>7.8341013824884786E-2</v>
      </c>
      <c r="AK745" s="18">
        <v>198</v>
      </c>
      <c r="AL745" s="9">
        <f>IFERROR(Table14[[#This Row],[MB Eligible]]/Table14[[#This Row],[Phone number available]],0)</f>
        <v>0.9124423963133641</v>
      </c>
      <c r="AM745" s="18">
        <v>67</v>
      </c>
      <c r="AN745" s="82">
        <f>IFERROR(Table14[[#This Row],[IB Eligible]]/Table14[[#This Row],[Phone number available]],0)</f>
        <v>0.30875576036866359</v>
      </c>
      <c r="AO745" s="98">
        <f>Table14[[#This Row],[Phone number available]]/$AT$2</f>
        <v>0.3767361111111111</v>
      </c>
    </row>
    <row r="746" spans="1:41" x14ac:dyDescent="0.35">
      <c r="A746" s="11">
        <v>783</v>
      </c>
      <c r="B746" s="5" t="s">
        <v>213</v>
      </c>
      <c r="C746" s="5" t="s">
        <v>175</v>
      </c>
      <c r="D746" s="5" t="s">
        <v>1070</v>
      </c>
      <c r="E746" s="6">
        <v>42398</v>
      </c>
      <c r="F746" s="7">
        <f t="shared" ca="1" si="90"/>
        <v>9</v>
      </c>
      <c r="G746" s="5">
        <v>4</v>
      </c>
      <c r="H746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746" s="57">
        <v>6.2340289999999996</v>
      </c>
      <c r="J746" s="34">
        <v>1.1000000000000001</v>
      </c>
      <c r="K746" s="34">
        <f t="shared" si="91"/>
        <v>7.3340289999999992</v>
      </c>
      <c r="L746" s="67">
        <f t="shared" si="92"/>
        <v>2.6894537743407085E-4</v>
      </c>
      <c r="M746" s="34">
        <v>4.0440339999999999</v>
      </c>
      <c r="N746" s="79">
        <f t="shared" si="93"/>
        <v>7.5733492485852326E-5</v>
      </c>
      <c r="O746" s="80">
        <v>2159</v>
      </c>
      <c r="P746" s="68">
        <f>Table14[[#This Row],[Customer Regisered on MB]]/$O$1</f>
        <v>7.3106667673477656E-4</v>
      </c>
      <c r="Q746" s="194">
        <v>19</v>
      </c>
      <c r="R746" s="107">
        <v>26</v>
      </c>
      <c r="S746" s="107">
        <v>3</v>
      </c>
      <c r="T746" s="107">
        <v>1</v>
      </c>
      <c r="U746" s="195">
        <v>0</v>
      </c>
      <c r="V746" s="16">
        <f>SUM(Table14[[#This Row],[MB Registration]:[Standalone upsell + Rnwl]])</f>
        <v>49</v>
      </c>
      <c r="W746" s="8">
        <v>51</v>
      </c>
      <c r="X746" s="9">
        <f t="shared" si="94"/>
        <v>-4.081632653061229E-2</v>
      </c>
      <c r="Y746" s="8">
        <f t="shared" si="95"/>
        <v>-2</v>
      </c>
      <c r="Z746" s="42" t="str">
        <f t="shared" si="96"/>
        <v>B. 50-100</v>
      </c>
      <c r="AA746" s="197">
        <v>51</v>
      </c>
      <c r="AB746" s="85">
        <f>IFERROR(Table14[[#This Row],[Phone number available]]/Table14[[#This Row],[Distinct leads]],0)</f>
        <v>1</v>
      </c>
      <c r="AC746" s="84">
        <v>26</v>
      </c>
      <c r="AD746" s="100">
        <f>IFERROR(Table14[[#This Row],[Email available]]/Table14[[#This Row],[Distinct leads]],0)</f>
        <v>0.50980392156862742</v>
      </c>
      <c r="AE746" s="81">
        <v>3</v>
      </c>
      <c r="AF746" s="102">
        <f>IFERROR(Table14[[#This Row],[HNI (as per customer segmentation)]]/Table14[[#This Row],[Phone number available]],0)</f>
        <v>5.8823529411764705E-2</v>
      </c>
      <c r="AG746" s="18">
        <v>24</v>
      </c>
      <c r="AH746" s="9">
        <f>IFERROR(Table14[[#This Row],[MB Registered]]/Table14[[#This Row],[Phone number available]],0)</f>
        <v>0.47058823529411764</v>
      </c>
      <c r="AI746" s="18">
        <v>14</v>
      </c>
      <c r="AJ746" s="9">
        <f>IFERROR(Table14[[#This Row],[IB Registered]]/Table14[[#This Row],[Phone number available]],0)</f>
        <v>0.27450980392156865</v>
      </c>
      <c r="AK746" s="18">
        <v>42</v>
      </c>
      <c r="AL746" s="9">
        <f>IFERROR(Table14[[#This Row],[MB Eligible]]/Table14[[#This Row],[Phone number available]],0)</f>
        <v>0.82352941176470584</v>
      </c>
      <c r="AM746" s="18">
        <v>23</v>
      </c>
      <c r="AN746" s="82">
        <f>IFERROR(Table14[[#This Row],[IB Eligible]]/Table14[[#This Row],[Phone number available]],0)</f>
        <v>0.45098039215686275</v>
      </c>
      <c r="AO746" s="98">
        <f>Table14[[#This Row],[Phone number available]]/$AT$2</f>
        <v>8.8541666666666671E-2</v>
      </c>
    </row>
    <row r="747" spans="1:41" x14ac:dyDescent="0.35">
      <c r="A747" s="11">
        <v>784</v>
      </c>
      <c r="B747" s="5" t="s">
        <v>314</v>
      </c>
      <c r="C747" s="5" t="s">
        <v>356</v>
      </c>
      <c r="D747" s="5" t="s">
        <v>1071</v>
      </c>
      <c r="E747" s="6">
        <v>42664</v>
      </c>
      <c r="F747" s="7">
        <f t="shared" ca="1" si="90"/>
        <v>8</v>
      </c>
      <c r="G747" s="5">
        <v>5</v>
      </c>
      <c r="H74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47" s="57">
        <v>7.0470810000000004</v>
      </c>
      <c r="J747" s="34">
        <v>0.707229</v>
      </c>
      <c r="K747" s="34">
        <f t="shared" si="91"/>
        <v>7.7543100000000003</v>
      </c>
      <c r="L747" s="67">
        <f t="shared" si="92"/>
        <v>2.8435745613915493E-4</v>
      </c>
      <c r="M747" s="34">
        <v>9.5037760000000002</v>
      </c>
      <c r="N747" s="79">
        <f t="shared" si="93"/>
        <v>1.7797925246999005E-4</v>
      </c>
      <c r="O747" s="80">
        <v>3245</v>
      </c>
      <c r="P747" s="68">
        <f>Table14[[#This Row],[Customer Regisered on MB]]/$O$1</f>
        <v>1.0988010032442566E-3</v>
      </c>
      <c r="Q747" s="194">
        <v>24</v>
      </c>
      <c r="R747" s="107">
        <v>56</v>
      </c>
      <c r="S747" s="107">
        <v>3</v>
      </c>
      <c r="T747" s="107">
        <v>0</v>
      </c>
      <c r="U747" s="195">
        <v>0</v>
      </c>
      <c r="V747" s="16">
        <f>SUM(Table14[[#This Row],[MB Registration]:[Standalone upsell + Rnwl]])</f>
        <v>83</v>
      </c>
      <c r="W747" s="8">
        <v>85</v>
      </c>
      <c r="X747" s="9">
        <f t="shared" si="94"/>
        <v>-2.4096385542168752E-2</v>
      </c>
      <c r="Y747" s="8">
        <f t="shared" si="95"/>
        <v>-2</v>
      </c>
      <c r="Z747" s="42" t="str">
        <f t="shared" si="96"/>
        <v>B. 50-100</v>
      </c>
      <c r="AA747" s="197">
        <v>85</v>
      </c>
      <c r="AB747" s="85">
        <f>IFERROR(Table14[[#This Row],[Phone number available]]/Table14[[#This Row],[Distinct leads]],0)</f>
        <v>1</v>
      </c>
      <c r="AC747" s="84">
        <v>22</v>
      </c>
      <c r="AD747" s="100">
        <f>IFERROR(Table14[[#This Row],[Email available]]/Table14[[#This Row],[Distinct leads]],0)</f>
        <v>0.25882352941176473</v>
      </c>
      <c r="AE747" s="81">
        <v>5</v>
      </c>
      <c r="AF747" s="102">
        <f>IFERROR(Table14[[#This Row],[HNI (as per customer segmentation)]]/Table14[[#This Row],[Phone number available]],0)</f>
        <v>5.8823529411764705E-2</v>
      </c>
      <c r="AG747" s="18">
        <v>49</v>
      </c>
      <c r="AH747" s="9">
        <f>IFERROR(Table14[[#This Row],[MB Registered]]/Table14[[#This Row],[Phone number available]],0)</f>
        <v>0.57647058823529407</v>
      </c>
      <c r="AI747" s="18">
        <v>14</v>
      </c>
      <c r="AJ747" s="9">
        <f>IFERROR(Table14[[#This Row],[IB Registered]]/Table14[[#This Row],[Phone number available]],0)</f>
        <v>0.16470588235294117</v>
      </c>
      <c r="AK747" s="18">
        <v>66</v>
      </c>
      <c r="AL747" s="9">
        <f>IFERROR(Table14[[#This Row],[MB Eligible]]/Table14[[#This Row],[Phone number available]],0)</f>
        <v>0.77647058823529413</v>
      </c>
      <c r="AM747" s="18">
        <v>22</v>
      </c>
      <c r="AN747" s="82">
        <f>IFERROR(Table14[[#This Row],[IB Eligible]]/Table14[[#This Row],[Phone number available]],0)</f>
        <v>0.25882352941176473</v>
      </c>
      <c r="AO747" s="98">
        <f>Table14[[#This Row],[Phone number available]]/$AT$2</f>
        <v>0.14756944444444445</v>
      </c>
    </row>
    <row r="748" spans="1:41" x14ac:dyDescent="0.35">
      <c r="A748" s="11">
        <v>785</v>
      </c>
      <c r="B748" s="5" t="s">
        <v>316</v>
      </c>
      <c r="C748" s="5" t="s">
        <v>340</v>
      </c>
      <c r="D748" s="5" t="s">
        <v>1072</v>
      </c>
      <c r="E748" s="6">
        <v>42726</v>
      </c>
      <c r="F748" s="7">
        <f t="shared" ca="1" si="90"/>
        <v>8</v>
      </c>
      <c r="G748" s="5">
        <v>4</v>
      </c>
      <c r="H748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748" s="57">
        <v>11.098231999999999</v>
      </c>
      <c r="J748" s="34">
        <v>7.3689689999999999</v>
      </c>
      <c r="K748" s="34">
        <f t="shared" si="91"/>
        <v>18.467200999999999</v>
      </c>
      <c r="L748" s="67">
        <f t="shared" si="92"/>
        <v>6.7720871339557709E-4</v>
      </c>
      <c r="M748" s="34">
        <v>9.677206</v>
      </c>
      <c r="N748" s="79">
        <f t="shared" si="93"/>
        <v>1.8122711329455812E-4</v>
      </c>
      <c r="O748" s="80">
        <v>3283</v>
      </c>
      <c r="P748" s="68">
        <f>Table14[[#This Row],[Customer Regisered on MB]]/$O$1</f>
        <v>1.1116683185364851E-3</v>
      </c>
      <c r="Q748" s="194">
        <v>62</v>
      </c>
      <c r="R748" s="107">
        <v>113</v>
      </c>
      <c r="S748" s="107">
        <v>6</v>
      </c>
      <c r="T748" s="107">
        <v>2</v>
      </c>
      <c r="U748" s="195">
        <v>0</v>
      </c>
      <c r="V748" s="16">
        <f>SUM(Table14[[#This Row],[MB Registration]:[Standalone upsell + Rnwl]])</f>
        <v>183</v>
      </c>
      <c r="W748" s="8">
        <v>187</v>
      </c>
      <c r="X748" s="9">
        <f t="shared" si="94"/>
        <v>-2.1857923497267784E-2</v>
      </c>
      <c r="Y748" s="8">
        <f t="shared" si="95"/>
        <v>-4</v>
      </c>
      <c r="Z748" s="42" t="str">
        <f t="shared" si="96"/>
        <v>C. 100-250</v>
      </c>
      <c r="AA748" s="197">
        <v>187</v>
      </c>
      <c r="AB748" s="85">
        <f>IFERROR(Table14[[#This Row],[Phone number available]]/Table14[[#This Row],[Distinct leads]],0)</f>
        <v>1</v>
      </c>
      <c r="AC748" s="84">
        <v>95</v>
      </c>
      <c r="AD748" s="100">
        <f>IFERROR(Table14[[#This Row],[Email available]]/Table14[[#This Row],[Distinct leads]],0)</f>
        <v>0.50802139037433158</v>
      </c>
      <c r="AE748" s="81">
        <v>5</v>
      </c>
      <c r="AF748" s="102">
        <f>IFERROR(Table14[[#This Row],[HNI (as per customer segmentation)]]/Table14[[#This Row],[Phone number available]],0)</f>
        <v>2.6737967914438502E-2</v>
      </c>
      <c r="AG748" s="18">
        <v>94</v>
      </c>
      <c r="AH748" s="9">
        <f>IFERROR(Table14[[#This Row],[MB Registered]]/Table14[[#This Row],[Phone number available]],0)</f>
        <v>0.50267379679144386</v>
      </c>
      <c r="AI748" s="18">
        <v>35</v>
      </c>
      <c r="AJ748" s="9">
        <f>IFERROR(Table14[[#This Row],[IB Registered]]/Table14[[#This Row],[Phone number available]],0)</f>
        <v>0.18716577540106952</v>
      </c>
      <c r="AK748" s="18">
        <v>152</v>
      </c>
      <c r="AL748" s="9">
        <f>IFERROR(Table14[[#This Row],[MB Eligible]]/Table14[[#This Row],[Phone number available]],0)</f>
        <v>0.81283422459893051</v>
      </c>
      <c r="AM748" s="18">
        <v>80</v>
      </c>
      <c r="AN748" s="82">
        <f>IFERROR(Table14[[#This Row],[IB Eligible]]/Table14[[#This Row],[Phone number available]],0)</f>
        <v>0.42780748663101603</v>
      </c>
      <c r="AO748" s="98">
        <f>Table14[[#This Row],[Phone number available]]/$AT$2</f>
        <v>0.32465277777777779</v>
      </c>
    </row>
    <row r="749" spans="1:41" x14ac:dyDescent="0.35">
      <c r="A749" s="11">
        <v>786</v>
      </c>
      <c r="B749" s="5" t="s">
        <v>213</v>
      </c>
      <c r="C749" s="5" t="s">
        <v>356</v>
      </c>
      <c r="D749" s="5" t="s">
        <v>1073</v>
      </c>
      <c r="E749" s="6">
        <v>42746</v>
      </c>
      <c r="F749" s="7">
        <f t="shared" ca="1" si="90"/>
        <v>8</v>
      </c>
      <c r="G749" s="5">
        <v>4</v>
      </c>
      <c r="H749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749" s="57">
        <v>6.9612360000000004</v>
      </c>
      <c r="J749" s="34">
        <v>3.9355500000000001</v>
      </c>
      <c r="K749" s="34">
        <f t="shared" si="91"/>
        <v>10.896786000000001</v>
      </c>
      <c r="L749" s="67">
        <f t="shared" si="92"/>
        <v>3.9959485074142736E-4</v>
      </c>
      <c r="M749" s="34">
        <v>9.2606339999999996</v>
      </c>
      <c r="N749" s="79">
        <f t="shared" si="93"/>
        <v>1.7342588006263759E-4</v>
      </c>
      <c r="O749" s="80">
        <v>4355</v>
      </c>
      <c r="P749" s="68">
        <f>Table14[[#This Row],[Customer Regisered on MB]]/$O$1</f>
        <v>1.4746620552014598E-3</v>
      </c>
      <c r="Q749" s="194">
        <v>87</v>
      </c>
      <c r="R749" s="107">
        <v>52</v>
      </c>
      <c r="S749" s="107">
        <v>16</v>
      </c>
      <c r="T749" s="107">
        <v>2</v>
      </c>
      <c r="U749" s="195">
        <v>0</v>
      </c>
      <c r="V749" s="16">
        <f>SUM(Table14[[#This Row],[MB Registration]:[Standalone upsell + Rnwl]])</f>
        <v>157</v>
      </c>
      <c r="W749" s="8">
        <v>157</v>
      </c>
      <c r="X749" s="9">
        <f t="shared" si="94"/>
        <v>0</v>
      </c>
      <c r="Y749" s="8">
        <f t="shared" si="95"/>
        <v>0</v>
      </c>
      <c r="Z749" s="42" t="str">
        <f t="shared" si="96"/>
        <v>C. 100-250</v>
      </c>
      <c r="AA749" s="197">
        <v>157</v>
      </c>
      <c r="AB749" s="85">
        <f>IFERROR(Table14[[#This Row],[Phone number available]]/Table14[[#This Row],[Distinct leads]],0)</f>
        <v>1</v>
      </c>
      <c r="AC749" s="84">
        <v>36</v>
      </c>
      <c r="AD749" s="100">
        <f>IFERROR(Table14[[#This Row],[Email available]]/Table14[[#This Row],[Distinct leads]],0)</f>
        <v>0.22929936305732485</v>
      </c>
      <c r="AE749" s="81">
        <v>19</v>
      </c>
      <c r="AF749" s="102">
        <f>IFERROR(Table14[[#This Row],[HNI (as per customer segmentation)]]/Table14[[#This Row],[Phone number available]],0)</f>
        <v>0.12101910828025478</v>
      </c>
      <c r="AG749" s="18">
        <v>53</v>
      </c>
      <c r="AH749" s="9">
        <f>IFERROR(Table14[[#This Row],[MB Registered]]/Table14[[#This Row],[Phone number available]],0)</f>
        <v>0.33757961783439489</v>
      </c>
      <c r="AI749" s="18">
        <v>22</v>
      </c>
      <c r="AJ749" s="9">
        <f>IFERROR(Table14[[#This Row],[IB Registered]]/Table14[[#This Row],[Phone number available]],0)</f>
        <v>0.14012738853503184</v>
      </c>
      <c r="AK749" s="18">
        <v>144</v>
      </c>
      <c r="AL749" s="9">
        <f>IFERROR(Table14[[#This Row],[MB Eligible]]/Table14[[#This Row],[Phone number available]],0)</f>
        <v>0.91719745222929938</v>
      </c>
      <c r="AM749" s="18">
        <v>39</v>
      </c>
      <c r="AN749" s="82">
        <f>IFERROR(Table14[[#This Row],[IB Eligible]]/Table14[[#This Row],[Phone number available]],0)</f>
        <v>0.24840764331210191</v>
      </c>
      <c r="AO749" s="98">
        <f>Table14[[#This Row],[Phone number available]]/$AT$2</f>
        <v>0.27256944444444442</v>
      </c>
    </row>
    <row r="750" spans="1:41" x14ac:dyDescent="0.35">
      <c r="A750" s="11">
        <v>787</v>
      </c>
      <c r="B750" s="5" t="s">
        <v>213</v>
      </c>
      <c r="C750" s="5" t="s">
        <v>175</v>
      </c>
      <c r="D750" s="5" t="s">
        <v>1074</v>
      </c>
      <c r="E750" s="6">
        <v>42780</v>
      </c>
      <c r="F750" s="7">
        <f t="shared" ca="1" si="90"/>
        <v>8</v>
      </c>
      <c r="G750" s="5">
        <v>4</v>
      </c>
      <c r="H750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750" s="57">
        <v>2.8123610000000001</v>
      </c>
      <c r="J750" s="34">
        <v>0.133941</v>
      </c>
      <c r="K750" s="34">
        <f t="shared" si="91"/>
        <v>2.9463020000000002</v>
      </c>
      <c r="L750" s="67">
        <f t="shared" si="92"/>
        <v>1.0804351924770928E-4</v>
      </c>
      <c r="M750" s="34">
        <v>3.699319</v>
      </c>
      <c r="N750" s="79">
        <f t="shared" si="93"/>
        <v>6.9277940711989758E-5</v>
      </c>
      <c r="O750" s="80">
        <v>2771</v>
      </c>
      <c r="P750" s="68">
        <f>Table14[[#This Row],[Customer Regisered on MB]]/$O$1</f>
        <v>9.3829817565172109E-4</v>
      </c>
      <c r="Q750" s="194">
        <v>5</v>
      </c>
      <c r="R750" s="107">
        <v>27</v>
      </c>
      <c r="S750" s="107">
        <v>0</v>
      </c>
      <c r="T750" s="107">
        <v>3</v>
      </c>
      <c r="U750" s="195">
        <v>0</v>
      </c>
      <c r="V750" s="16">
        <f>SUM(Table14[[#This Row],[MB Registration]:[Standalone upsell + Rnwl]])</f>
        <v>35</v>
      </c>
      <c r="W750" s="8">
        <v>36</v>
      </c>
      <c r="X750" s="9">
        <f t="shared" si="94"/>
        <v>-2.857142857142847E-2</v>
      </c>
      <c r="Y750" s="8">
        <f t="shared" si="95"/>
        <v>-1</v>
      </c>
      <c r="Z750" s="42" t="str">
        <f t="shared" si="96"/>
        <v>A. Below 50</v>
      </c>
      <c r="AA750" s="197">
        <v>36</v>
      </c>
      <c r="AB750" s="85">
        <f>IFERROR(Table14[[#This Row],[Phone number available]]/Table14[[#This Row],[Distinct leads]],0)</f>
        <v>1</v>
      </c>
      <c r="AC750" s="84">
        <v>18</v>
      </c>
      <c r="AD750" s="100">
        <f>IFERROR(Table14[[#This Row],[Email available]]/Table14[[#This Row],[Distinct leads]],0)</f>
        <v>0.5</v>
      </c>
      <c r="AE750" s="81">
        <v>5</v>
      </c>
      <c r="AF750" s="102">
        <f>IFERROR(Table14[[#This Row],[HNI (as per customer segmentation)]]/Table14[[#This Row],[Phone number available]],0)</f>
        <v>0.1388888888888889</v>
      </c>
      <c r="AG750" s="18">
        <v>25</v>
      </c>
      <c r="AH750" s="9">
        <f>IFERROR(Table14[[#This Row],[MB Registered]]/Table14[[#This Row],[Phone number available]],0)</f>
        <v>0.69444444444444442</v>
      </c>
      <c r="AI750" s="18">
        <v>11</v>
      </c>
      <c r="AJ750" s="9">
        <f>IFERROR(Table14[[#This Row],[IB Registered]]/Table14[[#This Row],[Phone number available]],0)</f>
        <v>0.30555555555555558</v>
      </c>
      <c r="AK750" s="18">
        <v>27</v>
      </c>
      <c r="AL750" s="9">
        <f>IFERROR(Table14[[#This Row],[MB Eligible]]/Table14[[#This Row],[Phone number available]],0)</f>
        <v>0.75</v>
      </c>
      <c r="AM750" s="18">
        <v>18</v>
      </c>
      <c r="AN750" s="82">
        <f>IFERROR(Table14[[#This Row],[IB Eligible]]/Table14[[#This Row],[Phone number available]],0)</f>
        <v>0.5</v>
      </c>
      <c r="AO750" s="98">
        <f>Table14[[#This Row],[Phone number available]]/$AT$2</f>
        <v>6.25E-2</v>
      </c>
    </row>
    <row r="751" spans="1:41" x14ac:dyDescent="0.35">
      <c r="A751" s="11">
        <v>788</v>
      </c>
      <c r="B751" s="5" t="s">
        <v>312</v>
      </c>
      <c r="C751" s="5" t="s">
        <v>343</v>
      </c>
      <c r="D751" s="5" t="s">
        <v>1075</v>
      </c>
      <c r="E751" s="6">
        <v>42816</v>
      </c>
      <c r="F751" s="7">
        <f t="shared" ca="1" si="90"/>
        <v>8</v>
      </c>
      <c r="G751" s="5">
        <v>4</v>
      </c>
      <c r="H751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751" s="57">
        <v>21.428704</v>
      </c>
      <c r="J751" s="34">
        <v>3.4578410000000002</v>
      </c>
      <c r="K751" s="34">
        <f t="shared" si="91"/>
        <v>24.886544999999998</v>
      </c>
      <c r="L751" s="67">
        <f t="shared" si="92"/>
        <v>9.1261177697211037E-4</v>
      </c>
      <c r="M751" s="34">
        <v>28.606269000000001</v>
      </c>
      <c r="N751" s="79">
        <f t="shared" si="93"/>
        <v>5.3571573788938737E-4</v>
      </c>
      <c r="O751" s="80">
        <v>2988</v>
      </c>
      <c r="P751" s="68">
        <f>Table14[[#This Row],[Customer Regisered on MB]]/$O$1</f>
        <v>1.0117773182415526E-3</v>
      </c>
      <c r="Q751" s="194">
        <v>156</v>
      </c>
      <c r="R751" s="107">
        <v>97</v>
      </c>
      <c r="S751" s="107">
        <v>5</v>
      </c>
      <c r="T751" s="107">
        <v>2</v>
      </c>
      <c r="U751" s="195">
        <v>0</v>
      </c>
      <c r="V751" s="16">
        <f>SUM(Table14[[#This Row],[MB Registration]:[Standalone upsell + Rnwl]])</f>
        <v>260</v>
      </c>
      <c r="W751" s="8">
        <v>280</v>
      </c>
      <c r="X751" s="9">
        <f t="shared" si="94"/>
        <v>-7.6923076923076872E-2</v>
      </c>
      <c r="Y751" s="8">
        <f t="shared" si="95"/>
        <v>-20</v>
      </c>
      <c r="Z751" s="42" t="str">
        <f t="shared" si="96"/>
        <v>D. 240-500</v>
      </c>
      <c r="AA751" s="197">
        <v>280</v>
      </c>
      <c r="AB751" s="85">
        <f>IFERROR(Table14[[#This Row],[Phone number available]]/Table14[[#This Row],[Distinct leads]],0)</f>
        <v>1</v>
      </c>
      <c r="AC751" s="84">
        <v>88</v>
      </c>
      <c r="AD751" s="100">
        <f>IFERROR(Table14[[#This Row],[Email available]]/Table14[[#This Row],[Distinct leads]],0)</f>
        <v>0.31428571428571428</v>
      </c>
      <c r="AE751" s="81">
        <v>14</v>
      </c>
      <c r="AF751" s="102">
        <f>IFERROR(Table14[[#This Row],[HNI (as per customer segmentation)]]/Table14[[#This Row],[Phone number available]],0)</f>
        <v>0.05</v>
      </c>
      <c r="AG751" s="18">
        <v>68</v>
      </c>
      <c r="AH751" s="9">
        <f>IFERROR(Table14[[#This Row],[MB Registered]]/Table14[[#This Row],[Phone number available]],0)</f>
        <v>0.24285714285714285</v>
      </c>
      <c r="AI751" s="18">
        <v>10</v>
      </c>
      <c r="AJ751" s="9">
        <f>IFERROR(Table14[[#This Row],[IB Registered]]/Table14[[#This Row],[Phone number available]],0)</f>
        <v>3.5714285714285712E-2</v>
      </c>
      <c r="AK751" s="18">
        <v>249</v>
      </c>
      <c r="AL751" s="9">
        <f>IFERROR(Table14[[#This Row],[MB Eligible]]/Table14[[#This Row],[Phone number available]],0)</f>
        <v>0.88928571428571423</v>
      </c>
      <c r="AM751" s="18">
        <v>78</v>
      </c>
      <c r="AN751" s="82">
        <f>IFERROR(Table14[[#This Row],[IB Eligible]]/Table14[[#This Row],[Phone number available]],0)</f>
        <v>0.27857142857142858</v>
      </c>
      <c r="AO751" s="98">
        <f>Table14[[#This Row],[Phone number available]]/$AT$2</f>
        <v>0.4861111111111111</v>
      </c>
    </row>
    <row r="752" spans="1:41" x14ac:dyDescent="0.35">
      <c r="A752" s="11">
        <v>789</v>
      </c>
      <c r="B752" s="5" t="s">
        <v>312</v>
      </c>
      <c r="C752" s="5" t="s">
        <v>343</v>
      </c>
      <c r="D752" s="5" t="s">
        <v>1076</v>
      </c>
      <c r="E752" s="6">
        <v>43462</v>
      </c>
      <c r="F752" s="7">
        <f t="shared" ca="1" si="90"/>
        <v>6</v>
      </c>
      <c r="G752" s="5">
        <v>4</v>
      </c>
      <c r="H752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752" s="57">
        <v>6.9710590000000003</v>
      </c>
      <c r="J752" s="34">
        <v>0.35174299999999997</v>
      </c>
      <c r="K752" s="34">
        <f t="shared" si="91"/>
        <v>7.3228020000000003</v>
      </c>
      <c r="L752" s="67">
        <f t="shared" si="92"/>
        <v>2.6853367334175654E-4</v>
      </c>
      <c r="M752" s="34">
        <v>8.1099180000000004</v>
      </c>
      <c r="N752" s="79">
        <f t="shared" si="93"/>
        <v>1.5187617461027246E-4</v>
      </c>
      <c r="O752" s="80">
        <v>1260</v>
      </c>
      <c r="P752" s="68">
        <f>Table14[[#This Row],[Customer Regisered on MB]]/$O$1</f>
        <v>4.2665308600547405E-4</v>
      </c>
      <c r="Q752" s="194">
        <v>71</v>
      </c>
      <c r="R752" s="107">
        <v>29</v>
      </c>
      <c r="S752" s="107">
        <v>1</v>
      </c>
      <c r="T752" s="107">
        <v>2</v>
      </c>
      <c r="U752" s="195">
        <v>0</v>
      </c>
      <c r="V752" s="16">
        <f>SUM(Table14[[#This Row],[MB Registration]:[Standalone upsell + Rnwl]])</f>
        <v>103</v>
      </c>
      <c r="W752" s="8">
        <v>105</v>
      </c>
      <c r="X752" s="9">
        <f t="shared" si="94"/>
        <v>-1.9417475728155331E-2</v>
      </c>
      <c r="Y752" s="8">
        <f t="shared" si="95"/>
        <v>-2</v>
      </c>
      <c r="Z752" s="42" t="str">
        <f t="shared" si="96"/>
        <v>C. 100-250</v>
      </c>
      <c r="AA752" s="197">
        <v>105</v>
      </c>
      <c r="AB752" s="85">
        <f>IFERROR(Table14[[#This Row],[Phone number available]]/Table14[[#This Row],[Distinct leads]],0)</f>
        <v>1</v>
      </c>
      <c r="AC752" s="84">
        <v>12</v>
      </c>
      <c r="AD752" s="100">
        <f>IFERROR(Table14[[#This Row],[Email available]]/Table14[[#This Row],[Distinct leads]],0)</f>
        <v>0.11428571428571428</v>
      </c>
      <c r="AE752" s="81">
        <v>7</v>
      </c>
      <c r="AF752" s="102">
        <f>IFERROR(Table14[[#This Row],[HNI (as per customer segmentation)]]/Table14[[#This Row],[Phone number available]],0)</f>
        <v>6.6666666666666666E-2</v>
      </c>
      <c r="AG752" s="18">
        <v>16</v>
      </c>
      <c r="AH752" s="9">
        <f>IFERROR(Table14[[#This Row],[MB Registered]]/Table14[[#This Row],[Phone number available]],0)</f>
        <v>0.15238095238095239</v>
      </c>
      <c r="AI752" s="18">
        <v>3</v>
      </c>
      <c r="AJ752" s="9">
        <f>IFERROR(Table14[[#This Row],[IB Registered]]/Table14[[#This Row],[Phone number available]],0)</f>
        <v>2.8571428571428571E-2</v>
      </c>
      <c r="AK752" s="18">
        <v>96</v>
      </c>
      <c r="AL752" s="9">
        <f>IFERROR(Table14[[#This Row],[MB Eligible]]/Table14[[#This Row],[Phone number available]],0)</f>
        <v>0.91428571428571426</v>
      </c>
      <c r="AM752" s="18">
        <v>12</v>
      </c>
      <c r="AN752" s="82">
        <f>IFERROR(Table14[[#This Row],[IB Eligible]]/Table14[[#This Row],[Phone number available]],0)</f>
        <v>0.11428571428571428</v>
      </c>
      <c r="AO752" s="98">
        <f>Table14[[#This Row],[Phone number available]]/$AT$2</f>
        <v>0.18229166666666666</v>
      </c>
    </row>
    <row r="753" spans="1:41" x14ac:dyDescent="0.35">
      <c r="A753" s="11">
        <v>790</v>
      </c>
      <c r="B753" s="5" t="s">
        <v>190</v>
      </c>
      <c r="C753" s="5" t="s">
        <v>343</v>
      </c>
      <c r="D753" s="5" t="s">
        <v>1077</v>
      </c>
      <c r="E753" s="6">
        <v>41344</v>
      </c>
      <c r="F753" s="7">
        <f t="shared" ca="1" si="90"/>
        <v>12</v>
      </c>
      <c r="G753" s="5">
        <v>3</v>
      </c>
      <c r="H753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753" s="57">
        <v>8.2719579999999997</v>
      </c>
      <c r="J753" s="34">
        <v>0.171734</v>
      </c>
      <c r="K753" s="34">
        <f t="shared" si="91"/>
        <v>8.4436920000000004</v>
      </c>
      <c r="L753" s="67">
        <f t="shared" si="92"/>
        <v>3.0963770826063615E-4</v>
      </c>
      <c r="M753" s="34">
        <v>9.9484169999999992</v>
      </c>
      <c r="N753" s="79">
        <f t="shared" si="93"/>
        <v>1.863061398879499E-4</v>
      </c>
      <c r="O753" s="80">
        <v>1192</v>
      </c>
      <c r="P753" s="68">
        <f>Table14[[#This Row],[Customer Regisered on MB]]/$O$1</f>
        <v>4.0362736390359128E-4</v>
      </c>
      <c r="Q753" s="194">
        <v>80</v>
      </c>
      <c r="R753" s="107">
        <v>47</v>
      </c>
      <c r="S753" s="107">
        <v>1</v>
      </c>
      <c r="T753" s="107">
        <v>2</v>
      </c>
      <c r="U753" s="195">
        <v>0</v>
      </c>
      <c r="V753" s="16">
        <f>SUM(Table14[[#This Row],[MB Registration]:[Standalone upsell + Rnwl]])</f>
        <v>130</v>
      </c>
      <c r="W753" s="8">
        <v>129</v>
      </c>
      <c r="X753" s="9">
        <f t="shared" si="94"/>
        <v>7.692307692307665E-3</v>
      </c>
      <c r="Y753" s="8">
        <f t="shared" si="95"/>
        <v>1</v>
      </c>
      <c r="Z753" s="42" t="str">
        <f t="shared" si="96"/>
        <v>C. 100-250</v>
      </c>
      <c r="AA753" s="197">
        <v>129</v>
      </c>
      <c r="AB753" s="85">
        <f>IFERROR(Table14[[#This Row],[Phone number available]]/Table14[[#This Row],[Distinct leads]],0)</f>
        <v>1</v>
      </c>
      <c r="AC753" s="84">
        <v>19</v>
      </c>
      <c r="AD753" s="100">
        <f>IFERROR(Table14[[#This Row],[Email available]]/Table14[[#This Row],[Distinct leads]],0)</f>
        <v>0.14728682170542637</v>
      </c>
      <c r="AE753" s="81">
        <v>1</v>
      </c>
      <c r="AF753" s="102">
        <f>IFERROR(Table14[[#This Row],[HNI (as per customer segmentation)]]/Table14[[#This Row],[Phone number available]],0)</f>
        <v>7.7519379844961239E-3</v>
      </c>
      <c r="AG753" s="18">
        <v>15</v>
      </c>
      <c r="AH753" s="9">
        <f>IFERROR(Table14[[#This Row],[MB Registered]]/Table14[[#This Row],[Phone number available]],0)</f>
        <v>0.11627906976744186</v>
      </c>
      <c r="AI753" s="18">
        <v>4</v>
      </c>
      <c r="AJ753" s="9">
        <f>IFERROR(Table14[[#This Row],[IB Registered]]/Table14[[#This Row],[Phone number available]],0)</f>
        <v>3.1007751937984496E-2</v>
      </c>
      <c r="AK753" s="18">
        <v>111</v>
      </c>
      <c r="AL753" s="9">
        <f>IFERROR(Table14[[#This Row],[MB Eligible]]/Table14[[#This Row],[Phone number available]],0)</f>
        <v>0.86046511627906974</v>
      </c>
      <c r="AM753" s="18">
        <v>17</v>
      </c>
      <c r="AN753" s="82">
        <f>IFERROR(Table14[[#This Row],[IB Eligible]]/Table14[[#This Row],[Phone number available]],0)</f>
        <v>0.13178294573643412</v>
      </c>
      <c r="AO753" s="98">
        <f>Table14[[#This Row],[Phone number available]]/$AT$2</f>
        <v>0.22395833333333334</v>
      </c>
    </row>
    <row r="754" spans="1:41" x14ac:dyDescent="0.35">
      <c r="A754" s="11">
        <v>791</v>
      </c>
      <c r="B754" s="5" t="s">
        <v>314</v>
      </c>
      <c r="C754" s="5" t="s">
        <v>340</v>
      </c>
      <c r="D754" s="5" t="s">
        <v>1078</v>
      </c>
      <c r="E754" s="6">
        <v>28223</v>
      </c>
      <c r="F754" s="7">
        <f t="shared" ca="1" si="90"/>
        <v>48</v>
      </c>
      <c r="G754" s="5">
        <v>8</v>
      </c>
      <c r="H75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54" s="57">
        <v>33.295064000000004</v>
      </c>
      <c r="J754" s="34">
        <v>9.8365790000000004</v>
      </c>
      <c r="K754" s="34">
        <f t="shared" si="91"/>
        <v>43.131643000000004</v>
      </c>
      <c r="L754" s="67">
        <f t="shared" si="92"/>
        <v>1.5816757754825625E-3</v>
      </c>
      <c r="M754" s="34">
        <v>68.488973000000001</v>
      </c>
      <c r="N754" s="79">
        <f t="shared" si="93"/>
        <v>1.2826076937185106E-3</v>
      </c>
      <c r="O754" s="80">
        <v>3746</v>
      </c>
      <c r="P754" s="68">
        <f>Table14[[#This Row],[Customer Regisered on MB]]/$O$1</f>
        <v>1.2684463969654808E-3</v>
      </c>
      <c r="Q754" s="194">
        <v>99</v>
      </c>
      <c r="R754" s="107">
        <v>158</v>
      </c>
      <c r="S754" s="107">
        <v>22</v>
      </c>
      <c r="T754" s="107">
        <v>16</v>
      </c>
      <c r="U754" s="195">
        <v>0</v>
      </c>
      <c r="V754" s="16">
        <f>SUM(Table14[[#This Row],[MB Registration]:[Standalone upsell + Rnwl]])</f>
        <v>295</v>
      </c>
      <c r="W754" s="8">
        <v>316</v>
      </c>
      <c r="X754" s="9">
        <f t="shared" si="94"/>
        <v>-7.118644067796609E-2</v>
      </c>
      <c r="Y754" s="8">
        <f t="shared" si="95"/>
        <v>-21</v>
      </c>
      <c r="Z754" s="42" t="str">
        <f t="shared" si="96"/>
        <v>D. 240-500</v>
      </c>
      <c r="AA754" s="197">
        <v>316</v>
      </c>
      <c r="AB754" s="85">
        <f>IFERROR(Table14[[#This Row],[Phone number available]]/Table14[[#This Row],[Distinct leads]],0)</f>
        <v>1</v>
      </c>
      <c r="AC754" s="84">
        <v>109</v>
      </c>
      <c r="AD754" s="100">
        <f>IFERROR(Table14[[#This Row],[Email available]]/Table14[[#This Row],[Distinct leads]],0)</f>
        <v>0.3449367088607595</v>
      </c>
      <c r="AE754" s="81">
        <v>17</v>
      </c>
      <c r="AF754" s="102">
        <f>IFERROR(Table14[[#This Row],[HNI (as per customer segmentation)]]/Table14[[#This Row],[Phone number available]],0)</f>
        <v>5.3797468354430382E-2</v>
      </c>
      <c r="AG754" s="18">
        <v>115</v>
      </c>
      <c r="AH754" s="9">
        <f>IFERROR(Table14[[#This Row],[MB Registered]]/Table14[[#This Row],[Phone number available]],0)</f>
        <v>0.36392405063291139</v>
      </c>
      <c r="AI754" s="18">
        <v>58</v>
      </c>
      <c r="AJ754" s="9">
        <f>IFERROR(Table14[[#This Row],[IB Registered]]/Table14[[#This Row],[Phone number available]],0)</f>
        <v>0.18354430379746836</v>
      </c>
      <c r="AK754" s="18">
        <v>246</v>
      </c>
      <c r="AL754" s="9">
        <f>IFERROR(Table14[[#This Row],[MB Eligible]]/Table14[[#This Row],[Phone number available]],0)</f>
        <v>0.77848101265822789</v>
      </c>
      <c r="AM754" s="18">
        <v>107</v>
      </c>
      <c r="AN754" s="82">
        <f>IFERROR(Table14[[#This Row],[IB Eligible]]/Table14[[#This Row],[Phone number available]],0)</f>
        <v>0.33860759493670883</v>
      </c>
      <c r="AO754" s="98">
        <f>Table14[[#This Row],[Phone number available]]/$AT$2</f>
        <v>0.54861111111111116</v>
      </c>
    </row>
    <row r="755" spans="1:41" x14ac:dyDescent="0.35">
      <c r="A755" s="11">
        <v>792</v>
      </c>
      <c r="B755" s="5" t="s">
        <v>314</v>
      </c>
      <c r="C755" s="5" t="s">
        <v>340</v>
      </c>
      <c r="D755" s="5" t="s">
        <v>1079</v>
      </c>
      <c r="E755" s="6">
        <v>28977</v>
      </c>
      <c r="F755" s="7">
        <f t="shared" ca="1" si="90"/>
        <v>46</v>
      </c>
      <c r="G755" s="5">
        <v>7</v>
      </c>
      <c r="H75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55" s="57">
        <v>20.531801000000002</v>
      </c>
      <c r="J755" s="34">
        <v>3.2788900000000001</v>
      </c>
      <c r="K755" s="34">
        <f t="shared" si="91"/>
        <v>23.810691000000002</v>
      </c>
      <c r="L755" s="67">
        <f t="shared" si="92"/>
        <v>8.7315925229652566E-4</v>
      </c>
      <c r="M755" s="34">
        <v>81.886521000000002</v>
      </c>
      <c r="N755" s="79">
        <f t="shared" si="93"/>
        <v>1.5335064499571688E-3</v>
      </c>
      <c r="O755" s="80">
        <v>2505</v>
      </c>
      <c r="P755" s="68">
        <f>Table14[[#This Row],[Customer Regisered on MB]]/$O$1</f>
        <v>8.4822696860612098E-4</v>
      </c>
      <c r="Q755" s="194">
        <v>85</v>
      </c>
      <c r="R755" s="107">
        <v>128</v>
      </c>
      <c r="S755" s="107">
        <v>16</v>
      </c>
      <c r="T755" s="107">
        <v>7</v>
      </c>
      <c r="U755" s="195">
        <v>0</v>
      </c>
      <c r="V755" s="16">
        <f>SUM(Table14[[#This Row],[MB Registration]:[Standalone upsell + Rnwl]])</f>
        <v>236</v>
      </c>
      <c r="W755" s="8">
        <v>238</v>
      </c>
      <c r="X755" s="9">
        <f t="shared" si="94"/>
        <v>-8.4745762711864181E-3</v>
      </c>
      <c r="Y755" s="8">
        <f t="shared" si="95"/>
        <v>-2</v>
      </c>
      <c r="Z755" s="42" t="str">
        <f t="shared" si="96"/>
        <v>C. 100-250</v>
      </c>
      <c r="AA755" s="197">
        <v>238</v>
      </c>
      <c r="AB755" s="85">
        <f>IFERROR(Table14[[#This Row],[Phone number available]]/Table14[[#This Row],[Distinct leads]],0)</f>
        <v>1</v>
      </c>
      <c r="AC755" s="84">
        <v>104</v>
      </c>
      <c r="AD755" s="100">
        <f>IFERROR(Table14[[#This Row],[Email available]]/Table14[[#This Row],[Distinct leads]],0)</f>
        <v>0.43697478991596639</v>
      </c>
      <c r="AE755" s="81">
        <v>16</v>
      </c>
      <c r="AF755" s="102">
        <f>IFERROR(Table14[[#This Row],[HNI (as per customer segmentation)]]/Table14[[#This Row],[Phone number available]],0)</f>
        <v>6.7226890756302518E-2</v>
      </c>
      <c r="AG755" s="18">
        <v>82</v>
      </c>
      <c r="AH755" s="9">
        <f>IFERROR(Table14[[#This Row],[MB Registered]]/Table14[[#This Row],[Phone number available]],0)</f>
        <v>0.34453781512605042</v>
      </c>
      <c r="AI755" s="18">
        <v>48</v>
      </c>
      <c r="AJ755" s="9">
        <f>IFERROR(Table14[[#This Row],[IB Registered]]/Table14[[#This Row],[Phone number available]],0)</f>
        <v>0.20168067226890757</v>
      </c>
      <c r="AK755" s="18">
        <v>204</v>
      </c>
      <c r="AL755" s="9">
        <f>IFERROR(Table14[[#This Row],[MB Eligible]]/Table14[[#This Row],[Phone number available]],0)</f>
        <v>0.8571428571428571</v>
      </c>
      <c r="AM755" s="18">
        <v>101</v>
      </c>
      <c r="AN755" s="82">
        <f>IFERROR(Table14[[#This Row],[IB Eligible]]/Table14[[#This Row],[Phone number available]],0)</f>
        <v>0.42436974789915966</v>
      </c>
      <c r="AO755" s="98">
        <f>Table14[[#This Row],[Phone number available]]/$AT$2</f>
        <v>0.41319444444444442</v>
      </c>
    </row>
    <row r="756" spans="1:41" x14ac:dyDescent="0.35">
      <c r="A756" s="11">
        <v>793</v>
      </c>
      <c r="B756" s="5" t="s">
        <v>311</v>
      </c>
      <c r="C756" s="5" t="s">
        <v>340</v>
      </c>
      <c r="D756" s="5" t="s">
        <v>1080</v>
      </c>
      <c r="E756" s="6">
        <v>34648</v>
      </c>
      <c r="F756" s="7">
        <f t="shared" ca="1" si="90"/>
        <v>30</v>
      </c>
      <c r="G756" s="5">
        <v>9</v>
      </c>
      <c r="H75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56" s="57">
        <v>36.827598999999999</v>
      </c>
      <c r="J756" s="34">
        <v>4.4273579999999999</v>
      </c>
      <c r="K756" s="34">
        <f t="shared" si="91"/>
        <v>41.254956999999997</v>
      </c>
      <c r="L756" s="67">
        <f t="shared" si="92"/>
        <v>1.5128560278929036E-3</v>
      </c>
      <c r="M756" s="34">
        <v>111.695362</v>
      </c>
      <c r="N756" s="79">
        <f t="shared" si="93"/>
        <v>2.0917430117381695E-3</v>
      </c>
      <c r="O756" s="80">
        <v>1770</v>
      </c>
      <c r="P756" s="68">
        <f>Table14[[#This Row],[Customer Regisered on MB]]/$O$1</f>
        <v>5.9934600176959451E-4</v>
      </c>
      <c r="Q756" s="194">
        <v>63</v>
      </c>
      <c r="R756" s="107">
        <v>377</v>
      </c>
      <c r="S756" s="107">
        <v>12</v>
      </c>
      <c r="T756" s="107">
        <v>20</v>
      </c>
      <c r="U756" s="195">
        <v>2</v>
      </c>
      <c r="V756" s="16">
        <f>SUM(Table14[[#This Row],[MB Registration]:[Standalone upsell + Rnwl]])</f>
        <v>474</v>
      </c>
      <c r="W756" s="8">
        <v>478</v>
      </c>
      <c r="X756" s="9">
        <f t="shared" si="94"/>
        <v>-8.4388185654007408E-3</v>
      </c>
      <c r="Y756" s="8">
        <f t="shared" si="95"/>
        <v>-4</v>
      </c>
      <c r="Z756" s="42" t="str">
        <f t="shared" si="96"/>
        <v>D. 240-500</v>
      </c>
      <c r="AA756" s="197">
        <v>477</v>
      </c>
      <c r="AB756" s="85">
        <f>IFERROR(Table14[[#This Row],[Phone number available]]/Table14[[#This Row],[Distinct leads]],0)</f>
        <v>0.997907949790795</v>
      </c>
      <c r="AC756" s="84">
        <v>265</v>
      </c>
      <c r="AD756" s="100">
        <f>IFERROR(Table14[[#This Row],[Email available]]/Table14[[#This Row],[Distinct leads]],0)</f>
        <v>0.55439330543933052</v>
      </c>
      <c r="AE756" s="81">
        <v>23</v>
      </c>
      <c r="AF756" s="102">
        <f>IFERROR(Table14[[#This Row],[HNI (as per customer segmentation)]]/Table14[[#This Row],[Phone number available]],0)</f>
        <v>4.8218029350104823E-2</v>
      </c>
      <c r="AG756" s="18">
        <v>141</v>
      </c>
      <c r="AH756" s="9">
        <f>IFERROR(Table14[[#This Row],[MB Registered]]/Table14[[#This Row],[Phone number available]],0)</f>
        <v>0.29559748427672955</v>
      </c>
      <c r="AI756" s="18">
        <v>81</v>
      </c>
      <c r="AJ756" s="9">
        <f>IFERROR(Table14[[#This Row],[IB Registered]]/Table14[[#This Row],[Phone number available]],0)</f>
        <v>0.16981132075471697</v>
      </c>
      <c r="AK756" s="18">
        <v>298</v>
      </c>
      <c r="AL756" s="9">
        <f>IFERROR(Table14[[#This Row],[MB Eligible]]/Table14[[#This Row],[Phone number available]],0)</f>
        <v>0.62473794549266248</v>
      </c>
      <c r="AM756" s="18">
        <v>183</v>
      </c>
      <c r="AN756" s="82">
        <f>IFERROR(Table14[[#This Row],[IB Eligible]]/Table14[[#This Row],[Phone number available]],0)</f>
        <v>0.38364779874213839</v>
      </c>
      <c r="AO756" s="98">
        <f>Table14[[#This Row],[Phone number available]]/$AT$2</f>
        <v>0.828125</v>
      </c>
    </row>
    <row r="757" spans="1:41" x14ac:dyDescent="0.35">
      <c r="A757" s="11">
        <v>794</v>
      </c>
      <c r="B757" s="5" t="s">
        <v>213</v>
      </c>
      <c r="C757" s="5" t="s">
        <v>175</v>
      </c>
      <c r="D757" s="5" t="s">
        <v>1081</v>
      </c>
      <c r="E757" s="6">
        <v>34784</v>
      </c>
      <c r="F757" s="7">
        <f t="shared" ca="1" si="90"/>
        <v>30</v>
      </c>
      <c r="G757" s="5">
        <v>10</v>
      </c>
      <c r="H757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757" s="57">
        <v>15.910926</v>
      </c>
      <c r="J757" s="34">
        <v>5.1862620000000001</v>
      </c>
      <c r="K757" s="34">
        <f t="shared" si="91"/>
        <v>21.097187999999999</v>
      </c>
      <c r="L757" s="67">
        <f t="shared" si="92"/>
        <v>7.7365267978317929E-4</v>
      </c>
      <c r="M757" s="34">
        <v>34.238528000000002</v>
      </c>
      <c r="N757" s="79">
        <f t="shared" si="93"/>
        <v>6.4119226075118178E-4</v>
      </c>
      <c r="O757" s="80">
        <v>3056</v>
      </c>
      <c r="P757" s="68">
        <f>Table14[[#This Row],[Customer Regisered on MB]]/$O$1</f>
        <v>1.0348030403434353E-3</v>
      </c>
      <c r="Q757" s="194">
        <v>41</v>
      </c>
      <c r="R757" s="107">
        <v>137</v>
      </c>
      <c r="S757" s="107">
        <v>20</v>
      </c>
      <c r="T757" s="107">
        <v>13</v>
      </c>
      <c r="U757" s="195">
        <v>0</v>
      </c>
      <c r="V757" s="16">
        <f>SUM(Table14[[#This Row],[MB Registration]:[Standalone upsell + Rnwl]])</f>
        <v>211</v>
      </c>
      <c r="W757" s="8">
        <v>210</v>
      </c>
      <c r="X757" s="9">
        <f t="shared" si="94"/>
        <v>4.7393364928910442E-3</v>
      </c>
      <c r="Y757" s="8">
        <f t="shared" si="95"/>
        <v>1</v>
      </c>
      <c r="Z757" s="42" t="str">
        <f t="shared" si="96"/>
        <v>C. 100-250</v>
      </c>
      <c r="AA757" s="197">
        <v>210</v>
      </c>
      <c r="AB757" s="85">
        <f>IFERROR(Table14[[#This Row],[Phone number available]]/Table14[[#This Row],[Distinct leads]],0)</f>
        <v>1</v>
      </c>
      <c r="AC757" s="84">
        <v>70</v>
      </c>
      <c r="AD757" s="100">
        <f>IFERROR(Table14[[#This Row],[Email available]]/Table14[[#This Row],[Distinct leads]],0)</f>
        <v>0.33333333333333331</v>
      </c>
      <c r="AE757" s="81">
        <v>18</v>
      </c>
      <c r="AF757" s="102">
        <f>IFERROR(Table14[[#This Row],[HNI (as per customer segmentation)]]/Table14[[#This Row],[Phone number available]],0)</f>
        <v>8.5714285714285715E-2</v>
      </c>
      <c r="AG757" s="18">
        <v>81</v>
      </c>
      <c r="AH757" s="9">
        <f>IFERROR(Table14[[#This Row],[MB Registered]]/Table14[[#This Row],[Phone number available]],0)</f>
        <v>0.38571428571428573</v>
      </c>
      <c r="AI757" s="18">
        <v>35</v>
      </c>
      <c r="AJ757" s="9">
        <f>IFERROR(Table14[[#This Row],[IB Registered]]/Table14[[#This Row],[Phone number available]],0)</f>
        <v>0.16666666666666666</v>
      </c>
      <c r="AK757" s="18">
        <v>154</v>
      </c>
      <c r="AL757" s="9">
        <f>IFERROR(Table14[[#This Row],[MB Eligible]]/Table14[[#This Row],[Phone number available]],0)</f>
        <v>0.73333333333333328</v>
      </c>
      <c r="AM757" s="18">
        <v>63</v>
      </c>
      <c r="AN757" s="82">
        <f>IFERROR(Table14[[#This Row],[IB Eligible]]/Table14[[#This Row],[Phone number available]],0)</f>
        <v>0.3</v>
      </c>
      <c r="AO757" s="98">
        <f>Table14[[#This Row],[Phone number available]]/$AT$2</f>
        <v>0.36458333333333331</v>
      </c>
    </row>
    <row r="758" spans="1:41" x14ac:dyDescent="0.35">
      <c r="A758" s="11">
        <v>795</v>
      </c>
      <c r="B758" s="5" t="s">
        <v>314</v>
      </c>
      <c r="C758" s="5" t="s">
        <v>340</v>
      </c>
      <c r="D758" s="5" t="s">
        <v>1082</v>
      </c>
      <c r="E758" s="6">
        <v>35417</v>
      </c>
      <c r="F758" s="7">
        <f t="shared" ca="1" si="90"/>
        <v>28</v>
      </c>
      <c r="G758" s="5">
        <v>6</v>
      </c>
      <c r="H75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58" s="57">
        <v>15.644432999999999</v>
      </c>
      <c r="J758" s="34">
        <v>1.1570309999999999</v>
      </c>
      <c r="K758" s="34">
        <f t="shared" si="91"/>
        <v>16.801463999999999</v>
      </c>
      <c r="L758" s="67">
        <f t="shared" si="92"/>
        <v>6.1612465357376608E-4</v>
      </c>
      <c r="M758" s="34">
        <v>28.816362000000002</v>
      </c>
      <c r="N758" s="79">
        <f t="shared" si="93"/>
        <v>5.3965019458209319E-4</v>
      </c>
      <c r="O758" s="80">
        <v>4891</v>
      </c>
      <c r="P758" s="68">
        <f>Table14[[#This Row],[Customer Regisered on MB]]/$O$1</f>
        <v>1.6561589235339473E-3</v>
      </c>
      <c r="Q758" s="194">
        <v>26</v>
      </c>
      <c r="R758" s="107">
        <v>96</v>
      </c>
      <c r="S758" s="107">
        <v>6</v>
      </c>
      <c r="T758" s="107">
        <v>9</v>
      </c>
      <c r="U758" s="195">
        <v>0</v>
      </c>
      <c r="V758" s="16">
        <f>SUM(Table14[[#This Row],[MB Registration]:[Standalone upsell + Rnwl]])</f>
        <v>137</v>
      </c>
      <c r="W758" s="8">
        <v>145</v>
      </c>
      <c r="X758" s="9">
        <f t="shared" si="94"/>
        <v>-5.8394160583941535E-2</v>
      </c>
      <c r="Y758" s="8">
        <f t="shared" si="95"/>
        <v>-8</v>
      </c>
      <c r="Z758" s="42" t="str">
        <f t="shared" si="96"/>
        <v>C. 100-250</v>
      </c>
      <c r="AA758" s="197">
        <v>145</v>
      </c>
      <c r="AB758" s="85">
        <f>IFERROR(Table14[[#This Row],[Phone number available]]/Table14[[#This Row],[Distinct leads]],0)</f>
        <v>1</v>
      </c>
      <c r="AC758" s="84">
        <v>68</v>
      </c>
      <c r="AD758" s="100">
        <f>IFERROR(Table14[[#This Row],[Email available]]/Table14[[#This Row],[Distinct leads]],0)</f>
        <v>0.4689655172413793</v>
      </c>
      <c r="AE758" s="81">
        <v>14</v>
      </c>
      <c r="AF758" s="102">
        <f>IFERROR(Table14[[#This Row],[HNI (as per customer segmentation)]]/Table14[[#This Row],[Phone number available]],0)</f>
        <v>9.6551724137931033E-2</v>
      </c>
      <c r="AG758" s="18">
        <v>89</v>
      </c>
      <c r="AH758" s="9">
        <f>IFERROR(Table14[[#This Row],[MB Registered]]/Table14[[#This Row],[Phone number available]],0)</f>
        <v>0.61379310344827587</v>
      </c>
      <c r="AI758" s="18">
        <v>33</v>
      </c>
      <c r="AJ758" s="9">
        <f>IFERROR(Table14[[#This Row],[IB Registered]]/Table14[[#This Row],[Phone number available]],0)</f>
        <v>0.22758620689655173</v>
      </c>
      <c r="AK758" s="18">
        <v>114</v>
      </c>
      <c r="AL758" s="9">
        <f>IFERROR(Table14[[#This Row],[MB Eligible]]/Table14[[#This Row],[Phone number available]],0)</f>
        <v>0.78620689655172415</v>
      </c>
      <c r="AM758" s="18">
        <v>62</v>
      </c>
      <c r="AN758" s="82">
        <f>IFERROR(Table14[[#This Row],[IB Eligible]]/Table14[[#This Row],[Phone number available]],0)</f>
        <v>0.42758620689655175</v>
      </c>
      <c r="AO758" s="98">
        <f>Table14[[#This Row],[Phone number available]]/$AT$2</f>
        <v>0.2517361111111111</v>
      </c>
    </row>
    <row r="759" spans="1:41" x14ac:dyDescent="0.35">
      <c r="A759" s="11">
        <v>796</v>
      </c>
      <c r="B759" s="5" t="s">
        <v>314</v>
      </c>
      <c r="C759" s="5" t="s">
        <v>340</v>
      </c>
      <c r="D759" s="5" t="s">
        <v>1083</v>
      </c>
      <c r="E759" s="6">
        <v>35608</v>
      </c>
      <c r="F759" s="7">
        <f t="shared" ca="1" si="90"/>
        <v>27</v>
      </c>
      <c r="G759" s="5">
        <v>11</v>
      </c>
      <c r="H759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759" s="57">
        <v>32.828862000000001</v>
      </c>
      <c r="J759" s="34">
        <v>10.936173999999999</v>
      </c>
      <c r="K759" s="34">
        <f t="shared" si="91"/>
        <v>43.765036000000002</v>
      </c>
      <c r="L759" s="67">
        <f t="shared" si="92"/>
        <v>1.6049028610925456E-3</v>
      </c>
      <c r="M759" s="34">
        <v>90.403046000000003</v>
      </c>
      <c r="N759" s="79">
        <f t="shared" si="93"/>
        <v>1.6929972411060745E-3</v>
      </c>
      <c r="O759" s="80">
        <v>4235</v>
      </c>
      <c r="P759" s="68">
        <f>Table14[[#This Row],[Customer Regisered on MB]]/$O$1</f>
        <v>1.4340284279628433E-3</v>
      </c>
      <c r="Q759" s="194">
        <v>84</v>
      </c>
      <c r="R759" s="107">
        <v>135</v>
      </c>
      <c r="S759" s="107">
        <v>28</v>
      </c>
      <c r="T759" s="107">
        <v>9</v>
      </c>
      <c r="U759" s="195">
        <v>0</v>
      </c>
      <c r="V759" s="16">
        <f>SUM(Table14[[#This Row],[MB Registration]:[Standalone upsell + Rnwl]])</f>
        <v>256</v>
      </c>
      <c r="W759" s="8">
        <v>265</v>
      </c>
      <c r="X759" s="9">
        <f t="shared" si="94"/>
        <v>-3.515625E-2</v>
      </c>
      <c r="Y759" s="8">
        <f t="shared" si="95"/>
        <v>-9</v>
      </c>
      <c r="Z759" s="42" t="str">
        <f t="shared" si="96"/>
        <v>D. 240-500</v>
      </c>
      <c r="AA759" s="197">
        <v>265</v>
      </c>
      <c r="AB759" s="85">
        <f>IFERROR(Table14[[#This Row],[Phone number available]]/Table14[[#This Row],[Distinct leads]],0)</f>
        <v>1</v>
      </c>
      <c r="AC759" s="84">
        <v>125</v>
      </c>
      <c r="AD759" s="100">
        <f>IFERROR(Table14[[#This Row],[Email available]]/Table14[[#This Row],[Distinct leads]],0)</f>
        <v>0.47169811320754718</v>
      </c>
      <c r="AE759" s="81">
        <v>23</v>
      </c>
      <c r="AF759" s="102">
        <f>IFERROR(Table14[[#This Row],[HNI (as per customer segmentation)]]/Table14[[#This Row],[Phone number available]],0)</f>
        <v>8.6792452830188674E-2</v>
      </c>
      <c r="AG759" s="18">
        <v>108</v>
      </c>
      <c r="AH759" s="9">
        <f>IFERROR(Table14[[#This Row],[MB Registered]]/Table14[[#This Row],[Phone number available]],0)</f>
        <v>0.40754716981132078</v>
      </c>
      <c r="AI759" s="18">
        <v>82</v>
      </c>
      <c r="AJ759" s="9">
        <f>IFERROR(Table14[[#This Row],[IB Registered]]/Table14[[#This Row],[Phone number available]],0)</f>
        <v>0.30943396226415093</v>
      </c>
      <c r="AK759" s="18">
        <v>203</v>
      </c>
      <c r="AL759" s="9">
        <f>IFERROR(Table14[[#This Row],[MB Eligible]]/Table14[[#This Row],[Phone number available]],0)</f>
        <v>0.76603773584905666</v>
      </c>
      <c r="AM759" s="18">
        <v>117</v>
      </c>
      <c r="AN759" s="82">
        <f>IFERROR(Table14[[#This Row],[IB Eligible]]/Table14[[#This Row],[Phone number available]],0)</f>
        <v>0.44150943396226416</v>
      </c>
      <c r="AO759" s="98">
        <f>Table14[[#This Row],[Phone number available]]/$AT$2</f>
        <v>0.46006944444444442</v>
      </c>
    </row>
    <row r="760" spans="1:41" x14ac:dyDescent="0.35">
      <c r="A760" s="11">
        <v>797</v>
      </c>
      <c r="B760" s="5" t="s">
        <v>314</v>
      </c>
      <c r="C760" s="5" t="s">
        <v>356</v>
      </c>
      <c r="D760" s="5" t="s">
        <v>1084</v>
      </c>
      <c r="E760" s="6">
        <v>35860</v>
      </c>
      <c r="F760" s="7">
        <f t="shared" ca="1" si="90"/>
        <v>27</v>
      </c>
      <c r="G760" s="5">
        <v>5</v>
      </c>
      <c r="H76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60" s="57">
        <v>15.324904999999999</v>
      </c>
      <c r="J760" s="34">
        <v>2.0271270000000001</v>
      </c>
      <c r="K760" s="34">
        <f t="shared" si="91"/>
        <v>17.352032000000001</v>
      </c>
      <c r="L760" s="67">
        <f t="shared" si="92"/>
        <v>6.3631447264362825E-4</v>
      </c>
      <c r="M760" s="34">
        <v>32.882047999999998</v>
      </c>
      <c r="N760" s="79">
        <f t="shared" si="93"/>
        <v>6.1578916871802647E-4</v>
      </c>
      <c r="O760" s="80">
        <v>3280</v>
      </c>
      <c r="P760" s="68">
        <f>Table14[[#This Row],[Customer Regisered on MB]]/$O$1</f>
        <v>1.1106524778555196E-3</v>
      </c>
      <c r="Q760" s="194">
        <v>28</v>
      </c>
      <c r="R760" s="107">
        <v>130</v>
      </c>
      <c r="S760" s="107">
        <v>26</v>
      </c>
      <c r="T760" s="107">
        <v>7</v>
      </c>
      <c r="U760" s="195">
        <v>0</v>
      </c>
      <c r="V760" s="16">
        <f>SUM(Table14[[#This Row],[MB Registration]:[Standalone upsell + Rnwl]])</f>
        <v>191</v>
      </c>
      <c r="W760" s="8">
        <v>194</v>
      </c>
      <c r="X760" s="9">
        <f t="shared" si="94"/>
        <v>-1.5706806282722585E-2</v>
      </c>
      <c r="Y760" s="8">
        <f t="shared" si="95"/>
        <v>-3</v>
      </c>
      <c r="Z760" s="42" t="str">
        <f t="shared" si="96"/>
        <v>C. 100-250</v>
      </c>
      <c r="AA760" s="197">
        <v>194</v>
      </c>
      <c r="AB760" s="85">
        <f>IFERROR(Table14[[#This Row],[Phone number available]]/Table14[[#This Row],[Distinct leads]],0)</f>
        <v>1</v>
      </c>
      <c r="AC760" s="84">
        <v>75</v>
      </c>
      <c r="AD760" s="100">
        <f>IFERROR(Table14[[#This Row],[Email available]]/Table14[[#This Row],[Distinct leads]],0)</f>
        <v>0.38659793814432991</v>
      </c>
      <c r="AE760" s="81">
        <v>11</v>
      </c>
      <c r="AF760" s="102">
        <f>IFERROR(Table14[[#This Row],[HNI (as per customer segmentation)]]/Table14[[#This Row],[Phone number available]],0)</f>
        <v>5.6701030927835051E-2</v>
      </c>
      <c r="AG760" s="18">
        <v>105</v>
      </c>
      <c r="AH760" s="9">
        <f>IFERROR(Table14[[#This Row],[MB Registered]]/Table14[[#This Row],[Phone number available]],0)</f>
        <v>0.54123711340206182</v>
      </c>
      <c r="AI760" s="18">
        <v>52</v>
      </c>
      <c r="AJ760" s="9">
        <f>IFERROR(Table14[[#This Row],[IB Registered]]/Table14[[#This Row],[Phone number available]],0)</f>
        <v>0.26804123711340205</v>
      </c>
      <c r="AK760" s="18">
        <v>138</v>
      </c>
      <c r="AL760" s="9">
        <f>IFERROR(Table14[[#This Row],[MB Eligible]]/Table14[[#This Row],[Phone number available]],0)</f>
        <v>0.71134020618556704</v>
      </c>
      <c r="AM760" s="18">
        <v>80</v>
      </c>
      <c r="AN760" s="82">
        <f>IFERROR(Table14[[#This Row],[IB Eligible]]/Table14[[#This Row],[Phone number available]],0)</f>
        <v>0.41237113402061853</v>
      </c>
      <c r="AO760" s="98">
        <f>Table14[[#This Row],[Phone number available]]/$AT$2</f>
        <v>0.33680555555555558</v>
      </c>
    </row>
    <row r="761" spans="1:41" x14ac:dyDescent="0.35">
      <c r="A761" s="11">
        <v>798</v>
      </c>
      <c r="B761" s="5" t="s">
        <v>314</v>
      </c>
      <c r="C761" s="5" t="s">
        <v>340</v>
      </c>
      <c r="D761" s="5" t="s">
        <v>1085</v>
      </c>
      <c r="E761" s="6">
        <v>38439</v>
      </c>
      <c r="F761" s="7">
        <f t="shared" ca="1" si="90"/>
        <v>20</v>
      </c>
      <c r="G761" s="5">
        <v>6</v>
      </c>
      <c r="H76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61" s="57">
        <v>16.052095999999999</v>
      </c>
      <c r="J761" s="34">
        <v>5.7464320000000004</v>
      </c>
      <c r="K761" s="34">
        <f t="shared" si="91"/>
        <v>21.798527999999997</v>
      </c>
      <c r="L761" s="67">
        <f t="shared" si="92"/>
        <v>7.9937144241823454E-4</v>
      </c>
      <c r="M761" s="34">
        <v>30.560575</v>
      </c>
      <c r="N761" s="79">
        <f t="shared" si="93"/>
        <v>5.7231444570590327E-4</v>
      </c>
      <c r="O761" s="80">
        <v>3190</v>
      </c>
      <c r="P761" s="68">
        <f>Table14[[#This Row],[Customer Regisered on MB]]/$O$1</f>
        <v>1.0801772574265572E-3</v>
      </c>
      <c r="Q761" s="194">
        <v>58</v>
      </c>
      <c r="R761" s="107">
        <v>117</v>
      </c>
      <c r="S761" s="107">
        <v>19</v>
      </c>
      <c r="T761" s="107">
        <v>13</v>
      </c>
      <c r="U761" s="195">
        <v>0</v>
      </c>
      <c r="V761" s="16">
        <f>SUM(Table14[[#This Row],[MB Registration]:[Standalone upsell + Rnwl]])</f>
        <v>207</v>
      </c>
      <c r="W761" s="8">
        <v>205</v>
      </c>
      <c r="X761" s="9">
        <f t="shared" si="94"/>
        <v>9.6618357487923134E-3</v>
      </c>
      <c r="Y761" s="8">
        <f t="shared" si="95"/>
        <v>2</v>
      </c>
      <c r="Z761" s="42" t="str">
        <f t="shared" si="96"/>
        <v>C. 100-250</v>
      </c>
      <c r="AA761" s="197">
        <v>205</v>
      </c>
      <c r="AB761" s="85">
        <f>IFERROR(Table14[[#This Row],[Phone number available]]/Table14[[#This Row],[Distinct leads]],0)</f>
        <v>1</v>
      </c>
      <c r="AC761" s="84">
        <v>98</v>
      </c>
      <c r="AD761" s="100">
        <f>IFERROR(Table14[[#This Row],[Email available]]/Table14[[#This Row],[Distinct leads]],0)</f>
        <v>0.47804878048780486</v>
      </c>
      <c r="AE761" s="81">
        <v>30</v>
      </c>
      <c r="AF761" s="102">
        <f>IFERROR(Table14[[#This Row],[HNI (as per customer segmentation)]]/Table14[[#This Row],[Phone number available]],0)</f>
        <v>0.14634146341463414</v>
      </c>
      <c r="AG761" s="18">
        <v>98</v>
      </c>
      <c r="AH761" s="9">
        <f>IFERROR(Table14[[#This Row],[MB Registered]]/Table14[[#This Row],[Phone number available]],0)</f>
        <v>0.47804878048780486</v>
      </c>
      <c r="AI761" s="18">
        <v>65</v>
      </c>
      <c r="AJ761" s="9">
        <f>IFERROR(Table14[[#This Row],[IB Registered]]/Table14[[#This Row],[Phone number available]],0)</f>
        <v>0.31707317073170732</v>
      </c>
      <c r="AK761" s="18">
        <v>171</v>
      </c>
      <c r="AL761" s="9">
        <f>IFERROR(Table14[[#This Row],[MB Eligible]]/Table14[[#This Row],[Phone number available]],0)</f>
        <v>0.8341463414634146</v>
      </c>
      <c r="AM761" s="18">
        <v>99</v>
      </c>
      <c r="AN761" s="82">
        <f>IFERROR(Table14[[#This Row],[IB Eligible]]/Table14[[#This Row],[Phone number available]],0)</f>
        <v>0.48292682926829267</v>
      </c>
      <c r="AO761" s="98">
        <f>Table14[[#This Row],[Phone number available]]/$AT$2</f>
        <v>0.35590277777777779</v>
      </c>
    </row>
    <row r="762" spans="1:41" x14ac:dyDescent="0.35">
      <c r="A762" s="11">
        <v>799</v>
      </c>
      <c r="B762" s="5" t="s">
        <v>313</v>
      </c>
      <c r="C762" s="5" t="s">
        <v>340</v>
      </c>
      <c r="D762" s="5" t="s">
        <v>1086</v>
      </c>
      <c r="E762" s="6">
        <v>38748</v>
      </c>
      <c r="F762" s="7">
        <f t="shared" ca="1" si="90"/>
        <v>19</v>
      </c>
      <c r="G762" s="5">
        <v>7</v>
      </c>
      <c r="H76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62" s="57">
        <v>25.243929999999999</v>
      </c>
      <c r="J762" s="34">
        <v>3.8688220000000002</v>
      </c>
      <c r="K762" s="34">
        <f t="shared" si="91"/>
        <v>29.112752</v>
      </c>
      <c r="L762" s="67">
        <f t="shared" si="92"/>
        <v>1.0675905528577134E-3</v>
      </c>
      <c r="M762" s="34">
        <v>36.152659999999997</v>
      </c>
      <c r="N762" s="79">
        <f t="shared" si="93"/>
        <v>6.7703862144917026E-4</v>
      </c>
      <c r="O762" s="80">
        <v>2229</v>
      </c>
      <c r="P762" s="68">
        <f>Table14[[#This Row],[Customer Regisered on MB]]/$O$1</f>
        <v>7.5476962595730289E-4</v>
      </c>
      <c r="Q762" s="194">
        <v>138</v>
      </c>
      <c r="R762" s="107">
        <v>162</v>
      </c>
      <c r="S762" s="107">
        <v>11</v>
      </c>
      <c r="T762" s="107">
        <v>16</v>
      </c>
      <c r="U762" s="195">
        <v>0</v>
      </c>
      <c r="V762" s="16">
        <f>SUM(Table14[[#This Row],[MB Registration]:[Standalone upsell + Rnwl]])</f>
        <v>327</v>
      </c>
      <c r="W762" s="8">
        <v>337</v>
      </c>
      <c r="X762" s="9">
        <f t="shared" si="94"/>
        <v>-3.0581039755351647E-2</v>
      </c>
      <c r="Y762" s="8">
        <f t="shared" si="95"/>
        <v>-10</v>
      </c>
      <c r="Z762" s="42" t="str">
        <f t="shared" si="96"/>
        <v>D. 240-500</v>
      </c>
      <c r="AA762" s="197">
        <v>337</v>
      </c>
      <c r="AB762" s="85">
        <f>IFERROR(Table14[[#This Row],[Phone number available]]/Table14[[#This Row],[Distinct leads]],0)</f>
        <v>1</v>
      </c>
      <c r="AC762" s="84">
        <v>134</v>
      </c>
      <c r="AD762" s="100">
        <f>IFERROR(Table14[[#This Row],[Email available]]/Table14[[#This Row],[Distinct leads]],0)</f>
        <v>0.39762611275964393</v>
      </c>
      <c r="AE762" s="81">
        <v>13</v>
      </c>
      <c r="AF762" s="102">
        <f>IFERROR(Table14[[#This Row],[HNI (as per customer segmentation)]]/Table14[[#This Row],[Phone number available]],0)</f>
        <v>3.857566765578635E-2</v>
      </c>
      <c r="AG762" s="18">
        <v>85</v>
      </c>
      <c r="AH762" s="9">
        <f>IFERROR(Table14[[#This Row],[MB Registered]]/Table14[[#This Row],[Phone number available]],0)</f>
        <v>0.25222551928783382</v>
      </c>
      <c r="AI762" s="18">
        <v>55</v>
      </c>
      <c r="AJ762" s="9">
        <f>IFERROR(Table14[[#This Row],[IB Registered]]/Table14[[#This Row],[Phone number available]],0)</f>
        <v>0.16320474777448071</v>
      </c>
      <c r="AK762" s="18">
        <v>283</v>
      </c>
      <c r="AL762" s="9">
        <f>IFERROR(Table14[[#This Row],[MB Eligible]]/Table14[[#This Row],[Phone number available]],0)</f>
        <v>0.83976261127596441</v>
      </c>
      <c r="AM762" s="18">
        <v>130</v>
      </c>
      <c r="AN762" s="82">
        <f>IFERROR(Table14[[#This Row],[IB Eligible]]/Table14[[#This Row],[Phone number available]],0)</f>
        <v>0.3857566765578635</v>
      </c>
      <c r="AO762" s="98">
        <f>Table14[[#This Row],[Phone number available]]/$AT$2</f>
        <v>0.58506944444444442</v>
      </c>
    </row>
    <row r="763" spans="1:41" x14ac:dyDescent="0.35">
      <c r="A763" s="11">
        <v>801</v>
      </c>
      <c r="B763" s="5" t="s">
        <v>174</v>
      </c>
      <c r="C763" s="5" t="s">
        <v>175</v>
      </c>
      <c r="D763" s="5" t="s">
        <v>1088</v>
      </c>
      <c r="E763" s="6">
        <v>26023</v>
      </c>
      <c r="F763" s="7">
        <f t="shared" ca="1" si="90"/>
        <v>54</v>
      </c>
      <c r="G763" s="5">
        <v>7</v>
      </c>
      <c r="H76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63" s="57">
        <v>39.495333000000002</v>
      </c>
      <c r="J763" s="34">
        <v>4.2300000000000004</v>
      </c>
      <c r="K763" s="34">
        <f t="shared" si="91"/>
        <v>43.725333000000006</v>
      </c>
      <c r="L763" s="67">
        <f t="shared" si="92"/>
        <v>1.6034469167105062E-3</v>
      </c>
      <c r="M763" s="34">
        <v>54.537100000000002</v>
      </c>
      <c r="N763" s="79">
        <f t="shared" si="93"/>
        <v>1.0213279742579259E-3</v>
      </c>
      <c r="O763" s="80">
        <v>3951</v>
      </c>
      <c r="P763" s="68">
        <f>Table14[[#This Row],[Customer Regisered on MB]]/$O$1</f>
        <v>1.3378621768314507E-3</v>
      </c>
      <c r="Q763" s="194">
        <v>186</v>
      </c>
      <c r="R763" s="107">
        <v>376</v>
      </c>
      <c r="S763" s="107">
        <v>7</v>
      </c>
      <c r="T763" s="107">
        <v>41</v>
      </c>
      <c r="U763" s="195">
        <v>2</v>
      </c>
      <c r="V763" s="16">
        <f>SUM(Table14[[#This Row],[MB Registration]:[Standalone upsell + Rnwl]])</f>
        <v>612</v>
      </c>
      <c r="W763" s="8">
        <v>602</v>
      </c>
      <c r="X763" s="9">
        <f t="shared" si="94"/>
        <v>1.6339869281045805E-2</v>
      </c>
      <c r="Y763" s="8">
        <f t="shared" si="95"/>
        <v>10</v>
      </c>
      <c r="Z763" s="42" t="str">
        <f t="shared" si="96"/>
        <v>E. 500-750</v>
      </c>
      <c r="AA763" s="197">
        <v>602</v>
      </c>
      <c r="AB763" s="85">
        <f>IFERROR(Table14[[#This Row],[Phone number available]]/Table14[[#This Row],[Distinct leads]],0)</f>
        <v>1</v>
      </c>
      <c r="AC763" s="84">
        <v>123</v>
      </c>
      <c r="AD763" s="100">
        <f>IFERROR(Table14[[#This Row],[Email available]]/Table14[[#This Row],[Distinct leads]],0)</f>
        <v>0.20431893687707642</v>
      </c>
      <c r="AE763" s="81">
        <v>10</v>
      </c>
      <c r="AF763" s="102">
        <f>IFERROR(Table14[[#This Row],[HNI (as per customer segmentation)]]/Table14[[#This Row],[Phone number available]],0)</f>
        <v>1.6611295681063124E-2</v>
      </c>
      <c r="AG763" s="18">
        <v>181</v>
      </c>
      <c r="AH763" s="9">
        <f>IFERROR(Table14[[#This Row],[MB Registered]]/Table14[[#This Row],[Phone number available]],0)</f>
        <v>0.30066445182724255</v>
      </c>
      <c r="AI763" s="18">
        <v>47</v>
      </c>
      <c r="AJ763" s="9">
        <f>IFERROR(Table14[[#This Row],[IB Registered]]/Table14[[#This Row],[Phone number available]],0)</f>
        <v>7.8073089700996676E-2</v>
      </c>
      <c r="AK763" s="18">
        <v>498</v>
      </c>
      <c r="AL763" s="9">
        <f>IFERROR(Table14[[#This Row],[MB Eligible]]/Table14[[#This Row],[Phone number available]],0)</f>
        <v>0.8272425249169435</v>
      </c>
      <c r="AM763" s="18">
        <v>121</v>
      </c>
      <c r="AN763" s="82">
        <f>IFERROR(Table14[[#This Row],[IB Eligible]]/Table14[[#This Row],[Phone number available]],0)</f>
        <v>0.2009966777408638</v>
      </c>
      <c r="AO763" s="98">
        <f>Table14[[#This Row],[Phone number available]]/$AT$2</f>
        <v>1.0451388888888888</v>
      </c>
    </row>
    <row r="764" spans="1:41" x14ac:dyDescent="0.35">
      <c r="A764" s="11">
        <v>802</v>
      </c>
      <c r="B764" s="5" t="s">
        <v>174</v>
      </c>
      <c r="C764" s="5" t="s">
        <v>356</v>
      </c>
      <c r="D764" s="5" t="s">
        <v>1089</v>
      </c>
      <c r="E764" s="6">
        <v>12435</v>
      </c>
      <c r="F764" s="7">
        <f t="shared" ca="1" si="90"/>
        <v>91</v>
      </c>
      <c r="G764" s="5">
        <v>8</v>
      </c>
      <c r="H76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64" s="57">
        <v>41.539786999999997</v>
      </c>
      <c r="J764" s="34">
        <v>16.278158000000001</v>
      </c>
      <c r="K764" s="34">
        <f t="shared" si="91"/>
        <v>57.817944999999995</v>
      </c>
      <c r="L764" s="67">
        <f t="shared" si="92"/>
        <v>2.1202355540845762E-3</v>
      </c>
      <c r="M764" s="34">
        <v>174.04305600000001</v>
      </c>
      <c r="N764" s="79">
        <f t="shared" si="93"/>
        <v>3.2593416558294951E-3</v>
      </c>
      <c r="O764" s="80">
        <v>2861</v>
      </c>
      <c r="P764" s="68">
        <f>Table14[[#This Row],[Customer Regisered on MB]]/$O$1</f>
        <v>9.6877339608068347E-4</v>
      </c>
      <c r="Q764" s="194">
        <v>55</v>
      </c>
      <c r="R764" s="107">
        <v>669</v>
      </c>
      <c r="S764" s="107">
        <v>5</v>
      </c>
      <c r="T764" s="107">
        <v>52</v>
      </c>
      <c r="U764" s="195">
        <v>4</v>
      </c>
      <c r="V764" s="16">
        <f>SUM(Table14[[#This Row],[MB Registration]:[Standalone upsell + Rnwl]])</f>
        <v>785</v>
      </c>
      <c r="W764" s="8">
        <v>775</v>
      </c>
      <c r="X764" s="9">
        <f t="shared" si="94"/>
        <v>1.2738853503184711E-2</v>
      </c>
      <c r="Y764" s="8">
        <f t="shared" si="95"/>
        <v>10</v>
      </c>
      <c r="Z764" s="42" t="str">
        <f t="shared" si="96"/>
        <v>F. 750-100</v>
      </c>
      <c r="AA764" s="197">
        <v>775</v>
      </c>
      <c r="AB764" s="85">
        <f>IFERROR(Table14[[#This Row],[Phone number available]]/Table14[[#This Row],[Distinct leads]],0)</f>
        <v>1</v>
      </c>
      <c r="AC764" s="84">
        <v>247</v>
      </c>
      <c r="AD764" s="100">
        <f>IFERROR(Table14[[#This Row],[Email available]]/Table14[[#This Row],[Distinct leads]],0)</f>
        <v>0.31870967741935485</v>
      </c>
      <c r="AE764" s="81">
        <v>64</v>
      </c>
      <c r="AF764" s="102">
        <f>IFERROR(Table14[[#This Row],[HNI (as per customer segmentation)]]/Table14[[#This Row],[Phone number available]],0)</f>
        <v>8.2580645161290323E-2</v>
      </c>
      <c r="AG764" s="18">
        <v>383</v>
      </c>
      <c r="AH764" s="9">
        <f>IFERROR(Table14[[#This Row],[MB Registered]]/Table14[[#This Row],[Phone number available]],0)</f>
        <v>0.49419354838709678</v>
      </c>
      <c r="AI764" s="18">
        <v>128</v>
      </c>
      <c r="AJ764" s="9">
        <f>IFERROR(Table14[[#This Row],[IB Registered]]/Table14[[#This Row],[Phone number available]],0)</f>
        <v>0.16516129032258065</v>
      </c>
      <c r="AK764" s="18">
        <v>520</v>
      </c>
      <c r="AL764" s="9">
        <f>IFERROR(Table14[[#This Row],[MB Eligible]]/Table14[[#This Row],[Phone number available]],0)</f>
        <v>0.67096774193548392</v>
      </c>
      <c r="AM764" s="18">
        <v>233</v>
      </c>
      <c r="AN764" s="82">
        <f>IFERROR(Table14[[#This Row],[IB Eligible]]/Table14[[#This Row],[Phone number available]],0)</f>
        <v>0.30064516129032259</v>
      </c>
      <c r="AO764" s="98">
        <f>Table14[[#This Row],[Phone number available]]/$AT$2</f>
        <v>1.3454861111111112</v>
      </c>
    </row>
    <row r="765" spans="1:41" x14ac:dyDescent="0.35">
      <c r="A765" s="11">
        <v>803</v>
      </c>
      <c r="B765" s="5" t="s">
        <v>174</v>
      </c>
      <c r="C765" s="5" t="s">
        <v>356</v>
      </c>
      <c r="D765" s="5" t="s">
        <v>1090</v>
      </c>
      <c r="E765" s="6">
        <v>28460</v>
      </c>
      <c r="F765" s="7">
        <f t="shared" ca="1" si="90"/>
        <v>47</v>
      </c>
      <c r="G765" s="5">
        <v>8</v>
      </c>
      <c r="H76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65" s="57">
        <v>35.603228000000001</v>
      </c>
      <c r="J765" s="34">
        <v>17.728669</v>
      </c>
      <c r="K765" s="34">
        <f t="shared" si="91"/>
        <v>53.331896999999998</v>
      </c>
      <c r="L765" s="67">
        <f t="shared" si="92"/>
        <v>1.9557281772324586E-3</v>
      </c>
      <c r="M765" s="34">
        <v>135.03291400000001</v>
      </c>
      <c r="N765" s="79">
        <f t="shared" si="93"/>
        <v>2.528790355808518E-3</v>
      </c>
      <c r="O765" s="80">
        <v>3733</v>
      </c>
      <c r="P765" s="68">
        <f>Table14[[#This Row],[Customer Regisered on MB]]/$O$1</f>
        <v>1.2640444206812973E-3</v>
      </c>
      <c r="Q765" s="194">
        <v>70</v>
      </c>
      <c r="R765" s="107">
        <v>465</v>
      </c>
      <c r="S765" s="107">
        <v>8</v>
      </c>
      <c r="T765" s="107">
        <v>37</v>
      </c>
      <c r="U765" s="195">
        <v>2</v>
      </c>
      <c r="V765" s="16">
        <f>SUM(Table14[[#This Row],[MB Registration]:[Standalone upsell + Rnwl]])</f>
        <v>582</v>
      </c>
      <c r="W765" s="8">
        <v>581</v>
      </c>
      <c r="X765" s="9">
        <f t="shared" si="94"/>
        <v>1.7182130584192379E-3</v>
      </c>
      <c r="Y765" s="8">
        <f t="shared" si="95"/>
        <v>1</v>
      </c>
      <c r="Z765" s="42" t="str">
        <f t="shared" si="96"/>
        <v>E. 500-750</v>
      </c>
      <c r="AA765" s="197">
        <v>581</v>
      </c>
      <c r="AB765" s="85">
        <f>IFERROR(Table14[[#This Row],[Phone number available]]/Table14[[#This Row],[Distinct leads]],0)</f>
        <v>1</v>
      </c>
      <c r="AC765" s="84">
        <v>266</v>
      </c>
      <c r="AD765" s="100">
        <f>IFERROR(Table14[[#This Row],[Email available]]/Table14[[#This Row],[Distinct leads]],0)</f>
        <v>0.45783132530120479</v>
      </c>
      <c r="AE765" s="81">
        <v>27</v>
      </c>
      <c r="AF765" s="102">
        <f>IFERROR(Table14[[#This Row],[HNI (as per customer segmentation)]]/Table14[[#This Row],[Phone number available]],0)</f>
        <v>4.6471600688468159E-2</v>
      </c>
      <c r="AG765" s="18">
        <v>260</v>
      </c>
      <c r="AH765" s="9">
        <f>IFERROR(Table14[[#This Row],[MB Registered]]/Table14[[#This Row],[Phone number available]],0)</f>
        <v>0.44750430292598969</v>
      </c>
      <c r="AI765" s="18">
        <v>107</v>
      </c>
      <c r="AJ765" s="9">
        <f>IFERROR(Table14[[#This Row],[IB Registered]]/Table14[[#This Row],[Phone number available]],0)</f>
        <v>0.18416523235800344</v>
      </c>
      <c r="AK765" s="18">
        <v>390</v>
      </c>
      <c r="AL765" s="9">
        <f>IFERROR(Table14[[#This Row],[MB Eligible]]/Table14[[#This Row],[Phone number available]],0)</f>
        <v>0.67125645438898451</v>
      </c>
      <c r="AM765" s="18">
        <v>221</v>
      </c>
      <c r="AN765" s="82">
        <f>IFERROR(Table14[[#This Row],[IB Eligible]]/Table14[[#This Row],[Phone number available]],0)</f>
        <v>0.38037865748709121</v>
      </c>
      <c r="AO765" s="98">
        <f>Table14[[#This Row],[Phone number available]]/$AT$2</f>
        <v>1.0086805555555556</v>
      </c>
    </row>
    <row r="766" spans="1:41" x14ac:dyDescent="0.35">
      <c r="A766" s="11">
        <v>804</v>
      </c>
      <c r="B766" s="5" t="s">
        <v>311</v>
      </c>
      <c r="C766" s="5" t="s">
        <v>356</v>
      </c>
      <c r="D766" s="5" t="s">
        <v>1091</v>
      </c>
      <c r="E766" s="6">
        <v>39532</v>
      </c>
      <c r="F766" s="7">
        <f t="shared" ca="1" si="90"/>
        <v>17</v>
      </c>
      <c r="G766" s="5">
        <v>10</v>
      </c>
      <c r="H766" s="189" t="str">
        <f>IF(Table14[[#This Row],[No of Employees]]&lt;5,"A. Below 5",IF(Table14[[#This Row],[No of Employees]]&lt;10,"B. 5 to 10",IF(Table14[[#This Row],[No of Employees]]&lt;15,"C. 10 to 15","D. Above 15")))</f>
        <v>C. 10 to 15</v>
      </c>
      <c r="I766" s="57">
        <v>20.152272</v>
      </c>
      <c r="J766" s="34">
        <v>4.779382</v>
      </c>
      <c r="K766" s="34">
        <f t="shared" si="91"/>
        <v>24.931654000000002</v>
      </c>
      <c r="L766" s="67">
        <f t="shared" si="92"/>
        <v>9.1426596419044205E-4</v>
      </c>
      <c r="M766" s="34">
        <v>71.585548000000003</v>
      </c>
      <c r="N766" s="79">
        <f t="shared" si="93"/>
        <v>1.3405979182058365E-3</v>
      </c>
      <c r="O766" s="80">
        <v>2553</v>
      </c>
      <c r="P766" s="68">
        <f>Table14[[#This Row],[Customer Regisered on MB]]/$O$1</f>
        <v>8.6448041950156764E-4</v>
      </c>
      <c r="Q766" s="194">
        <v>68</v>
      </c>
      <c r="R766" s="107">
        <v>150</v>
      </c>
      <c r="S766" s="107">
        <v>14</v>
      </c>
      <c r="T766" s="107">
        <v>5</v>
      </c>
      <c r="U766" s="195">
        <v>0</v>
      </c>
      <c r="V766" s="16">
        <f>SUM(Table14[[#This Row],[MB Registration]:[Standalone upsell + Rnwl]])</f>
        <v>237</v>
      </c>
      <c r="W766" s="8">
        <v>244</v>
      </c>
      <c r="X766" s="9">
        <f t="shared" si="94"/>
        <v>-2.9535864978903037E-2</v>
      </c>
      <c r="Y766" s="8">
        <f t="shared" si="95"/>
        <v>-7</v>
      </c>
      <c r="Z766" s="42" t="str">
        <f t="shared" si="96"/>
        <v>C. 100-250</v>
      </c>
      <c r="AA766" s="197">
        <v>244</v>
      </c>
      <c r="AB766" s="85">
        <f>IFERROR(Table14[[#This Row],[Phone number available]]/Table14[[#This Row],[Distinct leads]],0)</f>
        <v>1</v>
      </c>
      <c r="AC766" s="84">
        <v>112</v>
      </c>
      <c r="AD766" s="100">
        <f>IFERROR(Table14[[#This Row],[Email available]]/Table14[[#This Row],[Distinct leads]],0)</f>
        <v>0.45901639344262296</v>
      </c>
      <c r="AE766" s="81">
        <v>28</v>
      </c>
      <c r="AF766" s="102">
        <f>IFERROR(Table14[[#This Row],[HNI (as per customer segmentation)]]/Table14[[#This Row],[Phone number available]],0)</f>
        <v>0.11475409836065574</v>
      </c>
      <c r="AG766" s="18">
        <v>106</v>
      </c>
      <c r="AH766" s="9">
        <f>IFERROR(Table14[[#This Row],[MB Registered]]/Table14[[#This Row],[Phone number available]],0)</f>
        <v>0.4344262295081967</v>
      </c>
      <c r="AI766" s="18">
        <v>45</v>
      </c>
      <c r="AJ766" s="9">
        <f>IFERROR(Table14[[#This Row],[IB Registered]]/Table14[[#This Row],[Phone number available]],0)</f>
        <v>0.18442622950819673</v>
      </c>
      <c r="AK766" s="18">
        <v>188</v>
      </c>
      <c r="AL766" s="9">
        <f>IFERROR(Table14[[#This Row],[MB Eligible]]/Table14[[#This Row],[Phone number available]],0)</f>
        <v>0.77049180327868849</v>
      </c>
      <c r="AM766" s="18">
        <v>99</v>
      </c>
      <c r="AN766" s="82">
        <f>IFERROR(Table14[[#This Row],[IB Eligible]]/Table14[[#This Row],[Phone number available]],0)</f>
        <v>0.40573770491803279</v>
      </c>
      <c r="AO766" s="98">
        <f>Table14[[#This Row],[Phone number available]]/$AT$2</f>
        <v>0.4236111111111111</v>
      </c>
    </row>
    <row r="767" spans="1:41" x14ac:dyDescent="0.35">
      <c r="A767" s="11">
        <v>805</v>
      </c>
      <c r="B767" s="5" t="s">
        <v>314</v>
      </c>
      <c r="C767" s="5" t="s">
        <v>340</v>
      </c>
      <c r="D767" s="5" t="s">
        <v>1092</v>
      </c>
      <c r="E767" s="6">
        <v>39902</v>
      </c>
      <c r="F767" s="7">
        <f t="shared" ca="1" si="90"/>
        <v>16</v>
      </c>
      <c r="G767" s="5">
        <v>8</v>
      </c>
      <c r="H76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67" s="57">
        <v>12.843989000000001</v>
      </c>
      <c r="J767" s="34">
        <v>2.8032569999999999</v>
      </c>
      <c r="K767" s="34">
        <f t="shared" si="91"/>
        <v>15.647246000000001</v>
      </c>
      <c r="L767" s="67">
        <f t="shared" si="92"/>
        <v>5.7379845120243678E-4</v>
      </c>
      <c r="M767" s="34">
        <v>12.614573999999999</v>
      </c>
      <c r="N767" s="79">
        <f t="shared" si="93"/>
        <v>2.3623583413028381E-4</v>
      </c>
      <c r="O767" s="80">
        <v>5149</v>
      </c>
      <c r="P767" s="68">
        <f>Table14[[#This Row],[Customer Regisered on MB]]/$O$1</f>
        <v>1.7435212220969728E-3</v>
      </c>
      <c r="Q767" s="194">
        <v>32</v>
      </c>
      <c r="R767" s="107">
        <v>61</v>
      </c>
      <c r="S767" s="107">
        <v>15</v>
      </c>
      <c r="T767" s="107">
        <v>1</v>
      </c>
      <c r="U767" s="195">
        <v>0</v>
      </c>
      <c r="V767" s="16">
        <f>SUM(Table14[[#This Row],[MB Registration]:[Standalone upsell + Rnwl]])</f>
        <v>109</v>
      </c>
      <c r="W767" s="8">
        <v>115</v>
      </c>
      <c r="X767" s="9">
        <f t="shared" si="94"/>
        <v>-5.504587155963292E-2</v>
      </c>
      <c r="Y767" s="8">
        <f t="shared" si="95"/>
        <v>-6</v>
      </c>
      <c r="Z767" s="42" t="str">
        <f t="shared" si="96"/>
        <v>C. 100-250</v>
      </c>
      <c r="AA767" s="197">
        <v>115</v>
      </c>
      <c r="AB767" s="85">
        <f>IFERROR(Table14[[#This Row],[Phone number available]]/Table14[[#This Row],[Distinct leads]],0)</f>
        <v>1</v>
      </c>
      <c r="AC767" s="84">
        <v>58</v>
      </c>
      <c r="AD767" s="100">
        <f>IFERROR(Table14[[#This Row],[Email available]]/Table14[[#This Row],[Distinct leads]],0)</f>
        <v>0.5043478260869565</v>
      </c>
      <c r="AE767" s="81">
        <v>9</v>
      </c>
      <c r="AF767" s="102">
        <f>IFERROR(Table14[[#This Row],[HNI (as per customer segmentation)]]/Table14[[#This Row],[Phone number available]],0)</f>
        <v>7.8260869565217397E-2</v>
      </c>
      <c r="AG767" s="18">
        <v>68</v>
      </c>
      <c r="AH767" s="9">
        <f>IFERROR(Table14[[#This Row],[MB Registered]]/Table14[[#This Row],[Phone number available]],0)</f>
        <v>0.59130434782608698</v>
      </c>
      <c r="AI767" s="18">
        <v>15</v>
      </c>
      <c r="AJ767" s="9">
        <f>IFERROR(Table14[[#This Row],[IB Registered]]/Table14[[#This Row],[Phone number available]],0)</f>
        <v>0.13043478260869565</v>
      </c>
      <c r="AK767" s="18">
        <v>93</v>
      </c>
      <c r="AL767" s="9">
        <f>IFERROR(Table14[[#This Row],[MB Eligible]]/Table14[[#This Row],[Phone number available]],0)</f>
        <v>0.80869565217391304</v>
      </c>
      <c r="AM767" s="18">
        <v>50</v>
      </c>
      <c r="AN767" s="82">
        <f>IFERROR(Table14[[#This Row],[IB Eligible]]/Table14[[#This Row],[Phone number available]],0)</f>
        <v>0.43478260869565216</v>
      </c>
      <c r="AO767" s="98">
        <f>Table14[[#This Row],[Phone number available]]/$AT$2</f>
        <v>0.19965277777777779</v>
      </c>
    </row>
    <row r="768" spans="1:41" x14ac:dyDescent="0.35">
      <c r="A768" s="11">
        <v>806</v>
      </c>
      <c r="B768" s="5" t="s">
        <v>213</v>
      </c>
      <c r="C768" s="5" t="s">
        <v>356</v>
      </c>
      <c r="D768" s="5" t="s">
        <v>1093</v>
      </c>
      <c r="E768" s="6">
        <v>40037</v>
      </c>
      <c r="F768" s="7">
        <f t="shared" ca="1" si="90"/>
        <v>15</v>
      </c>
      <c r="G768" s="5">
        <v>5</v>
      </c>
      <c r="H76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68" s="57">
        <v>11.072646000000001</v>
      </c>
      <c r="J768" s="34">
        <v>1.57681</v>
      </c>
      <c r="K768" s="34">
        <f t="shared" si="91"/>
        <v>12.649456000000001</v>
      </c>
      <c r="L768" s="67">
        <f t="shared" si="92"/>
        <v>4.6386682112324249E-4</v>
      </c>
      <c r="M768" s="34">
        <v>21.46762</v>
      </c>
      <c r="N768" s="79">
        <f t="shared" si="93"/>
        <v>4.0202872625678547E-4</v>
      </c>
      <c r="O768" s="80">
        <v>5400</v>
      </c>
      <c r="P768" s="68">
        <f>Table14[[#This Row],[Customer Regisered on MB]]/$O$1</f>
        <v>1.8285132257377459E-3</v>
      </c>
      <c r="Q768" s="194">
        <v>19</v>
      </c>
      <c r="R768" s="107">
        <v>156</v>
      </c>
      <c r="S768" s="107">
        <v>12</v>
      </c>
      <c r="T768" s="107">
        <v>14</v>
      </c>
      <c r="U768" s="195">
        <v>0</v>
      </c>
      <c r="V768" s="16">
        <f>SUM(Table14[[#This Row],[MB Registration]:[Standalone upsell + Rnwl]])</f>
        <v>201</v>
      </c>
      <c r="W768" s="8">
        <v>197</v>
      </c>
      <c r="X768" s="9">
        <f t="shared" si="94"/>
        <v>1.9900497512437831E-2</v>
      </c>
      <c r="Y768" s="8">
        <f t="shared" si="95"/>
        <v>4</v>
      </c>
      <c r="Z768" s="42" t="str">
        <f t="shared" si="96"/>
        <v>C. 100-250</v>
      </c>
      <c r="AA768" s="197">
        <v>197</v>
      </c>
      <c r="AB768" s="85">
        <f>IFERROR(Table14[[#This Row],[Phone number available]]/Table14[[#This Row],[Distinct leads]],0)</f>
        <v>1</v>
      </c>
      <c r="AC768" s="84">
        <v>124</v>
      </c>
      <c r="AD768" s="100">
        <f>IFERROR(Table14[[#This Row],[Email available]]/Table14[[#This Row],[Distinct leads]],0)</f>
        <v>0.62944162436548223</v>
      </c>
      <c r="AE768" s="81">
        <v>6</v>
      </c>
      <c r="AF768" s="102">
        <f>IFERROR(Table14[[#This Row],[HNI (as per customer segmentation)]]/Table14[[#This Row],[Phone number available]],0)</f>
        <v>3.0456852791878174E-2</v>
      </c>
      <c r="AG768" s="18">
        <v>132</v>
      </c>
      <c r="AH768" s="9">
        <f>IFERROR(Table14[[#This Row],[MB Registered]]/Table14[[#This Row],[Phone number available]],0)</f>
        <v>0.67005076142131981</v>
      </c>
      <c r="AI768" s="18">
        <v>59</v>
      </c>
      <c r="AJ768" s="9">
        <f>IFERROR(Table14[[#This Row],[IB Registered]]/Table14[[#This Row],[Phone number available]],0)</f>
        <v>0.29949238578680204</v>
      </c>
      <c r="AK768" s="18">
        <v>147</v>
      </c>
      <c r="AL768" s="9">
        <f>IFERROR(Table14[[#This Row],[MB Eligible]]/Table14[[#This Row],[Phone number available]],0)</f>
        <v>0.74619289340101524</v>
      </c>
      <c r="AM768" s="18">
        <v>107</v>
      </c>
      <c r="AN768" s="82">
        <f>IFERROR(Table14[[#This Row],[IB Eligible]]/Table14[[#This Row],[Phone number available]],0)</f>
        <v>0.54314720812182737</v>
      </c>
      <c r="AO768" s="98">
        <f>Table14[[#This Row],[Phone number available]]/$AT$2</f>
        <v>0.3420138888888889</v>
      </c>
    </row>
    <row r="769" spans="1:41" x14ac:dyDescent="0.35">
      <c r="A769" s="11">
        <v>807</v>
      </c>
      <c r="B769" s="5" t="s">
        <v>311</v>
      </c>
      <c r="C769" s="5" t="s">
        <v>356</v>
      </c>
      <c r="D769" s="5" t="s">
        <v>1094</v>
      </c>
      <c r="E769" s="6">
        <v>40116</v>
      </c>
      <c r="F769" s="7">
        <f t="shared" ca="1" si="90"/>
        <v>15</v>
      </c>
      <c r="G769" s="5">
        <v>8</v>
      </c>
      <c r="H76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69" s="57">
        <v>14.93</v>
      </c>
      <c r="J769" s="34">
        <v>3.2270989999999999</v>
      </c>
      <c r="K769" s="34">
        <f t="shared" si="91"/>
        <v>18.157098999999999</v>
      </c>
      <c r="L769" s="67">
        <f t="shared" si="92"/>
        <v>6.6583699678073147E-4</v>
      </c>
      <c r="M769" s="34">
        <v>18.261782</v>
      </c>
      <c r="N769" s="79">
        <f t="shared" si="93"/>
        <v>3.4199231012283117E-4</v>
      </c>
      <c r="O769" s="80">
        <v>2436</v>
      </c>
      <c r="P769" s="68">
        <f>Table14[[#This Row],[Customer Regisered on MB]]/$O$1</f>
        <v>8.2486263294391645E-4</v>
      </c>
      <c r="Q769" s="194">
        <v>77</v>
      </c>
      <c r="R769" s="107">
        <v>104</v>
      </c>
      <c r="S769" s="107">
        <v>30</v>
      </c>
      <c r="T769" s="107">
        <v>7</v>
      </c>
      <c r="U769" s="195">
        <v>0</v>
      </c>
      <c r="V769" s="16">
        <f>SUM(Table14[[#This Row],[MB Registration]:[Standalone upsell + Rnwl]])</f>
        <v>218</v>
      </c>
      <c r="W769" s="8">
        <v>222</v>
      </c>
      <c r="X769" s="9">
        <f t="shared" si="94"/>
        <v>-1.8348623853210899E-2</v>
      </c>
      <c r="Y769" s="8">
        <f t="shared" si="95"/>
        <v>-4</v>
      </c>
      <c r="Z769" s="42" t="str">
        <f t="shared" si="96"/>
        <v>C. 100-250</v>
      </c>
      <c r="AA769" s="197">
        <v>222</v>
      </c>
      <c r="AB769" s="85">
        <f>IFERROR(Table14[[#This Row],[Phone number available]]/Table14[[#This Row],[Distinct leads]],0)</f>
        <v>1</v>
      </c>
      <c r="AC769" s="84">
        <v>55</v>
      </c>
      <c r="AD769" s="100">
        <f>IFERROR(Table14[[#This Row],[Email available]]/Table14[[#This Row],[Distinct leads]],0)</f>
        <v>0.24774774774774774</v>
      </c>
      <c r="AE769" s="81">
        <v>19</v>
      </c>
      <c r="AF769" s="102">
        <f>IFERROR(Table14[[#This Row],[HNI (as per customer segmentation)]]/Table14[[#This Row],[Phone number available]],0)</f>
        <v>8.5585585585585586E-2</v>
      </c>
      <c r="AG769" s="18">
        <v>78</v>
      </c>
      <c r="AH769" s="9">
        <f>IFERROR(Table14[[#This Row],[MB Registered]]/Table14[[#This Row],[Phone number available]],0)</f>
        <v>0.35135135135135137</v>
      </c>
      <c r="AI769" s="18">
        <v>37</v>
      </c>
      <c r="AJ769" s="9">
        <f>IFERROR(Table14[[#This Row],[IB Registered]]/Table14[[#This Row],[Phone number available]],0)</f>
        <v>0.16666666666666666</v>
      </c>
      <c r="AK769" s="18">
        <v>191</v>
      </c>
      <c r="AL769" s="9">
        <f>IFERROR(Table14[[#This Row],[MB Eligible]]/Table14[[#This Row],[Phone number available]],0)</f>
        <v>0.86036036036036034</v>
      </c>
      <c r="AM769" s="18">
        <v>66</v>
      </c>
      <c r="AN769" s="82">
        <f>IFERROR(Table14[[#This Row],[IB Eligible]]/Table14[[#This Row],[Phone number available]],0)</f>
        <v>0.29729729729729731</v>
      </c>
      <c r="AO769" s="98">
        <f>Table14[[#This Row],[Phone number available]]/$AT$2</f>
        <v>0.38541666666666669</v>
      </c>
    </row>
    <row r="770" spans="1:41" x14ac:dyDescent="0.35">
      <c r="A770" s="11">
        <v>808</v>
      </c>
      <c r="B770" s="5" t="s">
        <v>179</v>
      </c>
      <c r="C770" s="5" t="s">
        <v>343</v>
      </c>
      <c r="D770" s="5" t="s">
        <v>1095</v>
      </c>
      <c r="E770" s="6">
        <v>40625</v>
      </c>
      <c r="F770" s="7">
        <f t="shared" ca="1" si="90"/>
        <v>14</v>
      </c>
      <c r="G770" s="5">
        <v>7</v>
      </c>
      <c r="H77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70" s="57">
        <v>18.915955</v>
      </c>
      <c r="J770" s="34">
        <v>3.3267069999999999</v>
      </c>
      <c r="K770" s="34">
        <f t="shared" si="91"/>
        <v>22.242661999999999</v>
      </c>
      <c r="L770" s="67">
        <f t="shared" si="92"/>
        <v>8.1565823188433891E-4</v>
      </c>
      <c r="M770" s="34">
        <v>25.183824999999999</v>
      </c>
      <c r="N770" s="79">
        <f t="shared" si="93"/>
        <v>4.7162289471416906E-4</v>
      </c>
      <c r="O770" s="80">
        <v>3394</v>
      </c>
      <c r="P770" s="68">
        <f>Table14[[#This Row],[Customer Regisered on MB]]/$O$1</f>
        <v>1.1492544237322055E-3</v>
      </c>
      <c r="Q770" s="194">
        <v>108</v>
      </c>
      <c r="R770" s="107">
        <v>119</v>
      </c>
      <c r="S770" s="107">
        <v>8</v>
      </c>
      <c r="T770" s="107">
        <v>17</v>
      </c>
      <c r="U770" s="195">
        <v>0</v>
      </c>
      <c r="V770" s="16">
        <f>SUM(Table14[[#This Row],[MB Registration]:[Standalone upsell + Rnwl]])</f>
        <v>252</v>
      </c>
      <c r="W770" s="8">
        <v>250</v>
      </c>
      <c r="X770" s="9">
        <f t="shared" si="94"/>
        <v>7.9365079365079083E-3</v>
      </c>
      <c r="Y770" s="8">
        <f t="shared" si="95"/>
        <v>2</v>
      </c>
      <c r="Z770" s="42" t="str">
        <f t="shared" si="96"/>
        <v>D. 240-500</v>
      </c>
      <c r="AA770" s="197">
        <v>250</v>
      </c>
      <c r="AB770" s="85">
        <f>IFERROR(Table14[[#This Row],[Phone number available]]/Table14[[#This Row],[Distinct leads]],0)</f>
        <v>1</v>
      </c>
      <c r="AC770" s="84">
        <v>102</v>
      </c>
      <c r="AD770" s="100">
        <f>IFERROR(Table14[[#This Row],[Email available]]/Table14[[#This Row],[Distinct leads]],0)</f>
        <v>0.40799999999999997</v>
      </c>
      <c r="AE770" s="81">
        <v>5</v>
      </c>
      <c r="AF770" s="102">
        <f>IFERROR(Table14[[#This Row],[HNI (as per customer segmentation)]]/Table14[[#This Row],[Phone number available]],0)</f>
        <v>0.02</v>
      </c>
      <c r="AG770" s="18">
        <v>80</v>
      </c>
      <c r="AH770" s="9">
        <f>IFERROR(Table14[[#This Row],[MB Registered]]/Table14[[#This Row],[Phone number available]],0)</f>
        <v>0.32</v>
      </c>
      <c r="AI770" s="18">
        <v>24</v>
      </c>
      <c r="AJ770" s="9">
        <f>IFERROR(Table14[[#This Row],[IB Registered]]/Table14[[#This Row],[Phone number available]],0)</f>
        <v>9.6000000000000002E-2</v>
      </c>
      <c r="AK770" s="18">
        <v>200</v>
      </c>
      <c r="AL770" s="9">
        <f>IFERROR(Table14[[#This Row],[MB Eligible]]/Table14[[#This Row],[Phone number available]],0)</f>
        <v>0.8</v>
      </c>
      <c r="AM770" s="18">
        <v>75</v>
      </c>
      <c r="AN770" s="82">
        <f>IFERROR(Table14[[#This Row],[IB Eligible]]/Table14[[#This Row],[Phone number available]],0)</f>
        <v>0.3</v>
      </c>
      <c r="AO770" s="98">
        <f>Table14[[#This Row],[Phone number available]]/$AT$2</f>
        <v>0.43402777777777779</v>
      </c>
    </row>
    <row r="771" spans="1:41" x14ac:dyDescent="0.35">
      <c r="A771" s="11">
        <v>809</v>
      </c>
      <c r="B771" s="5" t="s">
        <v>190</v>
      </c>
      <c r="C771" s="5" t="s">
        <v>175</v>
      </c>
      <c r="D771" s="5" t="s">
        <v>216</v>
      </c>
      <c r="E771" s="6">
        <v>41694</v>
      </c>
      <c r="F771" s="7">
        <f t="shared" ca="1" si="90"/>
        <v>11</v>
      </c>
      <c r="G771" s="5">
        <v>5</v>
      </c>
      <c r="H77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71" s="57">
        <v>24.940902999999999</v>
      </c>
      <c r="J771" s="34">
        <v>1.1587130000000001</v>
      </c>
      <c r="K771" s="34">
        <f t="shared" si="91"/>
        <v>26.099615999999997</v>
      </c>
      <c r="L771" s="67">
        <f t="shared" ref="L771:L802" si="97">K771/$K$1</f>
        <v>9.5709617128652137E-4</v>
      </c>
      <c r="M771" s="34">
        <v>21.050988</v>
      </c>
      <c r="N771" s="79">
        <f t="shared" ref="N771:N802" si="98">M771/$M$1</f>
        <v>3.9422636939199021E-4</v>
      </c>
      <c r="O771" s="80">
        <v>3703</v>
      </c>
      <c r="P771" s="68">
        <f>Table14[[#This Row],[Customer Regisered on MB]]/$O$1</f>
        <v>1.253886013871643E-3</v>
      </c>
      <c r="Q771" s="194">
        <v>201</v>
      </c>
      <c r="R771" s="107">
        <v>165</v>
      </c>
      <c r="S771" s="107">
        <v>10</v>
      </c>
      <c r="T771" s="107">
        <v>8</v>
      </c>
      <c r="U771" s="195">
        <v>0</v>
      </c>
      <c r="V771" s="16">
        <f>SUM(Table14[[#This Row],[MB Registration]:[Standalone upsell + Rnwl]])</f>
        <v>384</v>
      </c>
      <c r="W771" s="8">
        <v>391</v>
      </c>
      <c r="X771" s="9">
        <f t="shared" si="94"/>
        <v>-1.8229166666666741E-2</v>
      </c>
      <c r="Y771" s="8">
        <f t="shared" si="95"/>
        <v>-7</v>
      </c>
      <c r="Z771" s="42" t="str">
        <f t="shared" si="96"/>
        <v>D. 240-500</v>
      </c>
      <c r="AA771" s="197">
        <v>391</v>
      </c>
      <c r="AB771" s="85">
        <f>IFERROR(Table14[[#This Row],[Phone number available]]/Table14[[#This Row],[Distinct leads]],0)</f>
        <v>1</v>
      </c>
      <c r="AC771" s="84">
        <v>126</v>
      </c>
      <c r="AD771" s="100">
        <f>IFERROR(Table14[[#This Row],[Email available]]/Table14[[#This Row],[Distinct leads]],0)</f>
        <v>0.32225063938618925</v>
      </c>
      <c r="AE771" s="81">
        <v>10</v>
      </c>
      <c r="AF771" s="102">
        <f>IFERROR(Table14[[#This Row],[HNI (as per customer segmentation)]]/Table14[[#This Row],[Phone number available]],0)</f>
        <v>2.557544757033248E-2</v>
      </c>
      <c r="AG771" s="18">
        <v>81</v>
      </c>
      <c r="AH771" s="9">
        <f>IFERROR(Table14[[#This Row],[MB Registered]]/Table14[[#This Row],[Phone number available]],0)</f>
        <v>0.20716112531969311</v>
      </c>
      <c r="AI771" s="18">
        <v>19</v>
      </c>
      <c r="AJ771" s="9">
        <f>IFERROR(Table14[[#This Row],[IB Registered]]/Table14[[#This Row],[Phone number available]],0)</f>
        <v>4.859335038363171E-2</v>
      </c>
      <c r="AK771" s="18">
        <v>335</v>
      </c>
      <c r="AL771" s="9">
        <f>IFERROR(Table14[[#This Row],[MB Eligible]]/Table14[[#This Row],[Phone number available]],0)</f>
        <v>0.85677749360613809</v>
      </c>
      <c r="AM771" s="18">
        <v>102</v>
      </c>
      <c r="AN771" s="82">
        <f>IFERROR(Table14[[#This Row],[IB Eligible]]/Table14[[#This Row],[Phone number available]],0)</f>
        <v>0.2608695652173913</v>
      </c>
      <c r="AO771" s="98">
        <f>Table14[[#This Row],[Phone number available]]/$AT$2</f>
        <v>0.67881944444444442</v>
      </c>
    </row>
    <row r="772" spans="1:41" x14ac:dyDescent="0.35">
      <c r="A772" s="11">
        <v>810</v>
      </c>
      <c r="B772" s="5" t="s">
        <v>181</v>
      </c>
      <c r="C772" s="5" t="s">
        <v>175</v>
      </c>
      <c r="D772" s="5" t="s">
        <v>1096</v>
      </c>
      <c r="E772" s="6">
        <v>41725</v>
      </c>
      <c r="F772" s="7">
        <f t="shared" ca="1" si="90"/>
        <v>11</v>
      </c>
      <c r="G772" s="5">
        <v>5</v>
      </c>
      <c r="H77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72" s="57">
        <v>11.081359000000001</v>
      </c>
      <c r="J772" s="34">
        <v>1.777479</v>
      </c>
      <c r="K772" s="34">
        <f t="shared" si="91"/>
        <v>12.858838</v>
      </c>
      <c r="L772" s="67">
        <f t="shared" si="97"/>
        <v>4.7154504560502467E-4</v>
      </c>
      <c r="M772" s="34">
        <v>16.185507999999999</v>
      </c>
      <c r="N772" s="79">
        <f t="shared" si="98"/>
        <v>3.0310948139845081E-4</v>
      </c>
      <c r="O772" s="80">
        <v>1703</v>
      </c>
      <c r="P772" s="68">
        <f>Table14[[#This Row],[Customer Regisered on MB]]/$O$1</f>
        <v>5.766588932280335E-4</v>
      </c>
      <c r="Q772" s="194">
        <v>41</v>
      </c>
      <c r="R772" s="107">
        <v>129</v>
      </c>
      <c r="S772" s="107">
        <v>22</v>
      </c>
      <c r="T772" s="107">
        <v>3</v>
      </c>
      <c r="U772" s="195">
        <v>0</v>
      </c>
      <c r="V772" s="16">
        <f>SUM(Table14[[#This Row],[MB Registration]:[Standalone upsell + Rnwl]])</f>
        <v>195</v>
      </c>
      <c r="W772" s="8">
        <v>194</v>
      </c>
      <c r="X772" s="9">
        <f t="shared" si="94"/>
        <v>5.12820512820511E-3</v>
      </c>
      <c r="Y772" s="8">
        <f t="shared" si="95"/>
        <v>1</v>
      </c>
      <c r="Z772" s="42" t="str">
        <f t="shared" si="96"/>
        <v>C. 100-250</v>
      </c>
      <c r="AA772" s="197">
        <v>194</v>
      </c>
      <c r="AB772" s="85">
        <f>IFERROR(Table14[[#This Row],[Phone number available]]/Table14[[#This Row],[Distinct leads]],0)</f>
        <v>1</v>
      </c>
      <c r="AC772" s="84">
        <v>90</v>
      </c>
      <c r="AD772" s="100">
        <f>IFERROR(Table14[[#This Row],[Email available]]/Table14[[#This Row],[Distinct leads]],0)</f>
        <v>0.46391752577319589</v>
      </c>
      <c r="AE772" s="81">
        <v>4</v>
      </c>
      <c r="AF772" s="102">
        <f>IFERROR(Table14[[#This Row],[HNI (as per customer segmentation)]]/Table14[[#This Row],[Phone number available]],0)</f>
        <v>2.0618556701030927E-2</v>
      </c>
      <c r="AG772" s="18">
        <v>115</v>
      </c>
      <c r="AH772" s="9">
        <f>IFERROR(Table14[[#This Row],[MB Registered]]/Table14[[#This Row],[Phone number available]],0)</f>
        <v>0.59278350515463918</v>
      </c>
      <c r="AI772" s="18">
        <v>27</v>
      </c>
      <c r="AJ772" s="9">
        <f>IFERROR(Table14[[#This Row],[IB Registered]]/Table14[[#This Row],[Phone number available]],0)</f>
        <v>0.13917525773195877</v>
      </c>
      <c r="AK772" s="18">
        <v>172</v>
      </c>
      <c r="AL772" s="9">
        <f>IFERROR(Table14[[#This Row],[MB Eligible]]/Table14[[#This Row],[Phone number available]],0)</f>
        <v>0.88659793814432986</v>
      </c>
      <c r="AM772" s="18">
        <v>90</v>
      </c>
      <c r="AN772" s="82">
        <f>IFERROR(Table14[[#This Row],[IB Eligible]]/Table14[[#This Row],[Phone number available]],0)</f>
        <v>0.46391752577319589</v>
      </c>
      <c r="AO772" s="98">
        <f>Table14[[#This Row],[Phone number available]]/$AT$2</f>
        <v>0.33680555555555558</v>
      </c>
    </row>
    <row r="773" spans="1:41" x14ac:dyDescent="0.35">
      <c r="A773" s="11">
        <v>811</v>
      </c>
      <c r="B773" s="5" t="s">
        <v>184</v>
      </c>
      <c r="C773" s="5" t="s">
        <v>343</v>
      </c>
      <c r="D773" s="5" t="s">
        <v>1097</v>
      </c>
      <c r="E773" s="6">
        <v>41764</v>
      </c>
      <c r="F773" s="7">
        <f t="shared" ca="1" si="90"/>
        <v>11</v>
      </c>
      <c r="G773" s="5">
        <v>3</v>
      </c>
      <c r="H773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773" s="57">
        <v>6.5423039999999997</v>
      </c>
      <c r="J773" s="34">
        <v>1.478E-2</v>
      </c>
      <c r="K773" s="34">
        <f t="shared" si="91"/>
        <v>6.5570839999999997</v>
      </c>
      <c r="L773" s="67">
        <f t="shared" si="97"/>
        <v>2.4045411209130851E-4</v>
      </c>
      <c r="M773" s="34">
        <v>5.4337520000000001</v>
      </c>
      <c r="N773" s="79">
        <f t="shared" si="98"/>
        <v>1.0175903967720971E-4</v>
      </c>
      <c r="O773" s="80">
        <v>610</v>
      </c>
      <c r="P773" s="68">
        <f>Table14[[#This Row],[Customer Regisered on MB]]/$O$1</f>
        <v>2.0655427179630092E-4</v>
      </c>
      <c r="Q773" s="194">
        <v>16</v>
      </c>
      <c r="R773" s="107">
        <v>39</v>
      </c>
      <c r="S773" s="107">
        <v>0</v>
      </c>
      <c r="T773" s="107">
        <v>1</v>
      </c>
      <c r="U773" s="195">
        <v>0</v>
      </c>
      <c r="V773" s="16">
        <f>SUM(Table14[[#This Row],[MB Registration]:[Standalone upsell + Rnwl]])</f>
        <v>56</v>
      </c>
      <c r="W773" s="8">
        <v>57</v>
      </c>
      <c r="X773" s="9">
        <f t="shared" si="94"/>
        <v>-1.7857142857142794E-2</v>
      </c>
      <c r="Y773" s="8">
        <f t="shared" si="95"/>
        <v>-1</v>
      </c>
      <c r="Z773" s="42" t="str">
        <f t="shared" si="96"/>
        <v>B. 50-100</v>
      </c>
      <c r="AA773" s="197">
        <v>57</v>
      </c>
      <c r="AB773" s="85">
        <f>IFERROR(Table14[[#This Row],[Phone number available]]/Table14[[#This Row],[Distinct leads]],0)</f>
        <v>1</v>
      </c>
      <c r="AC773" s="84">
        <v>10</v>
      </c>
      <c r="AD773" s="100">
        <f>IFERROR(Table14[[#This Row],[Email available]]/Table14[[#This Row],[Distinct leads]],0)</f>
        <v>0.17543859649122806</v>
      </c>
      <c r="AE773" s="81">
        <v>1</v>
      </c>
      <c r="AF773" s="102">
        <f>IFERROR(Table14[[#This Row],[HNI (as per customer segmentation)]]/Table14[[#This Row],[Phone number available]],0)</f>
        <v>1.7543859649122806E-2</v>
      </c>
      <c r="AG773" s="18">
        <v>20</v>
      </c>
      <c r="AH773" s="9">
        <f>IFERROR(Table14[[#This Row],[MB Registered]]/Table14[[#This Row],[Phone number available]],0)</f>
        <v>0.35087719298245612</v>
      </c>
      <c r="AI773" s="18">
        <v>4</v>
      </c>
      <c r="AJ773" s="9">
        <f>IFERROR(Table14[[#This Row],[IB Registered]]/Table14[[#This Row],[Phone number available]],0)</f>
        <v>7.0175438596491224E-2</v>
      </c>
      <c r="AK773" s="18">
        <v>47</v>
      </c>
      <c r="AL773" s="9">
        <f>IFERROR(Table14[[#This Row],[MB Eligible]]/Table14[[#This Row],[Phone number available]],0)</f>
        <v>0.82456140350877194</v>
      </c>
      <c r="AM773" s="18">
        <v>9</v>
      </c>
      <c r="AN773" s="82">
        <f>IFERROR(Table14[[#This Row],[IB Eligible]]/Table14[[#This Row],[Phone number available]],0)</f>
        <v>0.15789473684210525</v>
      </c>
      <c r="AO773" s="98">
        <f>Table14[[#This Row],[Phone number available]]/$AT$2</f>
        <v>9.8958333333333329E-2</v>
      </c>
    </row>
    <row r="774" spans="1:41" x14ac:dyDescent="0.35">
      <c r="A774" s="11">
        <v>812</v>
      </c>
      <c r="B774" s="5" t="s">
        <v>314</v>
      </c>
      <c r="C774" s="5" t="s">
        <v>340</v>
      </c>
      <c r="D774" s="5" t="s">
        <v>1098</v>
      </c>
      <c r="E774" s="6">
        <v>41997</v>
      </c>
      <c r="F774" s="7">
        <f t="shared" ca="1" si="90"/>
        <v>10</v>
      </c>
      <c r="G774" s="5">
        <v>5</v>
      </c>
      <c r="H77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74" s="57">
        <v>7.3413089999999999</v>
      </c>
      <c r="J774" s="34">
        <v>1.8032250000000001</v>
      </c>
      <c r="K774" s="34">
        <f t="shared" si="91"/>
        <v>9.1445340000000002</v>
      </c>
      <c r="L774" s="67">
        <f t="shared" si="97"/>
        <v>3.3533820879201516E-4</v>
      </c>
      <c r="M774" s="34">
        <v>9.8072090000000003</v>
      </c>
      <c r="N774" s="79">
        <f t="shared" si="98"/>
        <v>1.8366170737157091E-4</v>
      </c>
      <c r="O774" s="80">
        <v>2416</v>
      </c>
      <c r="P774" s="68">
        <f>Table14[[#This Row],[Customer Regisered on MB]]/$O$1</f>
        <v>8.1809036173748041E-4</v>
      </c>
      <c r="Q774" s="194">
        <v>22</v>
      </c>
      <c r="R774" s="107">
        <v>34</v>
      </c>
      <c r="S774" s="107">
        <v>10</v>
      </c>
      <c r="T774" s="107">
        <v>2</v>
      </c>
      <c r="U774" s="195">
        <v>0</v>
      </c>
      <c r="V774" s="16">
        <f>SUM(Table14[[#This Row],[MB Registration]:[Standalone upsell + Rnwl]])</f>
        <v>68</v>
      </c>
      <c r="W774" s="8">
        <v>69</v>
      </c>
      <c r="X774" s="9">
        <f t="shared" si="94"/>
        <v>-1.4705882352941124E-2</v>
      </c>
      <c r="Y774" s="8">
        <f t="shared" si="95"/>
        <v>-1</v>
      </c>
      <c r="Z774" s="42" t="str">
        <f t="shared" si="96"/>
        <v>B. 50-100</v>
      </c>
      <c r="AA774" s="197">
        <v>69</v>
      </c>
      <c r="AB774" s="85">
        <f>IFERROR(Table14[[#This Row],[Phone number available]]/Table14[[#This Row],[Distinct leads]],0)</f>
        <v>1</v>
      </c>
      <c r="AC774" s="84">
        <v>29</v>
      </c>
      <c r="AD774" s="100">
        <f>IFERROR(Table14[[#This Row],[Email available]]/Table14[[#This Row],[Distinct leads]],0)</f>
        <v>0.42028985507246375</v>
      </c>
      <c r="AE774" s="81">
        <v>3</v>
      </c>
      <c r="AF774" s="102">
        <f>IFERROR(Table14[[#This Row],[HNI (as per customer segmentation)]]/Table14[[#This Row],[Phone number available]],0)</f>
        <v>4.3478260869565216E-2</v>
      </c>
      <c r="AG774" s="18">
        <v>30</v>
      </c>
      <c r="AH774" s="9">
        <f>IFERROR(Table14[[#This Row],[MB Registered]]/Table14[[#This Row],[Phone number available]],0)</f>
        <v>0.43478260869565216</v>
      </c>
      <c r="AI774" s="18">
        <v>17</v>
      </c>
      <c r="AJ774" s="9">
        <f>IFERROR(Table14[[#This Row],[IB Registered]]/Table14[[#This Row],[Phone number available]],0)</f>
        <v>0.24637681159420291</v>
      </c>
      <c r="AK774" s="18">
        <v>57</v>
      </c>
      <c r="AL774" s="9">
        <f>IFERROR(Table14[[#This Row],[MB Eligible]]/Table14[[#This Row],[Phone number available]],0)</f>
        <v>0.82608695652173914</v>
      </c>
      <c r="AM774" s="18">
        <v>30</v>
      </c>
      <c r="AN774" s="82">
        <f>IFERROR(Table14[[#This Row],[IB Eligible]]/Table14[[#This Row],[Phone number available]],0)</f>
        <v>0.43478260869565216</v>
      </c>
      <c r="AO774" s="98">
        <f>Table14[[#This Row],[Phone number available]]/$AT$2</f>
        <v>0.11979166666666667</v>
      </c>
    </row>
    <row r="775" spans="1:41" x14ac:dyDescent="0.35">
      <c r="A775" s="11">
        <v>813</v>
      </c>
      <c r="B775" s="5" t="s">
        <v>314</v>
      </c>
      <c r="C775" s="5" t="s">
        <v>340</v>
      </c>
      <c r="D775" s="5" t="s">
        <v>1099</v>
      </c>
      <c r="E775" s="6">
        <v>42058</v>
      </c>
      <c r="F775" s="7">
        <f t="shared" ca="1" si="90"/>
        <v>10</v>
      </c>
      <c r="G775" s="5">
        <v>7</v>
      </c>
      <c r="H77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75" s="57">
        <v>9.8011870000000005</v>
      </c>
      <c r="J775" s="34">
        <v>1.3961939999999999</v>
      </c>
      <c r="K775" s="34">
        <f t="shared" si="91"/>
        <v>11.197381</v>
      </c>
      <c r="L775" s="67">
        <f t="shared" si="97"/>
        <v>4.1061793719633427E-4</v>
      </c>
      <c r="M775" s="34">
        <v>11.28342</v>
      </c>
      <c r="N775" s="79">
        <f t="shared" si="98"/>
        <v>2.1130702753357561E-4</v>
      </c>
      <c r="O775" s="80">
        <v>3920</v>
      </c>
      <c r="P775" s="68">
        <f>Table14[[#This Row],[Customer Regisered on MB]]/$O$1</f>
        <v>1.3273651564614747E-3</v>
      </c>
      <c r="Q775" s="194">
        <v>17</v>
      </c>
      <c r="R775" s="107">
        <v>77</v>
      </c>
      <c r="S775" s="107">
        <v>6</v>
      </c>
      <c r="T775" s="107">
        <v>2</v>
      </c>
      <c r="U775" s="195">
        <v>0</v>
      </c>
      <c r="V775" s="16">
        <f>SUM(Table14[[#This Row],[MB Registration]:[Standalone upsell + Rnwl]])</f>
        <v>102</v>
      </c>
      <c r="W775" s="8">
        <v>110</v>
      </c>
      <c r="X775" s="9">
        <f t="shared" si="94"/>
        <v>-7.8431372549019551E-2</v>
      </c>
      <c r="Y775" s="8">
        <f t="shared" si="95"/>
        <v>-8</v>
      </c>
      <c r="Z775" s="42" t="str">
        <f t="shared" si="96"/>
        <v>C. 100-250</v>
      </c>
      <c r="AA775" s="197">
        <v>110</v>
      </c>
      <c r="AB775" s="85">
        <f>IFERROR(Table14[[#This Row],[Phone number available]]/Table14[[#This Row],[Distinct leads]],0)</f>
        <v>1</v>
      </c>
      <c r="AC775" s="84">
        <v>50</v>
      </c>
      <c r="AD775" s="100">
        <f>IFERROR(Table14[[#This Row],[Email available]]/Table14[[#This Row],[Distinct leads]],0)</f>
        <v>0.45454545454545453</v>
      </c>
      <c r="AE775" s="81">
        <v>3</v>
      </c>
      <c r="AF775" s="102">
        <f>IFERROR(Table14[[#This Row],[HNI (as per customer segmentation)]]/Table14[[#This Row],[Phone number available]],0)</f>
        <v>2.7272727272727271E-2</v>
      </c>
      <c r="AG775" s="18">
        <v>73</v>
      </c>
      <c r="AH775" s="9">
        <f>IFERROR(Table14[[#This Row],[MB Registered]]/Table14[[#This Row],[Phone number available]],0)</f>
        <v>0.66363636363636369</v>
      </c>
      <c r="AI775" s="18">
        <v>23</v>
      </c>
      <c r="AJ775" s="9">
        <f>IFERROR(Table14[[#This Row],[IB Registered]]/Table14[[#This Row],[Phone number available]],0)</f>
        <v>0.20909090909090908</v>
      </c>
      <c r="AK775" s="18">
        <v>86</v>
      </c>
      <c r="AL775" s="9">
        <f>IFERROR(Table14[[#This Row],[MB Eligible]]/Table14[[#This Row],[Phone number available]],0)</f>
        <v>0.78181818181818186</v>
      </c>
      <c r="AM775" s="18">
        <v>43</v>
      </c>
      <c r="AN775" s="82">
        <f>IFERROR(Table14[[#This Row],[IB Eligible]]/Table14[[#This Row],[Phone number available]],0)</f>
        <v>0.39090909090909093</v>
      </c>
      <c r="AO775" s="98">
        <f>Table14[[#This Row],[Phone number available]]/$AT$2</f>
        <v>0.19097222222222221</v>
      </c>
    </row>
    <row r="776" spans="1:41" x14ac:dyDescent="0.35">
      <c r="A776" s="11">
        <v>814</v>
      </c>
      <c r="B776" s="5" t="s">
        <v>184</v>
      </c>
      <c r="C776" s="5" t="s">
        <v>175</v>
      </c>
      <c r="D776" s="5" t="s">
        <v>1100</v>
      </c>
      <c r="E776" s="6">
        <v>42503</v>
      </c>
      <c r="F776" s="7">
        <f t="shared" ca="1" si="90"/>
        <v>9</v>
      </c>
      <c r="G776" s="5">
        <v>4</v>
      </c>
      <c r="H776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776" s="57">
        <v>6.4809609999999997</v>
      </c>
      <c r="J776" s="34">
        <v>1.0689249999999999</v>
      </c>
      <c r="K776" s="34">
        <f t="shared" si="91"/>
        <v>7.5498859999999999</v>
      </c>
      <c r="L776" s="67">
        <f t="shared" si="97"/>
        <v>2.7686104593453443E-4</v>
      </c>
      <c r="M776" s="34">
        <v>9.2203420000000005</v>
      </c>
      <c r="N776" s="79">
        <f t="shared" si="98"/>
        <v>1.7267132313278987E-4</v>
      </c>
      <c r="O776" s="80">
        <v>1699</v>
      </c>
      <c r="P776" s="68">
        <f>Table14[[#This Row],[Customer Regisered on MB]]/$O$1</f>
        <v>5.7530443898674637E-4</v>
      </c>
      <c r="Q776" s="194">
        <v>35</v>
      </c>
      <c r="R776" s="107">
        <v>68</v>
      </c>
      <c r="S776" s="107">
        <v>5</v>
      </c>
      <c r="T776" s="107">
        <v>3</v>
      </c>
      <c r="U776" s="195">
        <v>0</v>
      </c>
      <c r="V776" s="16">
        <f>SUM(Table14[[#This Row],[MB Registration]:[Standalone upsell + Rnwl]])</f>
        <v>111</v>
      </c>
      <c r="W776" s="8">
        <v>108</v>
      </c>
      <c r="X776" s="9">
        <f t="shared" si="94"/>
        <v>2.7027027027026973E-2</v>
      </c>
      <c r="Y776" s="8">
        <f t="shared" si="95"/>
        <v>3</v>
      </c>
      <c r="Z776" s="42" t="str">
        <f t="shared" si="96"/>
        <v>C. 100-250</v>
      </c>
      <c r="AA776" s="197">
        <v>108</v>
      </c>
      <c r="AB776" s="85">
        <f>IFERROR(Table14[[#This Row],[Phone number available]]/Table14[[#This Row],[Distinct leads]],0)</f>
        <v>1</v>
      </c>
      <c r="AC776" s="84">
        <v>28</v>
      </c>
      <c r="AD776" s="100">
        <f>IFERROR(Table14[[#This Row],[Email available]]/Table14[[#This Row],[Distinct leads]],0)</f>
        <v>0.25925925925925924</v>
      </c>
      <c r="AE776" s="81">
        <v>5</v>
      </c>
      <c r="AF776" s="102">
        <f>IFERROR(Table14[[#This Row],[HNI (as per customer segmentation)]]/Table14[[#This Row],[Phone number available]],0)</f>
        <v>4.6296296296296294E-2</v>
      </c>
      <c r="AG776" s="18">
        <v>51</v>
      </c>
      <c r="AH776" s="9">
        <f>IFERROR(Table14[[#This Row],[MB Registered]]/Table14[[#This Row],[Phone number available]],0)</f>
        <v>0.47222222222222221</v>
      </c>
      <c r="AI776" s="18">
        <v>17</v>
      </c>
      <c r="AJ776" s="9">
        <f>IFERROR(Table14[[#This Row],[IB Registered]]/Table14[[#This Row],[Phone number available]],0)</f>
        <v>0.15740740740740741</v>
      </c>
      <c r="AK776" s="18">
        <v>85</v>
      </c>
      <c r="AL776" s="9">
        <f>IFERROR(Table14[[#This Row],[MB Eligible]]/Table14[[#This Row],[Phone number available]],0)</f>
        <v>0.78703703703703709</v>
      </c>
      <c r="AM776" s="18">
        <v>29</v>
      </c>
      <c r="AN776" s="82">
        <f>IFERROR(Table14[[#This Row],[IB Eligible]]/Table14[[#This Row],[Phone number available]],0)</f>
        <v>0.26851851851851855</v>
      </c>
      <c r="AO776" s="98">
        <f>Table14[[#This Row],[Phone number available]]/$AT$2</f>
        <v>0.1875</v>
      </c>
    </row>
    <row r="777" spans="1:41" x14ac:dyDescent="0.35">
      <c r="A777" s="11">
        <v>815</v>
      </c>
      <c r="B777" s="5" t="s">
        <v>312</v>
      </c>
      <c r="C777" s="5" t="s">
        <v>343</v>
      </c>
      <c r="D777" s="5" t="s">
        <v>1101</v>
      </c>
      <c r="E777" s="6">
        <v>42398</v>
      </c>
      <c r="F777" s="7">
        <f t="shared" ca="1" si="90"/>
        <v>9</v>
      </c>
      <c r="G777" s="5">
        <v>6</v>
      </c>
      <c r="H77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77" s="57">
        <v>27.156175999999999</v>
      </c>
      <c r="J777" s="34">
        <v>5.4341749999999998</v>
      </c>
      <c r="K777" s="34">
        <f t="shared" si="91"/>
        <v>32.590350999999998</v>
      </c>
      <c r="L777" s="67">
        <f t="shared" si="97"/>
        <v>1.1951172064364416E-3</v>
      </c>
      <c r="M777" s="34">
        <v>29.550656</v>
      </c>
      <c r="N777" s="79">
        <f t="shared" si="98"/>
        <v>5.5340147588472477E-4</v>
      </c>
      <c r="O777" s="80">
        <v>3605</v>
      </c>
      <c r="P777" s="68">
        <f>Table14[[#This Row],[Customer Regisered on MB]]/$O$1</f>
        <v>1.2207018849601063E-3</v>
      </c>
      <c r="Q777" s="194">
        <v>200</v>
      </c>
      <c r="R777" s="107">
        <v>199</v>
      </c>
      <c r="S777" s="107">
        <v>18</v>
      </c>
      <c r="T777" s="107">
        <v>10</v>
      </c>
      <c r="U777" s="195">
        <v>0</v>
      </c>
      <c r="V777" s="16">
        <f>SUM(Table14[[#This Row],[MB Registration]:[Standalone upsell + Rnwl]])</f>
        <v>427</v>
      </c>
      <c r="W777" s="8">
        <v>430</v>
      </c>
      <c r="X777" s="9">
        <f t="shared" si="94"/>
        <v>-7.0257611241217877E-3</v>
      </c>
      <c r="Y777" s="8">
        <f t="shared" si="95"/>
        <v>-3</v>
      </c>
      <c r="Z777" s="42" t="str">
        <f t="shared" si="96"/>
        <v>D. 240-500</v>
      </c>
      <c r="AA777" s="197">
        <v>429</v>
      </c>
      <c r="AB777" s="85">
        <f>IFERROR(Table14[[#This Row],[Phone number available]]/Table14[[#This Row],[Distinct leads]],0)</f>
        <v>0.99767441860465111</v>
      </c>
      <c r="AC777" s="84">
        <v>188</v>
      </c>
      <c r="AD777" s="100">
        <f>IFERROR(Table14[[#This Row],[Email available]]/Table14[[#This Row],[Distinct leads]],0)</f>
        <v>0.43720930232558142</v>
      </c>
      <c r="AE777" s="81">
        <v>18</v>
      </c>
      <c r="AF777" s="102">
        <f>IFERROR(Table14[[#This Row],[HNI (as per customer segmentation)]]/Table14[[#This Row],[Phone number available]],0)</f>
        <v>4.195804195804196E-2</v>
      </c>
      <c r="AG777" s="18">
        <v>167</v>
      </c>
      <c r="AH777" s="9">
        <f>IFERROR(Table14[[#This Row],[MB Registered]]/Table14[[#This Row],[Phone number available]],0)</f>
        <v>0.38927738927738925</v>
      </c>
      <c r="AI777" s="18">
        <v>69</v>
      </c>
      <c r="AJ777" s="9">
        <f>IFERROR(Table14[[#This Row],[IB Registered]]/Table14[[#This Row],[Phone number available]],0)</f>
        <v>0.16083916083916083</v>
      </c>
      <c r="AK777" s="18">
        <v>366</v>
      </c>
      <c r="AL777" s="9">
        <f>IFERROR(Table14[[#This Row],[MB Eligible]]/Table14[[#This Row],[Phone number available]],0)</f>
        <v>0.85314685314685312</v>
      </c>
      <c r="AM777" s="18">
        <v>180</v>
      </c>
      <c r="AN777" s="82">
        <f>IFERROR(Table14[[#This Row],[IB Eligible]]/Table14[[#This Row],[Phone number available]],0)</f>
        <v>0.41958041958041958</v>
      </c>
      <c r="AO777" s="98">
        <f>Table14[[#This Row],[Phone number available]]/$AT$2</f>
        <v>0.74479166666666663</v>
      </c>
    </row>
    <row r="778" spans="1:41" x14ac:dyDescent="0.35">
      <c r="A778" s="11">
        <v>816</v>
      </c>
      <c r="B778" s="5" t="s">
        <v>188</v>
      </c>
      <c r="C778" s="5" t="s">
        <v>343</v>
      </c>
      <c r="D778" s="5" t="s">
        <v>1102</v>
      </c>
      <c r="E778" s="6">
        <v>42754</v>
      </c>
      <c r="F778" s="7">
        <f t="shared" ca="1" si="90"/>
        <v>8</v>
      </c>
      <c r="G778" s="5">
        <v>3</v>
      </c>
      <c r="H778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778" s="57">
        <v>4.318079</v>
      </c>
      <c r="J778" s="34">
        <v>0.90862799999999999</v>
      </c>
      <c r="K778" s="34">
        <f t="shared" si="91"/>
        <v>5.2267070000000002</v>
      </c>
      <c r="L778" s="67">
        <f t="shared" si="97"/>
        <v>1.9166800224710052E-4</v>
      </c>
      <c r="M778" s="34">
        <v>4.4005179999999999</v>
      </c>
      <c r="N778" s="79">
        <f t="shared" si="98"/>
        <v>8.240944484810413E-5</v>
      </c>
      <c r="O778" s="80">
        <v>1185</v>
      </c>
      <c r="P778" s="68">
        <f>Table14[[#This Row],[Customer Regisered on MB]]/$O$1</f>
        <v>4.0125706898133868E-4</v>
      </c>
      <c r="Q778" s="194">
        <v>17</v>
      </c>
      <c r="R778" s="107">
        <v>35</v>
      </c>
      <c r="S778" s="107">
        <v>0</v>
      </c>
      <c r="T778" s="107">
        <v>2</v>
      </c>
      <c r="U778" s="195">
        <v>0</v>
      </c>
      <c r="V778" s="16">
        <f>SUM(Table14[[#This Row],[MB Registration]:[Standalone upsell + Rnwl]])</f>
        <v>54</v>
      </c>
      <c r="W778" s="8">
        <v>55</v>
      </c>
      <c r="X778" s="9">
        <f t="shared" si="94"/>
        <v>-1.8518518518518601E-2</v>
      </c>
      <c r="Y778" s="8">
        <f t="shared" si="95"/>
        <v>-1</v>
      </c>
      <c r="Z778" s="42" t="str">
        <f t="shared" si="96"/>
        <v>B. 50-100</v>
      </c>
      <c r="AA778" s="197">
        <v>55</v>
      </c>
      <c r="AB778" s="85">
        <f>IFERROR(Table14[[#This Row],[Phone number available]]/Table14[[#This Row],[Distinct leads]],0)</f>
        <v>1</v>
      </c>
      <c r="AC778" s="84">
        <v>8</v>
      </c>
      <c r="AD778" s="100">
        <f>IFERROR(Table14[[#This Row],[Email available]]/Table14[[#This Row],[Distinct leads]],0)</f>
        <v>0.14545454545454545</v>
      </c>
      <c r="AE778" s="81">
        <v>0</v>
      </c>
      <c r="AF778" s="102">
        <f>IFERROR(Table14[[#This Row],[HNI (as per customer segmentation)]]/Table14[[#This Row],[Phone number available]],0)</f>
        <v>0</v>
      </c>
      <c r="AG778" s="18">
        <v>27</v>
      </c>
      <c r="AH778" s="9">
        <f>IFERROR(Table14[[#This Row],[MB Registered]]/Table14[[#This Row],[Phone number available]],0)</f>
        <v>0.49090909090909091</v>
      </c>
      <c r="AI778" s="18">
        <v>2</v>
      </c>
      <c r="AJ778" s="9">
        <f>IFERROR(Table14[[#This Row],[IB Registered]]/Table14[[#This Row],[Phone number available]],0)</f>
        <v>3.6363636363636362E-2</v>
      </c>
      <c r="AK778" s="18">
        <v>48</v>
      </c>
      <c r="AL778" s="9">
        <f>IFERROR(Table14[[#This Row],[MB Eligible]]/Table14[[#This Row],[Phone number available]],0)</f>
        <v>0.87272727272727268</v>
      </c>
      <c r="AM778" s="18">
        <v>7</v>
      </c>
      <c r="AN778" s="82">
        <f>IFERROR(Table14[[#This Row],[IB Eligible]]/Table14[[#This Row],[Phone number available]],0)</f>
        <v>0.12727272727272726</v>
      </c>
      <c r="AO778" s="98">
        <f>Table14[[#This Row],[Phone number available]]/$AT$2</f>
        <v>9.5486111111111105E-2</v>
      </c>
    </row>
    <row r="779" spans="1:41" x14ac:dyDescent="0.35">
      <c r="A779" s="11">
        <v>817</v>
      </c>
      <c r="B779" s="5" t="s">
        <v>311</v>
      </c>
      <c r="C779" s="5" t="s">
        <v>356</v>
      </c>
      <c r="D779" s="5" t="s">
        <v>1103</v>
      </c>
      <c r="E779" s="6">
        <v>42815</v>
      </c>
      <c r="F779" s="7">
        <f t="shared" ca="1" si="90"/>
        <v>8</v>
      </c>
      <c r="G779" s="5">
        <v>4</v>
      </c>
      <c r="H779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779" s="57">
        <v>2.1780949999999999</v>
      </c>
      <c r="J779" s="34">
        <v>0.76594600000000002</v>
      </c>
      <c r="K779" s="34">
        <f t="shared" si="91"/>
        <v>2.9440409999999999</v>
      </c>
      <c r="L779" s="67">
        <f t="shared" si="97"/>
        <v>1.079606063633481E-4</v>
      </c>
      <c r="M779" s="34">
        <v>4.3607019999999999</v>
      </c>
      <c r="N779" s="79">
        <f t="shared" si="98"/>
        <v>8.1663802072396327E-5</v>
      </c>
      <c r="O779" s="80">
        <v>2441</v>
      </c>
      <c r="P779" s="68">
        <f>Table14[[#This Row],[Customer Regisered on MB]]/$O$1</f>
        <v>8.2655570074552549E-4</v>
      </c>
      <c r="Q779" s="194">
        <v>21</v>
      </c>
      <c r="R779" s="107">
        <v>14</v>
      </c>
      <c r="S779" s="107">
        <v>1</v>
      </c>
      <c r="T779" s="107">
        <v>0</v>
      </c>
      <c r="U779" s="195">
        <v>0</v>
      </c>
      <c r="V779" s="16">
        <f>SUM(Table14[[#This Row],[MB Registration]:[Standalone upsell + Rnwl]])</f>
        <v>36</v>
      </c>
      <c r="W779" s="8">
        <v>39</v>
      </c>
      <c r="X779" s="9">
        <f t="shared" si="94"/>
        <v>-8.3333333333333259E-2</v>
      </c>
      <c r="Y779" s="8">
        <f t="shared" si="95"/>
        <v>-3</v>
      </c>
      <c r="Z779" s="42" t="str">
        <f t="shared" si="96"/>
        <v>A. Below 50</v>
      </c>
      <c r="AA779" s="197">
        <v>39</v>
      </c>
      <c r="AB779" s="85">
        <f>IFERROR(Table14[[#This Row],[Phone number available]]/Table14[[#This Row],[Distinct leads]],0)</f>
        <v>1</v>
      </c>
      <c r="AC779" s="84">
        <v>9</v>
      </c>
      <c r="AD779" s="100">
        <f>IFERROR(Table14[[#This Row],[Email available]]/Table14[[#This Row],[Distinct leads]],0)</f>
        <v>0.23076923076923078</v>
      </c>
      <c r="AE779" s="81">
        <v>1</v>
      </c>
      <c r="AF779" s="102">
        <f>IFERROR(Table14[[#This Row],[HNI (as per customer segmentation)]]/Table14[[#This Row],[Phone number available]],0)</f>
        <v>2.564102564102564E-2</v>
      </c>
      <c r="AG779" s="18">
        <v>16</v>
      </c>
      <c r="AH779" s="9">
        <f>IFERROR(Table14[[#This Row],[MB Registered]]/Table14[[#This Row],[Phone number available]],0)</f>
        <v>0.41025641025641024</v>
      </c>
      <c r="AI779" s="18">
        <v>5</v>
      </c>
      <c r="AJ779" s="9">
        <f>IFERROR(Table14[[#This Row],[IB Registered]]/Table14[[#This Row],[Phone number available]],0)</f>
        <v>0.12820512820512819</v>
      </c>
      <c r="AK779" s="18">
        <v>38</v>
      </c>
      <c r="AL779" s="9">
        <f>IFERROR(Table14[[#This Row],[MB Eligible]]/Table14[[#This Row],[Phone number available]],0)</f>
        <v>0.97435897435897434</v>
      </c>
      <c r="AM779" s="18">
        <v>12</v>
      </c>
      <c r="AN779" s="82">
        <f>IFERROR(Table14[[#This Row],[IB Eligible]]/Table14[[#This Row],[Phone number available]],0)</f>
        <v>0.30769230769230771</v>
      </c>
      <c r="AO779" s="98">
        <f>Table14[[#This Row],[Phone number available]]/$AT$2</f>
        <v>6.7708333333333329E-2</v>
      </c>
    </row>
    <row r="780" spans="1:41" x14ac:dyDescent="0.35">
      <c r="A780" s="11">
        <v>818</v>
      </c>
      <c r="B780" s="5" t="s">
        <v>174</v>
      </c>
      <c r="C780" s="5" t="s">
        <v>356</v>
      </c>
      <c r="D780" s="5" t="s">
        <v>1104</v>
      </c>
      <c r="E780" s="6">
        <v>43230</v>
      </c>
      <c r="F780" s="7">
        <f t="shared" ca="1" si="90"/>
        <v>7</v>
      </c>
      <c r="G780" s="5">
        <v>6</v>
      </c>
      <c r="H78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80" s="57">
        <v>6.9007170000000002</v>
      </c>
      <c r="J780" s="34">
        <v>1.2845800000000001</v>
      </c>
      <c r="K780" s="34">
        <f t="shared" si="91"/>
        <v>8.1852970000000003</v>
      </c>
      <c r="L780" s="67">
        <f t="shared" si="97"/>
        <v>3.0016213340238607E-4</v>
      </c>
      <c r="M780" s="34">
        <v>17.270351000000002</v>
      </c>
      <c r="N780" s="79">
        <f t="shared" si="98"/>
        <v>3.2342556904480337E-4</v>
      </c>
      <c r="O780" s="80">
        <v>2088</v>
      </c>
      <c r="P780" s="68">
        <f>Table14[[#This Row],[Customer Regisered on MB]]/$O$1</f>
        <v>7.0702511395192842E-4</v>
      </c>
      <c r="Q780" s="194">
        <v>4</v>
      </c>
      <c r="R780" s="107">
        <v>120</v>
      </c>
      <c r="S780" s="107">
        <v>5</v>
      </c>
      <c r="T780" s="107">
        <v>3</v>
      </c>
      <c r="U780" s="195">
        <v>0</v>
      </c>
      <c r="V780" s="16">
        <f>SUM(Table14[[#This Row],[MB Registration]:[Standalone upsell + Rnwl]])</f>
        <v>132</v>
      </c>
      <c r="W780" s="8">
        <v>132</v>
      </c>
      <c r="X780" s="9">
        <f t="shared" si="94"/>
        <v>0</v>
      </c>
      <c r="Y780" s="8">
        <f t="shared" si="95"/>
        <v>0</v>
      </c>
      <c r="Z780" s="42" t="str">
        <f t="shared" si="96"/>
        <v>C. 100-250</v>
      </c>
      <c r="AA780" s="197">
        <v>132</v>
      </c>
      <c r="AB780" s="85">
        <f>IFERROR(Table14[[#This Row],[Phone number available]]/Table14[[#This Row],[Distinct leads]],0)</f>
        <v>1</v>
      </c>
      <c r="AC780" s="84">
        <v>56</v>
      </c>
      <c r="AD780" s="100">
        <f>IFERROR(Table14[[#This Row],[Email available]]/Table14[[#This Row],[Distinct leads]],0)</f>
        <v>0.42424242424242425</v>
      </c>
      <c r="AE780" s="81">
        <v>8</v>
      </c>
      <c r="AF780" s="102">
        <f>IFERROR(Table14[[#This Row],[HNI (as per customer segmentation)]]/Table14[[#This Row],[Phone number available]],0)</f>
        <v>6.0606060606060608E-2</v>
      </c>
      <c r="AG780" s="18">
        <v>97</v>
      </c>
      <c r="AH780" s="9">
        <f>IFERROR(Table14[[#This Row],[MB Registered]]/Table14[[#This Row],[Phone number available]],0)</f>
        <v>0.73484848484848486</v>
      </c>
      <c r="AI780" s="18">
        <v>25</v>
      </c>
      <c r="AJ780" s="9">
        <f>IFERROR(Table14[[#This Row],[IB Registered]]/Table14[[#This Row],[Phone number available]],0)</f>
        <v>0.18939393939393939</v>
      </c>
      <c r="AK780" s="18">
        <v>96</v>
      </c>
      <c r="AL780" s="9">
        <f>IFERROR(Table14[[#This Row],[MB Eligible]]/Table14[[#This Row],[Phone number available]],0)</f>
        <v>0.72727272727272729</v>
      </c>
      <c r="AM780" s="18">
        <v>49</v>
      </c>
      <c r="AN780" s="82">
        <f>IFERROR(Table14[[#This Row],[IB Eligible]]/Table14[[#This Row],[Phone number available]],0)</f>
        <v>0.37121212121212122</v>
      </c>
      <c r="AO780" s="98">
        <f>Table14[[#This Row],[Phone number available]]/$AT$2</f>
        <v>0.22916666666666666</v>
      </c>
    </row>
    <row r="781" spans="1:41" x14ac:dyDescent="0.35">
      <c r="A781" s="11">
        <v>819</v>
      </c>
      <c r="B781" s="5" t="s">
        <v>311</v>
      </c>
      <c r="C781" s="5" t="s">
        <v>356</v>
      </c>
      <c r="D781" s="5" t="s">
        <v>1105</v>
      </c>
      <c r="E781" s="6">
        <v>43305</v>
      </c>
      <c r="F781" s="7">
        <f t="shared" ca="1" si="90"/>
        <v>6</v>
      </c>
      <c r="G781" s="5">
        <v>4</v>
      </c>
      <c r="H781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781" s="57">
        <v>4.1826400000000001</v>
      </c>
      <c r="J781" s="34">
        <v>0.51184700000000005</v>
      </c>
      <c r="K781" s="34">
        <f t="shared" si="91"/>
        <v>4.6944870000000005</v>
      </c>
      <c r="L781" s="67">
        <f t="shared" si="97"/>
        <v>1.7215102068376595E-4</v>
      </c>
      <c r="M781" s="34">
        <v>6.81698</v>
      </c>
      <c r="N781" s="79">
        <f t="shared" si="98"/>
        <v>1.2766304724594443E-4</v>
      </c>
      <c r="O781" s="80">
        <v>5218</v>
      </c>
      <c r="P781" s="68">
        <f>Table14[[#This Row],[Customer Regisered on MB]]/$O$1</f>
        <v>1.7668855577591773E-3</v>
      </c>
      <c r="Q781" s="194">
        <v>5</v>
      </c>
      <c r="R781" s="107">
        <v>39</v>
      </c>
      <c r="S781" s="107">
        <v>2</v>
      </c>
      <c r="T781" s="107">
        <v>2</v>
      </c>
      <c r="U781" s="195">
        <v>0</v>
      </c>
      <c r="V781" s="16">
        <f>SUM(Table14[[#This Row],[MB Registration]:[Standalone upsell + Rnwl]])</f>
        <v>48</v>
      </c>
      <c r="W781" s="8">
        <v>52</v>
      </c>
      <c r="X781" s="9">
        <f t="shared" si="94"/>
        <v>-8.3333333333333259E-2</v>
      </c>
      <c r="Y781" s="8">
        <f t="shared" si="95"/>
        <v>-4</v>
      </c>
      <c r="Z781" s="42" t="str">
        <f t="shared" si="96"/>
        <v>B. 50-100</v>
      </c>
      <c r="AA781" s="197">
        <v>52</v>
      </c>
      <c r="AB781" s="85">
        <f>IFERROR(Table14[[#This Row],[Phone number available]]/Table14[[#This Row],[Distinct leads]],0)</f>
        <v>1</v>
      </c>
      <c r="AC781" s="84">
        <v>17</v>
      </c>
      <c r="AD781" s="100">
        <f>IFERROR(Table14[[#This Row],[Email available]]/Table14[[#This Row],[Distinct leads]],0)</f>
        <v>0.32692307692307693</v>
      </c>
      <c r="AE781" s="81">
        <v>0</v>
      </c>
      <c r="AF781" s="102">
        <f>IFERROR(Table14[[#This Row],[HNI (as per customer segmentation)]]/Table14[[#This Row],[Phone number available]],0)</f>
        <v>0</v>
      </c>
      <c r="AG781" s="18">
        <v>39</v>
      </c>
      <c r="AH781" s="9">
        <f>IFERROR(Table14[[#This Row],[MB Registered]]/Table14[[#This Row],[Phone number available]],0)</f>
        <v>0.75</v>
      </c>
      <c r="AI781" s="18">
        <v>9</v>
      </c>
      <c r="AJ781" s="9">
        <f>IFERROR(Table14[[#This Row],[IB Registered]]/Table14[[#This Row],[Phone number available]],0)</f>
        <v>0.17307692307692307</v>
      </c>
      <c r="AK781" s="18">
        <v>40</v>
      </c>
      <c r="AL781" s="9">
        <f>IFERROR(Table14[[#This Row],[MB Eligible]]/Table14[[#This Row],[Phone number available]],0)</f>
        <v>0.76923076923076927</v>
      </c>
      <c r="AM781" s="18">
        <v>13</v>
      </c>
      <c r="AN781" s="82">
        <f>IFERROR(Table14[[#This Row],[IB Eligible]]/Table14[[#This Row],[Phone number available]],0)</f>
        <v>0.25</v>
      </c>
      <c r="AO781" s="98">
        <f>Table14[[#This Row],[Phone number available]]/$AT$2</f>
        <v>9.0277777777777776E-2</v>
      </c>
    </row>
    <row r="782" spans="1:41" x14ac:dyDescent="0.35">
      <c r="A782" s="11">
        <v>820</v>
      </c>
      <c r="B782" s="5" t="s">
        <v>311</v>
      </c>
      <c r="C782" s="5" t="s">
        <v>340</v>
      </c>
      <c r="D782" s="5" t="s">
        <v>1106</v>
      </c>
      <c r="E782" s="6">
        <v>43994</v>
      </c>
      <c r="F782" s="7">
        <f t="shared" ca="1" si="90"/>
        <v>4</v>
      </c>
      <c r="G782" s="5">
        <v>4</v>
      </c>
      <c r="H782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782" s="57">
        <v>2.0960990000000002</v>
      </c>
      <c r="J782" s="34">
        <v>0.28412999999999999</v>
      </c>
      <c r="K782" s="34">
        <f t="shared" si="91"/>
        <v>2.3802289999999999</v>
      </c>
      <c r="L782" s="67">
        <f t="shared" si="97"/>
        <v>8.7285118014193987E-5</v>
      </c>
      <c r="M782" s="34">
        <v>5.2367480000000004</v>
      </c>
      <c r="N782" s="79">
        <f t="shared" si="98"/>
        <v>9.8069703496138323E-5</v>
      </c>
      <c r="O782" s="80">
        <v>1828</v>
      </c>
      <c r="P782" s="68">
        <f>Table14[[#This Row],[Customer Regisered on MB]]/$O$1</f>
        <v>6.1898558826825915E-4</v>
      </c>
      <c r="Q782" s="194">
        <v>3</v>
      </c>
      <c r="R782" s="107">
        <v>39</v>
      </c>
      <c r="S782" s="107">
        <v>0</v>
      </c>
      <c r="T782" s="107">
        <v>1</v>
      </c>
      <c r="U782" s="195">
        <v>0</v>
      </c>
      <c r="V782" s="16">
        <f>SUM(Table14[[#This Row],[MB Registration]:[Standalone upsell + Rnwl]])</f>
        <v>43</v>
      </c>
      <c r="W782" s="8">
        <v>45</v>
      </c>
      <c r="X782" s="9">
        <f t="shared" si="94"/>
        <v>-4.6511627906976827E-2</v>
      </c>
      <c r="Y782" s="8">
        <f t="shared" si="95"/>
        <v>-2</v>
      </c>
      <c r="Z782" s="42" t="str">
        <f t="shared" si="96"/>
        <v>A. Below 50</v>
      </c>
      <c r="AA782" s="197">
        <v>45</v>
      </c>
      <c r="AB782" s="85">
        <f>IFERROR(Table14[[#This Row],[Phone number available]]/Table14[[#This Row],[Distinct leads]],0)</f>
        <v>1</v>
      </c>
      <c r="AC782" s="84">
        <v>25</v>
      </c>
      <c r="AD782" s="100">
        <f>IFERROR(Table14[[#This Row],[Email available]]/Table14[[#This Row],[Distinct leads]],0)</f>
        <v>0.55555555555555558</v>
      </c>
      <c r="AE782" s="81">
        <v>2</v>
      </c>
      <c r="AF782" s="102">
        <f>IFERROR(Table14[[#This Row],[HNI (as per customer segmentation)]]/Table14[[#This Row],[Phone number available]],0)</f>
        <v>4.4444444444444446E-2</v>
      </c>
      <c r="AG782" s="18">
        <v>38</v>
      </c>
      <c r="AH782" s="9">
        <f>IFERROR(Table14[[#This Row],[MB Registered]]/Table14[[#This Row],[Phone number available]],0)</f>
        <v>0.84444444444444444</v>
      </c>
      <c r="AI782" s="18">
        <v>6</v>
      </c>
      <c r="AJ782" s="9">
        <f>IFERROR(Table14[[#This Row],[IB Registered]]/Table14[[#This Row],[Phone number available]],0)</f>
        <v>0.13333333333333333</v>
      </c>
      <c r="AK782" s="18">
        <v>34</v>
      </c>
      <c r="AL782" s="9">
        <f>IFERROR(Table14[[#This Row],[MB Eligible]]/Table14[[#This Row],[Phone number available]],0)</f>
        <v>0.75555555555555554</v>
      </c>
      <c r="AM782" s="18">
        <v>18</v>
      </c>
      <c r="AN782" s="82">
        <f>IFERROR(Table14[[#This Row],[IB Eligible]]/Table14[[#This Row],[Phone number available]],0)</f>
        <v>0.4</v>
      </c>
      <c r="AO782" s="98">
        <f>Table14[[#This Row],[Phone number available]]/$AT$2</f>
        <v>7.8125E-2</v>
      </c>
    </row>
    <row r="783" spans="1:41" x14ac:dyDescent="0.35">
      <c r="A783" s="11">
        <v>821</v>
      </c>
      <c r="B783" s="5" t="s">
        <v>181</v>
      </c>
      <c r="C783" s="5" t="s">
        <v>343</v>
      </c>
      <c r="D783" s="5" t="s">
        <v>1107</v>
      </c>
      <c r="E783" s="6">
        <v>44007</v>
      </c>
      <c r="F783" s="7">
        <f t="shared" ca="1" si="90"/>
        <v>4</v>
      </c>
      <c r="G783" s="5">
        <v>4</v>
      </c>
      <c r="H783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783" s="57">
        <v>5.2264840000000001</v>
      </c>
      <c r="J783" s="34">
        <v>3.4752719999999999</v>
      </c>
      <c r="K783" s="34">
        <f t="shared" si="91"/>
        <v>8.7017559999999996</v>
      </c>
      <c r="L783" s="67">
        <f t="shared" si="97"/>
        <v>3.1910114505399298E-4</v>
      </c>
      <c r="M783" s="34">
        <v>3.8221750000000001</v>
      </c>
      <c r="N783" s="79">
        <f t="shared" si="98"/>
        <v>7.1578691386400969E-5</v>
      </c>
      <c r="O783" s="80">
        <v>2545</v>
      </c>
      <c r="P783" s="68">
        <f>Table14[[#This Row],[Customer Regisered on MB]]/$O$1</f>
        <v>8.6177151101899318E-4</v>
      </c>
      <c r="Q783" s="194">
        <v>15</v>
      </c>
      <c r="R783" s="107">
        <v>24</v>
      </c>
      <c r="S783" s="107">
        <v>6</v>
      </c>
      <c r="T783" s="107">
        <v>2</v>
      </c>
      <c r="U783" s="195">
        <v>0</v>
      </c>
      <c r="V783" s="16">
        <f>SUM(Table14[[#This Row],[MB Registration]:[Standalone upsell + Rnwl]])</f>
        <v>47</v>
      </c>
      <c r="W783" s="8">
        <v>51</v>
      </c>
      <c r="X783" s="9">
        <f t="shared" si="94"/>
        <v>-8.5106382978723305E-2</v>
      </c>
      <c r="Y783" s="8">
        <f t="shared" si="95"/>
        <v>-4</v>
      </c>
      <c r="Z783" s="42" t="str">
        <f t="shared" si="96"/>
        <v>B. 50-100</v>
      </c>
      <c r="AA783" s="197">
        <v>51</v>
      </c>
      <c r="AB783" s="85">
        <f>IFERROR(Table14[[#This Row],[Phone number available]]/Table14[[#This Row],[Distinct leads]],0)</f>
        <v>1</v>
      </c>
      <c r="AC783" s="84">
        <v>27</v>
      </c>
      <c r="AD783" s="100">
        <f>IFERROR(Table14[[#This Row],[Email available]]/Table14[[#This Row],[Distinct leads]],0)</f>
        <v>0.52941176470588236</v>
      </c>
      <c r="AE783" s="81">
        <v>0</v>
      </c>
      <c r="AF783" s="102">
        <f>IFERROR(Table14[[#This Row],[HNI (as per customer segmentation)]]/Table14[[#This Row],[Phone number available]],0)</f>
        <v>0</v>
      </c>
      <c r="AG783" s="18">
        <v>29</v>
      </c>
      <c r="AH783" s="9">
        <f>IFERROR(Table14[[#This Row],[MB Registered]]/Table14[[#This Row],[Phone number available]],0)</f>
        <v>0.56862745098039214</v>
      </c>
      <c r="AI783" s="18">
        <v>5</v>
      </c>
      <c r="AJ783" s="9">
        <f>IFERROR(Table14[[#This Row],[IB Registered]]/Table14[[#This Row],[Phone number available]],0)</f>
        <v>9.8039215686274508E-2</v>
      </c>
      <c r="AK783" s="18">
        <v>45</v>
      </c>
      <c r="AL783" s="9">
        <f>IFERROR(Table14[[#This Row],[MB Eligible]]/Table14[[#This Row],[Phone number available]],0)</f>
        <v>0.88235294117647056</v>
      </c>
      <c r="AM783" s="18">
        <v>29</v>
      </c>
      <c r="AN783" s="82">
        <f>IFERROR(Table14[[#This Row],[IB Eligible]]/Table14[[#This Row],[Phone number available]],0)</f>
        <v>0.56862745098039214</v>
      </c>
      <c r="AO783" s="98">
        <f>Table14[[#This Row],[Phone number available]]/$AT$2</f>
        <v>8.8541666666666671E-2</v>
      </c>
    </row>
    <row r="784" spans="1:41" x14ac:dyDescent="0.35">
      <c r="A784" s="11">
        <v>822</v>
      </c>
      <c r="B784" s="5" t="s">
        <v>316</v>
      </c>
      <c r="C784" s="5" t="s">
        <v>343</v>
      </c>
      <c r="D784" s="5" t="s">
        <v>1108</v>
      </c>
      <c r="E784" s="6">
        <v>44644</v>
      </c>
      <c r="F784" s="7">
        <f t="shared" ca="1" si="90"/>
        <v>3</v>
      </c>
      <c r="G784" s="5">
        <v>3</v>
      </c>
      <c r="H784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784" s="57">
        <v>1.8644000000000001</v>
      </c>
      <c r="J784" s="34">
        <v>0.98658400000000002</v>
      </c>
      <c r="K784" s="34">
        <f t="shared" si="91"/>
        <v>2.850984</v>
      </c>
      <c r="L784" s="67">
        <f t="shared" si="97"/>
        <v>1.045481232673742E-4</v>
      </c>
      <c r="M784" s="34">
        <v>1.8462829999999999</v>
      </c>
      <c r="N784" s="79">
        <f t="shared" si="98"/>
        <v>3.4575737915966307E-5</v>
      </c>
      <c r="O784" s="80">
        <v>850</v>
      </c>
      <c r="P784" s="68">
        <f>Table14[[#This Row],[Customer Regisered on MB]]/$O$1</f>
        <v>2.8782152627353409E-4</v>
      </c>
      <c r="Q784" s="194">
        <v>7</v>
      </c>
      <c r="R784" s="107">
        <v>23</v>
      </c>
      <c r="S784" s="107">
        <v>2</v>
      </c>
      <c r="T784" s="107">
        <v>1</v>
      </c>
      <c r="U784" s="195">
        <v>0</v>
      </c>
      <c r="V784" s="16">
        <f>SUM(Table14[[#This Row],[MB Registration]:[Standalone upsell + Rnwl]])</f>
        <v>33</v>
      </c>
      <c r="W784" s="8">
        <v>33</v>
      </c>
      <c r="X784" s="9">
        <f t="shared" si="94"/>
        <v>0</v>
      </c>
      <c r="Y784" s="8">
        <f t="shared" si="95"/>
        <v>0</v>
      </c>
      <c r="Z784" s="42" t="str">
        <f t="shared" si="96"/>
        <v>A. Below 50</v>
      </c>
      <c r="AA784" s="197">
        <v>33</v>
      </c>
      <c r="AB784" s="85">
        <f>IFERROR(Table14[[#This Row],[Phone number available]]/Table14[[#This Row],[Distinct leads]],0)</f>
        <v>1</v>
      </c>
      <c r="AC784" s="84">
        <v>19</v>
      </c>
      <c r="AD784" s="100">
        <f>IFERROR(Table14[[#This Row],[Email available]]/Table14[[#This Row],[Distinct leads]],0)</f>
        <v>0.5757575757575758</v>
      </c>
      <c r="AE784" s="81">
        <v>1</v>
      </c>
      <c r="AF784" s="102">
        <f>IFERROR(Table14[[#This Row],[HNI (as per customer segmentation)]]/Table14[[#This Row],[Phone number available]],0)</f>
        <v>3.0303030303030304E-2</v>
      </c>
      <c r="AG784" s="18">
        <v>23</v>
      </c>
      <c r="AH784" s="9">
        <f>IFERROR(Table14[[#This Row],[MB Registered]]/Table14[[#This Row],[Phone number available]],0)</f>
        <v>0.69696969696969702</v>
      </c>
      <c r="AI784" s="18">
        <v>2</v>
      </c>
      <c r="AJ784" s="9">
        <f>IFERROR(Table14[[#This Row],[IB Registered]]/Table14[[#This Row],[Phone number available]],0)</f>
        <v>6.0606060606060608E-2</v>
      </c>
      <c r="AK784" s="18">
        <v>27</v>
      </c>
      <c r="AL784" s="9">
        <f>IFERROR(Table14[[#This Row],[MB Eligible]]/Table14[[#This Row],[Phone number available]],0)</f>
        <v>0.81818181818181823</v>
      </c>
      <c r="AM784" s="18">
        <v>18</v>
      </c>
      <c r="AN784" s="82">
        <f>IFERROR(Table14[[#This Row],[IB Eligible]]/Table14[[#This Row],[Phone number available]],0)</f>
        <v>0.54545454545454541</v>
      </c>
      <c r="AO784" s="98">
        <f>Table14[[#This Row],[Phone number available]]/$AT$2</f>
        <v>5.7291666666666664E-2</v>
      </c>
    </row>
    <row r="785" spans="1:41" x14ac:dyDescent="0.35">
      <c r="A785" s="11">
        <v>823</v>
      </c>
      <c r="B785" s="5" t="s">
        <v>222</v>
      </c>
      <c r="C785" s="5" t="s">
        <v>175</v>
      </c>
      <c r="D785" s="5" t="s">
        <v>1109</v>
      </c>
      <c r="E785" s="6">
        <v>44650</v>
      </c>
      <c r="F785" s="7">
        <f t="shared" ca="1" si="90"/>
        <v>3</v>
      </c>
      <c r="G785" s="5">
        <v>3</v>
      </c>
      <c r="H785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785" s="57">
        <v>2.306867</v>
      </c>
      <c r="J785" s="34">
        <v>0.51310500000000003</v>
      </c>
      <c r="K785" s="34">
        <f t="shared" si="91"/>
        <v>2.8199719999999999</v>
      </c>
      <c r="L785" s="67">
        <f t="shared" si="97"/>
        <v>1.0341088559828598E-4</v>
      </c>
      <c r="M785" s="34">
        <v>2.7761520000000002</v>
      </c>
      <c r="N785" s="79">
        <f t="shared" si="98"/>
        <v>5.1989594210034814E-5</v>
      </c>
      <c r="O785" s="80">
        <v>1493</v>
      </c>
      <c r="P785" s="68">
        <f>Table14[[#This Row],[Customer Regisered on MB]]/$O$1</f>
        <v>5.0555004556045451E-4</v>
      </c>
      <c r="Q785" s="194">
        <v>14</v>
      </c>
      <c r="R785" s="107">
        <v>7</v>
      </c>
      <c r="S785" s="107">
        <v>0</v>
      </c>
      <c r="T785" s="107">
        <v>1</v>
      </c>
      <c r="U785" s="195">
        <v>0</v>
      </c>
      <c r="V785" s="16">
        <f>SUM(Table14[[#This Row],[MB Registration]:[Standalone upsell + Rnwl]])</f>
        <v>22</v>
      </c>
      <c r="W785" s="8">
        <v>23</v>
      </c>
      <c r="X785" s="9">
        <f t="shared" si="94"/>
        <v>-4.5454545454545414E-2</v>
      </c>
      <c r="Y785" s="8">
        <f t="shared" si="95"/>
        <v>-1</v>
      </c>
      <c r="Z785" s="42" t="str">
        <f t="shared" si="96"/>
        <v>A. Below 50</v>
      </c>
      <c r="AA785" s="197">
        <v>23</v>
      </c>
      <c r="AB785" s="85">
        <f>IFERROR(Table14[[#This Row],[Phone number available]]/Table14[[#This Row],[Distinct leads]],0)</f>
        <v>1</v>
      </c>
      <c r="AC785" s="84">
        <v>8</v>
      </c>
      <c r="AD785" s="100">
        <f>IFERROR(Table14[[#This Row],[Email available]]/Table14[[#This Row],[Distinct leads]],0)</f>
        <v>0.34782608695652173</v>
      </c>
      <c r="AE785" s="81">
        <v>0</v>
      </c>
      <c r="AF785" s="102">
        <f>IFERROR(Table14[[#This Row],[HNI (as per customer segmentation)]]/Table14[[#This Row],[Phone number available]],0)</f>
        <v>0</v>
      </c>
      <c r="AG785" s="18">
        <v>8</v>
      </c>
      <c r="AH785" s="9">
        <f>IFERROR(Table14[[#This Row],[MB Registered]]/Table14[[#This Row],[Phone number available]],0)</f>
        <v>0.34782608695652173</v>
      </c>
      <c r="AI785" s="18">
        <v>0</v>
      </c>
      <c r="AJ785" s="9">
        <f>IFERROR(Table14[[#This Row],[IB Registered]]/Table14[[#This Row],[Phone number available]],0)</f>
        <v>0</v>
      </c>
      <c r="AK785" s="18">
        <v>20</v>
      </c>
      <c r="AL785" s="9">
        <f>IFERROR(Table14[[#This Row],[MB Eligible]]/Table14[[#This Row],[Phone number available]],0)</f>
        <v>0.86956521739130432</v>
      </c>
      <c r="AM785" s="18">
        <v>7</v>
      </c>
      <c r="AN785" s="82">
        <f>IFERROR(Table14[[#This Row],[IB Eligible]]/Table14[[#This Row],[Phone number available]],0)</f>
        <v>0.30434782608695654</v>
      </c>
      <c r="AO785" s="98">
        <f>Table14[[#This Row],[Phone number available]]/$AT$2</f>
        <v>3.9930555555555552E-2</v>
      </c>
    </row>
    <row r="786" spans="1:41" x14ac:dyDescent="0.35">
      <c r="A786" s="11">
        <v>824</v>
      </c>
      <c r="B786" s="5" t="s">
        <v>181</v>
      </c>
      <c r="C786" s="5" t="s">
        <v>356</v>
      </c>
      <c r="D786" s="5" t="s">
        <v>1110</v>
      </c>
      <c r="E786" s="6">
        <v>44651</v>
      </c>
      <c r="F786" s="7">
        <f t="shared" ca="1" si="90"/>
        <v>3</v>
      </c>
      <c r="G786" s="5">
        <v>4</v>
      </c>
      <c r="H786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786" s="57">
        <v>2.3677429999999999</v>
      </c>
      <c r="J786" s="34">
        <v>0.31478699999999998</v>
      </c>
      <c r="K786" s="34">
        <f t="shared" si="91"/>
        <v>2.6825299999999999</v>
      </c>
      <c r="L786" s="67">
        <f t="shared" si="97"/>
        <v>9.8370765009003663E-5</v>
      </c>
      <c r="M786" s="34">
        <v>7.4727740000000002</v>
      </c>
      <c r="N786" s="79">
        <f t="shared" si="98"/>
        <v>1.3994424220406472E-4</v>
      </c>
      <c r="O786" s="80">
        <v>429</v>
      </c>
      <c r="P786" s="68">
        <f>Table14[[#This Row],[Customer Regisered on MB]]/$O$1</f>
        <v>1.4526521737805425E-4</v>
      </c>
      <c r="Q786" s="194">
        <v>5</v>
      </c>
      <c r="R786" s="107">
        <v>39</v>
      </c>
      <c r="S786" s="107">
        <v>1</v>
      </c>
      <c r="T786" s="107">
        <v>0</v>
      </c>
      <c r="U786" s="195">
        <v>0</v>
      </c>
      <c r="V786" s="16">
        <f>SUM(Table14[[#This Row],[MB Registration]:[Standalone upsell + Rnwl]])</f>
        <v>45</v>
      </c>
      <c r="W786" s="8">
        <v>46</v>
      </c>
      <c r="X786" s="9">
        <f t="shared" si="94"/>
        <v>-2.2222222222222143E-2</v>
      </c>
      <c r="Y786" s="8">
        <f t="shared" si="95"/>
        <v>-1</v>
      </c>
      <c r="Z786" s="42" t="str">
        <f t="shared" si="96"/>
        <v>A. Below 50</v>
      </c>
      <c r="AA786" s="197">
        <v>46</v>
      </c>
      <c r="AB786" s="85">
        <f>IFERROR(Table14[[#This Row],[Phone number available]]/Table14[[#This Row],[Distinct leads]],0)</f>
        <v>1</v>
      </c>
      <c r="AC786" s="84">
        <v>37</v>
      </c>
      <c r="AD786" s="100">
        <f>IFERROR(Table14[[#This Row],[Email available]]/Table14[[#This Row],[Distinct leads]],0)</f>
        <v>0.80434782608695654</v>
      </c>
      <c r="AE786" s="81">
        <v>3</v>
      </c>
      <c r="AF786" s="102">
        <f>IFERROR(Table14[[#This Row],[HNI (as per customer segmentation)]]/Table14[[#This Row],[Phone number available]],0)</f>
        <v>6.5217391304347824E-2</v>
      </c>
      <c r="AG786" s="18">
        <v>31</v>
      </c>
      <c r="AH786" s="9">
        <f>IFERROR(Table14[[#This Row],[MB Registered]]/Table14[[#This Row],[Phone number available]],0)</f>
        <v>0.67391304347826086</v>
      </c>
      <c r="AI786" s="18">
        <v>2</v>
      </c>
      <c r="AJ786" s="9">
        <f>IFERROR(Table14[[#This Row],[IB Registered]]/Table14[[#This Row],[Phone number available]],0)</f>
        <v>4.3478260869565216E-2</v>
      </c>
      <c r="AK786" s="18">
        <v>29</v>
      </c>
      <c r="AL786" s="9">
        <f>IFERROR(Table14[[#This Row],[MB Eligible]]/Table14[[#This Row],[Phone number available]],0)</f>
        <v>0.63043478260869568</v>
      </c>
      <c r="AM786" s="18">
        <v>27</v>
      </c>
      <c r="AN786" s="82">
        <f>IFERROR(Table14[[#This Row],[IB Eligible]]/Table14[[#This Row],[Phone number available]],0)</f>
        <v>0.58695652173913049</v>
      </c>
      <c r="AO786" s="98">
        <f>Table14[[#This Row],[Phone number available]]/$AT$2</f>
        <v>7.9861111111111105E-2</v>
      </c>
    </row>
    <row r="787" spans="1:41" x14ac:dyDescent="0.35">
      <c r="A787" s="11">
        <v>825</v>
      </c>
      <c r="B787" s="5" t="s">
        <v>222</v>
      </c>
      <c r="C787" s="5" t="s">
        <v>356</v>
      </c>
      <c r="D787" s="5" t="s">
        <v>1111</v>
      </c>
      <c r="E787" s="6">
        <v>44643</v>
      </c>
      <c r="F787" s="7">
        <f t="shared" ca="1" si="90"/>
        <v>3</v>
      </c>
      <c r="G787" s="5">
        <v>4</v>
      </c>
      <c r="H787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787" s="57">
        <v>3.4846430000000002</v>
      </c>
      <c r="J787" s="34">
        <v>1.333553</v>
      </c>
      <c r="K787" s="34">
        <f t="shared" si="91"/>
        <v>4.8181960000000004</v>
      </c>
      <c r="L787" s="67">
        <f t="shared" si="97"/>
        <v>1.766875399280983E-4</v>
      </c>
      <c r="M787" s="34">
        <v>3.8303530000000001</v>
      </c>
      <c r="N787" s="79">
        <f t="shared" si="98"/>
        <v>7.173184254723426E-5</v>
      </c>
      <c r="O787" s="80">
        <v>616</v>
      </c>
      <c r="P787" s="68">
        <f>Table14[[#This Row],[Customer Regisered on MB]]/$O$1</f>
        <v>2.0858595315823174E-4</v>
      </c>
      <c r="Q787" s="194">
        <v>12</v>
      </c>
      <c r="R787" s="107">
        <v>11</v>
      </c>
      <c r="S787" s="107">
        <v>10</v>
      </c>
      <c r="T787" s="107">
        <v>0</v>
      </c>
      <c r="U787" s="195">
        <v>0</v>
      </c>
      <c r="V787" s="16">
        <f>SUM(Table14[[#This Row],[MB Registration]:[Standalone upsell + Rnwl]])</f>
        <v>33</v>
      </c>
      <c r="W787" s="8">
        <v>32</v>
      </c>
      <c r="X787" s="9">
        <f t="shared" si="94"/>
        <v>3.0303030303030276E-2</v>
      </c>
      <c r="Y787" s="8">
        <f t="shared" si="95"/>
        <v>1</v>
      </c>
      <c r="Z787" s="42" t="str">
        <f t="shared" si="96"/>
        <v>A. Below 50</v>
      </c>
      <c r="AA787" s="197">
        <v>32</v>
      </c>
      <c r="AB787" s="85">
        <f>IFERROR(Table14[[#This Row],[Phone number available]]/Table14[[#This Row],[Distinct leads]],0)</f>
        <v>1</v>
      </c>
      <c r="AC787" s="84">
        <v>14</v>
      </c>
      <c r="AD787" s="100">
        <f>IFERROR(Table14[[#This Row],[Email available]]/Table14[[#This Row],[Distinct leads]],0)</f>
        <v>0.4375</v>
      </c>
      <c r="AE787" s="81">
        <v>1</v>
      </c>
      <c r="AF787" s="102">
        <f>IFERROR(Table14[[#This Row],[HNI (as per customer segmentation)]]/Table14[[#This Row],[Phone number available]],0)</f>
        <v>3.125E-2</v>
      </c>
      <c r="AG787" s="18">
        <v>17</v>
      </c>
      <c r="AH787" s="9">
        <f>IFERROR(Table14[[#This Row],[MB Registered]]/Table14[[#This Row],[Phone number available]],0)</f>
        <v>0.53125</v>
      </c>
      <c r="AI787" s="18">
        <v>6</v>
      </c>
      <c r="AJ787" s="9">
        <f>IFERROR(Table14[[#This Row],[IB Registered]]/Table14[[#This Row],[Phone number available]],0)</f>
        <v>0.1875</v>
      </c>
      <c r="AK787" s="18">
        <v>29</v>
      </c>
      <c r="AL787" s="9">
        <f>IFERROR(Table14[[#This Row],[MB Eligible]]/Table14[[#This Row],[Phone number available]],0)</f>
        <v>0.90625</v>
      </c>
      <c r="AM787" s="18">
        <v>15</v>
      </c>
      <c r="AN787" s="82">
        <f>IFERROR(Table14[[#This Row],[IB Eligible]]/Table14[[#This Row],[Phone number available]],0)</f>
        <v>0.46875</v>
      </c>
      <c r="AO787" s="98">
        <f>Table14[[#This Row],[Phone number available]]/$AT$2</f>
        <v>5.5555555555555552E-2</v>
      </c>
    </row>
    <row r="788" spans="1:41" x14ac:dyDescent="0.35">
      <c r="A788" s="11">
        <v>826</v>
      </c>
      <c r="B788" s="5" t="s">
        <v>314</v>
      </c>
      <c r="C788" s="5" t="s">
        <v>356</v>
      </c>
      <c r="D788" s="5" t="s">
        <v>1112</v>
      </c>
      <c r="E788" s="6">
        <v>39534</v>
      </c>
      <c r="F788" s="7">
        <f t="shared" ca="1" si="90"/>
        <v>17</v>
      </c>
      <c r="G788" s="5">
        <v>6</v>
      </c>
      <c r="H78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788" s="57">
        <v>16.205788999999999</v>
      </c>
      <c r="J788" s="34">
        <v>2.6716410000000002</v>
      </c>
      <c r="K788" s="34">
        <f t="shared" si="91"/>
        <v>18.87743</v>
      </c>
      <c r="L788" s="67">
        <f t="shared" si="97"/>
        <v>6.9225217630517323E-4</v>
      </c>
      <c r="M788" s="34">
        <v>18.692830000000001</v>
      </c>
      <c r="N788" s="79">
        <f t="shared" si="98"/>
        <v>3.5006463851300834E-4</v>
      </c>
      <c r="O788" s="80">
        <v>3830</v>
      </c>
      <c r="P788" s="68">
        <f>Table14[[#This Row],[Customer Regisered on MB]]/$O$1</f>
        <v>1.2968899360325124E-3</v>
      </c>
      <c r="Q788" s="194">
        <v>149</v>
      </c>
      <c r="R788" s="107">
        <v>85</v>
      </c>
      <c r="S788" s="107">
        <v>7</v>
      </c>
      <c r="T788" s="107">
        <v>4</v>
      </c>
      <c r="U788" s="195">
        <v>0</v>
      </c>
      <c r="V788" s="16">
        <f>SUM(Table14[[#This Row],[MB Registration]:[Standalone upsell + Rnwl]])</f>
        <v>245</v>
      </c>
      <c r="W788" s="8">
        <v>255</v>
      </c>
      <c r="X788" s="9">
        <f t="shared" si="94"/>
        <v>-4.081632653061229E-2</v>
      </c>
      <c r="Y788" s="8">
        <f t="shared" si="95"/>
        <v>-10</v>
      </c>
      <c r="Z788" s="42" t="str">
        <f t="shared" si="96"/>
        <v>D. 240-500</v>
      </c>
      <c r="AA788" s="197">
        <v>255</v>
      </c>
      <c r="AB788" s="85">
        <f>IFERROR(Table14[[#This Row],[Phone number available]]/Table14[[#This Row],[Distinct leads]],0)</f>
        <v>1</v>
      </c>
      <c r="AC788" s="84">
        <v>153</v>
      </c>
      <c r="AD788" s="100">
        <f>IFERROR(Table14[[#This Row],[Email available]]/Table14[[#This Row],[Distinct leads]],0)</f>
        <v>0.6</v>
      </c>
      <c r="AE788" s="81">
        <v>14</v>
      </c>
      <c r="AF788" s="102">
        <f>IFERROR(Table14[[#This Row],[HNI (as per customer segmentation)]]/Table14[[#This Row],[Phone number available]],0)</f>
        <v>5.4901960784313725E-2</v>
      </c>
      <c r="AG788" s="18">
        <v>59</v>
      </c>
      <c r="AH788" s="9">
        <f>IFERROR(Table14[[#This Row],[MB Registered]]/Table14[[#This Row],[Phone number available]],0)</f>
        <v>0.23137254901960785</v>
      </c>
      <c r="AI788" s="18">
        <v>63</v>
      </c>
      <c r="AJ788" s="9">
        <f>IFERROR(Table14[[#This Row],[IB Registered]]/Table14[[#This Row],[Phone number available]],0)</f>
        <v>0.24705882352941178</v>
      </c>
      <c r="AK788" s="18">
        <v>225</v>
      </c>
      <c r="AL788" s="9">
        <f>IFERROR(Table14[[#This Row],[MB Eligible]]/Table14[[#This Row],[Phone number available]],0)</f>
        <v>0.88235294117647056</v>
      </c>
      <c r="AM788" s="18">
        <v>138</v>
      </c>
      <c r="AN788" s="82">
        <f>IFERROR(Table14[[#This Row],[IB Eligible]]/Table14[[#This Row],[Phone number available]],0)</f>
        <v>0.54117647058823526</v>
      </c>
      <c r="AO788" s="98">
        <f>Table14[[#This Row],[Phone number available]]/$AT$2</f>
        <v>0.44270833333333331</v>
      </c>
    </row>
    <row r="789" spans="1:41" x14ac:dyDescent="0.35">
      <c r="A789" s="11">
        <v>827</v>
      </c>
      <c r="B789" s="5" t="s">
        <v>316</v>
      </c>
      <c r="C789" s="5" t="s">
        <v>175</v>
      </c>
      <c r="D789" s="5" t="s">
        <v>1113</v>
      </c>
      <c r="E789" s="6">
        <v>44650</v>
      </c>
      <c r="F789" s="7">
        <f t="shared" ca="1" si="90"/>
        <v>3</v>
      </c>
      <c r="G789" s="5">
        <v>4</v>
      </c>
      <c r="H789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789" s="57">
        <v>0.69639499999999999</v>
      </c>
      <c r="J789" s="34">
        <v>0.42259000000000002</v>
      </c>
      <c r="K789" s="34">
        <f t="shared" si="91"/>
        <v>1.1189849999999999</v>
      </c>
      <c r="L789" s="67">
        <f t="shared" si="97"/>
        <v>4.1034176871684556E-5</v>
      </c>
      <c r="M789" s="34">
        <v>1.54854</v>
      </c>
      <c r="N789" s="79">
        <f t="shared" si="98"/>
        <v>2.8999840865344301E-5</v>
      </c>
      <c r="O789" s="80">
        <v>536</v>
      </c>
      <c r="P789" s="68">
        <f>Table14[[#This Row],[Customer Regisered on MB]]/$O$1</f>
        <v>1.8149686833248736E-4</v>
      </c>
      <c r="Q789" s="194">
        <v>7</v>
      </c>
      <c r="R789" s="107">
        <v>13</v>
      </c>
      <c r="S789" s="107">
        <v>0</v>
      </c>
      <c r="T789" s="107">
        <v>0</v>
      </c>
      <c r="U789" s="195">
        <v>0</v>
      </c>
      <c r="V789" s="16">
        <f>SUM(Table14[[#This Row],[MB Registration]:[Standalone upsell + Rnwl]])</f>
        <v>20</v>
      </c>
      <c r="W789" s="8">
        <v>20</v>
      </c>
      <c r="X789" s="9">
        <f t="shared" si="94"/>
        <v>0</v>
      </c>
      <c r="Y789" s="8">
        <f t="shared" si="95"/>
        <v>0</v>
      </c>
      <c r="Z789" s="42" t="str">
        <f t="shared" si="96"/>
        <v>A. Below 50</v>
      </c>
      <c r="AA789" s="197">
        <v>20</v>
      </c>
      <c r="AB789" s="85">
        <f>IFERROR(Table14[[#This Row],[Phone number available]]/Table14[[#This Row],[Distinct leads]],0)</f>
        <v>1</v>
      </c>
      <c r="AC789" s="84">
        <v>2</v>
      </c>
      <c r="AD789" s="100">
        <f>IFERROR(Table14[[#This Row],[Email available]]/Table14[[#This Row],[Distinct leads]],0)</f>
        <v>0.1</v>
      </c>
      <c r="AE789" s="81">
        <v>0</v>
      </c>
      <c r="AF789" s="102">
        <f>IFERROR(Table14[[#This Row],[HNI (as per customer segmentation)]]/Table14[[#This Row],[Phone number available]],0)</f>
        <v>0</v>
      </c>
      <c r="AG789" s="18">
        <v>11</v>
      </c>
      <c r="AH789" s="9">
        <f>IFERROR(Table14[[#This Row],[MB Registered]]/Table14[[#This Row],[Phone number available]],0)</f>
        <v>0.55000000000000004</v>
      </c>
      <c r="AI789" s="18">
        <v>1</v>
      </c>
      <c r="AJ789" s="9">
        <f>IFERROR(Table14[[#This Row],[IB Registered]]/Table14[[#This Row],[Phone number available]],0)</f>
        <v>0.05</v>
      </c>
      <c r="AK789" s="18">
        <v>15</v>
      </c>
      <c r="AL789" s="9">
        <f>IFERROR(Table14[[#This Row],[MB Eligible]]/Table14[[#This Row],[Phone number available]],0)</f>
        <v>0.75</v>
      </c>
      <c r="AM789" s="18">
        <v>2</v>
      </c>
      <c r="AN789" s="82">
        <f>IFERROR(Table14[[#This Row],[IB Eligible]]/Table14[[#This Row],[Phone number available]],0)</f>
        <v>0.1</v>
      </c>
      <c r="AO789" s="98">
        <f>Table14[[#This Row],[Phone number available]]/$AT$2</f>
        <v>3.4722222222222224E-2</v>
      </c>
    </row>
    <row r="790" spans="1:41" x14ac:dyDescent="0.35">
      <c r="A790" s="11">
        <v>828</v>
      </c>
      <c r="B790" s="5" t="s">
        <v>190</v>
      </c>
      <c r="C790" s="5" t="s">
        <v>175</v>
      </c>
      <c r="D790" s="5" t="s">
        <v>1114</v>
      </c>
      <c r="E790" s="6">
        <v>44650</v>
      </c>
      <c r="F790" s="7">
        <f t="shared" ca="1" si="90"/>
        <v>3</v>
      </c>
      <c r="G790" s="5">
        <v>3</v>
      </c>
      <c r="H790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790" s="57">
        <v>4.2203470000000003</v>
      </c>
      <c r="J790" s="34">
        <v>0.467887</v>
      </c>
      <c r="K790" s="34">
        <f t="shared" si="91"/>
        <v>4.6882340000000005</v>
      </c>
      <c r="L790" s="67">
        <f t="shared" si="97"/>
        <v>1.7192171760286795E-4</v>
      </c>
      <c r="M790" s="34">
        <v>4.4036790000000003</v>
      </c>
      <c r="N790" s="79">
        <f t="shared" si="98"/>
        <v>8.2468641573390765E-5</v>
      </c>
      <c r="O790" s="80">
        <v>622</v>
      </c>
      <c r="P790" s="68">
        <f>Table14[[#This Row],[Customer Regisered on MB]]/$O$1</f>
        <v>2.1061763452016259E-4</v>
      </c>
      <c r="Q790" s="194">
        <v>3</v>
      </c>
      <c r="R790" s="107">
        <v>33</v>
      </c>
      <c r="S790" s="107">
        <v>0</v>
      </c>
      <c r="T790" s="107">
        <v>2</v>
      </c>
      <c r="U790" s="195">
        <v>0</v>
      </c>
      <c r="V790" s="16">
        <f>SUM(Table14[[#This Row],[MB Registration]:[Standalone upsell + Rnwl]])</f>
        <v>38</v>
      </c>
      <c r="W790" s="8">
        <v>39</v>
      </c>
      <c r="X790" s="9">
        <f t="shared" si="94"/>
        <v>-2.6315789473684292E-2</v>
      </c>
      <c r="Y790" s="8">
        <f t="shared" si="95"/>
        <v>-1</v>
      </c>
      <c r="Z790" s="42" t="str">
        <f t="shared" si="96"/>
        <v>A. Below 50</v>
      </c>
      <c r="AA790" s="197">
        <v>39</v>
      </c>
      <c r="AB790" s="85">
        <f>IFERROR(Table14[[#This Row],[Phone number available]]/Table14[[#This Row],[Distinct leads]],0)</f>
        <v>1</v>
      </c>
      <c r="AC790" s="84">
        <v>31</v>
      </c>
      <c r="AD790" s="100">
        <f>IFERROR(Table14[[#This Row],[Email available]]/Table14[[#This Row],[Distinct leads]],0)</f>
        <v>0.79487179487179482</v>
      </c>
      <c r="AE790" s="81">
        <v>4</v>
      </c>
      <c r="AF790" s="102">
        <f>IFERROR(Table14[[#This Row],[HNI (as per customer segmentation)]]/Table14[[#This Row],[Phone number available]],0)</f>
        <v>0.10256410256410256</v>
      </c>
      <c r="AG790" s="18">
        <v>32</v>
      </c>
      <c r="AH790" s="9">
        <f>IFERROR(Table14[[#This Row],[MB Registered]]/Table14[[#This Row],[Phone number available]],0)</f>
        <v>0.82051282051282048</v>
      </c>
      <c r="AI790" s="18">
        <v>6</v>
      </c>
      <c r="AJ790" s="9">
        <f>IFERROR(Table14[[#This Row],[IB Registered]]/Table14[[#This Row],[Phone number available]],0)</f>
        <v>0.15384615384615385</v>
      </c>
      <c r="AK790" s="18">
        <v>28</v>
      </c>
      <c r="AL790" s="9">
        <f>IFERROR(Table14[[#This Row],[MB Eligible]]/Table14[[#This Row],[Phone number available]],0)</f>
        <v>0.71794871794871795</v>
      </c>
      <c r="AM790" s="18">
        <v>20</v>
      </c>
      <c r="AN790" s="82">
        <f>IFERROR(Table14[[#This Row],[IB Eligible]]/Table14[[#This Row],[Phone number available]],0)</f>
        <v>0.51282051282051277</v>
      </c>
      <c r="AO790" s="98">
        <f>Table14[[#This Row],[Phone number available]]/$AT$2</f>
        <v>6.7708333333333329E-2</v>
      </c>
    </row>
    <row r="791" spans="1:41" x14ac:dyDescent="0.35">
      <c r="A791" s="11">
        <v>829</v>
      </c>
      <c r="B791" s="5" t="s">
        <v>312</v>
      </c>
      <c r="C791" s="5" t="s">
        <v>340</v>
      </c>
      <c r="D791" s="5" t="s">
        <v>1115</v>
      </c>
      <c r="E791" s="6">
        <v>44687</v>
      </c>
      <c r="F791" s="7">
        <f t="shared" ca="1" si="90"/>
        <v>3</v>
      </c>
      <c r="G791" s="5">
        <v>4</v>
      </c>
      <c r="H791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791" s="57">
        <v>3.770032</v>
      </c>
      <c r="J791" s="34">
        <v>0.47336099999999998</v>
      </c>
      <c r="K791" s="34">
        <f t="shared" si="91"/>
        <v>4.2433930000000002</v>
      </c>
      <c r="L791" s="67">
        <f t="shared" si="97"/>
        <v>1.5560900181688596E-4</v>
      </c>
      <c r="M791" s="34">
        <v>13.376528</v>
      </c>
      <c r="N791" s="79">
        <f t="shared" si="98"/>
        <v>2.5050511018819162E-4</v>
      </c>
      <c r="O791" s="80">
        <v>1140</v>
      </c>
      <c r="P791" s="68">
        <f>Table14[[#This Row],[Customer Regisered on MB]]/$O$1</f>
        <v>3.8601945876685743E-4</v>
      </c>
      <c r="Q791" s="194">
        <v>6</v>
      </c>
      <c r="R791" s="107">
        <v>71</v>
      </c>
      <c r="S791" s="107">
        <v>0</v>
      </c>
      <c r="T791" s="107">
        <v>0</v>
      </c>
      <c r="U791" s="195">
        <v>0</v>
      </c>
      <c r="V791" s="16">
        <f>SUM(Table14[[#This Row],[MB Registration]:[Standalone upsell + Rnwl]])</f>
        <v>77</v>
      </c>
      <c r="W791" s="8">
        <v>79</v>
      </c>
      <c r="X791" s="9">
        <f t="shared" si="94"/>
        <v>-2.5974025974025983E-2</v>
      </c>
      <c r="Y791" s="8">
        <f t="shared" si="95"/>
        <v>-2</v>
      </c>
      <c r="Z791" s="42" t="str">
        <f t="shared" si="96"/>
        <v>B. 50-100</v>
      </c>
      <c r="AA791" s="197">
        <v>79</v>
      </c>
      <c r="AB791" s="85">
        <f>IFERROR(Table14[[#This Row],[Phone number available]]/Table14[[#This Row],[Distinct leads]],0)</f>
        <v>1</v>
      </c>
      <c r="AC791" s="84">
        <v>54</v>
      </c>
      <c r="AD791" s="100">
        <f>IFERROR(Table14[[#This Row],[Email available]]/Table14[[#This Row],[Distinct leads]],0)</f>
        <v>0.68354430379746833</v>
      </c>
      <c r="AE791" s="81">
        <v>2</v>
      </c>
      <c r="AF791" s="102">
        <f>IFERROR(Table14[[#This Row],[HNI (as per customer segmentation)]]/Table14[[#This Row],[Phone number available]],0)</f>
        <v>2.5316455696202531E-2</v>
      </c>
      <c r="AG791" s="18">
        <v>54</v>
      </c>
      <c r="AH791" s="9">
        <f>IFERROR(Table14[[#This Row],[MB Registered]]/Table14[[#This Row],[Phone number available]],0)</f>
        <v>0.68354430379746833</v>
      </c>
      <c r="AI791" s="18">
        <v>23</v>
      </c>
      <c r="AJ791" s="9">
        <f>IFERROR(Table14[[#This Row],[IB Registered]]/Table14[[#This Row],[Phone number available]],0)</f>
        <v>0.29113924050632911</v>
      </c>
      <c r="AK791" s="18">
        <v>47</v>
      </c>
      <c r="AL791" s="9">
        <f>IFERROR(Table14[[#This Row],[MB Eligible]]/Table14[[#This Row],[Phone number available]],0)</f>
        <v>0.59493670886075944</v>
      </c>
      <c r="AM791" s="18">
        <v>39</v>
      </c>
      <c r="AN791" s="82">
        <f>IFERROR(Table14[[#This Row],[IB Eligible]]/Table14[[#This Row],[Phone number available]],0)</f>
        <v>0.49367088607594939</v>
      </c>
      <c r="AO791" s="98">
        <f>Table14[[#This Row],[Phone number available]]/$AT$2</f>
        <v>0.13715277777777779</v>
      </c>
    </row>
    <row r="792" spans="1:41" x14ac:dyDescent="0.35">
      <c r="A792" s="11">
        <v>831</v>
      </c>
      <c r="B792" s="5" t="s">
        <v>188</v>
      </c>
      <c r="C792" s="5" t="s">
        <v>343</v>
      </c>
      <c r="D792" s="5" t="s">
        <v>1117</v>
      </c>
      <c r="E792" s="6">
        <v>44742</v>
      </c>
      <c r="F792" s="7">
        <f t="shared" ca="1" si="90"/>
        <v>2</v>
      </c>
      <c r="G792" s="5">
        <v>2</v>
      </c>
      <c r="H792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792" s="57">
        <v>0.84984499999999996</v>
      </c>
      <c r="J792" s="34">
        <v>0.13248099999999999</v>
      </c>
      <c r="K792" s="34">
        <f t="shared" si="91"/>
        <v>0.98232599999999992</v>
      </c>
      <c r="L792" s="67">
        <f t="shared" si="97"/>
        <v>3.6022769589989502E-5</v>
      </c>
      <c r="M792" s="34">
        <v>1.436239</v>
      </c>
      <c r="N792" s="79">
        <f t="shared" si="98"/>
        <v>2.6896755940822473E-5</v>
      </c>
      <c r="O792" s="80">
        <v>192</v>
      </c>
      <c r="P792" s="68">
        <f>Table14[[#This Row],[Customer Regisered on MB]]/$O$1</f>
        <v>6.5013803581786517E-5</v>
      </c>
      <c r="Q792" s="194">
        <v>1</v>
      </c>
      <c r="R792" s="107">
        <v>8</v>
      </c>
      <c r="S792" s="107">
        <v>0</v>
      </c>
      <c r="T792" s="107">
        <v>0</v>
      </c>
      <c r="U792" s="195">
        <v>0</v>
      </c>
      <c r="V792" s="16">
        <f>SUM(Table14[[#This Row],[MB Registration]:[Standalone upsell + Rnwl]])</f>
        <v>9</v>
      </c>
      <c r="W792" s="8">
        <v>9</v>
      </c>
      <c r="X792" s="9">
        <f t="shared" si="94"/>
        <v>0</v>
      </c>
      <c r="Y792" s="8">
        <f t="shared" si="95"/>
        <v>0</v>
      </c>
      <c r="Z792" s="42" t="str">
        <f t="shared" si="96"/>
        <v>A. Below 50</v>
      </c>
      <c r="AA792" s="197">
        <v>9</v>
      </c>
      <c r="AB792" s="85">
        <f>IFERROR(Table14[[#This Row],[Phone number available]]/Table14[[#This Row],[Distinct leads]],0)</f>
        <v>1</v>
      </c>
      <c r="AC792" s="84">
        <v>7</v>
      </c>
      <c r="AD792" s="100">
        <f>IFERROR(Table14[[#This Row],[Email available]]/Table14[[#This Row],[Distinct leads]],0)</f>
        <v>0.77777777777777779</v>
      </c>
      <c r="AE792" s="81">
        <v>0</v>
      </c>
      <c r="AF792" s="102">
        <f>IFERROR(Table14[[#This Row],[HNI (as per customer segmentation)]]/Table14[[#This Row],[Phone number available]],0)</f>
        <v>0</v>
      </c>
      <c r="AG792" s="18">
        <v>6</v>
      </c>
      <c r="AH792" s="9">
        <f>IFERROR(Table14[[#This Row],[MB Registered]]/Table14[[#This Row],[Phone number available]],0)</f>
        <v>0.66666666666666663</v>
      </c>
      <c r="AI792" s="18">
        <v>0</v>
      </c>
      <c r="AJ792" s="9">
        <f>IFERROR(Table14[[#This Row],[IB Registered]]/Table14[[#This Row],[Phone number available]],0)</f>
        <v>0</v>
      </c>
      <c r="AK792" s="18">
        <v>6</v>
      </c>
      <c r="AL792" s="9">
        <f>IFERROR(Table14[[#This Row],[MB Eligible]]/Table14[[#This Row],[Phone number available]],0)</f>
        <v>0.66666666666666663</v>
      </c>
      <c r="AM792" s="18">
        <v>4</v>
      </c>
      <c r="AN792" s="82">
        <f>IFERROR(Table14[[#This Row],[IB Eligible]]/Table14[[#This Row],[Phone number available]],0)</f>
        <v>0.44444444444444442</v>
      </c>
      <c r="AO792" s="98">
        <f>Table14[[#This Row],[Phone number available]]/$AT$2</f>
        <v>1.5625E-2</v>
      </c>
    </row>
    <row r="793" spans="1:41" x14ac:dyDescent="0.35">
      <c r="A793" s="11">
        <v>832</v>
      </c>
      <c r="B793" s="5" t="s">
        <v>179</v>
      </c>
      <c r="C793" s="5" t="s">
        <v>356</v>
      </c>
      <c r="D793" s="5" t="s">
        <v>1118</v>
      </c>
      <c r="E793" s="6">
        <v>44850</v>
      </c>
      <c r="F793" s="7">
        <f t="shared" ca="1" si="90"/>
        <v>2</v>
      </c>
      <c r="G793" s="5">
        <v>2</v>
      </c>
      <c r="H793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793" s="57">
        <v>0.83048100000000002</v>
      </c>
      <c r="J793" s="34">
        <v>2.3730000000000001E-3</v>
      </c>
      <c r="K793" s="34">
        <f t="shared" si="91"/>
        <v>0.83285399999999998</v>
      </c>
      <c r="L793" s="67">
        <f t="shared" si="97"/>
        <v>3.0541498182987231E-5</v>
      </c>
      <c r="M793" s="34">
        <v>1.1254409999999999</v>
      </c>
      <c r="N793" s="79">
        <f t="shared" si="98"/>
        <v>2.1076375103861671E-5</v>
      </c>
      <c r="O793" s="80">
        <v>376</v>
      </c>
      <c r="P793" s="68">
        <f>Table14[[#This Row],[Customer Regisered on MB]]/$O$1</f>
        <v>1.273186986809986E-4</v>
      </c>
      <c r="Q793" s="194">
        <v>3</v>
      </c>
      <c r="R793" s="107">
        <v>45</v>
      </c>
      <c r="S793" s="107">
        <v>0</v>
      </c>
      <c r="T793" s="107">
        <v>0</v>
      </c>
      <c r="U793" s="195">
        <v>0</v>
      </c>
      <c r="V793" s="16">
        <f>SUM(Table14[[#This Row],[MB Registration]:[Standalone upsell + Rnwl]])</f>
        <v>48</v>
      </c>
      <c r="W793" s="8">
        <v>48</v>
      </c>
      <c r="X793" s="9">
        <f t="shared" si="94"/>
        <v>0</v>
      </c>
      <c r="Y793" s="8">
        <f t="shared" si="95"/>
        <v>0</v>
      </c>
      <c r="Z793" s="42" t="str">
        <f t="shared" si="96"/>
        <v>A. Below 50</v>
      </c>
      <c r="AA793" s="197">
        <v>48</v>
      </c>
      <c r="AB793" s="85">
        <f>IFERROR(Table14[[#This Row],[Phone number available]]/Table14[[#This Row],[Distinct leads]],0)</f>
        <v>1</v>
      </c>
      <c r="AC793" s="84">
        <v>39</v>
      </c>
      <c r="AD793" s="100">
        <f>IFERROR(Table14[[#This Row],[Email available]]/Table14[[#This Row],[Distinct leads]],0)</f>
        <v>0.8125</v>
      </c>
      <c r="AE793" s="81">
        <v>0</v>
      </c>
      <c r="AF793" s="102">
        <f>IFERROR(Table14[[#This Row],[HNI (as per customer segmentation)]]/Table14[[#This Row],[Phone number available]],0)</f>
        <v>0</v>
      </c>
      <c r="AG793" s="18">
        <v>44</v>
      </c>
      <c r="AH793" s="9">
        <f>IFERROR(Table14[[#This Row],[MB Registered]]/Table14[[#This Row],[Phone number available]],0)</f>
        <v>0.91666666666666663</v>
      </c>
      <c r="AI793" s="18">
        <v>10</v>
      </c>
      <c r="AJ793" s="9">
        <f>IFERROR(Table14[[#This Row],[IB Registered]]/Table14[[#This Row],[Phone number available]],0)</f>
        <v>0.20833333333333334</v>
      </c>
      <c r="AK793" s="18">
        <v>13</v>
      </c>
      <c r="AL793" s="9">
        <f>IFERROR(Table14[[#This Row],[MB Eligible]]/Table14[[#This Row],[Phone number available]],0)</f>
        <v>0.27083333333333331</v>
      </c>
      <c r="AM793" s="18">
        <v>35</v>
      </c>
      <c r="AN793" s="82">
        <f>IFERROR(Table14[[#This Row],[IB Eligible]]/Table14[[#This Row],[Phone number available]],0)</f>
        <v>0.72916666666666663</v>
      </c>
      <c r="AO793" s="98">
        <f>Table14[[#This Row],[Phone number available]]/$AT$2</f>
        <v>8.3333333333333329E-2</v>
      </c>
    </row>
    <row r="794" spans="1:41" x14ac:dyDescent="0.35">
      <c r="A794" s="11">
        <v>833</v>
      </c>
      <c r="B794" s="5" t="s">
        <v>184</v>
      </c>
      <c r="C794" s="5" t="s">
        <v>356</v>
      </c>
      <c r="D794" s="5" t="s">
        <v>1119</v>
      </c>
      <c r="E794" s="6">
        <v>44850</v>
      </c>
      <c r="F794" s="7">
        <f t="shared" ca="1" si="90"/>
        <v>2</v>
      </c>
      <c r="G794" s="5">
        <v>2</v>
      </c>
      <c r="H794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794" s="57">
        <v>0.55264000000000002</v>
      </c>
      <c r="J794" s="34">
        <v>2.2284000000000002E-2</v>
      </c>
      <c r="K794" s="34">
        <f t="shared" si="91"/>
        <v>0.57492399999999999</v>
      </c>
      <c r="L794" s="67">
        <f t="shared" si="97"/>
        <v>2.1082975289013143E-5</v>
      </c>
      <c r="M794" s="34">
        <v>1.6128210000000001</v>
      </c>
      <c r="N794" s="79">
        <f t="shared" si="98"/>
        <v>3.0203644945745967E-5</v>
      </c>
      <c r="O794" s="80">
        <v>181</v>
      </c>
      <c r="P794" s="68">
        <f>Table14[[#This Row],[Customer Regisered on MB]]/$O$1</f>
        <v>6.1289054418246672E-5</v>
      </c>
      <c r="Q794" s="194">
        <v>1</v>
      </c>
      <c r="R794" s="107">
        <v>7</v>
      </c>
      <c r="S794" s="107">
        <v>0</v>
      </c>
      <c r="T794" s="107">
        <v>0</v>
      </c>
      <c r="U794" s="195">
        <v>0</v>
      </c>
      <c r="V794" s="16">
        <f>SUM(Table14[[#This Row],[MB Registration]:[Standalone upsell + Rnwl]])</f>
        <v>8</v>
      </c>
      <c r="W794" s="8">
        <v>8</v>
      </c>
      <c r="X794" s="9">
        <f t="shared" si="94"/>
        <v>0</v>
      </c>
      <c r="Y794" s="8">
        <f t="shared" si="95"/>
        <v>0</v>
      </c>
      <c r="Z794" s="42" t="str">
        <f t="shared" si="96"/>
        <v>A. Below 50</v>
      </c>
      <c r="AA794" s="197">
        <v>8</v>
      </c>
      <c r="AB794" s="85">
        <f>IFERROR(Table14[[#This Row],[Phone number available]]/Table14[[#This Row],[Distinct leads]],0)</f>
        <v>1</v>
      </c>
      <c r="AC794" s="84">
        <v>6</v>
      </c>
      <c r="AD794" s="100">
        <f>IFERROR(Table14[[#This Row],[Email available]]/Table14[[#This Row],[Distinct leads]],0)</f>
        <v>0.75</v>
      </c>
      <c r="AE794" s="81">
        <v>1</v>
      </c>
      <c r="AF794" s="102">
        <f>IFERROR(Table14[[#This Row],[HNI (as per customer segmentation)]]/Table14[[#This Row],[Phone number available]],0)</f>
        <v>0.125</v>
      </c>
      <c r="AG794" s="18">
        <v>7</v>
      </c>
      <c r="AH794" s="9">
        <f>IFERROR(Table14[[#This Row],[MB Registered]]/Table14[[#This Row],[Phone number available]],0)</f>
        <v>0.875</v>
      </c>
      <c r="AI794" s="18">
        <v>7</v>
      </c>
      <c r="AJ794" s="9">
        <f>IFERROR(Table14[[#This Row],[IB Registered]]/Table14[[#This Row],[Phone number available]],0)</f>
        <v>0.875</v>
      </c>
      <c r="AK794" s="18">
        <v>6</v>
      </c>
      <c r="AL794" s="9">
        <f>IFERROR(Table14[[#This Row],[MB Eligible]]/Table14[[#This Row],[Phone number available]],0)</f>
        <v>0.75</v>
      </c>
      <c r="AM794" s="18">
        <v>8</v>
      </c>
      <c r="AN794" s="82">
        <f>IFERROR(Table14[[#This Row],[IB Eligible]]/Table14[[#This Row],[Phone number available]],0)</f>
        <v>1</v>
      </c>
      <c r="AO794" s="98">
        <f>Table14[[#This Row],[Phone number available]]/$AT$2</f>
        <v>1.3888888888888888E-2</v>
      </c>
    </row>
    <row r="795" spans="1:41" x14ac:dyDescent="0.35">
      <c r="A795" s="11">
        <v>834</v>
      </c>
      <c r="B795" s="5" t="s">
        <v>179</v>
      </c>
      <c r="C795" s="5" t="s">
        <v>175</v>
      </c>
      <c r="D795" s="5" t="s">
        <v>1120</v>
      </c>
      <c r="E795" s="6">
        <v>44777</v>
      </c>
      <c r="F795" s="7">
        <f t="shared" ca="1" si="90"/>
        <v>2</v>
      </c>
      <c r="G795" s="5">
        <v>4</v>
      </c>
      <c r="H795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795" s="57">
        <v>1.5091889999999999</v>
      </c>
      <c r="J795" s="34">
        <v>0.29200700000000002</v>
      </c>
      <c r="K795" s="34">
        <f t="shared" si="91"/>
        <v>1.801196</v>
      </c>
      <c r="L795" s="67">
        <f t="shared" si="97"/>
        <v>6.6051462034406836E-5</v>
      </c>
      <c r="M795" s="34">
        <v>4.0739200000000002</v>
      </c>
      <c r="N795" s="79">
        <f t="shared" si="98"/>
        <v>7.6293174020783091E-5</v>
      </c>
      <c r="O795" s="80">
        <v>290</v>
      </c>
      <c r="P795" s="68">
        <f>Table14[[#This Row],[Customer Regisered on MB]]/$O$1</f>
        <v>9.8197932493323384E-5</v>
      </c>
      <c r="Q795" s="194">
        <v>2</v>
      </c>
      <c r="R795" s="107">
        <v>23</v>
      </c>
      <c r="S795" s="107">
        <v>0</v>
      </c>
      <c r="T795" s="107">
        <v>0</v>
      </c>
      <c r="U795" s="195">
        <v>0</v>
      </c>
      <c r="V795" s="16">
        <f>SUM(Table14[[#This Row],[MB Registration]:[Standalone upsell + Rnwl]])</f>
        <v>25</v>
      </c>
      <c r="W795" s="8">
        <v>25</v>
      </c>
      <c r="X795" s="9">
        <f t="shared" si="94"/>
        <v>0</v>
      </c>
      <c r="Y795" s="8">
        <f t="shared" si="95"/>
        <v>0</v>
      </c>
      <c r="Z795" s="42" t="str">
        <f t="shared" si="96"/>
        <v>A. Below 50</v>
      </c>
      <c r="AA795" s="197">
        <v>25</v>
      </c>
      <c r="AB795" s="85">
        <f>IFERROR(Table14[[#This Row],[Phone number available]]/Table14[[#This Row],[Distinct leads]],0)</f>
        <v>1</v>
      </c>
      <c r="AC795" s="84">
        <v>8</v>
      </c>
      <c r="AD795" s="100">
        <f>IFERROR(Table14[[#This Row],[Email available]]/Table14[[#This Row],[Distinct leads]],0)</f>
        <v>0.32</v>
      </c>
      <c r="AE795" s="81">
        <v>0</v>
      </c>
      <c r="AF795" s="102">
        <f>IFERROR(Table14[[#This Row],[HNI (as per customer segmentation)]]/Table14[[#This Row],[Phone number available]],0)</f>
        <v>0</v>
      </c>
      <c r="AG795" s="18">
        <v>19</v>
      </c>
      <c r="AH795" s="9">
        <f>IFERROR(Table14[[#This Row],[MB Registered]]/Table14[[#This Row],[Phone number available]],0)</f>
        <v>0.76</v>
      </c>
      <c r="AI795" s="18">
        <v>4</v>
      </c>
      <c r="AJ795" s="9">
        <f>IFERROR(Table14[[#This Row],[IB Registered]]/Table14[[#This Row],[Phone number available]],0)</f>
        <v>0.16</v>
      </c>
      <c r="AK795" s="18">
        <v>20</v>
      </c>
      <c r="AL795" s="9">
        <f>IFERROR(Table14[[#This Row],[MB Eligible]]/Table14[[#This Row],[Phone number available]],0)</f>
        <v>0.8</v>
      </c>
      <c r="AM795" s="18">
        <v>9</v>
      </c>
      <c r="AN795" s="82">
        <f>IFERROR(Table14[[#This Row],[IB Eligible]]/Table14[[#This Row],[Phone number available]],0)</f>
        <v>0.36</v>
      </c>
      <c r="AO795" s="98">
        <f>Table14[[#This Row],[Phone number available]]/$AT$2</f>
        <v>4.3402777777777776E-2</v>
      </c>
    </row>
    <row r="796" spans="1:41" x14ac:dyDescent="0.35">
      <c r="A796" s="11">
        <v>836</v>
      </c>
      <c r="B796" s="5" t="s">
        <v>190</v>
      </c>
      <c r="C796" s="5" t="s">
        <v>343</v>
      </c>
      <c r="D796" s="5" t="s">
        <v>1122</v>
      </c>
      <c r="E796" s="6">
        <v>44897</v>
      </c>
      <c r="F796" s="7">
        <f t="shared" ca="1" si="90"/>
        <v>2</v>
      </c>
      <c r="G796" s="5">
        <v>3</v>
      </c>
      <c r="H796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796" s="57">
        <v>2.3649900000000001</v>
      </c>
      <c r="J796" s="34">
        <v>0.17132500000000001</v>
      </c>
      <c r="K796" s="34">
        <f t="shared" si="91"/>
        <v>2.5363150000000001</v>
      </c>
      <c r="L796" s="67">
        <f t="shared" si="97"/>
        <v>9.3008930693714941E-5</v>
      </c>
      <c r="M796" s="34">
        <v>4.7552729999999999</v>
      </c>
      <c r="N796" s="79">
        <f t="shared" si="98"/>
        <v>8.905301785634752E-5</v>
      </c>
      <c r="O796" s="80">
        <v>271</v>
      </c>
      <c r="P796" s="68">
        <f>Table14[[#This Row],[Customer Regisered on MB]]/$O$1</f>
        <v>9.176427484720909E-5</v>
      </c>
      <c r="Q796" s="194">
        <v>2</v>
      </c>
      <c r="R796" s="107">
        <v>22</v>
      </c>
      <c r="S796" s="107">
        <v>1</v>
      </c>
      <c r="T796" s="107">
        <v>0</v>
      </c>
      <c r="U796" s="195">
        <v>0</v>
      </c>
      <c r="V796" s="16">
        <f>SUM(Table14[[#This Row],[MB Registration]:[Standalone upsell + Rnwl]])</f>
        <v>25</v>
      </c>
      <c r="W796" s="8">
        <v>25</v>
      </c>
      <c r="X796" s="9">
        <f t="shared" si="94"/>
        <v>0</v>
      </c>
      <c r="Y796" s="8">
        <f t="shared" si="95"/>
        <v>0</v>
      </c>
      <c r="Z796" s="42" t="str">
        <f t="shared" si="96"/>
        <v>A. Below 50</v>
      </c>
      <c r="AA796" s="197">
        <v>25</v>
      </c>
      <c r="AB796" s="85">
        <f>IFERROR(Table14[[#This Row],[Phone number available]]/Table14[[#This Row],[Distinct leads]],0)</f>
        <v>1</v>
      </c>
      <c r="AC796" s="84">
        <v>10</v>
      </c>
      <c r="AD796" s="100">
        <f>IFERROR(Table14[[#This Row],[Email available]]/Table14[[#This Row],[Distinct leads]],0)</f>
        <v>0.4</v>
      </c>
      <c r="AE796" s="81">
        <v>2</v>
      </c>
      <c r="AF796" s="102">
        <f>IFERROR(Table14[[#This Row],[HNI (as per customer segmentation)]]/Table14[[#This Row],[Phone number available]],0)</f>
        <v>0.08</v>
      </c>
      <c r="AG796" s="18">
        <v>10</v>
      </c>
      <c r="AH796" s="9">
        <f>IFERROR(Table14[[#This Row],[MB Registered]]/Table14[[#This Row],[Phone number available]],0)</f>
        <v>0.4</v>
      </c>
      <c r="AI796" s="18">
        <v>6</v>
      </c>
      <c r="AJ796" s="9">
        <f>IFERROR(Table14[[#This Row],[IB Registered]]/Table14[[#This Row],[Phone number available]],0)</f>
        <v>0.24</v>
      </c>
      <c r="AK796" s="18">
        <v>8</v>
      </c>
      <c r="AL796" s="9">
        <f>IFERROR(Table14[[#This Row],[MB Eligible]]/Table14[[#This Row],[Phone number available]],0)</f>
        <v>0.32</v>
      </c>
      <c r="AM796" s="18">
        <v>8</v>
      </c>
      <c r="AN796" s="82">
        <f>IFERROR(Table14[[#This Row],[IB Eligible]]/Table14[[#This Row],[Phone number available]],0)</f>
        <v>0.32</v>
      </c>
      <c r="AO796" s="98">
        <f>Table14[[#This Row],[Phone number available]]/$AT$2</f>
        <v>4.3402777777777776E-2</v>
      </c>
    </row>
    <row r="797" spans="1:41" x14ac:dyDescent="0.35">
      <c r="A797" s="11">
        <v>837</v>
      </c>
      <c r="B797" s="5" t="s">
        <v>174</v>
      </c>
      <c r="C797" s="5" t="s">
        <v>343</v>
      </c>
      <c r="D797" s="5" t="s">
        <v>1123</v>
      </c>
      <c r="E797" s="6">
        <v>44863</v>
      </c>
      <c r="F797" s="7">
        <f t="shared" ca="1" si="90"/>
        <v>2</v>
      </c>
      <c r="G797" s="5">
        <v>3</v>
      </c>
      <c r="H797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797" s="57">
        <v>0.94826299999999997</v>
      </c>
      <c r="J797" s="34">
        <v>9.5250000000000005E-3</v>
      </c>
      <c r="K797" s="34">
        <f t="shared" si="91"/>
        <v>0.95778799999999997</v>
      </c>
      <c r="L797" s="67">
        <f t="shared" si="97"/>
        <v>3.5122939268691721E-5</v>
      </c>
      <c r="M797" s="34">
        <v>1.1695340000000001</v>
      </c>
      <c r="N797" s="79">
        <f t="shared" si="98"/>
        <v>2.1902114176327109E-5</v>
      </c>
      <c r="O797" s="80">
        <v>294</v>
      </c>
      <c r="P797" s="68">
        <f>Table14[[#This Row],[Customer Regisered on MB]]/$O$1</f>
        <v>9.9552386734610602E-5</v>
      </c>
      <c r="Q797" s="194">
        <v>1</v>
      </c>
      <c r="R797" s="107">
        <v>24</v>
      </c>
      <c r="S797" s="107">
        <v>0</v>
      </c>
      <c r="T797" s="107">
        <v>0</v>
      </c>
      <c r="U797" s="195">
        <v>0</v>
      </c>
      <c r="V797" s="16">
        <f>SUM(Table14[[#This Row],[MB Registration]:[Standalone upsell + Rnwl]])</f>
        <v>25</v>
      </c>
      <c r="W797" s="8">
        <v>25</v>
      </c>
      <c r="X797" s="9">
        <f t="shared" si="94"/>
        <v>0</v>
      </c>
      <c r="Y797" s="8">
        <f t="shared" si="95"/>
        <v>0</v>
      </c>
      <c r="Z797" s="42" t="str">
        <f t="shared" si="96"/>
        <v>A. Below 50</v>
      </c>
      <c r="AA797" s="197">
        <v>25</v>
      </c>
      <c r="AB797" s="85">
        <f>IFERROR(Table14[[#This Row],[Phone number available]]/Table14[[#This Row],[Distinct leads]],0)</f>
        <v>1</v>
      </c>
      <c r="AC797" s="84">
        <v>7</v>
      </c>
      <c r="AD797" s="100">
        <f>IFERROR(Table14[[#This Row],[Email available]]/Table14[[#This Row],[Distinct leads]],0)</f>
        <v>0.28000000000000003</v>
      </c>
      <c r="AE797" s="81">
        <v>2</v>
      </c>
      <c r="AF797" s="102">
        <f>IFERROR(Table14[[#This Row],[HNI (as per customer segmentation)]]/Table14[[#This Row],[Phone number available]],0)</f>
        <v>0.08</v>
      </c>
      <c r="AG797" s="18">
        <v>16</v>
      </c>
      <c r="AH797" s="9">
        <f>IFERROR(Table14[[#This Row],[MB Registered]]/Table14[[#This Row],[Phone number available]],0)</f>
        <v>0.64</v>
      </c>
      <c r="AI797" s="18">
        <v>1</v>
      </c>
      <c r="AJ797" s="9">
        <f>IFERROR(Table14[[#This Row],[IB Registered]]/Table14[[#This Row],[Phone number available]],0)</f>
        <v>0.04</v>
      </c>
      <c r="AK797" s="18">
        <v>8</v>
      </c>
      <c r="AL797" s="9">
        <f>IFERROR(Table14[[#This Row],[MB Eligible]]/Table14[[#This Row],[Phone number available]],0)</f>
        <v>0.32</v>
      </c>
      <c r="AM797" s="18">
        <v>3</v>
      </c>
      <c r="AN797" s="82">
        <f>IFERROR(Table14[[#This Row],[IB Eligible]]/Table14[[#This Row],[Phone number available]],0)</f>
        <v>0.12</v>
      </c>
      <c r="AO797" s="98">
        <f>Table14[[#This Row],[Phone number available]]/$AT$2</f>
        <v>4.3402777777777776E-2</v>
      </c>
    </row>
    <row r="798" spans="1:41" x14ac:dyDescent="0.35">
      <c r="A798" s="11">
        <v>838</v>
      </c>
      <c r="B798" s="5" t="s">
        <v>314</v>
      </c>
      <c r="C798" s="5" t="s">
        <v>340</v>
      </c>
      <c r="D798" s="5" t="s">
        <v>1124</v>
      </c>
      <c r="E798" s="6">
        <v>44944</v>
      </c>
      <c r="F798" s="7">
        <f t="shared" ca="1" si="90"/>
        <v>2</v>
      </c>
      <c r="G798" s="5">
        <v>4</v>
      </c>
      <c r="H798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798" s="57">
        <v>1.214526</v>
      </c>
      <c r="J798" s="34">
        <v>0.39382299999999998</v>
      </c>
      <c r="K798" s="34">
        <f t="shared" si="91"/>
        <v>1.608349</v>
      </c>
      <c r="L798" s="67">
        <f t="shared" si="97"/>
        <v>5.8979590733921353E-5</v>
      </c>
      <c r="M798" s="34">
        <v>1.6074930000000001</v>
      </c>
      <c r="N798" s="79">
        <f t="shared" si="98"/>
        <v>3.0103866346464999E-5</v>
      </c>
      <c r="O798" s="80">
        <v>153</v>
      </c>
      <c r="P798" s="68">
        <f>Table14[[#This Row],[Customer Regisered on MB]]/$O$1</f>
        <v>5.1807874729236134E-5</v>
      </c>
      <c r="Q798" s="194">
        <v>0</v>
      </c>
      <c r="R798" s="107">
        <v>11</v>
      </c>
      <c r="S798" s="107">
        <v>0</v>
      </c>
      <c r="T798" s="107">
        <v>0</v>
      </c>
      <c r="U798" s="195">
        <v>0</v>
      </c>
      <c r="V798" s="16">
        <f>SUM(Table14[[#This Row],[MB Registration]:[Standalone upsell + Rnwl]])</f>
        <v>11</v>
      </c>
      <c r="W798" s="8">
        <v>11</v>
      </c>
      <c r="X798" s="9">
        <f t="shared" si="94"/>
        <v>0</v>
      </c>
      <c r="Y798" s="8">
        <f t="shared" si="95"/>
        <v>0</v>
      </c>
      <c r="Z798" s="42" t="str">
        <f t="shared" si="96"/>
        <v>A. Below 50</v>
      </c>
      <c r="AA798" s="197">
        <v>11</v>
      </c>
      <c r="AB798" s="85">
        <f>IFERROR(Table14[[#This Row],[Phone number available]]/Table14[[#This Row],[Distinct leads]],0)</f>
        <v>1</v>
      </c>
      <c r="AC798" s="84">
        <v>1</v>
      </c>
      <c r="AD798" s="100">
        <f>IFERROR(Table14[[#This Row],[Email available]]/Table14[[#This Row],[Distinct leads]],0)</f>
        <v>9.0909090909090912E-2</v>
      </c>
      <c r="AE798" s="81">
        <v>0</v>
      </c>
      <c r="AF798" s="102">
        <f>IFERROR(Table14[[#This Row],[HNI (as per customer segmentation)]]/Table14[[#This Row],[Phone number available]],0)</f>
        <v>0</v>
      </c>
      <c r="AG798" s="18">
        <v>4</v>
      </c>
      <c r="AH798" s="9">
        <f>IFERROR(Table14[[#This Row],[MB Registered]]/Table14[[#This Row],[Phone number available]],0)</f>
        <v>0.36363636363636365</v>
      </c>
      <c r="AI798" s="18">
        <v>1</v>
      </c>
      <c r="AJ798" s="9">
        <f>IFERROR(Table14[[#This Row],[IB Registered]]/Table14[[#This Row],[Phone number available]],0)</f>
        <v>9.0909090909090912E-2</v>
      </c>
      <c r="AK798" s="18">
        <v>1</v>
      </c>
      <c r="AL798" s="9">
        <f>IFERROR(Table14[[#This Row],[MB Eligible]]/Table14[[#This Row],[Phone number available]],0)</f>
        <v>9.0909090909090912E-2</v>
      </c>
      <c r="AM798" s="18">
        <v>1</v>
      </c>
      <c r="AN798" s="82">
        <f>IFERROR(Table14[[#This Row],[IB Eligible]]/Table14[[#This Row],[Phone number available]],0)</f>
        <v>9.0909090909090912E-2</v>
      </c>
      <c r="AO798" s="98">
        <f>Table14[[#This Row],[Phone number available]]/$AT$2</f>
        <v>1.9097222222222224E-2</v>
      </c>
    </row>
    <row r="799" spans="1:41" x14ac:dyDescent="0.35">
      <c r="A799" s="11">
        <v>839</v>
      </c>
      <c r="B799" s="5" t="s">
        <v>179</v>
      </c>
      <c r="C799" s="5" t="s">
        <v>175</v>
      </c>
      <c r="D799" s="5" t="s">
        <v>1125</v>
      </c>
      <c r="E799" s="6">
        <v>44911</v>
      </c>
      <c r="F799" s="7">
        <f t="shared" ca="1" si="90"/>
        <v>2</v>
      </c>
      <c r="G799" s="5">
        <v>4</v>
      </c>
      <c r="H799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799" s="57">
        <v>1.955962</v>
      </c>
      <c r="J799" s="34">
        <v>0.17079900000000001</v>
      </c>
      <c r="K799" s="34">
        <f t="shared" si="91"/>
        <v>2.1267610000000001</v>
      </c>
      <c r="L799" s="67">
        <f t="shared" si="97"/>
        <v>7.7990220635487274E-5</v>
      </c>
      <c r="M799" s="34">
        <v>3.0947179999999999</v>
      </c>
      <c r="N799" s="79">
        <f t="shared" si="98"/>
        <v>5.7955448049851198E-5</v>
      </c>
      <c r="O799" s="80">
        <v>364</v>
      </c>
      <c r="P799" s="68">
        <f>Table14[[#This Row],[Customer Regisered on MB]]/$O$1</f>
        <v>1.2325533595713693E-4</v>
      </c>
      <c r="Q799" s="194">
        <v>5</v>
      </c>
      <c r="R799" s="107">
        <v>42</v>
      </c>
      <c r="S799" s="107">
        <v>1</v>
      </c>
      <c r="T799" s="107">
        <v>0</v>
      </c>
      <c r="U799" s="195">
        <v>0</v>
      </c>
      <c r="V799" s="16">
        <f>SUM(Table14[[#This Row],[MB Registration]:[Standalone upsell + Rnwl]])</f>
        <v>48</v>
      </c>
      <c r="W799" s="8">
        <v>48</v>
      </c>
      <c r="X799" s="9">
        <f t="shared" si="94"/>
        <v>0</v>
      </c>
      <c r="Y799" s="8">
        <f t="shared" si="95"/>
        <v>0</v>
      </c>
      <c r="Z799" s="42" t="str">
        <f t="shared" si="96"/>
        <v>A. Below 50</v>
      </c>
      <c r="AA799" s="197">
        <v>48</v>
      </c>
      <c r="AB799" s="85">
        <f>IFERROR(Table14[[#This Row],[Phone number available]]/Table14[[#This Row],[Distinct leads]],0)</f>
        <v>1</v>
      </c>
      <c r="AC799" s="84">
        <v>21</v>
      </c>
      <c r="AD799" s="100">
        <f>IFERROR(Table14[[#This Row],[Email available]]/Table14[[#This Row],[Distinct leads]],0)</f>
        <v>0.4375</v>
      </c>
      <c r="AE799" s="81">
        <v>3</v>
      </c>
      <c r="AF799" s="102">
        <f>IFERROR(Table14[[#This Row],[HNI (as per customer segmentation)]]/Table14[[#This Row],[Phone number available]],0)</f>
        <v>6.25E-2</v>
      </c>
      <c r="AG799" s="18">
        <v>28</v>
      </c>
      <c r="AH799" s="9">
        <f>IFERROR(Table14[[#This Row],[MB Registered]]/Table14[[#This Row],[Phone number available]],0)</f>
        <v>0.58333333333333337</v>
      </c>
      <c r="AI799" s="18">
        <v>3</v>
      </c>
      <c r="AJ799" s="9">
        <f>IFERROR(Table14[[#This Row],[IB Registered]]/Table14[[#This Row],[Phone number available]],0)</f>
        <v>6.25E-2</v>
      </c>
      <c r="AK799" s="18">
        <v>24</v>
      </c>
      <c r="AL799" s="9">
        <f>IFERROR(Table14[[#This Row],[MB Eligible]]/Table14[[#This Row],[Phone number available]],0)</f>
        <v>0.5</v>
      </c>
      <c r="AM799" s="18">
        <v>16</v>
      </c>
      <c r="AN799" s="82">
        <f>IFERROR(Table14[[#This Row],[IB Eligible]]/Table14[[#This Row],[Phone number available]],0)</f>
        <v>0.33333333333333331</v>
      </c>
      <c r="AO799" s="98">
        <f>Table14[[#This Row],[Phone number available]]/$AT$2</f>
        <v>8.3333333333333329E-2</v>
      </c>
    </row>
    <row r="800" spans="1:41" x14ac:dyDescent="0.35">
      <c r="A800" s="11">
        <v>840</v>
      </c>
      <c r="B800" s="5" t="s">
        <v>316</v>
      </c>
      <c r="C800" s="5" t="s">
        <v>340</v>
      </c>
      <c r="D800" s="5" t="s">
        <v>1126</v>
      </c>
      <c r="E800" s="6">
        <v>44945</v>
      </c>
      <c r="F800" s="7">
        <f t="shared" ref="F800:F859" ca="1" si="99">_xlfn.FLOOR.MATH((TODAY()-E800)/365)</f>
        <v>2</v>
      </c>
      <c r="G800" s="5">
        <v>4</v>
      </c>
      <c r="H800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00" s="57">
        <v>0.38604100000000002</v>
      </c>
      <c r="J800" s="34">
        <v>4.6486E-2</v>
      </c>
      <c r="K800" s="34">
        <f t="shared" ref="K800:K859" si="100">I800+J800</f>
        <v>0.43252699999999999</v>
      </c>
      <c r="L800" s="67">
        <f t="shared" si="97"/>
        <v>1.5861150435241856E-5</v>
      </c>
      <c r="M800" s="34">
        <v>1.877521</v>
      </c>
      <c r="N800" s="79">
        <f t="shared" si="98"/>
        <v>3.5160738645008909E-5</v>
      </c>
      <c r="O800" s="80">
        <v>368</v>
      </c>
      <c r="P800" s="68">
        <f>Table14[[#This Row],[Customer Regisered on MB]]/$O$1</f>
        <v>1.2460979019842416E-4</v>
      </c>
      <c r="Q800" s="194">
        <v>0</v>
      </c>
      <c r="R800" s="107">
        <v>22</v>
      </c>
      <c r="S800" s="107">
        <v>1</v>
      </c>
      <c r="T800" s="107">
        <v>0</v>
      </c>
      <c r="U800" s="195">
        <v>0</v>
      </c>
      <c r="V800" s="16">
        <f>SUM(Table14[[#This Row],[MB Registration]:[Standalone upsell + Rnwl]])</f>
        <v>23</v>
      </c>
      <c r="W800" s="8">
        <v>24</v>
      </c>
      <c r="X800" s="9">
        <f t="shared" ref="X800:X859" si="101">IFERROR(1-W800/V800,0)</f>
        <v>-4.3478260869565188E-2</v>
      </c>
      <c r="Y800" s="8">
        <f t="shared" ref="Y800:Y859" si="102">IFERROR(V800-W800,0)</f>
        <v>-1</v>
      </c>
      <c r="Z800" s="42" t="str">
        <f t="shared" ref="Z800:Z859" si="103">IF(W800&lt;50,"A. Below 50",IF(W800&lt;100,"B. 50-100",IF(W800&lt;250,"C. 100-250",IF(W800&lt;500,"D. 240-500",IF(W800&lt;750,"E. 500-750",IF(W800&lt;1000,"F. 750-100","G. Above 1000"))))))</f>
        <v>A. Below 50</v>
      </c>
      <c r="AA800" s="197">
        <v>24</v>
      </c>
      <c r="AB800" s="85">
        <f>IFERROR(Table14[[#This Row],[Phone number available]]/Table14[[#This Row],[Distinct leads]],0)</f>
        <v>1</v>
      </c>
      <c r="AC800" s="84">
        <v>19</v>
      </c>
      <c r="AD800" s="100">
        <f>IFERROR(Table14[[#This Row],[Email available]]/Table14[[#This Row],[Distinct leads]],0)</f>
        <v>0.79166666666666663</v>
      </c>
      <c r="AE800" s="81">
        <v>3</v>
      </c>
      <c r="AF800" s="102">
        <f>IFERROR(Table14[[#This Row],[HNI (as per customer segmentation)]]/Table14[[#This Row],[Phone number available]],0)</f>
        <v>0.125</v>
      </c>
      <c r="AG800" s="18">
        <v>18</v>
      </c>
      <c r="AH800" s="9">
        <f>IFERROR(Table14[[#This Row],[MB Registered]]/Table14[[#This Row],[Phone number available]],0)</f>
        <v>0.75</v>
      </c>
      <c r="AI800" s="18">
        <v>10</v>
      </c>
      <c r="AJ800" s="9">
        <f>IFERROR(Table14[[#This Row],[IB Registered]]/Table14[[#This Row],[Phone number available]],0)</f>
        <v>0.41666666666666669</v>
      </c>
      <c r="AK800" s="18">
        <v>9</v>
      </c>
      <c r="AL800" s="9">
        <f>IFERROR(Table14[[#This Row],[MB Eligible]]/Table14[[#This Row],[Phone number available]],0)</f>
        <v>0.375</v>
      </c>
      <c r="AM800" s="18">
        <v>10</v>
      </c>
      <c r="AN800" s="82">
        <f>IFERROR(Table14[[#This Row],[IB Eligible]]/Table14[[#This Row],[Phone number available]],0)</f>
        <v>0.41666666666666669</v>
      </c>
      <c r="AO800" s="98">
        <f>Table14[[#This Row],[Phone number available]]/$AT$2</f>
        <v>4.1666666666666664E-2</v>
      </c>
    </row>
    <row r="801" spans="1:41" x14ac:dyDescent="0.35">
      <c r="A801" s="11">
        <v>841</v>
      </c>
      <c r="B801" s="5" t="s">
        <v>181</v>
      </c>
      <c r="C801" s="5" t="s">
        <v>356</v>
      </c>
      <c r="D801" s="5" t="s">
        <v>1127</v>
      </c>
      <c r="E801" s="6">
        <v>44945</v>
      </c>
      <c r="F801" s="7">
        <f t="shared" ca="1" si="99"/>
        <v>2</v>
      </c>
      <c r="G801" s="5">
        <v>3</v>
      </c>
      <c r="H801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01" s="57">
        <v>0.96718000000000004</v>
      </c>
      <c r="J801" s="34">
        <v>0.19162199999999999</v>
      </c>
      <c r="K801" s="34">
        <f t="shared" si="100"/>
        <v>1.1588020000000001</v>
      </c>
      <c r="L801" s="67">
        <f t="shared" si="97"/>
        <v>4.2494301735288512E-5</v>
      </c>
      <c r="M801" s="34">
        <v>1.507836</v>
      </c>
      <c r="N801" s="79">
        <f t="shared" si="98"/>
        <v>2.8237568323089677E-5</v>
      </c>
      <c r="O801" s="80">
        <v>147</v>
      </c>
      <c r="P801" s="68">
        <f>Table14[[#This Row],[Customer Regisered on MB]]/$O$1</f>
        <v>4.9776193367305301E-5</v>
      </c>
      <c r="Q801" s="194">
        <v>2</v>
      </c>
      <c r="R801" s="107">
        <v>20</v>
      </c>
      <c r="S801" s="107">
        <v>2</v>
      </c>
      <c r="T801" s="107">
        <v>0</v>
      </c>
      <c r="U801" s="195">
        <v>0</v>
      </c>
      <c r="V801" s="16">
        <f>SUM(Table14[[#This Row],[MB Registration]:[Standalone upsell + Rnwl]])</f>
        <v>24</v>
      </c>
      <c r="W801" s="8">
        <v>23</v>
      </c>
      <c r="X801" s="9">
        <f t="shared" si="101"/>
        <v>4.166666666666663E-2</v>
      </c>
      <c r="Y801" s="8">
        <f t="shared" si="102"/>
        <v>1</v>
      </c>
      <c r="Z801" s="42" t="str">
        <f t="shared" si="103"/>
        <v>A. Below 50</v>
      </c>
      <c r="AA801" s="197">
        <v>23</v>
      </c>
      <c r="AB801" s="85">
        <f>IFERROR(Table14[[#This Row],[Phone number available]]/Table14[[#This Row],[Distinct leads]],0)</f>
        <v>1</v>
      </c>
      <c r="AC801" s="84">
        <v>18</v>
      </c>
      <c r="AD801" s="100">
        <f>IFERROR(Table14[[#This Row],[Email available]]/Table14[[#This Row],[Distinct leads]],0)</f>
        <v>0.78260869565217395</v>
      </c>
      <c r="AE801" s="81">
        <v>0</v>
      </c>
      <c r="AF801" s="102">
        <f>IFERROR(Table14[[#This Row],[HNI (as per customer segmentation)]]/Table14[[#This Row],[Phone number available]],0)</f>
        <v>0</v>
      </c>
      <c r="AG801" s="18">
        <v>13</v>
      </c>
      <c r="AH801" s="9">
        <f>IFERROR(Table14[[#This Row],[MB Registered]]/Table14[[#This Row],[Phone number available]],0)</f>
        <v>0.56521739130434778</v>
      </c>
      <c r="AI801" s="18">
        <v>5</v>
      </c>
      <c r="AJ801" s="9">
        <f>IFERROR(Table14[[#This Row],[IB Registered]]/Table14[[#This Row],[Phone number available]],0)</f>
        <v>0.21739130434782608</v>
      </c>
      <c r="AK801" s="18">
        <v>11</v>
      </c>
      <c r="AL801" s="9">
        <f>IFERROR(Table14[[#This Row],[MB Eligible]]/Table14[[#This Row],[Phone number available]],0)</f>
        <v>0.47826086956521741</v>
      </c>
      <c r="AM801" s="18">
        <v>12</v>
      </c>
      <c r="AN801" s="82">
        <f>IFERROR(Table14[[#This Row],[IB Eligible]]/Table14[[#This Row],[Phone number available]],0)</f>
        <v>0.52173913043478259</v>
      </c>
      <c r="AO801" s="98">
        <f>Table14[[#This Row],[Phone number available]]/$AT$2</f>
        <v>3.9930555555555552E-2</v>
      </c>
    </row>
    <row r="802" spans="1:41" x14ac:dyDescent="0.35">
      <c r="A802" s="11">
        <v>842</v>
      </c>
      <c r="B802" s="5" t="s">
        <v>174</v>
      </c>
      <c r="C802" s="5" t="s">
        <v>175</v>
      </c>
      <c r="D802" s="5" t="s">
        <v>1128</v>
      </c>
      <c r="E802" s="6">
        <v>44965</v>
      </c>
      <c r="F802" s="7">
        <f t="shared" ca="1" si="99"/>
        <v>2</v>
      </c>
      <c r="G802" s="5">
        <v>3</v>
      </c>
      <c r="H802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02" s="57">
        <v>1.2199530000000001</v>
      </c>
      <c r="J802" s="34">
        <v>1.60006</v>
      </c>
      <c r="K802" s="34">
        <f t="shared" si="100"/>
        <v>2.8200130000000003</v>
      </c>
      <c r="L802" s="67">
        <f t="shared" si="97"/>
        <v>1.0341238910481356E-4</v>
      </c>
      <c r="M802" s="34">
        <v>3.7662909999999998</v>
      </c>
      <c r="N802" s="79">
        <f t="shared" si="98"/>
        <v>7.053213972682555E-5</v>
      </c>
      <c r="O802" s="80">
        <v>196</v>
      </c>
      <c r="P802" s="68">
        <f>Table14[[#This Row],[Customer Regisered on MB]]/$O$1</f>
        <v>6.6368257823073735E-5</v>
      </c>
      <c r="Q802" s="194">
        <v>1</v>
      </c>
      <c r="R802" s="107">
        <v>33</v>
      </c>
      <c r="S802" s="107">
        <v>0</v>
      </c>
      <c r="T802" s="107">
        <v>1</v>
      </c>
      <c r="U802" s="195">
        <v>0</v>
      </c>
      <c r="V802" s="16">
        <f>SUM(Table14[[#This Row],[MB Registration]:[Standalone upsell + Rnwl]])</f>
        <v>35</v>
      </c>
      <c r="W802" s="8">
        <v>34</v>
      </c>
      <c r="X802" s="9">
        <f t="shared" si="101"/>
        <v>2.8571428571428581E-2</v>
      </c>
      <c r="Y802" s="8">
        <f t="shared" si="102"/>
        <v>1</v>
      </c>
      <c r="Z802" s="42" t="str">
        <f t="shared" si="103"/>
        <v>A. Below 50</v>
      </c>
      <c r="AA802" s="197">
        <v>34</v>
      </c>
      <c r="AB802" s="85">
        <f>IFERROR(Table14[[#This Row],[Phone number available]]/Table14[[#This Row],[Distinct leads]],0)</f>
        <v>1</v>
      </c>
      <c r="AC802" s="84">
        <v>14</v>
      </c>
      <c r="AD802" s="100">
        <f>IFERROR(Table14[[#This Row],[Email available]]/Table14[[#This Row],[Distinct leads]],0)</f>
        <v>0.41176470588235292</v>
      </c>
      <c r="AE802" s="81">
        <v>1</v>
      </c>
      <c r="AF802" s="102">
        <f>IFERROR(Table14[[#This Row],[HNI (as per customer segmentation)]]/Table14[[#This Row],[Phone number available]],0)</f>
        <v>2.9411764705882353E-2</v>
      </c>
      <c r="AG802" s="18">
        <v>13</v>
      </c>
      <c r="AH802" s="9">
        <f>IFERROR(Table14[[#This Row],[MB Registered]]/Table14[[#This Row],[Phone number available]],0)</f>
        <v>0.38235294117647056</v>
      </c>
      <c r="AI802" s="18">
        <v>4</v>
      </c>
      <c r="AJ802" s="9">
        <f>IFERROR(Table14[[#This Row],[IB Registered]]/Table14[[#This Row],[Phone number available]],0)</f>
        <v>0.11764705882352941</v>
      </c>
      <c r="AK802" s="18">
        <v>9</v>
      </c>
      <c r="AL802" s="9">
        <f>IFERROR(Table14[[#This Row],[MB Eligible]]/Table14[[#This Row],[Phone number available]],0)</f>
        <v>0.26470588235294118</v>
      </c>
      <c r="AM802" s="18">
        <v>8</v>
      </c>
      <c r="AN802" s="82">
        <f>IFERROR(Table14[[#This Row],[IB Eligible]]/Table14[[#This Row],[Phone number available]],0)</f>
        <v>0.23529411764705882</v>
      </c>
      <c r="AO802" s="98">
        <f>Table14[[#This Row],[Phone number available]]/$AT$2</f>
        <v>5.9027777777777776E-2</v>
      </c>
    </row>
    <row r="803" spans="1:41" x14ac:dyDescent="0.35">
      <c r="A803" s="11">
        <v>843</v>
      </c>
      <c r="B803" s="5" t="s">
        <v>312</v>
      </c>
      <c r="C803" s="5" t="s">
        <v>175</v>
      </c>
      <c r="D803" s="5" t="s">
        <v>1129</v>
      </c>
      <c r="E803" s="6">
        <v>44963</v>
      </c>
      <c r="F803" s="7">
        <f t="shared" ca="1" si="99"/>
        <v>2</v>
      </c>
      <c r="G803" s="5">
        <v>3</v>
      </c>
      <c r="H803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03" s="57">
        <v>1.128466</v>
      </c>
      <c r="J803" s="34">
        <v>9.4020999999999993E-2</v>
      </c>
      <c r="K803" s="34">
        <f t="shared" si="100"/>
        <v>1.2224869999999999</v>
      </c>
      <c r="L803" s="67">
        <f t="shared" ref="L803:L834" si="104">K803/$K$1</f>
        <v>4.4829687423276479E-5</v>
      </c>
      <c r="M803" s="34">
        <v>0.69621999999999995</v>
      </c>
      <c r="N803" s="79">
        <f t="shared" ref="N803:N834" si="105">M803/$M$1</f>
        <v>1.3038261334721742E-5</v>
      </c>
      <c r="O803" s="80">
        <v>416</v>
      </c>
      <c r="P803" s="68">
        <f>Table14[[#This Row],[Customer Regisered on MB]]/$O$1</f>
        <v>1.408632410938708E-4</v>
      </c>
      <c r="Q803" s="194">
        <v>2</v>
      </c>
      <c r="R803" s="107">
        <v>16</v>
      </c>
      <c r="S803" s="107">
        <v>0</v>
      </c>
      <c r="T803" s="107">
        <v>0</v>
      </c>
      <c r="U803" s="195">
        <v>0</v>
      </c>
      <c r="V803" s="16">
        <f>SUM(Table14[[#This Row],[MB Registration]:[Standalone upsell + Rnwl]])</f>
        <v>18</v>
      </c>
      <c r="W803" s="8">
        <v>18</v>
      </c>
      <c r="X803" s="9">
        <f t="shared" si="101"/>
        <v>0</v>
      </c>
      <c r="Y803" s="8">
        <f t="shared" si="102"/>
        <v>0</v>
      </c>
      <c r="Z803" s="42" t="str">
        <f t="shared" si="103"/>
        <v>A. Below 50</v>
      </c>
      <c r="AA803" s="197">
        <v>18</v>
      </c>
      <c r="AB803" s="85">
        <f>IFERROR(Table14[[#This Row],[Phone number available]]/Table14[[#This Row],[Distinct leads]],0)</f>
        <v>1</v>
      </c>
      <c r="AC803" s="84">
        <v>12</v>
      </c>
      <c r="AD803" s="100">
        <f>IFERROR(Table14[[#This Row],[Email available]]/Table14[[#This Row],[Distinct leads]],0)</f>
        <v>0.66666666666666663</v>
      </c>
      <c r="AE803" s="81">
        <v>1</v>
      </c>
      <c r="AF803" s="102">
        <f>IFERROR(Table14[[#This Row],[HNI (as per customer segmentation)]]/Table14[[#This Row],[Phone number available]],0)</f>
        <v>5.5555555555555552E-2</v>
      </c>
      <c r="AG803" s="18">
        <v>12</v>
      </c>
      <c r="AH803" s="9">
        <f>IFERROR(Table14[[#This Row],[MB Registered]]/Table14[[#This Row],[Phone number available]],0)</f>
        <v>0.66666666666666663</v>
      </c>
      <c r="AI803" s="18">
        <v>2</v>
      </c>
      <c r="AJ803" s="9">
        <f>IFERROR(Table14[[#This Row],[IB Registered]]/Table14[[#This Row],[Phone number available]],0)</f>
        <v>0.1111111111111111</v>
      </c>
      <c r="AK803" s="18">
        <v>10</v>
      </c>
      <c r="AL803" s="9">
        <f>IFERROR(Table14[[#This Row],[MB Eligible]]/Table14[[#This Row],[Phone number available]],0)</f>
        <v>0.55555555555555558</v>
      </c>
      <c r="AM803" s="18">
        <v>6</v>
      </c>
      <c r="AN803" s="82">
        <f>IFERROR(Table14[[#This Row],[IB Eligible]]/Table14[[#This Row],[Phone number available]],0)</f>
        <v>0.33333333333333331</v>
      </c>
      <c r="AO803" s="98">
        <f>Table14[[#This Row],[Phone number available]]/$AT$2</f>
        <v>3.125E-2</v>
      </c>
    </row>
    <row r="804" spans="1:41" x14ac:dyDescent="0.35">
      <c r="A804" s="11">
        <v>844</v>
      </c>
      <c r="B804" s="5" t="s">
        <v>312</v>
      </c>
      <c r="C804" s="5" t="s">
        <v>340</v>
      </c>
      <c r="D804" s="5" t="s">
        <v>1130</v>
      </c>
      <c r="E804" s="6">
        <v>44961</v>
      </c>
      <c r="F804" s="7">
        <f t="shared" ca="1" si="99"/>
        <v>2</v>
      </c>
      <c r="G804" s="5">
        <v>3</v>
      </c>
      <c r="H804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04" s="57">
        <v>0.94753299999999996</v>
      </c>
      <c r="J804" s="34">
        <v>2.1194000000000001E-2</v>
      </c>
      <c r="K804" s="34">
        <f t="shared" si="100"/>
        <v>0.968727</v>
      </c>
      <c r="L804" s="67">
        <f t="shared" si="104"/>
        <v>3.552408214442228E-5</v>
      </c>
      <c r="M804" s="34">
        <v>2.2982520000000002</v>
      </c>
      <c r="N804" s="79">
        <f t="shared" si="105"/>
        <v>4.3039858362366664E-5</v>
      </c>
      <c r="O804" s="80">
        <v>153</v>
      </c>
      <c r="P804" s="68">
        <f>Table14[[#This Row],[Customer Regisered on MB]]/$O$1</f>
        <v>5.1807874729236134E-5</v>
      </c>
      <c r="Q804" s="194">
        <v>3</v>
      </c>
      <c r="R804" s="107">
        <v>24</v>
      </c>
      <c r="S804" s="107">
        <v>0</v>
      </c>
      <c r="T804" s="107">
        <v>0</v>
      </c>
      <c r="U804" s="195">
        <v>0</v>
      </c>
      <c r="V804" s="16">
        <f>SUM(Table14[[#This Row],[MB Registration]:[Standalone upsell + Rnwl]])</f>
        <v>27</v>
      </c>
      <c r="W804" s="8">
        <v>27</v>
      </c>
      <c r="X804" s="9">
        <f t="shared" si="101"/>
        <v>0</v>
      </c>
      <c r="Y804" s="8">
        <f t="shared" si="102"/>
        <v>0</v>
      </c>
      <c r="Z804" s="42" t="str">
        <f t="shared" si="103"/>
        <v>A. Below 50</v>
      </c>
      <c r="AA804" s="197">
        <v>27</v>
      </c>
      <c r="AB804" s="85">
        <f>IFERROR(Table14[[#This Row],[Phone number available]]/Table14[[#This Row],[Distinct leads]],0)</f>
        <v>1</v>
      </c>
      <c r="AC804" s="84">
        <v>12</v>
      </c>
      <c r="AD804" s="100">
        <f>IFERROR(Table14[[#This Row],[Email available]]/Table14[[#This Row],[Distinct leads]],0)</f>
        <v>0.44444444444444442</v>
      </c>
      <c r="AE804" s="81">
        <v>3</v>
      </c>
      <c r="AF804" s="102">
        <f>IFERROR(Table14[[#This Row],[HNI (as per customer segmentation)]]/Table14[[#This Row],[Phone number available]],0)</f>
        <v>0.1111111111111111</v>
      </c>
      <c r="AG804" s="18">
        <v>7</v>
      </c>
      <c r="AH804" s="9">
        <f>IFERROR(Table14[[#This Row],[MB Registered]]/Table14[[#This Row],[Phone number available]],0)</f>
        <v>0.25925925925925924</v>
      </c>
      <c r="AI804" s="18">
        <v>1</v>
      </c>
      <c r="AJ804" s="9">
        <f>IFERROR(Table14[[#This Row],[IB Registered]]/Table14[[#This Row],[Phone number available]],0)</f>
        <v>3.7037037037037035E-2</v>
      </c>
      <c r="AK804" s="18">
        <v>7</v>
      </c>
      <c r="AL804" s="9">
        <f>IFERROR(Table14[[#This Row],[MB Eligible]]/Table14[[#This Row],[Phone number available]],0)</f>
        <v>0.25925925925925924</v>
      </c>
      <c r="AM804" s="18">
        <v>8</v>
      </c>
      <c r="AN804" s="82">
        <f>IFERROR(Table14[[#This Row],[IB Eligible]]/Table14[[#This Row],[Phone number available]],0)</f>
        <v>0.29629629629629628</v>
      </c>
      <c r="AO804" s="98">
        <f>Table14[[#This Row],[Phone number available]]/$AT$2</f>
        <v>4.6875E-2</v>
      </c>
    </row>
    <row r="805" spans="1:41" x14ac:dyDescent="0.35">
      <c r="A805" s="11">
        <v>845</v>
      </c>
      <c r="B805" s="5" t="s">
        <v>314</v>
      </c>
      <c r="C805" s="5" t="s">
        <v>340</v>
      </c>
      <c r="D805" s="5" t="s">
        <v>1131</v>
      </c>
      <c r="E805" s="6">
        <v>44993</v>
      </c>
      <c r="F805" s="7">
        <f t="shared" ca="1" si="99"/>
        <v>2</v>
      </c>
      <c r="G805" s="5">
        <v>4</v>
      </c>
      <c r="H805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05" s="57">
        <v>0.190971</v>
      </c>
      <c r="J805" s="34">
        <v>2.2023000000000001E-2</v>
      </c>
      <c r="K805" s="34">
        <f t="shared" si="100"/>
        <v>0.21299400000000002</v>
      </c>
      <c r="L805" s="67">
        <f t="shared" si="104"/>
        <v>7.8106797397709363E-6</v>
      </c>
      <c r="M805" s="34">
        <v>0.30282100000000001</v>
      </c>
      <c r="N805" s="79">
        <f t="shared" si="105"/>
        <v>5.6709938462580405E-6</v>
      </c>
      <c r="O805" s="80">
        <v>103</v>
      </c>
      <c r="P805" s="68">
        <f>Table14[[#This Row],[Customer Regisered on MB]]/$O$1</f>
        <v>3.4877196713145893E-5</v>
      </c>
      <c r="Q805" s="194">
        <v>0</v>
      </c>
      <c r="R805" s="107">
        <v>2</v>
      </c>
      <c r="S805" s="107">
        <v>1</v>
      </c>
      <c r="T805" s="107">
        <v>0</v>
      </c>
      <c r="U805" s="195">
        <v>0</v>
      </c>
      <c r="V805" s="16">
        <f>SUM(Table14[[#This Row],[MB Registration]:[Standalone upsell + Rnwl]])</f>
        <v>3</v>
      </c>
      <c r="W805" s="8">
        <v>2</v>
      </c>
      <c r="X805" s="9">
        <f t="shared" si="101"/>
        <v>0.33333333333333337</v>
      </c>
      <c r="Y805" s="8">
        <f t="shared" si="102"/>
        <v>1</v>
      </c>
      <c r="Z805" s="42" t="str">
        <f t="shared" si="103"/>
        <v>A. Below 50</v>
      </c>
      <c r="AA805" s="197">
        <v>2</v>
      </c>
      <c r="AB805" s="85">
        <f>IFERROR(Table14[[#This Row],[Phone number available]]/Table14[[#This Row],[Distinct leads]],0)</f>
        <v>1</v>
      </c>
      <c r="AC805" s="84">
        <v>1</v>
      </c>
      <c r="AD805" s="100">
        <f>IFERROR(Table14[[#This Row],[Email available]]/Table14[[#This Row],[Distinct leads]],0)</f>
        <v>0.5</v>
      </c>
      <c r="AE805" s="81">
        <v>0</v>
      </c>
      <c r="AF805" s="102">
        <f>IFERROR(Table14[[#This Row],[HNI (as per customer segmentation)]]/Table14[[#This Row],[Phone number available]],0)</f>
        <v>0</v>
      </c>
      <c r="AG805" s="18">
        <v>2</v>
      </c>
      <c r="AH805" s="9">
        <f>IFERROR(Table14[[#This Row],[MB Registered]]/Table14[[#This Row],[Phone number available]],0)</f>
        <v>1</v>
      </c>
      <c r="AI805" s="18">
        <v>1</v>
      </c>
      <c r="AJ805" s="9">
        <f>IFERROR(Table14[[#This Row],[IB Registered]]/Table14[[#This Row],[Phone number available]],0)</f>
        <v>0.5</v>
      </c>
      <c r="AK805" s="18">
        <v>2</v>
      </c>
      <c r="AL805" s="9">
        <f>IFERROR(Table14[[#This Row],[MB Eligible]]/Table14[[#This Row],[Phone number available]],0)</f>
        <v>1</v>
      </c>
      <c r="AM805" s="18">
        <v>2</v>
      </c>
      <c r="AN805" s="82">
        <f>IFERROR(Table14[[#This Row],[IB Eligible]]/Table14[[#This Row],[Phone number available]],0)</f>
        <v>1</v>
      </c>
      <c r="AO805" s="98">
        <f>Table14[[#This Row],[Phone number available]]/$AT$2</f>
        <v>3.472222222222222E-3</v>
      </c>
    </row>
    <row r="806" spans="1:41" x14ac:dyDescent="0.35">
      <c r="A806" s="11">
        <v>846</v>
      </c>
      <c r="B806" s="5" t="s">
        <v>213</v>
      </c>
      <c r="C806" s="5" t="s">
        <v>175</v>
      </c>
      <c r="D806" s="5" t="s">
        <v>1132</v>
      </c>
      <c r="E806" s="6">
        <v>44949</v>
      </c>
      <c r="F806" s="7">
        <f t="shared" ca="1" si="99"/>
        <v>2</v>
      </c>
      <c r="G806" s="5">
        <v>4</v>
      </c>
      <c r="H806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06" s="57">
        <v>0.58267000000000002</v>
      </c>
      <c r="J806" s="34">
        <v>4.4467E-2</v>
      </c>
      <c r="K806" s="34">
        <f t="shared" si="100"/>
        <v>0.62713700000000006</v>
      </c>
      <c r="L806" s="67">
        <f t="shared" si="104"/>
        <v>2.299767251641232E-5</v>
      </c>
      <c r="M806" s="34">
        <v>0.83255599999999996</v>
      </c>
      <c r="N806" s="79">
        <f t="shared" si="105"/>
        <v>1.5591454861668144E-5</v>
      </c>
      <c r="O806" s="80">
        <v>245</v>
      </c>
      <c r="P806" s="68">
        <f>Table14[[#This Row],[Customer Regisered on MB]]/$O$1</f>
        <v>8.2960322278842168E-5</v>
      </c>
      <c r="Q806" s="194">
        <v>1</v>
      </c>
      <c r="R806" s="107">
        <v>13</v>
      </c>
      <c r="S806" s="107">
        <v>0</v>
      </c>
      <c r="T806" s="107">
        <v>0</v>
      </c>
      <c r="U806" s="195">
        <v>0</v>
      </c>
      <c r="V806" s="16">
        <f>SUM(Table14[[#This Row],[MB Registration]:[Standalone upsell + Rnwl]])</f>
        <v>14</v>
      </c>
      <c r="W806" s="8">
        <v>14</v>
      </c>
      <c r="X806" s="9">
        <f t="shared" si="101"/>
        <v>0</v>
      </c>
      <c r="Y806" s="8">
        <f t="shared" si="102"/>
        <v>0</v>
      </c>
      <c r="Z806" s="42" t="str">
        <f t="shared" si="103"/>
        <v>A. Below 50</v>
      </c>
      <c r="AA806" s="197">
        <v>14</v>
      </c>
      <c r="AB806" s="85">
        <f>IFERROR(Table14[[#This Row],[Phone number available]]/Table14[[#This Row],[Distinct leads]],0)</f>
        <v>1</v>
      </c>
      <c r="AC806" s="84">
        <v>5</v>
      </c>
      <c r="AD806" s="100">
        <f>IFERROR(Table14[[#This Row],[Email available]]/Table14[[#This Row],[Distinct leads]],0)</f>
        <v>0.35714285714285715</v>
      </c>
      <c r="AE806" s="81">
        <v>1</v>
      </c>
      <c r="AF806" s="102">
        <f>IFERROR(Table14[[#This Row],[HNI (as per customer segmentation)]]/Table14[[#This Row],[Phone number available]],0)</f>
        <v>7.1428571428571425E-2</v>
      </c>
      <c r="AG806" s="18">
        <v>8</v>
      </c>
      <c r="AH806" s="9">
        <f>IFERROR(Table14[[#This Row],[MB Registered]]/Table14[[#This Row],[Phone number available]],0)</f>
        <v>0.5714285714285714</v>
      </c>
      <c r="AI806" s="18">
        <v>2</v>
      </c>
      <c r="AJ806" s="9">
        <f>IFERROR(Table14[[#This Row],[IB Registered]]/Table14[[#This Row],[Phone number available]],0)</f>
        <v>0.14285714285714285</v>
      </c>
      <c r="AK806" s="18">
        <v>6</v>
      </c>
      <c r="AL806" s="9">
        <f>IFERROR(Table14[[#This Row],[MB Eligible]]/Table14[[#This Row],[Phone number available]],0)</f>
        <v>0.42857142857142855</v>
      </c>
      <c r="AM806" s="18">
        <v>3</v>
      </c>
      <c r="AN806" s="82">
        <f>IFERROR(Table14[[#This Row],[IB Eligible]]/Table14[[#This Row],[Phone number available]],0)</f>
        <v>0.21428571428571427</v>
      </c>
      <c r="AO806" s="98">
        <f>Table14[[#This Row],[Phone number available]]/$AT$2</f>
        <v>2.4305555555555556E-2</v>
      </c>
    </row>
    <row r="807" spans="1:41" x14ac:dyDescent="0.35">
      <c r="A807" s="11">
        <v>847</v>
      </c>
      <c r="B807" s="5" t="s">
        <v>174</v>
      </c>
      <c r="C807" s="5" t="s">
        <v>343</v>
      </c>
      <c r="D807" s="5" t="s">
        <v>1133</v>
      </c>
      <c r="E807" s="6">
        <v>44984</v>
      </c>
      <c r="F807" s="7">
        <f t="shared" ca="1" si="99"/>
        <v>2</v>
      </c>
      <c r="G807" s="5">
        <v>3</v>
      </c>
      <c r="H807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07" s="57">
        <v>0.34727599999999997</v>
      </c>
      <c r="J807" s="34">
        <v>2.823E-3</v>
      </c>
      <c r="K807" s="34">
        <f t="shared" si="100"/>
        <v>0.35009899999999999</v>
      </c>
      <c r="L807" s="67">
        <f t="shared" si="104"/>
        <v>1.2838442238814543E-5</v>
      </c>
      <c r="M807" s="34">
        <v>0.44592300000000001</v>
      </c>
      <c r="N807" s="79">
        <f t="shared" si="105"/>
        <v>8.3508957070511097E-6</v>
      </c>
      <c r="O807" s="80">
        <v>84</v>
      </c>
      <c r="P807" s="68">
        <f>Table14[[#This Row],[Customer Regisered on MB]]/$O$1</f>
        <v>2.8443539067031602E-5</v>
      </c>
      <c r="Q807" s="194">
        <v>1</v>
      </c>
      <c r="R807" s="107">
        <v>6</v>
      </c>
      <c r="S807" s="107">
        <v>0</v>
      </c>
      <c r="T807" s="107">
        <v>0</v>
      </c>
      <c r="U807" s="195">
        <v>0</v>
      </c>
      <c r="V807" s="16">
        <f>SUM(Table14[[#This Row],[MB Registration]:[Standalone upsell + Rnwl]])</f>
        <v>7</v>
      </c>
      <c r="W807" s="8">
        <v>7</v>
      </c>
      <c r="X807" s="9">
        <f t="shared" si="101"/>
        <v>0</v>
      </c>
      <c r="Y807" s="8">
        <f t="shared" si="102"/>
        <v>0</v>
      </c>
      <c r="Z807" s="42" t="str">
        <f t="shared" si="103"/>
        <v>A. Below 50</v>
      </c>
      <c r="AA807" s="197">
        <v>7</v>
      </c>
      <c r="AB807" s="85">
        <f>IFERROR(Table14[[#This Row],[Phone number available]]/Table14[[#This Row],[Distinct leads]],0)</f>
        <v>1</v>
      </c>
      <c r="AC807" s="84">
        <v>2</v>
      </c>
      <c r="AD807" s="100">
        <f>IFERROR(Table14[[#This Row],[Email available]]/Table14[[#This Row],[Distinct leads]],0)</f>
        <v>0.2857142857142857</v>
      </c>
      <c r="AE807" s="81">
        <v>1</v>
      </c>
      <c r="AF807" s="102">
        <f>IFERROR(Table14[[#This Row],[HNI (as per customer segmentation)]]/Table14[[#This Row],[Phone number available]],0)</f>
        <v>0.14285714285714285</v>
      </c>
      <c r="AG807" s="18">
        <v>4</v>
      </c>
      <c r="AH807" s="9">
        <f>IFERROR(Table14[[#This Row],[MB Registered]]/Table14[[#This Row],[Phone number available]],0)</f>
        <v>0.5714285714285714</v>
      </c>
      <c r="AI807" s="18">
        <v>1</v>
      </c>
      <c r="AJ807" s="9">
        <f>IFERROR(Table14[[#This Row],[IB Registered]]/Table14[[#This Row],[Phone number available]],0)</f>
        <v>0.14285714285714285</v>
      </c>
      <c r="AK807" s="18">
        <v>5</v>
      </c>
      <c r="AL807" s="9">
        <f>IFERROR(Table14[[#This Row],[MB Eligible]]/Table14[[#This Row],[Phone number available]],0)</f>
        <v>0.7142857142857143</v>
      </c>
      <c r="AM807" s="18">
        <v>2</v>
      </c>
      <c r="AN807" s="82">
        <f>IFERROR(Table14[[#This Row],[IB Eligible]]/Table14[[#This Row],[Phone number available]],0)</f>
        <v>0.2857142857142857</v>
      </c>
      <c r="AO807" s="98">
        <f>Table14[[#This Row],[Phone number available]]/$AT$2</f>
        <v>1.2152777777777778E-2</v>
      </c>
    </row>
    <row r="808" spans="1:41" x14ac:dyDescent="0.35">
      <c r="A808" s="11">
        <v>848</v>
      </c>
      <c r="B808" s="5" t="s">
        <v>188</v>
      </c>
      <c r="C808" s="5" t="s">
        <v>343</v>
      </c>
      <c r="D808" s="5" t="s">
        <v>1134</v>
      </c>
      <c r="E808" s="6">
        <v>45012</v>
      </c>
      <c r="F808" s="7">
        <f t="shared" ca="1" si="99"/>
        <v>2</v>
      </c>
      <c r="G808" s="5">
        <v>3</v>
      </c>
      <c r="H808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08" s="57">
        <v>0.11561100000000001</v>
      </c>
      <c r="J808" s="34">
        <v>0</v>
      </c>
      <c r="K808" s="34">
        <f t="shared" si="100"/>
        <v>0.11561100000000001</v>
      </c>
      <c r="L808" s="67">
        <f t="shared" si="104"/>
        <v>4.2395583696942529E-6</v>
      </c>
      <c r="M808" s="34">
        <v>0.36028300000000002</v>
      </c>
      <c r="N808" s="79">
        <f t="shared" si="105"/>
        <v>6.7470970504403126E-6</v>
      </c>
      <c r="O808" s="80">
        <v>49</v>
      </c>
      <c r="P808" s="68">
        <f>Table14[[#This Row],[Customer Regisered on MB]]/$O$1</f>
        <v>1.6592064455768434E-5</v>
      </c>
      <c r="Q808" s="194">
        <v>0</v>
      </c>
      <c r="R808" s="107">
        <v>0</v>
      </c>
      <c r="S808" s="107">
        <v>0</v>
      </c>
      <c r="T808" s="107">
        <v>0</v>
      </c>
      <c r="U808" s="195">
        <v>0</v>
      </c>
      <c r="V808" s="16">
        <f>SUM(Table14[[#This Row],[MB Registration]:[Standalone upsell + Rnwl]])</f>
        <v>0</v>
      </c>
      <c r="W808" s="8">
        <v>0</v>
      </c>
      <c r="X808" s="9">
        <f t="shared" si="101"/>
        <v>0</v>
      </c>
      <c r="Y808" s="8">
        <f t="shared" si="102"/>
        <v>0</v>
      </c>
      <c r="Z808" s="42" t="str">
        <f t="shared" si="103"/>
        <v>A. Below 50</v>
      </c>
      <c r="AA808" s="197">
        <v>0</v>
      </c>
      <c r="AB808" s="85">
        <f>IFERROR(Table14[[#This Row],[Phone number available]]/Table14[[#This Row],[Distinct leads]],0)</f>
        <v>0</v>
      </c>
      <c r="AC808" s="84">
        <v>0</v>
      </c>
      <c r="AD808" s="100">
        <f>IFERROR(Table14[[#This Row],[Email available]]/Table14[[#This Row],[Distinct leads]],0)</f>
        <v>0</v>
      </c>
      <c r="AE808" s="81">
        <v>0</v>
      </c>
      <c r="AF808" s="102">
        <f>IFERROR(Table14[[#This Row],[HNI (as per customer segmentation)]]/Table14[[#This Row],[Phone number available]],0)</f>
        <v>0</v>
      </c>
      <c r="AG808" s="18">
        <v>0</v>
      </c>
      <c r="AH808" s="9">
        <f>IFERROR(Table14[[#This Row],[MB Registered]]/Table14[[#This Row],[Phone number available]],0)</f>
        <v>0</v>
      </c>
      <c r="AI808" s="18">
        <v>0</v>
      </c>
      <c r="AJ808" s="9">
        <f>IFERROR(Table14[[#This Row],[IB Registered]]/Table14[[#This Row],[Phone number available]],0)</f>
        <v>0</v>
      </c>
      <c r="AK808" s="18">
        <v>0</v>
      </c>
      <c r="AL808" s="9">
        <f>IFERROR(Table14[[#This Row],[MB Eligible]]/Table14[[#This Row],[Phone number available]],0)</f>
        <v>0</v>
      </c>
      <c r="AM808" s="18">
        <v>0</v>
      </c>
      <c r="AN808" s="82">
        <f>IFERROR(Table14[[#This Row],[IB Eligible]]/Table14[[#This Row],[Phone number available]],0)</f>
        <v>0</v>
      </c>
      <c r="AO808" s="98">
        <f>Table14[[#This Row],[Phone number available]]/$AT$2</f>
        <v>0</v>
      </c>
    </row>
    <row r="809" spans="1:41" x14ac:dyDescent="0.35">
      <c r="A809" s="11">
        <v>849</v>
      </c>
      <c r="B809" s="5" t="s">
        <v>190</v>
      </c>
      <c r="C809" s="5" t="s">
        <v>343</v>
      </c>
      <c r="D809" s="5" t="s">
        <v>1135</v>
      </c>
      <c r="E809" s="6">
        <v>44993</v>
      </c>
      <c r="F809" s="7">
        <f t="shared" ca="1" si="99"/>
        <v>2</v>
      </c>
      <c r="G809" s="5">
        <v>3</v>
      </c>
      <c r="H809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09" s="57">
        <v>0.17155500000000001</v>
      </c>
      <c r="J809" s="34">
        <v>0</v>
      </c>
      <c r="K809" s="34">
        <f t="shared" si="100"/>
        <v>0.17155500000000001</v>
      </c>
      <c r="L809" s="67">
        <f t="shared" si="104"/>
        <v>6.2910746911011717E-6</v>
      </c>
      <c r="M809" s="34">
        <v>0.45727099999999998</v>
      </c>
      <c r="N809" s="79">
        <f t="shared" si="105"/>
        <v>8.5634121381022469E-6</v>
      </c>
      <c r="O809" s="80">
        <v>55</v>
      </c>
      <c r="P809" s="68">
        <f>Table14[[#This Row],[Customer Regisered on MB]]/$O$1</f>
        <v>1.8623745817699264E-5</v>
      </c>
      <c r="Q809" s="194">
        <v>1</v>
      </c>
      <c r="R809" s="107">
        <v>2</v>
      </c>
      <c r="S809" s="107">
        <v>0</v>
      </c>
      <c r="T809" s="107">
        <v>0</v>
      </c>
      <c r="U809" s="195">
        <v>0</v>
      </c>
      <c r="V809" s="16">
        <f>SUM(Table14[[#This Row],[MB Registration]:[Standalone upsell + Rnwl]])</f>
        <v>3</v>
      </c>
      <c r="W809" s="8">
        <v>3</v>
      </c>
      <c r="X809" s="9">
        <f t="shared" si="101"/>
        <v>0</v>
      </c>
      <c r="Y809" s="8">
        <f t="shared" si="102"/>
        <v>0</v>
      </c>
      <c r="Z809" s="42" t="str">
        <f t="shared" si="103"/>
        <v>A. Below 50</v>
      </c>
      <c r="AA809" s="197">
        <v>3</v>
      </c>
      <c r="AB809" s="85">
        <f>IFERROR(Table14[[#This Row],[Phone number available]]/Table14[[#This Row],[Distinct leads]],0)</f>
        <v>1</v>
      </c>
      <c r="AC809" s="84">
        <v>1</v>
      </c>
      <c r="AD809" s="100">
        <f>IFERROR(Table14[[#This Row],[Email available]]/Table14[[#This Row],[Distinct leads]],0)</f>
        <v>0.33333333333333331</v>
      </c>
      <c r="AE809" s="81">
        <v>0</v>
      </c>
      <c r="AF809" s="102">
        <f>IFERROR(Table14[[#This Row],[HNI (as per customer segmentation)]]/Table14[[#This Row],[Phone number available]],0)</f>
        <v>0</v>
      </c>
      <c r="AG809" s="18">
        <v>0</v>
      </c>
      <c r="AH809" s="9">
        <f>IFERROR(Table14[[#This Row],[MB Registered]]/Table14[[#This Row],[Phone number available]],0)</f>
        <v>0</v>
      </c>
      <c r="AI809" s="18">
        <v>0</v>
      </c>
      <c r="AJ809" s="9">
        <f>IFERROR(Table14[[#This Row],[IB Registered]]/Table14[[#This Row],[Phone number available]],0)</f>
        <v>0</v>
      </c>
      <c r="AK809" s="18">
        <v>1</v>
      </c>
      <c r="AL809" s="9">
        <f>IFERROR(Table14[[#This Row],[MB Eligible]]/Table14[[#This Row],[Phone number available]],0)</f>
        <v>0.33333333333333331</v>
      </c>
      <c r="AM809" s="18">
        <v>1</v>
      </c>
      <c r="AN809" s="82">
        <f>IFERROR(Table14[[#This Row],[IB Eligible]]/Table14[[#This Row],[Phone number available]],0)</f>
        <v>0.33333333333333331</v>
      </c>
      <c r="AO809" s="98">
        <f>Table14[[#This Row],[Phone number available]]/$AT$2</f>
        <v>5.208333333333333E-3</v>
      </c>
    </row>
    <row r="810" spans="1:41" x14ac:dyDescent="0.35">
      <c r="A810" s="11">
        <v>851</v>
      </c>
      <c r="B810" s="5" t="s">
        <v>190</v>
      </c>
      <c r="C810" s="5" t="s">
        <v>343</v>
      </c>
      <c r="D810" s="5" t="s">
        <v>1137</v>
      </c>
      <c r="E810" s="6">
        <v>29217</v>
      </c>
      <c r="F810" s="7">
        <f t="shared" ca="1" si="99"/>
        <v>45</v>
      </c>
      <c r="G810" s="5">
        <v>4</v>
      </c>
      <c r="H810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10" s="57">
        <v>13.214319</v>
      </c>
      <c r="J810" s="34">
        <v>0.38784000000000002</v>
      </c>
      <c r="K810" s="34">
        <f t="shared" si="100"/>
        <v>13.602159</v>
      </c>
      <c r="L810" s="67">
        <f t="shared" si="104"/>
        <v>4.988032889116261E-4</v>
      </c>
      <c r="M810" s="34">
        <v>11.49109</v>
      </c>
      <c r="N810" s="79">
        <f t="shared" si="105"/>
        <v>2.1519610818535474E-4</v>
      </c>
      <c r="O810" s="80">
        <v>1688</v>
      </c>
      <c r="P810" s="68">
        <f>Table14[[#This Row],[Customer Regisered on MB]]/$O$1</f>
        <v>5.7157968982320649E-4</v>
      </c>
      <c r="Q810" s="194">
        <v>100</v>
      </c>
      <c r="R810" s="107">
        <v>68</v>
      </c>
      <c r="S810" s="107">
        <v>1</v>
      </c>
      <c r="T810" s="107">
        <v>9</v>
      </c>
      <c r="U810" s="195">
        <v>0</v>
      </c>
      <c r="V810" s="16">
        <f>SUM(Table14[[#This Row],[MB Registration]:[Standalone upsell + Rnwl]])</f>
        <v>178</v>
      </c>
      <c r="W810" s="8">
        <v>180</v>
      </c>
      <c r="X810" s="9">
        <f t="shared" si="101"/>
        <v>-1.1235955056179803E-2</v>
      </c>
      <c r="Y810" s="8">
        <f t="shared" si="102"/>
        <v>-2</v>
      </c>
      <c r="Z810" s="42" t="str">
        <f t="shared" si="103"/>
        <v>C. 100-250</v>
      </c>
      <c r="AA810" s="197">
        <v>180</v>
      </c>
      <c r="AB810" s="85">
        <f>IFERROR(Table14[[#This Row],[Phone number available]]/Table14[[#This Row],[Distinct leads]],0)</f>
        <v>1</v>
      </c>
      <c r="AC810" s="84">
        <v>39</v>
      </c>
      <c r="AD810" s="100">
        <f>IFERROR(Table14[[#This Row],[Email available]]/Table14[[#This Row],[Distinct leads]],0)</f>
        <v>0.21666666666666667</v>
      </c>
      <c r="AE810" s="81">
        <v>4</v>
      </c>
      <c r="AF810" s="102">
        <f>IFERROR(Table14[[#This Row],[HNI (as per customer segmentation)]]/Table14[[#This Row],[Phone number available]],0)</f>
        <v>2.2222222222222223E-2</v>
      </c>
      <c r="AG810" s="18">
        <v>26</v>
      </c>
      <c r="AH810" s="9">
        <f>IFERROR(Table14[[#This Row],[MB Registered]]/Table14[[#This Row],[Phone number available]],0)</f>
        <v>0.14444444444444443</v>
      </c>
      <c r="AI810" s="18">
        <v>11</v>
      </c>
      <c r="AJ810" s="9">
        <f>IFERROR(Table14[[#This Row],[IB Registered]]/Table14[[#This Row],[Phone number available]],0)</f>
        <v>6.1111111111111109E-2</v>
      </c>
      <c r="AK810" s="18">
        <v>156</v>
      </c>
      <c r="AL810" s="9">
        <f>IFERROR(Table14[[#This Row],[MB Eligible]]/Table14[[#This Row],[Phone number available]],0)</f>
        <v>0.8666666666666667</v>
      </c>
      <c r="AM810" s="18">
        <v>36</v>
      </c>
      <c r="AN810" s="82">
        <f>IFERROR(Table14[[#This Row],[IB Eligible]]/Table14[[#This Row],[Phone number available]],0)</f>
        <v>0.2</v>
      </c>
      <c r="AO810" s="98">
        <f>Table14[[#This Row],[Phone number available]]/$AT$2</f>
        <v>0.3125</v>
      </c>
    </row>
    <row r="811" spans="1:41" x14ac:dyDescent="0.35">
      <c r="A811" s="11">
        <v>852</v>
      </c>
      <c r="B811" s="5" t="s">
        <v>174</v>
      </c>
      <c r="C811" s="5" t="s">
        <v>175</v>
      </c>
      <c r="D811" s="5" t="s">
        <v>220</v>
      </c>
      <c r="E811" s="6">
        <v>40717</v>
      </c>
      <c r="F811" s="7">
        <f t="shared" ca="1" si="99"/>
        <v>13</v>
      </c>
      <c r="G811" s="5">
        <v>7</v>
      </c>
      <c r="H81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11" s="57">
        <v>20.635542000000001</v>
      </c>
      <c r="J811" s="34">
        <v>3.5981070000000002</v>
      </c>
      <c r="K811" s="34">
        <f t="shared" si="100"/>
        <v>24.233649</v>
      </c>
      <c r="L811" s="67">
        <f t="shared" si="104"/>
        <v>8.8866949897659184E-4</v>
      </c>
      <c r="M811" s="34">
        <v>29.972763</v>
      </c>
      <c r="N811" s="79">
        <f t="shared" si="105"/>
        <v>5.6130636424934425E-4</v>
      </c>
      <c r="O811" s="80">
        <v>2736</v>
      </c>
      <c r="P811" s="68">
        <f>Table14[[#This Row],[Customer Regisered on MB]]/$O$1</f>
        <v>9.2644670104045793E-4</v>
      </c>
      <c r="Q811" s="194">
        <v>112</v>
      </c>
      <c r="R811" s="107">
        <v>147</v>
      </c>
      <c r="S811" s="107">
        <v>31</v>
      </c>
      <c r="T811" s="107">
        <v>10</v>
      </c>
      <c r="U811" s="195">
        <v>0</v>
      </c>
      <c r="V811" s="16">
        <f>SUM(Table14[[#This Row],[MB Registration]:[Standalone upsell + Rnwl]])</f>
        <v>300</v>
      </c>
      <c r="W811" s="8">
        <v>289</v>
      </c>
      <c r="X811" s="9">
        <f t="shared" si="101"/>
        <v>3.6666666666666625E-2</v>
      </c>
      <c r="Y811" s="8">
        <f t="shared" si="102"/>
        <v>11</v>
      </c>
      <c r="Z811" s="42" t="str">
        <f t="shared" si="103"/>
        <v>D. 240-500</v>
      </c>
      <c r="AA811" s="197">
        <v>289</v>
      </c>
      <c r="AB811" s="85">
        <f>IFERROR(Table14[[#This Row],[Phone number available]]/Table14[[#This Row],[Distinct leads]],0)</f>
        <v>1</v>
      </c>
      <c r="AC811" s="84">
        <v>79</v>
      </c>
      <c r="AD811" s="100">
        <f>IFERROR(Table14[[#This Row],[Email available]]/Table14[[#This Row],[Distinct leads]],0)</f>
        <v>0.27335640138408307</v>
      </c>
      <c r="AE811" s="81">
        <v>8</v>
      </c>
      <c r="AF811" s="102">
        <f>IFERROR(Table14[[#This Row],[HNI (as per customer segmentation)]]/Table14[[#This Row],[Phone number available]],0)</f>
        <v>2.768166089965398E-2</v>
      </c>
      <c r="AG811" s="18">
        <v>112</v>
      </c>
      <c r="AH811" s="9">
        <f>IFERROR(Table14[[#This Row],[MB Registered]]/Table14[[#This Row],[Phone number available]],0)</f>
        <v>0.38754325259515571</v>
      </c>
      <c r="AI811" s="18">
        <v>42</v>
      </c>
      <c r="AJ811" s="9">
        <f>IFERROR(Table14[[#This Row],[IB Registered]]/Table14[[#This Row],[Phone number available]],0)</f>
        <v>0.1453287197231834</v>
      </c>
      <c r="AK811" s="18">
        <v>253</v>
      </c>
      <c r="AL811" s="9">
        <f>IFERROR(Table14[[#This Row],[MB Eligible]]/Table14[[#This Row],[Phone number available]],0)</f>
        <v>0.87543252595155707</v>
      </c>
      <c r="AM811" s="18">
        <v>84</v>
      </c>
      <c r="AN811" s="82">
        <f>IFERROR(Table14[[#This Row],[IB Eligible]]/Table14[[#This Row],[Phone number available]],0)</f>
        <v>0.29065743944636679</v>
      </c>
      <c r="AO811" s="98">
        <f>Table14[[#This Row],[Phone number available]]/$AT$2</f>
        <v>0.50173611111111116</v>
      </c>
    </row>
    <row r="812" spans="1:41" x14ac:dyDescent="0.35">
      <c r="A812" s="11">
        <v>853</v>
      </c>
      <c r="B812" s="5" t="s">
        <v>222</v>
      </c>
      <c r="C812" s="5" t="s">
        <v>175</v>
      </c>
      <c r="D812" s="5" t="s">
        <v>1138</v>
      </c>
      <c r="E812" s="6">
        <v>40996</v>
      </c>
      <c r="F812" s="7">
        <f t="shared" ca="1" si="99"/>
        <v>13</v>
      </c>
      <c r="G812" s="5">
        <v>6</v>
      </c>
      <c r="H81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12" s="57">
        <v>16.824641</v>
      </c>
      <c r="J812" s="34">
        <v>2.02</v>
      </c>
      <c r="K812" s="34">
        <f t="shared" si="100"/>
        <v>18.844640999999999</v>
      </c>
      <c r="L812" s="67">
        <f t="shared" si="104"/>
        <v>6.9104977446292717E-4</v>
      </c>
      <c r="M812" s="34">
        <v>7.1473459999999998</v>
      </c>
      <c r="N812" s="79">
        <f t="shared" si="105"/>
        <v>1.33849882217802E-4</v>
      </c>
      <c r="O812" s="80">
        <v>2281</v>
      </c>
      <c r="P812" s="68">
        <f>Table14[[#This Row],[Customer Regisered on MB]]/$O$1</f>
        <v>7.7237753109403668E-4</v>
      </c>
      <c r="Q812" s="194">
        <v>171</v>
      </c>
      <c r="R812" s="107">
        <v>30</v>
      </c>
      <c r="S812" s="107">
        <v>20</v>
      </c>
      <c r="T812" s="107">
        <v>6</v>
      </c>
      <c r="U812" s="195">
        <v>0</v>
      </c>
      <c r="V812" s="16">
        <f>SUM(Table14[[#This Row],[MB Registration]:[Standalone upsell + Rnwl]])</f>
        <v>227</v>
      </c>
      <c r="W812" s="8">
        <v>228</v>
      </c>
      <c r="X812" s="9">
        <f t="shared" si="101"/>
        <v>-4.405286343612369E-3</v>
      </c>
      <c r="Y812" s="8">
        <f t="shared" si="102"/>
        <v>-1</v>
      </c>
      <c r="Z812" s="42" t="str">
        <f t="shared" si="103"/>
        <v>C. 100-250</v>
      </c>
      <c r="AA812" s="197">
        <v>228</v>
      </c>
      <c r="AB812" s="85">
        <f>IFERROR(Table14[[#This Row],[Phone number available]]/Table14[[#This Row],[Distinct leads]],0)</f>
        <v>1</v>
      </c>
      <c r="AC812" s="84">
        <v>35</v>
      </c>
      <c r="AD812" s="100">
        <f>IFERROR(Table14[[#This Row],[Email available]]/Table14[[#This Row],[Distinct leads]],0)</f>
        <v>0.15350877192982457</v>
      </c>
      <c r="AE812" s="81">
        <v>4</v>
      </c>
      <c r="AF812" s="102">
        <f>IFERROR(Table14[[#This Row],[HNI (as per customer segmentation)]]/Table14[[#This Row],[Phone number available]],0)</f>
        <v>1.7543859649122806E-2</v>
      </c>
      <c r="AG812" s="18">
        <v>26</v>
      </c>
      <c r="AH812" s="9">
        <f>IFERROR(Table14[[#This Row],[MB Registered]]/Table14[[#This Row],[Phone number available]],0)</f>
        <v>0.11403508771929824</v>
      </c>
      <c r="AI812" s="18">
        <v>24</v>
      </c>
      <c r="AJ812" s="9">
        <f>IFERROR(Table14[[#This Row],[IB Registered]]/Table14[[#This Row],[Phone number available]],0)</f>
        <v>0.10526315789473684</v>
      </c>
      <c r="AK812" s="18">
        <v>208</v>
      </c>
      <c r="AL812" s="9">
        <f>IFERROR(Table14[[#This Row],[MB Eligible]]/Table14[[#This Row],[Phone number available]],0)</f>
        <v>0.91228070175438591</v>
      </c>
      <c r="AM812" s="18">
        <v>44</v>
      </c>
      <c r="AN812" s="82">
        <f>IFERROR(Table14[[#This Row],[IB Eligible]]/Table14[[#This Row],[Phone number available]],0)</f>
        <v>0.19298245614035087</v>
      </c>
      <c r="AO812" s="98">
        <f>Table14[[#This Row],[Phone number available]]/$AT$2</f>
        <v>0.39583333333333331</v>
      </c>
    </row>
    <row r="813" spans="1:41" x14ac:dyDescent="0.35">
      <c r="A813" s="11">
        <v>855</v>
      </c>
      <c r="B813" s="5" t="s">
        <v>190</v>
      </c>
      <c r="C813" s="5" t="s">
        <v>343</v>
      </c>
      <c r="D813" s="5" t="s">
        <v>1139</v>
      </c>
      <c r="E813" s="6">
        <v>45009</v>
      </c>
      <c r="F813" s="7">
        <f t="shared" ca="1" si="99"/>
        <v>2</v>
      </c>
      <c r="G813" s="5">
        <v>3</v>
      </c>
      <c r="H813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13" s="57">
        <v>0.160438</v>
      </c>
      <c r="J813" s="34">
        <v>0</v>
      </c>
      <c r="K813" s="34">
        <f t="shared" si="100"/>
        <v>0.160438</v>
      </c>
      <c r="L813" s="67">
        <f t="shared" si="104"/>
        <v>5.8834043967875591E-6</v>
      </c>
      <c r="M813" s="34">
        <v>0.25029600000000002</v>
      </c>
      <c r="N813" s="79">
        <f t="shared" si="105"/>
        <v>4.6873469004560538E-6</v>
      </c>
      <c r="O813" s="80">
        <v>69</v>
      </c>
      <c r="P813" s="68">
        <f>Table14[[#This Row],[Customer Regisered on MB]]/$O$1</f>
        <v>2.3364335662204529E-5</v>
      </c>
      <c r="Q813" s="194">
        <v>2</v>
      </c>
      <c r="R813" s="107">
        <v>3</v>
      </c>
      <c r="S813" s="107">
        <v>0</v>
      </c>
      <c r="T813" s="107">
        <v>0</v>
      </c>
      <c r="U813" s="195">
        <v>0</v>
      </c>
      <c r="V813" s="16">
        <f>SUM(Table14[[#This Row],[MB Registration]:[Standalone upsell + Rnwl]])</f>
        <v>5</v>
      </c>
      <c r="W813" s="8">
        <v>5</v>
      </c>
      <c r="X813" s="9">
        <f t="shared" si="101"/>
        <v>0</v>
      </c>
      <c r="Y813" s="8">
        <f t="shared" si="102"/>
        <v>0</v>
      </c>
      <c r="Z813" s="42" t="str">
        <f t="shared" si="103"/>
        <v>A. Below 50</v>
      </c>
      <c r="AA813" s="197">
        <v>5</v>
      </c>
      <c r="AB813" s="85">
        <f>IFERROR(Table14[[#This Row],[Phone number available]]/Table14[[#This Row],[Distinct leads]],0)</f>
        <v>1</v>
      </c>
      <c r="AC813" s="84">
        <v>2</v>
      </c>
      <c r="AD813" s="100">
        <f>IFERROR(Table14[[#This Row],[Email available]]/Table14[[#This Row],[Distinct leads]],0)</f>
        <v>0.4</v>
      </c>
      <c r="AE813" s="81">
        <v>1</v>
      </c>
      <c r="AF813" s="102">
        <f>IFERROR(Table14[[#This Row],[HNI (as per customer segmentation)]]/Table14[[#This Row],[Phone number available]],0)</f>
        <v>0.2</v>
      </c>
      <c r="AG813" s="18">
        <v>3</v>
      </c>
      <c r="AH813" s="9">
        <f>IFERROR(Table14[[#This Row],[MB Registered]]/Table14[[#This Row],[Phone number available]],0)</f>
        <v>0.6</v>
      </c>
      <c r="AI813" s="18">
        <v>2</v>
      </c>
      <c r="AJ813" s="9">
        <f>IFERROR(Table14[[#This Row],[IB Registered]]/Table14[[#This Row],[Phone number available]],0)</f>
        <v>0.4</v>
      </c>
      <c r="AK813" s="18">
        <v>4</v>
      </c>
      <c r="AL813" s="9">
        <f>IFERROR(Table14[[#This Row],[MB Eligible]]/Table14[[#This Row],[Phone number available]],0)</f>
        <v>0.8</v>
      </c>
      <c r="AM813" s="18">
        <v>2</v>
      </c>
      <c r="AN813" s="82">
        <f>IFERROR(Table14[[#This Row],[IB Eligible]]/Table14[[#This Row],[Phone number available]],0)</f>
        <v>0.4</v>
      </c>
      <c r="AO813" s="98">
        <f>Table14[[#This Row],[Phone number available]]/$AT$2</f>
        <v>8.6805555555555559E-3</v>
      </c>
    </row>
    <row r="814" spans="1:41" x14ac:dyDescent="0.35">
      <c r="A814" s="11">
        <v>856</v>
      </c>
      <c r="B814" s="5" t="s">
        <v>314</v>
      </c>
      <c r="C814" s="5" t="s">
        <v>175</v>
      </c>
      <c r="D814" s="5" t="s">
        <v>1140</v>
      </c>
      <c r="E814" s="6">
        <v>45015</v>
      </c>
      <c r="F814" s="7">
        <f t="shared" ca="1" si="99"/>
        <v>2</v>
      </c>
      <c r="G814" s="5">
        <v>4</v>
      </c>
      <c r="H814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14" s="57">
        <v>0.23421500000000001</v>
      </c>
      <c r="J814" s="34">
        <v>0</v>
      </c>
      <c r="K814" s="34">
        <f t="shared" si="100"/>
        <v>0.23421500000000001</v>
      </c>
      <c r="L814" s="67">
        <f t="shared" si="104"/>
        <v>8.5888727159002125E-6</v>
      </c>
      <c r="M814" s="34">
        <v>0.13362399999999999</v>
      </c>
      <c r="N814" s="79">
        <f t="shared" si="105"/>
        <v>2.5024053210060873E-6</v>
      </c>
      <c r="O814" s="80">
        <v>106</v>
      </c>
      <c r="P814" s="68">
        <f>Table14[[#This Row],[Customer Regisered on MB]]/$O$1</f>
        <v>3.5893037394111309E-5</v>
      </c>
      <c r="Q814" s="194">
        <v>0</v>
      </c>
      <c r="R814" s="107">
        <v>4</v>
      </c>
      <c r="S814" s="107">
        <v>1</v>
      </c>
      <c r="T814" s="107">
        <v>0</v>
      </c>
      <c r="U814" s="195">
        <v>0</v>
      </c>
      <c r="V814" s="16">
        <f>SUM(Table14[[#This Row],[MB Registration]:[Standalone upsell + Rnwl]])</f>
        <v>5</v>
      </c>
      <c r="W814" s="8">
        <v>5</v>
      </c>
      <c r="X814" s="9">
        <f t="shared" si="101"/>
        <v>0</v>
      </c>
      <c r="Y814" s="8">
        <f t="shared" si="102"/>
        <v>0</v>
      </c>
      <c r="Z814" s="42" t="str">
        <f t="shared" si="103"/>
        <v>A. Below 50</v>
      </c>
      <c r="AA814" s="197">
        <v>5</v>
      </c>
      <c r="AB814" s="85">
        <f>IFERROR(Table14[[#This Row],[Phone number available]]/Table14[[#This Row],[Distinct leads]],0)</f>
        <v>1</v>
      </c>
      <c r="AC814" s="84">
        <v>5</v>
      </c>
      <c r="AD814" s="100">
        <f>IFERROR(Table14[[#This Row],[Email available]]/Table14[[#This Row],[Distinct leads]],0)</f>
        <v>1</v>
      </c>
      <c r="AE814" s="81">
        <v>0</v>
      </c>
      <c r="AF814" s="102">
        <f>IFERROR(Table14[[#This Row],[HNI (as per customer segmentation)]]/Table14[[#This Row],[Phone number available]],0)</f>
        <v>0</v>
      </c>
      <c r="AG814" s="18">
        <v>3</v>
      </c>
      <c r="AH814" s="9">
        <f>IFERROR(Table14[[#This Row],[MB Registered]]/Table14[[#This Row],[Phone number available]],0)</f>
        <v>0.6</v>
      </c>
      <c r="AI814" s="18">
        <v>0</v>
      </c>
      <c r="AJ814" s="9">
        <f>IFERROR(Table14[[#This Row],[IB Registered]]/Table14[[#This Row],[Phone number available]],0)</f>
        <v>0</v>
      </c>
      <c r="AK814" s="18">
        <v>0</v>
      </c>
      <c r="AL814" s="9">
        <f>IFERROR(Table14[[#This Row],[MB Eligible]]/Table14[[#This Row],[Phone number available]],0)</f>
        <v>0</v>
      </c>
      <c r="AM814" s="18">
        <v>1</v>
      </c>
      <c r="AN814" s="82">
        <f>IFERROR(Table14[[#This Row],[IB Eligible]]/Table14[[#This Row],[Phone number available]],0)</f>
        <v>0.2</v>
      </c>
      <c r="AO814" s="98">
        <f>Table14[[#This Row],[Phone number available]]/$AT$2</f>
        <v>8.6805555555555559E-3</v>
      </c>
    </row>
    <row r="815" spans="1:41" x14ac:dyDescent="0.35">
      <c r="A815" s="11">
        <v>857</v>
      </c>
      <c r="B815" s="5" t="s">
        <v>312</v>
      </c>
      <c r="C815" s="5" t="s">
        <v>340</v>
      </c>
      <c r="D815" s="5" t="s">
        <v>1141</v>
      </c>
      <c r="E815" s="6">
        <v>45012</v>
      </c>
      <c r="F815" s="7">
        <f t="shared" ca="1" si="99"/>
        <v>2</v>
      </c>
      <c r="G815" s="5">
        <v>4</v>
      </c>
      <c r="H815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15" s="57">
        <v>0.69750199999999996</v>
      </c>
      <c r="J815" s="34">
        <v>5.4996000000000003E-2</v>
      </c>
      <c r="K815" s="34">
        <f t="shared" si="100"/>
        <v>0.752498</v>
      </c>
      <c r="L815" s="67">
        <f t="shared" si="104"/>
        <v>2.7594772072537956E-5</v>
      </c>
      <c r="M815" s="34">
        <v>1.183538</v>
      </c>
      <c r="N815" s="79">
        <f t="shared" si="105"/>
        <v>2.2164370089302093E-5</v>
      </c>
      <c r="O815" s="80">
        <v>94</v>
      </c>
      <c r="P815" s="68">
        <f>Table14[[#This Row],[Customer Regisered on MB]]/$O$1</f>
        <v>3.182967467024965E-5</v>
      </c>
      <c r="Q815" s="194">
        <v>1</v>
      </c>
      <c r="R815" s="107">
        <v>7</v>
      </c>
      <c r="S815" s="107">
        <v>2</v>
      </c>
      <c r="T815" s="107">
        <v>0</v>
      </c>
      <c r="U815" s="195">
        <v>0</v>
      </c>
      <c r="V815" s="16">
        <f>SUM(Table14[[#This Row],[MB Registration]:[Standalone upsell + Rnwl]])</f>
        <v>10</v>
      </c>
      <c r="W815" s="8">
        <v>11</v>
      </c>
      <c r="X815" s="9">
        <f t="shared" si="101"/>
        <v>-0.10000000000000009</v>
      </c>
      <c r="Y815" s="8">
        <f t="shared" si="102"/>
        <v>-1</v>
      </c>
      <c r="Z815" s="42" t="str">
        <f t="shared" si="103"/>
        <v>A. Below 50</v>
      </c>
      <c r="AA815" s="197">
        <v>11</v>
      </c>
      <c r="AB815" s="85">
        <f>IFERROR(Table14[[#This Row],[Phone number available]]/Table14[[#This Row],[Distinct leads]],0)</f>
        <v>1</v>
      </c>
      <c r="AC815" s="84">
        <v>6</v>
      </c>
      <c r="AD815" s="100">
        <f>IFERROR(Table14[[#This Row],[Email available]]/Table14[[#This Row],[Distinct leads]],0)</f>
        <v>0.54545454545454541</v>
      </c>
      <c r="AE815" s="81">
        <v>0</v>
      </c>
      <c r="AF815" s="102">
        <f>IFERROR(Table14[[#This Row],[HNI (as per customer segmentation)]]/Table14[[#This Row],[Phone number available]],0)</f>
        <v>0</v>
      </c>
      <c r="AG815" s="18">
        <v>6</v>
      </c>
      <c r="AH815" s="9">
        <f>IFERROR(Table14[[#This Row],[MB Registered]]/Table14[[#This Row],[Phone number available]],0)</f>
        <v>0.54545454545454541</v>
      </c>
      <c r="AI815" s="18">
        <v>2</v>
      </c>
      <c r="AJ815" s="9">
        <f>IFERROR(Table14[[#This Row],[IB Registered]]/Table14[[#This Row],[Phone number available]],0)</f>
        <v>0.18181818181818182</v>
      </c>
      <c r="AK815" s="18">
        <v>5</v>
      </c>
      <c r="AL815" s="9">
        <f>IFERROR(Table14[[#This Row],[MB Eligible]]/Table14[[#This Row],[Phone number available]],0)</f>
        <v>0.45454545454545453</v>
      </c>
      <c r="AM815" s="18">
        <v>4</v>
      </c>
      <c r="AN815" s="82">
        <f>IFERROR(Table14[[#This Row],[IB Eligible]]/Table14[[#This Row],[Phone number available]],0)</f>
        <v>0.36363636363636365</v>
      </c>
      <c r="AO815" s="98">
        <f>Table14[[#This Row],[Phone number available]]/$AT$2</f>
        <v>1.9097222222222224E-2</v>
      </c>
    </row>
    <row r="816" spans="1:41" x14ac:dyDescent="0.35">
      <c r="A816" s="11">
        <v>858</v>
      </c>
      <c r="B816" s="5" t="s">
        <v>190</v>
      </c>
      <c r="C816" s="5" t="s">
        <v>356</v>
      </c>
      <c r="D816" s="5" t="s">
        <v>1142</v>
      </c>
      <c r="E816" s="6">
        <v>45013</v>
      </c>
      <c r="F816" s="7">
        <f t="shared" ca="1" si="99"/>
        <v>2</v>
      </c>
      <c r="G816" s="5">
        <v>3</v>
      </c>
      <c r="H816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16" s="57">
        <v>0.76424800000000004</v>
      </c>
      <c r="J816" s="34">
        <v>3.6908999999999997E-2</v>
      </c>
      <c r="K816" s="34">
        <f t="shared" si="100"/>
        <v>0.80115700000000001</v>
      </c>
      <c r="L816" s="67">
        <f t="shared" si="104"/>
        <v>2.9379140953621528E-5</v>
      </c>
      <c r="M816" s="34">
        <v>1.9640709999999999</v>
      </c>
      <c r="N816" s="79">
        <f t="shared" si="105"/>
        <v>3.6781579066887288E-5</v>
      </c>
      <c r="O816" s="80">
        <v>115</v>
      </c>
      <c r="P816" s="68">
        <f>Table14[[#This Row],[Customer Regisered on MB]]/$O$1</f>
        <v>3.8940559437007553E-5</v>
      </c>
      <c r="Q816" s="194">
        <v>1</v>
      </c>
      <c r="R816" s="107">
        <v>5</v>
      </c>
      <c r="S816" s="107">
        <v>0</v>
      </c>
      <c r="T816" s="107">
        <v>0</v>
      </c>
      <c r="U816" s="195">
        <v>0</v>
      </c>
      <c r="V816" s="16">
        <f>SUM(Table14[[#This Row],[MB Registration]:[Standalone upsell + Rnwl]])</f>
        <v>6</v>
      </c>
      <c r="W816" s="8">
        <v>7</v>
      </c>
      <c r="X816" s="9">
        <f t="shared" si="101"/>
        <v>-0.16666666666666674</v>
      </c>
      <c r="Y816" s="8">
        <f t="shared" si="102"/>
        <v>-1</v>
      </c>
      <c r="Z816" s="42" t="str">
        <f t="shared" si="103"/>
        <v>A. Below 50</v>
      </c>
      <c r="AA816" s="197">
        <v>7</v>
      </c>
      <c r="AB816" s="85">
        <f>IFERROR(Table14[[#This Row],[Phone number available]]/Table14[[#This Row],[Distinct leads]],0)</f>
        <v>1</v>
      </c>
      <c r="AC816" s="84">
        <v>7</v>
      </c>
      <c r="AD816" s="100">
        <f>IFERROR(Table14[[#This Row],[Email available]]/Table14[[#This Row],[Distinct leads]],0)</f>
        <v>1</v>
      </c>
      <c r="AE816" s="81">
        <v>0</v>
      </c>
      <c r="AF816" s="102">
        <f>IFERROR(Table14[[#This Row],[HNI (as per customer segmentation)]]/Table14[[#This Row],[Phone number available]],0)</f>
        <v>0</v>
      </c>
      <c r="AG816" s="18">
        <v>6</v>
      </c>
      <c r="AH816" s="9">
        <f>IFERROR(Table14[[#This Row],[MB Registered]]/Table14[[#This Row],[Phone number available]],0)</f>
        <v>0.8571428571428571</v>
      </c>
      <c r="AI816" s="18">
        <v>2</v>
      </c>
      <c r="AJ816" s="9">
        <f>IFERROR(Table14[[#This Row],[IB Registered]]/Table14[[#This Row],[Phone number available]],0)</f>
        <v>0.2857142857142857</v>
      </c>
      <c r="AK816" s="18">
        <v>6</v>
      </c>
      <c r="AL816" s="9">
        <f>IFERROR(Table14[[#This Row],[MB Eligible]]/Table14[[#This Row],[Phone number available]],0)</f>
        <v>0.8571428571428571</v>
      </c>
      <c r="AM816" s="18">
        <v>7</v>
      </c>
      <c r="AN816" s="82">
        <f>IFERROR(Table14[[#This Row],[IB Eligible]]/Table14[[#This Row],[Phone number available]],0)</f>
        <v>1</v>
      </c>
      <c r="AO816" s="98">
        <f>Table14[[#This Row],[Phone number available]]/$AT$2</f>
        <v>1.2152777777777778E-2</v>
      </c>
    </row>
    <row r="817" spans="1:41" x14ac:dyDescent="0.35">
      <c r="A817" s="11">
        <v>899</v>
      </c>
      <c r="B817" s="5" t="s">
        <v>313</v>
      </c>
      <c r="C817" s="5" t="s">
        <v>356</v>
      </c>
      <c r="D817" s="5" t="s">
        <v>1145</v>
      </c>
      <c r="E817" s="6">
        <v>43139</v>
      </c>
      <c r="F817" s="7">
        <f t="shared" ca="1" si="99"/>
        <v>7</v>
      </c>
      <c r="G817" s="5">
        <v>4</v>
      </c>
      <c r="H817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17" s="57">
        <v>7.5865859999999996</v>
      </c>
      <c r="J817" s="34">
        <v>0.64488000000000001</v>
      </c>
      <c r="K817" s="34">
        <f t="shared" si="100"/>
        <v>8.2314659999999993</v>
      </c>
      <c r="L817" s="67">
        <f t="shared" si="104"/>
        <v>3.0185519176508869E-4</v>
      </c>
      <c r="M817" s="34">
        <v>17.504132999999999</v>
      </c>
      <c r="N817" s="79">
        <f t="shared" si="105"/>
        <v>3.2780365472368921E-4</v>
      </c>
      <c r="O817" s="80">
        <v>1805</v>
      </c>
      <c r="P817" s="68">
        <f>Table14[[#This Row],[Customer Regisered on MB]]/$O$1</f>
        <v>6.1119747638085768E-4</v>
      </c>
      <c r="Q817" s="194">
        <v>39</v>
      </c>
      <c r="R817" s="107">
        <v>85</v>
      </c>
      <c r="S817" s="107">
        <v>6</v>
      </c>
      <c r="T817" s="107">
        <v>3</v>
      </c>
      <c r="U817" s="195">
        <v>0</v>
      </c>
      <c r="V817" s="16">
        <f>SUM(Table14[[#This Row],[MB Registration]:[Standalone upsell + Rnwl]])</f>
        <v>133</v>
      </c>
      <c r="W817" s="8">
        <v>131</v>
      </c>
      <c r="X817" s="9">
        <f t="shared" si="101"/>
        <v>1.5037593984962405E-2</v>
      </c>
      <c r="Y817" s="8">
        <f t="shared" si="102"/>
        <v>2</v>
      </c>
      <c r="Z817" s="42" t="str">
        <f t="shared" si="103"/>
        <v>C. 100-250</v>
      </c>
      <c r="AA817" s="197">
        <v>131</v>
      </c>
      <c r="AB817" s="85">
        <f>IFERROR(Table14[[#This Row],[Phone number available]]/Table14[[#This Row],[Distinct leads]],0)</f>
        <v>1</v>
      </c>
      <c r="AC817" s="84">
        <v>52</v>
      </c>
      <c r="AD817" s="100">
        <f>IFERROR(Table14[[#This Row],[Email available]]/Table14[[#This Row],[Distinct leads]],0)</f>
        <v>0.39694656488549618</v>
      </c>
      <c r="AE817" s="81">
        <v>8</v>
      </c>
      <c r="AF817" s="102">
        <f>IFERROR(Table14[[#This Row],[HNI (as per customer segmentation)]]/Table14[[#This Row],[Phone number available]],0)</f>
        <v>6.1068702290076333E-2</v>
      </c>
      <c r="AG817" s="18">
        <v>60</v>
      </c>
      <c r="AH817" s="9">
        <f>IFERROR(Table14[[#This Row],[MB Registered]]/Table14[[#This Row],[Phone number available]],0)</f>
        <v>0.4580152671755725</v>
      </c>
      <c r="AI817" s="18">
        <v>22</v>
      </c>
      <c r="AJ817" s="9">
        <f>IFERROR(Table14[[#This Row],[IB Registered]]/Table14[[#This Row],[Phone number available]],0)</f>
        <v>0.16793893129770993</v>
      </c>
      <c r="AK817" s="18">
        <v>104</v>
      </c>
      <c r="AL817" s="9">
        <f>IFERROR(Table14[[#This Row],[MB Eligible]]/Table14[[#This Row],[Phone number available]],0)</f>
        <v>0.79389312977099236</v>
      </c>
      <c r="AM817" s="18">
        <v>48</v>
      </c>
      <c r="AN817" s="82">
        <f>IFERROR(Table14[[#This Row],[IB Eligible]]/Table14[[#This Row],[Phone number available]],0)</f>
        <v>0.36641221374045801</v>
      </c>
      <c r="AO817" s="98">
        <f>Table14[[#This Row],[Phone number available]]/$AT$2</f>
        <v>0.22743055555555555</v>
      </c>
    </row>
    <row r="818" spans="1:41" x14ac:dyDescent="0.35">
      <c r="A818" s="11">
        <v>901</v>
      </c>
      <c r="B818" s="5" t="s">
        <v>312</v>
      </c>
      <c r="C818" s="5" t="s">
        <v>340</v>
      </c>
      <c r="D818" s="5" t="s">
        <v>1147</v>
      </c>
      <c r="E818" s="6">
        <v>39517</v>
      </c>
      <c r="F818" s="7">
        <f t="shared" ca="1" si="99"/>
        <v>17</v>
      </c>
      <c r="G818" s="5">
        <v>9</v>
      </c>
      <c r="H81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18" s="57">
        <v>95.639855999999995</v>
      </c>
      <c r="J818" s="34">
        <v>6.5008720000000002</v>
      </c>
      <c r="K818" s="34">
        <f t="shared" si="100"/>
        <v>102.140728</v>
      </c>
      <c r="L818" s="67">
        <f t="shared" si="104"/>
        <v>3.74559149457287E-3</v>
      </c>
      <c r="M818" s="34">
        <v>195.98164600000001</v>
      </c>
      <c r="N818" s="79">
        <f t="shared" si="105"/>
        <v>3.6701903383369113E-3</v>
      </c>
      <c r="O818" s="80">
        <v>6445</v>
      </c>
      <c r="P818" s="68">
        <f>Table14[[#This Row],[Customer Regisered on MB]]/$O$1</f>
        <v>2.1823643962740318E-3</v>
      </c>
      <c r="Q818" s="194">
        <v>395</v>
      </c>
      <c r="R818" s="107">
        <v>868</v>
      </c>
      <c r="S818" s="107">
        <v>21</v>
      </c>
      <c r="T818" s="107">
        <v>45</v>
      </c>
      <c r="U818" s="195">
        <v>4</v>
      </c>
      <c r="V818" s="16">
        <f>SUM(Table14[[#This Row],[MB Registration]:[Standalone upsell + Rnwl]])</f>
        <v>1333</v>
      </c>
      <c r="W818" s="8">
        <v>1341</v>
      </c>
      <c r="X818" s="9">
        <f t="shared" si="101"/>
        <v>-6.0015003750937268E-3</v>
      </c>
      <c r="Y818" s="8">
        <f t="shared" si="102"/>
        <v>-8</v>
      </c>
      <c r="Z818" s="42" t="str">
        <f t="shared" si="103"/>
        <v>G. Above 1000</v>
      </c>
      <c r="AA818" s="197">
        <v>1340</v>
      </c>
      <c r="AB818" s="85">
        <f>IFERROR(Table14[[#This Row],[Phone number available]]/Table14[[#This Row],[Distinct leads]],0)</f>
        <v>0.9992542878448919</v>
      </c>
      <c r="AC818" s="84">
        <v>771</v>
      </c>
      <c r="AD818" s="100">
        <f>IFERROR(Table14[[#This Row],[Email available]]/Table14[[#This Row],[Distinct leads]],0)</f>
        <v>0.57494407158836691</v>
      </c>
      <c r="AE818" s="81">
        <v>98</v>
      </c>
      <c r="AF818" s="102">
        <f>IFERROR(Table14[[#This Row],[HNI (as per customer segmentation)]]/Table14[[#This Row],[Phone number available]],0)</f>
        <v>7.3134328358208961E-2</v>
      </c>
      <c r="AG818" s="18">
        <v>549</v>
      </c>
      <c r="AH818" s="9">
        <f>IFERROR(Table14[[#This Row],[MB Registered]]/Table14[[#This Row],[Phone number available]],0)</f>
        <v>0.40970149253731342</v>
      </c>
      <c r="AI818" s="18">
        <v>407</v>
      </c>
      <c r="AJ818" s="9">
        <f>IFERROR(Table14[[#This Row],[IB Registered]]/Table14[[#This Row],[Phone number available]],0)</f>
        <v>0.30373134328358209</v>
      </c>
      <c r="AK818" s="18">
        <v>1048</v>
      </c>
      <c r="AL818" s="9">
        <f>IFERROR(Table14[[#This Row],[MB Eligible]]/Table14[[#This Row],[Phone number available]],0)</f>
        <v>0.78208955223880594</v>
      </c>
      <c r="AM818" s="18">
        <v>683</v>
      </c>
      <c r="AN818" s="82">
        <f>IFERROR(Table14[[#This Row],[IB Eligible]]/Table14[[#This Row],[Phone number available]],0)</f>
        <v>0.50970149253731345</v>
      </c>
      <c r="AO818" s="98">
        <f>Table14[[#This Row],[Phone number available]]/$AT$2</f>
        <v>2.3263888888888888</v>
      </c>
    </row>
    <row r="819" spans="1:41" x14ac:dyDescent="0.35">
      <c r="A819" s="11">
        <v>902</v>
      </c>
      <c r="B819" s="5" t="s">
        <v>312</v>
      </c>
      <c r="C819" s="5" t="s">
        <v>340</v>
      </c>
      <c r="D819" s="5" t="s">
        <v>1148</v>
      </c>
      <c r="E819" s="6">
        <v>39517</v>
      </c>
      <c r="F819" s="7">
        <f t="shared" ca="1" si="99"/>
        <v>17</v>
      </c>
      <c r="G819" s="5">
        <v>9</v>
      </c>
      <c r="H81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19" s="57">
        <v>95.101780000000005</v>
      </c>
      <c r="J819" s="34">
        <v>17.103290000000001</v>
      </c>
      <c r="K819" s="34">
        <f t="shared" si="100"/>
        <v>112.20507000000001</v>
      </c>
      <c r="L819" s="67">
        <f t="shared" si="104"/>
        <v>4.1146598821965863E-3</v>
      </c>
      <c r="M819" s="34">
        <v>164.68957</v>
      </c>
      <c r="N819" s="79">
        <f t="shared" si="105"/>
        <v>3.0841769164386976E-3</v>
      </c>
      <c r="O819" s="80">
        <v>9791</v>
      </c>
      <c r="P819" s="68">
        <f>Table14[[#This Row],[Customer Regisered on MB]]/$O$1</f>
        <v>3.3153653691107908E-3</v>
      </c>
      <c r="Q819" s="194">
        <v>443</v>
      </c>
      <c r="R819" s="107">
        <v>707</v>
      </c>
      <c r="S819" s="107">
        <v>40</v>
      </c>
      <c r="T819" s="107">
        <v>46</v>
      </c>
      <c r="U819" s="195">
        <v>4</v>
      </c>
      <c r="V819" s="16">
        <f>SUM(Table14[[#This Row],[MB Registration]:[Standalone upsell + Rnwl]])</f>
        <v>1240</v>
      </c>
      <c r="W819" s="8">
        <v>1249</v>
      </c>
      <c r="X819" s="9">
        <f t="shared" si="101"/>
        <v>-7.2580645161290924E-3</v>
      </c>
      <c r="Y819" s="8">
        <f t="shared" si="102"/>
        <v>-9</v>
      </c>
      <c r="Z819" s="42" t="str">
        <f t="shared" si="103"/>
        <v>G. Above 1000</v>
      </c>
      <c r="AA819" s="197">
        <v>1249</v>
      </c>
      <c r="AB819" s="85">
        <f>IFERROR(Table14[[#This Row],[Phone number available]]/Table14[[#This Row],[Distinct leads]],0)</f>
        <v>1</v>
      </c>
      <c r="AC819" s="84">
        <v>531</v>
      </c>
      <c r="AD819" s="100">
        <f>IFERROR(Table14[[#This Row],[Email available]]/Table14[[#This Row],[Distinct leads]],0)</f>
        <v>0.42514011208967173</v>
      </c>
      <c r="AE819" s="81">
        <v>114</v>
      </c>
      <c r="AF819" s="102">
        <f>IFERROR(Table14[[#This Row],[HNI (as per customer segmentation)]]/Table14[[#This Row],[Phone number available]],0)</f>
        <v>9.1273018414731788E-2</v>
      </c>
      <c r="AG819" s="18">
        <v>498</v>
      </c>
      <c r="AH819" s="9">
        <f>IFERROR(Table14[[#This Row],[MB Registered]]/Table14[[#This Row],[Phone number available]],0)</f>
        <v>0.3987189751801441</v>
      </c>
      <c r="AI819" s="18">
        <v>306</v>
      </c>
      <c r="AJ819" s="9">
        <f>IFERROR(Table14[[#This Row],[IB Registered]]/Table14[[#This Row],[Phone number available]],0)</f>
        <v>0.24499599679743794</v>
      </c>
      <c r="AK819" s="18">
        <v>1028</v>
      </c>
      <c r="AL819" s="9">
        <f>IFERROR(Table14[[#This Row],[MB Eligible]]/Table14[[#This Row],[Phone number available]],0)</f>
        <v>0.82305844675740591</v>
      </c>
      <c r="AM819" s="18">
        <v>524</v>
      </c>
      <c r="AN819" s="82">
        <f>IFERROR(Table14[[#This Row],[IB Eligible]]/Table14[[#This Row],[Phone number available]],0)</f>
        <v>0.41953562850280224</v>
      </c>
      <c r="AO819" s="98">
        <f>Table14[[#This Row],[Phone number available]]/$AT$2</f>
        <v>2.1684027777777777</v>
      </c>
    </row>
    <row r="820" spans="1:41" x14ac:dyDescent="0.35">
      <c r="A820" s="11">
        <v>903</v>
      </c>
      <c r="B820" s="5" t="s">
        <v>313</v>
      </c>
      <c r="C820" s="5" t="s">
        <v>356</v>
      </c>
      <c r="D820" s="5" t="s">
        <v>1149</v>
      </c>
      <c r="E820" s="6">
        <v>39531</v>
      </c>
      <c r="F820" s="7">
        <f t="shared" ca="1" si="99"/>
        <v>17</v>
      </c>
      <c r="G820" s="5">
        <v>6</v>
      </c>
      <c r="H82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20" s="57">
        <v>16.761908999999999</v>
      </c>
      <c r="J820" s="34">
        <v>2.5638890000000001</v>
      </c>
      <c r="K820" s="34">
        <f t="shared" si="100"/>
        <v>19.325797999999999</v>
      </c>
      <c r="L820" s="67">
        <f t="shared" si="104"/>
        <v>7.0869423032341599E-4</v>
      </c>
      <c r="M820" s="34">
        <v>38.729795000000003</v>
      </c>
      <c r="N820" s="79">
        <f t="shared" si="105"/>
        <v>7.2530118159518477E-4</v>
      </c>
      <c r="O820" s="80">
        <v>2223</v>
      </c>
      <c r="P820" s="68">
        <f>Table14[[#This Row],[Customer Regisered on MB]]/$O$1</f>
        <v>7.5273794459537204E-4</v>
      </c>
      <c r="Q820" s="194">
        <v>74</v>
      </c>
      <c r="R820" s="107">
        <v>120</v>
      </c>
      <c r="S820" s="107">
        <v>8</v>
      </c>
      <c r="T820" s="107">
        <v>9</v>
      </c>
      <c r="U820" s="195">
        <v>0</v>
      </c>
      <c r="V820" s="16">
        <f>SUM(Table14[[#This Row],[MB Registration]:[Standalone upsell + Rnwl]])</f>
        <v>211</v>
      </c>
      <c r="W820" s="8">
        <v>234</v>
      </c>
      <c r="X820" s="9">
        <f t="shared" si="101"/>
        <v>-0.1090047393364928</v>
      </c>
      <c r="Y820" s="8">
        <f t="shared" si="102"/>
        <v>-23</v>
      </c>
      <c r="Z820" s="42" t="str">
        <f t="shared" si="103"/>
        <v>C. 100-250</v>
      </c>
      <c r="AA820" s="197">
        <v>234</v>
      </c>
      <c r="AB820" s="85">
        <f>IFERROR(Table14[[#This Row],[Phone number available]]/Table14[[#This Row],[Distinct leads]],0)</f>
        <v>1</v>
      </c>
      <c r="AC820" s="84">
        <v>83</v>
      </c>
      <c r="AD820" s="100">
        <f>IFERROR(Table14[[#This Row],[Email available]]/Table14[[#This Row],[Distinct leads]],0)</f>
        <v>0.35470085470085472</v>
      </c>
      <c r="AE820" s="81">
        <v>22</v>
      </c>
      <c r="AF820" s="102">
        <f>IFERROR(Table14[[#This Row],[HNI (as per customer segmentation)]]/Table14[[#This Row],[Phone number available]],0)</f>
        <v>9.4017094017094016E-2</v>
      </c>
      <c r="AG820" s="18">
        <v>82</v>
      </c>
      <c r="AH820" s="9">
        <f>IFERROR(Table14[[#This Row],[MB Registered]]/Table14[[#This Row],[Phone number available]],0)</f>
        <v>0.3504273504273504</v>
      </c>
      <c r="AI820" s="18">
        <v>39</v>
      </c>
      <c r="AJ820" s="9">
        <f>IFERROR(Table14[[#This Row],[IB Registered]]/Table14[[#This Row],[Phone number available]],0)</f>
        <v>0.16666666666666666</v>
      </c>
      <c r="AK820" s="18">
        <v>194</v>
      </c>
      <c r="AL820" s="9">
        <f>IFERROR(Table14[[#This Row],[MB Eligible]]/Table14[[#This Row],[Phone number available]],0)</f>
        <v>0.82905982905982911</v>
      </c>
      <c r="AM820" s="18">
        <v>82</v>
      </c>
      <c r="AN820" s="82">
        <f>IFERROR(Table14[[#This Row],[IB Eligible]]/Table14[[#This Row],[Phone number available]],0)</f>
        <v>0.3504273504273504</v>
      </c>
      <c r="AO820" s="98">
        <f>Table14[[#This Row],[Phone number available]]/$AT$2</f>
        <v>0.40625</v>
      </c>
    </row>
    <row r="821" spans="1:41" x14ac:dyDescent="0.35">
      <c r="A821" s="11">
        <v>904</v>
      </c>
      <c r="B821" s="5" t="s">
        <v>312</v>
      </c>
      <c r="C821" s="5" t="s">
        <v>340</v>
      </c>
      <c r="D821" s="5" t="s">
        <v>1150</v>
      </c>
      <c r="E821" s="6">
        <v>39522</v>
      </c>
      <c r="F821" s="7">
        <f t="shared" ca="1" si="99"/>
        <v>17</v>
      </c>
      <c r="G821" s="5">
        <v>8</v>
      </c>
      <c r="H82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21" s="57">
        <v>88.438822000000002</v>
      </c>
      <c r="J821" s="34">
        <v>11.445057</v>
      </c>
      <c r="K821" s="34">
        <f t="shared" si="100"/>
        <v>99.883879000000007</v>
      </c>
      <c r="L821" s="67">
        <f t="shared" si="104"/>
        <v>3.6628308310798973E-3</v>
      </c>
      <c r="M821" s="34">
        <v>95.035345000000007</v>
      </c>
      <c r="N821" s="79">
        <f t="shared" si="105"/>
        <v>1.7797472984766906E-3</v>
      </c>
      <c r="O821" s="80">
        <v>7400</v>
      </c>
      <c r="P821" s="68">
        <f>Table14[[#This Row],[Customer Regisered on MB]]/$O$1</f>
        <v>2.5057403463813552E-3</v>
      </c>
      <c r="Q821" s="194">
        <v>565</v>
      </c>
      <c r="R821" s="107">
        <v>477</v>
      </c>
      <c r="S821" s="107">
        <v>34</v>
      </c>
      <c r="T821" s="107">
        <v>31</v>
      </c>
      <c r="U821" s="195">
        <v>2</v>
      </c>
      <c r="V821" s="16">
        <f>SUM(Table14[[#This Row],[MB Registration]:[Standalone upsell + Rnwl]])</f>
        <v>1109</v>
      </c>
      <c r="W821" s="8">
        <v>1128</v>
      </c>
      <c r="X821" s="9">
        <f t="shared" si="101"/>
        <v>-1.7132551848512145E-2</v>
      </c>
      <c r="Y821" s="8">
        <f t="shared" si="102"/>
        <v>-19</v>
      </c>
      <c r="Z821" s="42" t="str">
        <f t="shared" si="103"/>
        <v>G. Above 1000</v>
      </c>
      <c r="AA821" s="197">
        <v>1128</v>
      </c>
      <c r="AB821" s="85">
        <f>IFERROR(Table14[[#This Row],[Phone number available]]/Table14[[#This Row],[Distinct leads]],0)</f>
        <v>1</v>
      </c>
      <c r="AC821" s="84">
        <v>480</v>
      </c>
      <c r="AD821" s="100">
        <f>IFERROR(Table14[[#This Row],[Email available]]/Table14[[#This Row],[Distinct leads]],0)</f>
        <v>0.42553191489361702</v>
      </c>
      <c r="AE821" s="81">
        <v>120</v>
      </c>
      <c r="AF821" s="102">
        <f>IFERROR(Table14[[#This Row],[HNI (as per customer segmentation)]]/Table14[[#This Row],[Phone number available]],0)</f>
        <v>0.10638297872340426</v>
      </c>
      <c r="AG821" s="18">
        <v>318</v>
      </c>
      <c r="AH821" s="9">
        <f>IFERROR(Table14[[#This Row],[MB Registered]]/Table14[[#This Row],[Phone number available]],0)</f>
        <v>0.28191489361702127</v>
      </c>
      <c r="AI821" s="18">
        <v>206</v>
      </c>
      <c r="AJ821" s="9">
        <f>IFERROR(Table14[[#This Row],[IB Registered]]/Table14[[#This Row],[Phone number available]],0)</f>
        <v>0.18262411347517732</v>
      </c>
      <c r="AK821" s="18">
        <v>982</v>
      </c>
      <c r="AL821" s="9">
        <f>IFERROR(Table14[[#This Row],[MB Eligible]]/Table14[[#This Row],[Phone number available]],0)</f>
        <v>0.87056737588652477</v>
      </c>
      <c r="AM821" s="18">
        <v>455</v>
      </c>
      <c r="AN821" s="82">
        <f>IFERROR(Table14[[#This Row],[IB Eligible]]/Table14[[#This Row],[Phone number available]],0)</f>
        <v>0.40336879432624112</v>
      </c>
      <c r="AO821" s="98">
        <f>Table14[[#This Row],[Phone number available]]/$AT$2</f>
        <v>1.9583333333333333</v>
      </c>
    </row>
    <row r="822" spans="1:41" x14ac:dyDescent="0.35">
      <c r="A822" s="11">
        <v>905</v>
      </c>
      <c r="B822" s="5" t="s">
        <v>190</v>
      </c>
      <c r="C822" s="5" t="s">
        <v>343</v>
      </c>
      <c r="D822" s="5" t="s">
        <v>1151</v>
      </c>
      <c r="E822" s="6">
        <v>39534</v>
      </c>
      <c r="F822" s="7">
        <f t="shared" ca="1" si="99"/>
        <v>17</v>
      </c>
      <c r="G822" s="5">
        <v>7</v>
      </c>
      <c r="H82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22" s="57">
        <v>35.381869000000002</v>
      </c>
      <c r="J822" s="34">
        <v>2.2596250000000002</v>
      </c>
      <c r="K822" s="34">
        <f t="shared" si="100"/>
        <v>37.641494000000002</v>
      </c>
      <c r="L822" s="67">
        <f t="shared" si="104"/>
        <v>1.3803471203907586E-3</v>
      </c>
      <c r="M822" s="34">
        <v>72.356998000000004</v>
      </c>
      <c r="N822" s="79">
        <f t="shared" si="105"/>
        <v>1.3550450278933938E-3</v>
      </c>
      <c r="O822" s="80">
        <v>4719</v>
      </c>
      <c r="P822" s="68">
        <f>Table14[[#This Row],[Customer Regisered on MB]]/$O$1</f>
        <v>1.5979173911585967E-3</v>
      </c>
      <c r="Q822" s="194">
        <v>273</v>
      </c>
      <c r="R822" s="107">
        <v>191</v>
      </c>
      <c r="S822" s="107">
        <v>4</v>
      </c>
      <c r="T822" s="107">
        <v>15</v>
      </c>
      <c r="U822" s="195">
        <v>0</v>
      </c>
      <c r="V822" s="16">
        <f>SUM(Table14[[#This Row],[MB Registration]:[Standalone upsell + Rnwl]])</f>
        <v>483</v>
      </c>
      <c r="W822" s="8">
        <v>492</v>
      </c>
      <c r="X822" s="9">
        <f t="shared" si="101"/>
        <v>-1.8633540372670732E-2</v>
      </c>
      <c r="Y822" s="8">
        <f t="shared" si="102"/>
        <v>-9</v>
      </c>
      <c r="Z822" s="42" t="str">
        <f t="shared" si="103"/>
        <v>D. 240-500</v>
      </c>
      <c r="AA822" s="197">
        <v>492</v>
      </c>
      <c r="AB822" s="85">
        <f>IFERROR(Table14[[#This Row],[Phone number available]]/Table14[[#This Row],[Distinct leads]],0)</f>
        <v>1</v>
      </c>
      <c r="AC822" s="84">
        <v>109</v>
      </c>
      <c r="AD822" s="100">
        <f>IFERROR(Table14[[#This Row],[Email available]]/Table14[[#This Row],[Distinct leads]],0)</f>
        <v>0.22154471544715448</v>
      </c>
      <c r="AE822" s="81">
        <v>24</v>
      </c>
      <c r="AF822" s="102">
        <f>IFERROR(Table14[[#This Row],[HNI (as per customer segmentation)]]/Table14[[#This Row],[Phone number available]],0)</f>
        <v>4.878048780487805E-2</v>
      </c>
      <c r="AG822" s="18">
        <v>93</v>
      </c>
      <c r="AH822" s="9">
        <f>IFERROR(Table14[[#This Row],[MB Registered]]/Table14[[#This Row],[Phone number available]],0)</f>
        <v>0.18902439024390244</v>
      </c>
      <c r="AI822" s="18">
        <v>27</v>
      </c>
      <c r="AJ822" s="9">
        <f>IFERROR(Table14[[#This Row],[IB Registered]]/Table14[[#This Row],[Phone number available]],0)</f>
        <v>5.4878048780487805E-2</v>
      </c>
      <c r="AK822" s="18">
        <v>419</v>
      </c>
      <c r="AL822" s="9">
        <f>IFERROR(Table14[[#This Row],[MB Eligible]]/Table14[[#This Row],[Phone number available]],0)</f>
        <v>0.85162601626016265</v>
      </c>
      <c r="AM822" s="18">
        <v>111</v>
      </c>
      <c r="AN822" s="82">
        <f>IFERROR(Table14[[#This Row],[IB Eligible]]/Table14[[#This Row],[Phone number available]],0)</f>
        <v>0.22560975609756098</v>
      </c>
      <c r="AO822" s="98">
        <f>Table14[[#This Row],[Phone number available]]/$AT$2</f>
        <v>0.85416666666666663</v>
      </c>
    </row>
    <row r="823" spans="1:41" x14ac:dyDescent="0.35">
      <c r="A823" s="11">
        <v>906</v>
      </c>
      <c r="B823" s="5" t="s">
        <v>312</v>
      </c>
      <c r="C823" s="5" t="s">
        <v>340</v>
      </c>
      <c r="D823" s="5" t="s">
        <v>1152</v>
      </c>
      <c r="E823" s="6">
        <v>39871</v>
      </c>
      <c r="F823" s="7">
        <f t="shared" ca="1" si="99"/>
        <v>16</v>
      </c>
      <c r="G823" s="5">
        <v>9</v>
      </c>
      <c r="H82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23" s="57">
        <v>45.513651000000003</v>
      </c>
      <c r="J823" s="34">
        <v>18.340520999999999</v>
      </c>
      <c r="K823" s="34">
        <f t="shared" si="100"/>
        <v>63.854172000000005</v>
      </c>
      <c r="L823" s="67">
        <f t="shared" si="104"/>
        <v>2.3415893759460293E-3</v>
      </c>
      <c r="M823" s="34">
        <v>57.196472</v>
      </c>
      <c r="N823" s="79">
        <f t="shared" si="105"/>
        <v>1.0711306043493362E-3</v>
      </c>
      <c r="O823" s="80">
        <v>8073</v>
      </c>
      <c r="P823" s="68">
        <f>Table14[[#This Row],[Customer Regisered on MB]]/$O$1</f>
        <v>2.7336272724779302E-3</v>
      </c>
      <c r="Q823" s="194">
        <v>357</v>
      </c>
      <c r="R823" s="107">
        <v>196</v>
      </c>
      <c r="S823" s="107">
        <v>15</v>
      </c>
      <c r="T823" s="107">
        <v>6</v>
      </c>
      <c r="U823" s="195">
        <v>0</v>
      </c>
      <c r="V823" s="16">
        <f>SUM(Table14[[#This Row],[MB Registration]:[Standalone upsell + Rnwl]])</f>
        <v>574</v>
      </c>
      <c r="W823" s="8">
        <v>591</v>
      </c>
      <c r="X823" s="9">
        <f t="shared" si="101"/>
        <v>-2.9616724738676048E-2</v>
      </c>
      <c r="Y823" s="8">
        <f t="shared" si="102"/>
        <v>-17</v>
      </c>
      <c r="Z823" s="42" t="str">
        <f t="shared" si="103"/>
        <v>E. 500-750</v>
      </c>
      <c r="AA823" s="197">
        <v>591</v>
      </c>
      <c r="AB823" s="85">
        <f>IFERROR(Table14[[#This Row],[Phone number available]]/Table14[[#This Row],[Distinct leads]],0)</f>
        <v>1</v>
      </c>
      <c r="AC823" s="84">
        <v>149</v>
      </c>
      <c r="AD823" s="100">
        <f>IFERROR(Table14[[#This Row],[Email available]]/Table14[[#This Row],[Distinct leads]],0)</f>
        <v>0.25211505922165822</v>
      </c>
      <c r="AE823" s="81">
        <v>105</v>
      </c>
      <c r="AF823" s="102">
        <f>IFERROR(Table14[[#This Row],[HNI (as per customer segmentation)]]/Table14[[#This Row],[Phone number available]],0)</f>
        <v>0.17766497461928935</v>
      </c>
      <c r="AG823" s="18">
        <v>157</v>
      </c>
      <c r="AH823" s="9">
        <f>IFERROR(Table14[[#This Row],[MB Registered]]/Table14[[#This Row],[Phone number available]],0)</f>
        <v>0.26565143824027071</v>
      </c>
      <c r="AI823" s="18">
        <v>100</v>
      </c>
      <c r="AJ823" s="9">
        <f>IFERROR(Table14[[#This Row],[IB Registered]]/Table14[[#This Row],[Phone number available]],0)</f>
        <v>0.16920473773265651</v>
      </c>
      <c r="AK823" s="18">
        <v>556</v>
      </c>
      <c r="AL823" s="9">
        <f>IFERROR(Table14[[#This Row],[MB Eligible]]/Table14[[#This Row],[Phone number available]],0)</f>
        <v>0.94077834179357023</v>
      </c>
      <c r="AM823" s="18">
        <v>175</v>
      </c>
      <c r="AN823" s="82">
        <f>IFERROR(Table14[[#This Row],[IB Eligible]]/Table14[[#This Row],[Phone number available]],0)</f>
        <v>0.29610829103214892</v>
      </c>
      <c r="AO823" s="98">
        <f>Table14[[#This Row],[Phone number available]]/$AT$2</f>
        <v>1.0260416666666667</v>
      </c>
    </row>
    <row r="824" spans="1:41" x14ac:dyDescent="0.35">
      <c r="A824" s="11">
        <v>907</v>
      </c>
      <c r="B824" s="5" t="s">
        <v>312</v>
      </c>
      <c r="C824" s="5" t="s">
        <v>340</v>
      </c>
      <c r="D824" s="5" t="s">
        <v>1153</v>
      </c>
      <c r="E824" s="6">
        <v>39896</v>
      </c>
      <c r="F824" s="7">
        <f t="shared" ca="1" si="99"/>
        <v>16</v>
      </c>
      <c r="G824" s="5">
        <v>7</v>
      </c>
      <c r="H82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24" s="57">
        <v>55.231689000000003</v>
      </c>
      <c r="J824" s="34">
        <v>4.6961180000000002</v>
      </c>
      <c r="K824" s="34">
        <f t="shared" si="100"/>
        <v>59.927807000000001</v>
      </c>
      <c r="L824" s="67">
        <f t="shared" si="104"/>
        <v>2.1976060733344734E-3</v>
      </c>
      <c r="M824" s="34">
        <v>140.01372799999999</v>
      </c>
      <c r="N824" s="79">
        <f t="shared" si="105"/>
        <v>2.6220671283683993E-3</v>
      </c>
      <c r="O824" s="80">
        <v>10940</v>
      </c>
      <c r="P824" s="68">
        <f>Table14[[#This Row],[Customer Regisered on MB]]/$O$1</f>
        <v>3.7044323499205445E-3</v>
      </c>
      <c r="Q824" s="194">
        <v>53</v>
      </c>
      <c r="R824" s="107">
        <v>507</v>
      </c>
      <c r="S824" s="107">
        <v>28</v>
      </c>
      <c r="T824" s="107">
        <v>19</v>
      </c>
      <c r="U824" s="195">
        <v>2</v>
      </c>
      <c r="V824" s="16">
        <f>SUM(Table14[[#This Row],[MB Registration]:[Standalone upsell + Rnwl]])</f>
        <v>609</v>
      </c>
      <c r="W824" s="8">
        <v>630</v>
      </c>
      <c r="X824" s="9">
        <f t="shared" si="101"/>
        <v>-3.4482758620689724E-2</v>
      </c>
      <c r="Y824" s="8">
        <f t="shared" si="102"/>
        <v>-21</v>
      </c>
      <c r="Z824" s="42" t="str">
        <f t="shared" si="103"/>
        <v>E. 500-750</v>
      </c>
      <c r="AA824" s="197">
        <v>630</v>
      </c>
      <c r="AB824" s="85">
        <f>IFERROR(Table14[[#This Row],[Phone number available]]/Table14[[#This Row],[Distinct leads]],0)</f>
        <v>1</v>
      </c>
      <c r="AC824" s="84">
        <v>418</v>
      </c>
      <c r="AD824" s="100">
        <f>IFERROR(Table14[[#This Row],[Email available]]/Table14[[#This Row],[Distinct leads]],0)</f>
        <v>0.66349206349206347</v>
      </c>
      <c r="AE824" s="81">
        <v>47</v>
      </c>
      <c r="AF824" s="102">
        <f>IFERROR(Table14[[#This Row],[HNI (as per customer segmentation)]]/Table14[[#This Row],[Phone number available]],0)</f>
        <v>7.4603174603174602E-2</v>
      </c>
      <c r="AG824" s="18">
        <v>435</v>
      </c>
      <c r="AH824" s="9">
        <f>IFERROR(Table14[[#This Row],[MB Registered]]/Table14[[#This Row],[Phone number available]],0)</f>
        <v>0.69047619047619047</v>
      </c>
      <c r="AI824" s="18">
        <v>202</v>
      </c>
      <c r="AJ824" s="9">
        <f>IFERROR(Table14[[#This Row],[IB Registered]]/Table14[[#This Row],[Phone number available]],0)</f>
        <v>0.32063492063492066</v>
      </c>
      <c r="AK824" s="18">
        <v>461</v>
      </c>
      <c r="AL824" s="9">
        <f>IFERROR(Table14[[#This Row],[MB Eligible]]/Table14[[#This Row],[Phone number available]],0)</f>
        <v>0.7317460317460317</v>
      </c>
      <c r="AM824" s="18">
        <v>350</v>
      </c>
      <c r="AN824" s="82">
        <f>IFERROR(Table14[[#This Row],[IB Eligible]]/Table14[[#This Row],[Phone number available]],0)</f>
        <v>0.55555555555555558</v>
      </c>
      <c r="AO824" s="98">
        <f>Table14[[#This Row],[Phone number available]]/$AT$2</f>
        <v>1.09375</v>
      </c>
    </row>
    <row r="825" spans="1:41" x14ac:dyDescent="0.35">
      <c r="A825" s="11">
        <v>908</v>
      </c>
      <c r="B825" s="5" t="s">
        <v>312</v>
      </c>
      <c r="C825" s="5" t="s">
        <v>340</v>
      </c>
      <c r="D825" s="5" t="s">
        <v>1154</v>
      </c>
      <c r="E825" s="6">
        <v>39896</v>
      </c>
      <c r="F825" s="7">
        <f t="shared" ca="1" si="99"/>
        <v>16</v>
      </c>
      <c r="G825" s="5">
        <v>7</v>
      </c>
      <c r="H82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25" s="57">
        <v>45.157528999999997</v>
      </c>
      <c r="J825" s="34">
        <v>5.4300059999999997</v>
      </c>
      <c r="K825" s="34">
        <f t="shared" si="100"/>
        <v>50.587534999999995</v>
      </c>
      <c r="L825" s="67">
        <f t="shared" si="104"/>
        <v>1.8550899776963346E-3</v>
      </c>
      <c r="M825" s="34">
        <v>214.570167</v>
      </c>
      <c r="N825" s="79">
        <f t="shared" si="105"/>
        <v>4.018301559824319E-3</v>
      </c>
      <c r="O825" s="80">
        <v>8364</v>
      </c>
      <c r="P825" s="68">
        <f>Table14[[#This Row],[Customer Regisered on MB]]/$O$1</f>
        <v>2.8321638185315754E-3</v>
      </c>
      <c r="Q825" s="194">
        <v>58</v>
      </c>
      <c r="R825" s="107">
        <v>249</v>
      </c>
      <c r="S825" s="107">
        <v>23</v>
      </c>
      <c r="T825" s="107">
        <v>7</v>
      </c>
      <c r="U825" s="195">
        <v>0</v>
      </c>
      <c r="V825" s="16">
        <f>SUM(Table14[[#This Row],[MB Registration]:[Standalone upsell + Rnwl]])</f>
        <v>337</v>
      </c>
      <c r="W825" s="8">
        <v>342</v>
      </c>
      <c r="X825" s="9">
        <f t="shared" si="101"/>
        <v>-1.4836795252225476E-2</v>
      </c>
      <c r="Y825" s="8">
        <f t="shared" si="102"/>
        <v>-5</v>
      </c>
      <c r="Z825" s="42" t="str">
        <f t="shared" si="103"/>
        <v>D. 240-500</v>
      </c>
      <c r="AA825" s="197">
        <v>342</v>
      </c>
      <c r="AB825" s="85">
        <f>IFERROR(Table14[[#This Row],[Phone number available]]/Table14[[#This Row],[Distinct leads]],0)</f>
        <v>1</v>
      </c>
      <c r="AC825" s="84">
        <v>202</v>
      </c>
      <c r="AD825" s="100">
        <f>IFERROR(Table14[[#This Row],[Email available]]/Table14[[#This Row],[Distinct leads]],0)</f>
        <v>0.59064327485380119</v>
      </c>
      <c r="AE825" s="81">
        <v>34</v>
      </c>
      <c r="AF825" s="102">
        <f>IFERROR(Table14[[#This Row],[HNI (as per customer segmentation)]]/Table14[[#This Row],[Phone number available]],0)</f>
        <v>9.9415204678362568E-2</v>
      </c>
      <c r="AG825" s="18">
        <v>217</v>
      </c>
      <c r="AH825" s="9">
        <f>IFERROR(Table14[[#This Row],[MB Registered]]/Table14[[#This Row],[Phone number available]],0)</f>
        <v>0.63450292397660824</v>
      </c>
      <c r="AI825" s="18">
        <v>106</v>
      </c>
      <c r="AJ825" s="9">
        <f>IFERROR(Table14[[#This Row],[IB Registered]]/Table14[[#This Row],[Phone number available]],0)</f>
        <v>0.30994152046783624</v>
      </c>
      <c r="AK825" s="18">
        <v>269</v>
      </c>
      <c r="AL825" s="9">
        <f>IFERROR(Table14[[#This Row],[MB Eligible]]/Table14[[#This Row],[Phone number available]],0)</f>
        <v>0.78654970760233922</v>
      </c>
      <c r="AM825" s="18">
        <v>174</v>
      </c>
      <c r="AN825" s="82">
        <f>IFERROR(Table14[[#This Row],[IB Eligible]]/Table14[[#This Row],[Phone number available]],0)</f>
        <v>0.50877192982456143</v>
      </c>
      <c r="AO825" s="98">
        <f>Table14[[#This Row],[Phone number available]]/$AT$2</f>
        <v>0.59375</v>
      </c>
    </row>
    <row r="826" spans="1:41" x14ac:dyDescent="0.35">
      <c r="A826" s="11">
        <v>909</v>
      </c>
      <c r="B826" s="5" t="s">
        <v>312</v>
      </c>
      <c r="C826" s="5" t="s">
        <v>340</v>
      </c>
      <c r="D826" s="5" t="s">
        <v>1155</v>
      </c>
      <c r="E826" s="6">
        <v>39900</v>
      </c>
      <c r="F826" s="7">
        <f t="shared" ca="1" si="99"/>
        <v>16</v>
      </c>
      <c r="G826" s="5">
        <v>8</v>
      </c>
      <c r="H82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26" s="57">
        <v>66.297488000000001</v>
      </c>
      <c r="J826" s="34">
        <v>9.8493569999999995</v>
      </c>
      <c r="K826" s="34">
        <f t="shared" si="100"/>
        <v>76.146844999999999</v>
      </c>
      <c r="L826" s="67">
        <f t="shared" si="104"/>
        <v>2.7923726465955744E-3</v>
      </c>
      <c r="M826" s="34">
        <v>143.98519400000001</v>
      </c>
      <c r="N826" s="79">
        <f t="shared" si="105"/>
        <v>2.6964416243466277E-3</v>
      </c>
      <c r="O826" s="80">
        <v>6477</v>
      </c>
      <c r="P826" s="68">
        <f>Table14[[#This Row],[Customer Regisered on MB]]/$O$1</f>
        <v>2.1932000302043297E-3</v>
      </c>
      <c r="Q826" s="194">
        <v>413</v>
      </c>
      <c r="R826" s="107">
        <v>491</v>
      </c>
      <c r="S826" s="107">
        <v>30</v>
      </c>
      <c r="T826" s="107">
        <v>26</v>
      </c>
      <c r="U826" s="195">
        <v>2</v>
      </c>
      <c r="V826" s="16">
        <f>SUM(Table14[[#This Row],[MB Registration]:[Standalone upsell + Rnwl]])</f>
        <v>962</v>
      </c>
      <c r="W826" s="8">
        <v>973</v>
      </c>
      <c r="X826" s="9">
        <f t="shared" si="101"/>
        <v>-1.1434511434511352E-2</v>
      </c>
      <c r="Y826" s="8">
        <f t="shared" si="102"/>
        <v>-11</v>
      </c>
      <c r="Z826" s="42" t="str">
        <f t="shared" si="103"/>
        <v>F. 750-100</v>
      </c>
      <c r="AA826" s="197">
        <v>973</v>
      </c>
      <c r="AB826" s="85">
        <f>IFERROR(Table14[[#This Row],[Phone number available]]/Table14[[#This Row],[Distinct leads]],0)</f>
        <v>1</v>
      </c>
      <c r="AC826" s="84">
        <v>446</v>
      </c>
      <c r="AD826" s="100">
        <f>IFERROR(Table14[[#This Row],[Email available]]/Table14[[#This Row],[Distinct leads]],0)</f>
        <v>0.45837615621788286</v>
      </c>
      <c r="AE826" s="81">
        <v>89</v>
      </c>
      <c r="AF826" s="102">
        <f>IFERROR(Table14[[#This Row],[HNI (as per customer segmentation)]]/Table14[[#This Row],[Phone number available]],0)</f>
        <v>9.146968139773895E-2</v>
      </c>
      <c r="AG826" s="18">
        <v>320</v>
      </c>
      <c r="AH826" s="9">
        <f>IFERROR(Table14[[#This Row],[MB Registered]]/Table14[[#This Row],[Phone number available]],0)</f>
        <v>0.32887975334018499</v>
      </c>
      <c r="AI826" s="18">
        <v>230</v>
      </c>
      <c r="AJ826" s="9">
        <f>IFERROR(Table14[[#This Row],[IB Registered]]/Table14[[#This Row],[Phone number available]],0)</f>
        <v>0.23638232271325796</v>
      </c>
      <c r="AK826" s="18">
        <v>797</v>
      </c>
      <c r="AL826" s="9">
        <f>IFERROR(Table14[[#This Row],[MB Eligible]]/Table14[[#This Row],[Phone number available]],0)</f>
        <v>0.8191161356628982</v>
      </c>
      <c r="AM826" s="18">
        <v>437</v>
      </c>
      <c r="AN826" s="82">
        <f>IFERROR(Table14[[#This Row],[IB Eligible]]/Table14[[#This Row],[Phone number available]],0)</f>
        <v>0.44912641315519014</v>
      </c>
      <c r="AO826" s="98">
        <f>Table14[[#This Row],[Phone number available]]/$AT$2</f>
        <v>1.6892361111111112</v>
      </c>
    </row>
    <row r="827" spans="1:41" x14ac:dyDescent="0.35">
      <c r="A827" s="11">
        <v>910</v>
      </c>
      <c r="B827" s="5" t="s">
        <v>312</v>
      </c>
      <c r="C827" s="5" t="s">
        <v>340</v>
      </c>
      <c r="D827" s="5" t="s">
        <v>1156</v>
      </c>
      <c r="E827" s="6">
        <v>39903</v>
      </c>
      <c r="F827" s="7">
        <f t="shared" ca="1" si="99"/>
        <v>16</v>
      </c>
      <c r="G827" s="5">
        <v>7</v>
      </c>
      <c r="H82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27" s="57">
        <v>79.754062000000005</v>
      </c>
      <c r="J827" s="34">
        <v>5.6943330000000003</v>
      </c>
      <c r="K827" s="34">
        <f t="shared" si="100"/>
        <v>85.448395000000005</v>
      </c>
      <c r="L827" s="67">
        <f t="shared" si="104"/>
        <v>3.1334687719956626E-3</v>
      </c>
      <c r="M827" s="34">
        <v>99.926191000000003</v>
      </c>
      <c r="N827" s="79">
        <f t="shared" si="105"/>
        <v>1.8713392209952599E-3</v>
      </c>
      <c r="O827" s="80">
        <v>5436</v>
      </c>
      <c r="P827" s="68">
        <f>Table14[[#This Row],[Customer Regisered on MB]]/$O$1</f>
        <v>1.8407033139093308E-3</v>
      </c>
      <c r="Q827" s="194">
        <v>361</v>
      </c>
      <c r="R827" s="107">
        <v>213</v>
      </c>
      <c r="S827" s="107">
        <v>19</v>
      </c>
      <c r="T827" s="107">
        <v>18</v>
      </c>
      <c r="U827" s="195">
        <v>0</v>
      </c>
      <c r="V827" s="16">
        <f>SUM(Table14[[#This Row],[MB Registration]:[Standalone upsell + Rnwl]])</f>
        <v>611</v>
      </c>
      <c r="W827" s="8">
        <v>601</v>
      </c>
      <c r="X827" s="9">
        <f t="shared" si="101"/>
        <v>1.6366612111292977E-2</v>
      </c>
      <c r="Y827" s="8">
        <f t="shared" si="102"/>
        <v>10</v>
      </c>
      <c r="Z827" s="42" t="str">
        <f t="shared" si="103"/>
        <v>E. 500-750</v>
      </c>
      <c r="AA827" s="197">
        <v>601</v>
      </c>
      <c r="AB827" s="85">
        <f>IFERROR(Table14[[#This Row],[Phone number available]]/Table14[[#This Row],[Distinct leads]],0)</f>
        <v>1</v>
      </c>
      <c r="AC827" s="84">
        <v>243</v>
      </c>
      <c r="AD827" s="100">
        <f>IFERROR(Table14[[#This Row],[Email available]]/Table14[[#This Row],[Distinct leads]],0)</f>
        <v>0.40432612312811977</v>
      </c>
      <c r="AE827" s="81">
        <v>67</v>
      </c>
      <c r="AF827" s="102">
        <f>IFERROR(Table14[[#This Row],[HNI (as per customer segmentation)]]/Table14[[#This Row],[Phone number available]],0)</f>
        <v>0.11148086522462562</v>
      </c>
      <c r="AG827" s="18">
        <v>146</v>
      </c>
      <c r="AH827" s="9">
        <f>IFERROR(Table14[[#This Row],[MB Registered]]/Table14[[#This Row],[Phone number available]],0)</f>
        <v>0.24292845257903495</v>
      </c>
      <c r="AI827" s="18">
        <v>111</v>
      </c>
      <c r="AJ827" s="9">
        <f>IFERROR(Table14[[#This Row],[IB Registered]]/Table14[[#This Row],[Phone number available]],0)</f>
        <v>0.18469217970049917</v>
      </c>
      <c r="AK827" s="18">
        <v>529</v>
      </c>
      <c r="AL827" s="9">
        <f>IFERROR(Table14[[#This Row],[MB Eligible]]/Table14[[#This Row],[Phone number available]],0)</f>
        <v>0.88019966722129783</v>
      </c>
      <c r="AM827" s="18">
        <v>236</v>
      </c>
      <c r="AN827" s="82">
        <f>IFERROR(Table14[[#This Row],[IB Eligible]]/Table14[[#This Row],[Phone number available]],0)</f>
        <v>0.39267886855241263</v>
      </c>
      <c r="AO827" s="98">
        <f>Table14[[#This Row],[Phone number available]]/$AT$2</f>
        <v>1.0434027777777777</v>
      </c>
    </row>
    <row r="828" spans="1:41" x14ac:dyDescent="0.35">
      <c r="A828" s="11">
        <v>911</v>
      </c>
      <c r="B828" s="5" t="s">
        <v>315</v>
      </c>
      <c r="C828" s="5" t="s">
        <v>356</v>
      </c>
      <c r="D828" s="5" t="s">
        <v>1157</v>
      </c>
      <c r="E828" s="6">
        <v>40162</v>
      </c>
      <c r="F828" s="7">
        <f t="shared" ca="1" si="99"/>
        <v>15</v>
      </c>
      <c r="G828" s="5">
        <v>4</v>
      </c>
      <c r="H828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28" s="57">
        <v>11.809377</v>
      </c>
      <c r="J828" s="34">
        <v>0.34719899999999998</v>
      </c>
      <c r="K828" s="34">
        <f t="shared" si="100"/>
        <v>12.156575999999999</v>
      </c>
      <c r="L828" s="67">
        <f t="shared" si="104"/>
        <v>4.4579247240854482E-4</v>
      </c>
      <c r="M828" s="34">
        <v>25.547065</v>
      </c>
      <c r="N828" s="79">
        <f t="shared" si="105"/>
        <v>4.7842536813812175E-4</v>
      </c>
      <c r="O828" s="80">
        <v>2962</v>
      </c>
      <c r="P828" s="68">
        <f>Table14[[#This Row],[Customer Regisered on MB]]/$O$1</f>
        <v>1.0029733656731858E-3</v>
      </c>
      <c r="Q828" s="194">
        <v>45</v>
      </c>
      <c r="R828" s="107">
        <v>129</v>
      </c>
      <c r="S828" s="107">
        <v>5</v>
      </c>
      <c r="T828" s="107">
        <v>8</v>
      </c>
      <c r="U828" s="195">
        <v>0</v>
      </c>
      <c r="V828" s="16">
        <f>SUM(Table14[[#This Row],[MB Registration]:[Standalone upsell + Rnwl]])</f>
        <v>187</v>
      </c>
      <c r="W828" s="8">
        <v>190</v>
      </c>
      <c r="X828" s="9">
        <f t="shared" si="101"/>
        <v>-1.6042780748663166E-2</v>
      </c>
      <c r="Y828" s="8">
        <f t="shared" si="102"/>
        <v>-3</v>
      </c>
      <c r="Z828" s="42" t="str">
        <f t="shared" si="103"/>
        <v>C. 100-250</v>
      </c>
      <c r="AA828" s="197">
        <v>190</v>
      </c>
      <c r="AB828" s="85">
        <f>IFERROR(Table14[[#This Row],[Phone number available]]/Table14[[#This Row],[Distinct leads]],0)</f>
        <v>1</v>
      </c>
      <c r="AC828" s="84">
        <v>86</v>
      </c>
      <c r="AD828" s="100">
        <f>IFERROR(Table14[[#This Row],[Email available]]/Table14[[#This Row],[Distinct leads]],0)</f>
        <v>0.45263157894736844</v>
      </c>
      <c r="AE828" s="81">
        <v>19</v>
      </c>
      <c r="AF828" s="102">
        <f>IFERROR(Table14[[#This Row],[HNI (as per customer segmentation)]]/Table14[[#This Row],[Phone number available]],0)</f>
        <v>0.1</v>
      </c>
      <c r="AG828" s="18">
        <v>95</v>
      </c>
      <c r="AH828" s="9">
        <f>IFERROR(Table14[[#This Row],[MB Registered]]/Table14[[#This Row],[Phone number available]],0)</f>
        <v>0.5</v>
      </c>
      <c r="AI828" s="18">
        <v>46</v>
      </c>
      <c r="AJ828" s="9">
        <f>IFERROR(Table14[[#This Row],[IB Registered]]/Table14[[#This Row],[Phone number available]],0)</f>
        <v>0.24210526315789474</v>
      </c>
      <c r="AK828" s="18">
        <v>154</v>
      </c>
      <c r="AL828" s="9">
        <f>IFERROR(Table14[[#This Row],[MB Eligible]]/Table14[[#This Row],[Phone number available]],0)</f>
        <v>0.81052631578947365</v>
      </c>
      <c r="AM828" s="18">
        <v>84</v>
      </c>
      <c r="AN828" s="82">
        <f>IFERROR(Table14[[#This Row],[IB Eligible]]/Table14[[#This Row],[Phone number available]],0)</f>
        <v>0.44210526315789472</v>
      </c>
      <c r="AO828" s="98">
        <f>Table14[[#This Row],[Phone number available]]/$AT$2</f>
        <v>0.3298611111111111</v>
      </c>
    </row>
    <row r="829" spans="1:41" x14ac:dyDescent="0.35">
      <c r="A829" s="11">
        <v>912</v>
      </c>
      <c r="B829" s="5" t="s">
        <v>312</v>
      </c>
      <c r="C829" s="5" t="s">
        <v>340</v>
      </c>
      <c r="D829" s="5" t="s">
        <v>1158</v>
      </c>
      <c r="E829" s="6">
        <v>40611</v>
      </c>
      <c r="F829" s="7">
        <f t="shared" ca="1" si="99"/>
        <v>14</v>
      </c>
      <c r="G829" s="5">
        <v>8</v>
      </c>
      <c r="H82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29" s="57">
        <v>61.501387000000001</v>
      </c>
      <c r="J829" s="34">
        <v>6.6625430000000003</v>
      </c>
      <c r="K829" s="34">
        <f t="shared" si="100"/>
        <v>68.163930000000008</v>
      </c>
      <c r="L829" s="67">
        <f t="shared" si="104"/>
        <v>2.4996320414385586E-3</v>
      </c>
      <c r="M829" s="34">
        <v>117.367791</v>
      </c>
      <c r="N829" s="79">
        <f t="shared" si="105"/>
        <v>2.1979718068096329E-3</v>
      </c>
      <c r="O829" s="80">
        <v>5239</v>
      </c>
      <c r="P829" s="68">
        <f>Table14[[#This Row],[Customer Regisered on MB]]/$O$1</f>
        <v>1.7739964425259353E-3</v>
      </c>
      <c r="Q829" s="194">
        <v>374</v>
      </c>
      <c r="R829" s="107">
        <v>425</v>
      </c>
      <c r="S829" s="107">
        <v>23</v>
      </c>
      <c r="T829" s="107">
        <v>28</v>
      </c>
      <c r="U829" s="195">
        <v>2</v>
      </c>
      <c r="V829" s="16">
        <f>SUM(Table14[[#This Row],[MB Registration]:[Standalone upsell + Rnwl]])</f>
        <v>852</v>
      </c>
      <c r="W829" s="8">
        <v>859</v>
      </c>
      <c r="X829" s="9">
        <f t="shared" si="101"/>
        <v>-8.215962441314506E-3</v>
      </c>
      <c r="Y829" s="8">
        <f t="shared" si="102"/>
        <v>-7</v>
      </c>
      <c r="Z829" s="42" t="str">
        <f t="shared" si="103"/>
        <v>F. 750-100</v>
      </c>
      <c r="AA829" s="197">
        <v>859</v>
      </c>
      <c r="AB829" s="85">
        <f>IFERROR(Table14[[#This Row],[Phone number available]]/Table14[[#This Row],[Distinct leads]],0)</f>
        <v>1</v>
      </c>
      <c r="AC829" s="84">
        <v>435</v>
      </c>
      <c r="AD829" s="100">
        <f>IFERROR(Table14[[#This Row],[Email available]]/Table14[[#This Row],[Distinct leads]],0)</f>
        <v>0.50640279394644938</v>
      </c>
      <c r="AE829" s="81">
        <v>74</v>
      </c>
      <c r="AF829" s="102">
        <f>IFERROR(Table14[[#This Row],[HNI (as per customer segmentation)]]/Table14[[#This Row],[Phone number available]],0)</f>
        <v>8.6146682188591381E-2</v>
      </c>
      <c r="AG829" s="18">
        <v>271</v>
      </c>
      <c r="AH829" s="9">
        <f>IFERROR(Table14[[#This Row],[MB Registered]]/Table14[[#This Row],[Phone number available]],0)</f>
        <v>0.31548311990686845</v>
      </c>
      <c r="AI829" s="18">
        <v>235</v>
      </c>
      <c r="AJ829" s="9">
        <f>IFERROR(Table14[[#This Row],[IB Registered]]/Table14[[#This Row],[Phone number available]],0)</f>
        <v>0.27357392316647267</v>
      </c>
      <c r="AK829" s="18">
        <v>696</v>
      </c>
      <c r="AL829" s="9">
        <f>IFERROR(Table14[[#This Row],[MB Eligible]]/Table14[[#This Row],[Phone number available]],0)</f>
        <v>0.81024447031431901</v>
      </c>
      <c r="AM829" s="18">
        <v>401</v>
      </c>
      <c r="AN829" s="82">
        <f>IFERROR(Table14[[#This Row],[IB Eligible]]/Table14[[#This Row],[Phone number available]],0)</f>
        <v>0.46682188591385332</v>
      </c>
      <c r="AO829" s="98">
        <f>Table14[[#This Row],[Phone number available]]/$AT$2</f>
        <v>1.4913194444444444</v>
      </c>
    </row>
    <row r="830" spans="1:41" x14ac:dyDescent="0.35">
      <c r="A830" s="11">
        <v>913</v>
      </c>
      <c r="B830" s="5" t="s">
        <v>312</v>
      </c>
      <c r="C830" s="5" t="s">
        <v>340</v>
      </c>
      <c r="D830" s="5" t="s">
        <v>1159</v>
      </c>
      <c r="E830" s="6">
        <v>40611</v>
      </c>
      <c r="F830" s="7">
        <f t="shared" ca="1" si="99"/>
        <v>14</v>
      </c>
      <c r="G830" s="5">
        <v>7</v>
      </c>
      <c r="H83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30" s="57">
        <v>82.703259000000003</v>
      </c>
      <c r="J830" s="34">
        <v>4.61937</v>
      </c>
      <c r="K830" s="34">
        <f t="shared" si="100"/>
        <v>87.322629000000006</v>
      </c>
      <c r="L830" s="67">
        <f t="shared" si="104"/>
        <v>3.2021986025607954E-3</v>
      </c>
      <c r="M830" s="34">
        <v>43.453899999999997</v>
      </c>
      <c r="N830" s="79">
        <f t="shared" si="105"/>
        <v>8.1377050962751012E-4</v>
      </c>
      <c r="O830" s="80">
        <v>4734</v>
      </c>
      <c r="P830" s="68">
        <f>Table14[[#This Row],[Customer Regisered on MB]]/$O$1</f>
        <v>1.6029965945634239E-3</v>
      </c>
      <c r="Q830" s="194">
        <v>329</v>
      </c>
      <c r="R830" s="107">
        <v>191</v>
      </c>
      <c r="S830" s="107">
        <v>17</v>
      </c>
      <c r="T830" s="107">
        <v>14</v>
      </c>
      <c r="U830" s="195">
        <v>0</v>
      </c>
      <c r="V830" s="16">
        <f>SUM(Table14[[#This Row],[MB Registration]:[Standalone upsell + Rnwl]])</f>
        <v>551</v>
      </c>
      <c r="W830" s="8">
        <v>565</v>
      </c>
      <c r="X830" s="9">
        <f t="shared" si="101"/>
        <v>-2.5408348457350183E-2</v>
      </c>
      <c r="Y830" s="8">
        <f t="shared" si="102"/>
        <v>-14</v>
      </c>
      <c r="Z830" s="42" t="str">
        <f t="shared" si="103"/>
        <v>E. 500-750</v>
      </c>
      <c r="AA830" s="197">
        <v>565</v>
      </c>
      <c r="AB830" s="85">
        <f>IFERROR(Table14[[#This Row],[Phone number available]]/Table14[[#This Row],[Distinct leads]],0)</f>
        <v>1</v>
      </c>
      <c r="AC830" s="84">
        <v>131</v>
      </c>
      <c r="AD830" s="100">
        <f>IFERROR(Table14[[#This Row],[Email available]]/Table14[[#This Row],[Distinct leads]],0)</f>
        <v>0.23185840707964603</v>
      </c>
      <c r="AE830" s="81">
        <v>51</v>
      </c>
      <c r="AF830" s="102">
        <f>IFERROR(Table14[[#This Row],[HNI (as per customer segmentation)]]/Table14[[#This Row],[Phone number available]],0)</f>
        <v>9.0265486725663716E-2</v>
      </c>
      <c r="AG830" s="18">
        <v>139</v>
      </c>
      <c r="AH830" s="9">
        <f>IFERROR(Table14[[#This Row],[MB Registered]]/Table14[[#This Row],[Phone number available]],0)</f>
        <v>0.24601769911504426</v>
      </c>
      <c r="AI830" s="18">
        <v>80</v>
      </c>
      <c r="AJ830" s="9">
        <f>IFERROR(Table14[[#This Row],[IB Registered]]/Table14[[#This Row],[Phone number available]],0)</f>
        <v>0.1415929203539823</v>
      </c>
      <c r="AK830" s="18">
        <v>496</v>
      </c>
      <c r="AL830" s="9">
        <f>IFERROR(Table14[[#This Row],[MB Eligible]]/Table14[[#This Row],[Phone number available]],0)</f>
        <v>0.87787610619469025</v>
      </c>
      <c r="AM830" s="18">
        <v>144</v>
      </c>
      <c r="AN830" s="82">
        <f>IFERROR(Table14[[#This Row],[IB Eligible]]/Table14[[#This Row],[Phone number available]],0)</f>
        <v>0.25486725663716814</v>
      </c>
      <c r="AO830" s="98">
        <f>Table14[[#This Row],[Phone number available]]/$AT$2</f>
        <v>0.98090277777777779</v>
      </c>
    </row>
    <row r="831" spans="1:41" x14ac:dyDescent="0.35">
      <c r="A831" s="11">
        <v>914</v>
      </c>
      <c r="B831" s="5" t="s">
        <v>312</v>
      </c>
      <c r="C831" s="5" t="s">
        <v>340</v>
      </c>
      <c r="D831" s="5" t="s">
        <v>1160</v>
      </c>
      <c r="E831" s="6">
        <v>40630</v>
      </c>
      <c r="F831" s="7">
        <f t="shared" ca="1" si="99"/>
        <v>14</v>
      </c>
      <c r="G831" s="5">
        <v>7</v>
      </c>
      <c r="H83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31" s="57">
        <v>70.332571999999999</v>
      </c>
      <c r="J831" s="34">
        <v>14.058930999999999</v>
      </c>
      <c r="K831" s="34">
        <f t="shared" si="100"/>
        <v>84.391503</v>
      </c>
      <c r="L831" s="67">
        <f t="shared" si="104"/>
        <v>3.0947116007536274E-3</v>
      </c>
      <c r="M831" s="34">
        <v>92.710950999999994</v>
      </c>
      <c r="N831" s="79">
        <f t="shared" si="105"/>
        <v>1.7362178732707794E-3</v>
      </c>
      <c r="O831" s="80">
        <v>9817</v>
      </c>
      <c r="P831" s="68">
        <f>Table14[[#This Row],[Customer Regisered on MB]]/$O$1</f>
        <v>3.3241693216791574E-3</v>
      </c>
      <c r="Q831" s="194">
        <v>563</v>
      </c>
      <c r="R831" s="107">
        <v>404</v>
      </c>
      <c r="S831" s="107">
        <v>62</v>
      </c>
      <c r="T831" s="107">
        <v>19</v>
      </c>
      <c r="U831" s="195">
        <v>2</v>
      </c>
      <c r="V831" s="16">
        <f>SUM(Table14[[#This Row],[MB Registration]:[Standalone upsell + Rnwl]])</f>
        <v>1050</v>
      </c>
      <c r="W831" s="8">
        <v>1075</v>
      </c>
      <c r="X831" s="9">
        <f t="shared" si="101"/>
        <v>-2.3809523809523725E-2</v>
      </c>
      <c r="Y831" s="8">
        <f t="shared" si="102"/>
        <v>-25</v>
      </c>
      <c r="Z831" s="42" t="str">
        <f t="shared" si="103"/>
        <v>G. Above 1000</v>
      </c>
      <c r="AA831" s="197">
        <v>1075</v>
      </c>
      <c r="AB831" s="85">
        <f>IFERROR(Table14[[#This Row],[Phone number available]]/Table14[[#This Row],[Distinct leads]],0)</f>
        <v>1</v>
      </c>
      <c r="AC831" s="84">
        <v>375</v>
      </c>
      <c r="AD831" s="100">
        <f>IFERROR(Table14[[#This Row],[Email available]]/Table14[[#This Row],[Distinct leads]],0)</f>
        <v>0.34883720930232559</v>
      </c>
      <c r="AE831" s="81">
        <v>70</v>
      </c>
      <c r="AF831" s="102">
        <f>IFERROR(Table14[[#This Row],[HNI (as per customer segmentation)]]/Table14[[#This Row],[Phone number available]],0)</f>
        <v>6.5116279069767441E-2</v>
      </c>
      <c r="AG831" s="18">
        <v>312</v>
      </c>
      <c r="AH831" s="9">
        <f>IFERROR(Table14[[#This Row],[MB Registered]]/Table14[[#This Row],[Phone number available]],0)</f>
        <v>0.29023255813953486</v>
      </c>
      <c r="AI831" s="18">
        <v>188</v>
      </c>
      <c r="AJ831" s="9">
        <f>IFERROR(Table14[[#This Row],[IB Registered]]/Table14[[#This Row],[Phone number available]],0)</f>
        <v>0.17488372093023255</v>
      </c>
      <c r="AK831" s="18">
        <v>934</v>
      </c>
      <c r="AL831" s="9">
        <f>IFERROR(Table14[[#This Row],[MB Eligible]]/Table14[[#This Row],[Phone number available]],0)</f>
        <v>0.86883720930232555</v>
      </c>
      <c r="AM831" s="18">
        <v>395</v>
      </c>
      <c r="AN831" s="82">
        <f>IFERROR(Table14[[#This Row],[IB Eligible]]/Table14[[#This Row],[Phone number available]],0)</f>
        <v>0.36744186046511629</v>
      </c>
      <c r="AO831" s="98">
        <f>Table14[[#This Row],[Phone number available]]/$AT$2</f>
        <v>1.8663194444444444</v>
      </c>
    </row>
    <row r="832" spans="1:41" x14ac:dyDescent="0.35">
      <c r="A832" s="11">
        <v>915</v>
      </c>
      <c r="B832" s="5" t="s">
        <v>315</v>
      </c>
      <c r="C832" s="5" t="s">
        <v>175</v>
      </c>
      <c r="D832" s="5" t="s">
        <v>1161</v>
      </c>
      <c r="E832" s="6">
        <v>40708</v>
      </c>
      <c r="F832" s="7">
        <f t="shared" ca="1" si="99"/>
        <v>13</v>
      </c>
      <c r="G832" s="5">
        <v>5</v>
      </c>
      <c r="H83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32" s="57">
        <v>12.31</v>
      </c>
      <c r="J832" s="34">
        <v>1.8675889999999999</v>
      </c>
      <c r="K832" s="34">
        <f t="shared" si="100"/>
        <v>14.177589000000001</v>
      </c>
      <c r="L832" s="67">
        <f t="shared" si="104"/>
        <v>5.1990481967144277E-4</v>
      </c>
      <c r="M832" s="34">
        <v>14.41281</v>
      </c>
      <c r="N832" s="79">
        <f t="shared" si="105"/>
        <v>2.6991178556733634E-4</v>
      </c>
      <c r="O832" s="80">
        <v>3836</v>
      </c>
      <c r="P832" s="68">
        <f>Table14[[#This Row],[Customer Regisered on MB]]/$O$1</f>
        <v>1.2989216173944431E-3</v>
      </c>
      <c r="Q832" s="194">
        <v>57</v>
      </c>
      <c r="R832" s="107">
        <v>101</v>
      </c>
      <c r="S832" s="107">
        <v>7</v>
      </c>
      <c r="T832" s="107">
        <v>8</v>
      </c>
      <c r="U832" s="195">
        <v>0</v>
      </c>
      <c r="V832" s="16">
        <f>SUM(Table14[[#This Row],[MB Registration]:[Standalone upsell + Rnwl]])</f>
        <v>173</v>
      </c>
      <c r="W832" s="8">
        <v>174</v>
      </c>
      <c r="X832" s="9">
        <f t="shared" si="101"/>
        <v>-5.7803468208093012E-3</v>
      </c>
      <c r="Y832" s="8">
        <f t="shared" si="102"/>
        <v>-1</v>
      </c>
      <c r="Z832" s="42" t="str">
        <f t="shared" si="103"/>
        <v>C. 100-250</v>
      </c>
      <c r="AA832" s="197">
        <v>174</v>
      </c>
      <c r="AB832" s="85">
        <f>IFERROR(Table14[[#This Row],[Phone number available]]/Table14[[#This Row],[Distinct leads]],0)</f>
        <v>1</v>
      </c>
      <c r="AC832" s="84">
        <v>51</v>
      </c>
      <c r="AD832" s="100">
        <f>IFERROR(Table14[[#This Row],[Email available]]/Table14[[#This Row],[Distinct leads]],0)</f>
        <v>0.29310344827586204</v>
      </c>
      <c r="AE832" s="81">
        <v>7</v>
      </c>
      <c r="AF832" s="102">
        <f>IFERROR(Table14[[#This Row],[HNI (as per customer segmentation)]]/Table14[[#This Row],[Phone number available]],0)</f>
        <v>4.0229885057471264E-2</v>
      </c>
      <c r="AG832" s="18">
        <v>78</v>
      </c>
      <c r="AH832" s="9">
        <f>IFERROR(Table14[[#This Row],[MB Registered]]/Table14[[#This Row],[Phone number available]],0)</f>
        <v>0.44827586206896552</v>
      </c>
      <c r="AI832" s="18">
        <v>24</v>
      </c>
      <c r="AJ832" s="9">
        <f>IFERROR(Table14[[#This Row],[IB Registered]]/Table14[[#This Row],[Phone number available]],0)</f>
        <v>0.13793103448275862</v>
      </c>
      <c r="AK832" s="18">
        <v>145</v>
      </c>
      <c r="AL832" s="9">
        <f>IFERROR(Table14[[#This Row],[MB Eligible]]/Table14[[#This Row],[Phone number available]],0)</f>
        <v>0.83333333333333337</v>
      </c>
      <c r="AM832" s="18">
        <v>52</v>
      </c>
      <c r="AN832" s="82">
        <f>IFERROR(Table14[[#This Row],[IB Eligible]]/Table14[[#This Row],[Phone number available]],0)</f>
        <v>0.2988505747126437</v>
      </c>
      <c r="AO832" s="98">
        <f>Table14[[#This Row],[Phone number available]]/$AT$2</f>
        <v>0.30208333333333331</v>
      </c>
    </row>
    <row r="833" spans="1:41" x14ac:dyDescent="0.35">
      <c r="A833" s="11">
        <v>916</v>
      </c>
      <c r="B833" s="5" t="s">
        <v>312</v>
      </c>
      <c r="C833" s="5" t="s">
        <v>340</v>
      </c>
      <c r="D833" s="5" t="s">
        <v>1162</v>
      </c>
      <c r="E833" s="6">
        <v>40814</v>
      </c>
      <c r="F833" s="7">
        <f t="shared" ca="1" si="99"/>
        <v>13</v>
      </c>
      <c r="G833" s="5">
        <v>9</v>
      </c>
      <c r="H83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33" s="57">
        <v>54.667416000000003</v>
      </c>
      <c r="J833" s="34">
        <v>12.534001999999999</v>
      </c>
      <c r="K833" s="34">
        <f t="shared" si="100"/>
        <v>67.201418000000004</v>
      </c>
      <c r="L833" s="67">
        <f t="shared" si="104"/>
        <v>2.4643358688811795E-3</v>
      </c>
      <c r="M833" s="34">
        <v>132.361885</v>
      </c>
      <c r="N833" s="79">
        <f t="shared" si="105"/>
        <v>2.4787694225767514E-3</v>
      </c>
      <c r="O833" s="80">
        <v>4486</v>
      </c>
      <c r="P833" s="68">
        <f>Table14[[#This Row],[Customer Regisered on MB]]/$O$1</f>
        <v>1.5190204316036162E-3</v>
      </c>
      <c r="Q833" s="194">
        <v>264</v>
      </c>
      <c r="R833" s="107">
        <v>449</v>
      </c>
      <c r="S833" s="107">
        <v>24</v>
      </c>
      <c r="T833" s="107">
        <v>23</v>
      </c>
      <c r="U833" s="195">
        <v>2</v>
      </c>
      <c r="V833" s="16">
        <f>SUM(Table14[[#This Row],[MB Registration]:[Standalone upsell + Rnwl]])</f>
        <v>762</v>
      </c>
      <c r="W833" s="8">
        <v>755</v>
      </c>
      <c r="X833" s="9">
        <f t="shared" si="101"/>
        <v>9.1863517060367661E-3</v>
      </c>
      <c r="Y833" s="8">
        <f t="shared" si="102"/>
        <v>7</v>
      </c>
      <c r="Z833" s="42" t="str">
        <f t="shared" si="103"/>
        <v>F. 750-100</v>
      </c>
      <c r="AA833" s="197">
        <v>755</v>
      </c>
      <c r="AB833" s="85">
        <f>IFERROR(Table14[[#This Row],[Phone number available]]/Table14[[#This Row],[Distinct leads]],0)</f>
        <v>1</v>
      </c>
      <c r="AC833" s="84">
        <v>478</v>
      </c>
      <c r="AD833" s="100">
        <f>IFERROR(Table14[[#This Row],[Email available]]/Table14[[#This Row],[Distinct leads]],0)</f>
        <v>0.63311258278145699</v>
      </c>
      <c r="AE833" s="81">
        <v>48</v>
      </c>
      <c r="AF833" s="102">
        <f>IFERROR(Table14[[#This Row],[HNI (as per customer segmentation)]]/Table14[[#This Row],[Phone number available]],0)</f>
        <v>6.3576158940397351E-2</v>
      </c>
      <c r="AG833" s="18">
        <v>277</v>
      </c>
      <c r="AH833" s="9">
        <f>IFERROR(Table14[[#This Row],[MB Registered]]/Table14[[#This Row],[Phone number available]],0)</f>
        <v>0.36688741721854307</v>
      </c>
      <c r="AI833" s="18">
        <v>213</v>
      </c>
      <c r="AJ833" s="9">
        <f>IFERROR(Table14[[#This Row],[IB Registered]]/Table14[[#This Row],[Phone number available]],0)</f>
        <v>0.28211920529801326</v>
      </c>
      <c r="AK833" s="18">
        <v>588</v>
      </c>
      <c r="AL833" s="9">
        <f>IFERROR(Table14[[#This Row],[MB Eligible]]/Table14[[#This Row],[Phone number available]],0)</f>
        <v>0.77880794701986755</v>
      </c>
      <c r="AM833" s="18">
        <v>394</v>
      </c>
      <c r="AN833" s="82">
        <f>IFERROR(Table14[[#This Row],[IB Eligible]]/Table14[[#This Row],[Phone number available]],0)</f>
        <v>0.52185430463576155</v>
      </c>
      <c r="AO833" s="98">
        <f>Table14[[#This Row],[Phone number available]]/$AT$2</f>
        <v>1.3107638888888888</v>
      </c>
    </row>
    <row r="834" spans="1:41" x14ac:dyDescent="0.35">
      <c r="A834" s="11">
        <v>917</v>
      </c>
      <c r="B834" s="5" t="s">
        <v>315</v>
      </c>
      <c r="C834" s="5" t="s">
        <v>356</v>
      </c>
      <c r="D834" s="5" t="s">
        <v>1163</v>
      </c>
      <c r="E834" s="6">
        <v>41078</v>
      </c>
      <c r="F834" s="7">
        <f t="shared" ca="1" si="99"/>
        <v>12</v>
      </c>
      <c r="G834" s="5">
        <v>5</v>
      </c>
      <c r="H83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34" s="57">
        <v>6.140593</v>
      </c>
      <c r="J834" s="34">
        <v>4.41</v>
      </c>
      <c r="K834" s="34">
        <f t="shared" si="100"/>
        <v>10.550592999999999</v>
      </c>
      <c r="L834" s="67">
        <f t="shared" si="104"/>
        <v>3.8689964500253083E-4</v>
      </c>
      <c r="M834" s="34">
        <v>18.55585</v>
      </c>
      <c r="N834" s="79">
        <f t="shared" si="105"/>
        <v>3.4749938465987256E-4</v>
      </c>
      <c r="O834" s="80">
        <v>3157</v>
      </c>
      <c r="P834" s="68">
        <f>Table14[[#This Row],[Customer Regisered on MB]]/$O$1</f>
        <v>1.0690030099359377E-3</v>
      </c>
      <c r="Q834" s="194">
        <v>30</v>
      </c>
      <c r="R834" s="107">
        <v>80</v>
      </c>
      <c r="S834" s="107">
        <v>11</v>
      </c>
      <c r="T834" s="107">
        <v>2</v>
      </c>
      <c r="U834" s="195">
        <v>0</v>
      </c>
      <c r="V834" s="16">
        <f>SUM(Table14[[#This Row],[MB Registration]:[Standalone upsell + Rnwl]])</f>
        <v>123</v>
      </c>
      <c r="W834" s="8">
        <v>125</v>
      </c>
      <c r="X834" s="9">
        <f t="shared" si="101"/>
        <v>-1.6260162601626105E-2</v>
      </c>
      <c r="Y834" s="8">
        <f t="shared" si="102"/>
        <v>-2</v>
      </c>
      <c r="Z834" s="42" t="str">
        <f t="shared" si="103"/>
        <v>C. 100-250</v>
      </c>
      <c r="AA834" s="197">
        <v>125</v>
      </c>
      <c r="AB834" s="85">
        <f>IFERROR(Table14[[#This Row],[Phone number available]]/Table14[[#This Row],[Distinct leads]],0)</f>
        <v>1</v>
      </c>
      <c r="AC834" s="84">
        <v>49</v>
      </c>
      <c r="AD834" s="100">
        <f>IFERROR(Table14[[#This Row],[Email available]]/Table14[[#This Row],[Distinct leads]],0)</f>
        <v>0.39200000000000002</v>
      </c>
      <c r="AE834" s="81">
        <v>10</v>
      </c>
      <c r="AF834" s="102">
        <f>IFERROR(Table14[[#This Row],[HNI (as per customer segmentation)]]/Table14[[#This Row],[Phone number available]],0)</f>
        <v>0.08</v>
      </c>
      <c r="AG834" s="18">
        <v>73</v>
      </c>
      <c r="AH834" s="9">
        <f>IFERROR(Table14[[#This Row],[MB Registered]]/Table14[[#This Row],[Phone number available]],0)</f>
        <v>0.58399999999999996</v>
      </c>
      <c r="AI834" s="18">
        <v>37</v>
      </c>
      <c r="AJ834" s="9">
        <f>IFERROR(Table14[[#This Row],[IB Registered]]/Table14[[#This Row],[Phone number available]],0)</f>
        <v>0.29599999999999999</v>
      </c>
      <c r="AK834" s="18">
        <v>99</v>
      </c>
      <c r="AL834" s="9">
        <f>IFERROR(Table14[[#This Row],[MB Eligible]]/Table14[[#This Row],[Phone number available]],0)</f>
        <v>0.79200000000000004</v>
      </c>
      <c r="AM834" s="18">
        <v>49</v>
      </c>
      <c r="AN834" s="82">
        <f>IFERROR(Table14[[#This Row],[IB Eligible]]/Table14[[#This Row],[Phone number available]],0)</f>
        <v>0.39200000000000002</v>
      </c>
      <c r="AO834" s="98">
        <f>Table14[[#This Row],[Phone number available]]/$AT$2</f>
        <v>0.2170138888888889</v>
      </c>
    </row>
    <row r="835" spans="1:41" x14ac:dyDescent="0.35">
      <c r="A835" s="11">
        <v>918</v>
      </c>
      <c r="B835" s="5" t="s">
        <v>222</v>
      </c>
      <c r="C835" s="5" t="s">
        <v>175</v>
      </c>
      <c r="D835" s="5" t="s">
        <v>1164</v>
      </c>
      <c r="E835" s="6">
        <v>41086</v>
      </c>
      <c r="F835" s="7">
        <f t="shared" ca="1" si="99"/>
        <v>12</v>
      </c>
      <c r="G835" s="5">
        <v>6</v>
      </c>
      <c r="H83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35" s="57">
        <v>19.668606</v>
      </c>
      <c r="J835" s="34">
        <v>11.590674999999999</v>
      </c>
      <c r="K835" s="34">
        <f t="shared" si="100"/>
        <v>31.259281000000001</v>
      </c>
      <c r="L835" s="67">
        <f t="shared" ref="L835:L866" si="106">K835/$K$1</f>
        <v>1.146305683664829E-3</v>
      </c>
      <c r="M835" s="34">
        <v>24.944379999999999</v>
      </c>
      <c r="N835" s="79">
        <f t="shared" ref="N835:N866" si="107">M835/$M$1</f>
        <v>4.6713875681911803E-4</v>
      </c>
      <c r="O835" s="80">
        <v>5784</v>
      </c>
      <c r="P835" s="68">
        <f>Table14[[#This Row],[Customer Regisered on MB]]/$O$1</f>
        <v>1.958540832901319E-3</v>
      </c>
      <c r="Q835" s="194">
        <v>191</v>
      </c>
      <c r="R835" s="107">
        <v>68</v>
      </c>
      <c r="S835" s="107">
        <v>23</v>
      </c>
      <c r="T835" s="107">
        <v>4</v>
      </c>
      <c r="U835" s="195">
        <v>0</v>
      </c>
      <c r="V835" s="16">
        <f>SUM(Table14[[#This Row],[MB Registration]:[Standalone upsell + Rnwl]])</f>
        <v>286</v>
      </c>
      <c r="W835" s="8">
        <v>286</v>
      </c>
      <c r="X835" s="9">
        <f t="shared" si="101"/>
        <v>0</v>
      </c>
      <c r="Y835" s="8">
        <f t="shared" si="102"/>
        <v>0</v>
      </c>
      <c r="Z835" s="42" t="str">
        <f t="shared" si="103"/>
        <v>D. 240-500</v>
      </c>
      <c r="AA835" s="197">
        <v>286</v>
      </c>
      <c r="AB835" s="85">
        <f>IFERROR(Table14[[#This Row],[Phone number available]]/Table14[[#This Row],[Distinct leads]],0)</f>
        <v>1</v>
      </c>
      <c r="AC835" s="84">
        <v>93</v>
      </c>
      <c r="AD835" s="100">
        <f>IFERROR(Table14[[#This Row],[Email available]]/Table14[[#This Row],[Distinct leads]],0)</f>
        <v>0.32517482517482516</v>
      </c>
      <c r="AE835" s="81">
        <v>3</v>
      </c>
      <c r="AF835" s="102">
        <f>IFERROR(Table14[[#This Row],[HNI (as per customer segmentation)]]/Table14[[#This Row],[Phone number available]],0)</f>
        <v>1.048951048951049E-2</v>
      </c>
      <c r="AG835" s="18">
        <v>53</v>
      </c>
      <c r="AH835" s="9">
        <f>IFERROR(Table14[[#This Row],[MB Registered]]/Table14[[#This Row],[Phone number available]],0)</f>
        <v>0.18531468531468531</v>
      </c>
      <c r="AI835" s="18">
        <v>32</v>
      </c>
      <c r="AJ835" s="9">
        <f>IFERROR(Table14[[#This Row],[IB Registered]]/Table14[[#This Row],[Phone number available]],0)</f>
        <v>0.11188811188811189</v>
      </c>
      <c r="AK835" s="18">
        <v>245</v>
      </c>
      <c r="AL835" s="9">
        <f>IFERROR(Table14[[#This Row],[MB Eligible]]/Table14[[#This Row],[Phone number available]],0)</f>
        <v>0.85664335664335667</v>
      </c>
      <c r="AM835" s="18">
        <v>84</v>
      </c>
      <c r="AN835" s="82">
        <f>IFERROR(Table14[[#This Row],[IB Eligible]]/Table14[[#This Row],[Phone number available]],0)</f>
        <v>0.2937062937062937</v>
      </c>
      <c r="AO835" s="98">
        <f>Table14[[#This Row],[Phone number available]]/$AT$2</f>
        <v>0.49652777777777779</v>
      </c>
    </row>
    <row r="836" spans="1:41" x14ac:dyDescent="0.35">
      <c r="A836" s="11">
        <v>919</v>
      </c>
      <c r="B836" s="5" t="s">
        <v>312</v>
      </c>
      <c r="C836" s="5" t="s">
        <v>340</v>
      </c>
      <c r="D836" s="5" t="s">
        <v>1165</v>
      </c>
      <c r="E836" s="6">
        <v>41177</v>
      </c>
      <c r="F836" s="7">
        <f t="shared" ca="1" si="99"/>
        <v>12</v>
      </c>
      <c r="G836" s="5">
        <v>6</v>
      </c>
      <c r="H83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36" s="57">
        <v>39.539135999999999</v>
      </c>
      <c r="J836" s="34">
        <v>6.1620270000000001</v>
      </c>
      <c r="K836" s="34">
        <f t="shared" si="100"/>
        <v>45.701163000000001</v>
      </c>
      <c r="L836" s="67">
        <f t="shared" si="106"/>
        <v>1.6759023631091445E-3</v>
      </c>
      <c r="M836" s="34">
        <v>63.999811000000001</v>
      </c>
      <c r="N836" s="79">
        <f t="shared" si="107"/>
        <v>1.198538193661198E-3</v>
      </c>
      <c r="O836" s="80">
        <v>5553</v>
      </c>
      <c r="P836" s="68">
        <f>Table14[[#This Row],[Customer Regisered on MB]]/$O$1</f>
        <v>1.8803211004669819E-3</v>
      </c>
      <c r="Q836" s="194">
        <v>227</v>
      </c>
      <c r="R836" s="107">
        <v>251</v>
      </c>
      <c r="S836" s="107">
        <v>14</v>
      </c>
      <c r="T836" s="107">
        <v>17</v>
      </c>
      <c r="U836" s="195">
        <v>0</v>
      </c>
      <c r="V836" s="16">
        <f>SUM(Table14[[#This Row],[MB Registration]:[Standalone upsell + Rnwl]])</f>
        <v>509</v>
      </c>
      <c r="W836" s="8">
        <v>513</v>
      </c>
      <c r="X836" s="9">
        <f t="shared" si="101"/>
        <v>-7.8585461689586467E-3</v>
      </c>
      <c r="Y836" s="8">
        <f t="shared" si="102"/>
        <v>-4</v>
      </c>
      <c r="Z836" s="42" t="str">
        <f t="shared" si="103"/>
        <v>E. 500-750</v>
      </c>
      <c r="AA836" s="197">
        <v>513</v>
      </c>
      <c r="AB836" s="85">
        <f>IFERROR(Table14[[#This Row],[Phone number available]]/Table14[[#This Row],[Distinct leads]],0)</f>
        <v>1</v>
      </c>
      <c r="AC836" s="84">
        <v>229</v>
      </c>
      <c r="AD836" s="100">
        <f>IFERROR(Table14[[#This Row],[Email available]]/Table14[[#This Row],[Distinct leads]],0)</f>
        <v>0.44639376218323584</v>
      </c>
      <c r="AE836" s="81">
        <v>49</v>
      </c>
      <c r="AF836" s="102">
        <f>IFERROR(Table14[[#This Row],[HNI (as per customer segmentation)]]/Table14[[#This Row],[Phone number available]],0)</f>
        <v>9.5516569200779722E-2</v>
      </c>
      <c r="AG836" s="18">
        <v>178</v>
      </c>
      <c r="AH836" s="9">
        <f>IFERROR(Table14[[#This Row],[MB Registered]]/Table14[[#This Row],[Phone number available]],0)</f>
        <v>0.34697855750487328</v>
      </c>
      <c r="AI836" s="18">
        <v>139</v>
      </c>
      <c r="AJ836" s="9">
        <f>IFERROR(Table14[[#This Row],[IB Registered]]/Table14[[#This Row],[Phone number available]],0)</f>
        <v>0.27095516569200778</v>
      </c>
      <c r="AK836" s="18">
        <v>429</v>
      </c>
      <c r="AL836" s="9">
        <f>IFERROR(Table14[[#This Row],[MB Eligible]]/Table14[[#This Row],[Phone number available]],0)</f>
        <v>0.83625730994152048</v>
      </c>
      <c r="AM836" s="18">
        <v>224</v>
      </c>
      <c r="AN836" s="82">
        <f>IFERROR(Table14[[#This Row],[IB Eligible]]/Table14[[#This Row],[Phone number available]],0)</f>
        <v>0.43664717348927873</v>
      </c>
      <c r="AO836" s="98">
        <f>Table14[[#This Row],[Phone number available]]/$AT$2</f>
        <v>0.890625</v>
      </c>
    </row>
    <row r="837" spans="1:41" x14ac:dyDescent="0.35">
      <c r="A837" s="11">
        <v>920</v>
      </c>
      <c r="B837" s="5" t="s">
        <v>312</v>
      </c>
      <c r="C837" s="5" t="s">
        <v>340</v>
      </c>
      <c r="D837" s="5" t="s">
        <v>1166</v>
      </c>
      <c r="E837" s="6">
        <v>41157</v>
      </c>
      <c r="F837" s="7">
        <f t="shared" ca="1" si="99"/>
        <v>12</v>
      </c>
      <c r="G837" s="5">
        <v>7</v>
      </c>
      <c r="H83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37" s="57">
        <v>36.807977999999999</v>
      </c>
      <c r="J837" s="34">
        <v>5.926774</v>
      </c>
      <c r="K837" s="34">
        <f t="shared" si="100"/>
        <v>42.734752</v>
      </c>
      <c r="L837" s="67">
        <f t="shared" si="106"/>
        <v>1.5671214289160046E-3</v>
      </c>
      <c r="M837" s="34">
        <v>106.236532</v>
      </c>
      <c r="N837" s="79">
        <f t="shared" si="107"/>
        <v>1.9895143309737284E-3</v>
      </c>
      <c r="O837" s="80">
        <v>6111</v>
      </c>
      <c r="P837" s="68">
        <f>Table14[[#This Row],[Customer Regisered on MB]]/$O$1</f>
        <v>2.0692674671265489E-3</v>
      </c>
      <c r="Q837" s="194">
        <v>67</v>
      </c>
      <c r="R837" s="107">
        <v>317</v>
      </c>
      <c r="S837" s="107">
        <v>23</v>
      </c>
      <c r="T837" s="107">
        <v>17</v>
      </c>
      <c r="U837" s="195">
        <v>0</v>
      </c>
      <c r="V837" s="16">
        <f>SUM(Table14[[#This Row],[MB Registration]:[Standalone upsell + Rnwl]])</f>
        <v>424</v>
      </c>
      <c r="W837" s="8">
        <v>430</v>
      </c>
      <c r="X837" s="9">
        <f t="shared" si="101"/>
        <v>-1.4150943396226356E-2</v>
      </c>
      <c r="Y837" s="8">
        <f t="shared" si="102"/>
        <v>-6</v>
      </c>
      <c r="Z837" s="42" t="str">
        <f t="shared" si="103"/>
        <v>D. 240-500</v>
      </c>
      <c r="AA837" s="197">
        <v>430</v>
      </c>
      <c r="AB837" s="85">
        <f>IFERROR(Table14[[#This Row],[Phone number available]]/Table14[[#This Row],[Distinct leads]],0)</f>
        <v>1</v>
      </c>
      <c r="AC837" s="84">
        <v>280</v>
      </c>
      <c r="AD837" s="100">
        <f>IFERROR(Table14[[#This Row],[Email available]]/Table14[[#This Row],[Distinct leads]],0)</f>
        <v>0.65116279069767447</v>
      </c>
      <c r="AE837" s="81">
        <v>58</v>
      </c>
      <c r="AF837" s="102">
        <f>IFERROR(Table14[[#This Row],[HNI (as per customer segmentation)]]/Table14[[#This Row],[Phone number available]],0)</f>
        <v>0.13488372093023257</v>
      </c>
      <c r="AG837" s="18">
        <v>287</v>
      </c>
      <c r="AH837" s="9">
        <f>IFERROR(Table14[[#This Row],[MB Registered]]/Table14[[#This Row],[Phone number available]],0)</f>
        <v>0.66744186046511633</v>
      </c>
      <c r="AI837" s="18">
        <v>168</v>
      </c>
      <c r="AJ837" s="9">
        <f>IFERROR(Table14[[#This Row],[IB Registered]]/Table14[[#This Row],[Phone number available]],0)</f>
        <v>0.39069767441860465</v>
      </c>
      <c r="AK837" s="18">
        <v>344</v>
      </c>
      <c r="AL837" s="9">
        <f>IFERROR(Table14[[#This Row],[MB Eligible]]/Table14[[#This Row],[Phone number available]],0)</f>
        <v>0.8</v>
      </c>
      <c r="AM837" s="18">
        <v>249</v>
      </c>
      <c r="AN837" s="82">
        <f>IFERROR(Table14[[#This Row],[IB Eligible]]/Table14[[#This Row],[Phone number available]],0)</f>
        <v>0.57906976744186045</v>
      </c>
      <c r="AO837" s="98">
        <f>Table14[[#This Row],[Phone number available]]/$AT$2</f>
        <v>0.74652777777777779</v>
      </c>
    </row>
    <row r="838" spans="1:41" x14ac:dyDescent="0.35">
      <c r="A838" s="11">
        <v>921</v>
      </c>
      <c r="B838" s="5" t="s">
        <v>312</v>
      </c>
      <c r="C838" s="5" t="s">
        <v>340</v>
      </c>
      <c r="D838" s="5" t="s">
        <v>1167</v>
      </c>
      <c r="E838" s="6">
        <v>41281</v>
      </c>
      <c r="F838" s="7">
        <f t="shared" ca="1" si="99"/>
        <v>12</v>
      </c>
      <c r="G838" s="5">
        <v>7</v>
      </c>
      <c r="H83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38" s="57">
        <v>52.240135000000002</v>
      </c>
      <c r="J838" s="34">
        <v>10.295127000000001</v>
      </c>
      <c r="K838" s="34">
        <f t="shared" si="100"/>
        <v>62.535262000000003</v>
      </c>
      <c r="L838" s="67">
        <f t="shared" si="106"/>
        <v>2.2932237712079556E-3</v>
      </c>
      <c r="M838" s="34">
        <v>87.491527000000005</v>
      </c>
      <c r="N838" s="79">
        <f t="shared" si="107"/>
        <v>1.6384726000400211E-3</v>
      </c>
      <c r="O838" s="80">
        <v>12373</v>
      </c>
      <c r="P838" s="68">
        <f>Table14[[#This Row],[Customer Regisered on MB]]/$O$1</f>
        <v>4.1896655818616903E-3</v>
      </c>
      <c r="Q838" s="194">
        <v>185</v>
      </c>
      <c r="R838" s="107">
        <v>364</v>
      </c>
      <c r="S838" s="107">
        <v>42</v>
      </c>
      <c r="T838" s="107">
        <v>27</v>
      </c>
      <c r="U838" s="195">
        <v>2</v>
      </c>
      <c r="V838" s="16">
        <f>SUM(Table14[[#This Row],[MB Registration]:[Standalone upsell + Rnwl]])</f>
        <v>620</v>
      </c>
      <c r="W838" s="8">
        <v>639</v>
      </c>
      <c r="X838" s="9">
        <f t="shared" si="101"/>
        <v>-3.0645161290322687E-2</v>
      </c>
      <c r="Y838" s="8">
        <f t="shared" si="102"/>
        <v>-19</v>
      </c>
      <c r="Z838" s="42" t="str">
        <f t="shared" si="103"/>
        <v>E. 500-750</v>
      </c>
      <c r="AA838" s="197">
        <v>639</v>
      </c>
      <c r="AB838" s="85">
        <f>IFERROR(Table14[[#This Row],[Phone number available]]/Table14[[#This Row],[Distinct leads]],0)</f>
        <v>1</v>
      </c>
      <c r="AC838" s="84">
        <v>368</v>
      </c>
      <c r="AD838" s="100">
        <f>IFERROR(Table14[[#This Row],[Email available]]/Table14[[#This Row],[Distinct leads]],0)</f>
        <v>0.57589984350547729</v>
      </c>
      <c r="AE838" s="81">
        <v>43</v>
      </c>
      <c r="AF838" s="102">
        <f>IFERROR(Table14[[#This Row],[HNI (as per customer segmentation)]]/Table14[[#This Row],[Phone number available]],0)</f>
        <v>6.729264475743349E-2</v>
      </c>
      <c r="AG838" s="18">
        <v>378</v>
      </c>
      <c r="AH838" s="9">
        <f>IFERROR(Table14[[#This Row],[MB Registered]]/Table14[[#This Row],[Phone number available]],0)</f>
        <v>0.59154929577464788</v>
      </c>
      <c r="AI838" s="18">
        <v>165</v>
      </c>
      <c r="AJ838" s="9">
        <f>IFERROR(Table14[[#This Row],[IB Registered]]/Table14[[#This Row],[Phone number available]],0)</f>
        <v>0.25821596244131456</v>
      </c>
      <c r="AK838" s="18">
        <v>552</v>
      </c>
      <c r="AL838" s="9">
        <f>IFERROR(Table14[[#This Row],[MB Eligible]]/Table14[[#This Row],[Phone number available]],0)</f>
        <v>0.863849765258216</v>
      </c>
      <c r="AM838" s="18">
        <v>336</v>
      </c>
      <c r="AN838" s="82">
        <f>IFERROR(Table14[[#This Row],[IB Eligible]]/Table14[[#This Row],[Phone number available]],0)</f>
        <v>0.5258215962441315</v>
      </c>
      <c r="AO838" s="98">
        <f>Table14[[#This Row],[Phone number available]]/$AT$2</f>
        <v>1.109375</v>
      </c>
    </row>
    <row r="839" spans="1:41" x14ac:dyDescent="0.35">
      <c r="A839" s="11">
        <v>922</v>
      </c>
      <c r="B839" s="5" t="s">
        <v>312</v>
      </c>
      <c r="C839" s="5" t="s">
        <v>340</v>
      </c>
      <c r="D839" s="5" t="s">
        <v>1168</v>
      </c>
      <c r="E839" s="6">
        <v>41329</v>
      </c>
      <c r="F839" s="7">
        <f t="shared" ca="1" si="99"/>
        <v>12</v>
      </c>
      <c r="G839" s="5">
        <v>7</v>
      </c>
      <c r="H83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39" s="57">
        <v>79.194193999999996</v>
      </c>
      <c r="J839" s="34">
        <v>9.2551129999999997</v>
      </c>
      <c r="K839" s="34">
        <f t="shared" si="100"/>
        <v>88.44930699999999</v>
      </c>
      <c r="L839" s="67">
        <f t="shared" si="106"/>
        <v>3.2435148885962962E-3</v>
      </c>
      <c r="M839" s="34">
        <v>264.22852999999998</v>
      </c>
      <c r="N839" s="79">
        <f t="shared" si="107"/>
        <v>4.9482643794050213E-3</v>
      </c>
      <c r="O839" s="80">
        <v>8973</v>
      </c>
      <c r="P839" s="68">
        <f>Table14[[#This Row],[Customer Regisered on MB]]/$O$1</f>
        <v>3.0383794767675542E-3</v>
      </c>
      <c r="Q839" s="194">
        <v>284</v>
      </c>
      <c r="R839" s="107">
        <v>811</v>
      </c>
      <c r="S839" s="107">
        <v>36</v>
      </c>
      <c r="T839" s="107">
        <v>31</v>
      </c>
      <c r="U839" s="195">
        <v>4</v>
      </c>
      <c r="V839" s="16">
        <f>SUM(Table14[[#This Row],[MB Registration]:[Standalone upsell + Rnwl]])</f>
        <v>1166</v>
      </c>
      <c r="W839" s="8">
        <v>1184</v>
      </c>
      <c r="X839" s="9">
        <f t="shared" si="101"/>
        <v>-1.5437392795883298E-2</v>
      </c>
      <c r="Y839" s="8">
        <f t="shared" si="102"/>
        <v>-18</v>
      </c>
      <c r="Z839" s="42" t="str">
        <f t="shared" si="103"/>
        <v>G. Above 1000</v>
      </c>
      <c r="AA839" s="197">
        <v>1183</v>
      </c>
      <c r="AB839" s="85">
        <f>IFERROR(Table14[[#This Row],[Phone number available]]/Table14[[#This Row],[Distinct leads]],0)</f>
        <v>0.99915540540540537</v>
      </c>
      <c r="AC839" s="84">
        <v>674</v>
      </c>
      <c r="AD839" s="100">
        <f>IFERROR(Table14[[#This Row],[Email available]]/Table14[[#This Row],[Distinct leads]],0)</f>
        <v>0.5692567567567568</v>
      </c>
      <c r="AE839" s="81">
        <v>83</v>
      </c>
      <c r="AF839" s="102">
        <f>IFERROR(Table14[[#This Row],[HNI (as per customer segmentation)]]/Table14[[#This Row],[Phone number available]],0)</f>
        <v>7.0160608622147083E-2</v>
      </c>
      <c r="AG839" s="18">
        <v>568</v>
      </c>
      <c r="AH839" s="9">
        <f>IFERROR(Table14[[#This Row],[MB Registered]]/Table14[[#This Row],[Phone number available]],0)</f>
        <v>0.48013524936601859</v>
      </c>
      <c r="AI839" s="18">
        <v>396</v>
      </c>
      <c r="AJ839" s="9">
        <f>IFERROR(Table14[[#This Row],[IB Registered]]/Table14[[#This Row],[Phone number available]],0)</f>
        <v>0.33474218089602703</v>
      </c>
      <c r="AK839" s="18">
        <v>891</v>
      </c>
      <c r="AL839" s="9">
        <f>IFERROR(Table14[[#This Row],[MB Eligible]]/Table14[[#This Row],[Phone number available]],0)</f>
        <v>0.7531699070160609</v>
      </c>
      <c r="AM839" s="18">
        <v>604</v>
      </c>
      <c r="AN839" s="82">
        <f>IFERROR(Table14[[#This Row],[IB Eligible]]/Table14[[#This Row],[Phone number available]],0)</f>
        <v>0.5105663567202029</v>
      </c>
      <c r="AO839" s="98">
        <f>Table14[[#This Row],[Phone number available]]/$AT$2</f>
        <v>2.0538194444444446</v>
      </c>
    </row>
    <row r="840" spans="1:41" x14ac:dyDescent="0.35">
      <c r="A840" s="11">
        <v>923</v>
      </c>
      <c r="B840" s="5" t="s">
        <v>312</v>
      </c>
      <c r="C840" s="5" t="s">
        <v>340</v>
      </c>
      <c r="D840" s="5" t="s">
        <v>1169</v>
      </c>
      <c r="E840" s="6">
        <v>41311</v>
      </c>
      <c r="F840" s="7">
        <f t="shared" ca="1" si="99"/>
        <v>12</v>
      </c>
      <c r="G840" s="5">
        <v>8</v>
      </c>
      <c r="H84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40" s="57">
        <v>49.961469000000001</v>
      </c>
      <c r="J840" s="34">
        <v>10.470642</v>
      </c>
      <c r="K840" s="34">
        <f t="shared" si="100"/>
        <v>60.432110999999999</v>
      </c>
      <c r="L840" s="67">
        <f t="shared" si="106"/>
        <v>2.2160993503069961E-3</v>
      </c>
      <c r="M840" s="34">
        <v>150.91405800000001</v>
      </c>
      <c r="N840" s="79">
        <f t="shared" si="107"/>
        <v>2.8261999472686144E-3</v>
      </c>
      <c r="O840" s="80">
        <v>5535</v>
      </c>
      <c r="P840" s="68">
        <f>Table14[[#This Row],[Customer Regisered on MB]]/$O$1</f>
        <v>1.8742260563811895E-3</v>
      </c>
      <c r="Q840" s="194">
        <v>394</v>
      </c>
      <c r="R840" s="107">
        <v>432</v>
      </c>
      <c r="S840" s="107">
        <v>10</v>
      </c>
      <c r="T840" s="107">
        <v>19</v>
      </c>
      <c r="U840" s="195">
        <v>2</v>
      </c>
      <c r="V840" s="16">
        <f>SUM(Table14[[#This Row],[MB Registration]:[Standalone upsell + Rnwl]])</f>
        <v>857</v>
      </c>
      <c r="W840" s="8">
        <v>868</v>
      </c>
      <c r="X840" s="9">
        <f t="shared" si="101"/>
        <v>-1.2835472578763163E-2</v>
      </c>
      <c r="Y840" s="8">
        <f t="shared" si="102"/>
        <v>-11</v>
      </c>
      <c r="Z840" s="42" t="str">
        <f t="shared" si="103"/>
        <v>F. 750-100</v>
      </c>
      <c r="AA840" s="197">
        <v>868</v>
      </c>
      <c r="AB840" s="85">
        <f>IFERROR(Table14[[#This Row],[Phone number available]]/Table14[[#This Row],[Distinct leads]],0)</f>
        <v>1</v>
      </c>
      <c r="AC840" s="84">
        <v>395</v>
      </c>
      <c r="AD840" s="100">
        <f>IFERROR(Table14[[#This Row],[Email available]]/Table14[[#This Row],[Distinct leads]],0)</f>
        <v>0.45506912442396313</v>
      </c>
      <c r="AE840" s="81">
        <v>96</v>
      </c>
      <c r="AF840" s="102">
        <f>IFERROR(Table14[[#This Row],[HNI (as per customer segmentation)]]/Table14[[#This Row],[Phone number available]],0)</f>
        <v>0.11059907834101383</v>
      </c>
      <c r="AG840" s="18">
        <v>275</v>
      </c>
      <c r="AH840" s="9">
        <f>IFERROR(Table14[[#This Row],[MB Registered]]/Table14[[#This Row],[Phone number available]],0)</f>
        <v>0.31682027649769584</v>
      </c>
      <c r="AI840" s="18">
        <v>206</v>
      </c>
      <c r="AJ840" s="9">
        <f>IFERROR(Table14[[#This Row],[IB Registered]]/Table14[[#This Row],[Phone number available]],0)</f>
        <v>0.23732718894009217</v>
      </c>
      <c r="AK840" s="18">
        <v>699</v>
      </c>
      <c r="AL840" s="9">
        <f>IFERROR(Table14[[#This Row],[MB Eligible]]/Table14[[#This Row],[Phone number available]],0)</f>
        <v>0.8052995391705069</v>
      </c>
      <c r="AM840" s="18">
        <v>368</v>
      </c>
      <c r="AN840" s="82">
        <f>IFERROR(Table14[[#This Row],[IB Eligible]]/Table14[[#This Row],[Phone number available]],0)</f>
        <v>0.42396313364055299</v>
      </c>
      <c r="AO840" s="98">
        <f>Table14[[#This Row],[Phone number available]]/$AT$2</f>
        <v>1.5069444444444444</v>
      </c>
    </row>
    <row r="841" spans="1:41" x14ac:dyDescent="0.35">
      <c r="A841" s="11">
        <v>924</v>
      </c>
      <c r="B841" s="5" t="s">
        <v>181</v>
      </c>
      <c r="C841" s="5" t="s">
        <v>175</v>
      </c>
      <c r="D841" s="5" t="s">
        <v>1170</v>
      </c>
      <c r="E841" s="6">
        <v>41281</v>
      </c>
      <c r="F841" s="7">
        <f t="shared" ca="1" si="99"/>
        <v>12</v>
      </c>
      <c r="G841" s="5">
        <v>6</v>
      </c>
      <c r="H84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41" s="57">
        <v>17.539705000000001</v>
      </c>
      <c r="J841" s="34">
        <v>2.0808140000000002</v>
      </c>
      <c r="K841" s="34">
        <f t="shared" si="100"/>
        <v>19.620519000000002</v>
      </c>
      <c r="L841" s="67">
        <f t="shared" si="106"/>
        <v>7.1950191196508222E-4</v>
      </c>
      <c r="M841" s="34">
        <v>26.349070999999999</v>
      </c>
      <c r="N841" s="79">
        <f t="shared" si="107"/>
        <v>4.9344470659437817E-4</v>
      </c>
      <c r="O841" s="80">
        <v>2544</v>
      </c>
      <c r="P841" s="68">
        <f>Table14[[#This Row],[Customer Regisered on MB]]/$O$1</f>
        <v>8.6143289745867137E-4</v>
      </c>
      <c r="Q841" s="194">
        <v>118</v>
      </c>
      <c r="R841" s="107">
        <v>137</v>
      </c>
      <c r="S841" s="107">
        <v>13</v>
      </c>
      <c r="T841" s="107">
        <v>7</v>
      </c>
      <c r="U841" s="195">
        <v>0</v>
      </c>
      <c r="V841" s="16">
        <f>SUM(Table14[[#This Row],[MB Registration]:[Standalone upsell + Rnwl]])</f>
        <v>275</v>
      </c>
      <c r="W841" s="8">
        <v>280</v>
      </c>
      <c r="X841" s="9">
        <f t="shared" si="101"/>
        <v>-1.8181818181818077E-2</v>
      </c>
      <c r="Y841" s="8">
        <f t="shared" si="102"/>
        <v>-5</v>
      </c>
      <c r="Z841" s="42" t="str">
        <f t="shared" si="103"/>
        <v>D. 240-500</v>
      </c>
      <c r="AA841" s="197">
        <v>280</v>
      </c>
      <c r="AB841" s="85">
        <f>IFERROR(Table14[[#This Row],[Phone number available]]/Table14[[#This Row],[Distinct leads]],0)</f>
        <v>1</v>
      </c>
      <c r="AC841" s="84">
        <v>75</v>
      </c>
      <c r="AD841" s="100">
        <f>IFERROR(Table14[[#This Row],[Email available]]/Table14[[#This Row],[Distinct leads]],0)</f>
        <v>0.26785714285714285</v>
      </c>
      <c r="AE841" s="81">
        <v>12</v>
      </c>
      <c r="AF841" s="102">
        <f>IFERROR(Table14[[#This Row],[HNI (as per customer segmentation)]]/Table14[[#This Row],[Phone number available]],0)</f>
        <v>4.2857142857142858E-2</v>
      </c>
      <c r="AG841" s="18">
        <v>95</v>
      </c>
      <c r="AH841" s="9">
        <f>IFERROR(Table14[[#This Row],[MB Registered]]/Table14[[#This Row],[Phone number available]],0)</f>
        <v>0.3392857142857143</v>
      </c>
      <c r="AI841" s="18">
        <v>24</v>
      </c>
      <c r="AJ841" s="9">
        <f>IFERROR(Table14[[#This Row],[IB Registered]]/Table14[[#This Row],[Phone number available]],0)</f>
        <v>8.5714285714285715E-2</v>
      </c>
      <c r="AK841" s="18">
        <v>240</v>
      </c>
      <c r="AL841" s="9">
        <f>IFERROR(Table14[[#This Row],[MB Eligible]]/Table14[[#This Row],[Phone number available]],0)</f>
        <v>0.8571428571428571</v>
      </c>
      <c r="AM841" s="18">
        <v>76</v>
      </c>
      <c r="AN841" s="82">
        <f>IFERROR(Table14[[#This Row],[IB Eligible]]/Table14[[#This Row],[Phone number available]],0)</f>
        <v>0.27142857142857141</v>
      </c>
      <c r="AO841" s="98">
        <f>Table14[[#This Row],[Phone number available]]/$AT$2</f>
        <v>0.4861111111111111</v>
      </c>
    </row>
    <row r="842" spans="1:41" x14ac:dyDescent="0.35">
      <c r="A842" s="11">
        <v>925</v>
      </c>
      <c r="B842" s="5" t="s">
        <v>188</v>
      </c>
      <c r="C842" s="5" t="s">
        <v>175</v>
      </c>
      <c r="D842" s="5" t="s">
        <v>1171</v>
      </c>
      <c r="E842" s="6">
        <v>41337</v>
      </c>
      <c r="F842" s="7">
        <f t="shared" ca="1" si="99"/>
        <v>12</v>
      </c>
      <c r="G842" s="5">
        <v>5</v>
      </c>
      <c r="H84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42" s="57">
        <v>20.188538000000001</v>
      </c>
      <c r="J842" s="34">
        <v>0.42304399999999998</v>
      </c>
      <c r="K842" s="34">
        <f t="shared" si="100"/>
        <v>20.611582000000002</v>
      </c>
      <c r="L842" s="67">
        <f t="shared" si="106"/>
        <v>7.5584507512900512E-4</v>
      </c>
      <c r="M842" s="34">
        <v>15.575991999999999</v>
      </c>
      <c r="N842" s="79">
        <f t="shared" si="107"/>
        <v>2.9169494447665276E-4</v>
      </c>
      <c r="O842" s="80">
        <v>3622</v>
      </c>
      <c r="P842" s="68">
        <f>Table14[[#This Row],[Customer Regisered on MB]]/$O$1</f>
        <v>1.2264583154855768E-3</v>
      </c>
      <c r="Q842" s="194">
        <v>135</v>
      </c>
      <c r="R842" s="107">
        <v>109</v>
      </c>
      <c r="S842" s="107">
        <v>7</v>
      </c>
      <c r="T842" s="107">
        <v>7</v>
      </c>
      <c r="U842" s="195">
        <v>0</v>
      </c>
      <c r="V842" s="16">
        <f>SUM(Table14[[#This Row],[MB Registration]:[Standalone upsell + Rnwl]])</f>
        <v>258</v>
      </c>
      <c r="W842" s="8">
        <v>261</v>
      </c>
      <c r="X842" s="9">
        <f t="shared" si="101"/>
        <v>-1.1627906976744207E-2</v>
      </c>
      <c r="Y842" s="8">
        <f t="shared" si="102"/>
        <v>-3</v>
      </c>
      <c r="Z842" s="42" t="str">
        <f t="shared" si="103"/>
        <v>D. 240-500</v>
      </c>
      <c r="AA842" s="197">
        <v>261</v>
      </c>
      <c r="AB842" s="85">
        <f>IFERROR(Table14[[#This Row],[Phone number available]]/Table14[[#This Row],[Distinct leads]],0)</f>
        <v>1</v>
      </c>
      <c r="AC842" s="84">
        <v>37</v>
      </c>
      <c r="AD842" s="100">
        <f>IFERROR(Table14[[#This Row],[Email available]]/Table14[[#This Row],[Distinct leads]],0)</f>
        <v>0.1417624521072797</v>
      </c>
      <c r="AE842" s="81">
        <v>1</v>
      </c>
      <c r="AF842" s="102">
        <f>IFERROR(Table14[[#This Row],[HNI (as per customer segmentation)]]/Table14[[#This Row],[Phone number available]],0)</f>
        <v>3.8314176245210726E-3</v>
      </c>
      <c r="AG842" s="18">
        <v>60</v>
      </c>
      <c r="AH842" s="9">
        <f>IFERROR(Table14[[#This Row],[MB Registered]]/Table14[[#This Row],[Phone number available]],0)</f>
        <v>0.22988505747126436</v>
      </c>
      <c r="AI842" s="18">
        <v>12</v>
      </c>
      <c r="AJ842" s="9">
        <f>IFERROR(Table14[[#This Row],[IB Registered]]/Table14[[#This Row],[Phone number available]],0)</f>
        <v>4.5977011494252873E-2</v>
      </c>
      <c r="AK842" s="18">
        <v>217</v>
      </c>
      <c r="AL842" s="9">
        <f>IFERROR(Table14[[#This Row],[MB Eligible]]/Table14[[#This Row],[Phone number available]],0)</f>
        <v>0.83141762452107282</v>
      </c>
      <c r="AM842" s="18">
        <v>35</v>
      </c>
      <c r="AN842" s="82">
        <f>IFERROR(Table14[[#This Row],[IB Eligible]]/Table14[[#This Row],[Phone number available]],0)</f>
        <v>0.13409961685823754</v>
      </c>
      <c r="AO842" s="98">
        <f>Table14[[#This Row],[Phone number available]]/$AT$2</f>
        <v>0.453125</v>
      </c>
    </row>
    <row r="843" spans="1:41" x14ac:dyDescent="0.35">
      <c r="A843" s="11">
        <v>926</v>
      </c>
      <c r="B843" s="5" t="s">
        <v>312</v>
      </c>
      <c r="C843" s="5" t="s">
        <v>340</v>
      </c>
      <c r="D843" s="5" t="s">
        <v>1172</v>
      </c>
      <c r="E843" s="6">
        <v>41446</v>
      </c>
      <c r="F843" s="7">
        <f t="shared" ca="1" si="99"/>
        <v>11</v>
      </c>
      <c r="G843" s="5">
        <v>7</v>
      </c>
      <c r="H84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43" s="57">
        <v>29.115355000000001</v>
      </c>
      <c r="J843" s="34">
        <v>9.694172</v>
      </c>
      <c r="K843" s="34">
        <f t="shared" si="100"/>
        <v>38.809527000000003</v>
      </c>
      <c r="L843" s="67">
        <f t="shared" si="106"/>
        <v>1.4231799311200932E-3</v>
      </c>
      <c r="M843" s="34">
        <v>23.091712000000001</v>
      </c>
      <c r="N843" s="79">
        <f t="shared" si="107"/>
        <v>4.3244344563805995E-4</v>
      </c>
      <c r="O843" s="80">
        <v>6050</v>
      </c>
      <c r="P843" s="68">
        <f>Table14[[#This Row],[Customer Regisered on MB]]/$O$1</f>
        <v>2.048612039946919E-3</v>
      </c>
      <c r="Q843" s="194">
        <v>379</v>
      </c>
      <c r="R843" s="107">
        <v>135</v>
      </c>
      <c r="S843" s="107">
        <v>22</v>
      </c>
      <c r="T843" s="107">
        <v>3</v>
      </c>
      <c r="U843" s="195">
        <v>0</v>
      </c>
      <c r="V843" s="16">
        <f>SUM(Table14[[#This Row],[MB Registration]:[Standalone upsell + Rnwl]])</f>
        <v>539</v>
      </c>
      <c r="W843" s="8">
        <v>549</v>
      </c>
      <c r="X843" s="9">
        <f t="shared" si="101"/>
        <v>-1.855287569573294E-2</v>
      </c>
      <c r="Y843" s="8">
        <f t="shared" si="102"/>
        <v>-10</v>
      </c>
      <c r="Z843" s="42" t="str">
        <f t="shared" si="103"/>
        <v>E. 500-750</v>
      </c>
      <c r="AA843" s="197">
        <v>549</v>
      </c>
      <c r="AB843" s="85">
        <f>IFERROR(Table14[[#This Row],[Phone number available]]/Table14[[#This Row],[Distinct leads]],0)</f>
        <v>1</v>
      </c>
      <c r="AC843" s="84">
        <v>189</v>
      </c>
      <c r="AD843" s="100">
        <f>IFERROR(Table14[[#This Row],[Email available]]/Table14[[#This Row],[Distinct leads]],0)</f>
        <v>0.34426229508196721</v>
      </c>
      <c r="AE843" s="81">
        <v>69</v>
      </c>
      <c r="AF843" s="102">
        <f>IFERROR(Table14[[#This Row],[HNI (as per customer segmentation)]]/Table14[[#This Row],[Phone number available]],0)</f>
        <v>0.12568306010928962</v>
      </c>
      <c r="AG843" s="18">
        <v>117</v>
      </c>
      <c r="AH843" s="9">
        <f>IFERROR(Table14[[#This Row],[MB Registered]]/Table14[[#This Row],[Phone number available]],0)</f>
        <v>0.21311475409836064</v>
      </c>
      <c r="AI843" s="18">
        <v>89</v>
      </c>
      <c r="AJ843" s="9">
        <f>IFERROR(Table14[[#This Row],[IB Registered]]/Table14[[#This Row],[Phone number available]],0)</f>
        <v>0.16211293260473589</v>
      </c>
      <c r="AK843" s="18">
        <v>506</v>
      </c>
      <c r="AL843" s="9">
        <f>IFERROR(Table14[[#This Row],[MB Eligible]]/Table14[[#This Row],[Phone number available]],0)</f>
        <v>0.92167577413479052</v>
      </c>
      <c r="AM843" s="18">
        <v>193</v>
      </c>
      <c r="AN843" s="82">
        <f>IFERROR(Table14[[#This Row],[IB Eligible]]/Table14[[#This Row],[Phone number available]],0)</f>
        <v>0.35154826958105645</v>
      </c>
      <c r="AO843" s="98">
        <f>Table14[[#This Row],[Phone number available]]/$AT$2</f>
        <v>0.953125</v>
      </c>
    </row>
    <row r="844" spans="1:41" x14ac:dyDescent="0.35">
      <c r="A844" s="11">
        <v>927</v>
      </c>
      <c r="B844" s="5" t="s">
        <v>190</v>
      </c>
      <c r="C844" s="5" t="s">
        <v>343</v>
      </c>
      <c r="D844" s="5" t="s">
        <v>1173</v>
      </c>
      <c r="E844" s="6">
        <v>41361</v>
      </c>
      <c r="F844" s="7">
        <f t="shared" ca="1" si="99"/>
        <v>12</v>
      </c>
      <c r="G844" s="5">
        <v>7</v>
      </c>
      <c r="H84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44" s="57">
        <v>25.827683</v>
      </c>
      <c r="J844" s="34">
        <v>2.1046749999999999</v>
      </c>
      <c r="K844" s="34">
        <f t="shared" si="100"/>
        <v>27.932358000000001</v>
      </c>
      <c r="L844" s="67">
        <f t="shared" si="106"/>
        <v>1.0243044532457658E-3</v>
      </c>
      <c r="M844" s="34">
        <v>10.881347999999999</v>
      </c>
      <c r="N844" s="79">
        <f t="shared" si="107"/>
        <v>2.0377733891306161E-4</v>
      </c>
      <c r="O844" s="80">
        <v>5009</v>
      </c>
      <c r="P844" s="68">
        <f>Table14[[#This Row],[Customer Regisered on MB]]/$O$1</f>
        <v>1.6961153236519201E-3</v>
      </c>
      <c r="Q844" s="194">
        <v>352</v>
      </c>
      <c r="R844" s="107">
        <v>100</v>
      </c>
      <c r="S844" s="107">
        <v>5</v>
      </c>
      <c r="T844" s="107">
        <v>8</v>
      </c>
      <c r="U844" s="195">
        <v>0</v>
      </c>
      <c r="V844" s="16">
        <f>SUM(Table14[[#This Row],[MB Registration]:[Standalone upsell + Rnwl]])</f>
        <v>465</v>
      </c>
      <c r="W844" s="8">
        <v>470</v>
      </c>
      <c r="X844" s="9">
        <f t="shared" si="101"/>
        <v>-1.0752688172043001E-2</v>
      </c>
      <c r="Y844" s="8">
        <f t="shared" si="102"/>
        <v>-5</v>
      </c>
      <c r="Z844" s="42" t="str">
        <f t="shared" si="103"/>
        <v>D. 240-500</v>
      </c>
      <c r="AA844" s="197">
        <v>470</v>
      </c>
      <c r="AB844" s="85">
        <f>IFERROR(Table14[[#This Row],[Phone number available]]/Table14[[#This Row],[Distinct leads]],0)</f>
        <v>1</v>
      </c>
      <c r="AC844" s="84">
        <v>115</v>
      </c>
      <c r="AD844" s="100">
        <f>IFERROR(Table14[[#This Row],[Email available]]/Table14[[#This Row],[Distinct leads]],0)</f>
        <v>0.24468085106382978</v>
      </c>
      <c r="AE844" s="81">
        <v>6</v>
      </c>
      <c r="AF844" s="102">
        <f>IFERROR(Table14[[#This Row],[HNI (as per customer segmentation)]]/Table14[[#This Row],[Phone number available]],0)</f>
        <v>1.276595744680851E-2</v>
      </c>
      <c r="AG844" s="18">
        <v>66</v>
      </c>
      <c r="AH844" s="9">
        <f>IFERROR(Table14[[#This Row],[MB Registered]]/Table14[[#This Row],[Phone number available]],0)</f>
        <v>0.14042553191489363</v>
      </c>
      <c r="AI844" s="18">
        <v>18</v>
      </c>
      <c r="AJ844" s="9">
        <f>IFERROR(Table14[[#This Row],[IB Registered]]/Table14[[#This Row],[Phone number available]],0)</f>
        <v>3.8297872340425532E-2</v>
      </c>
      <c r="AK844" s="18">
        <v>444</v>
      </c>
      <c r="AL844" s="9">
        <f>IFERROR(Table14[[#This Row],[MB Eligible]]/Table14[[#This Row],[Phone number available]],0)</f>
        <v>0.94468085106382982</v>
      </c>
      <c r="AM844" s="18">
        <v>111</v>
      </c>
      <c r="AN844" s="82">
        <f>IFERROR(Table14[[#This Row],[IB Eligible]]/Table14[[#This Row],[Phone number available]],0)</f>
        <v>0.23617021276595745</v>
      </c>
      <c r="AO844" s="98">
        <f>Table14[[#This Row],[Phone number available]]/$AT$2</f>
        <v>0.81597222222222221</v>
      </c>
    </row>
    <row r="845" spans="1:41" x14ac:dyDescent="0.35">
      <c r="A845" s="11">
        <v>928</v>
      </c>
      <c r="B845" s="5" t="s">
        <v>184</v>
      </c>
      <c r="C845" s="5" t="s">
        <v>175</v>
      </c>
      <c r="D845" s="5" t="s">
        <v>219</v>
      </c>
      <c r="E845" s="6">
        <v>41463</v>
      </c>
      <c r="F845" s="7">
        <f t="shared" ca="1" si="99"/>
        <v>11</v>
      </c>
      <c r="G845" s="5">
        <v>6</v>
      </c>
      <c r="H84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45" s="57">
        <v>19.596340999999999</v>
      </c>
      <c r="J845" s="34">
        <v>0.68652800000000003</v>
      </c>
      <c r="K845" s="34">
        <f t="shared" si="100"/>
        <v>20.282868999999998</v>
      </c>
      <c r="L845" s="67">
        <f t="shared" si="106"/>
        <v>7.4379087656332088E-4</v>
      </c>
      <c r="M845" s="34">
        <v>27.302354000000001</v>
      </c>
      <c r="N845" s="79">
        <f t="shared" si="107"/>
        <v>5.1129704189061724E-4</v>
      </c>
      <c r="O845" s="80">
        <v>2189</v>
      </c>
      <c r="P845" s="68">
        <f>Table14[[#This Row],[Customer Regisered on MB]]/$O$1</f>
        <v>7.4122508354443068E-4</v>
      </c>
      <c r="Q845" s="194">
        <v>149</v>
      </c>
      <c r="R845" s="107">
        <v>147</v>
      </c>
      <c r="S845" s="107">
        <v>3</v>
      </c>
      <c r="T845" s="107">
        <v>6</v>
      </c>
      <c r="U845" s="195">
        <v>0</v>
      </c>
      <c r="V845" s="16">
        <f>SUM(Table14[[#This Row],[MB Registration]:[Standalone upsell + Rnwl]])</f>
        <v>305</v>
      </c>
      <c r="W845" s="8">
        <v>311</v>
      </c>
      <c r="X845" s="9">
        <f t="shared" si="101"/>
        <v>-1.9672131147540961E-2</v>
      </c>
      <c r="Y845" s="8">
        <f t="shared" si="102"/>
        <v>-6</v>
      </c>
      <c r="Z845" s="42" t="str">
        <f t="shared" si="103"/>
        <v>D. 240-500</v>
      </c>
      <c r="AA845" s="197">
        <v>311</v>
      </c>
      <c r="AB845" s="85">
        <f>IFERROR(Table14[[#This Row],[Phone number available]]/Table14[[#This Row],[Distinct leads]],0)</f>
        <v>1</v>
      </c>
      <c r="AC845" s="84">
        <v>93</v>
      </c>
      <c r="AD845" s="100">
        <f>IFERROR(Table14[[#This Row],[Email available]]/Table14[[#This Row],[Distinct leads]],0)</f>
        <v>0.29903536977491962</v>
      </c>
      <c r="AE845" s="81">
        <v>5</v>
      </c>
      <c r="AF845" s="102">
        <f>IFERROR(Table14[[#This Row],[HNI (as per customer segmentation)]]/Table14[[#This Row],[Phone number available]],0)</f>
        <v>1.607717041800643E-2</v>
      </c>
      <c r="AG845" s="18">
        <v>86</v>
      </c>
      <c r="AH845" s="9">
        <f>IFERROR(Table14[[#This Row],[MB Registered]]/Table14[[#This Row],[Phone number available]],0)</f>
        <v>0.27652733118971062</v>
      </c>
      <c r="AI845" s="18">
        <v>15</v>
      </c>
      <c r="AJ845" s="9">
        <f>IFERROR(Table14[[#This Row],[IB Registered]]/Table14[[#This Row],[Phone number available]],0)</f>
        <v>4.8231511254019289E-2</v>
      </c>
      <c r="AK845" s="18">
        <v>251</v>
      </c>
      <c r="AL845" s="9">
        <f>IFERROR(Table14[[#This Row],[MB Eligible]]/Table14[[#This Row],[Phone number available]],0)</f>
        <v>0.80707395498392287</v>
      </c>
      <c r="AM845" s="18">
        <v>76</v>
      </c>
      <c r="AN845" s="82">
        <f>IFERROR(Table14[[#This Row],[IB Eligible]]/Table14[[#This Row],[Phone number available]],0)</f>
        <v>0.24437299035369775</v>
      </c>
      <c r="AO845" s="98">
        <f>Table14[[#This Row],[Phone number available]]/$AT$2</f>
        <v>0.53993055555555558</v>
      </c>
    </row>
    <row r="846" spans="1:41" x14ac:dyDescent="0.35">
      <c r="A846" s="11">
        <v>929</v>
      </c>
      <c r="B846" s="5" t="s">
        <v>190</v>
      </c>
      <c r="C846" s="5" t="s">
        <v>343</v>
      </c>
      <c r="D846" s="5" t="s">
        <v>1174</v>
      </c>
      <c r="E846" s="6">
        <v>41346</v>
      </c>
      <c r="F846" s="7">
        <f t="shared" ca="1" si="99"/>
        <v>12</v>
      </c>
      <c r="G846" s="5">
        <v>4</v>
      </c>
      <c r="H846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46" s="57">
        <v>11.171346</v>
      </c>
      <c r="J846" s="34">
        <v>0.28750599999999998</v>
      </c>
      <c r="K846" s="34">
        <f t="shared" si="100"/>
        <v>11.458852</v>
      </c>
      <c r="L846" s="67">
        <f t="shared" si="106"/>
        <v>4.2020631171504208E-4</v>
      </c>
      <c r="M846" s="34">
        <v>15.897451</v>
      </c>
      <c r="N846" s="79">
        <f t="shared" si="107"/>
        <v>2.9771497614824842E-4</v>
      </c>
      <c r="O846" s="80">
        <v>1435</v>
      </c>
      <c r="P846" s="68">
        <f>Table14[[#This Row],[Customer Regisered on MB]]/$O$1</f>
        <v>4.8591045906178987E-4</v>
      </c>
      <c r="Q846" s="194">
        <v>78</v>
      </c>
      <c r="R846" s="107">
        <v>57</v>
      </c>
      <c r="S846" s="107">
        <v>2</v>
      </c>
      <c r="T846" s="107">
        <v>3</v>
      </c>
      <c r="U846" s="195">
        <v>0</v>
      </c>
      <c r="V846" s="16">
        <f>SUM(Table14[[#This Row],[MB Registration]:[Standalone upsell + Rnwl]])</f>
        <v>140</v>
      </c>
      <c r="W846" s="8">
        <v>142</v>
      </c>
      <c r="X846" s="9">
        <f t="shared" si="101"/>
        <v>-1.4285714285714235E-2</v>
      </c>
      <c r="Y846" s="8">
        <f t="shared" si="102"/>
        <v>-2</v>
      </c>
      <c r="Z846" s="42" t="str">
        <f t="shared" si="103"/>
        <v>C. 100-250</v>
      </c>
      <c r="AA846" s="197">
        <v>142</v>
      </c>
      <c r="AB846" s="85">
        <f>IFERROR(Table14[[#This Row],[Phone number available]]/Table14[[#This Row],[Distinct leads]],0)</f>
        <v>1</v>
      </c>
      <c r="AC846" s="84">
        <v>31</v>
      </c>
      <c r="AD846" s="100">
        <f>IFERROR(Table14[[#This Row],[Email available]]/Table14[[#This Row],[Distinct leads]],0)</f>
        <v>0.21830985915492956</v>
      </c>
      <c r="AE846" s="81">
        <v>2</v>
      </c>
      <c r="AF846" s="102">
        <f>IFERROR(Table14[[#This Row],[HNI (as per customer segmentation)]]/Table14[[#This Row],[Phone number available]],0)</f>
        <v>1.4084507042253521E-2</v>
      </c>
      <c r="AG846" s="18">
        <v>26</v>
      </c>
      <c r="AH846" s="9">
        <f>IFERROR(Table14[[#This Row],[MB Registered]]/Table14[[#This Row],[Phone number available]],0)</f>
        <v>0.18309859154929578</v>
      </c>
      <c r="AI846" s="18">
        <v>4</v>
      </c>
      <c r="AJ846" s="9">
        <f>IFERROR(Table14[[#This Row],[IB Registered]]/Table14[[#This Row],[Phone number available]],0)</f>
        <v>2.8169014084507043E-2</v>
      </c>
      <c r="AK846" s="18">
        <v>120</v>
      </c>
      <c r="AL846" s="9">
        <f>IFERROR(Table14[[#This Row],[MB Eligible]]/Table14[[#This Row],[Phone number available]],0)</f>
        <v>0.84507042253521125</v>
      </c>
      <c r="AM846" s="18">
        <v>25</v>
      </c>
      <c r="AN846" s="82">
        <f>IFERROR(Table14[[#This Row],[IB Eligible]]/Table14[[#This Row],[Phone number available]],0)</f>
        <v>0.176056338028169</v>
      </c>
      <c r="AO846" s="98">
        <f>Table14[[#This Row],[Phone number available]]/$AT$2</f>
        <v>0.24652777777777779</v>
      </c>
    </row>
    <row r="847" spans="1:41" x14ac:dyDescent="0.35">
      <c r="A847" s="11">
        <v>930</v>
      </c>
      <c r="B847" s="5" t="s">
        <v>190</v>
      </c>
      <c r="C847" s="5" t="s">
        <v>343</v>
      </c>
      <c r="D847" s="5" t="s">
        <v>1175</v>
      </c>
      <c r="E847" s="6">
        <v>41521</v>
      </c>
      <c r="F847" s="7">
        <f t="shared" ca="1" si="99"/>
        <v>11</v>
      </c>
      <c r="G847" s="5">
        <v>4</v>
      </c>
      <c r="H847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47" s="57">
        <v>11.706443999999999</v>
      </c>
      <c r="J847" s="34">
        <v>0.50430200000000003</v>
      </c>
      <c r="K847" s="34">
        <f t="shared" si="100"/>
        <v>12.210746</v>
      </c>
      <c r="L847" s="67">
        <f t="shared" si="106"/>
        <v>4.477789345694667E-4</v>
      </c>
      <c r="M847" s="34">
        <v>12.666157</v>
      </c>
      <c r="N847" s="79">
        <f t="shared" si="107"/>
        <v>2.3720184003995167E-4</v>
      </c>
      <c r="O847" s="80">
        <v>1151</v>
      </c>
      <c r="P847" s="68">
        <f>Table14[[#This Row],[Customer Regisered on MB]]/$O$1</f>
        <v>3.8974420793039732E-4</v>
      </c>
      <c r="Q847" s="194">
        <v>54</v>
      </c>
      <c r="R847" s="107">
        <v>60</v>
      </c>
      <c r="S847" s="107">
        <v>2</v>
      </c>
      <c r="T847" s="107">
        <v>3</v>
      </c>
      <c r="U847" s="195">
        <v>0</v>
      </c>
      <c r="V847" s="16">
        <f>SUM(Table14[[#This Row],[MB Registration]:[Standalone upsell + Rnwl]])</f>
        <v>119</v>
      </c>
      <c r="W847" s="8">
        <v>125</v>
      </c>
      <c r="X847" s="9">
        <f t="shared" si="101"/>
        <v>-5.0420168067226934E-2</v>
      </c>
      <c r="Y847" s="8">
        <f t="shared" si="102"/>
        <v>-6</v>
      </c>
      <c r="Z847" s="42" t="str">
        <f t="shared" si="103"/>
        <v>C. 100-250</v>
      </c>
      <c r="AA847" s="197">
        <v>125</v>
      </c>
      <c r="AB847" s="85">
        <f>IFERROR(Table14[[#This Row],[Phone number available]]/Table14[[#This Row],[Distinct leads]],0)</f>
        <v>1</v>
      </c>
      <c r="AC847" s="84">
        <v>14</v>
      </c>
      <c r="AD847" s="100">
        <f>IFERROR(Table14[[#This Row],[Email available]]/Table14[[#This Row],[Distinct leads]],0)</f>
        <v>0.112</v>
      </c>
      <c r="AE847" s="81">
        <v>3</v>
      </c>
      <c r="AF847" s="102">
        <f>IFERROR(Table14[[#This Row],[HNI (as per customer segmentation)]]/Table14[[#This Row],[Phone number available]],0)</f>
        <v>2.4E-2</v>
      </c>
      <c r="AG847" s="18">
        <v>25</v>
      </c>
      <c r="AH847" s="9">
        <f>IFERROR(Table14[[#This Row],[MB Registered]]/Table14[[#This Row],[Phone number available]],0)</f>
        <v>0.2</v>
      </c>
      <c r="AI847" s="18">
        <v>3</v>
      </c>
      <c r="AJ847" s="9">
        <f>IFERROR(Table14[[#This Row],[IB Registered]]/Table14[[#This Row],[Phone number available]],0)</f>
        <v>2.4E-2</v>
      </c>
      <c r="AK847" s="18">
        <v>91</v>
      </c>
      <c r="AL847" s="9">
        <f>IFERROR(Table14[[#This Row],[MB Eligible]]/Table14[[#This Row],[Phone number available]],0)</f>
        <v>0.72799999999999998</v>
      </c>
      <c r="AM847" s="18">
        <v>16</v>
      </c>
      <c r="AN847" s="82">
        <f>IFERROR(Table14[[#This Row],[IB Eligible]]/Table14[[#This Row],[Phone number available]],0)</f>
        <v>0.128</v>
      </c>
      <c r="AO847" s="98">
        <f>Table14[[#This Row],[Phone number available]]/$AT$2</f>
        <v>0.2170138888888889</v>
      </c>
    </row>
    <row r="848" spans="1:41" x14ac:dyDescent="0.35">
      <c r="A848" s="11">
        <v>931</v>
      </c>
      <c r="B848" s="5" t="s">
        <v>222</v>
      </c>
      <c r="C848" s="5" t="s">
        <v>175</v>
      </c>
      <c r="D848" s="5" t="s">
        <v>1176</v>
      </c>
      <c r="E848" s="6">
        <v>41569</v>
      </c>
      <c r="F848" s="7">
        <f t="shared" ca="1" si="99"/>
        <v>11</v>
      </c>
      <c r="G848" s="5">
        <v>5</v>
      </c>
      <c r="H84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48" s="57">
        <v>15.783958</v>
      </c>
      <c r="J848" s="34">
        <v>2.6079910000000002</v>
      </c>
      <c r="K848" s="34">
        <f t="shared" si="100"/>
        <v>18.391949</v>
      </c>
      <c r="L848" s="67">
        <f t="shared" si="106"/>
        <v>6.7444915551236333E-4</v>
      </c>
      <c r="M848" s="34">
        <v>15.314965000000001</v>
      </c>
      <c r="N848" s="79">
        <f t="shared" si="107"/>
        <v>2.8680663583654131E-4</v>
      </c>
      <c r="O848" s="80">
        <v>2798</v>
      </c>
      <c r="P848" s="68">
        <f>Table14[[#This Row],[Customer Regisered on MB]]/$O$1</f>
        <v>9.474407417804098E-4</v>
      </c>
      <c r="Q848" s="194">
        <v>168</v>
      </c>
      <c r="R848" s="107">
        <v>94</v>
      </c>
      <c r="S848" s="107">
        <v>12</v>
      </c>
      <c r="T848" s="107">
        <v>5</v>
      </c>
      <c r="U848" s="195">
        <v>0</v>
      </c>
      <c r="V848" s="16">
        <f>SUM(Table14[[#This Row],[MB Registration]:[Standalone upsell + Rnwl]])</f>
        <v>279</v>
      </c>
      <c r="W848" s="8">
        <v>284</v>
      </c>
      <c r="X848" s="9">
        <f t="shared" si="101"/>
        <v>-1.7921146953405076E-2</v>
      </c>
      <c r="Y848" s="8">
        <f t="shared" si="102"/>
        <v>-5</v>
      </c>
      <c r="Z848" s="42" t="str">
        <f t="shared" si="103"/>
        <v>D. 240-500</v>
      </c>
      <c r="AA848" s="197">
        <v>284</v>
      </c>
      <c r="AB848" s="85">
        <f>IFERROR(Table14[[#This Row],[Phone number available]]/Table14[[#This Row],[Distinct leads]],0)</f>
        <v>1</v>
      </c>
      <c r="AC848" s="84">
        <v>59</v>
      </c>
      <c r="AD848" s="100">
        <f>IFERROR(Table14[[#This Row],[Email available]]/Table14[[#This Row],[Distinct leads]],0)</f>
        <v>0.20774647887323944</v>
      </c>
      <c r="AE848" s="81">
        <v>5</v>
      </c>
      <c r="AF848" s="102">
        <f>IFERROR(Table14[[#This Row],[HNI (as per customer segmentation)]]/Table14[[#This Row],[Phone number available]],0)</f>
        <v>1.7605633802816902E-2</v>
      </c>
      <c r="AG848" s="18">
        <v>82</v>
      </c>
      <c r="AH848" s="9">
        <f>IFERROR(Table14[[#This Row],[MB Registered]]/Table14[[#This Row],[Phone number available]],0)</f>
        <v>0.28873239436619719</v>
      </c>
      <c r="AI848" s="18">
        <v>26</v>
      </c>
      <c r="AJ848" s="9">
        <f>IFERROR(Table14[[#This Row],[IB Registered]]/Table14[[#This Row],[Phone number available]],0)</f>
        <v>9.154929577464789E-2</v>
      </c>
      <c r="AK848" s="18">
        <v>261</v>
      </c>
      <c r="AL848" s="9">
        <f>IFERROR(Table14[[#This Row],[MB Eligible]]/Table14[[#This Row],[Phone number available]],0)</f>
        <v>0.91901408450704225</v>
      </c>
      <c r="AM848" s="18">
        <v>63</v>
      </c>
      <c r="AN848" s="82">
        <f>IFERROR(Table14[[#This Row],[IB Eligible]]/Table14[[#This Row],[Phone number available]],0)</f>
        <v>0.22183098591549297</v>
      </c>
      <c r="AO848" s="98">
        <f>Table14[[#This Row],[Phone number available]]/$AT$2</f>
        <v>0.49305555555555558</v>
      </c>
    </row>
    <row r="849" spans="1:41" x14ac:dyDescent="0.35">
      <c r="A849" s="11">
        <v>932</v>
      </c>
      <c r="B849" s="5" t="s">
        <v>311</v>
      </c>
      <c r="C849" s="5" t="s">
        <v>356</v>
      </c>
      <c r="D849" s="5" t="s">
        <v>1177</v>
      </c>
      <c r="E849" s="6">
        <v>41708</v>
      </c>
      <c r="F849" s="7">
        <f t="shared" ca="1" si="99"/>
        <v>11</v>
      </c>
      <c r="G849" s="5">
        <v>3</v>
      </c>
      <c r="H849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49" s="57">
        <v>6.5754060000000001</v>
      </c>
      <c r="J849" s="34">
        <v>0.60657399999999995</v>
      </c>
      <c r="K849" s="34">
        <f t="shared" si="100"/>
        <v>7.1819800000000003</v>
      </c>
      <c r="L849" s="67">
        <f t="shared" si="106"/>
        <v>2.63369605141178E-4</v>
      </c>
      <c r="M849" s="34">
        <v>6.7559570000000004</v>
      </c>
      <c r="N849" s="79">
        <f t="shared" si="107"/>
        <v>1.2652025643064362E-4</v>
      </c>
      <c r="O849" s="80">
        <v>4234</v>
      </c>
      <c r="P849" s="68">
        <f>Table14[[#This Row],[Customer Regisered on MB]]/$O$1</f>
        <v>1.4336898144025215E-3</v>
      </c>
      <c r="Q849" s="194">
        <v>78</v>
      </c>
      <c r="R849" s="107">
        <v>51</v>
      </c>
      <c r="S849" s="107">
        <v>2</v>
      </c>
      <c r="T849" s="107">
        <v>0</v>
      </c>
      <c r="U849" s="195">
        <v>0</v>
      </c>
      <c r="V849" s="16">
        <f>SUM(Table14[[#This Row],[MB Registration]:[Standalone upsell + Rnwl]])</f>
        <v>131</v>
      </c>
      <c r="W849" s="8">
        <v>134</v>
      </c>
      <c r="X849" s="9">
        <f t="shared" si="101"/>
        <v>-2.2900763358778553E-2</v>
      </c>
      <c r="Y849" s="8">
        <f t="shared" si="102"/>
        <v>-3</v>
      </c>
      <c r="Z849" s="42" t="str">
        <f t="shared" si="103"/>
        <v>C. 100-250</v>
      </c>
      <c r="AA849" s="197">
        <v>134</v>
      </c>
      <c r="AB849" s="85">
        <f>IFERROR(Table14[[#This Row],[Phone number available]]/Table14[[#This Row],[Distinct leads]],0)</f>
        <v>1</v>
      </c>
      <c r="AC849" s="84">
        <v>47</v>
      </c>
      <c r="AD849" s="100">
        <f>IFERROR(Table14[[#This Row],[Email available]]/Table14[[#This Row],[Distinct leads]],0)</f>
        <v>0.35074626865671643</v>
      </c>
      <c r="AE849" s="81">
        <v>16</v>
      </c>
      <c r="AF849" s="102">
        <f>IFERROR(Table14[[#This Row],[HNI (as per customer segmentation)]]/Table14[[#This Row],[Phone number available]],0)</f>
        <v>0.11940298507462686</v>
      </c>
      <c r="AG849" s="18">
        <v>40</v>
      </c>
      <c r="AH849" s="9">
        <f>IFERROR(Table14[[#This Row],[MB Registered]]/Table14[[#This Row],[Phone number available]],0)</f>
        <v>0.29850746268656714</v>
      </c>
      <c r="AI849" s="18">
        <v>22</v>
      </c>
      <c r="AJ849" s="9">
        <f>IFERROR(Table14[[#This Row],[IB Registered]]/Table14[[#This Row],[Phone number available]],0)</f>
        <v>0.16417910447761194</v>
      </c>
      <c r="AK849" s="18">
        <v>120</v>
      </c>
      <c r="AL849" s="9">
        <f>IFERROR(Table14[[#This Row],[MB Eligible]]/Table14[[#This Row],[Phone number available]],0)</f>
        <v>0.89552238805970152</v>
      </c>
      <c r="AM849" s="18">
        <v>40</v>
      </c>
      <c r="AN849" s="82">
        <f>IFERROR(Table14[[#This Row],[IB Eligible]]/Table14[[#This Row],[Phone number available]],0)</f>
        <v>0.29850746268656714</v>
      </c>
      <c r="AO849" s="98">
        <f>Table14[[#This Row],[Phone number available]]/$AT$2</f>
        <v>0.2326388888888889</v>
      </c>
    </row>
    <row r="850" spans="1:41" x14ac:dyDescent="0.35">
      <c r="A850" s="11">
        <v>933</v>
      </c>
      <c r="B850" s="5" t="s">
        <v>316</v>
      </c>
      <c r="C850" s="5" t="s">
        <v>175</v>
      </c>
      <c r="D850" s="5" t="s">
        <v>1178</v>
      </c>
      <c r="E850" s="6">
        <v>42262</v>
      </c>
      <c r="F850" s="7">
        <f t="shared" ca="1" si="99"/>
        <v>9</v>
      </c>
      <c r="G850" s="5">
        <v>4</v>
      </c>
      <c r="H850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50" s="57">
        <v>13.387045000000001</v>
      </c>
      <c r="J850" s="34">
        <v>1.871054</v>
      </c>
      <c r="K850" s="34">
        <f t="shared" si="100"/>
        <v>15.258099000000001</v>
      </c>
      <c r="L850" s="67">
        <f t="shared" si="106"/>
        <v>5.5952808401513274E-4</v>
      </c>
      <c r="M850" s="34">
        <v>13.314147999999999</v>
      </c>
      <c r="N850" s="79">
        <f t="shared" si="107"/>
        <v>2.493369065427061E-4</v>
      </c>
      <c r="O850" s="80">
        <v>2235</v>
      </c>
      <c r="P850" s="68">
        <f>Table14[[#This Row],[Customer Regisered on MB]]/$O$1</f>
        <v>7.5680130731923373E-4</v>
      </c>
      <c r="Q850" s="194">
        <v>95</v>
      </c>
      <c r="R850" s="107">
        <v>82</v>
      </c>
      <c r="S850" s="107">
        <v>2</v>
      </c>
      <c r="T850" s="107">
        <v>3</v>
      </c>
      <c r="U850" s="195">
        <v>0</v>
      </c>
      <c r="V850" s="16">
        <f>SUM(Table14[[#This Row],[MB Registration]:[Standalone upsell + Rnwl]])</f>
        <v>182</v>
      </c>
      <c r="W850" s="8">
        <v>187</v>
      </c>
      <c r="X850" s="9">
        <f t="shared" si="101"/>
        <v>-2.7472527472527375E-2</v>
      </c>
      <c r="Y850" s="8">
        <f t="shared" si="102"/>
        <v>-5</v>
      </c>
      <c r="Z850" s="42" t="str">
        <f t="shared" si="103"/>
        <v>C. 100-250</v>
      </c>
      <c r="AA850" s="197">
        <v>187</v>
      </c>
      <c r="AB850" s="85">
        <f>IFERROR(Table14[[#This Row],[Phone number available]]/Table14[[#This Row],[Distinct leads]],0)</f>
        <v>1</v>
      </c>
      <c r="AC850" s="84">
        <v>61</v>
      </c>
      <c r="AD850" s="100">
        <f>IFERROR(Table14[[#This Row],[Email available]]/Table14[[#This Row],[Distinct leads]],0)</f>
        <v>0.32620320855614976</v>
      </c>
      <c r="AE850" s="81">
        <v>9</v>
      </c>
      <c r="AF850" s="102">
        <f>IFERROR(Table14[[#This Row],[HNI (as per customer segmentation)]]/Table14[[#This Row],[Phone number available]],0)</f>
        <v>4.8128342245989303E-2</v>
      </c>
      <c r="AG850" s="18">
        <v>51</v>
      </c>
      <c r="AH850" s="9">
        <f>IFERROR(Table14[[#This Row],[MB Registered]]/Table14[[#This Row],[Phone number available]],0)</f>
        <v>0.27272727272727271</v>
      </c>
      <c r="AI850" s="18">
        <v>32</v>
      </c>
      <c r="AJ850" s="9">
        <f>IFERROR(Table14[[#This Row],[IB Registered]]/Table14[[#This Row],[Phone number available]],0)</f>
        <v>0.17112299465240641</v>
      </c>
      <c r="AK850" s="18">
        <v>156</v>
      </c>
      <c r="AL850" s="9">
        <f>IFERROR(Table14[[#This Row],[MB Eligible]]/Table14[[#This Row],[Phone number available]],0)</f>
        <v>0.83422459893048129</v>
      </c>
      <c r="AM850" s="18">
        <v>61</v>
      </c>
      <c r="AN850" s="82">
        <f>IFERROR(Table14[[#This Row],[IB Eligible]]/Table14[[#This Row],[Phone number available]],0)</f>
        <v>0.32620320855614976</v>
      </c>
      <c r="AO850" s="98">
        <f>Table14[[#This Row],[Phone number available]]/$AT$2</f>
        <v>0.32465277777777779</v>
      </c>
    </row>
    <row r="851" spans="1:41" x14ac:dyDescent="0.35">
      <c r="A851" s="11">
        <v>934</v>
      </c>
      <c r="B851" s="5" t="s">
        <v>312</v>
      </c>
      <c r="C851" s="5" t="s">
        <v>340</v>
      </c>
      <c r="D851" s="5" t="s">
        <v>1179</v>
      </c>
      <c r="E851" s="6">
        <v>41720</v>
      </c>
      <c r="F851" s="7">
        <f t="shared" ca="1" si="99"/>
        <v>11</v>
      </c>
      <c r="G851" s="5">
        <v>8</v>
      </c>
      <c r="H85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51" s="57">
        <v>60.778323999999998</v>
      </c>
      <c r="J851" s="34">
        <v>6.6941899999999999</v>
      </c>
      <c r="K851" s="34">
        <f t="shared" si="100"/>
        <v>67.472514000000004</v>
      </c>
      <c r="L851" s="67">
        <f t="shared" si="106"/>
        <v>2.474277200724954E-3</v>
      </c>
      <c r="M851" s="34">
        <v>77.321353000000002</v>
      </c>
      <c r="N851" s="79">
        <f t="shared" si="107"/>
        <v>1.4480135692285069E-3</v>
      </c>
      <c r="O851" s="80">
        <v>6944</v>
      </c>
      <c r="P851" s="68">
        <f>Table14[[#This Row],[Customer Regisered on MB]]/$O$1</f>
        <v>2.3513325628746126E-3</v>
      </c>
      <c r="Q851" s="194">
        <v>316</v>
      </c>
      <c r="R851" s="107">
        <v>476</v>
      </c>
      <c r="S851" s="107">
        <v>26</v>
      </c>
      <c r="T851" s="107">
        <v>15</v>
      </c>
      <c r="U851" s="195">
        <v>2</v>
      </c>
      <c r="V851" s="16">
        <f>SUM(Table14[[#This Row],[MB Registration]:[Standalone upsell + Rnwl]])</f>
        <v>835</v>
      </c>
      <c r="W851" s="8">
        <v>862</v>
      </c>
      <c r="X851" s="9">
        <f t="shared" si="101"/>
        <v>-3.2335329341317331E-2</v>
      </c>
      <c r="Y851" s="8">
        <f t="shared" si="102"/>
        <v>-27</v>
      </c>
      <c r="Z851" s="42" t="str">
        <f t="shared" si="103"/>
        <v>F. 750-100</v>
      </c>
      <c r="AA851" s="197">
        <v>862</v>
      </c>
      <c r="AB851" s="85">
        <f>IFERROR(Table14[[#This Row],[Phone number available]]/Table14[[#This Row],[Distinct leads]],0)</f>
        <v>1</v>
      </c>
      <c r="AC851" s="84">
        <v>441</v>
      </c>
      <c r="AD851" s="100">
        <f>IFERROR(Table14[[#This Row],[Email available]]/Table14[[#This Row],[Distinct leads]],0)</f>
        <v>0.51160092807424595</v>
      </c>
      <c r="AE851" s="81">
        <v>59</v>
      </c>
      <c r="AF851" s="102">
        <f>IFERROR(Table14[[#This Row],[HNI (as per customer segmentation)]]/Table14[[#This Row],[Phone number available]],0)</f>
        <v>6.8445475638051048E-2</v>
      </c>
      <c r="AG851" s="18">
        <v>361</v>
      </c>
      <c r="AH851" s="9">
        <f>IFERROR(Table14[[#This Row],[MB Registered]]/Table14[[#This Row],[Phone number available]],0)</f>
        <v>0.41879350348027844</v>
      </c>
      <c r="AI851" s="18">
        <v>196</v>
      </c>
      <c r="AJ851" s="9">
        <f>IFERROR(Table14[[#This Row],[IB Registered]]/Table14[[#This Row],[Phone number available]],0)</f>
        <v>0.22737819025522041</v>
      </c>
      <c r="AK851" s="18">
        <v>718</v>
      </c>
      <c r="AL851" s="9">
        <f>IFERROR(Table14[[#This Row],[MB Eligible]]/Table14[[#This Row],[Phone number available]],0)</f>
        <v>0.83294663573085848</v>
      </c>
      <c r="AM851" s="18">
        <v>418</v>
      </c>
      <c r="AN851" s="82">
        <f>IFERROR(Table14[[#This Row],[IB Eligible]]/Table14[[#This Row],[Phone number available]],0)</f>
        <v>0.48491879350348027</v>
      </c>
      <c r="AO851" s="98">
        <f>Table14[[#This Row],[Phone number available]]/$AT$2</f>
        <v>1.4965277777777777</v>
      </c>
    </row>
    <row r="852" spans="1:41" x14ac:dyDescent="0.35">
      <c r="A852" s="11">
        <v>935</v>
      </c>
      <c r="B852" s="5" t="s">
        <v>222</v>
      </c>
      <c r="C852" s="5" t="s">
        <v>356</v>
      </c>
      <c r="D852" s="5" t="s">
        <v>1180</v>
      </c>
      <c r="E852" s="6">
        <v>41718</v>
      </c>
      <c r="F852" s="7">
        <f t="shared" ca="1" si="99"/>
        <v>11</v>
      </c>
      <c r="G852" s="5">
        <v>6</v>
      </c>
      <c r="H85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52" s="57">
        <v>36.919857</v>
      </c>
      <c r="J852" s="34">
        <v>16.649999999999999</v>
      </c>
      <c r="K852" s="34">
        <f t="shared" si="100"/>
        <v>53.569856999999999</v>
      </c>
      <c r="L852" s="67">
        <f t="shared" si="106"/>
        <v>1.9644543824348395E-3</v>
      </c>
      <c r="M852" s="34">
        <v>66.909291999999994</v>
      </c>
      <c r="N852" s="79">
        <f t="shared" si="107"/>
        <v>1.2530246686639377E-3</v>
      </c>
      <c r="O852" s="80">
        <v>4685</v>
      </c>
      <c r="P852" s="68">
        <f>Table14[[#This Row],[Customer Regisered on MB]]/$O$1</f>
        <v>1.5864045301076555E-3</v>
      </c>
      <c r="Q852" s="194">
        <v>255</v>
      </c>
      <c r="R852" s="107">
        <v>215</v>
      </c>
      <c r="S852" s="107">
        <v>106</v>
      </c>
      <c r="T852" s="107">
        <v>27</v>
      </c>
      <c r="U852" s="195">
        <v>0</v>
      </c>
      <c r="V852" s="16">
        <f>SUM(Table14[[#This Row],[MB Registration]:[Standalone upsell + Rnwl]])</f>
        <v>603</v>
      </c>
      <c r="W852" s="8">
        <v>606</v>
      </c>
      <c r="X852" s="9">
        <f t="shared" si="101"/>
        <v>-4.9751243781095411E-3</v>
      </c>
      <c r="Y852" s="8">
        <f t="shared" si="102"/>
        <v>-3</v>
      </c>
      <c r="Z852" s="42" t="str">
        <f t="shared" si="103"/>
        <v>E. 500-750</v>
      </c>
      <c r="AA852" s="197">
        <v>606</v>
      </c>
      <c r="AB852" s="85">
        <f>IFERROR(Table14[[#This Row],[Phone number available]]/Table14[[#This Row],[Distinct leads]],0)</f>
        <v>1</v>
      </c>
      <c r="AC852" s="84">
        <v>184</v>
      </c>
      <c r="AD852" s="100">
        <f>IFERROR(Table14[[#This Row],[Email available]]/Table14[[#This Row],[Distinct leads]],0)</f>
        <v>0.30363036303630364</v>
      </c>
      <c r="AE852" s="81">
        <v>24</v>
      </c>
      <c r="AF852" s="102">
        <f>IFERROR(Table14[[#This Row],[HNI (as per customer segmentation)]]/Table14[[#This Row],[Phone number available]],0)</f>
        <v>3.9603960396039604E-2</v>
      </c>
      <c r="AG852" s="18">
        <v>219</v>
      </c>
      <c r="AH852" s="9">
        <f>IFERROR(Table14[[#This Row],[MB Registered]]/Table14[[#This Row],[Phone number available]],0)</f>
        <v>0.36138613861386137</v>
      </c>
      <c r="AI852" s="18">
        <v>101</v>
      </c>
      <c r="AJ852" s="9">
        <f>IFERROR(Table14[[#This Row],[IB Registered]]/Table14[[#This Row],[Phone number available]],0)</f>
        <v>0.16666666666666666</v>
      </c>
      <c r="AK852" s="18">
        <v>521</v>
      </c>
      <c r="AL852" s="9">
        <f>IFERROR(Table14[[#This Row],[MB Eligible]]/Table14[[#This Row],[Phone number available]],0)</f>
        <v>0.85973597359735976</v>
      </c>
      <c r="AM852" s="18">
        <v>190</v>
      </c>
      <c r="AN852" s="82">
        <f>IFERROR(Table14[[#This Row],[IB Eligible]]/Table14[[#This Row],[Phone number available]],0)</f>
        <v>0.31353135313531355</v>
      </c>
      <c r="AO852" s="98">
        <f>Table14[[#This Row],[Phone number available]]/$AT$2</f>
        <v>1.0520833333333333</v>
      </c>
    </row>
    <row r="853" spans="1:41" x14ac:dyDescent="0.35">
      <c r="A853" s="11">
        <v>936</v>
      </c>
      <c r="B853" s="5" t="s">
        <v>188</v>
      </c>
      <c r="C853" s="5" t="s">
        <v>343</v>
      </c>
      <c r="D853" s="5" t="s">
        <v>1181</v>
      </c>
      <c r="E853" s="6">
        <v>41724</v>
      </c>
      <c r="F853" s="7">
        <f t="shared" ca="1" si="99"/>
        <v>11</v>
      </c>
      <c r="G853" s="5">
        <v>3</v>
      </c>
      <c r="H853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53" s="57">
        <v>5.7747339999999996</v>
      </c>
      <c r="J853" s="34">
        <v>0.11049</v>
      </c>
      <c r="K853" s="34">
        <f t="shared" si="100"/>
        <v>5.885224</v>
      </c>
      <c r="L853" s="67">
        <f t="shared" si="106"/>
        <v>2.1581640732045817E-4</v>
      </c>
      <c r="M853" s="34">
        <v>3.3953519999999999</v>
      </c>
      <c r="N853" s="79">
        <f t="shared" si="107"/>
        <v>6.3585485477823302E-5</v>
      </c>
      <c r="O853" s="80">
        <v>899</v>
      </c>
      <c r="P853" s="68">
        <f>Table14[[#This Row],[Customer Regisered on MB]]/$O$1</f>
        <v>3.0441359072930251E-4</v>
      </c>
      <c r="Q853" s="194">
        <v>33</v>
      </c>
      <c r="R853" s="107">
        <v>29</v>
      </c>
      <c r="S853" s="107">
        <v>1</v>
      </c>
      <c r="T853" s="107">
        <v>1</v>
      </c>
      <c r="U853" s="195">
        <v>0</v>
      </c>
      <c r="V853" s="16">
        <f>SUM(Table14[[#This Row],[MB Registration]:[Standalone upsell + Rnwl]])</f>
        <v>64</v>
      </c>
      <c r="W853" s="8">
        <v>66</v>
      </c>
      <c r="X853" s="9">
        <f t="shared" si="101"/>
        <v>-3.125E-2</v>
      </c>
      <c r="Y853" s="8">
        <f t="shared" si="102"/>
        <v>-2</v>
      </c>
      <c r="Z853" s="42" t="str">
        <f t="shared" si="103"/>
        <v>B. 50-100</v>
      </c>
      <c r="AA853" s="197">
        <v>66</v>
      </c>
      <c r="AB853" s="85">
        <f>IFERROR(Table14[[#This Row],[Phone number available]]/Table14[[#This Row],[Distinct leads]],0)</f>
        <v>1</v>
      </c>
      <c r="AC853" s="84">
        <v>6</v>
      </c>
      <c r="AD853" s="100">
        <f>IFERROR(Table14[[#This Row],[Email available]]/Table14[[#This Row],[Distinct leads]],0)</f>
        <v>9.0909090909090912E-2</v>
      </c>
      <c r="AE853" s="81">
        <v>0</v>
      </c>
      <c r="AF853" s="102">
        <f>IFERROR(Table14[[#This Row],[HNI (as per customer segmentation)]]/Table14[[#This Row],[Phone number available]],0)</f>
        <v>0</v>
      </c>
      <c r="AG853" s="18">
        <v>11</v>
      </c>
      <c r="AH853" s="9">
        <f>IFERROR(Table14[[#This Row],[MB Registered]]/Table14[[#This Row],[Phone number available]],0)</f>
        <v>0.16666666666666666</v>
      </c>
      <c r="AI853" s="18">
        <v>3</v>
      </c>
      <c r="AJ853" s="9">
        <f>IFERROR(Table14[[#This Row],[IB Registered]]/Table14[[#This Row],[Phone number available]],0)</f>
        <v>4.5454545454545456E-2</v>
      </c>
      <c r="AK853" s="18">
        <v>57</v>
      </c>
      <c r="AL853" s="9">
        <f>IFERROR(Table14[[#This Row],[MB Eligible]]/Table14[[#This Row],[Phone number available]],0)</f>
        <v>0.86363636363636365</v>
      </c>
      <c r="AM853" s="18">
        <v>5</v>
      </c>
      <c r="AN853" s="82">
        <f>IFERROR(Table14[[#This Row],[IB Eligible]]/Table14[[#This Row],[Phone number available]],0)</f>
        <v>7.575757575757576E-2</v>
      </c>
      <c r="AO853" s="98">
        <f>Table14[[#This Row],[Phone number available]]/$AT$2</f>
        <v>0.11458333333333333</v>
      </c>
    </row>
    <row r="854" spans="1:41" x14ac:dyDescent="0.35">
      <c r="A854" s="11">
        <v>937</v>
      </c>
      <c r="B854" s="5" t="s">
        <v>312</v>
      </c>
      <c r="C854" s="5" t="s">
        <v>340</v>
      </c>
      <c r="D854" s="5" t="s">
        <v>1182</v>
      </c>
      <c r="E854" s="6">
        <v>41738</v>
      </c>
      <c r="F854" s="7">
        <f t="shared" ca="1" si="99"/>
        <v>11</v>
      </c>
      <c r="G854" s="5">
        <v>7</v>
      </c>
      <c r="H85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54" s="57">
        <v>39.117393</v>
      </c>
      <c r="J854" s="34">
        <v>4.6720870000000003</v>
      </c>
      <c r="K854" s="34">
        <f t="shared" si="100"/>
        <v>43.789479999999998</v>
      </c>
      <c r="L854" s="67">
        <f t="shared" si="106"/>
        <v>1.605799244350097E-3</v>
      </c>
      <c r="M854" s="34">
        <v>80.309034999999994</v>
      </c>
      <c r="N854" s="79">
        <f t="shared" si="107"/>
        <v>1.5039645311385986E-3</v>
      </c>
      <c r="O854" s="80">
        <v>8392</v>
      </c>
      <c r="P854" s="68">
        <f>Table14[[#This Row],[Customer Regisered on MB]]/$O$1</f>
        <v>2.8416449982205856E-3</v>
      </c>
      <c r="Q854" s="194">
        <v>47</v>
      </c>
      <c r="R854" s="107">
        <v>379</v>
      </c>
      <c r="S854" s="107">
        <v>13</v>
      </c>
      <c r="T854" s="107">
        <v>13</v>
      </c>
      <c r="U854" s="195">
        <v>2</v>
      </c>
      <c r="V854" s="16">
        <f>SUM(Table14[[#This Row],[MB Registration]:[Standalone upsell + Rnwl]])</f>
        <v>454</v>
      </c>
      <c r="W854" s="8">
        <v>471</v>
      </c>
      <c r="X854" s="9">
        <f t="shared" si="101"/>
        <v>-3.7444933920704804E-2</v>
      </c>
      <c r="Y854" s="8">
        <f t="shared" si="102"/>
        <v>-17</v>
      </c>
      <c r="Z854" s="42" t="str">
        <f t="shared" si="103"/>
        <v>D. 240-500</v>
      </c>
      <c r="AA854" s="197">
        <v>471</v>
      </c>
      <c r="AB854" s="85">
        <f>IFERROR(Table14[[#This Row],[Phone number available]]/Table14[[#This Row],[Distinct leads]],0)</f>
        <v>1</v>
      </c>
      <c r="AC854" s="84">
        <v>242</v>
      </c>
      <c r="AD854" s="100">
        <f>IFERROR(Table14[[#This Row],[Email available]]/Table14[[#This Row],[Distinct leads]],0)</f>
        <v>0.5138004246284501</v>
      </c>
      <c r="AE854" s="81">
        <v>27</v>
      </c>
      <c r="AF854" s="102">
        <f>IFERROR(Table14[[#This Row],[HNI (as per customer segmentation)]]/Table14[[#This Row],[Phone number available]],0)</f>
        <v>5.7324840764331211E-2</v>
      </c>
      <c r="AG854" s="18">
        <v>333</v>
      </c>
      <c r="AH854" s="9">
        <f>IFERROR(Table14[[#This Row],[MB Registered]]/Table14[[#This Row],[Phone number available]],0)</f>
        <v>0.70700636942675155</v>
      </c>
      <c r="AI854" s="18">
        <v>144</v>
      </c>
      <c r="AJ854" s="9">
        <f>IFERROR(Table14[[#This Row],[IB Registered]]/Table14[[#This Row],[Phone number available]],0)</f>
        <v>0.30573248407643311</v>
      </c>
      <c r="AK854" s="18">
        <v>364</v>
      </c>
      <c r="AL854" s="9">
        <f>IFERROR(Table14[[#This Row],[MB Eligible]]/Table14[[#This Row],[Phone number available]],0)</f>
        <v>0.772823779193206</v>
      </c>
      <c r="AM854" s="18">
        <v>223</v>
      </c>
      <c r="AN854" s="82">
        <f>IFERROR(Table14[[#This Row],[IB Eligible]]/Table14[[#This Row],[Phone number available]],0)</f>
        <v>0.47346072186836519</v>
      </c>
      <c r="AO854" s="98">
        <f>Table14[[#This Row],[Phone number available]]/$AT$2</f>
        <v>0.81770833333333337</v>
      </c>
    </row>
    <row r="855" spans="1:41" x14ac:dyDescent="0.35">
      <c r="A855" s="11">
        <v>938</v>
      </c>
      <c r="B855" s="5" t="s">
        <v>190</v>
      </c>
      <c r="C855" s="5" t="s">
        <v>175</v>
      </c>
      <c r="D855" s="5" t="s">
        <v>1183</v>
      </c>
      <c r="E855" s="6">
        <v>41842</v>
      </c>
      <c r="F855" s="7">
        <f t="shared" ca="1" si="99"/>
        <v>10</v>
      </c>
      <c r="G855" s="5">
        <v>6</v>
      </c>
      <c r="H85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55" s="57">
        <v>17.100845</v>
      </c>
      <c r="J855" s="34">
        <v>2.8108330000000001</v>
      </c>
      <c r="K855" s="34">
        <f t="shared" si="100"/>
        <v>19.911677999999998</v>
      </c>
      <c r="L855" s="67">
        <f t="shared" si="106"/>
        <v>7.3017897189330526E-4</v>
      </c>
      <c r="M855" s="34">
        <v>16.939619</v>
      </c>
      <c r="N855" s="79">
        <f t="shared" si="107"/>
        <v>3.172318799124096E-4</v>
      </c>
      <c r="O855" s="80">
        <v>6851</v>
      </c>
      <c r="P855" s="68">
        <f>Table14[[#This Row],[Customer Regisered on MB]]/$O$1</f>
        <v>2.3198415017646845E-3</v>
      </c>
      <c r="Q855" s="194">
        <v>132</v>
      </c>
      <c r="R855" s="107">
        <v>94</v>
      </c>
      <c r="S855" s="107">
        <v>24</v>
      </c>
      <c r="T855" s="107">
        <v>4</v>
      </c>
      <c r="U855" s="195">
        <v>0</v>
      </c>
      <c r="V855" s="16">
        <f>SUM(Table14[[#This Row],[MB Registration]:[Standalone upsell + Rnwl]])</f>
        <v>254</v>
      </c>
      <c r="W855" s="8">
        <v>254</v>
      </c>
      <c r="X855" s="9">
        <f t="shared" si="101"/>
        <v>0</v>
      </c>
      <c r="Y855" s="8">
        <f t="shared" si="102"/>
        <v>0</v>
      </c>
      <c r="Z855" s="42" t="str">
        <f t="shared" si="103"/>
        <v>D. 240-500</v>
      </c>
      <c r="AA855" s="197">
        <v>254</v>
      </c>
      <c r="AB855" s="85">
        <f>IFERROR(Table14[[#This Row],[Phone number available]]/Table14[[#This Row],[Distinct leads]],0)</f>
        <v>1</v>
      </c>
      <c r="AC855" s="84">
        <v>97</v>
      </c>
      <c r="AD855" s="100">
        <f>IFERROR(Table14[[#This Row],[Email available]]/Table14[[#This Row],[Distinct leads]],0)</f>
        <v>0.38188976377952755</v>
      </c>
      <c r="AE855" s="81">
        <v>3</v>
      </c>
      <c r="AF855" s="102">
        <f>IFERROR(Table14[[#This Row],[HNI (as per customer segmentation)]]/Table14[[#This Row],[Phone number available]],0)</f>
        <v>1.1811023622047244E-2</v>
      </c>
      <c r="AG855" s="18">
        <v>89</v>
      </c>
      <c r="AH855" s="9">
        <f>IFERROR(Table14[[#This Row],[MB Registered]]/Table14[[#This Row],[Phone number available]],0)</f>
        <v>0.35039370078740156</v>
      </c>
      <c r="AI855" s="18">
        <v>23</v>
      </c>
      <c r="AJ855" s="9">
        <f>IFERROR(Table14[[#This Row],[IB Registered]]/Table14[[#This Row],[Phone number available]],0)</f>
        <v>9.055118110236221E-2</v>
      </c>
      <c r="AK855" s="18">
        <v>218</v>
      </c>
      <c r="AL855" s="9">
        <f>IFERROR(Table14[[#This Row],[MB Eligible]]/Table14[[#This Row],[Phone number available]],0)</f>
        <v>0.8582677165354331</v>
      </c>
      <c r="AM855" s="18">
        <v>96</v>
      </c>
      <c r="AN855" s="82">
        <f>IFERROR(Table14[[#This Row],[IB Eligible]]/Table14[[#This Row],[Phone number available]],0)</f>
        <v>0.37795275590551181</v>
      </c>
      <c r="AO855" s="98">
        <f>Table14[[#This Row],[Phone number available]]/$AT$2</f>
        <v>0.44097222222222221</v>
      </c>
    </row>
    <row r="856" spans="1:41" x14ac:dyDescent="0.35">
      <c r="A856" s="11">
        <v>939</v>
      </c>
      <c r="B856" s="5" t="s">
        <v>312</v>
      </c>
      <c r="C856" s="5" t="s">
        <v>340</v>
      </c>
      <c r="D856" s="5" t="s">
        <v>1184</v>
      </c>
      <c r="E856" s="6">
        <v>41801</v>
      </c>
      <c r="F856" s="7">
        <f t="shared" ca="1" si="99"/>
        <v>10</v>
      </c>
      <c r="G856" s="5">
        <v>6</v>
      </c>
      <c r="H85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56" s="57">
        <v>34.679485999999997</v>
      </c>
      <c r="J856" s="34">
        <v>14.292159</v>
      </c>
      <c r="K856" s="34">
        <f t="shared" si="100"/>
        <v>48.971644999999995</v>
      </c>
      <c r="L856" s="67">
        <f t="shared" si="106"/>
        <v>1.7958338517740152E-3</v>
      </c>
      <c r="M856" s="34">
        <v>108.268951</v>
      </c>
      <c r="N856" s="79">
        <f t="shared" si="107"/>
        <v>2.0275758777027132E-3</v>
      </c>
      <c r="O856" s="80">
        <v>3151</v>
      </c>
      <c r="P856" s="68">
        <f>Table14[[#This Row],[Customer Regisered on MB]]/$O$1</f>
        <v>1.0669713285740069E-3</v>
      </c>
      <c r="Q856" s="194">
        <v>227</v>
      </c>
      <c r="R856" s="107">
        <v>324</v>
      </c>
      <c r="S856" s="107">
        <v>17</v>
      </c>
      <c r="T856" s="107">
        <v>19</v>
      </c>
      <c r="U856" s="195">
        <v>0</v>
      </c>
      <c r="V856" s="16">
        <f>SUM(Table14[[#This Row],[MB Registration]:[Standalone upsell + Rnwl]])</f>
        <v>587</v>
      </c>
      <c r="W856" s="8">
        <v>581</v>
      </c>
      <c r="X856" s="9">
        <f t="shared" si="101"/>
        <v>1.0221465076660996E-2</v>
      </c>
      <c r="Y856" s="8">
        <f t="shared" si="102"/>
        <v>6</v>
      </c>
      <c r="Z856" s="42" t="str">
        <f t="shared" si="103"/>
        <v>E. 500-750</v>
      </c>
      <c r="AA856" s="197">
        <v>581</v>
      </c>
      <c r="AB856" s="85">
        <f>IFERROR(Table14[[#This Row],[Phone number available]]/Table14[[#This Row],[Distinct leads]],0)</f>
        <v>1</v>
      </c>
      <c r="AC856" s="84">
        <v>281</v>
      </c>
      <c r="AD856" s="100">
        <f>IFERROR(Table14[[#This Row],[Email available]]/Table14[[#This Row],[Distinct leads]],0)</f>
        <v>0.48364888123924271</v>
      </c>
      <c r="AE856" s="81">
        <v>34</v>
      </c>
      <c r="AF856" s="102">
        <f>IFERROR(Table14[[#This Row],[HNI (as per customer segmentation)]]/Table14[[#This Row],[Phone number available]],0)</f>
        <v>5.8519793459552494E-2</v>
      </c>
      <c r="AG856" s="18">
        <v>222</v>
      </c>
      <c r="AH856" s="9">
        <f>IFERROR(Table14[[#This Row],[MB Registered]]/Table14[[#This Row],[Phone number available]],0)</f>
        <v>0.38209982788296043</v>
      </c>
      <c r="AI856" s="18">
        <v>151</v>
      </c>
      <c r="AJ856" s="9">
        <f>IFERROR(Table14[[#This Row],[IB Registered]]/Table14[[#This Row],[Phone number available]],0)</f>
        <v>0.25989672977624784</v>
      </c>
      <c r="AK856" s="18">
        <v>493</v>
      </c>
      <c r="AL856" s="9">
        <f>IFERROR(Table14[[#This Row],[MB Eligible]]/Table14[[#This Row],[Phone number available]],0)</f>
        <v>0.84853700516351116</v>
      </c>
      <c r="AM856" s="18">
        <v>264</v>
      </c>
      <c r="AN856" s="82">
        <f>IFERROR(Table14[[#This Row],[IB Eligible]]/Table14[[#This Row],[Phone number available]],0)</f>
        <v>0.45438898450946646</v>
      </c>
      <c r="AO856" s="98">
        <f>Table14[[#This Row],[Phone number available]]/$AT$2</f>
        <v>1.0086805555555556</v>
      </c>
    </row>
    <row r="857" spans="1:41" x14ac:dyDescent="0.35">
      <c r="A857" s="11">
        <v>940</v>
      </c>
      <c r="B857" s="5" t="s">
        <v>312</v>
      </c>
      <c r="C857" s="5" t="s">
        <v>343</v>
      </c>
      <c r="D857" s="5" t="s">
        <v>1185</v>
      </c>
      <c r="E857" s="6">
        <v>41811</v>
      </c>
      <c r="F857" s="7">
        <f t="shared" ca="1" si="99"/>
        <v>10</v>
      </c>
      <c r="G857" s="5">
        <v>5</v>
      </c>
      <c r="H85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57" s="57">
        <v>23.150383999999999</v>
      </c>
      <c r="J857" s="34">
        <v>4.5994950000000001</v>
      </c>
      <c r="K857" s="34">
        <f t="shared" si="100"/>
        <v>27.749879</v>
      </c>
      <c r="L857" s="67">
        <f t="shared" si="106"/>
        <v>1.0176127857422976E-3</v>
      </c>
      <c r="M857" s="34">
        <v>24.671416000000001</v>
      </c>
      <c r="N857" s="79">
        <f t="shared" si="107"/>
        <v>4.6202690141856797E-4</v>
      </c>
      <c r="O857" s="80">
        <v>4894</v>
      </c>
      <c r="P857" s="68">
        <f>Table14[[#This Row],[Customer Regisered on MB]]/$O$1</f>
        <v>1.6571747642149127E-3</v>
      </c>
      <c r="Q857" s="194">
        <v>150</v>
      </c>
      <c r="R857" s="107">
        <v>115</v>
      </c>
      <c r="S857" s="107">
        <v>16</v>
      </c>
      <c r="T857" s="107">
        <v>3</v>
      </c>
      <c r="U857" s="195">
        <v>0</v>
      </c>
      <c r="V857" s="16">
        <f>SUM(Table14[[#This Row],[MB Registration]:[Standalone upsell + Rnwl]])</f>
        <v>284</v>
      </c>
      <c r="W857" s="8">
        <v>294</v>
      </c>
      <c r="X857" s="9">
        <f t="shared" si="101"/>
        <v>-3.5211267605633756E-2</v>
      </c>
      <c r="Y857" s="8">
        <f t="shared" si="102"/>
        <v>-10</v>
      </c>
      <c r="Z857" s="42" t="str">
        <f t="shared" si="103"/>
        <v>D. 240-500</v>
      </c>
      <c r="AA857" s="197">
        <v>294</v>
      </c>
      <c r="AB857" s="85">
        <f>IFERROR(Table14[[#This Row],[Phone number available]]/Table14[[#This Row],[Distinct leads]],0)</f>
        <v>1</v>
      </c>
      <c r="AC857" s="84">
        <v>98</v>
      </c>
      <c r="AD857" s="100">
        <f>IFERROR(Table14[[#This Row],[Email available]]/Table14[[#This Row],[Distinct leads]],0)</f>
        <v>0.33333333333333331</v>
      </c>
      <c r="AE857" s="81">
        <v>23</v>
      </c>
      <c r="AF857" s="102">
        <f>IFERROR(Table14[[#This Row],[HNI (as per customer segmentation)]]/Table14[[#This Row],[Phone number available]],0)</f>
        <v>7.8231292517006806E-2</v>
      </c>
      <c r="AG857" s="18">
        <v>109</v>
      </c>
      <c r="AH857" s="9">
        <f>IFERROR(Table14[[#This Row],[MB Registered]]/Table14[[#This Row],[Phone number available]],0)</f>
        <v>0.37074829931972791</v>
      </c>
      <c r="AI857" s="18">
        <v>69</v>
      </c>
      <c r="AJ857" s="9">
        <f>IFERROR(Table14[[#This Row],[IB Registered]]/Table14[[#This Row],[Phone number available]],0)</f>
        <v>0.23469387755102042</v>
      </c>
      <c r="AK857" s="18">
        <v>269</v>
      </c>
      <c r="AL857" s="9">
        <f>IFERROR(Table14[[#This Row],[MB Eligible]]/Table14[[#This Row],[Phone number available]],0)</f>
        <v>0.91496598639455784</v>
      </c>
      <c r="AM857" s="18">
        <v>106</v>
      </c>
      <c r="AN857" s="82">
        <f>IFERROR(Table14[[#This Row],[IB Eligible]]/Table14[[#This Row],[Phone number available]],0)</f>
        <v>0.36054421768707484</v>
      </c>
      <c r="AO857" s="98">
        <f>Table14[[#This Row],[Phone number available]]/$AT$2</f>
        <v>0.51041666666666663</v>
      </c>
    </row>
    <row r="858" spans="1:41" x14ac:dyDescent="0.35">
      <c r="A858" s="11">
        <v>941</v>
      </c>
      <c r="B858" s="5" t="s">
        <v>311</v>
      </c>
      <c r="C858" s="5" t="s">
        <v>356</v>
      </c>
      <c r="D858" s="5" t="s">
        <v>1186</v>
      </c>
      <c r="E858" s="6">
        <v>41962</v>
      </c>
      <c r="F858" s="7">
        <f t="shared" ca="1" si="99"/>
        <v>10</v>
      </c>
      <c r="G858" s="5">
        <v>5</v>
      </c>
      <c r="H85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58" s="57">
        <v>7.0819559999999999</v>
      </c>
      <c r="J858" s="34">
        <v>1.1283989999999999</v>
      </c>
      <c r="K858" s="34">
        <f t="shared" si="100"/>
        <v>8.2103549999999998</v>
      </c>
      <c r="L858" s="67">
        <f t="shared" si="106"/>
        <v>3.0108103258696018E-4</v>
      </c>
      <c r="M858" s="34">
        <v>3.6052770000000001</v>
      </c>
      <c r="N858" s="79">
        <f t="shared" si="107"/>
        <v>6.7516795998479799E-5</v>
      </c>
      <c r="O858" s="80">
        <v>2127</v>
      </c>
      <c r="P858" s="68">
        <f>Table14[[#This Row],[Customer Regisered on MB]]/$O$1</f>
        <v>7.2023104280447882E-4</v>
      </c>
      <c r="Q858" s="194">
        <v>9</v>
      </c>
      <c r="R858" s="107">
        <v>28</v>
      </c>
      <c r="S858" s="107">
        <v>4</v>
      </c>
      <c r="T858" s="107">
        <v>1</v>
      </c>
      <c r="U858" s="195">
        <v>0</v>
      </c>
      <c r="V858" s="16">
        <f>SUM(Table14[[#This Row],[MB Registration]:[Standalone upsell + Rnwl]])</f>
        <v>42</v>
      </c>
      <c r="W858" s="8">
        <v>50</v>
      </c>
      <c r="X858" s="9">
        <f t="shared" si="101"/>
        <v>-0.19047619047619047</v>
      </c>
      <c r="Y858" s="8">
        <f t="shared" si="102"/>
        <v>-8</v>
      </c>
      <c r="Z858" s="42" t="str">
        <f t="shared" si="103"/>
        <v>B. 50-100</v>
      </c>
      <c r="AA858" s="197">
        <v>49</v>
      </c>
      <c r="AB858" s="85">
        <f>IFERROR(Table14[[#This Row],[Phone number available]]/Table14[[#This Row],[Distinct leads]],0)</f>
        <v>0.98</v>
      </c>
      <c r="AC858" s="84">
        <v>23</v>
      </c>
      <c r="AD858" s="100">
        <f>IFERROR(Table14[[#This Row],[Email available]]/Table14[[#This Row],[Distinct leads]],0)</f>
        <v>0.46</v>
      </c>
      <c r="AE858" s="81">
        <v>2</v>
      </c>
      <c r="AF858" s="102">
        <f>IFERROR(Table14[[#This Row],[HNI (as per customer segmentation)]]/Table14[[#This Row],[Phone number available]],0)</f>
        <v>4.0816326530612242E-2</v>
      </c>
      <c r="AG858" s="18">
        <v>31</v>
      </c>
      <c r="AH858" s="9">
        <f>IFERROR(Table14[[#This Row],[MB Registered]]/Table14[[#This Row],[Phone number available]],0)</f>
        <v>0.63265306122448983</v>
      </c>
      <c r="AI858" s="18">
        <v>11</v>
      </c>
      <c r="AJ858" s="9">
        <f>IFERROR(Table14[[#This Row],[IB Registered]]/Table14[[#This Row],[Phone number available]],0)</f>
        <v>0.22448979591836735</v>
      </c>
      <c r="AK858" s="18">
        <v>35</v>
      </c>
      <c r="AL858" s="9">
        <f>IFERROR(Table14[[#This Row],[MB Eligible]]/Table14[[#This Row],[Phone number available]],0)</f>
        <v>0.7142857142857143</v>
      </c>
      <c r="AM858" s="18">
        <v>22</v>
      </c>
      <c r="AN858" s="82">
        <f>IFERROR(Table14[[#This Row],[IB Eligible]]/Table14[[#This Row],[Phone number available]],0)</f>
        <v>0.44897959183673469</v>
      </c>
      <c r="AO858" s="98">
        <f>Table14[[#This Row],[Phone number available]]/$AT$2</f>
        <v>8.5069444444444448E-2</v>
      </c>
    </row>
    <row r="859" spans="1:41" x14ac:dyDescent="0.35">
      <c r="A859" s="11">
        <v>942</v>
      </c>
      <c r="B859" s="5" t="s">
        <v>312</v>
      </c>
      <c r="C859" s="5" t="s">
        <v>356</v>
      </c>
      <c r="D859" s="5" t="s">
        <v>1187</v>
      </c>
      <c r="E859" s="6">
        <v>42294</v>
      </c>
      <c r="F859" s="7">
        <f t="shared" ca="1" si="99"/>
        <v>9</v>
      </c>
      <c r="G859" s="5">
        <v>5</v>
      </c>
      <c r="H85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59" s="57">
        <v>19.408760000000001</v>
      </c>
      <c r="J859" s="34">
        <v>4.9517340000000001</v>
      </c>
      <c r="K859" s="34">
        <f t="shared" si="100"/>
        <v>24.360494000000003</v>
      </c>
      <c r="L859" s="67">
        <f t="shared" si="106"/>
        <v>8.9332101813483693E-4</v>
      </c>
      <c r="M859" s="34">
        <v>23.929061000000001</v>
      </c>
      <c r="N859" s="79">
        <f t="shared" si="107"/>
        <v>4.4812466003920888E-4</v>
      </c>
      <c r="O859" s="80">
        <v>3121</v>
      </c>
      <c r="P859" s="68">
        <f>Table14[[#This Row],[Customer Regisered on MB]]/$O$1</f>
        <v>1.0568129217643526E-3</v>
      </c>
      <c r="Q859" s="194">
        <v>131</v>
      </c>
      <c r="R859" s="107">
        <v>121</v>
      </c>
      <c r="S859" s="107">
        <v>13</v>
      </c>
      <c r="T859" s="107">
        <v>1</v>
      </c>
      <c r="U859" s="195">
        <v>0</v>
      </c>
      <c r="V859" s="16">
        <f>SUM(Table14[[#This Row],[MB Registration]:[Standalone upsell + Rnwl]])</f>
        <v>266</v>
      </c>
      <c r="W859" s="8">
        <v>273</v>
      </c>
      <c r="X859" s="9">
        <f t="shared" si="101"/>
        <v>-2.6315789473684292E-2</v>
      </c>
      <c r="Y859" s="8">
        <f t="shared" si="102"/>
        <v>-7</v>
      </c>
      <c r="Z859" s="42" t="str">
        <f t="shared" si="103"/>
        <v>D. 240-500</v>
      </c>
      <c r="AA859" s="197">
        <v>273</v>
      </c>
      <c r="AB859" s="85">
        <f>IFERROR(Table14[[#This Row],[Phone number available]]/Table14[[#This Row],[Distinct leads]],0)</f>
        <v>1</v>
      </c>
      <c r="AC859" s="84">
        <v>103</v>
      </c>
      <c r="AD859" s="100">
        <f>IFERROR(Table14[[#This Row],[Email available]]/Table14[[#This Row],[Distinct leads]],0)</f>
        <v>0.37728937728937728</v>
      </c>
      <c r="AE859" s="81">
        <v>18</v>
      </c>
      <c r="AF859" s="102">
        <f>IFERROR(Table14[[#This Row],[HNI (as per customer segmentation)]]/Table14[[#This Row],[Phone number available]],0)</f>
        <v>6.5934065934065936E-2</v>
      </c>
      <c r="AG859" s="18">
        <v>100</v>
      </c>
      <c r="AH859" s="9">
        <f>IFERROR(Table14[[#This Row],[MB Registered]]/Table14[[#This Row],[Phone number available]],0)</f>
        <v>0.36630036630036628</v>
      </c>
      <c r="AI859" s="18">
        <v>69</v>
      </c>
      <c r="AJ859" s="9">
        <f>IFERROR(Table14[[#This Row],[IB Registered]]/Table14[[#This Row],[Phone number available]],0)</f>
        <v>0.25274725274725274</v>
      </c>
      <c r="AK859" s="18">
        <v>235</v>
      </c>
      <c r="AL859" s="9">
        <f>IFERROR(Table14[[#This Row],[MB Eligible]]/Table14[[#This Row],[Phone number available]],0)</f>
        <v>0.86080586080586086</v>
      </c>
      <c r="AM859" s="18">
        <v>112</v>
      </c>
      <c r="AN859" s="82">
        <f>IFERROR(Table14[[#This Row],[IB Eligible]]/Table14[[#This Row],[Phone number available]],0)</f>
        <v>0.41025641025641024</v>
      </c>
      <c r="AO859" s="98">
        <f>Table14[[#This Row],[Phone number available]]/$AT$2</f>
        <v>0.47395833333333331</v>
      </c>
    </row>
    <row r="860" spans="1:41" x14ac:dyDescent="0.35">
      <c r="A860" s="11">
        <v>943</v>
      </c>
      <c r="B860" s="5" t="s">
        <v>179</v>
      </c>
      <c r="C860" s="5" t="s">
        <v>343</v>
      </c>
      <c r="D860" s="5" t="s">
        <v>1188</v>
      </c>
      <c r="E860" s="6">
        <v>41941</v>
      </c>
      <c r="F860" s="7">
        <f t="shared" ref="F860:F905" ca="1" si="108">_xlfn.FLOOR.MATH((TODAY()-E860)/365)</f>
        <v>10</v>
      </c>
      <c r="G860" s="5">
        <v>5</v>
      </c>
      <c r="H86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60" s="57">
        <v>22.107851</v>
      </c>
      <c r="J860" s="34">
        <v>4.2625640000000002</v>
      </c>
      <c r="K860" s="34">
        <f t="shared" ref="K860:K905" si="109">I860+J860</f>
        <v>26.370415000000001</v>
      </c>
      <c r="L860" s="67">
        <f t="shared" si="106"/>
        <v>9.6702661187569405E-4</v>
      </c>
      <c r="M860" s="34">
        <v>20.205628000000001</v>
      </c>
      <c r="N860" s="79">
        <f t="shared" si="107"/>
        <v>3.7839513127484279E-4</v>
      </c>
      <c r="O860" s="80">
        <v>3380</v>
      </c>
      <c r="P860" s="68">
        <f>Table14[[#This Row],[Customer Regisered on MB]]/$O$1</f>
        <v>1.1445138338877002E-3</v>
      </c>
      <c r="Q860" s="194">
        <v>67</v>
      </c>
      <c r="R860" s="107">
        <v>122</v>
      </c>
      <c r="S860" s="107">
        <v>8</v>
      </c>
      <c r="T860" s="107">
        <v>0</v>
      </c>
      <c r="U860" s="195">
        <v>0</v>
      </c>
      <c r="V860" s="16">
        <f>SUM(Table14[[#This Row],[MB Registration]:[Standalone upsell + Rnwl]])</f>
        <v>197</v>
      </c>
      <c r="W860" s="8">
        <v>204</v>
      </c>
      <c r="X860" s="9">
        <f t="shared" ref="X860:X905" si="110">IFERROR(1-W860/V860,0)</f>
        <v>-3.5532994923857864E-2</v>
      </c>
      <c r="Y860" s="8">
        <f t="shared" ref="Y860:Y905" si="111">IFERROR(V860-W860,0)</f>
        <v>-7</v>
      </c>
      <c r="Z860" s="42" t="str">
        <f t="shared" ref="Z860:Z905" si="112">IF(W860&lt;50,"A. Below 50",IF(W860&lt;100,"B. 50-100",IF(W860&lt;250,"C. 100-250",IF(W860&lt;500,"D. 240-500",IF(W860&lt;750,"E. 500-750",IF(W860&lt;1000,"F. 750-100","G. Above 1000"))))))</f>
        <v>C. 100-250</v>
      </c>
      <c r="AA860" s="197">
        <v>204</v>
      </c>
      <c r="AB860" s="85">
        <f>IFERROR(Table14[[#This Row],[Phone number available]]/Table14[[#This Row],[Distinct leads]],0)</f>
        <v>1</v>
      </c>
      <c r="AC860" s="84">
        <v>88</v>
      </c>
      <c r="AD860" s="100">
        <f>IFERROR(Table14[[#This Row],[Email available]]/Table14[[#This Row],[Distinct leads]],0)</f>
        <v>0.43137254901960786</v>
      </c>
      <c r="AE860" s="81">
        <v>17</v>
      </c>
      <c r="AF860" s="102">
        <f>IFERROR(Table14[[#This Row],[HNI (as per customer segmentation)]]/Table14[[#This Row],[Phone number available]],0)</f>
        <v>8.3333333333333329E-2</v>
      </c>
      <c r="AG860" s="18">
        <v>106</v>
      </c>
      <c r="AH860" s="9">
        <f>IFERROR(Table14[[#This Row],[MB Registered]]/Table14[[#This Row],[Phone number available]],0)</f>
        <v>0.51960784313725494</v>
      </c>
      <c r="AI860" s="18">
        <v>30</v>
      </c>
      <c r="AJ860" s="9">
        <f>IFERROR(Table14[[#This Row],[IB Registered]]/Table14[[#This Row],[Phone number available]],0)</f>
        <v>0.14705882352941177</v>
      </c>
      <c r="AK860" s="18">
        <v>181</v>
      </c>
      <c r="AL860" s="9">
        <f>IFERROR(Table14[[#This Row],[MB Eligible]]/Table14[[#This Row],[Phone number available]],0)</f>
        <v>0.88725490196078427</v>
      </c>
      <c r="AM860" s="18">
        <v>81</v>
      </c>
      <c r="AN860" s="82">
        <f>IFERROR(Table14[[#This Row],[IB Eligible]]/Table14[[#This Row],[Phone number available]],0)</f>
        <v>0.39705882352941174</v>
      </c>
      <c r="AO860" s="98">
        <f>Table14[[#This Row],[Phone number available]]/$AT$2</f>
        <v>0.35416666666666669</v>
      </c>
    </row>
    <row r="861" spans="1:41" x14ac:dyDescent="0.35">
      <c r="A861" s="11">
        <v>944</v>
      </c>
      <c r="B861" s="5" t="s">
        <v>314</v>
      </c>
      <c r="C861" s="5" t="s">
        <v>356</v>
      </c>
      <c r="D861" s="5" t="s">
        <v>1189</v>
      </c>
      <c r="E861" s="6">
        <v>42040</v>
      </c>
      <c r="F861" s="7">
        <f t="shared" ca="1" si="108"/>
        <v>10</v>
      </c>
      <c r="G861" s="5">
        <v>5</v>
      </c>
      <c r="H86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61" s="57">
        <v>5.7316269999999996</v>
      </c>
      <c r="J861" s="34">
        <v>4.9000000000000004</v>
      </c>
      <c r="K861" s="34">
        <f t="shared" si="109"/>
        <v>10.631627</v>
      </c>
      <c r="L861" s="67">
        <f t="shared" si="106"/>
        <v>3.8987123397702121E-4</v>
      </c>
      <c r="M861" s="34">
        <v>6.6941899999999999</v>
      </c>
      <c r="N861" s="79">
        <f t="shared" si="107"/>
        <v>1.2536353256769548E-4</v>
      </c>
      <c r="O861" s="80">
        <v>3088</v>
      </c>
      <c r="P861" s="68">
        <f>Table14[[#This Row],[Customer Regisered on MB]]/$O$1</f>
        <v>1.0456386742737332E-3</v>
      </c>
      <c r="Q861" s="194">
        <v>34</v>
      </c>
      <c r="R861" s="107">
        <v>22</v>
      </c>
      <c r="S861" s="107">
        <v>27</v>
      </c>
      <c r="T861" s="107">
        <v>4</v>
      </c>
      <c r="U861" s="195">
        <v>0</v>
      </c>
      <c r="V861" s="16">
        <f>SUM(Table14[[#This Row],[MB Registration]:[Standalone upsell + Rnwl]])</f>
        <v>87</v>
      </c>
      <c r="W861" s="8">
        <v>89</v>
      </c>
      <c r="X861" s="9">
        <f t="shared" si="110"/>
        <v>-2.2988505747126409E-2</v>
      </c>
      <c r="Y861" s="8">
        <f t="shared" si="111"/>
        <v>-2</v>
      </c>
      <c r="Z861" s="42" t="str">
        <f t="shared" si="112"/>
        <v>B. 50-100</v>
      </c>
      <c r="AA861" s="197">
        <v>89</v>
      </c>
      <c r="AB861" s="85">
        <f>IFERROR(Table14[[#This Row],[Phone number available]]/Table14[[#This Row],[Distinct leads]],0)</f>
        <v>1</v>
      </c>
      <c r="AC861" s="84">
        <v>31</v>
      </c>
      <c r="AD861" s="100">
        <f>IFERROR(Table14[[#This Row],[Email available]]/Table14[[#This Row],[Distinct leads]],0)</f>
        <v>0.34831460674157305</v>
      </c>
      <c r="AE861" s="81">
        <v>1</v>
      </c>
      <c r="AF861" s="102">
        <f>IFERROR(Table14[[#This Row],[HNI (as per customer segmentation)]]/Table14[[#This Row],[Phone number available]],0)</f>
        <v>1.1235955056179775E-2</v>
      </c>
      <c r="AG861" s="18">
        <v>41</v>
      </c>
      <c r="AH861" s="9">
        <f>IFERROR(Table14[[#This Row],[MB Registered]]/Table14[[#This Row],[Phone number available]],0)</f>
        <v>0.4606741573033708</v>
      </c>
      <c r="AI861" s="18">
        <v>17</v>
      </c>
      <c r="AJ861" s="9">
        <f>IFERROR(Table14[[#This Row],[IB Registered]]/Table14[[#This Row],[Phone number available]],0)</f>
        <v>0.19101123595505617</v>
      </c>
      <c r="AK861" s="18">
        <v>74</v>
      </c>
      <c r="AL861" s="9">
        <f>IFERROR(Table14[[#This Row],[MB Eligible]]/Table14[[#This Row],[Phone number available]],0)</f>
        <v>0.8314606741573034</v>
      </c>
      <c r="AM861" s="18">
        <v>28</v>
      </c>
      <c r="AN861" s="82">
        <f>IFERROR(Table14[[#This Row],[IB Eligible]]/Table14[[#This Row],[Phone number available]],0)</f>
        <v>0.3146067415730337</v>
      </c>
      <c r="AO861" s="98">
        <f>Table14[[#This Row],[Phone number available]]/$AT$2</f>
        <v>0.1545138888888889</v>
      </c>
    </row>
    <row r="862" spans="1:41" x14ac:dyDescent="0.35">
      <c r="A862" s="11">
        <v>945</v>
      </c>
      <c r="B862" s="5" t="s">
        <v>312</v>
      </c>
      <c r="C862" s="5" t="s">
        <v>340</v>
      </c>
      <c r="D862" s="5" t="s">
        <v>1190</v>
      </c>
      <c r="E862" s="6">
        <v>42018</v>
      </c>
      <c r="F862" s="7">
        <f t="shared" ca="1" si="108"/>
        <v>10</v>
      </c>
      <c r="G862" s="5">
        <v>6</v>
      </c>
      <c r="H86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62" s="57">
        <v>43.475273999999999</v>
      </c>
      <c r="J862" s="34">
        <v>3.1472660000000001</v>
      </c>
      <c r="K862" s="34">
        <f t="shared" si="109"/>
        <v>46.622540000000001</v>
      </c>
      <c r="L862" s="67">
        <f t="shared" si="106"/>
        <v>1.7096900785686924E-3</v>
      </c>
      <c r="M862" s="34">
        <v>34.251942</v>
      </c>
      <c r="N862" s="79">
        <f t="shared" si="107"/>
        <v>6.4144346760755468E-4</v>
      </c>
      <c r="O862" s="80">
        <v>3455</v>
      </c>
      <c r="P862" s="68">
        <f>Table14[[#This Row],[Customer Regisered on MB]]/$O$1</f>
        <v>1.1699098509118356E-3</v>
      </c>
      <c r="Q862" s="194">
        <v>109</v>
      </c>
      <c r="R862" s="107">
        <v>159</v>
      </c>
      <c r="S862" s="107">
        <v>10</v>
      </c>
      <c r="T862" s="107">
        <v>3</v>
      </c>
      <c r="U862" s="195">
        <v>0</v>
      </c>
      <c r="V862" s="16">
        <f>SUM(Table14[[#This Row],[MB Registration]:[Standalone upsell + Rnwl]])</f>
        <v>281</v>
      </c>
      <c r="W862" s="8">
        <v>291</v>
      </c>
      <c r="X862" s="9">
        <f t="shared" si="110"/>
        <v>-3.5587188612099752E-2</v>
      </c>
      <c r="Y862" s="8">
        <f t="shared" si="111"/>
        <v>-10</v>
      </c>
      <c r="Z862" s="42" t="str">
        <f t="shared" si="112"/>
        <v>D. 240-500</v>
      </c>
      <c r="AA862" s="197">
        <v>291</v>
      </c>
      <c r="AB862" s="85">
        <f>IFERROR(Table14[[#This Row],[Phone number available]]/Table14[[#This Row],[Distinct leads]],0)</f>
        <v>1</v>
      </c>
      <c r="AC862" s="84">
        <v>146</v>
      </c>
      <c r="AD862" s="100">
        <f>IFERROR(Table14[[#This Row],[Email available]]/Table14[[#This Row],[Distinct leads]],0)</f>
        <v>0.50171821305841924</v>
      </c>
      <c r="AE862" s="81">
        <v>15</v>
      </c>
      <c r="AF862" s="102">
        <f>IFERROR(Table14[[#This Row],[HNI (as per customer segmentation)]]/Table14[[#This Row],[Phone number available]],0)</f>
        <v>5.1546391752577317E-2</v>
      </c>
      <c r="AG862" s="18">
        <v>130</v>
      </c>
      <c r="AH862" s="9">
        <f>IFERROR(Table14[[#This Row],[MB Registered]]/Table14[[#This Row],[Phone number available]],0)</f>
        <v>0.44673539518900346</v>
      </c>
      <c r="AI862" s="18">
        <v>101</v>
      </c>
      <c r="AJ862" s="9">
        <f>IFERROR(Table14[[#This Row],[IB Registered]]/Table14[[#This Row],[Phone number available]],0)</f>
        <v>0.34707903780068727</v>
      </c>
      <c r="AK862" s="18">
        <v>244</v>
      </c>
      <c r="AL862" s="9">
        <f>IFERROR(Table14[[#This Row],[MB Eligible]]/Table14[[#This Row],[Phone number available]],0)</f>
        <v>0.83848797250859108</v>
      </c>
      <c r="AM862" s="18">
        <v>149</v>
      </c>
      <c r="AN862" s="82">
        <f>IFERROR(Table14[[#This Row],[IB Eligible]]/Table14[[#This Row],[Phone number available]],0)</f>
        <v>0.51202749140893467</v>
      </c>
      <c r="AO862" s="98">
        <f>Table14[[#This Row],[Phone number available]]/$AT$2</f>
        <v>0.50520833333333337</v>
      </c>
    </row>
    <row r="863" spans="1:41" x14ac:dyDescent="0.35">
      <c r="A863" s="11">
        <v>946</v>
      </c>
      <c r="B863" s="5" t="s">
        <v>188</v>
      </c>
      <c r="C863" s="5" t="s">
        <v>343</v>
      </c>
      <c r="D863" s="5" t="s">
        <v>1191</v>
      </c>
      <c r="E863" s="6">
        <v>42049</v>
      </c>
      <c r="F863" s="7">
        <f t="shared" ca="1" si="108"/>
        <v>10</v>
      </c>
      <c r="G863" s="5">
        <v>3</v>
      </c>
      <c r="H863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63" s="57">
        <v>4.1980930000000001</v>
      </c>
      <c r="J863" s="34">
        <v>0.20111599999999999</v>
      </c>
      <c r="K863" s="34">
        <f t="shared" si="109"/>
        <v>4.3992089999999999</v>
      </c>
      <c r="L863" s="67">
        <f t="shared" si="106"/>
        <v>1.613229133558596E-4</v>
      </c>
      <c r="M863" s="34">
        <v>2.7378089999999999</v>
      </c>
      <c r="N863" s="79">
        <f t="shared" si="107"/>
        <v>5.1271536621403005E-5</v>
      </c>
      <c r="O863" s="80">
        <v>856</v>
      </c>
      <c r="P863" s="68">
        <f>Table14[[#This Row],[Customer Regisered on MB]]/$O$1</f>
        <v>2.8985320763546488E-4</v>
      </c>
      <c r="Q863" s="194">
        <v>30</v>
      </c>
      <c r="R863" s="107">
        <v>27</v>
      </c>
      <c r="S863" s="107">
        <v>2</v>
      </c>
      <c r="T863" s="107">
        <v>1</v>
      </c>
      <c r="U863" s="195">
        <v>0</v>
      </c>
      <c r="V863" s="16">
        <f>SUM(Table14[[#This Row],[MB Registration]:[Standalone upsell + Rnwl]])</f>
        <v>60</v>
      </c>
      <c r="W863" s="8">
        <v>62</v>
      </c>
      <c r="X863" s="9">
        <f t="shared" si="110"/>
        <v>-3.3333333333333437E-2</v>
      </c>
      <c r="Y863" s="8">
        <f t="shared" si="111"/>
        <v>-2</v>
      </c>
      <c r="Z863" s="42" t="str">
        <f t="shared" si="112"/>
        <v>B. 50-100</v>
      </c>
      <c r="AA863" s="197">
        <v>62</v>
      </c>
      <c r="AB863" s="85">
        <f>IFERROR(Table14[[#This Row],[Phone number available]]/Table14[[#This Row],[Distinct leads]],0)</f>
        <v>1</v>
      </c>
      <c r="AC863" s="84">
        <v>11</v>
      </c>
      <c r="AD863" s="100">
        <f>IFERROR(Table14[[#This Row],[Email available]]/Table14[[#This Row],[Distinct leads]],0)</f>
        <v>0.17741935483870969</v>
      </c>
      <c r="AE863" s="81">
        <v>0</v>
      </c>
      <c r="AF863" s="102">
        <f>IFERROR(Table14[[#This Row],[HNI (as per customer segmentation)]]/Table14[[#This Row],[Phone number available]],0)</f>
        <v>0</v>
      </c>
      <c r="AG863" s="18">
        <v>19</v>
      </c>
      <c r="AH863" s="9">
        <f>IFERROR(Table14[[#This Row],[MB Registered]]/Table14[[#This Row],[Phone number available]],0)</f>
        <v>0.30645161290322581</v>
      </c>
      <c r="AI863" s="18">
        <v>2</v>
      </c>
      <c r="AJ863" s="9">
        <f>IFERROR(Table14[[#This Row],[IB Registered]]/Table14[[#This Row],[Phone number available]],0)</f>
        <v>3.2258064516129031E-2</v>
      </c>
      <c r="AK863" s="18">
        <v>58</v>
      </c>
      <c r="AL863" s="9">
        <f>IFERROR(Table14[[#This Row],[MB Eligible]]/Table14[[#This Row],[Phone number available]],0)</f>
        <v>0.93548387096774188</v>
      </c>
      <c r="AM863" s="18">
        <v>9</v>
      </c>
      <c r="AN863" s="82">
        <f>IFERROR(Table14[[#This Row],[IB Eligible]]/Table14[[#This Row],[Phone number available]],0)</f>
        <v>0.14516129032258066</v>
      </c>
      <c r="AO863" s="98">
        <f>Table14[[#This Row],[Phone number available]]/$AT$2</f>
        <v>0.1076388888888889</v>
      </c>
    </row>
    <row r="864" spans="1:41" x14ac:dyDescent="0.35">
      <c r="A864" s="11">
        <v>947</v>
      </c>
      <c r="B864" s="5" t="s">
        <v>311</v>
      </c>
      <c r="C864" s="5" t="s">
        <v>340</v>
      </c>
      <c r="D864" s="5" t="s">
        <v>1192</v>
      </c>
      <c r="E864" s="6">
        <v>42058</v>
      </c>
      <c r="F864" s="7">
        <f t="shared" ca="1" si="108"/>
        <v>10</v>
      </c>
      <c r="G864" s="5">
        <v>5</v>
      </c>
      <c r="H864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64" s="57">
        <v>6.3824389999999998</v>
      </c>
      <c r="J864" s="34">
        <v>1.385427</v>
      </c>
      <c r="K864" s="34">
        <f t="shared" si="109"/>
        <v>7.7678659999999997</v>
      </c>
      <c r="L864" s="67">
        <f t="shared" si="106"/>
        <v>2.8485456673641276E-4</v>
      </c>
      <c r="M864" s="34">
        <v>20.516539000000002</v>
      </c>
      <c r="N864" s="79">
        <f t="shared" si="107"/>
        <v>3.8421762828705109E-4</v>
      </c>
      <c r="O864" s="80">
        <v>1889</v>
      </c>
      <c r="P864" s="68">
        <f>Table14[[#This Row],[Customer Regisered on MB]]/$O$1</f>
        <v>6.3964101544788921E-4</v>
      </c>
      <c r="Q864" s="194">
        <v>22</v>
      </c>
      <c r="R864" s="107">
        <v>63</v>
      </c>
      <c r="S864" s="107">
        <v>6</v>
      </c>
      <c r="T864" s="107">
        <v>2</v>
      </c>
      <c r="U864" s="195">
        <v>0</v>
      </c>
      <c r="V864" s="16">
        <f>SUM(Table14[[#This Row],[MB Registration]:[Standalone upsell + Rnwl]])</f>
        <v>93</v>
      </c>
      <c r="W864" s="8">
        <v>94</v>
      </c>
      <c r="X864" s="9">
        <f t="shared" si="110"/>
        <v>-1.0752688172043001E-2</v>
      </c>
      <c r="Y864" s="8">
        <f t="shared" si="111"/>
        <v>-1</v>
      </c>
      <c r="Z864" s="42" t="str">
        <f t="shared" si="112"/>
        <v>B. 50-100</v>
      </c>
      <c r="AA864" s="197">
        <v>94</v>
      </c>
      <c r="AB864" s="85">
        <f>IFERROR(Table14[[#This Row],[Phone number available]]/Table14[[#This Row],[Distinct leads]],0)</f>
        <v>1</v>
      </c>
      <c r="AC864" s="84">
        <v>61</v>
      </c>
      <c r="AD864" s="100">
        <f>IFERROR(Table14[[#This Row],[Email available]]/Table14[[#This Row],[Distinct leads]],0)</f>
        <v>0.64893617021276595</v>
      </c>
      <c r="AE864" s="81">
        <v>5</v>
      </c>
      <c r="AF864" s="102">
        <f>IFERROR(Table14[[#This Row],[HNI (as per customer segmentation)]]/Table14[[#This Row],[Phone number available]],0)</f>
        <v>5.3191489361702128E-2</v>
      </c>
      <c r="AG864" s="18">
        <v>51</v>
      </c>
      <c r="AH864" s="9">
        <f>IFERROR(Table14[[#This Row],[MB Registered]]/Table14[[#This Row],[Phone number available]],0)</f>
        <v>0.54255319148936165</v>
      </c>
      <c r="AI864" s="18">
        <v>21</v>
      </c>
      <c r="AJ864" s="9">
        <f>IFERROR(Table14[[#This Row],[IB Registered]]/Table14[[#This Row],[Phone number available]],0)</f>
        <v>0.22340425531914893</v>
      </c>
      <c r="AK864" s="18">
        <v>73</v>
      </c>
      <c r="AL864" s="9">
        <f>IFERROR(Table14[[#This Row],[MB Eligible]]/Table14[[#This Row],[Phone number available]],0)</f>
        <v>0.77659574468085102</v>
      </c>
      <c r="AM864" s="18">
        <v>43</v>
      </c>
      <c r="AN864" s="82">
        <f>IFERROR(Table14[[#This Row],[IB Eligible]]/Table14[[#This Row],[Phone number available]],0)</f>
        <v>0.45744680851063829</v>
      </c>
      <c r="AO864" s="98">
        <f>Table14[[#This Row],[Phone number available]]/$AT$2</f>
        <v>0.16319444444444445</v>
      </c>
    </row>
    <row r="865" spans="1:41" x14ac:dyDescent="0.35">
      <c r="A865" s="11">
        <v>948</v>
      </c>
      <c r="B865" s="5" t="s">
        <v>312</v>
      </c>
      <c r="C865" s="5" t="s">
        <v>340</v>
      </c>
      <c r="D865" s="5" t="s">
        <v>1193</v>
      </c>
      <c r="E865" s="6">
        <v>42044</v>
      </c>
      <c r="F865" s="7">
        <f t="shared" ca="1" si="108"/>
        <v>10</v>
      </c>
      <c r="G865" s="5">
        <v>6</v>
      </c>
      <c r="H86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65" s="57">
        <v>32.374059000000003</v>
      </c>
      <c r="J865" s="34">
        <v>2.7306319999999999</v>
      </c>
      <c r="K865" s="34">
        <f t="shared" si="109"/>
        <v>35.104691000000003</v>
      </c>
      <c r="L865" s="67">
        <f t="shared" si="106"/>
        <v>1.2873202943022768E-3</v>
      </c>
      <c r="M865" s="34">
        <v>85.305179999999993</v>
      </c>
      <c r="N865" s="79">
        <f t="shared" si="107"/>
        <v>1.5975284106252024E-3</v>
      </c>
      <c r="O865" s="80">
        <v>5186</v>
      </c>
      <c r="P865" s="68">
        <f>Table14[[#This Row],[Customer Regisered on MB]]/$O$1</f>
        <v>1.7560499238288797E-3</v>
      </c>
      <c r="Q865" s="194">
        <v>62</v>
      </c>
      <c r="R865" s="107">
        <v>387</v>
      </c>
      <c r="S865" s="107">
        <v>7</v>
      </c>
      <c r="T865" s="107">
        <v>19</v>
      </c>
      <c r="U865" s="195">
        <v>2</v>
      </c>
      <c r="V865" s="16">
        <f>SUM(Table14[[#This Row],[MB Registration]:[Standalone upsell + Rnwl]])</f>
        <v>477</v>
      </c>
      <c r="W865" s="8">
        <v>485</v>
      </c>
      <c r="X865" s="9">
        <f t="shared" si="110"/>
        <v>-1.6771488469601747E-2</v>
      </c>
      <c r="Y865" s="8">
        <f t="shared" si="111"/>
        <v>-8</v>
      </c>
      <c r="Z865" s="42" t="str">
        <f t="shared" si="112"/>
        <v>D. 240-500</v>
      </c>
      <c r="AA865" s="197">
        <v>485</v>
      </c>
      <c r="AB865" s="85">
        <f>IFERROR(Table14[[#This Row],[Phone number available]]/Table14[[#This Row],[Distinct leads]],0)</f>
        <v>1</v>
      </c>
      <c r="AC865" s="84">
        <v>299</v>
      </c>
      <c r="AD865" s="100">
        <f>IFERROR(Table14[[#This Row],[Email available]]/Table14[[#This Row],[Distinct leads]],0)</f>
        <v>0.61649484536082477</v>
      </c>
      <c r="AE865" s="81">
        <v>32</v>
      </c>
      <c r="AF865" s="102">
        <f>IFERROR(Table14[[#This Row],[HNI (as per customer segmentation)]]/Table14[[#This Row],[Phone number available]],0)</f>
        <v>6.5979381443298971E-2</v>
      </c>
      <c r="AG865" s="18">
        <v>312</v>
      </c>
      <c r="AH865" s="9">
        <f>IFERROR(Table14[[#This Row],[MB Registered]]/Table14[[#This Row],[Phone number available]],0)</f>
        <v>0.64329896907216499</v>
      </c>
      <c r="AI865" s="18">
        <v>172</v>
      </c>
      <c r="AJ865" s="9">
        <f>IFERROR(Table14[[#This Row],[IB Registered]]/Table14[[#This Row],[Phone number available]],0)</f>
        <v>0.35463917525773198</v>
      </c>
      <c r="AK865" s="18">
        <v>365</v>
      </c>
      <c r="AL865" s="9">
        <f>IFERROR(Table14[[#This Row],[MB Eligible]]/Table14[[#This Row],[Phone number available]],0)</f>
        <v>0.75257731958762886</v>
      </c>
      <c r="AM865" s="18">
        <v>264</v>
      </c>
      <c r="AN865" s="82">
        <f>IFERROR(Table14[[#This Row],[IB Eligible]]/Table14[[#This Row],[Phone number available]],0)</f>
        <v>0.54432989690721645</v>
      </c>
      <c r="AO865" s="98">
        <f>Table14[[#This Row],[Phone number available]]/$AT$2</f>
        <v>0.84201388888888884</v>
      </c>
    </row>
    <row r="866" spans="1:41" x14ac:dyDescent="0.35">
      <c r="A866" s="11">
        <v>949</v>
      </c>
      <c r="B866" s="5" t="s">
        <v>179</v>
      </c>
      <c r="C866" s="5" t="s">
        <v>175</v>
      </c>
      <c r="D866" s="5" t="s">
        <v>1194</v>
      </c>
      <c r="E866" s="6">
        <v>42021</v>
      </c>
      <c r="F866" s="7">
        <f t="shared" ca="1" si="108"/>
        <v>10</v>
      </c>
      <c r="G866" s="5">
        <v>5</v>
      </c>
      <c r="H866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66" s="57">
        <v>3.2155109999999998</v>
      </c>
      <c r="J866" s="34">
        <v>1.1299999999999999</v>
      </c>
      <c r="K866" s="34">
        <f t="shared" si="109"/>
        <v>4.3455110000000001</v>
      </c>
      <c r="L866" s="67">
        <f t="shared" si="106"/>
        <v>1.5935375985545012E-4</v>
      </c>
      <c r="M866" s="34">
        <v>4.8722120000000002</v>
      </c>
      <c r="N866" s="79">
        <f t="shared" si="107"/>
        <v>9.1242959602090285E-5</v>
      </c>
      <c r="O866" s="80">
        <v>1095</v>
      </c>
      <c r="P866" s="68">
        <f>Table14[[#This Row],[Customer Regisered on MB]]/$O$1</f>
        <v>3.7078184855237625E-4</v>
      </c>
      <c r="Q866" s="194">
        <v>11</v>
      </c>
      <c r="R866" s="107">
        <v>20</v>
      </c>
      <c r="S866" s="107">
        <v>2</v>
      </c>
      <c r="T866" s="107">
        <v>0</v>
      </c>
      <c r="U866" s="195">
        <v>0</v>
      </c>
      <c r="V866" s="16">
        <f>SUM(Table14[[#This Row],[MB Registration]:[Standalone upsell + Rnwl]])</f>
        <v>33</v>
      </c>
      <c r="W866" s="8">
        <v>34</v>
      </c>
      <c r="X866" s="9">
        <f t="shared" si="110"/>
        <v>-3.0303030303030276E-2</v>
      </c>
      <c r="Y866" s="8">
        <f t="shared" si="111"/>
        <v>-1</v>
      </c>
      <c r="Z866" s="42" t="str">
        <f t="shared" si="112"/>
        <v>A. Below 50</v>
      </c>
      <c r="AA866" s="197">
        <v>34</v>
      </c>
      <c r="AB866" s="85">
        <f>IFERROR(Table14[[#This Row],[Phone number available]]/Table14[[#This Row],[Distinct leads]],0)</f>
        <v>1</v>
      </c>
      <c r="AC866" s="84">
        <v>19</v>
      </c>
      <c r="AD866" s="100">
        <f>IFERROR(Table14[[#This Row],[Email available]]/Table14[[#This Row],[Distinct leads]],0)</f>
        <v>0.55882352941176472</v>
      </c>
      <c r="AE866" s="81">
        <v>6</v>
      </c>
      <c r="AF866" s="102">
        <f>IFERROR(Table14[[#This Row],[HNI (as per customer segmentation)]]/Table14[[#This Row],[Phone number available]],0)</f>
        <v>0.17647058823529413</v>
      </c>
      <c r="AG866" s="18">
        <v>20</v>
      </c>
      <c r="AH866" s="9">
        <f>IFERROR(Table14[[#This Row],[MB Registered]]/Table14[[#This Row],[Phone number available]],0)</f>
        <v>0.58823529411764708</v>
      </c>
      <c r="AI866" s="18">
        <v>8</v>
      </c>
      <c r="AJ866" s="9">
        <f>IFERROR(Table14[[#This Row],[IB Registered]]/Table14[[#This Row],[Phone number available]],0)</f>
        <v>0.23529411764705882</v>
      </c>
      <c r="AK866" s="18">
        <v>27</v>
      </c>
      <c r="AL866" s="9">
        <f>IFERROR(Table14[[#This Row],[MB Eligible]]/Table14[[#This Row],[Phone number available]],0)</f>
        <v>0.79411764705882348</v>
      </c>
      <c r="AM866" s="18">
        <v>17</v>
      </c>
      <c r="AN866" s="82">
        <f>IFERROR(Table14[[#This Row],[IB Eligible]]/Table14[[#This Row],[Phone number available]],0)</f>
        <v>0.5</v>
      </c>
      <c r="AO866" s="98">
        <f>Table14[[#This Row],[Phone number available]]/$AT$2</f>
        <v>5.9027777777777776E-2</v>
      </c>
    </row>
    <row r="867" spans="1:41" x14ac:dyDescent="0.35">
      <c r="A867" s="11">
        <v>951</v>
      </c>
      <c r="B867" s="5" t="s">
        <v>184</v>
      </c>
      <c r="C867" s="5" t="s">
        <v>343</v>
      </c>
      <c r="D867" s="5" t="s">
        <v>1196</v>
      </c>
      <c r="E867" s="6">
        <v>42166</v>
      </c>
      <c r="F867" s="7">
        <f t="shared" ca="1" si="108"/>
        <v>9</v>
      </c>
      <c r="G867" s="5">
        <v>4</v>
      </c>
      <c r="H867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67" s="57">
        <v>12.552573000000001</v>
      </c>
      <c r="J867" s="34">
        <v>0.99231000000000003</v>
      </c>
      <c r="K867" s="34">
        <f t="shared" si="109"/>
        <v>13.544883</v>
      </c>
      <c r="L867" s="67">
        <f t="shared" ref="L867:L898" si="113">K867/$K$1</f>
        <v>4.9670292696351909E-4</v>
      </c>
      <c r="M867" s="34">
        <v>11.614881</v>
      </c>
      <c r="N867" s="79">
        <f t="shared" ref="N867:N898" si="114">M867/$M$1</f>
        <v>2.1751436880539804E-4</v>
      </c>
      <c r="O867" s="80">
        <v>2811</v>
      </c>
      <c r="P867" s="68">
        <f>Table14[[#This Row],[Customer Regisered on MB]]/$O$1</f>
        <v>9.518427180645933E-4</v>
      </c>
      <c r="Q867" s="194">
        <v>133</v>
      </c>
      <c r="R867" s="107">
        <v>76</v>
      </c>
      <c r="S867" s="107">
        <v>6</v>
      </c>
      <c r="T867" s="107">
        <v>2</v>
      </c>
      <c r="U867" s="195">
        <v>0</v>
      </c>
      <c r="V867" s="16">
        <f>SUM(Table14[[#This Row],[MB Registration]:[Standalone upsell + Rnwl]])</f>
        <v>217</v>
      </c>
      <c r="W867" s="8">
        <v>220</v>
      </c>
      <c r="X867" s="9">
        <f t="shared" si="110"/>
        <v>-1.3824884792626779E-2</v>
      </c>
      <c r="Y867" s="8">
        <f t="shared" si="111"/>
        <v>-3</v>
      </c>
      <c r="Z867" s="42" t="str">
        <f t="shared" si="112"/>
        <v>C. 100-250</v>
      </c>
      <c r="AA867" s="197">
        <v>220</v>
      </c>
      <c r="AB867" s="85">
        <f>IFERROR(Table14[[#This Row],[Phone number available]]/Table14[[#This Row],[Distinct leads]],0)</f>
        <v>1</v>
      </c>
      <c r="AC867" s="84">
        <v>49</v>
      </c>
      <c r="AD867" s="100">
        <f>IFERROR(Table14[[#This Row],[Email available]]/Table14[[#This Row],[Distinct leads]],0)</f>
        <v>0.22272727272727272</v>
      </c>
      <c r="AE867" s="81">
        <v>4</v>
      </c>
      <c r="AF867" s="102">
        <f>IFERROR(Table14[[#This Row],[HNI (as per customer segmentation)]]/Table14[[#This Row],[Phone number available]],0)</f>
        <v>1.8181818181818181E-2</v>
      </c>
      <c r="AG867" s="18">
        <v>58</v>
      </c>
      <c r="AH867" s="9">
        <f>IFERROR(Table14[[#This Row],[MB Registered]]/Table14[[#This Row],[Phone number available]],0)</f>
        <v>0.26363636363636361</v>
      </c>
      <c r="AI867" s="18">
        <v>12</v>
      </c>
      <c r="AJ867" s="9">
        <f>IFERROR(Table14[[#This Row],[IB Registered]]/Table14[[#This Row],[Phone number available]],0)</f>
        <v>5.4545454545454543E-2</v>
      </c>
      <c r="AK867" s="18">
        <v>203</v>
      </c>
      <c r="AL867" s="9">
        <f>IFERROR(Table14[[#This Row],[MB Eligible]]/Table14[[#This Row],[Phone number available]],0)</f>
        <v>0.92272727272727273</v>
      </c>
      <c r="AM867" s="18">
        <v>47</v>
      </c>
      <c r="AN867" s="82">
        <f>IFERROR(Table14[[#This Row],[IB Eligible]]/Table14[[#This Row],[Phone number available]],0)</f>
        <v>0.21363636363636362</v>
      </c>
      <c r="AO867" s="98">
        <f>Table14[[#This Row],[Phone number available]]/$AT$2</f>
        <v>0.38194444444444442</v>
      </c>
    </row>
    <row r="868" spans="1:41" x14ac:dyDescent="0.35">
      <c r="A868" s="11">
        <v>952</v>
      </c>
      <c r="B868" s="5" t="s">
        <v>312</v>
      </c>
      <c r="C868" s="5" t="s">
        <v>340</v>
      </c>
      <c r="D868" s="5" t="s">
        <v>1197</v>
      </c>
      <c r="E868" s="6">
        <v>42080</v>
      </c>
      <c r="F868" s="7">
        <f t="shared" ca="1" si="108"/>
        <v>10</v>
      </c>
      <c r="G868" s="5">
        <v>6</v>
      </c>
      <c r="H86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68" s="57">
        <v>40.946491000000002</v>
      </c>
      <c r="J868" s="34">
        <v>3.0747279999999999</v>
      </c>
      <c r="K868" s="34">
        <f t="shared" si="109"/>
        <v>44.021219000000002</v>
      </c>
      <c r="L868" s="67">
        <f t="shared" si="113"/>
        <v>1.6142973199400894E-3</v>
      </c>
      <c r="M868" s="34">
        <v>38.740276000000001</v>
      </c>
      <c r="N868" s="79">
        <f t="shared" si="114"/>
        <v>7.2549746153119518E-4</v>
      </c>
      <c r="O868" s="80">
        <v>4632</v>
      </c>
      <c r="P868" s="68">
        <f>Table14[[#This Row],[Customer Regisered on MB]]/$O$1</f>
        <v>1.5684580114105997E-3</v>
      </c>
      <c r="Q868" s="194">
        <v>445</v>
      </c>
      <c r="R868" s="107">
        <v>176</v>
      </c>
      <c r="S868" s="107">
        <v>9</v>
      </c>
      <c r="T868" s="107">
        <v>5</v>
      </c>
      <c r="U868" s="195">
        <v>0</v>
      </c>
      <c r="V868" s="16">
        <f>SUM(Table14[[#This Row],[MB Registration]:[Standalone upsell + Rnwl]])</f>
        <v>635</v>
      </c>
      <c r="W868" s="8">
        <v>649</v>
      </c>
      <c r="X868" s="9">
        <f t="shared" si="110"/>
        <v>-2.2047244094488105E-2</v>
      </c>
      <c r="Y868" s="8">
        <f t="shared" si="111"/>
        <v>-14</v>
      </c>
      <c r="Z868" s="42" t="str">
        <f t="shared" si="112"/>
        <v>E. 500-750</v>
      </c>
      <c r="AA868" s="197">
        <v>649</v>
      </c>
      <c r="AB868" s="85">
        <f>IFERROR(Table14[[#This Row],[Phone number available]]/Table14[[#This Row],[Distinct leads]],0)</f>
        <v>1</v>
      </c>
      <c r="AC868" s="84">
        <v>211</v>
      </c>
      <c r="AD868" s="100">
        <f>IFERROR(Table14[[#This Row],[Email available]]/Table14[[#This Row],[Distinct leads]],0)</f>
        <v>0.32511556240369799</v>
      </c>
      <c r="AE868" s="81">
        <v>35</v>
      </c>
      <c r="AF868" s="102">
        <f>IFERROR(Table14[[#This Row],[HNI (as per customer segmentation)]]/Table14[[#This Row],[Phone number available]],0)</f>
        <v>5.3929121725731895E-2</v>
      </c>
      <c r="AG868" s="18">
        <v>122</v>
      </c>
      <c r="AH868" s="9">
        <f>IFERROR(Table14[[#This Row],[MB Registered]]/Table14[[#This Row],[Phone number available]],0)</f>
        <v>0.18798151001540833</v>
      </c>
      <c r="AI868" s="18">
        <v>103</v>
      </c>
      <c r="AJ868" s="9">
        <f>IFERROR(Table14[[#This Row],[IB Registered]]/Table14[[#This Row],[Phone number available]],0)</f>
        <v>0.15870570107858242</v>
      </c>
      <c r="AK868" s="18">
        <v>592</v>
      </c>
      <c r="AL868" s="9">
        <f>IFERROR(Table14[[#This Row],[MB Eligible]]/Table14[[#This Row],[Phone number available]],0)</f>
        <v>0.91217257318952238</v>
      </c>
      <c r="AM868" s="18">
        <v>219</v>
      </c>
      <c r="AN868" s="82">
        <f>IFERROR(Table14[[#This Row],[IB Eligible]]/Table14[[#This Row],[Phone number available]],0)</f>
        <v>0.33744221879815101</v>
      </c>
      <c r="AO868" s="98">
        <f>Table14[[#This Row],[Phone number available]]/$AT$2</f>
        <v>1.1267361111111112</v>
      </c>
    </row>
    <row r="869" spans="1:41" x14ac:dyDescent="0.35">
      <c r="A869" s="11">
        <v>953</v>
      </c>
      <c r="B869" s="5" t="s">
        <v>190</v>
      </c>
      <c r="C869" s="5" t="s">
        <v>343</v>
      </c>
      <c r="D869" s="5" t="s">
        <v>1198</v>
      </c>
      <c r="E869" s="6">
        <v>42221</v>
      </c>
      <c r="F869" s="7">
        <f t="shared" ca="1" si="108"/>
        <v>9</v>
      </c>
      <c r="G869" s="5">
        <v>4</v>
      </c>
      <c r="H869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69" s="57">
        <v>13.149955</v>
      </c>
      <c r="J869" s="34">
        <v>1.5160659999999999</v>
      </c>
      <c r="K869" s="34">
        <f t="shared" si="109"/>
        <v>14.666021000000001</v>
      </c>
      <c r="L869" s="67">
        <f t="shared" si="113"/>
        <v>5.3781605626334586E-4</v>
      </c>
      <c r="M869" s="34">
        <v>5.6963699999999999</v>
      </c>
      <c r="N869" s="79">
        <f t="shared" si="114"/>
        <v>1.0667714331571758E-4</v>
      </c>
      <c r="O869" s="80">
        <v>3868</v>
      </c>
      <c r="P869" s="68">
        <f>Table14[[#This Row],[Customer Regisered on MB]]/$O$1</f>
        <v>1.3097572513247409E-3</v>
      </c>
      <c r="Q869" s="194">
        <v>48</v>
      </c>
      <c r="R869" s="107">
        <v>26</v>
      </c>
      <c r="S869" s="107">
        <v>2</v>
      </c>
      <c r="T869" s="107">
        <v>2</v>
      </c>
      <c r="U869" s="195">
        <v>0</v>
      </c>
      <c r="V869" s="16">
        <f>SUM(Table14[[#This Row],[MB Registration]:[Standalone upsell + Rnwl]])</f>
        <v>78</v>
      </c>
      <c r="W869" s="8">
        <v>85</v>
      </c>
      <c r="X869" s="9">
        <f t="shared" si="110"/>
        <v>-8.9743589743589647E-2</v>
      </c>
      <c r="Y869" s="8">
        <f t="shared" si="111"/>
        <v>-7</v>
      </c>
      <c r="Z869" s="42" t="str">
        <f t="shared" si="112"/>
        <v>B. 50-100</v>
      </c>
      <c r="AA869" s="197">
        <v>85</v>
      </c>
      <c r="AB869" s="85">
        <f>IFERROR(Table14[[#This Row],[Phone number available]]/Table14[[#This Row],[Distinct leads]],0)</f>
        <v>1</v>
      </c>
      <c r="AC869" s="84">
        <v>7</v>
      </c>
      <c r="AD869" s="100">
        <f>IFERROR(Table14[[#This Row],[Email available]]/Table14[[#This Row],[Distinct leads]],0)</f>
        <v>8.2352941176470587E-2</v>
      </c>
      <c r="AE869" s="81">
        <v>6</v>
      </c>
      <c r="AF869" s="102">
        <f>IFERROR(Table14[[#This Row],[HNI (as per customer segmentation)]]/Table14[[#This Row],[Phone number available]],0)</f>
        <v>7.0588235294117646E-2</v>
      </c>
      <c r="AG869" s="18">
        <v>24</v>
      </c>
      <c r="AH869" s="9">
        <f>IFERROR(Table14[[#This Row],[MB Registered]]/Table14[[#This Row],[Phone number available]],0)</f>
        <v>0.28235294117647058</v>
      </c>
      <c r="AI869" s="18">
        <v>9</v>
      </c>
      <c r="AJ869" s="9">
        <f>IFERROR(Table14[[#This Row],[IB Registered]]/Table14[[#This Row],[Phone number available]],0)</f>
        <v>0.10588235294117647</v>
      </c>
      <c r="AK869" s="18">
        <v>71</v>
      </c>
      <c r="AL869" s="9">
        <f>IFERROR(Table14[[#This Row],[MB Eligible]]/Table14[[#This Row],[Phone number available]],0)</f>
        <v>0.83529411764705885</v>
      </c>
      <c r="AM869" s="18">
        <v>11</v>
      </c>
      <c r="AN869" s="82">
        <f>IFERROR(Table14[[#This Row],[IB Eligible]]/Table14[[#This Row],[Phone number available]],0)</f>
        <v>0.12941176470588237</v>
      </c>
      <c r="AO869" s="98">
        <f>Table14[[#This Row],[Phone number available]]/$AT$2</f>
        <v>0.14756944444444445</v>
      </c>
    </row>
    <row r="870" spans="1:41" x14ac:dyDescent="0.35">
      <c r="A870" s="11">
        <v>954</v>
      </c>
      <c r="B870" s="5" t="s">
        <v>312</v>
      </c>
      <c r="C870" s="5" t="s">
        <v>340</v>
      </c>
      <c r="D870" s="5" t="s">
        <v>1199</v>
      </c>
      <c r="E870" s="6">
        <v>42276</v>
      </c>
      <c r="F870" s="7">
        <f t="shared" ca="1" si="108"/>
        <v>9</v>
      </c>
      <c r="G870" s="5">
        <v>7</v>
      </c>
      <c r="H87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70" s="57">
        <v>44.369884999999996</v>
      </c>
      <c r="J870" s="34">
        <v>9.8178660000000004</v>
      </c>
      <c r="K870" s="34">
        <f t="shared" si="109"/>
        <v>54.187750999999999</v>
      </c>
      <c r="L870" s="67">
        <f t="shared" si="113"/>
        <v>1.9871131059065149E-3</v>
      </c>
      <c r="M870" s="34">
        <v>43.200451999999999</v>
      </c>
      <c r="N870" s="79">
        <f t="shared" si="114"/>
        <v>8.0902413454669875E-4</v>
      </c>
      <c r="O870" s="80">
        <v>7118</v>
      </c>
      <c r="P870" s="68">
        <f>Table14[[#This Row],[Customer Regisered on MB]]/$O$1</f>
        <v>2.4102513223706063E-3</v>
      </c>
      <c r="Q870" s="194">
        <v>125</v>
      </c>
      <c r="R870" s="107">
        <v>255</v>
      </c>
      <c r="S870" s="107">
        <v>17</v>
      </c>
      <c r="T870" s="107">
        <v>13</v>
      </c>
      <c r="U870" s="195">
        <v>0</v>
      </c>
      <c r="V870" s="16">
        <f>SUM(Table14[[#This Row],[MB Registration]:[Standalone upsell + Rnwl]])</f>
        <v>410</v>
      </c>
      <c r="W870" s="8">
        <v>433</v>
      </c>
      <c r="X870" s="9">
        <f t="shared" si="110"/>
        <v>-5.6097560975609806E-2</v>
      </c>
      <c r="Y870" s="8">
        <f t="shared" si="111"/>
        <v>-23</v>
      </c>
      <c r="Z870" s="42" t="str">
        <f t="shared" si="112"/>
        <v>D. 240-500</v>
      </c>
      <c r="AA870" s="197">
        <v>433</v>
      </c>
      <c r="AB870" s="85">
        <f>IFERROR(Table14[[#This Row],[Phone number available]]/Table14[[#This Row],[Distinct leads]],0)</f>
        <v>1</v>
      </c>
      <c r="AC870" s="84">
        <v>238</v>
      </c>
      <c r="AD870" s="100">
        <f>IFERROR(Table14[[#This Row],[Email available]]/Table14[[#This Row],[Distinct leads]],0)</f>
        <v>0.54965357967667439</v>
      </c>
      <c r="AE870" s="81">
        <v>33</v>
      </c>
      <c r="AF870" s="102">
        <f>IFERROR(Table14[[#This Row],[HNI (as per customer segmentation)]]/Table14[[#This Row],[Phone number available]],0)</f>
        <v>7.6212471131639717E-2</v>
      </c>
      <c r="AG870" s="18">
        <v>250</v>
      </c>
      <c r="AH870" s="9">
        <f>IFERROR(Table14[[#This Row],[MB Registered]]/Table14[[#This Row],[Phone number available]],0)</f>
        <v>0.57736720554272514</v>
      </c>
      <c r="AI870" s="18">
        <v>136</v>
      </c>
      <c r="AJ870" s="9">
        <f>IFERROR(Table14[[#This Row],[IB Registered]]/Table14[[#This Row],[Phone number available]],0)</f>
        <v>0.31408775981524251</v>
      </c>
      <c r="AK870" s="18">
        <v>373</v>
      </c>
      <c r="AL870" s="9">
        <f>IFERROR(Table14[[#This Row],[MB Eligible]]/Table14[[#This Row],[Phone number available]],0)</f>
        <v>0.86143187066974591</v>
      </c>
      <c r="AM870" s="18">
        <v>238</v>
      </c>
      <c r="AN870" s="82">
        <f>IFERROR(Table14[[#This Row],[IB Eligible]]/Table14[[#This Row],[Phone number available]],0)</f>
        <v>0.54965357967667439</v>
      </c>
      <c r="AO870" s="98">
        <f>Table14[[#This Row],[Phone number available]]/$AT$2</f>
        <v>0.75173611111111116</v>
      </c>
    </row>
    <row r="871" spans="1:41" x14ac:dyDescent="0.35">
      <c r="A871" s="11">
        <v>955</v>
      </c>
      <c r="B871" s="5" t="s">
        <v>312</v>
      </c>
      <c r="C871" s="5" t="s">
        <v>340</v>
      </c>
      <c r="D871" s="5" t="s">
        <v>1200</v>
      </c>
      <c r="E871" s="6">
        <v>42394</v>
      </c>
      <c r="F871" s="7">
        <f t="shared" ca="1" si="108"/>
        <v>9</v>
      </c>
      <c r="G871" s="5">
        <v>7</v>
      </c>
      <c r="H87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71" s="57">
        <v>38.313676000000001</v>
      </c>
      <c r="J871" s="34">
        <v>5.3714510000000004</v>
      </c>
      <c r="K871" s="34">
        <f t="shared" si="109"/>
        <v>43.685127000000001</v>
      </c>
      <c r="L871" s="67">
        <f t="shared" si="113"/>
        <v>1.6019725268703357E-3</v>
      </c>
      <c r="M871" s="34">
        <v>74.036911000000003</v>
      </c>
      <c r="N871" s="79">
        <f t="shared" si="114"/>
        <v>1.3865051191197251E-3</v>
      </c>
      <c r="O871" s="80">
        <v>5037</v>
      </c>
      <c r="P871" s="68">
        <f>Table14[[#This Row],[Customer Regisered on MB]]/$O$1</f>
        <v>1.7055965033409308E-3</v>
      </c>
      <c r="Q871" s="194">
        <v>110</v>
      </c>
      <c r="R871" s="107">
        <v>307</v>
      </c>
      <c r="S871" s="107">
        <v>12</v>
      </c>
      <c r="T871" s="107">
        <v>8</v>
      </c>
      <c r="U871" s="195">
        <v>0</v>
      </c>
      <c r="V871" s="16">
        <f>SUM(Table14[[#This Row],[MB Registration]:[Standalone upsell + Rnwl]])</f>
        <v>437</v>
      </c>
      <c r="W871" s="8">
        <v>447</v>
      </c>
      <c r="X871" s="9">
        <f t="shared" si="110"/>
        <v>-2.2883295194507935E-2</v>
      </c>
      <c r="Y871" s="8">
        <f t="shared" si="111"/>
        <v>-10</v>
      </c>
      <c r="Z871" s="42" t="str">
        <f t="shared" si="112"/>
        <v>D. 240-500</v>
      </c>
      <c r="AA871" s="197">
        <v>447</v>
      </c>
      <c r="AB871" s="85">
        <f>IFERROR(Table14[[#This Row],[Phone number available]]/Table14[[#This Row],[Distinct leads]],0)</f>
        <v>1</v>
      </c>
      <c r="AC871" s="84">
        <v>289</v>
      </c>
      <c r="AD871" s="100">
        <f>IFERROR(Table14[[#This Row],[Email available]]/Table14[[#This Row],[Distinct leads]],0)</f>
        <v>0.6465324384787472</v>
      </c>
      <c r="AE871" s="81">
        <v>25</v>
      </c>
      <c r="AF871" s="102">
        <f>IFERROR(Table14[[#This Row],[HNI (as per customer segmentation)]]/Table14[[#This Row],[Phone number available]],0)</f>
        <v>5.5928411633109618E-2</v>
      </c>
      <c r="AG871" s="18">
        <v>222</v>
      </c>
      <c r="AH871" s="9">
        <f>IFERROR(Table14[[#This Row],[MB Registered]]/Table14[[#This Row],[Phone number available]],0)</f>
        <v>0.49664429530201343</v>
      </c>
      <c r="AI871" s="18">
        <v>192</v>
      </c>
      <c r="AJ871" s="9">
        <f>IFERROR(Table14[[#This Row],[IB Registered]]/Table14[[#This Row],[Phone number available]],0)</f>
        <v>0.42953020134228187</v>
      </c>
      <c r="AK871" s="18">
        <v>331</v>
      </c>
      <c r="AL871" s="9">
        <f>IFERROR(Table14[[#This Row],[MB Eligible]]/Table14[[#This Row],[Phone number available]],0)</f>
        <v>0.74049217002237133</v>
      </c>
      <c r="AM871" s="18">
        <v>260</v>
      </c>
      <c r="AN871" s="82">
        <f>IFERROR(Table14[[#This Row],[IB Eligible]]/Table14[[#This Row],[Phone number available]],0)</f>
        <v>0.58165548098434006</v>
      </c>
      <c r="AO871" s="98">
        <f>Table14[[#This Row],[Phone number available]]/$AT$2</f>
        <v>0.77604166666666663</v>
      </c>
    </row>
    <row r="872" spans="1:41" x14ac:dyDescent="0.35">
      <c r="A872" s="11">
        <v>956</v>
      </c>
      <c r="B872" s="5" t="s">
        <v>312</v>
      </c>
      <c r="C872" s="5" t="s">
        <v>340</v>
      </c>
      <c r="D872" s="5" t="s">
        <v>1201</v>
      </c>
      <c r="E872" s="6">
        <v>42438</v>
      </c>
      <c r="F872" s="7">
        <f t="shared" ca="1" si="108"/>
        <v>9</v>
      </c>
      <c r="G872" s="5">
        <v>7</v>
      </c>
      <c r="H87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72" s="57">
        <v>44.753562000000002</v>
      </c>
      <c r="J872" s="34">
        <v>15.573677</v>
      </c>
      <c r="K872" s="34">
        <f t="shared" si="109"/>
        <v>60.327239000000006</v>
      </c>
      <c r="L872" s="67">
        <f t="shared" si="113"/>
        <v>2.2122536006348491E-3</v>
      </c>
      <c r="M872" s="34">
        <v>36.714852</v>
      </c>
      <c r="N872" s="79">
        <f t="shared" si="114"/>
        <v>6.8756691166819582E-4</v>
      </c>
      <c r="O872" s="80">
        <v>7004</v>
      </c>
      <c r="P872" s="68">
        <f>Table14[[#This Row],[Customer Regisered on MB]]/$O$1</f>
        <v>2.3716493764939207E-3</v>
      </c>
      <c r="Q872" s="194">
        <v>352</v>
      </c>
      <c r="R872" s="107">
        <v>238</v>
      </c>
      <c r="S872" s="107">
        <v>47</v>
      </c>
      <c r="T872" s="107">
        <v>10</v>
      </c>
      <c r="U872" s="195">
        <v>0</v>
      </c>
      <c r="V872" s="16">
        <f>SUM(Table14[[#This Row],[MB Registration]:[Standalone upsell + Rnwl]])</f>
        <v>647</v>
      </c>
      <c r="W872" s="8">
        <v>663</v>
      </c>
      <c r="X872" s="9">
        <f t="shared" si="110"/>
        <v>-2.472952086553315E-2</v>
      </c>
      <c r="Y872" s="8">
        <f t="shared" si="111"/>
        <v>-16</v>
      </c>
      <c r="Z872" s="42" t="str">
        <f t="shared" si="112"/>
        <v>E. 500-750</v>
      </c>
      <c r="AA872" s="197">
        <v>663</v>
      </c>
      <c r="AB872" s="85">
        <f>IFERROR(Table14[[#This Row],[Phone number available]]/Table14[[#This Row],[Distinct leads]],0)</f>
        <v>1</v>
      </c>
      <c r="AC872" s="84">
        <v>244</v>
      </c>
      <c r="AD872" s="100">
        <f>IFERROR(Table14[[#This Row],[Email available]]/Table14[[#This Row],[Distinct leads]],0)</f>
        <v>0.36802413273001511</v>
      </c>
      <c r="AE872" s="81">
        <v>50</v>
      </c>
      <c r="AF872" s="102">
        <f>IFERROR(Table14[[#This Row],[HNI (as per customer segmentation)]]/Table14[[#This Row],[Phone number available]],0)</f>
        <v>7.5414781297134234E-2</v>
      </c>
      <c r="AG872" s="18">
        <v>201</v>
      </c>
      <c r="AH872" s="9">
        <f>IFERROR(Table14[[#This Row],[MB Registered]]/Table14[[#This Row],[Phone number available]],0)</f>
        <v>0.30316742081447962</v>
      </c>
      <c r="AI872" s="18">
        <v>84</v>
      </c>
      <c r="AJ872" s="9">
        <f>IFERROR(Table14[[#This Row],[IB Registered]]/Table14[[#This Row],[Phone number available]],0)</f>
        <v>0.12669683257918551</v>
      </c>
      <c r="AK872" s="18">
        <v>588</v>
      </c>
      <c r="AL872" s="9">
        <f>IFERROR(Table14[[#This Row],[MB Eligible]]/Table14[[#This Row],[Phone number available]],0)</f>
        <v>0.8868778280542986</v>
      </c>
      <c r="AM872" s="18">
        <v>222</v>
      </c>
      <c r="AN872" s="82">
        <f>IFERROR(Table14[[#This Row],[IB Eligible]]/Table14[[#This Row],[Phone number available]],0)</f>
        <v>0.33484162895927599</v>
      </c>
      <c r="AO872" s="98">
        <f>Table14[[#This Row],[Phone number available]]/$AT$2</f>
        <v>1.1510416666666667</v>
      </c>
    </row>
    <row r="873" spans="1:41" x14ac:dyDescent="0.35">
      <c r="A873" s="11">
        <v>957</v>
      </c>
      <c r="B873" s="5" t="s">
        <v>222</v>
      </c>
      <c r="C873" s="5" t="s">
        <v>356</v>
      </c>
      <c r="D873" s="5" t="s">
        <v>1202</v>
      </c>
      <c r="E873" s="6">
        <v>42473</v>
      </c>
      <c r="F873" s="7">
        <f t="shared" ca="1" si="108"/>
        <v>9</v>
      </c>
      <c r="G873" s="5">
        <v>6</v>
      </c>
      <c r="H87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73" s="57">
        <v>18.385631</v>
      </c>
      <c r="J873" s="34">
        <v>4.4793060000000002</v>
      </c>
      <c r="K873" s="34">
        <f t="shared" si="109"/>
        <v>22.864937000000001</v>
      </c>
      <c r="L873" s="67">
        <f t="shared" si="113"/>
        <v>8.3847761052911751E-4</v>
      </c>
      <c r="M873" s="34">
        <v>36.177486000000002</v>
      </c>
      <c r="N873" s="79">
        <f t="shared" si="114"/>
        <v>6.7750354327832758E-4</v>
      </c>
      <c r="O873" s="80">
        <v>4835</v>
      </c>
      <c r="P873" s="68">
        <f>Table14[[#This Row],[Customer Regisered on MB]]/$O$1</f>
        <v>1.637196564155926E-3</v>
      </c>
      <c r="Q873" s="194">
        <v>129</v>
      </c>
      <c r="R873" s="107">
        <v>153</v>
      </c>
      <c r="S873" s="107">
        <v>18</v>
      </c>
      <c r="T873" s="107">
        <v>7</v>
      </c>
      <c r="U873" s="195">
        <v>0</v>
      </c>
      <c r="V873" s="16">
        <f>SUM(Table14[[#This Row],[MB Registration]:[Standalone upsell + Rnwl]])</f>
        <v>307</v>
      </c>
      <c r="W873" s="8">
        <v>311</v>
      </c>
      <c r="X873" s="9">
        <f t="shared" si="110"/>
        <v>-1.3029315960912058E-2</v>
      </c>
      <c r="Y873" s="8">
        <f t="shared" si="111"/>
        <v>-4</v>
      </c>
      <c r="Z873" s="42" t="str">
        <f t="shared" si="112"/>
        <v>D. 240-500</v>
      </c>
      <c r="AA873" s="197">
        <v>311</v>
      </c>
      <c r="AB873" s="85">
        <f>IFERROR(Table14[[#This Row],[Phone number available]]/Table14[[#This Row],[Distinct leads]],0)</f>
        <v>1</v>
      </c>
      <c r="AC873" s="84">
        <v>108</v>
      </c>
      <c r="AD873" s="100">
        <f>IFERROR(Table14[[#This Row],[Email available]]/Table14[[#This Row],[Distinct leads]],0)</f>
        <v>0.34726688102893893</v>
      </c>
      <c r="AE873" s="81">
        <v>15</v>
      </c>
      <c r="AF873" s="102">
        <f>IFERROR(Table14[[#This Row],[HNI (as per customer segmentation)]]/Table14[[#This Row],[Phone number available]],0)</f>
        <v>4.8231511254019289E-2</v>
      </c>
      <c r="AG873" s="18">
        <v>130</v>
      </c>
      <c r="AH873" s="9">
        <f>IFERROR(Table14[[#This Row],[MB Registered]]/Table14[[#This Row],[Phone number available]],0)</f>
        <v>0.41800643086816719</v>
      </c>
      <c r="AI873" s="18">
        <v>39</v>
      </c>
      <c r="AJ873" s="9">
        <f>IFERROR(Table14[[#This Row],[IB Registered]]/Table14[[#This Row],[Phone number available]],0)</f>
        <v>0.12540192926045016</v>
      </c>
      <c r="AK873" s="18">
        <v>275</v>
      </c>
      <c r="AL873" s="9">
        <f>IFERROR(Table14[[#This Row],[MB Eligible]]/Table14[[#This Row],[Phone number available]],0)</f>
        <v>0.88424437299035374</v>
      </c>
      <c r="AM873" s="18">
        <v>114</v>
      </c>
      <c r="AN873" s="82">
        <f>IFERROR(Table14[[#This Row],[IB Eligible]]/Table14[[#This Row],[Phone number available]],0)</f>
        <v>0.36655948553054662</v>
      </c>
      <c r="AO873" s="98">
        <f>Table14[[#This Row],[Phone number available]]/$AT$2</f>
        <v>0.53993055555555558</v>
      </c>
    </row>
    <row r="874" spans="1:41" x14ac:dyDescent="0.35">
      <c r="A874" s="11">
        <v>958</v>
      </c>
      <c r="B874" s="5" t="s">
        <v>181</v>
      </c>
      <c r="C874" s="5" t="s">
        <v>356</v>
      </c>
      <c r="D874" s="5" t="s">
        <v>1203</v>
      </c>
      <c r="E874" s="6">
        <v>42494</v>
      </c>
      <c r="F874" s="7">
        <f t="shared" ca="1" si="108"/>
        <v>9</v>
      </c>
      <c r="G874" s="5">
        <v>4</v>
      </c>
      <c r="H874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74" s="57">
        <v>13.511369</v>
      </c>
      <c r="J874" s="34">
        <v>3.6382279999999998</v>
      </c>
      <c r="K874" s="34">
        <f t="shared" si="109"/>
        <v>17.149597</v>
      </c>
      <c r="L874" s="67">
        <f t="shared" si="113"/>
        <v>6.2889100084103971E-4</v>
      </c>
      <c r="M874" s="34">
        <v>38.024222999999999</v>
      </c>
      <c r="N874" s="79">
        <f t="shared" si="114"/>
        <v>7.1208778334971303E-4</v>
      </c>
      <c r="O874" s="80">
        <v>2494</v>
      </c>
      <c r="P874" s="68">
        <f>Table14[[#This Row],[Customer Regisered on MB]]/$O$1</f>
        <v>8.4450221944258109E-4</v>
      </c>
      <c r="Q874" s="194">
        <v>52</v>
      </c>
      <c r="R874" s="107">
        <v>184</v>
      </c>
      <c r="S874" s="107">
        <v>12</v>
      </c>
      <c r="T874" s="107">
        <v>9</v>
      </c>
      <c r="U874" s="195">
        <v>0</v>
      </c>
      <c r="V874" s="16">
        <f>SUM(Table14[[#This Row],[MB Registration]:[Standalone upsell + Rnwl]])</f>
        <v>257</v>
      </c>
      <c r="W874" s="8">
        <v>250</v>
      </c>
      <c r="X874" s="9">
        <f t="shared" si="110"/>
        <v>2.7237354085603127E-2</v>
      </c>
      <c r="Y874" s="8">
        <f t="shared" si="111"/>
        <v>7</v>
      </c>
      <c r="Z874" s="42" t="str">
        <f t="shared" si="112"/>
        <v>D. 240-500</v>
      </c>
      <c r="AA874" s="197">
        <v>250</v>
      </c>
      <c r="AB874" s="85">
        <f>IFERROR(Table14[[#This Row],[Phone number available]]/Table14[[#This Row],[Distinct leads]],0)</f>
        <v>1</v>
      </c>
      <c r="AC874" s="84">
        <v>120</v>
      </c>
      <c r="AD874" s="100">
        <f>IFERROR(Table14[[#This Row],[Email available]]/Table14[[#This Row],[Distinct leads]],0)</f>
        <v>0.48</v>
      </c>
      <c r="AE874" s="81">
        <v>9</v>
      </c>
      <c r="AF874" s="102">
        <f>IFERROR(Table14[[#This Row],[HNI (as per customer segmentation)]]/Table14[[#This Row],[Phone number available]],0)</f>
        <v>3.5999999999999997E-2</v>
      </c>
      <c r="AG874" s="18">
        <v>125</v>
      </c>
      <c r="AH874" s="9">
        <f>IFERROR(Table14[[#This Row],[MB Registered]]/Table14[[#This Row],[Phone number available]],0)</f>
        <v>0.5</v>
      </c>
      <c r="AI874" s="18">
        <v>29</v>
      </c>
      <c r="AJ874" s="9">
        <f>IFERROR(Table14[[#This Row],[IB Registered]]/Table14[[#This Row],[Phone number available]],0)</f>
        <v>0.11600000000000001</v>
      </c>
      <c r="AK874" s="18">
        <v>199</v>
      </c>
      <c r="AL874" s="9">
        <f>IFERROR(Table14[[#This Row],[MB Eligible]]/Table14[[#This Row],[Phone number available]],0)</f>
        <v>0.79600000000000004</v>
      </c>
      <c r="AM874" s="18">
        <v>108</v>
      </c>
      <c r="AN874" s="82">
        <f>IFERROR(Table14[[#This Row],[IB Eligible]]/Table14[[#This Row],[Phone number available]],0)</f>
        <v>0.432</v>
      </c>
      <c r="AO874" s="98">
        <f>Table14[[#This Row],[Phone number available]]/$AT$2</f>
        <v>0.43402777777777779</v>
      </c>
    </row>
    <row r="875" spans="1:41" x14ac:dyDescent="0.35">
      <c r="A875" s="11">
        <v>959</v>
      </c>
      <c r="B875" s="5" t="s">
        <v>312</v>
      </c>
      <c r="C875" s="5" t="s">
        <v>340</v>
      </c>
      <c r="D875" s="5" t="s">
        <v>1204</v>
      </c>
      <c r="E875" s="6">
        <v>42822</v>
      </c>
      <c r="F875" s="7">
        <f t="shared" ca="1" si="108"/>
        <v>8</v>
      </c>
      <c r="G875" s="5">
        <v>5</v>
      </c>
      <c r="H87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75" s="57">
        <v>22.940999999999999</v>
      </c>
      <c r="J875" s="34">
        <v>5.3310760000000004</v>
      </c>
      <c r="K875" s="34">
        <f t="shared" si="109"/>
        <v>28.272075999999998</v>
      </c>
      <c r="L875" s="67">
        <f t="shared" si="113"/>
        <v>1.0367622149659807E-3</v>
      </c>
      <c r="M875" s="34">
        <v>29.718768000000001</v>
      </c>
      <c r="N875" s="79">
        <f t="shared" si="114"/>
        <v>5.5654974538215773E-4</v>
      </c>
      <c r="O875" s="80">
        <v>4866</v>
      </c>
      <c r="P875" s="68">
        <f>Table14[[#This Row],[Customer Regisered on MB]]/$O$1</f>
        <v>1.6476935845259021E-3</v>
      </c>
      <c r="Q875" s="194">
        <v>92</v>
      </c>
      <c r="R875" s="107">
        <v>190</v>
      </c>
      <c r="S875" s="107">
        <v>10</v>
      </c>
      <c r="T875" s="107">
        <v>6</v>
      </c>
      <c r="U875" s="195">
        <v>0</v>
      </c>
      <c r="V875" s="16">
        <f>SUM(Table14[[#This Row],[MB Registration]:[Standalone upsell + Rnwl]])</f>
        <v>298</v>
      </c>
      <c r="W875" s="8">
        <v>307</v>
      </c>
      <c r="X875" s="9">
        <f t="shared" si="110"/>
        <v>-3.0201342281879207E-2</v>
      </c>
      <c r="Y875" s="8">
        <f t="shared" si="111"/>
        <v>-9</v>
      </c>
      <c r="Z875" s="42" t="str">
        <f t="shared" si="112"/>
        <v>D. 240-500</v>
      </c>
      <c r="AA875" s="197">
        <v>307</v>
      </c>
      <c r="AB875" s="85">
        <f>IFERROR(Table14[[#This Row],[Phone number available]]/Table14[[#This Row],[Distinct leads]],0)</f>
        <v>1</v>
      </c>
      <c r="AC875" s="84">
        <v>139</v>
      </c>
      <c r="AD875" s="100">
        <f>IFERROR(Table14[[#This Row],[Email available]]/Table14[[#This Row],[Distinct leads]],0)</f>
        <v>0.45276872964169379</v>
      </c>
      <c r="AE875" s="81">
        <v>15</v>
      </c>
      <c r="AF875" s="102">
        <f>IFERROR(Table14[[#This Row],[HNI (as per customer segmentation)]]/Table14[[#This Row],[Phone number available]],0)</f>
        <v>4.8859934853420196E-2</v>
      </c>
      <c r="AG875" s="18">
        <v>163</v>
      </c>
      <c r="AH875" s="9">
        <f>IFERROR(Table14[[#This Row],[MB Registered]]/Table14[[#This Row],[Phone number available]],0)</f>
        <v>0.53094462540716614</v>
      </c>
      <c r="AI875" s="18">
        <v>81</v>
      </c>
      <c r="AJ875" s="9">
        <f>IFERROR(Table14[[#This Row],[IB Registered]]/Table14[[#This Row],[Phone number available]],0)</f>
        <v>0.26384364820846906</v>
      </c>
      <c r="AK875" s="18">
        <v>258</v>
      </c>
      <c r="AL875" s="9">
        <f>IFERROR(Table14[[#This Row],[MB Eligible]]/Table14[[#This Row],[Phone number available]],0)</f>
        <v>0.8403908794788274</v>
      </c>
      <c r="AM875" s="18">
        <v>135</v>
      </c>
      <c r="AN875" s="82">
        <f>IFERROR(Table14[[#This Row],[IB Eligible]]/Table14[[#This Row],[Phone number available]],0)</f>
        <v>0.43973941368078173</v>
      </c>
      <c r="AO875" s="98">
        <f>Table14[[#This Row],[Phone number available]]/$AT$2</f>
        <v>0.53298611111111116</v>
      </c>
    </row>
    <row r="876" spans="1:41" x14ac:dyDescent="0.35">
      <c r="A876" s="11">
        <v>960</v>
      </c>
      <c r="B876" s="5" t="s">
        <v>179</v>
      </c>
      <c r="C876" s="5" t="s">
        <v>343</v>
      </c>
      <c r="D876" s="5" t="s">
        <v>1205</v>
      </c>
      <c r="E876" s="6">
        <v>42803</v>
      </c>
      <c r="F876" s="7">
        <f t="shared" ca="1" si="108"/>
        <v>8</v>
      </c>
      <c r="G876" s="5">
        <v>3</v>
      </c>
      <c r="H876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76" s="57">
        <v>3.607011</v>
      </c>
      <c r="J876" s="34">
        <v>6.5844E-2</v>
      </c>
      <c r="K876" s="34">
        <f t="shared" si="109"/>
        <v>3.6728549999999998</v>
      </c>
      <c r="L876" s="67">
        <f t="shared" si="113"/>
        <v>1.3468686505543057E-4</v>
      </c>
      <c r="M876" s="34">
        <v>2.9819469999999999</v>
      </c>
      <c r="N876" s="79">
        <f t="shared" si="114"/>
        <v>5.5843561334476887E-5</v>
      </c>
      <c r="O876" s="80">
        <v>688</v>
      </c>
      <c r="P876" s="68">
        <f>Table14[[#This Row],[Customer Regisered on MB]]/$O$1</f>
        <v>2.3296612950140169E-4</v>
      </c>
      <c r="Q876" s="194">
        <v>11</v>
      </c>
      <c r="R876" s="107">
        <v>31</v>
      </c>
      <c r="S876" s="107">
        <v>3</v>
      </c>
      <c r="T876" s="107">
        <v>4</v>
      </c>
      <c r="U876" s="195">
        <v>0</v>
      </c>
      <c r="V876" s="16">
        <f>SUM(Table14[[#This Row],[MB Registration]:[Standalone upsell + Rnwl]])</f>
        <v>49</v>
      </c>
      <c r="W876" s="8">
        <v>47</v>
      </c>
      <c r="X876" s="9">
        <f t="shared" si="110"/>
        <v>4.081632653061229E-2</v>
      </c>
      <c r="Y876" s="8">
        <f t="shared" si="111"/>
        <v>2</v>
      </c>
      <c r="Z876" s="42" t="str">
        <f t="shared" si="112"/>
        <v>A. Below 50</v>
      </c>
      <c r="AA876" s="197">
        <v>47</v>
      </c>
      <c r="AB876" s="85">
        <f>IFERROR(Table14[[#This Row],[Phone number available]]/Table14[[#This Row],[Distinct leads]],0)</f>
        <v>1</v>
      </c>
      <c r="AC876" s="84">
        <v>8</v>
      </c>
      <c r="AD876" s="100">
        <f>IFERROR(Table14[[#This Row],[Email available]]/Table14[[#This Row],[Distinct leads]],0)</f>
        <v>0.1702127659574468</v>
      </c>
      <c r="AE876" s="81">
        <v>0</v>
      </c>
      <c r="AF876" s="102">
        <f>IFERROR(Table14[[#This Row],[HNI (as per customer segmentation)]]/Table14[[#This Row],[Phone number available]],0)</f>
        <v>0</v>
      </c>
      <c r="AG876" s="18">
        <v>20</v>
      </c>
      <c r="AH876" s="9">
        <f>IFERROR(Table14[[#This Row],[MB Registered]]/Table14[[#This Row],[Phone number available]],0)</f>
        <v>0.42553191489361702</v>
      </c>
      <c r="AI876" s="18">
        <v>6</v>
      </c>
      <c r="AJ876" s="9">
        <f>IFERROR(Table14[[#This Row],[IB Registered]]/Table14[[#This Row],[Phone number available]],0)</f>
        <v>0.1276595744680851</v>
      </c>
      <c r="AK876" s="18">
        <v>37</v>
      </c>
      <c r="AL876" s="9">
        <f>IFERROR(Table14[[#This Row],[MB Eligible]]/Table14[[#This Row],[Phone number available]],0)</f>
        <v>0.78723404255319152</v>
      </c>
      <c r="AM876" s="18">
        <v>11</v>
      </c>
      <c r="AN876" s="82">
        <f>IFERROR(Table14[[#This Row],[IB Eligible]]/Table14[[#This Row],[Phone number available]],0)</f>
        <v>0.23404255319148937</v>
      </c>
      <c r="AO876" s="98">
        <f>Table14[[#This Row],[Phone number available]]/$AT$2</f>
        <v>8.1597222222222224E-2</v>
      </c>
    </row>
    <row r="877" spans="1:41" x14ac:dyDescent="0.35">
      <c r="A877" s="11">
        <v>962</v>
      </c>
      <c r="B877" s="5" t="s">
        <v>312</v>
      </c>
      <c r="C877" s="5" t="s">
        <v>340</v>
      </c>
      <c r="D877" s="5" t="s">
        <v>1206</v>
      </c>
      <c r="E877" s="6">
        <v>42817</v>
      </c>
      <c r="F877" s="7">
        <f t="shared" ca="1" si="108"/>
        <v>8</v>
      </c>
      <c r="G877" s="5">
        <v>7</v>
      </c>
      <c r="H87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77" s="57">
        <v>33.432077999999997</v>
      </c>
      <c r="J877" s="34">
        <v>2.919184</v>
      </c>
      <c r="K877" s="34">
        <f t="shared" si="109"/>
        <v>36.351261999999998</v>
      </c>
      <c r="L877" s="67">
        <f t="shared" si="113"/>
        <v>1.3330331634623749E-3</v>
      </c>
      <c r="M877" s="34">
        <v>78.820486000000002</v>
      </c>
      <c r="N877" s="79">
        <f t="shared" si="114"/>
        <v>1.4760881546031089E-3</v>
      </c>
      <c r="O877" s="80">
        <v>6624</v>
      </c>
      <c r="P877" s="68">
        <f>Table14[[#This Row],[Customer Regisered on MB]]/$O$1</f>
        <v>2.242976223571635E-3</v>
      </c>
      <c r="Q877" s="194">
        <v>114</v>
      </c>
      <c r="R877" s="107">
        <v>412</v>
      </c>
      <c r="S877" s="107">
        <v>12</v>
      </c>
      <c r="T877" s="107">
        <v>16</v>
      </c>
      <c r="U877" s="195">
        <v>2</v>
      </c>
      <c r="V877" s="16">
        <f>SUM(Table14[[#This Row],[MB Registration]:[Standalone upsell + Rnwl]])</f>
        <v>556</v>
      </c>
      <c r="W877" s="8">
        <v>557</v>
      </c>
      <c r="X877" s="9">
        <f t="shared" si="110"/>
        <v>-1.7985611510791255E-3</v>
      </c>
      <c r="Y877" s="8">
        <f t="shared" si="111"/>
        <v>-1</v>
      </c>
      <c r="Z877" s="42" t="str">
        <f t="shared" si="112"/>
        <v>E. 500-750</v>
      </c>
      <c r="AA877" s="197">
        <v>557</v>
      </c>
      <c r="AB877" s="85">
        <f>IFERROR(Table14[[#This Row],[Phone number available]]/Table14[[#This Row],[Distinct leads]],0)</f>
        <v>1</v>
      </c>
      <c r="AC877" s="84">
        <v>259</v>
      </c>
      <c r="AD877" s="100">
        <f>IFERROR(Table14[[#This Row],[Email available]]/Table14[[#This Row],[Distinct leads]],0)</f>
        <v>0.4649910233393178</v>
      </c>
      <c r="AE877" s="81">
        <v>24</v>
      </c>
      <c r="AF877" s="102">
        <f>IFERROR(Table14[[#This Row],[HNI (as per customer segmentation)]]/Table14[[#This Row],[Phone number available]],0)</f>
        <v>4.3087971274685818E-2</v>
      </c>
      <c r="AG877" s="18">
        <v>311</v>
      </c>
      <c r="AH877" s="9">
        <f>IFERROR(Table14[[#This Row],[MB Registered]]/Table14[[#This Row],[Phone number available]],0)</f>
        <v>0.55834829443447043</v>
      </c>
      <c r="AI877" s="18">
        <v>122</v>
      </c>
      <c r="AJ877" s="9">
        <f>IFERROR(Table14[[#This Row],[IB Registered]]/Table14[[#This Row],[Phone number available]],0)</f>
        <v>0.21903052064631956</v>
      </c>
      <c r="AK877" s="18">
        <v>449</v>
      </c>
      <c r="AL877" s="9">
        <f>IFERROR(Table14[[#This Row],[MB Eligible]]/Table14[[#This Row],[Phone number available]],0)</f>
        <v>0.80610412926391384</v>
      </c>
      <c r="AM877" s="18">
        <v>247</v>
      </c>
      <c r="AN877" s="82">
        <f>IFERROR(Table14[[#This Row],[IB Eligible]]/Table14[[#This Row],[Phone number available]],0)</f>
        <v>0.44344703770197486</v>
      </c>
      <c r="AO877" s="98">
        <f>Table14[[#This Row],[Phone number available]]/$AT$2</f>
        <v>0.96701388888888884</v>
      </c>
    </row>
    <row r="878" spans="1:41" x14ac:dyDescent="0.35">
      <c r="A878" s="11">
        <v>963</v>
      </c>
      <c r="B878" s="5" t="s">
        <v>312</v>
      </c>
      <c r="C878" s="5" t="s">
        <v>340</v>
      </c>
      <c r="D878" s="5" t="s">
        <v>1207</v>
      </c>
      <c r="E878" s="6">
        <v>42822</v>
      </c>
      <c r="F878" s="7">
        <f t="shared" ca="1" si="108"/>
        <v>8</v>
      </c>
      <c r="G878" s="5">
        <v>6</v>
      </c>
      <c r="H87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78" s="57">
        <v>17.93216</v>
      </c>
      <c r="J878" s="34">
        <v>2.7237360000000002</v>
      </c>
      <c r="K878" s="34">
        <f t="shared" si="109"/>
        <v>20.655895999999998</v>
      </c>
      <c r="L878" s="67">
        <f t="shared" si="113"/>
        <v>7.5747010898905833E-4</v>
      </c>
      <c r="M878" s="34">
        <v>21.191092999999999</v>
      </c>
      <c r="N878" s="79">
        <f t="shared" si="114"/>
        <v>3.9685014579068765E-4</v>
      </c>
      <c r="O878" s="80">
        <v>3166</v>
      </c>
      <c r="P878" s="68">
        <f>Table14[[#This Row],[Customer Regisered on MB]]/$O$1</f>
        <v>1.072050531978834E-3</v>
      </c>
      <c r="Q878" s="194">
        <v>79</v>
      </c>
      <c r="R878" s="107">
        <v>96</v>
      </c>
      <c r="S878" s="107">
        <v>4</v>
      </c>
      <c r="T878" s="107">
        <v>8</v>
      </c>
      <c r="U878" s="195">
        <v>0</v>
      </c>
      <c r="V878" s="16">
        <f>SUM(Table14[[#This Row],[MB Registration]:[Standalone upsell + Rnwl]])</f>
        <v>187</v>
      </c>
      <c r="W878" s="8">
        <v>193</v>
      </c>
      <c r="X878" s="9">
        <f t="shared" si="110"/>
        <v>-3.2085561497326109E-2</v>
      </c>
      <c r="Y878" s="8">
        <f t="shared" si="111"/>
        <v>-6</v>
      </c>
      <c r="Z878" s="42" t="str">
        <f t="shared" si="112"/>
        <v>C. 100-250</v>
      </c>
      <c r="AA878" s="197">
        <v>193</v>
      </c>
      <c r="AB878" s="85">
        <f>IFERROR(Table14[[#This Row],[Phone number available]]/Table14[[#This Row],[Distinct leads]],0)</f>
        <v>1</v>
      </c>
      <c r="AC878" s="84">
        <v>80</v>
      </c>
      <c r="AD878" s="100">
        <f>IFERROR(Table14[[#This Row],[Email available]]/Table14[[#This Row],[Distinct leads]],0)</f>
        <v>0.41450777202072536</v>
      </c>
      <c r="AE878" s="81">
        <v>28</v>
      </c>
      <c r="AF878" s="102">
        <f>IFERROR(Table14[[#This Row],[HNI (as per customer segmentation)]]/Table14[[#This Row],[Phone number available]],0)</f>
        <v>0.14507772020725387</v>
      </c>
      <c r="AG878" s="18">
        <v>81</v>
      </c>
      <c r="AH878" s="9">
        <f>IFERROR(Table14[[#This Row],[MB Registered]]/Table14[[#This Row],[Phone number available]],0)</f>
        <v>0.41968911917098445</v>
      </c>
      <c r="AI878" s="18">
        <v>56</v>
      </c>
      <c r="AJ878" s="9">
        <f>IFERROR(Table14[[#This Row],[IB Registered]]/Table14[[#This Row],[Phone number available]],0)</f>
        <v>0.29015544041450775</v>
      </c>
      <c r="AK878" s="18">
        <v>171</v>
      </c>
      <c r="AL878" s="9">
        <f>IFERROR(Table14[[#This Row],[MB Eligible]]/Table14[[#This Row],[Phone number available]],0)</f>
        <v>0.88601036269430056</v>
      </c>
      <c r="AM878" s="18">
        <v>89</v>
      </c>
      <c r="AN878" s="82">
        <f>IFERROR(Table14[[#This Row],[IB Eligible]]/Table14[[#This Row],[Phone number available]],0)</f>
        <v>0.46113989637305697</v>
      </c>
      <c r="AO878" s="98">
        <f>Table14[[#This Row],[Phone number available]]/$AT$2</f>
        <v>0.33506944444444442</v>
      </c>
    </row>
    <row r="879" spans="1:41" x14ac:dyDescent="0.35">
      <c r="A879" s="11">
        <v>964</v>
      </c>
      <c r="B879" s="5" t="s">
        <v>312</v>
      </c>
      <c r="C879" s="5" t="s">
        <v>340</v>
      </c>
      <c r="D879" s="5" t="s">
        <v>1208</v>
      </c>
      <c r="E879" s="6">
        <v>42942</v>
      </c>
      <c r="F879" s="7">
        <f t="shared" ca="1" si="108"/>
        <v>7</v>
      </c>
      <c r="G879" s="5">
        <v>5</v>
      </c>
      <c r="H87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79" s="57">
        <v>20.660882999999998</v>
      </c>
      <c r="J879" s="34">
        <v>4.1946750000000002</v>
      </c>
      <c r="K879" s="34">
        <f t="shared" si="109"/>
        <v>24.855557999999998</v>
      </c>
      <c r="L879" s="67">
        <f t="shared" si="113"/>
        <v>9.1147545607529507E-4</v>
      </c>
      <c r="M879" s="34">
        <v>33.971359</v>
      </c>
      <c r="N879" s="79">
        <f t="shared" si="114"/>
        <v>6.361889295591214E-4</v>
      </c>
      <c r="O879" s="80">
        <v>4891</v>
      </c>
      <c r="P879" s="68">
        <f>Table14[[#This Row],[Customer Regisered on MB]]/$O$1</f>
        <v>1.6561589235339473E-3</v>
      </c>
      <c r="Q879" s="194">
        <v>100</v>
      </c>
      <c r="R879" s="107">
        <v>177</v>
      </c>
      <c r="S879" s="107">
        <v>15</v>
      </c>
      <c r="T879" s="107">
        <v>14</v>
      </c>
      <c r="U879" s="195">
        <v>0</v>
      </c>
      <c r="V879" s="16">
        <f>SUM(Table14[[#This Row],[MB Registration]:[Standalone upsell + Rnwl]])</f>
        <v>306</v>
      </c>
      <c r="W879" s="8">
        <v>309</v>
      </c>
      <c r="X879" s="9">
        <f t="shared" si="110"/>
        <v>-9.8039215686274161E-3</v>
      </c>
      <c r="Y879" s="8">
        <f t="shared" si="111"/>
        <v>-3</v>
      </c>
      <c r="Z879" s="42" t="str">
        <f t="shared" si="112"/>
        <v>D. 240-500</v>
      </c>
      <c r="AA879" s="197">
        <v>309</v>
      </c>
      <c r="AB879" s="85">
        <f>IFERROR(Table14[[#This Row],[Phone number available]]/Table14[[#This Row],[Distinct leads]],0)</f>
        <v>1</v>
      </c>
      <c r="AC879" s="84">
        <v>170</v>
      </c>
      <c r="AD879" s="100">
        <f>IFERROR(Table14[[#This Row],[Email available]]/Table14[[#This Row],[Distinct leads]],0)</f>
        <v>0.55016181229773464</v>
      </c>
      <c r="AE879" s="81">
        <v>12</v>
      </c>
      <c r="AF879" s="102">
        <f>IFERROR(Table14[[#This Row],[HNI (as per customer segmentation)]]/Table14[[#This Row],[Phone number available]],0)</f>
        <v>3.8834951456310676E-2</v>
      </c>
      <c r="AG879" s="18">
        <v>155</v>
      </c>
      <c r="AH879" s="9">
        <f>IFERROR(Table14[[#This Row],[MB Registered]]/Table14[[#This Row],[Phone number available]],0)</f>
        <v>0.50161812297734631</v>
      </c>
      <c r="AI879" s="18">
        <v>55</v>
      </c>
      <c r="AJ879" s="9">
        <f>IFERROR(Table14[[#This Row],[IB Registered]]/Table14[[#This Row],[Phone number available]],0)</f>
        <v>0.17799352750809061</v>
      </c>
      <c r="AK879" s="18">
        <v>258</v>
      </c>
      <c r="AL879" s="9">
        <f>IFERROR(Table14[[#This Row],[MB Eligible]]/Table14[[#This Row],[Phone number available]],0)</f>
        <v>0.83495145631067957</v>
      </c>
      <c r="AM879" s="18">
        <v>153</v>
      </c>
      <c r="AN879" s="82">
        <f>IFERROR(Table14[[#This Row],[IB Eligible]]/Table14[[#This Row],[Phone number available]],0)</f>
        <v>0.49514563106796117</v>
      </c>
      <c r="AO879" s="98">
        <f>Table14[[#This Row],[Phone number available]]/$AT$2</f>
        <v>0.53645833333333337</v>
      </c>
    </row>
    <row r="880" spans="1:41" x14ac:dyDescent="0.35">
      <c r="A880" s="11">
        <v>965</v>
      </c>
      <c r="B880" s="5" t="s">
        <v>222</v>
      </c>
      <c r="C880" s="5" t="s">
        <v>175</v>
      </c>
      <c r="D880" s="5" t="s">
        <v>1209</v>
      </c>
      <c r="E880" s="6">
        <v>43357</v>
      </c>
      <c r="F880" s="7">
        <f t="shared" ca="1" si="108"/>
        <v>6</v>
      </c>
      <c r="G880" s="5">
        <v>4</v>
      </c>
      <c r="H880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80" s="57">
        <v>4.5682090000000004</v>
      </c>
      <c r="J880" s="34">
        <v>1.81074</v>
      </c>
      <c r="K880" s="34">
        <f t="shared" si="109"/>
        <v>6.3789490000000004</v>
      </c>
      <c r="L880" s="67">
        <f t="shared" si="113"/>
        <v>2.3392174293797983E-4</v>
      </c>
      <c r="M880" s="34">
        <v>4.5208310000000003</v>
      </c>
      <c r="N880" s="79">
        <f t="shared" si="114"/>
        <v>8.4662572215839013E-5</v>
      </c>
      <c r="O880" s="80">
        <v>3468</v>
      </c>
      <c r="P880" s="68">
        <f>Table14[[#This Row],[Customer Regisered on MB]]/$O$1</f>
        <v>1.1743118271960191E-3</v>
      </c>
      <c r="Q880" s="194">
        <v>21</v>
      </c>
      <c r="R880" s="107">
        <v>21</v>
      </c>
      <c r="S880" s="107">
        <v>9</v>
      </c>
      <c r="T880" s="107">
        <v>3</v>
      </c>
      <c r="U880" s="195">
        <v>0</v>
      </c>
      <c r="V880" s="16">
        <f>SUM(Table14[[#This Row],[MB Registration]:[Standalone upsell + Rnwl]])</f>
        <v>54</v>
      </c>
      <c r="W880" s="8">
        <v>59</v>
      </c>
      <c r="X880" s="9">
        <f t="shared" si="110"/>
        <v>-9.259259259259256E-2</v>
      </c>
      <c r="Y880" s="8">
        <f t="shared" si="111"/>
        <v>-5</v>
      </c>
      <c r="Z880" s="42" t="str">
        <f t="shared" si="112"/>
        <v>B. 50-100</v>
      </c>
      <c r="AA880" s="197">
        <v>59</v>
      </c>
      <c r="AB880" s="85">
        <f>IFERROR(Table14[[#This Row],[Phone number available]]/Table14[[#This Row],[Distinct leads]],0)</f>
        <v>1</v>
      </c>
      <c r="AC880" s="84">
        <v>20</v>
      </c>
      <c r="AD880" s="100">
        <f>IFERROR(Table14[[#This Row],[Email available]]/Table14[[#This Row],[Distinct leads]],0)</f>
        <v>0.33898305084745761</v>
      </c>
      <c r="AE880" s="81">
        <v>2</v>
      </c>
      <c r="AF880" s="102">
        <f>IFERROR(Table14[[#This Row],[HNI (as per customer segmentation)]]/Table14[[#This Row],[Phone number available]],0)</f>
        <v>3.3898305084745763E-2</v>
      </c>
      <c r="AG880" s="18">
        <v>30</v>
      </c>
      <c r="AH880" s="9">
        <f>IFERROR(Table14[[#This Row],[MB Registered]]/Table14[[#This Row],[Phone number available]],0)</f>
        <v>0.50847457627118642</v>
      </c>
      <c r="AI880" s="18">
        <v>3</v>
      </c>
      <c r="AJ880" s="9">
        <f>IFERROR(Table14[[#This Row],[IB Registered]]/Table14[[#This Row],[Phone number available]],0)</f>
        <v>5.0847457627118647E-2</v>
      </c>
      <c r="AK880" s="18">
        <v>49</v>
      </c>
      <c r="AL880" s="9">
        <f>IFERROR(Table14[[#This Row],[MB Eligible]]/Table14[[#This Row],[Phone number available]],0)</f>
        <v>0.83050847457627119</v>
      </c>
      <c r="AM880" s="18">
        <v>20</v>
      </c>
      <c r="AN880" s="82">
        <f>IFERROR(Table14[[#This Row],[IB Eligible]]/Table14[[#This Row],[Phone number available]],0)</f>
        <v>0.33898305084745761</v>
      </c>
      <c r="AO880" s="98">
        <f>Table14[[#This Row],[Phone number available]]/$AT$2</f>
        <v>0.10243055555555555</v>
      </c>
    </row>
    <row r="881" spans="1:41" x14ac:dyDescent="0.35">
      <c r="A881" s="11">
        <v>966</v>
      </c>
      <c r="B881" s="5" t="s">
        <v>312</v>
      </c>
      <c r="C881" s="5" t="s">
        <v>340</v>
      </c>
      <c r="D881" s="5" t="s">
        <v>1210</v>
      </c>
      <c r="E881" s="6">
        <v>42979</v>
      </c>
      <c r="F881" s="7">
        <f t="shared" ca="1" si="108"/>
        <v>7</v>
      </c>
      <c r="G881" s="5">
        <v>5</v>
      </c>
      <c r="H88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81" s="57">
        <v>13.744406</v>
      </c>
      <c r="J881" s="34">
        <v>2.4044539999999999</v>
      </c>
      <c r="K881" s="34">
        <f t="shared" si="109"/>
        <v>16.148859999999999</v>
      </c>
      <c r="L881" s="67">
        <f t="shared" si="113"/>
        <v>5.9219308347839496E-4</v>
      </c>
      <c r="M881" s="34">
        <v>20.224043999999999</v>
      </c>
      <c r="N881" s="79">
        <f t="shared" si="114"/>
        <v>3.7874001165854362E-4</v>
      </c>
      <c r="O881" s="80">
        <v>3498</v>
      </c>
      <c r="P881" s="68">
        <f>Table14[[#This Row],[Customer Regisered on MB]]/$O$1</f>
        <v>1.1844702340056731E-3</v>
      </c>
      <c r="Q881" s="194">
        <v>20</v>
      </c>
      <c r="R881" s="107">
        <v>116</v>
      </c>
      <c r="S881" s="107">
        <v>10</v>
      </c>
      <c r="T881" s="107">
        <v>7</v>
      </c>
      <c r="U881" s="195">
        <v>0</v>
      </c>
      <c r="V881" s="16">
        <f>SUM(Table14[[#This Row],[MB Registration]:[Standalone upsell + Rnwl]])</f>
        <v>153</v>
      </c>
      <c r="W881" s="8">
        <v>161</v>
      </c>
      <c r="X881" s="9">
        <f t="shared" si="110"/>
        <v>-5.2287581699346442E-2</v>
      </c>
      <c r="Y881" s="8">
        <f t="shared" si="111"/>
        <v>-8</v>
      </c>
      <c r="Z881" s="42" t="str">
        <f t="shared" si="112"/>
        <v>C. 100-250</v>
      </c>
      <c r="AA881" s="197">
        <v>161</v>
      </c>
      <c r="AB881" s="85">
        <f>IFERROR(Table14[[#This Row],[Phone number available]]/Table14[[#This Row],[Distinct leads]],0)</f>
        <v>1</v>
      </c>
      <c r="AC881" s="84">
        <v>100</v>
      </c>
      <c r="AD881" s="100">
        <f>IFERROR(Table14[[#This Row],[Email available]]/Table14[[#This Row],[Distinct leads]],0)</f>
        <v>0.6211180124223602</v>
      </c>
      <c r="AE881" s="81">
        <v>12</v>
      </c>
      <c r="AF881" s="102">
        <f>IFERROR(Table14[[#This Row],[HNI (as per customer segmentation)]]/Table14[[#This Row],[Phone number available]],0)</f>
        <v>7.4534161490683232E-2</v>
      </c>
      <c r="AG881" s="18">
        <v>115</v>
      </c>
      <c r="AH881" s="9">
        <f>IFERROR(Table14[[#This Row],[MB Registered]]/Table14[[#This Row],[Phone number available]],0)</f>
        <v>0.7142857142857143</v>
      </c>
      <c r="AI881" s="18">
        <v>55</v>
      </c>
      <c r="AJ881" s="9">
        <f>IFERROR(Table14[[#This Row],[IB Registered]]/Table14[[#This Row],[Phone number available]],0)</f>
        <v>0.34161490683229812</v>
      </c>
      <c r="AK881" s="18">
        <v>124</v>
      </c>
      <c r="AL881" s="9">
        <f>IFERROR(Table14[[#This Row],[MB Eligible]]/Table14[[#This Row],[Phone number available]],0)</f>
        <v>0.77018633540372672</v>
      </c>
      <c r="AM881" s="18">
        <v>91</v>
      </c>
      <c r="AN881" s="82">
        <f>IFERROR(Table14[[#This Row],[IB Eligible]]/Table14[[#This Row],[Phone number available]],0)</f>
        <v>0.56521739130434778</v>
      </c>
      <c r="AO881" s="98">
        <f>Table14[[#This Row],[Phone number available]]/$AT$2</f>
        <v>0.2795138888888889</v>
      </c>
    </row>
    <row r="882" spans="1:41" x14ac:dyDescent="0.35">
      <c r="A882" s="11">
        <v>967</v>
      </c>
      <c r="B882" s="5" t="s">
        <v>174</v>
      </c>
      <c r="C882" s="5" t="s">
        <v>343</v>
      </c>
      <c r="D882" s="5" t="s">
        <v>1211</v>
      </c>
      <c r="E882" s="6">
        <v>43061</v>
      </c>
      <c r="F882" s="7">
        <f t="shared" ca="1" si="108"/>
        <v>7</v>
      </c>
      <c r="G882" s="5">
        <v>4</v>
      </c>
      <c r="H882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82" s="57">
        <v>7.0131079999999999</v>
      </c>
      <c r="J882" s="34">
        <v>0.37184600000000001</v>
      </c>
      <c r="K882" s="34">
        <f t="shared" si="109"/>
        <v>7.3849539999999996</v>
      </c>
      <c r="L882" s="67">
        <f t="shared" si="113"/>
        <v>2.7081284255397022E-4</v>
      </c>
      <c r="M882" s="34">
        <v>12.473045000000001</v>
      </c>
      <c r="N882" s="79">
        <f t="shared" si="114"/>
        <v>2.3358539017802473E-4</v>
      </c>
      <c r="O882" s="80">
        <v>1181</v>
      </c>
      <c r="P882" s="68">
        <f>Table14[[#This Row],[Customer Regisered on MB]]/$O$1</f>
        <v>3.9990261474005145E-4</v>
      </c>
      <c r="Q882" s="194">
        <v>18</v>
      </c>
      <c r="R882" s="107">
        <v>92</v>
      </c>
      <c r="S882" s="107">
        <v>3</v>
      </c>
      <c r="T882" s="107">
        <v>5</v>
      </c>
      <c r="U882" s="195">
        <v>0</v>
      </c>
      <c r="V882" s="16">
        <f>SUM(Table14[[#This Row],[MB Registration]:[Standalone upsell + Rnwl]])</f>
        <v>118</v>
      </c>
      <c r="W882" s="8">
        <v>116</v>
      </c>
      <c r="X882" s="9">
        <f t="shared" si="110"/>
        <v>1.6949152542372836E-2</v>
      </c>
      <c r="Y882" s="8">
        <f t="shared" si="111"/>
        <v>2</v>
      </c>
      <c r="Z882" s="42" t="str">
        <f t="shared" si="112"/>
        <v>C. 100-250</v>
      </c>
      <c r="AA882" s="197">
        <v>116</v>
      </c>
      <c r="AB882" s="85">
        <f>IFERROR(Table14[[#This Row],[Phone number available]]/Table14[[#This Row],[Distinct leads]],0)</f>
        <v>1</v>
      </c>
      <c r="AC882" s="84">
        <v>33</v>
      </c>
      <c r="AD882" s="100">
        <f>IFERROR(Table14[[#This Row],[Email available]]/Table14[[#This Row],[Distinct leads]],0)</f>
        <v>0.28448275862068967</v>
      </c>
      <c r="AE882" s="81">
        <v>3</v>
      </c>
      <c r="AF882" s="102">
        <f>IFERROR(Table14[[#This Row],[HNI (as per customer segmentation)]]/Table14[[#This Row],[Phone number available]],0)</f>
        <v>2.5862068965517241E-2</v>
      </c>
      <c r="AG882" s="18">
        <v>55</v>
      </c>
      <c r="AH882" s="9">
        <f>IFERROR(Table14[[#This Row],[MB Registered]]/Table14[[#This Row],[Phone number available]],0)</f>
        <v>0.47413793103448276</v>
      </c>
      <c r="AI882" s="18">
        <v>10</v>
      </c>
      <c r="AJ882" s="9">
        <f>IFERROR(Table14[[#This Row],[IB Registered]]/Table14[[#This Row],[Phone number available]],0)</f>
        <v>8.6206896551724144E-2</v>
      </c>
      <c r="AK882" s="18">
        <v>90</v>
      </c>
      <c r="AL882" s="9">
        <f>IFERROR(Table14[[#This Row],[MB Eligible]]/Table14[[#This Row],[Phone number available]],0)</f>
        <v>0.77586206896551724</v>
      </c>
      <c r="AM882" s="18">
        <v>28</v>
      </c>
      <c r="AN882" s="82">
        <f>IFERROR(Table14[[#This Row],[IB Eligible]]/Table14[[#This Row],[Phone number available]],0)</f>
        <v>0.2413793103448276</v>
      </c>
      <c r="AO882" s="98">
        <f>Table14[[#This Row],[Phone number available]]/$AT$2</f>
        <v>0.2013888888888889</v>
      </c>
    </row>
    <row r="883" spans="1:41" x14ac:dyDescent="0.35">
      <c r="A883" s="11">
        <v>968</v>
      </c>
      <c r="B883" s="5" t="s">
        <v>312</v>
      </c>
      <c r="C883" s="5" t="s">
        <v>340</v>
      </c>
      <c r="D883" s="5" t="s">
        <v>1212</v>
      </c>
      <c r="E883" s="6">
        <v>43139</v>
      </c>
      <c r="F883" s="7">
        <f t="shared" ca="1" si="108"/>
        <v>7</v>
      </c>
      <c r="G883" s="5">
        <v>6</v>
      </c>
      <c r="H88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83" s="57">
        <v>27.509246000000001</v>
      </c>
      <c r="J883" s="34">
        <v>4.9381120000000003</v>
      </c>
      <c r="K883" s="34">
        <f t="shared" si="109"/>
        <v>32.447358000000001</v>
      </c>
      <c r="L883" s="67">
        <f t="shared" si="113"/>
        <v>1.1898735257316845E-3</v>
      </c>
      <c r="M883" s="34">
        <v>35.335146000000002</v>
      </c>
      <c r="N883" s="79">
        <f t="shared" si="114"/>
        <v>6.6172886134921102E-4</v>
      </c>
      <c r="O883" s="80">
        <v>5210</v>
      </c>
      <c r="P883" s="68">
        <f>Table14[[#This Row],[Customer Regisered on MB]]/$O$1</f>
        <v>1.7641766492766029E-3</v>
      </c>
      <c r="Q883" s="194">
        <v>164</v>
      </c>
      <c r="R883" s="107">
        <v>186</v>
      </c>
      <c r="S883" s="107">
        <v>12</v>
      </c>
      <c r="T883" s="107">
        <v>7</v>
      </c>
      <c r="U883" s="195">
        <v>0</v>
      </c>
      <c r="V883" s="16">
        <f>SUM(Table14[[#This Row],[MB Registration]:[Standalone upsell + Rnwl]])</f>
        <v>369</v>
      </c>
      <c r="W883" s="8">
        <v>382</v>
      </c>
      <c r="X883" s="9">
        <f t="shared" si="110"/>
        <v>-3.5230352303523116E-2</v>
      </c>
      <c r="Y883" s="8">
        <f t="shared" si="111"/>
        <v>-13</v>
      </c>
      <c r="Z883" s="42" t="str">
        <f t="shared" si="112"/>
        <v>D. 240-500</v>
      </c>
      <c r="AA883" s="197">
        <v>382</v>
      </c>
      <c r="AB883" s="85">
        <f>IFERROR(Table14[[#This Row],[Phone number available]]/Table14[[#This Row],[Distinct leads]],0)</f>
        <v>1</v>
      </c>
      <c r="AC883" s="84">
        <v>131</v>
      </c>
      <c r="AD883" s="100">
        <f>IFERROR(Table14[[#This Row],[Email available]]/Table14[[#This Row],[Distinct leads]],0)</f>
        <v>0.34293193717277487</v>
      </c>
      <c r="AE883" s="81">
        <v>23</v>
      </c>
      <c r="AF883" s="102">
        <f>IFERROR(Table14[[#This Row],[HNI (as per customer segmentation)]]/Table14[[#This Row],[Phone number available]],0)</f>
        <v>6.0209424083769635E-2</v>
      </c>
      <c r="AG883" s="18">
        <v>147</v>
      </c>
      <c r="AH883" s="9">
        <f>IFERROR(Table14[[#This Row],[MB Registered]]/Table14[[#This Row],[Phone number available]],0)</f>
        <v>0.38481675392670156</v>
      </c>
      <c r="AI883" s="18">
        <v>58</v>
      </c>
      <c r="AJ883" s="9">
        <f>IFERROR(Table14[[#This Row],[IB Registered]]/Table14[[#This Row],[Phone number available]],0)</f>
        <v>0.15183246073298429</v>
      </c>
      <c r="AK883" s="18">
        <v>321</v>
      </c>
      <c r="AL883" s="9">
        <f>IFERROR(Table14[[#This Row],[MB Eligible]]/Table14[[#This Row],[Phone number available]],0)</f>
        <v>0.84031413612565442</v>
      </c>
      <c r="AM883" s="18">
        <v>135</v>
      </c>
      <c r="AN883" s="82">
        <f>IFERROR(Table14[[#This Row],[IB Eligible]]/Table14[[#This Row],[Phone number available]],0)</f>
        <v>0.35340314136125656</v>
      </c>
      <c r="AO883" s="98">
        <f>Table14[[#This Row],[Phone number available]]/$AT$2</f>
        <v>0.66319444444444442</v>
      </c>
    </row>
    <row r="884" spans="1:41" x14ac:dyDescent="0.35">
      <c r="A884" s="11">
        <v>969</v>
      </c>
      <c r="B884" s="5" t="s">
        <v>315</v>
      </c>
      <c r="C884" s="5" t="s">
        <v>356</v>
      </c>
      <c r="D884" s="5" t="s">
        <v>1213</v>
      </c>
      <c r="E884" s="6">
        <v>43139</v>
      </c>
      <c r="F884" s="7">
        <f t="shared" ca="1" si="108"/>
        <v>7</v>
      </c>
      <c r="G884" s="5">
        <v>3</v>
      </c>
      <c r="H884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84" s="57">
        <v>7.1858469999999999</v>
      </c>
      <c r="J884" s="34">
        <v>1.3492770000000001</v>
      </c>
      <c r="K884" s="34">
        <f t="shared" si="109"/>
        <v>8.5351239999999997</v>
      </c>
      <c r="L884" s="67">
        <f t="shared" si="113"/>
        <v>3.1299060115887146E-4</v>
      </c>
      <c r="M884" s="34">
        <v>10.385273</v>
      </c>
      <c r="N884" s="79">
        <f t="shared" si="114"/>
        <v>1.9448723594040631E-4</v>
      </c>
      <c r="O884" s="80">
        <v>2336</v>
      </c>
      <c r="P884" s="68">
        <f>Table14[[#This Row],[Customer Regisered on MB]]/$O$1</f>
        <v>7.91001276911736E-4</v>
      </c>
      <c r="Q884" s="194">
        <v>31</v>
      </c>
      <c r="R884" s="107">
        <v>98</v>
      </c>
      <c r="S884" s="107">
        <v>3</v>
      </c>
      <c r="T884" s="107">
        <v>1</v>
      </c>
      <c r="U884" s="195">
        <v>0</v>
      </c>
      <c r="V884" s="16">
        <f>SUM(Table14[[#This Row],[MB Registration]:[Standalone upsell + Rnwl]])</f>
        <v>133</v>
      </c>
      <c r="W884" s="8">
        <v>132</v>
      </c>
      <c r="X884" s="9">
        <f t="shared" si="110"/>
        <v>7.5187969924812581E-3</v>
      </c>
      <c r="Y884" s="8">
        <f t="shared" si="111"/>
        <v>1</v>
      </c>
      <c r="Z884" s="42" t="str">
        <f t="shared" si="112"/>
        <v>C. 100-250</v>
      </c>
      <c r="AA884" s="197">
        <v>132</v>
      </c>
      <c r="AB884" s="85">
        <f>IFERROR(Table14[[#This Row],[Phone number available]]/Table14[[#This Row],[Distinct leads]],0)</f>
        <v>1</v>
      </c>
      <c r="AC884" s="84">
        <v>54</v>
      </c>
      <c r="AD884" s="100">
        <f>IFERROR(Table14[[#This Row],[Email available]]/Table14[[#This Row],[Distinct leads]],0)</f>
        <v>0.40909090909090912</v>
      </c>
      <c r="AE884" s="81">
        <v>6</v>
      </c>
      <c r="AF884" s="102">
        <f>IFERROR(Table14[[#This Row],[HNI (as per customer segmentation)]]/Table14[[#This Row],[Phone number available]],0)</f>
        <v>4.5454545454545456E-2</v>
      </c>
      <c r="AG884" s="18">
        <v>77</v>
      </c>
      <c r="AH884" s="9">
        <f>IFERROR(Table14[[#This Row],[MB Registered]]/Table14[[#This Row],[Phone number available]],0)</f>
        <v>0.58333333333333337</v>
      </c>
      <c r="AI884" s="18">
        <v>18</v>
      </c>
      <c r="AJ884" s="9">
        <f>IFERROR(Table14[[#This Row],[IB Registered]]/Table14[[#This Row],[Phone number available]],0)</f>
        <v>0.13636363636363635</v>
      </c>
      <c r="AK884" s="18">
        <v>114</v>
      </c>
      <c r="AL884" s="9">
        <f>IFERROR(Table14[[#This Row],[MB Eligible]]/Table14[[#This Row],[Phone number available]],0)</f>
        <v>0.86363636363636365</v>
      </c>
      <c r="AM884" s="18">
        <v>51</v>
      </c>
      <c r="AN884" s="82">
        <f>IFERROR(Table14[[#This Row],[IB Eligible]]/Table14[[#This Row],[Phone number available]],0)</f>
        <v>0.38636363636363635</v>
      </c>
      <c r="AO884" s="98">
        <f>Table14[[#This Row],[Phone number available]]/$AT$2</f>
        <v>0.22916666666666666</v>
      </c>
    </row>
    <row r="885" spans="1:41" x14ac:dyDescent="0.35">
      <c r="A885" s="11">
        <v>970</v>
      </c>
      <c r="B885" s="5" t="s">
        <v>312</v>
      </c>
      <c r="C885" s="5" t="s">
        <v>340</v>
      </c>
      <c r="D885" s="5" t="s">
        <v>1214</v>
      </c>
      <c r="E885" s="6">
        <v>43173</v>
      </c>
      <c r="F885" s="7">
        <f t="shared" ca="1" si="108"/>
        <v>7</v>
      </c>
      <c r="G885" s="5">
        <v>6</v>
      </c>
      <c r="H885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85" s="57">
        <v>107.177063</v>
      </c>
      <c r="J885" s="34">
        <v>5.8223570000000002</v>
      </c>
      <c r="K885" s="34">
        <f t="shared" si="109"/>
        <v>112.99942</v>
      </c>
      <c r="L885" s="67">
        <f t="shared" si="113"/>
        <v>4.1437894043957419E-3</v>
      </c>
      <c r="M885" s="34">
        <v>71.980239999999995</v>
      </c>
      <c r="N885" s="79">
        <f t="shared" si="114"/>
        <v>1.3479893999827517E-3</v>
      </c>
      <c r="O885" s="80">
        <v>3473</v>
      </c>
      <c r="P885" s="68">
        <f>Table14[[#This Row],[Customer Regisered on MB]]/$O$1</f>
        <v>1.1760048949976281E-3</v>
      </c>
      <c r="Q885" s="194">
        <v>76</v>
      </c>
      <c r="R885" s="107">
        <v>229</v>
      </c>
      <c r="S885" s="107">
        <v>16</v>
      </c>
      <c r="T885" s="107">
        <v>10</v>
      </c>
      <c r="U885" s="195">
        <v>0</v>
      </c>
      <c r="V885" s="16">
        <f>SUM(Table14[[#This Row],[MB Registration]:[Standalone upsell + Rnwl]])</f>
        <v>331</v>
      </c>
      <c r="W885" s="8">
        <v>331</v>
      </c>
      <c r="X885" s="9">
        <f t="shared" si="110"/>
        <v>0</v>
      </c>
      <c r="Y885" s="8">
        <f t="shared" si="111"/>
        <v>0</v>
      </c>
      <c r="Z885" s="42" t="str">
        <f t="shared" si="112"/>
        <v>D. 240-500</v>
      </c>
      <c r="AA885" s="197">
        <v>331</v>
      </c>
      <c r="AB885" s="85">
        <f>IFERROR(Table14[[#This Row],[Phone number available]]/Table14[[#This Row],[Distinct leads]],0)</f>
        <v>1</v>
      </c>
      <c r="AC885" s="84">
        <v>160</v>
      </c>
      <c r="AD885" s="100">
        <f>IFERROR(Table14[[#This Row],[Email available]]/Table14[[#This Row],[Distinct leads]],0)</f>
        <v>0.48338368580060426</v>
      </c>
      <c r="AE885" s="81">
        <v>21</v>
      </c>
      <c r="AF885" s="102">
        <f>IFERROR(Table14[[#This Row],[HNI (as per customer segmentation)]]/Table14[[#This Row],[Phone number available]],0)</f>
        <v>6.3444108761329304E-2</v>
      </c>
      <c r="AG885" s="18">
        <v>184</v>
      </c>
      <c r="AH885" s="9">
        <f>IFERROR(Table14[[#This Row],[MB Registered]]/Table14[[#This Row],[Phone number available]],0)</f>
        <v>0.5558912386706949</v>
      </c>
      <c r="AI885" s="18">
        <v>73</v>
      </c>
      <c r="AJ885" s="9">
        <f>IFERROR(Table14[[#This Row],[IB Registered]]/Table14[[#This Row],[Phone number available]],0)</f>
        <v>0.22054380664652568</v>
      </c>
      <c r="AK885" s="18">
        <v>277</v>
      </c>
      <c r="AL885" s="9">
        <f>IFERROR(Table14[[#This Row],[MB Eligible]]/Table14[[#This Row],[Phone number available]],0)</f>
        <v>0.8368580060422961</v>
      </c>
      <c r="AM885" s="18">
        <v>157</v>
      </c>
      <c r="AN885" s="82">
        <f>IFERROR(Table14[[#This Row],[IB Eligible]]/Table14[[#This Row],[Phone number available]],0)</f>
        <v>0.47432024169184289</v>
      </c>
      <c r="AO885" s="98">
        <f>Table14[[#This Row],[Phone number available]]/$AT$2</f>
        <v>0.57465277777777779</v>
      </c>
    </row>
    <row r="886" spans="1:41" x14ac:dyDescent="0.35">
      <c r="A886" s="11">
        <v>971</v>
      </c>
      <c r="B886" s="5" t="s">
        <v>174</v>
      </c>
      <c r="C886" s="5" t="s">
        <v>343</v>
      </c>
      <c r="D886" s="5" t="s">
        <v>1215</v>
      </c>
      <c r="E886" s="6">
        <v>43153</v>
      </c>
      <c r="F886" s="7">
        <f t="shared" ca="1" si="108"/>
        <v>7</v>
      </c>
      <c r="G886" s="5">
        <v>4</v>
      </c>
      <c r="H886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86" s="57">
        <v>8.5197120000000002</v>
      </c>
      <c r="J886" s="34">
        <v>1.6928529999999999</v>
      </c>
      <c r="K886" s="34">
        <f t="shared" si="109"/>
        <v>10.212565</v>
      </c>
      <c r="L886" s="67">
        <f t="shared" si="113"/>
        <v>3.745038570879638E-4</v>
      </c>
      <c r="M886" s="34">
        <v>20.044972000000001</v>
      </c>
      <c r="N886" s="79">
        <f t="shared" si="114"/>
        <v>3.7538649188931656E-4</v>
      </c>
      <c r="O886" s="80">
        <v>1761</v>
      </c>
      <c r="P886" s="68">
        <f>Table14[[#This Row],[Customer Regisered on MB]]/$O$1</f>
        <v>5.9629847972669824E-4</v>
      </c>
      <c r="Q886" s="194">
        <v>58</v>
      </c>
      <c r="R886" s="107">
        <v>106</v>
      </c>
      <c r="S886" s="107">
        <v>6</v>
      </c>
      <c r="T886" s="107">
        <v>4</v>
      </c>
      <c r="U886" s="195">
        <v>0</v>
      </c>
      <c r="V886" s="16">
        <f>SUM(Table14[[#This Row],[MB Registration]:[Standalone upsell + Rnwl]])</f>
        <v>174</v>
      </c>
      <c r="W886" s="8">
        <v>171</v>
      </c>
      <c r="X886" s="9">
        <f t="shared" si="110"/>
        <v>1.7241379310344862E-2</v>
      </c>
      <c r="Y886" s="8">
        <f t="shared" si="111"/>
        <v>3</v>
      </c>
      <c r="Z886" s="42" t="str">
        <f t="shared" si="112"/>
        <v>C. 100-250</v>
      </c>
      <c r="AA886" s="197">
        <v>171</v>
      </c>
      <c r="AB886" s="85">
        <f>IFERROR(Table14[[#This Row],[Phone number available]]/Table14[[#This Row],[Distinct leads]],0)</f>
        <v>1</v>
      </c>
      <c r="AC886" s="84">
        <v>35</v>
      </c>
      <c r="AD886" s="100">
        <f>IFERROR(Table14[[#This Row],[Email available]]/Table14[[#This Row],[Distinct leads]],0)</f>
        <v>0.2046783625730994</v>
      </c>
      <c r="AE886" s="81">
        <v>10</v>
      </c>
      <c r="AF886" s="102">
        <f>IFERROR(Table14[[#This Row],[HNI (as per customer segmentation)]]/Table14[[#This Row],[Phone number available]],0)</f>
        <v>5.8479532163742687E-2</v>
      </c>
      <c r="AG886" s="18">
        <v>75</v>
      </c>
      <c r="AH886" s="9">
        <f>IFERROR(Table14[[#This Row],[MB Registered]]/Table14[[#This Row],[Phone number available]],0)</f>
        <v>0.43859649122807015</v>
      </c>
      <c r="AI886" s="18">
        <v>9</v>
      </c>
      <c r="AJ886" s="9">
        <f>IFERROR(Table14[[#This Row],[IB Registered]]/Table14[[#This Row],[Phone number available]],0)</f>
        <v>5.2631578947368418E-2</v>
      </c>
      <c r="AK886" s="18">
        <v>149</v>
      </c>
      <c r="AL886" s="9">
        <f>IFERROR(Table14[[#This Row],[MB Eligible]]/Table14[[#This Row],[Phone number available]],0)</f>
        <v>0.87134502923976609</v>
      </c>
      <c r="AM886" s="18">
        <v>33</v>
      </c>
      <c r="AN886" s="82">
        <f>IFERROR(Table14[[#This Row],[IB Eligible]]/Table14[[#This Row],[Phone number available]],0)</f>
        <v>0.19298245614035087</v>
      </c>
      <c r="AO886" s="98">
        <f>Table14[[#This Row],[Phone number available]]/$AT$2</f>
        <v>0.296875</v>
      </c>
    </row>
    <row r="887" spans="1:41" x14ac:dyDescent="0.35">
      <c r="A887" s="11">
        <v>972</v>
      </c>
      <c r="B887" s="5" t="s">
        <v>312</v>
      </c>
      <c r="C887" s="5" t="s">
        <v>340</v>
      </c>
      <c r="D887" s="5" t="s">
        <v>1216</v>
      </c>
      <c r="E887" s="6">
        <v>43304</v>
      </c>
      <c r="F887" s="7">
        <f t="shared" ca="1" si="108"/>
        <v>6</v>
      </c>
      <c r="G887" s="5">
        <v>5</v>
      </c>
      <c r="H887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87" s="57">
        <v>23.510580999999998</v>
      </c>
      <c r="J887" s="34">
        <v>7.1432169999999999</v>
      </c>
      <c r="K887" s="34">
        <f t="shared" si="109"/>
        <v>30.653797999999998</v>
      </c>
      <c r="L887" s="67">
        <f t="shared" si="113"/>
        <v>1.1241020826203124E-3</v>
      </c>
      <c r="M887" s="34">
        <v>44.104280000000003</v>
      </c>
      <c r="N887" s="79">
        <f t="shared" si="114"/>
        <v>8.2595031544589574E-4</v>
      </c>
      <c r="O887" s="80">
        <v>3794</v>
      </c>
      <c r="P887" s="68">
        <f>Table14[[#This Row],[Customer Regisered on MB]]/$O$1</f>
        <v>1.2846998478609273E-3</v>
      </c>
      <c r="Q887" s="194">
        <v>33</v>
      </c>
      <c r="R887" s="107">
        <v>165</v>
      </c>
      <c r="S887" s="107">
        <v>12</v>
      </c>
      <c r="T887" s="107">
        <v>10</v>
      </c>
      <c r="U887" s="195">
        <v>0</v>
      </c>
      <c r="V887" s="16">
        <f>SUM(Table14[[#This Row],[MB Registration]:[Standalone upsell + Rnwl]])</f>
        <v>220</v>
      </c>
      <c r="W887" s="8">
        <v>223</v>
      </c>
      <c r="X887" s="9">
        <f t="shared" si="110"/>
        <v>-1.3636363636363669E-2</v>
      </c>
      <c r="Y887" s="8">
        <f t="shared" si="111"/>
        <v>-3</v>
      </c>
      <c r="Z887" s="42" t="str">
        <f t="shared" si="112"/>
        <v>C. 100-250</v>
      </c>
      <c r="AA887" s="197">
        <v>223</v>
      </c>
      <c r="AB887" s="85">
        <f>IFERROR(Table14[[#This Row],[Phone number available]]/Table14[[#This Row],[Distinct leads]],0)</f>
        <v>1</v>
      </c>
      <c r="AC887" s="84">
        <v>124</v>
      </c>
      <c r="AD887" s="100">
        <f>IFERROR(Table14[[#This Row],[Email available]]/Table14[[#This Row],[Distinct leads]],0)</f>
        <v>0.55605381165919288</v>
      </c>
      <c r="AE887" s="81">
        <v>25</v>
      </c>
      <c r="AF887" s="102">
        <f>IFERROR(Table14[[#This Row],[HNI (as per customer segmentation)]]/Table14[[#This Row],[Phone number available]],0)</f>
        <v>0.11210762331838565</v>
      </c>
      <c r="AG887" s="18">
        <v>153</v>
      </c>
      <c r="AH887" s="9">
        <f>IFERROR(Table14[[#This Row],[MB Registered]]/Table14[[#This Row],[Phone number available]],0)</f>
        <v>0.68609865470852016</v>
      </c>
      <c r="AI887" s="18">
        <v>91</v>
      </c>
      <c r="AJ887" s="9">
        <f>IFERROR(Table14[[#This Row],[IB Registered]]/Table14[[#This Row],[Phone number available]],0)</f>
        <v>0.40807174887892378</v>
      </c>
      <c r="AK887" s="18">
        <v>182</v>
      </c>
      <c r="AL887" s="9">
        <f>IFERROR(Table14[[#This Row],[MB Eligible]]/Table14[[#This Row],[Phone number available]],0)</f>
        <v>0.81614349775784756</v>
      </c>
      <c r="AM887" s="18">
        <v>117</v>
      </c>
      <c r="AN887" s="82">
        <f>IFERROR(Table14[[#This Row],[IB Eligible]]/Table14[[#This Row],[Phone number available]],0)</f>
        <v>0.5246636771300448</v>
      </c>
      <c r="AO887" s="98">
        <f>Table14[[#This Row],[Phone number available]]/$AT$2</f>
        <v>0.38715277777777779</v>
      </c>
    </row>
    <row r="888" spans="1:41" x14ac:dyDescent="0.35">
      <c r="A888" s="11">
        <v>973</v>
      </c>
      <c r="B888" s="5" t="s">
        <v>312</v>
      </c>
      <c r="C888" s="5" t="s">
        <v>340</v>
      </c>
      <c r="D888" s="5" t="s">
        <v>1217</v>
      </c>
      <c r="E888" s="6">
        <v>43320</v>
      </c>
      <c r="F888" s="7">
        <f t="shared" ca="1" si="108"/>
        <v>6</v>
      </c>
      <c r="G888" s="5">
        <v>5</v>
      </c>
      <c r="H888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88" s="57">
        <v>12.547729</v>
      </c>
      <c r="J888" s="34">
        <v>2.6511309999999999</v>
      </c>
      <c r="K888" s="34">
        <f t="shared" si="109"/>
        <v>15.19886</v>
      </c>
      <c r="L888" s="67">
        <f t="shared" si="113"/>
        <v>5.5735573710815744E-4</v>
      </c>
      <c r="M888" s="34">
        <v>28.994458999999999</v>
      </c>
      <c r="N888" s="79">
        <f t="shared" si="114"/>
        <v>5.4298545531710504E-4</v>
      </c>
      <c r="O888" s="80">
        <v>4637</v>
      </c>
      <c r="P888" s="68">
        <f>Table14[[#This Row],[Customer Regisered on MB]]/$O$1</f>
        <v>1.5701510792122087E-3</v>
      </c>
      <c r="Q888" s="194">
        <v>24</v>
      </c>
      <c r="R888" s="107">
        <v>125</v>
      </c>
      <c r="S888" s="107">
        <v>12</v>
      </c>
      <c r="T888" s="107">
        <v>7</v>
      </c>
      <c r="U888" s="195">
        <v>0</v>
      </c>
      <c r="V888" s="16">
        <f>SUM(Table14[[#This Row],[MB Registration]:[Standalone upsell + Rnwl]])</f>
        <v>168</v>
      </c>
      <c r="W888" s="8">
        <v>171</v>
      </c>
      <c r="X888" s="9">
        <f t="shared" si="110"/>
        <v>-1.7857142857142794E-2</v>
      </c>
      <c r="Y888" s="8">
        <f t="shared" si="111"/>
        <v>-3</v>
      </c>
      <c r="Z888" s="42" t="str">
        <f t="shared" si="112"/>
        <v>C. 100-250</v>
      </c>
      <c r="AA888" s="197">
        <v>171</v>
      </c>
      <c r="AB888" s="85">
        <f>IFERROR(Table14[[#This Row],[Phone number available]]/Table14[[#This Row],[Distinct leads]],0)</f>
        <v>1</v>
      </c>
      <c r="AC888" s="84">
        <v>75</v>
      </c>
      <c r="AD888" s="100">
        <f>IFERROR(Table14[[#This Row],[Email available]]/Table14[[#This Row],[Distinct leads]],0)</f>
        <v>0.43859649122807015</v>
      </c>
      <c r="AE888" s="81">
        <v>13</v>
      </c>
      <c r="AF888" s="102">
        <f>IFERROR(Table14[[#This Row],[HNI (as per customer segmentation)]]/Table14[[#This Row],[Phone number available]],0)</f>
        <v>7.6023391812865493E-2</v>
      </c>
      <c r="AG888" s="18">
        <v>115</v>
      </c>
      <c r="AH888" s="9">
        <f>IFERROR(Table14[[#This Row],[MB Registered]]/Table14[[#This Row],[Phone number available]],0)</f>
        <v>0.67251461988304095</v>
      </c>
      <c r="AI888" s="18">
        <v>49</v>
      </c>
      <c r="AJ888" s="9">
        <f>IFERROR(Table14[[#This Row],[IB Registered]]/Table14[[#This Row],[Phone number available]],0)</f>
        <v>0.28654970760233917</v>
      </c>
      <c r="AK888" s="18">
        <v>141</v>
      </c>
      <c r="AL888" s="9">
        <f>IFERROR(Table14[[#This Row],[MB Eligible]]/Table14[[#This Row],[Phone number available]],0)</f>
        <v>0.82456140350877194</v>
      </c>
      <c r="AM888" s="18">
        <v>78</v>
      </c>
      <c r="AN888" s="82">
        <f>IFERROR(Table14[[#This Row],[IB Eligible]]/Table14[[#This Row],[Phone number available]],0)</f>
        <v>0.45614035087719296</v>
      </c>
      <c r="AO888" s="98">
        <f>Table14[[#This Row],[Phone number available]]/$AT$2</f>
        <v>0.296875</v>
      </c>
    </row>
    <row r="889" spans="1:41" x14ac:dyDescent="0.35">
      <c r="A889" s="11">
        <v>975</v>
      </c>
      <c r="B889" s="5" t="s">
        <v>312</v>
      </c>
      <c r="C889" s="5" t="s">
        <v>343</v>
      </c>
      <c r="D889" s="5" t="s">
        <v>1218</v>
      </c>
      <c r="E889" s="6">
        <v>43305</v>
      </c>
      <c r="F889" s="7">
        <f t="shared" ca="1" si="108"/>
        <v>6</v>
      </c>
      <c r="G889" s="5">
        <v>4</v>
      </c>
      <c r="H889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89" s="57">
        <v>6.2978459999999998</v>
      </c>
      <c r="J889" s="34">
        <v>1.8002279999999999</v>
      </c>
      <c r="K889" s="34">
        <f t="shared" si="109"/>
        <v>8.0980740000000004</v>
      </c>
      <c r="L889" s="67">
        <f t="shared" si="113"/>
        <v>2.9696358828401636E-4</v>
      </c>
      <c r="M889" s="34">
        <v>9.7798569999999998</v>
      </c>
      <c r="N889" s="79">
        <f t="shared" si="114"/>
        <v>1.8314948059838524E-4</v>
      </c>
      <c r="O889" s="80">
        <v>2253</v>
      </c>
      <c r="P889" s="68">
        <f>Table14[[#This Row],[Customer Regisered on MB]]/$O$1</f>
        <v>7.6289635140502617E-4</v>
      </c>
      <c r="Q889" s="194">
        <v>51</v>
      </c>
      <c r="R889" s="107">
        <v>42</v>
      </c>
      <c r="S889" s="107">
        <v>4</v>
      </c>
      <c r="T889" s="107">
        <v>4</v>
      </c>
      <c r="U889" s="195">
        <v>0</v>
      </c>
      <c r="V889" s="16">
        <f>SUM(Table14[[#This Row],[MB Registration]:[Standalone upsell + Rnwl]])</f>
        <v>101</v>
      </c>
      <c r="W889" s="8">
        <v>104</v>
      </c>
      <c r="X889" s="9">
        <f t="shared" si="110"/>
        <v>-2.9702970297029729E-2</v>
      </c>
      <c r="Y889" s="8">
        <f t="shared" si="111"/>
        <v>-3</v>
      </c>
      <c r="Z889" s="42" t="str">
        <f t="shared" si="112"/>
        <v>C. 100-250</v>
      </c>
      <c r="AA889" s="197">
        <v>104</v>
      </c>
      <c r="AB889" s="85">
        <f>IFERROR(Table14[[#This Row],[Phone number available]]/Table14[[#This Row],[Distinct leads]],0)</f>
        <v>1</v>
      </c>
      <c r="AC889" s="84">
        <v>47</v>
      </c>
      <c r="AD889" s="100">
        <f>IFERROR(Table14[[#This Row],[Email available]]/Table14[[#This Row],[Distinct leads]],0)</f>
        <v>0.45192307692307693</v>
      </c>
      <c r="AE889" s="81">
        <v>2</v>
      </c>
      <c r="AF889" s="102">
        <f>IFERROR(Table14[[#This Row],[HNI (as per customer segmentation)]]/Table14[[#This Row],[Phone number available]],0)</f>
        <v>1.9230769230769232E-2</v>
      </c>
      <c r="AG889" s="18">
        <v>41</v>
      </c>
      <c r="AH889" s="9">
        <f>IFERROR(Table14[[#This Row],[MB Registered]]/Table14[[#This Row],[Phone number available]],0)</f>
        <v>0.39423076923076922</v>
      </c>
      <c r="AI889" s="18">
        <v>6</v>
      </c>
      <c r="AJ889" s="9">
        <f>IFERROR(Table14[[#This Row],[IB Registered]]/Table14[[#This Row],[Phone number available]],0)</f>
        <v>5.7692307692307696E-2</v>
      </c>
      <c r="AK889" s="18">
        <v>98</v>
      </c>
      <c r="AL889" s="9">
        <f>IFERROR(Table14[[#This Row],[MB Eligible]]/Table14[[#This Row],[Phone number available]],0)</f>
        <v>0.94230769230769229</v>
      </c>
      <c r="AM889" s="18">
        <v>42</v>
      </c>
      <c r="AN889" s="82">
        <f>IFERROR(Table14[[#This Row],[IB Eligible]]/Table14[[#This Row],[Phone number available]],0)</f>
        <v>0.40384615384615385</v>
      </c>
      <c r="AO889" s="98">
        <f>Table14[[#This Row],[Phone number available]]/$AT$2</f>
        <v>0.18055555555555555</v>
      </c>
    </row>
    <row r="890" spans="1:41" x14ac:dyDescent="0.35">
      <c r="A890" s="11">
        <v>976</v>
      </c>
      <c r="B890" s="5" t="s">
        <v>312</v>
      </c>
      <c r="C890" s="5" t="s">
        <v>340</v>
      </c>
      <c r="D890" s="5" t="s">
        <v>1219</v>
      </c>
      <c r="E890" s="6">
        <v>43320</v>
      </c>
      <c r="F890" s="7">
        <f t="shared" ca="1" si="108"/>
        <v>6</v>
      </c>
      <c r="G890" s="5">
        <v>5</v>
      </c>
      <c r="H890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90" s="57">
        <v>18.33952</v>
      </c>
      <c r="J890" s="34">
        <v>2.3592819999999999</v>
      </c>
      <c r="K890" s="34">
        <f t="shared" si="109"/>
        <v>20.698802000000001</v>
      </c>
      <c r="L890" s="67">
        <f t="shared" si="113"/>
        <v>7.5904351023470208E-4</v>
      </c>
      <c r="M890" s="34">
        <v>56.898716999999998</v>
      </c>
      <c r="N890" s="79">
        <f t="shared" si="114"/>
        <v>1.0655544825721392E-3</v>
      </c>
      <c r="O890" s="80">
        <v>4189</v>
      </c>
      <c r="P890" s="68">
        <f>Table14[[#This Row],[Customer Regisered on MB]]/$O$1</f>
        <v>1.4184522041880403E-3</v>
      </c>
      <c r="Q890" s="194">
        <v>25</v>
      </c>
      <c r="R890" s="107">
        <v>318</v>
      </c>
      <c r="S890" s="107">
        <v>4</v>
      </c>
      <c r="T890" s="107">
        <v>10</v>
      </c>
      <c r="U890" s="195">
        <v>0</v>
      </c>
      <c r="V890" s="16">
        <f>SUM(Table14[[#This Row],[MB Registration]:[Standalone upsell + Rnwl]])</f>
        <v>357</v>
      </c>
      <c r="W890" s="8">
        <v>354</v>
      </c>
      <c r="X890" s="9">
        <f t="shared" si="110"/>
        <v>8.4033613445377853E-3</v>
      </c>
      <c r="Y890" s="8">
        <f t="shared" si="111"/>
        <v>3</v>
      </c>
      <c r="Z890" s="42" t="str">
        <f t="shared" si="112"/>
        <v>D. 240-500</v>
      </c>
      <c r="AA890" s="197">
        <v>354</v>
      </c>
      <c r="AB890" s="85">
        <f>IFERROR(Table14[[#This Row],[Phone number available]]/Table14[[#This Row],[Distinct leads]],0)</f>
        <v>1</v>
      </c>
      <c r="AC890" s="84">
        <v>231</v>
      </c>
      <c r="AD890" s="100">
        <f>IFERROR(Table14[[#This Row],[Email available]]/Table14[[#This Row],[Distinct leads]],0)</f>
        <v>0.65254237288135597</v>
      </c>
      <c r="AE890" s="81">
        <v>21</v>
      </c>
      <c r="AF890" s="102">
        <f>IFERROR(Table14[[#This Row],[HNI (as per customer segmentation)]]/Table14[[#This Row],[Phone number available]],0)</f>
        <v>5.9322033898305086E-2</v>
      </c>
      <c r="AG890" s="18">
        <v>218</v>
      </c>
      <c r="AH890" s="9">
        <f>IFERROR(Table14[[#This Row],[MB Registered]]/Table14[[#This Row],[Phone number available]],0)</f>
        <v>0.61581920903954801</v>
      </c>
      <c r="AI890" s="18">
        <v>124</v>
      </c>
      <c r="AJ890" s="9">
        <f>IFERROR(Table14[[#This Row],[IB Registered]]/Table14[[#This Row],[Phone number available]],0)</f>
        <v>0.35028248587570621</v>
      </c>
      <c r="AK890" s="18">
        <v>248</v>
      </c>
      <c r="AL890" s="9">
        <f>IFERROR(Table14[[#This Row],[MB Eligible]]/Table14[[#This Row],[Phone number available]],0)</f>
        <v>0.70056497175141241</v>
      </c>
      <c r="AM890" s="18">
        <v>194</v>
      </c>
      <c r="AN890" s="82">
        <f>IFERROR(Table14[[#This Row],[IB Eligible]]/Table14[[#This Row],[Phone number available]],0)</f>
        <v>0.54802259887005644</v>
      </c>
      <c r="AO890" s="98">
        <f>Table14[[#This Row],[Phone number available]]/$AT$2</f>
        <v>0.61458333333333337</v>
      </c>
    </row>
    <row r="891" spans="1:41" x14ac:dyDescent="0.35">
      <c r="A891" s="11">
        <v>977</v>
      </c>
      <c r="B891" s="5" t="s">
        <v>314</v>
      </c>
      <c r="C891" s="5" t="s">
        <v>340</v>
      </c>
      <c r="D891" s="5" t="s">
        <v>1220</v>
      </c>
      <c r="E891" s="6">
        <v>43384</v>
      </c>
      <c r="F891" s="7">
        <f t="shared" ca="1" si="108"/>
        <v>6</v>
      </c>
      <c r="G891" s="5">
        <v>6</v>
      </c>
      <c r="H891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91" s="57">
        <v>3.8745579999999999</v>
      </c>
      <c r="J891" s="34">
        <v>3.7363849999999998</v>
      </c>
      <c r="K891" s="34">
        <f t="shared" si="109"/>
        <v>7.6109429999999998</v>
      </c>
      <c r="L891" s="67">
        <f t="shared" si="113"/>
        <v>2.7910006052119505E-4</v>
      </c>
      <c r="M891" s="34">
        <v>16.202745</v>
      </c>
      <c r="N891" s="79">
        <f t="shared" si="114"/>
        <v>3.0343228239616219E-4</v>
      </c>
      <c r="O891" s="80">
        <v>3205</v>
      </c>
      <c r="P891" s="68">
        <f>Table14[[#This Row],[Customer Regisered on MB]]/$O$1</f>
        <v>1.0852564608313843E-3</v>
      </c>
      <c r="Q891" s="194">
        <v>42</v>
      </c>
      <c r="R891" s="107">
        <v>20</v>
      </c>
      <c r="S891" s="107">
        <v>7</v>
      </c>
      <c r="T891" s="107">
        <v>1</v>
      </c>
      <c r="U891" s="195">
        <v>0</v>
      </c>
      <c r="V891" s="16">
        <f>SUM(Table14[[#This Row],[MB Registration]:[Standalone upsell + Rnwl]])</f>
        <v>70</v>
      </c>
      <c r="W891" s="8">
        <v>73</v>
      </c>
      <c r="X891" s="9">
        <f t="shared" si="110"/>
        <v>-4.2857142857142927E-2</v>
      </c>
      <c r="Y891" s="8">
        <f t="shared" si="111"/>
        <v>-3</v>
      </c>
      <c r="Z891" s="42" t="str">
        <f t="shared" si="112"/>
        <v>B. 50-100</v>
      </c>
      <c r="AA891" s="197">
        <v>73</v>
      </c>
      <c r="AB891" s="85">
        <f>IFERROR(Table14[[#This Row],[Phone number available]]/Table14[[#This Row],[Distinct leads]],0)</f>
        <v>1</v>
      </c>
      <c r="AC891" s="84">
        <v>36</v>
      </c>
      <c r="AD891" s="100">
        <f>IFERROR(Table14[[#This Row],[Email available]]/Table14[[#This Row],[Distinct leads]],0)</f>
        <v>0.49315068493150682</v>
      </c>
      <c r="AE891" s="81">
        <v>5</v>
      </c>
      <c r="AF891" s="102">
        <f>IFERROR(Table14[[#This Row],[HNI (as per customer segmentation)]]/Table14[[#This Row],[Phone number available]],0)</f>
        <v>6.8493150684931503E-2</v>
      </c>
      <c r="AG891" s="18">
        <v>21</v>
      </c>
      <c r="AH891" s="9">
        <f>IFERROR(Table14[[#This Row],[MB Registered]]/Table14[[#This Row],[Phone number available]],0)</f>
        <v>0.28767123287671231</v>
      </c>
      <c r="AI891" s="18">
        <v>11</v>
      </c>
      <c r="AJ891" s="9">
        <f>IFERROR(Table14[[#This Row],[IB Registered]]/Table14[[#This Row],[Phone number available]],0)</f>
        <v>0.15068493150684931</v>
      </c>
      <c r="AK891" s="18">
        <v>64</v>
      </c>
      <c r="AL891" s="9">
        <f>IFERROR(Table14[[#This Row],[MB Eligible]]/Table14[[#This Row],[Phone number available]],0)</f>
        <v>0.87671232876712324</v>
      </c>
      <c r="AM891" s="18">
        <v>37</v>
      </c>
      <c r="AN891" s="82">
        <f>IFERROR(Table14[[#This Row],[IB Eligible]]/Table14[[#This Row],[Phone number available]],0)</f>
        <v>0.50684931506849318</v>
      </c>
      <c r="AO891" s="98">
        <f>Table14[[#This Row],[Phone number available]]/$AT$2</f>
        <v>0.1267361111111111</v>
      </c>
    </row>
    <row r="892" spans="1:41" x14ac:dyDescent="0.35">
      <c r="A892" s="11">
        <v>978</v>
      </c>
      <c r="B892" s="5" t="s">
        <v>314</v>
      </c>
      <c r="C892" s="5" t="s">
        <v>340</v>
      </c>
      <c r="D892" s="5" t="s">
        <v>1221</v>
      </c>
      <c r="E892" s="6">
        <v>43357</v>
      </c>
      <c r="F892" s="7">
        <f t="shared" ca="1" si="108"/>
        <v>6</v>
      </c>
      <c r="G892" s="5">
        <v>7</v>
      </c>
      <c r="H89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92" s="57">
        <v>5.9871239999999997</v>
      </c>
      <c r="J892" s="34">
        <v>0.99263000000000001</v>
      </c>
      <c r="K892" s="34">
        <f t="shared" si="109"/>
        <v>6.9797539999999998</v>
      </c>
      <c r="L892" s="67">
        <f t="shared" si="113"/>
        <v>2.5595379755479093E-4</v>
      </c>
      <c r="M892" s="34">
        <v>6.6309529999999999</v>
      </c>
      <c r="N892" s="79">
        <f t="shared" si="114"/>
        <v>1.2417927969931509E-4</v>
      </c>
      <c r="O892" s="80">
        <v>3796</v>
      </c>
      <c r="P892" s="68">
        <f>Table14[[#This Row],[Customer Regisered on MB]]/$O$1</f>
        <v>1.285377074981571E-3</v>
      </c>
      <c r="Q892" s="194">
        <v>21</v>
      </c>
      <c r="R892" s="107">
        <v>30</v>
      </c>
      <c r="S892" s="107">
        <v>6</v>
      </c>
      <c r="T892" s="107">
        <v>2</v>
      </c>
      <c r="U892" s="195">
        <v>0</v>
      </c>
      <c r="V892" s="16">
        <f>SUM(Table14[[#This Row],[MB Registration]:[Standalone upsell + Rnwl]])</f>
        <v>59</v>
      </c>
      <c r="W892" s="8">
        <v>63</v>
      </c>
      <c r="X892" s="9">
        <f t="shared" si="110"/>
        <v>-6.7796610169491567E-2</v>
      </c>
      <c r="Y892" s="8">
        <f t="shared" si="111"/>
        <v>-4</v>
      </c>
      <c r="Z892" s="42" t="str">
        <f t="shared" si="112"/>
        <v>B. 50-100</v>
      </c>
      <c r="AA892" s="197">
        <v>63</v>
      </c>
      <c r="AB892" s="85">
        <f>IFERROR(Table14[[#This Row],[Phone number available]]/Table14[[#This Row],[Distinct leads]],0)</f>
        <v>1</v>
      </c>
      <c r="AC892" s="84">
        <v>25</v>
      </c>
      <c r="AD892" s="100">
        <f>IFERROR(Table14[[#This Row],[Email available]]/Table14[[#This Row],[Distinct leads]],0)</f>
        <v>0.3968253968253968</v>
      </c>
      <c r="AE892" s="81">
        <v>4</v>
      </c>
      <c r="AF892" s="102">
        <f>IFERROR(Table14[[#This Row],[HNI (as per customer segmentation)]]/Table14[[#This Row],[Phone number available]],0)</f>
        <v>6.3492063492063489E-2</v>
      </c>
      <c r="AG892" s="18">
        <v>32</v>
      </c>
      <c r="AH892" s="9">
        <f>IFERROR(Table14[[#This Row],[MB Registered]]/Table14[[#This Row],[Phone number available]],0)</f>
        <v>0.50793650793650791</v>
      </c>
      <c r="AI892" s="18">
        <v>14</v>
      </c>
      <c r="AJ892" s="9">
        <f>IFERROR(Table14[[#This Row],[IB Registered]]/Table14[[#This Row],[Phone number available]],0)</f>
        <v>0.22222222222222221</v>
      </c>
      <c r="AK892" s="18">
        <v>50</v>
      </c>
      <c r="AL892" s="9">
        <f>IFERROR(Table14[[#This Row],[MB Eligible]]/Table14[[#This Row],[Phone number available]],0)</f>
        <v>0.79365079365079361</v>
      </c>
      <c r="AM892" s="18">
        <v>29</v>
      </c>
      <c r="AN892" s="82">
        <f>IFERROR(Table14[[#This Row],[IB Eligible]]/Table14[[#This Row],[Phone number available]],0)</f>
        <v>0.46031746031746029</v>
      </c>
      <c r="AO892" s="98">
        <f>Table14[[#This Row],[Phone number available]]/$AT$2</f>
        <v>0.109375</v>
      </c>
    </row>
    <row r="893" spans="1:41" x14ac:dyDescent="0.35">
      <c r="A893" s="11">
        <v>979</v>
      </c>
      <c r="B893" s="5" t="s">
        <v>312</v>
      </c>
      <c r="C893" s="5" t="s">
        <v>340</v>
      </c>
      <c r="D893" s="5" t="s">
        <v>1222</v>
      </c>
      <c r="E893" s="6">
        <v>43383</v>
      </c>
      <c r="F893" s="7">
        <f t="shared" ca="1" si="108"/>
        <v>6</v>
      </c>
      <c r="G893" s="5">
        <v>5</v>
      </c>
      <c r="H893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93" s="57">
        <v>46.523843999999997</v>
      </c>
      <c r="J893" s="34">
        <v>6.797034</v>
      </c>
      <c r="K893" s="34">
        <f t="shared" si="109"/>
        <v>53.320877999999993</v>
      </c>
      <c r="L893" s="67">
        <f t="shared" si="113"/>
        <v>1.9553241006854548E-3</v>
      </c>
      <c r="M893" s="34">
        <v>36.706541000000001</v>
      </c>
      <c r="N893" s="79">
        <f t="shared" si="114"/>
        <v>6.8741126978782345E-4</v>
      </c>
      <c r="O893" s="80">
        <v>4410</v>
      </c>
      <c r="P893" s="68">
        <f>Table14[[#This Row],[Customer Regisered on MB]]/$O$1</f>
        <v>1.493285801019159E-3</v>
      </c>
      <c r="Q893" s="194">
        <v>18</v>
      </c>
      <c r="R893" s="107">
        <v>81</v>
      </c>
      <c r="S893" s="107">
        <v>4</v>
      </c>
      <c r="T893" s="107">
        <v>3</v>
      </c>
      <c r="U893" s="195">
        <v>0</v>
      </c>
      <c r="V893" s="16">
        <f>SUM(Table14[[#This Row],[MB Registration]:[Standalone upsell + Rnwl]])</f>
        <v>106</v>
      </c>
      <c r="W893" s="8">
        <v>118</v>
      </c>
      <c r="X893" s="9">
        <f t="shared" si="110"/>
        <v>-0.1132075471698113</v>
      </c>
      <c r="Y893" s="8">
        <f t="shared" si="111"/>
        <v>-12</v>
      </c>
      <c r="Z893" s="42" t="str">
        <f t="shared" si="112"/>
        <v>C. 100-250</v>
      </c>
      <c r="AA893" s="197">
        <v>118</v>
      </c>
      <c r="AB893" s="85">
        <f>IFERROR(Table14[[#This Row],[Phone number available]]/Table14[[#This Row],[Distinct leads]],0)</f>
        <v>1</v>
      </c>
      <c r="AC893" s="84">
        <v>47</v>
      </c>
      <c r="AD893" s="100">
        <f>IFERROR(Table14[[#This Row],[Email available]]/Table14[[#This Row],[Distinct leads]],0)</f>
        <v>0.39830508474576271</v>
      </c>
      <c r="AE893" s="81">
        <v>8</v>
      </c>
      <c r="AF893" s="102">
        <f>IFERROR(Table14[[#This Row],[HNI (as per customer segmentation)]]/Table14[[#This Row],[Phone number available]],0)</f>
        <v>6.7796610169491525E-2</v>
      </c>
      <c r="AG893" s="18">
        <v>89</v>
      </c>
      <c r="AH893" s="9">
        <f>IFERROR(Table14[[#This Row],[MB Registered]]/Table14[[#This Row],[Phone number available]],0)</f>
        <v>0.75423728813559321</v>
      </c>
      <c r="AI893" s="18">
        <v>21</v>
      </c>
      <c r="AJ893" s="9">
        <f>IFERROR(Table14[[#This Row],[IB Registered]]/Table14[[#This Row],[Phone number available]],0)</f>
        <v>0.17796610169491525</v>
      </c>
      <c r="AK893" s="18">
        <v>97</v>
      </c>
      <c r="AL893" s="9">
        <f>IFERROR(Table14[[#This Row],[MB Eligible]]/Table14[[#This Row],[Phone number available]],0)</f>
        <v>0.82203389830508478</v>
      </c>
      <c r="AM893" s="18">
        <v>45</v>
      </c>
      <c r="AN893" s="82">
        <f>IFERROR(Table14[[#This Row],[IB Eligible]]/Table14[[#This Row],[Phone number available]],0)</f>
        <v>0.38135593220338981</v>
      </c>
      <c r="AO893" s="98">
        <f>Table14[[#This Row],[Phone number available]]/$AT$2</f>
        <v>0.2048611111111111</v>
      </c>
    </row>
    <row r="894" spans="1:41" x14ac:dyDescent="0.35">
      <c r="A894" s="11">
        <v>980</v>
      </c>
      <c r="B894" s="5" t="s">
        <v>312</v>
      </c>
      <c r="C894" s="5" t="s">
        <v>343</v>
      </c>
      <c r="D894" s="5" t="s">
        <v>1223</v>
      </c>
      <c r="E894" s="6">
        <v>43432</v>
      </c>
      <c r="F894" s="7">
        <f t="shared" ca="1" si="108"/>
        <v>6</v>
      </c>
      <c r="G894" s="5">
        <v>3</v>
      </c>
      <c r="H894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94" s="57">
        <v>13.892745</v>
      </c>
      <c r="J894" s="34">
        <v>3.252532</v>
      </c>
      <c r="K894" s="34">
        <f t="shared" si="109"/>
        <v>17.145277</v>
      </c>
      <c r="L894" s="67">
        <f t="shared" si="113"/>
        <v>6.2873258259228248E-4</v>
      </c>
      <c r="M894" s="34">
        <v>9.2909640000000007</v>
      </c>
      <c r="N894" s="79">
        <f t="shared" si="114"/>
        <v>1.7399387648084179E-4</v>
      </c>
      <c r="O894" s="80">
        <v>3052</v>
      </c>
      <c r="P894" s="68">
        <f>Table14[[#This Row],[Customer Regisered on MB]]/$O$1</f>
        <v>1.0334485861021481E-3</v>
      </c>
      <c r="Q894" s="194">
        <v>53</v>
      </c>
      <c r="R894" s="107">
        <v>68</v>
      </c>
      <c r="S894" s="107">
        <v>5</v>
      </c>
      <c r="T894" s="107">
        <v>0</v>
      </c>
      <c r="U894" s="195">
        <v>0</v>
      </c>
      <c r="V894" s="16">
        <f>SUM(Table14[[#This Row],[MB Registration]:[Standalone upsell + Rnwl]])</f>
        <v>126</v>
      </c>
      <c r="W894" s="8">
        <v>134</v>
      </c>
      <c r="X894" s="9">
        <f t="shared" si="110"/>
        <v>-6.3492063492063489E-2</v>
      </c>
      <c r="Y894" s="8">
        <f t="shared" si="111"/>
        <v>-8</v>
      </c>
      <c r="Z894" s="42" t="str">
        <f t="shared" si="112"/>
        <v>C. 100-250</v>
      </c>
      <c r="AA894" s="197">
        <v>134</v>
      </c>
      <c r="AB894" s="85">
        <f>IFERROR(Table14[[#This Row],[Phone number available]]/Table14[[#This Row],[Distinct leads]],0)</f>
        <v>1</v>
      </c>
      <c r="AC894" s="84">
        <v>38</v>
      </c>
      <c r="AD894" s="100">
        <f>IFERROR(Table14[[#This Row],[Email available]]/Table14[[#This Row],[Distinct leads]],0)</f>
        <v>0.28358208955223879</v>
      </c>
      <c r="AE894" s="81">
        <v>17</v>
      </c>
      <c r="AF894" s="102">
        <f>IFERROR(Table14[[#This Row],[HNI (as per customer segmentation)]]/Table14[[#This Row],[Phone number available]],0)</f>
        <v>0.12686567164179105</v>
      </c>
      <c r="AG894" s="18">
        <v>59</v>
      </c>
      <c r="AH894" s="9">
        <f>IFERROR(Table14[[#This Row],[MB Registered]]/Table14[[#This Row],[Phone number available]],0)</f>
        <v>0.44029850746268656</v>
      </c>
      <c r="AI894" s="18">
        <v>13</v>
      </c>
      <c r="AJ894" s="9">
        <f>IFERROR(Table14[[#This Row],[IB Registered]]/Table14[[#This Row],[Phone number available]],0)</f>
        <v>9.7014925373134331E-2</v>
      </c>
      <c r="AK894" s="18">
        <v>112</v>
      </c>
      <c r="AL894" s="9">
        <f>IFERROR(Table14[[#This Row],[MB Eligible]]/Table14[[#This Row],[Phone number available]],0)</f>
        <v>0.83582089552238803</v>
      </c>
      <c r="AM894" s="18">
        <v>37</v>
      </c>
      <c r="AN894" s="82">
        <f>IFERROR(Table14[[#This Row],[IB Eligible]]/Table14[[#This Row],[Phone number available]],0)</f>
        <v>0.27611940298507465</v>
      </c>
      <c r="AO894" s="98">
        <f>Table14[[#This Row],[Phone number available]]/$AT$2</f>
        <v>0.2326388888888889</v>
      </c>
    </row>
    <row r="895" spans="1:41" x14ac:dyDescent="0.35">
      <c r="A895" s="11">
        <v>981</v>
      </c>
      <c r="B895" s="5" t="s">
        <v>312</v>
      </c>
      <c r="C895" s="5" t="s">
        <v>340</v>
      </c>
      <c r="D895" s="5" t="s">
        <v>1224</v>
      </c>
      <c r="E895" s="6">
        <v>43417</v>
      </c>
      <c r="F895" s="7">
        <f t="shared" ca="1" si="108"/>
        <v>6</v>
      </c>
      <c r="G895" s="5">
        <v>2</v>
      </c>
      <c r="H895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95" s="57">
        <v>8.999625</v>
      </c>
      <c r="J895" s="34">
        <v>4.9740000000000001E-3</v>
      </c>
      <c r="K895" s="34">
        <f t="shared" si="109"/>
        <v>9.0045990000000007</v>
      </c>
      <c r="L895" s="67">
        <f t="shared" si="113"/>
        <v>3.3020666767167916E-4</v>
      </c>
      <c r="M895" s="34">
        <v>8.2293199999999995</v>
      </c>
      <c r="N895" s="79">
        <f t="shared" si="114"/>
        <v>1.5411224148552516E-4</v>
      </c>
      <c r="O895" s="80">
        <v>5988</v>
      </c>
      <c r="P895" s="68">
        <f>Table14[[#This Row],[Customer Regisered on MB]]/$O$1</f>
        <v>2.027617999206967E-3</v>
      </c>
      <c r="Q895" s="194">
        <v>111</v>
      </c>
      <c r="R895" s="107">
        <v>78</v>
      </c>
      <c r="S895" s="107">
        <v>2</v>
      </c>
      <c r="T895" s="107">
        <v>2</v>
      </c>
      <c r="U895" s="195">
        <v>0</v>
      </c>
      <c r="V895" s="16">
        <f>SUM(Table14[[#This Row],[MB Registration]:[Standalone upsell + Rnwl]])</f>
        <v>193</v>
      </c>
      <c r="W895" s="8">
        <v>198</v>
      </c>
      <c r="X895" s="9">
        <f t="shared" si="110"/>
        <v>-2.5906735751295429E-2</v>
      </c>
      <c r="Y895" s="8">
        <f t="shared" si="111"/>
        <v>-5</v>
      </c>
      <c r="Z895" s="42" t="str">
        <f t="shared" si="112"/>
        <v>C. 100-250</v>
      </c>
      <c r="AA895" s="197">
        <v>198</v>
      </c>
      <c r="AB895" s="85">
        <f>IFERROR(Table14[[#This Row],[Phone number available]]/Table14[[#This Row],[Distinct leads]],0)</f>
        <v>1</v>
      </c>
      <c r="AC895" s="84">
        <v>159</v>
      </c>
      <c r="AD895" s="100">
        <f>IFERROR(Table14[[#This Row],[Email available]]/Table14[[#This Row],[Distinct leads]],0)</f>
        <v>0.80303030303030298</v>
      </c>
      <c r="AE895" s="81">
        <v>7</v>
      </c>
      <c r="AF895" s="102">
        <f>IFERROR(Table14[[#This Row],[HNI (as per customer segmentation)]]/Table14[[#This Row],[Phone number available]],0)</f>
        <v>3.5353535353535352E-2</v>
      </c>
      <c r="AG895" s="18">
        <v>83</v>
      </c>
      <c r="AH895" s="9">
        <f>IFERROR(Table14[[#This Row],[MB Registered]]/Table14[[#This Row],[Phone number available]],0)</f>
        <v>0.41919191919191917</v>
      </c>
      <c r="AI895" s="18">
        <v>27</v>
      </c>
      <c r="AJ895" s="9">
        <f>IFERROR(Table14[[#This Row],[IB Registered]]/Table14[[#This Row],[Phone number available]],0)</f>
        <v>0.13636363636363635</v>
      </c>
      <c r="AK895" s="18">
        <v>189</v>
      </c>
      <c r="AL895" s="9">
        <f>IFERROR(Table14[[#This Row],[MB Eligible]]/Table14[[#This Row],[Phone number available]],0)</f>
        <v>0.95454545454545459</v>
      </c>
      <c r="AM895" s="18">
        <v>151</v>
      </c>
      <c r="AN895" s="82">
        <f>IFERROR(Table14[[#This Row],[IB Eligible]]/Table14[[#This Row],[Phone number available]],0)</f>
        <v>0.76262626262626265</v>
      </c>
      <c r="AO895" s="98">
        <f>Table14[[#This Row],[Phone number available]]/$AT$2</f>
        <v>0.34375</v>
      </c>
    </row>
    <row r="896" spans="1:41" x14ac:dyDescent="0.35">
      <c r="A896" s="11">
        <v>982</v>
      </c>
      <c r="B896" s="5" t="s">
        <v>311</v>
      </c>
      <c r="C896" s="5" t="s">
        <v>356</v>
      </c>
      <c r="D896" s="5" t="s">
        <v>1225</v>
      </c>
      <c r="E896" s="6">
        <v>43406</v>
      </c>
      <c r="F896" s="7">
        <f t="shared" ca="1" si="108"/>
        <v>6</v>
      </c>
      <c r="G896" s="5">
        <v>3</v>
      </c>
      <c r="H896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96" s="57">
        <v>2.6295489999999999</v>
      </c>
      <c r="J896" s="34">
        <v>1.0815619999999999</v>
      </c>
      <c r="K896" s="34">
        <f t="shared" si="109"/>
        <v>3.7111109999999998</v>
      </c>
      <c r="L896" s="67">
        <f t="shared" si="113"/>
        <v>1.3608974665831457E-4</v>
      </c>
      <c r="M896" s="34">
        <v>2.8611460000000002</v>
      </c>
      <c r="N896" s="79">
        <f t="shared" si="114"/>
        <v>5.3581295086027086E-5</v>
      </c>
      <c r="O896" s="80">
        <v>2573</v>
      </c>
      <c r="P896" s="68">
        <f>Table14[[#This Row],[Customer Regisered on MB]]/$O$1</f>
        <v>8.7125269070800369E-4</v>
      </c>
      <c r="Q896" s="194">
        <v>18</v>
      </c>
      <c r="R896" s="107">
        <v>32</v>
      </c>
      <c r="S896" s="107">
        <v>9</v>
      </c>
      <c r="T896" s="107">
        <v>1</v>
      </c>
      <c r="U896" s="195">
        <v>0</v>
      </c>
      <c r="V896" s="16">
        <f>SUM(Table14[[#This Row],[MB Registration]:[Standalone upsell + Rnwl]])</f>
        <v>60</v>
      </c>
      <c r="W896" s="8">
        <v>61</v>
      </c>
      <c r="X896" s="9">
        <f t="shared" si="110"/>
        <v>-1.6666666666666607E-2</v>
      </c>
      <c r="Y896" s="8">
        <f t="shared" si="111"/>
        <v>-1</v>
      </c>
      <c r="Z896" s="42" t="str">
        <f t="shared" si="112"/>
        <v>B. 50-100</v>
      </c>
      <c r="AA896" s="197">
        <v>61</v>
      </c>
      <c r="AB896" s="85">
        <f>IFERROR(Table14[[#This Row],[Phone number available]]/Table14[[#This Row],[Distinct leads]],0)</f>
        <v>1</v>
      </c>
      <c r="AC896" s="84">
        <v>36</v>
      </c>
      <c r="AD896" s="100">
        <f>IFERROR(Table14[[#This Row],[Email available]]/Table14[[#This Row],[Distinct leads]],0)</f>
        <v>0.5901639344262295</v>
      </c>
      <c r="AE896" s="81">
        <v>4</v>
      </c>
      <c r="AF896" s="102">
        <f>IFERROR(Table14[[#This Row],[HNI (as per customer segmentation)]]/Table14[[#This Row],[Phone number available]],0)</f>
        <v>6.5573770491803282E-2</v>
      </c>
      <c r="AG896" s="18">
        <v>35</v>
      </c>
      <c r="AH896" s="9">
        <f>IFERROR(Table14[[#This Row],[MB Registered]]/Table14[[#This Row],[Phone number available]],0)</f>
        <v>0.57377049180327866</v>
      </c>
      <c r="AI896" s="18">
        <v>12</v>
      </c>
      <c r="AJ896" s="9">
        <f>IFERROR(Table14[[#This Row],[IB Registered]]/Table14[[#This Row],[Phone number available]],0)</f>
        <v>0.19672131147540983</v>
      </c>
      <c r="AK896" s="18">
        <v>44</v>
      </c>
      <c r="AL896" s="9">
        <f>IFERROR(Table14[[#This Row],[MB Eligible]]/Table14[[#This Row],[Phone number available]],0)</f>
        <v>0.72131147540983609</v>
      </c>
      <c r="AM896" s="18">
        <v>35</v>
      </c>
      <c r="AN896" s="82">
        <f>IFERROR(Table14[[#This Row],[IB Eligible]]/Table14[[#This Row],[Phone number available]],0)</f>
        <v>0.57377049180327866</v>
      </c>
      <c r="AO896" s="98">
        <f>Table14[[#This Row],[Phone number available]]/$AT$2</f>
        <v>0.10590277777777778</v>
      </c>
    </row>
    <row r="897" spans="1:41" x14ac:dyDescent="0.35">
      <c r="A897" s="11">
        <v>983</v>
      </c>
      <c r="B897" s="5" t="s">
        <v>312</v>
      </c>
      <c r="C897" s="5" t="s">
        <v>340</v>
      </c>
      <c r="D897" s="5" t="s">
        <v>1226</v>
      </c>
      <c r="E897" s="6">
        <v>43469</v>
      </c>
      <c r="F897" s="7">
        <f t="shared" ca="1" si="108"/>
        <v>6</v>
      </c>
      <c r="G897" s="5">
        <v>3</v>
      </c>
      <c r="H897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97" s="57">
        <v>13.218629999999999</v>
      </c>
      <c r="J897" s="34">
        <v>3.666096</v>
      </c>
      <c r="K897" s="34">
        <f t="shared" si="109"/>
        <v>16.884726000000001</v>
      </c>
      <c r="L897" s="67">
        <f t="shared" si="113"/>
        <v>6.1917794529321745E-4</v>
      </c>
      <c r="M897" s="34">
        <v>32.981610000000003</v>
      </c>
      <c r="N897" s="79">
        <f t="shared" si="114"/>
        <v>6.1765368765601689E-4</v>
      </c>
      <c r="O897" s="80">
        <v>3098</v>
      </c>
      <c r="P897" s="68">
        <f>Table14[[#This Row],[Customer Regisered on MB]]/$O$1</f>
        <v>1.0490248098769513E-3</v>
      </c>
      <c r="Q897" s="194">
        <v>18</v>
      </c>
      <c r="R897" s="107">
        <v>128</v>
      </c>
      <c r="S897" s="107">
        <v>17</v>
      </c>
      <c r="T897" s="107">
        <v>3</v>
      </c>
      <c r="U897" s="195">
        <v>0</v>
      </c>
      <c r="V897" s="16">
        <f>SUM(Table14[[#This Row],[MB Registration]:[Standalone upsell + Rnwl]])</f>
        <v>166</v>
      </c>
      <c r="W897" s="8">
        <v>172</v>
      </c>
      <c r="X897" s="9">
        <f t="shared" si="110"/>
        <v>-3.6144578313253017E-2</v>
      </c>
      <c r="Y897" s="8">
        <f t="shared" si="111"/>
        <v>-6</v>
      </c>
      <c r="Z897" s="42" t="str">
        <f t="shared" si="112"/>
        <v>C. 100-250</v>
      </c>
      <c r="AA897" s="197">
        <v>172</v>
      </c>
      <c r="AB897" s="85">
        <f>IFERROR(Table14[[#This Row],[Phone number available]]/Table14[[#This Row],[Distinct leads]],0)</f>
        <v>1</v>
      </c>
      <c r="AC897" s="84">
        <v>105</v>
      </c>
      <c r="AD897" s="100">
        <f>IFERROR(Table14[[#This Row],[Email available]]/Table14[[#This Row],[Distinct leads]],0)</f>
        <v>0.61046511627906974</v>
      </c>
      <c r="AE897" s="81">
        <v>9</v>
      </c>
      <c r="AF897" s="102">
        <f>IFERROR(Table14[[#This Row],[HNI (as per customer segmentation)]]/Table14[[#This Row],[Phone number available]],0)</f>
        <v>5.232558139534884E-2</v>
      </c>
      <c r="AG897" s="18">
        <v>122</v>
      </c>
      <c r="AH897" s="9">
        <f>IFERROR(Table14[[#This Row],[MB Registered]]/Table14[[#This Row],[Phone number available]],0)</f>
        <v>0.70930232558139539</v>
      </c>
      <c r="AI897" s="18">
        <v>51</v>
      </c>
      <c r="AJ897" s="9">
        <f>IFERROR(Table14[[#This Row],[IB Registered]]/Table14[[#This Row],[Phone number available]],0)</f>
        <v>0.29651162790697677</v>
      </c>
      <c r="AK897" s="18">
        <v>132</v>
      </c>
      <c r="AL897" s="9">
        <f>IFERROR(Table14[[#This Row],[MB Eligible]]/Table14[[#This Row],[Phone number available]],0)</f>
        <v>0.76744186046511631</v>
      </c>
      <c r="AM897" s="18">
        <v>89</v>
      </c>
      <c r="AN897" s="82">
        <f>IFERROR(Table14[[#This Row],[IB Eligible]]/Table14[[#This Row],[Phone number available]],0)</f>
        <v>0.51744186046511631</v>
      </c>
      <c r="AO897" s="98">
        <f>Table14[[#This Row],[Phone number available]]/$AT$2</f>
        <v>0.2986111111111111</v>
      </c>
    </row>
    <row r="898" spans="1:41" x14ac:dyDescent="0.35">
      <c r="A898" s="11">
        <v>984</v>
      </c>
      <c r="B898" s="5" t="s">
        <v>188</v>
      </c>
      <c r="C898" s="5" t="s">
        <v>343</v>
      </c>
      <c r="D898" s="5" t="s">
        <v>1227</v>
      </c>
      <c r="E898" s="6">
        <v>43496</v>
      </c>
      <c r="F898" s="7">
        <f t="shared" ca="1" si="108"/>
        <v>6</v>
      </c>
      <c r="G898" s="5">
        <v>3</v>
      </c>
      <c r="H898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898" s="57">
        <v>5.0013779999999999</v>
      </c>
      <c r="J898" s="34">
        <v>1.7273E-2</v>
      </c>
      <c r="K898" s="34">
        <f t="shared" si="109"/>
        <v>5.0186510000000002</v>
      </c>
      <c r="L898" s="67">
        <f t="shared" si="113"/>
        <v>1.8403840336667299E-4</v>
      </c>
      <c r="M898" s="34">
        <v>6.7473510000000001</v>
      </c>
      <c r="N898" s="79">
        <f t="shared" si="114"/>
        <v>1.263590900219702E-4</v>
      </c>
      <c r="O898" s="80">
        <v>600</v>
      </c>
      <c r="P898" s="68">
        <f>Table14[[#This Row],[Customer Regisered on MB]]/$O$1</f>
        <v>2.0316813619308287E-4</v>
      </c>
      <c r="Q898" s="194">
        <v>8</v>
      </c>
      <c r="R898" s="107">
        <v>64</v>
      </c>
      <c r="S898" s="107">
        <v>0</v>
      </c>
      <c r="T898" s="107">
        <v>1</v>
      </c>
      <c r="U898" s="195">
        <v>0</v>
      </c>
      <c r="V898" s="16">
        <f>SUM(Table14[[#This Row],[MB Registration]:[Standalone upsell + Rnwl]])</f>
        <v>73</v>
      </c>
      <c r="W898" s="8">
        <v>72</v>
      </c>
      <c r="X898" s="9">
        <f t="shared" si="110"/>
        <v>1.3698630136986356E-2</v>
      </c>
      <c r="Y898" s="8">
        <f t="shared" si="111"/>
        <v>1</v>
      </c>
      <c r="Z898" s="42" t="str">
        <f t="shared" si="112"/>
        <v>B. 50-100</v>
      </c>
      <c r="AA898" s="197">
        <v>72</v>
      </c>
      <c r="AB898" s="85">
        <f>IFERROR(Table14[[#This Row],[Phone number available]]/Table14[[#This Row],[Distinct leads]],0)</f>
        <v>1</v>
      </c>
      <c r="AC898" s="84">
        <v>24</v>
      </c>
      <c r="AD898" s="100">
        <f>IFERROR(Table14[[#This Row],[Email available]]/Table14[[#This Row],[Distinct leads]],0)</f>
        <v>0.33333333333333331</v>
      </c>
      <c r="AE898" s="81">
        <v>0</v>
      </c>
      <c r="AF898" s="102">
        <f>IFERROR(Table14[[#This Row],[HNI (as per customer segmentation)]]/Table14[[#This Row],[Phone number available]],0)</f>
        <v>0</v>
      </c>
      <c r="AG898" s="18">
        <v>28</v>
      </c>
      <c r="AH898" s="9">
        <f>IFERROR(Table14[[#This Row],[MB Registered]]/Table14[[#This Row],[Phone number available]],0)</f>
        <v>0.3888888888888889</v>
      </c>
      <c r="AI898" s="18">
        <v>7</v>
      </c>
      <c r="AJ898" s="9">
        <f>IFERROR(Table14[[#This Row],[IB Registered]]/Table14[[#This Row],[Phone number available]],0)</f>
        <v>9.7222222222222224E-2</v>
      </c>
      <c r="AK898" s="18">
        <v>50</v>
      </c>
      <c r="AL898" s="9">
        <f>IFERROR(Table14[[#This Row],[MB Eligible]]/Table14[[#This Row],[Phone number available]],0)</f>
        <v>0.69444444444444442</v>
      </c>
      <c r="AM898" s="18">
        <v>20</v>
      </c>
      <c r="AN898" s="82">
        <f>IFERROR(Table14[[#This Row],[IB Eligible]]/Table14[[#This Row],[Phone number available]],0)</f>
        <v>0.27777777777777779</v>
      </c>
      <c r="AO898" s="98">
        <f>Table14[[#This Row],[Phone number available]]/$AT$2</f>
        <v>0.125</v>
      </c>
    </row>
    <row r="899" spans="1:41" x14ac:dyDescent="0.35">
      <c r="A899" s="11">
        <v>985</v>
      </c>
      <c r="B899" s="5" t="s">
        <v>314</v>
      </c>
      <c r="C899" s="5" t="s">
        <v>175</v>
      </c>
      <c r="D899" s="5" t="s">
        <v>1228</v>
      </c>
      <c r="E899" s="6">
        <v>43671</v>
      </c>
      <c r="F899" s="7">
        <f t="shared" ca="1" si="108"/>
        <v>5</v>
      </c>
      <c r="G899" s="5">
        <v>5</v>
      </c>
      <c r="H899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899" s="57">
        <v>5.3796759999999999</v>
      </c>
      <c r="J899" s="34">
        <v>1.764197</v>
      </c>
      <c r="K899" s="34">
        <f t="shared" si="109"/>
        <v>7.1438730000000001</v>
      </c>
      <c r="L899" s="67">
        <f t="shared" ref="L899:L905" si="115">K899/$K$1</f>
        <v>2.6197218750104048E-4</v>
      </c>
      <c r="M899" s="34">
        <v>4.3888829999999999</v>
      </c>
      <c r="N899" s="79">
        <f t="shared" ref="N899:N905" si="116">M899/$M$1</f>
        <v>8.2191553706468601E-5</v>
      </c>
      <c r="O899" s="80">
        <v>3100</v>
      </c>
      <c r="P899" s="68">
        <f>Table14[[#This Row],[Customer Regisered on MB]]/$O$1</f>
        <v>1.0497020369975949E-3</v>
      </c>
      <c r="Q899" s="194">
        <v>19</v>
      </c>
      <c r="R899" s="107">
        <v>39</v>
      </c>
      <c r="S899" s="107">
        <v>8</v>
      </c>
      <c r="T899" s="107">
        <v>3</v>
      </c>
      <c r="U899" s="195">
        <v>0</v>
      </c>
      <c r="V899" s="16">
        <f>SUM(Table14[[#This Row],[MB Registration]:[Standalone upsell + Rnwl]])</f>
        <v>69</v>
      </c>
      <c r="W899" s="8">
        <v>72</v>
      </c>
      <c r="X899" s="9">
        <f t="shared" si="110"/>
        <v>-4.3478260869565188E-2</v>
      </c>
      <c r="Y899" s="8">
        <f t="shared" si="111"/>
        <v>-3</v>
      </c>
      <c r="Z899" s="42" t="str">
        <f t="shared" si="112"/>
        <v>B. 50-100</v>
      </c>
      <c r="AA899" s="197">
        <v>72</v>
      </c>
      <c r="AB899" s="85">
        <f>IFERROR(Table14[[#This Row],[Phone number available]]/Table14[[#This Row],[Distinct leads]],0)</f>
        <v>1</v>
      </c>
      <c r="AC899" s="84">
        <v>37</v>
      </c>
      <c r="AD899" s="100">
        <f>IFERROR(Table14[[#This Row],[Email available]]/Table14[[#This Row],[Distinct leads]],0)</f>
        <v>0.51388888888888884</v>
      </c>
      <c r="AE899" s="81">
        <v>3</v>
      </c>
      <c r="AF899" s="102">
        <f>IFERROR(Table14[[#This Row],[HNI (as per customer segmentation)]]/Table14[[#This Row],[Phone number available]],0)</f>
        <v>4.1666666666666664E-2</v>
      </c>
      <c r="AG899" s="18">
        <v>51</v>
      </c>
      <c r="AH899" s="9">
        <f>IFERROR(Table14[[#This Row],[MB Registered]]/Table14[[#This Row],[Phone number available]],0)</f>
        <v>0.70833333333333337</v>
      </c>
      <c r="AI899" s="18">
        <v>10</v>
      </c>
      <c r="AJ899" s="9">
        <f>IFERROR(Table14[[#This Row],[IB Registered]]/Table14[[#This Row],[Phone number available]],0)</f>
        <v>0.1388888888888889</v>
      </c>
      <c r="AK899" s="18">
        <v>64</v>
      </c>
      <c r="AL899" s="9">
        <f>IFERROR(Table14[[#This Row],[MB Eligible]]/Table14[[#This Row],[Phone number available]],0)</f>
        <v>0.88888888888888884</v>
      </c>
      <c r="AM899" s="18">
        <v>36</v>
      </c>
      <c r="AN899" s="82">
        <f>IFERROR(Table14[[#This Row],[IB Eligible]]/Table14[[#This Row],[Phone number available]],0)</f>
        <v>0.5</v>
      </c>
      <c r="AO899" s="98">
        <f>Table14[[#This Row],[Phone number available]]/$AT$2</f>
        <v>0.125</v>
      </c>
    </row>
    <row r="900" spans="1:41" x14ac:dyDescent="0.35">
      <c r="A900" s="11">
        <v>986</v>
      </c>
      <c r="B900" s="5" t="s">
        <v>312</v>
      </c>
      <c r="C900" s="5" t="s">
        <v>340</v>
      </c>
      <c r="D900" s="5" t="s">
        <v>1229</v>
      </c>
      <c r="E900" s="6">
        <v>43775</v>
      </c>
      <c r="F900" s="7">
        <f t="shared" ca="1" si="108"/>
        <v>5</v>
      </c>
      <c r="G900" s="5">
        <v>4</v>
      </c>
      <c r="H900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900" s="57">
        <v>19.181270000000001</v>
      </c>
      <c r="J900" s="34">
        <v>3.0030030000000001</v>
      </c>
      <c r="K900" s="34">
        <f t="shared" si="109"/>
        <v>22.184273000000001</v>
      </c>
      <c r="L900" s="67">
        <f t="shared" si="115"/>
        <v>8.1351705523464231E-4</v>
      </c>
      <c r="M900" s="34">
        <v>17.494757</v>
      </c>
      <c r="N900" s="79">
        <f t="shared" si="116"/>
        <v>3.276280683597894E-4</v>
      </c>
      <c r="O900" s="80">
        <v>3594</v>
      </c>
      <c r="P900" s="68">
        <f>Table14[[#This Row],[Customer Regisered on MB]]/$O$1</f>
        <v>1.2169771357965664E-3</v>
      </c>
      <c r="Q900" s="194">
        <v>107</v>
      </c>
      <c r="R900" s="107">
        <v>95</v>
      </c>
      <c r="S900" s="107">
        <v>9</v>
      </c>
      <c r="T900" s="107">
        <v>2</v>
      </c>
      <c r="U900" s="195">
        <v>0</v>
      </c>
      <c r="V900" s="16">
        <f>SUM(Table14[[#This Row],[MB Registration]:[Standalone upsell + Rnwl]])</f>
        <v>213</v>
      </c>
      <c r="W900" s="8">
        <v>216</v>
      </c>
      <c r="X900" s="9">
        <f t="shared" si="110"/>
        <v>-1.4084507042253502E-2</v>
      </c>
      <c r="Y900" s="8">
        <f t="shared" si="111"/>
        <v>-3</v>
      </c>
      <c r="Z900" s="42" t="str">
        <f t="shared" si="112"/>
        <v>C. 100-250</v>
      </c>
      <c r="AA900" s="197">
        <v>216</v>
      </c>
      <c r="AB900" s="85">
        <f>IFERROR(Table14[[#This Row],[Phone number available]]/Table14[[#This Row],[Distinct leads]],0)</f>
        <v>1</v>
      </c>
      <c r="AC900" s="84">
        <v>92</v>
      </c>
      <c r="AD900" s="100">
        <f>IFERROR(Table14[[#This Row],[Email available]]/Table14[[#This Row],[Distinct leads]],0)</f>
        <v>0.42592592592592593</v>
      </c>
      <c r="AE900" s="81">
        <v>18</v>
      </c>
      <c r="AF900" s="102">
        <f>IFERROR(Table14[[#This Row],[HNI (as per customer segmentation)]]/Table14[[#This Row],[Phone number available]],0)</f>
        <v>8.3333333333333329E-2</v>
      </c>
      <c r="AG900" s="18">
        <v>79</v>
      </c>
      <c r="AH900" s="9">
        <f>IFERROR(Table14[[#This Row],[MB Registered]]/Table14[[#This Row],[Phone number available]],0)</f>
        <v>0.36574074074074076</v>
      </c>
      <c r="AI900" s="18">
        <v>12</v>
      </c>
      <c r="AJ900" s="9">
        <f>IFERROR(Table14[[#This Row],[IB Registered]]/Table14[[#This Row],[Phone number available]],0)</f>
        <v>5.5555555555555552E-2</v>
      </c>
      <c r="AK900" s="18">
        <v>191</v>
      </c>
      <c r="AL900" s="9">
        <f>IFERROR(Table14[[#This Row],[MB Eligible]]/Table14[[#This Row],[Phone number available]],0)</f>
        <v>0.8842592592592593</v>
      </c>
      <c r="AM900" s="18">
        <v>86</v>
      </c>
      <c r="AN900" s="82">
        <f>IFERROR(Table14[[#This Row],[IB Eligible]]/Table14[[#This Row],[Phone number available]],0)</f>
        <v>0.39814814814814814</v>
      </c>
      <c r="AO900" s="98">
        <f>Table14[[#This Row],[Phone number available]]/$AT$2</f>
        <v>0.375</v>
      </c>
    </row>
    <row r="901" spans="1:41" x14ac:dyDescent="0.35">
      <c r="A901" s="11">
        <v>987</v>
      </c>
      <c r="B901" s="5" t="s">
        <v>190</v>
      </c>
      <c r="C901" s="5" t="s">
        <v>175</v>
      </c>
      <c r="D901" s="5" t="s">
        <v>1230</v>
      </c>
      <c r="E901" s="6">
        <v>43761</v>
      </c>
      <c r="F901" s="7">
        <f t="shared" ca="1" si="108"/>
        <v>5</v>
      </c>
      <c r="G901" s="5">
        <v>4</v>
      </c>
      <c r="H901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901" s="57">
        <v>11.102201000000001</v>
      </c>
      <c r="J901" s="34">
        <v>1.3851519999999999</v>
      </c>
      <c r="K901" s="34">
        <f t="shared" si="109"/>
        <v>12.487353000000001</v>
      </c>
      <c r="L901" s="67">
        <f t="shared" si="115"/>
        <v>4.5792235969307972E-4</v>
      </c>
      <c r="M901" s="34">
        <v>10.961105</v>
      </c>
      <c r="N901" s="79">
        <f t="shared" si="116"/>
        <v>2.0527096536629969E-4</v>
      </c>
      <c r="O901" s="80">
        <v>2139</v>
      </c>
      <c r="P901" s="68">
        <f>Table14[[#This Row],[Customer Regisered on MB]]/$O$1</f>
        <v>7.242944055283404E-4</v>
      </c>
      <c r="Q901" s="194">
        <v>71</v>
      </c>
      <c r="R901" s="107">
        <v>65</v>
      </c>
      <c r="S901" s="107">
        <v>9</v>
      </c>
      <c r="T901" s="107">
        <v>3</v>
      </c>
      <c r="U901" s="195">
        <v>0</v>
      </c>
      <c r="V901" s="16">
        <f>SUM(Table14[[#This Row],[MB Registration]:[Standalone upsell + Rnwl]])</f>
        <v>148</v>
      </c>
      <c r="W901" s="8">
        <v>155</v>
      </c>
      <c r="X901" s="9">
        <f t="shared" si="110"/>
        <v>-4.7297297297297369E-2</v>
      </c>
      <c r="Y901" s="8">
        <f t="shared" si="111"/>
        <v>-7</v>
      </c>
      <c r="Z901" s="42" t="str">
        <f t="shared" si="112"/>
        <v>C. 100-250</v>
      </c>
      <c r="AA901" s="197">
        <v>155</v>
      </c>
      <c r="AB901" s="85">
        <f>IFERROR(Table14[[#This Row],[Phone number available]]/Table14[[#This Row],[Distinct leads]],0)</f>
        <v>1</v>
      </c>
      <c r="AC901" s="84">
        <v>31</v>
      </c>
      <c r="AD901" s="100">
        <f>IFERROR(Table14[[#This Row],[Email available]]/Table14[[#This Row],[Distinct leads]],0)</f>
        <v>0.2</v>
      </c>
      <c r="AE901" s="81">
        <v>5</v>
      </c>
      <c r="AF901" s="102">
        <f>IFERROR(Table14[[#This Row],[HNI (as per customer segmentation)]]/Table14[[#This Row],[Phone number available]],0)</f>
        <v>3.2258064516129031E-2</v>
      </c>
      <c r="AG901" s="18">
        <v>40</v>
      </c>
      <c r="AH901" s="9">
        <f>IFERROR(Table14[[#This Row],[MB Registered]]/Table14[[#This Row],[Phone number available]],0)</f>
        <v>0.25806451612903225</v>
      </c>
      <c r="AI901" s="18">
        <v>7</v>
      </c>
      <c r="AJ901" s="9">
        <f>IFERROR(Table14[[#This Row],[IB Registered]]/Table14[[#This Row],[Phone number available]],0)</f>
        <v>4.5161290322580643E-2</v>
      </c>
      <c r="AK901" s="18">
        <v>124</v>
      </c>
      <c r="AL901" s="9">
        <f>IFERROR(Table14[[#This Row],[MB Eligible]]/Table14[[#This Row],[Phone number available]],0)</f>
        <v>0.8</v>
      </c>
      <c r="AM901" s="18">
        <v>29</v>
      </c>
      <c r="AN901" s="82">
        <f>IFERROR(Table14[[#This Row],[IB Eligible]]/Table14[[#This Row],[Phone number available]],0)</f>
        <v>0.18709677419354839</v>
      </c>
      <c r="AO901" s="98">
        <f>Table14[[#This Row],[Phone number available]]/$AT$2</f>
        <v>0.26909722222222221</v>
      </c>
    </row>
    <row r="902" spans="1:41" x14ac:dyDescent="0.35">
      <c r="A902" s="11">
        <v>988</v>
      </c>
      <c r="B902" s="5" t="s">
        <v>184</v>
      </c>
      <c r="C902" s="5" t="s">
        <v>356</v>
      </c>
      <c r="D902" s="5" t="s">
        <v>1231</v>
      </c>
      <c r="E902" s="6">
        <v>43815</v>
      </c>
      <c r="F902" s="7">
        <f t="shared" ca="1" si="108"/>
        <v>5</v>
      </c>
      <c r="G902" s="5">
        <v>5</v>
      </c>
      <c r="H902" s="189" t="str">
        <f>IF(Table14[[#This Row],[No of Employees]]&lt;5,"A. Below 5",IF(Table14[[#This Row],[No of Employees]]&lt;10,"B. 5 to 10",IF(Table14[[#This Row],[No of Employees]]&lt;15,"C. 10 to 15","D. Above 15")))</f>
        <v>B. 5 to 10</v>
      </c>
      <c r="I902" s="57">
        <v>7.340738</v>
      </c>
      <c r="J902" s="34">
        <v>1.1147469999999999</v>
      </c>
      <c r="K902" s="34">
        <f t="shared" si="109"/>
        <v>8.4554849999999995</v>
      </c>
      <c r="L902" s="67">
        <f t="shared" si="115"/>
        <v>3.1007016807720896E-4</v>
      </c>
      <c r="M902" s="34">
        <v>17.845727</v>
      </c>
      <c r="N902" s="79">
        <f t="shared" si="116"/>
        <v>3.3420075886084839E-4</v>
      </c>
      <c r="O902" s="80">
        <v>2027</v>
      </c>
      <c r="P902" s="68">
        <f>Table14[[#This Row],[Customer Regisered on MB]]/$O$1</f>
        <v>6.8636968677229825E-4</v>
      </c>
      <c r="Q902" s="194">
        <v>3</v>
      </c>
      <c r="R902" s="107">
        <v>89</v>
      </c>
      <c r="S902" s="107">
        <v>11</v>
      </c>
      <c r="T902" s="107">
        <v>2</v>
      </c>
      <c r="U902" s="195">
        <v>0</v>
      </c>
      <c r="V902" s="16">
        <f>SUM(Table14[[#This Row],[MB Registration]:[Standalone upsell + Rnwl]])</f>
        <v>105</v>
      </c>
      <c r="W902" s="8">
        <v>105</v>
      </c>
      <c r="X902" s="9">
        <f t="shared" si="110"/>
        <v>0</v>
      </c>
      <c r="Y902" s="8">
        <f t="shared" si="111"/>
        <v>0</v>
      </c>
      <c r="Z902" s="42" t="str">
        <f t="shared" si="112"/>
        <v>C. 100-250</v>
      </c>
      <c r="AA902" s="197">
        <v>105</v>
      </c>
      <c r="AB902" s="85">
        <f>IFERROR(Table14[[#This Row],[Phone number available]]/Table14[[#This Row],[Distinct leads]],0)</f>
        <v>1</v>
      </c>
      <c r="AC902" s="84">
        <v>59</v>
      </c>
      <c r="AD902" s="100">
        <f>IFERROR(Table14[[#This Row],[Email available]]/Table14[[#This Row],[Distinct leads]],0)</f>
        <v>0.56190476190476191</v>
      </c>
      <c r="AE902" s="81">
        <v>5</v>
      </c>
      <c r="AF902" s="102">
        <f>IFERROR(Table14[[#This Row],[HNI (as per customer segmentation)]]/Table14[[#This Row],[Phone number available]],0)</f>
        <v>4.7619047619047616E-2</v>
      </c>
      <c r="AG902" s="18">
        <v>78</v>
      </c>
      <c r="AH902" s="9">
        <f>IFERROR(Table14[[#This Row],[MB Registered]]/Table14[[#This Row],[Phone number available]],0)</f>
        <v>0.74285714285714288</v>
      </c>
      <c r="AI902" s="18">
        <v>24</v>
      </c>
      <c r="AJ902" s="9">
        <f>IFERROR(Table14[[#This Row],[IB Registered]]/Table14[[#This Row],[Phone number available]],0)</f>
        <v>0.22857142857142856</v>
      </c>
      <c r="AK902" s="18">
        <v>78</v>
      </c>
      <c r="AL902" s="9">
        <f>IFERROR(Table14[[#This Row],[MB Eligible]]/Table14[[#This Row],[Phone number available]],0)</f>
        <v>0.74285714285714288</v>
      </c>
      <c r="AM902" s="18">
        <v>51</v>
      </c>
      <c r="AN902" s="82">
        <f>IFERROR(Table14[[#This Row],[IB Eligible]]/Table14[[#This Row],[Phone number available]],0)</f>
        <v>0.48571428571428571</v>
      </c>
      <c r="AO902" s="98">
        <f>Table14[[#This Row],[Phone number available]]/$AT$2</f>
        <v>0.18229166666666666</v>
      </c>
    </row>
    <row r="903" spans="1:41" x14ac:dyDescent="0.35">
      <c r="A903" s="11">
        <v>989</v>
      </c>
      <c r="B903" s="5" t="s">
        <v>179</v>
      </c>
      <c r="C903" s="5" t="s">
        <v>343</v>
      </c>
      <c r="D903" s="5" t="s">
        <v>1232</v>
      </c>
      <c r="E903" s="6">
        <v>44041</v>
      </c>
      <c r="F903" s="7">
        <f t="shared" ca="1" si="108"/>
        <v>4</v>
      </c>
      <c r="G903" s="5">
        <v>3</v>
      </c>
      <c r="H903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903" s="57">
        <v>2.6047920000000002</v>
      </c>
      <c r="J903" s="34">
        <v>0.13999300000000001</v>
      </c>
      <c r="K903" s="34">
        <f t="shared" si="109"/>
        <v>2.7447850000000003</v>
      </c>
      <c r="L903" s="67">
        <f t="shared" si="115"/>
        <v>1.0065371132298173E-4</v>
      </c>
      <c r="M903" s="34">
        <v>2.5936780000000002</v>
      </c>
      <c r="N903" s="79">
        <f t="shared" si="116"/>
        <v>4.8572364456807366E-5</v>
      </c>
      <c r="O903" s="80">
        <v>1012</v>
      </c>
      <c r="P903" s="68">
        <f>Table14[[#This Row],[Customer Regisered on MB]]/$O$1</f>
        <v>3.4267692304566641E-4</v>
      </c>
      <c r="Q903" s="194">
        <v>5</v>
      </c>
      <c r="R903" s="107">
        <v>14</v>
      </c>
      <c r="S903" s="107">
        <v>1</v>
      </c>
      <c r="T903" s="107">
        <v>1</v>
      </c>
      <c r="U903" s="195">
        <v>0</v>
      </c>
      <c r="V903" s="16">
        <f>SUM(Table14[[#This Row],[MB Registration]:[Standalone upsell + Rnwl]])</f>
        <v>21</v>
      </c>
      <c r="W903" s="8">
        <v>24</v>
      </c>
      <c r="X903" s="9">
        <f t="shared" si="110"/>
        <v>-0.14285714285714279</v>
      </c>
      <c r="Y903" s="8">
        <f t="shared" si="111"/>
        <v>-3</v>
      </c>
      <c r="Z903" s="42" t="str">
        <f t="shared" si="112"/>
        <v>A. Below 50</v>
      </c>
      <c r="AA903" s="197">
        <v>24</v>
      </c>
      <c r="AB903" s="85">
        <f>IFERROR(Table14[[#This Row],[Phone number available]]/Table14[[#This Row],[Distinct leads]],0)</f>
        <v>1</v>
      </c>
      <c r="AC903" s="84">
        <v>10</v>
      </c>
      <c r="AD903" s="100">
        <f>IFERROR(Table14[[#This Row],[Email available]]/Table14[[#This Row],[Distinct leads]],0)</f>
        <v>0.41666666666666669</v>
      </c>
      <c r="AE903" s="81">
        <v>1</v>
      </c>
      <c r="AF903" s="102">
        <f>IFERROR(Table14[[#This Row],[HNI (as per customer segmentation)]]/Table14[[#This Row],[Phone number available]],0)</f>
        <v>4.1666666666666664E-2</v>
      </c>
      <c r="AG903" s="18">
        <v>11</v>
      </c>
      <c r="AH903" s="9">
        <f>IFERROR(Table14[[#This Row],[MB Registered]]/Table14[[#This Row],[Phone number available]],0)</f>
        <v>0.45833333333333331</v>
      </c>
      <c r="AI903" s="18">
        <v>0</v>
      </c>
      <c r="AJ903" s="9">
        <f>IFERROR(Table14[[#This Row],[IB Registered]]/Table14[[#This Row],[Phone number available]],0)</f>
        <v>0</v>
      </c>
      <c r="AK903" s="18">
        <v>18</v>
      </c>
      <c r="AL903" s="9">
        <f>IFERROR(Table14[[#This Row],[MB Eligible]]/Table14[[#This Row],[Phone number available]],0)</f>
        <v>0.75</v>
      </c>
      <c r="AM903" s="18">
        <v>10</v>
      </c>
      <c r="AN903" s="82">
        <f>IFERROR(Table14[[#This Row],[IB Eligible]]/Table14[[#This Row],[Phone number available]],0)</f>
        <v>0.41666666666666669</v>
      </c>
      <c r="AO903" s="98">
        <f>Table14[[#This Row],[Phone number available]]/$AT$2</f>
        <v>4.1666666666666664E-2</v>
      </c>
    </row>
    <row r="904" spans="1:41" x14ac:dyDescent="0.35">
      <c r="A904" s="11">
        <v>990</v>
      </c>
      <c r="B904" s="5" t="s">
        <v>188</v>
      </c>
      <c r="C904" s="5" t="s">
        <v>356</v>
      </c>
      <c r="D904" s="5" t="s">
        <v>1233</v>
      </c>
      <c r="E904" s="6">
        <v>43958</v>
      </c>
      <c r="F904" s="7">
        <f t="shared" ca="1" si="108"/>
        <v>5</v>
      </c>
      <c r="G904" s="5">
        <v>4</v>
      </c>
      <c r="H904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904" s="57">
        <v>5.6564769999999998</v>
      </c>
      <c r="J904" s="34">
        <v>1.4121109999999999</v>
      </c>
      <c r="K904" s="34">
        <f t="shared" si="109"/>
        <v>7.0685880000000001</v>
      </c>
      <c r="L904" s="67">
        <f t="shared" si="115"/>
        <v>2.5921141947842641E-4</v>
      </c>
      <c r="M904" s="34">
        <v>9.5863449999999997</v>
      </c>
      <c r="N904" s="79">
        <f t="shared" si="116"/>
        <v>1.795255398506264E-4</v>
      </c>
      <c r="O904" s="80">
        <v>1968</v>
      </c>
      <c r="P904" s="68">
        <f>Table14[[#This Row],[Customer Regisered on MB]]/$O$1</f>
        <v>6.6639148671331181E-4</v>
      </c>
      <c r="Q904" s="194">
        <v>23</v>
      </c>
      <c r="R904" s="107">
        <v>45</v>
      </c>
      <c r="S904" s="107">
        <v>1</v>
      </c>
      <c r="T904" s="107">
        <v>0</v>
      </c>
      <c r="U904" s="195">
        <v>0</v>
      </c>
      <c r="V904" s="16">
        <f>SUM(Table14[[#This Row],[MB Registration]:[Standalone upsell + Rnwl]])</f>
        <v>69</v>
      </c>
      <c r="W904" s="8">
        <v>71</v>
      </c>
      <c r="X904" s="9">
        <f t="shared" si="110"/>
        <v>-2.8985507246376718E-2</v>
      </c>
      <c r="Y904" s="8">
        <f t="shared" si="111"/>
        <v>-2</v>
      </c>
      <c r="Z904" s="42" t="str">
        <f t="shared" si="112"/>
        <v>B. 50-100</v>
      </c>
      <c r="AA904" s="197">
        <v>70</v>
      </c>
      <c r="AB904" s="85">
        <f>IFERROR(Table14[[#This Row],[Phone number available]]/Table14[[#This Row],[Distinct leads]],0)</f>
        <v>0.9859154929577465</v>
      </c>
      <c r="AC904" s="84">
        <v>24</v>
      </c>
      <c r="AD904" s="100">
        <f>IFERROR(Table14[[#This Row],[Email available]]/Table14[[#This Row],[Distinct leads]],0)</f>
        <v>0.3380281690140845</v>
      </c>
      <c r="AE904" s="81">
        <v>1</v>
      </c>
      <c r="AF904" s="102">
        <f>IFERROR(Table14[[#This Row],[HNI (as per customer segmentation)]]/Table14[[#This Row],[Phone number available]],0)</f>
        <v>1.4285714285714285E-2</v>
      </c>
      <c r="AG904" s="18">
        <v>25</v>
      </c>
      <c r="AH904" s="9">
        <f>IFERROR(Table14[[#This Row],[MB Registered]]/Table14[[#This Row],[Phone number available]],0)</f>
        <v>0.35714285714285715</v>
      </c>
      <c r="AI904" s="18">
        <v>6</v>
      </c>
      <c r="AJ904" s="9">
        <f>IFERROR(Table14[[#This Row],[IB Registered]]/Table14[[#This Row],[Phone number available]],0)</f>
        <v>8.5714285714285715E-2</v>
      </c>
      <c r="AK904" s="18">
        <v>52</v>
      </c>
      <c r="AL904" s="9">
        <f>IFERROR(Table14[[#This Row],[MB Eligible]]/Table14[[#This Row],[Phone number available]],0)</f>
        <v>0.74285714285714288</v>
      </c>
      <c r="AM904" s="18">
        <v>25</v>
      </c>
      <c r="AN904" s="82">
        <f>IFERROR(Table14[[#This Row],[IB Eligible]]/Table14[[#This Row],[Phone number available]],0)</f>
        <v>0.35714285714285715</v>
      </c>
      <c r="AO904" s="98">
        <f>Table14[[#This Row],[Phone number available]]/$AT$2</f>
        <v>0.12152777777777778</v>
      </c>
    </row>
    <row r="905" spans="1:41" x14ac:dyDescent="0.35">
      <c r="A905" s="11">
        <v>991</v>
      </c>
      <c r="B905" s="5" t="s">
        <v>179</v>
      </c>
      <c r="C905" s="5" t="s">
        <v>343</v>
      </c>
      <c r="D905" s="5" t="s">
        <v>1234</v>
      </c>
      <c r="E905" s="6">
        <v>44067</v>
      </c>
      <c r="F905" s="7">
        <f t="shared" ca="1" si="108"/>
        <v>4</v>
      </c>
      <c r="G905" s="5">
        <v>2</v>
      </c>
      <c r="H905" s="189" t="str">
        <f>IF(Table14[[#This Row],[No of Employees]]&lt;5,"A. Below 5",IF(Table14[[#This Row],[No of Employees]]&lt;10,"B. 5 to 10",IF(Table14[[#This Row],[No of Employees]]&lt;15,"C. 10 to 15","D. Above 15")))</f>
        <v>A. Below 5</v>
      </c>
      <c r="I905" s="57">
        <v>3.1892619999999998</v>
      </c>
      <c r="J905" s="34">
        <v>0.14483299999999999</v>
      </c>
      <c r="K905" s="34">
        <f t="shared" si="109"/>
        <v>3.3340949999999996</v>
      </c>
      <c r="L905" s="67">
        <f t="shared" si="115"/>
        <v>1.2226423404871299E-4</v>
      </c>
      <c r="M905" s="34">
        <v>4.4177780000000002</v>
      </c>
      <c r="N905" s="79">
        <f t="shared" si="116"/>
        <v>8.273267657175082E-5</v>
      </c>
      <c r="O905" s="80">
        <v>1215</v>
      </c>
      <c r="P905" s="68">
        <f>Table14[[#This Row],[Customer Regisered on MB]]/$O$1</f>
        <v>4.114154757909928E-4</v>
      </c>
      <c r="Q905" s="194">
        <v>1</v>
      </c>
      <c r="R905" s="107">
        <v>27</v>
      </c>
      <c r="S905" s="107">
        <v>2</v>
      </c>
      <c r="T905" s="107">
        <v>1</v>
      </c>
      <c r="U905" s="195">
        <v>0</v>
      </c>
      <c r="V905" s="16">
        <f>SUM(Table14[[#This Row],[MB Registration]:[Standalone upsell + Rnwl]])</f>
        <v>31</v>
      </c>
      <c r="W905" s="8">
        <v>29</v>
      </c>
      <c r="X905" s="9">
        <f t="shared" si="110"/>
        <v>6.4516129032258118E-2</v>
      </c>
      <c r="Y905" s="8">
        <f t="shared" si="111"/>
        <v>2</v>
      </c>
      <c r="Z905" s="42" t="str">
        <f t="shared" si="112"/>
        <v>A. Below 50</v>
      </c>
      <c r="AA905" s="197">
        <v>29</v>
      </c>
      <c r="AB905" s="85">
        <f>IFERROR(Table14[[#This Row],[Phone number available]]/Table14[[#This Row],[Distinct leads]],0)</f>
        <v>1</v>
      </c>
      <c r="AC905" s="84">
        <v>13</v>
      </c>
      <c r="AD905" s="100">
        <f>IFERROR(Table14[[#This Row],[Email available]]/Table14[[#This Row],[Distinct leads]],0)</f>
        <v>0.44827586206896552</v>
      </c>
      <c r="AE905" s="81">
        <v>2</v>
      </c>
      <c r="AF905" s="102">
        <f>IFERROR(Table14[[#This Row],[HNI (as per customer segmentation)]]/Table14[[#This Row],[Phone number available]],0)</f>
        <v>6.8965517241379309E-2</v>
      </c>
      <c r="AG905" s="18">
        <v>21</v>
      </c>
      <c r="AH905" s="9">
        <f>IFERROR(Table14[[#This Row],[MB Registered]]/Table14[[#This Row],[Phone number available]],0)</f>
        <v>0.72413793103448276</v>
      </c>
      <c r="AI905" s="18">
        <v>3</v>
      </c>
      <c r="AJ905" s="9">
        <f>IFERROR(Table14[[#This Row],[IB Registered]]/Table14[[#This Row],[Phone number available]],0)</f>
        <v>0.10344827586206896</v>
      </c>
      <c r="AK905" s="18">
        <v>23</v>
      </c>
      <c r="AL905" s="9">
        <f>IFERROR(Table14[[#This Row],[MB Eligible]]/Table14[[#This Row],[Phone number available]],0)</f>
        <v>0.7931034482758621</v>
      </c>
      <c r="AM905" s="18">
        <v>11</v>
      </c>
      <c r="AN905" s="82">
        <f>IFERROR(Table14[[#This Row],[IB Eligible]]/Table14[[#This Row],[Phone number available]],0)</f>
        <v>0.37931034482758619</v>
      </c>
      <c r="AO905" s="98">
        <f>Table14[[#This Row],[Phone number available]]/$AT$2</f>
        <v>5.0347222222222224E-2</v>
      </c>
    </row>
  </sheetData>
  <mergeCells count="7">
    <mergeCell ref="AA2:AD2"/>
    <mergeCell ref="AE2:AN2"/>
    <mergeCell ref="A2:H2"/>
    <mergeCell ref="I2:N2"/>
    <mergeCell ref="Q2:U2"/>
    <mergeCell ref="V2:Z2"/>
    <mergeCell ref="O2:P2"/>
  </mergeCells>
  <printOptions horizontalCentered="1"/>
  <pageMargins left="0.7" right="0.7" top="0.75" bottom="0.75" header="0.3" footer="0.3"/>
  <pageSetup orientation="portrait" horizontalDpi="360" verticalDpi="360" r:id="rId1"/>
  <ignoredErrors>
    <ignoredError sqref="X1 AB1" formula="1"/>
  </ignoredErrors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DFA86-553B-47A2-930D-C53C91867F4E}">
  <dimension ref="A1:X43"/>
  <sheetViews>
    <sheetView showGridLines="0" zoomScale="80" zoomScaleNormal="80" workbookViewId="0">
      <pane xSplit="1" ySplit="12" topLeftCell="B13" activePane="bottomRight" state="frozen"/>
      <selection pane="topRight" activeCell="B1" sqref="B1"/>
      <selection pane="bottomLeft" activeCell="A14" sqref="A14"/>
      <selection pane="bottomRight"/>
    </sheetView>
  </sheetViews>
  <sheetFormatPr defaultRowHeight="14.5" x14ac:dyDescent="0.35"/>
  <cols>
    <col min="1" max="1" width="28.54296875" customWidth="1"/>
    <col min="2" max="22" width="10.1796875" style="108" customWidth="1"/>
  </cols>
  <sheetData>
    <row r="1" spans="1:24" ht="13" customHeight="1" x14ac:dyDescent="0.35"/>
    <row r="2" spans="1:24" ht="14.5" customHeight="1" x14ac:dyDescent="0.35">
      <c r="A2" s="172" t="s">
        <v>237</v>
      </c>
      <c r="B2" s="175">
        <v>1</v>
      </c>
      <c r="C2" s="173"/>
      <c r="D2" s="303" t="s">
        <v>238</v>
      </c>
      <c r="E2" s="304"/>
      <c r="F2" s="305"/>
      <c r="G2" s="174"/>
      <c r="H2" s="268" t="s">
        <v>239</v>
      </c>
      <c r="I2" s="269"/>
      <c r="J2" s="270"/>
      <c r="K2" s="173"/>
      <c r="L2" s="274" t="s">
        <v>240</v>
      </c>
      <c r="M2" s="275"/>
      <c r="N2" s="275"/>
      <c r="O2" s="276"/>
    </row>
    <row r="3" spans="1:24" ht="14.5" customHeight="1" x14ac:dyDescent="0.35">
      <c r="A3" s="172" t="s">
        <v>241</v>
      </c>
      <c r="B3" s="175">
        <v>1</v>
      </c>
      <c r="C3" s="173"/>
      <c r="D3" s="301">
        <v>45170</v>
      </c>
      <c r="E3" s="302"/>
      <c r="F3" s="175">
        <v>0.5</v>
      </c>
      <c r="G3" s="176"/>
      <c r="H3" s="271"/>
      <c r="I3" s="272"/>
      <c r="J3" s="273"/>
      <c r="K3" s="173"/>
      <c r="L3" s="277"/>
      <c r="M3" s="278"/>
      <c r="N3" s="278"/>
      <c r="O3" s="279"/>
    </row>
    <row r="4" spans="1:24" ht="14.5" customHeight="1" x14ac:dyDescent="0.35">
      <c r="A4" s="172" t="s">
        <v>242</v>
      </c>
      <c r="B4" s="178">
        <v>0</v>
      </c>
      <c r="C4" s="173"/>
      <c r="D4" s="301">
        <v>45200</v>
      </c>
      <c r="E4" s="302"/>
      <c r="F4" s="175">
        <v>0.75</v>
      </c>
      <c r="G4" s="176"/>
      <c r="H4" s="262" t="s">
        <v>243</v>
      </c>
      <c r="I4" s="263"/>
      <c r="J4" s="175">
        <v>1</v>
      </c>
      <c r="K4" s="173"/>
      <c r="L4" s="262" t="s">
        <v>243</v>
      </c>
      <c r="M4" s="263"/>
      <c r="N4" s="266" t="s">
        <v>244</v>
      </c>
      <c r="O4" s="267"/>
    </row>
    <row r="5" spans="1:24" ht="14.5" customHeight="1" x14ac:dyDescent="0.35">
      <c r="A5" s="172" t="s">
        <v>245</v>
      </c>
      <c r="B5" s="179">
        <v>1</v>
      </c>
      <c r="C5" s="173"/>
      <c r="D5" s="301">
        <v>45231</v>
      </c>
      <c r="E5" s="302"/>
      <c r="F5" s="175">
        <v>1</v>
      </c>
      <c r="G5" s="176"/>
      <c r="H5" s="262" t="s">
        <v>246</v>
      </c>
      <c r="I5" s="263"/>
      <c r="J5" s="175">
        <v>0.2</v>
      </c>
      <c r="K5" s="173"/>
      <c r="L5" s="262" t="s">
        <v>247</v>
      </c>
      <c r="M5" s="263"/>
      <c r="N5" s="266">
        <v>0.25</v>
      </c>
      <c r="O5" s="267"/>
    </row>
    <row r="6" spans="1:24" ht="14.5" customHeight="1" x14ac:dyDescent="0.35">
      <c r="A6" s="172" t="s">
        <v>248</v>
      </c>
      <c r="B6" s="179">
        <v>0.05</v>
      </c>
      <c r="C6" s="173"/>
      <c r="D6" s="301">
        <v>45261</v>
      </c>
      <c r="E6" s="302"/>
      <c r="F6" s="175">
        <v>1</v>
      </c>
      <c r="G6" s="176"/>
      <c r="H6" s="262" t="s">
        <v>249</v>
      </c>
      <c r="I6" s="263"/>
      <c r="J6" s="175">
        <v>0.2</v>
      </c>
      <c r="K6" s="173"/>
      <c r="L6" s="262" t="s">
        <v>250</v>
      </c>
      <c r="M6" s="263"/>
      <c r="N6" s="266">
        <v>0.25</v>
      </c>
      <c r="O6" s="267"/>
    </row>
    <row r="7" spans="1:24" ht="14.5" customHeight="1" x14ac:dyDescent="0.35">
      <c r="A7" s="172" t="s">
        <v>251</v>
      </c>
      <c r="B7" s="179">
        <v>0.2</v>
      </c>
      <c r="C7" s="173"/>
      <c r="D7" s="173"/>
      <c r="E7" s="173"/>
      <c r="F7" s="173"/>
      <c r="G7" s="173"/>
      <c r="H7" s="262" t="s">
        <v>252</v>
      </c>
      <c r="I7" s="263"/>
      <c r="J7" s="175">
        <v>0.2</v>
      </c>
      <c r="K7" s="173"/>
      <c r="L7" s="262" t="s">
        <v>253</v>
      </c>
      <c r="M7" s="263"/>
      <c r="N7" s="266">
        <v>0.25</v>
      </c>
      <c r="O7" s="267"/>
    </row>
    <row r="8" spans="1:24" ht="14.5" customHeight="1" x14ac:dyDescent="0.35">
      <c r="A8" s="172" t="s">
        <v>254</v>
      </c>
      <c r="B8" s="179">
        <v>0</v>
      </c>
      <c r="C8" s="173"/>
      <c r="D8" s="173"/>
      <c r="E8" s="173"/>
      <c r="F8" s="173"/>
      <c r="G8" s="173"/>
      <c r="H8" s="262" t="s">
        <v>255</v>
      </c>
      <c r="I8" s="263"/>
      <c r="J8" s="175">
        <v>0.2</v>
      </c>
      <c r="K8" s="173"/>
      <c r="L8" s="262" t="s">
        <v>256</v>
      </c>
      <c r="M8" s="263"/>
      <c r="N8" s="266">
        <v>0.25</v>
      </c>
      <c r="O8" s="267"/>
    </row>
    <row r="9" spans="1:24" x14ac:dyDescent="0.35">
      <c r="A9" s="172" t="s">
        <v>257</v>
      </c>
      <c r="B9" s="179">
        <v>0.5</v>
      </c>
      <c r="C9" s="173"/>
      <c r="D9" s="173"/>
      <c r="E9" s="173"/>
      <c r="F9" s="173"/>
      <c r="G9" s="173"/>
      <c r="H9" s="177" t="s">
        <v>258</v>
      </c>
      <c r="I9" s="173"/>
      <c r="J9" s="177"/>
      <c r="K9" s="177"/>
      <c r="L9" s="262" t="s">
        <v>259</v>
      </c>
      <c r="M9" s="263"/>
      <c r="N9" s="264" t="s">
        <v>260</v>
      </c>
      <c r="O9" s="265"/>
      <c r="P9" s="164"/>
      <c r="Q9" s="164"/>
      <c r="R9" s="164"/>
      <c r="S9" s="164"/>
      <c r="T9" s="164"/>
      <c r="U9" s="164"/>
      <c r="V9" s="164"/>
      <c r="W9" s="164"/>
      <c r="X9" s="164"/>
    </row>
    <row r="10" spans="1:24" x14ac:dyDescent="0.35">
      <c r="A10" s="172" t="s">
        <v>261</v>
      </c>
      <c r="B10" s="179">
        <v>0.25</v>
      </c>
      <c r="C10" s="173"/>
      <c r="D10" s="173"/>
      <c r="E10" s="173"/>
      <c r="F10" s="173"/>
      <c r="G10" s="173"/>
      <c r="H10" s="177" t="s">
        <v>262</v>
      </c>
      <c r="I10" s="173"/>
      <c r="J10" s="177"/>
      <c r="K10" s="177"/>
      <c r="L10" s="177"/>
      <c r="M10" s="177"/>
      <c r="N10" s="177"/>
      <c r="O10" s="177"/>
      <c r="P10" s="164"/>
      <c r="Q10" s="164"/>
      <c r="R10" s="164"/>
      <c r="S10" s="164"/>
      <c r="T10" s="164"/>
      <c r="U10" s="164"/>
      <c r="V10" s="164"/>
      <c r="W10" s="164"/>
      <c r="X10" s="164"/>
    </row>
    <row r="12" spans="1:24" ht="73.5" customHeight="1" thickBot="1" x14ac:dyDescent="0.4">
      <c r="B12" s="131" t="s">
        <v>263</v>
      </c>
      <c r="C12" s="131" t="s">
        <v>264</v>
      </c>
      <c r="D12" s="131" t="s">
        <v>265</v>
      </c>
      <c r="E12" s="131" t="s">
        <v>266</v>
      </c>
      <c r="F12" s="131" t="s">
        <v>267</v>
      </c>
      <c r="G12" s="131" t="s">
        <v>268</v>
      </c>
      <c r="H12" s="131" t="s">
        <v>269</v>
      </c>
      <c r="I12" s="131" t="s">
        <v>270</v>
      </c>
      <c r="J12" s="131" t="s">
        <v>271</v>
      </c>
      <c r="K12" s="131" t="s">
        <v>272</v>
      </c>
      <c r="L12" s="131" t="s">
        <v>267</v>
      </c>
      <c r="M12" s="131" t="s">
        <v>273</v>
      </c>
      <c r="N12" s="131" t="s">
        <v>268</v>
      </c>
      <c r="O12" s="131" t="s">
        <v>274</v>
      </c>
      <c r="P12"/>
      <c r="Q12"/>
      <c r="R12"/>
      <c r="S12"/>
      <c r="T12"/>
      <c r="U12"/>
      <c r="V12"/>
    </row>
    <row r="13" spans="1:24" s="95" customFormat="1" ht="17.149999999999999" customHeight="1" thickBot="1" x14ac:dyDescent="0.4">
      <c r="A13" s="128" t="s">
        <v>275</v>
      </c>
      <c r="B13" s="280" t="s">
        <v>276</v>
      </c>
      <c r="C13" s="281"/>
      <c r="D13" s="281"/>
      <c r="E13" s="281"/>
      <c r="F13" s="281"/>
      <c r="G13" s="282"/>
      <c r="H13" s="283"/>
      <c r="I13" s="292" t="s">
        <v>277</v>
      </c>
      <c r="J13" s="293"/>
      <c r="K13" s="293"/>
      <c r="L13" s="293"/>
      <c r="M13" s="293"/>
      <c r="N13" s="294"/>
      <c r="O13" s="295"/>
      <c r="P13" s="288" t="s">
        <v>278</v>
      </c>
      <c r="Q13" s="289"/>
      <c r="R13" s="289"/>
      <c r="S13" s="289"/>
      <c r="T13" s="289"/>
      <c r="U13" s="290"/>
      <c r="V13" s="291"/>
    </row>
    <row r="14" spans="1:24" ht="17.149999999999999" customHeight="1" x14ac:dyDescent="0.35">
      <c r="A14" s="127" t="s">
        <v>279</v>
      </c>
      <c r="B14" s="135" t="s">
        <v>280</v>
      </c>
      <c r="C14" s="136" t="s">
        <v>281</v>
      </c>
      <c r="D14" s="136" t="s">
        <v>282</v>
      </c>
      <c r="E14" s="136" t="s">
        <v>283</v>
      </c>
      <c r="F14" s="136" t="s">
        <v>284</v>
      </c>
      <c r="G14" s="168" t="s">
        <v>285</v>
      </c>
      <c r="H14" s="137" t="s">
        <v>286</v>
      </c>
      <c r="I14" s="125" t="s">
        <v>280</v>
      </c>
      <c r="J14" s="126" t="s">
        <v>282</v>
      </c>
      <c r="K14" s="126" t="s">
        <v>283</v>
      </c>
      <c r="L14" s="126" t="s">
        <v>284</v>
      </c>
      <c r="M14" s="126" t="s">
        <v>281</v>
      </c>
      <c r="N14" s="133" t="s">
        <v>285</v>
      </c>
      <c r="O14" s="132" t="s">
        <v>286</v>
      </c>
      <c r="P14" s="135" t="s">
        <v>280</v>
      </c>
      <c r="Q14" s="136" t="s">
        <v>281</v>
      </c>
      <c r="R14" s="136" t="s">
        <v>282</v>
      </c>
      <c r="S14" s="136" t="s">
        <v>283</v>
      </c>
      <c r="T14" s="136" t="s">
        <v>284</v>
      </c>
      <c r="U14" s="168" t="s">
        <v>285</v>
      </c>
      <c r="V14" s="137" t="s">
        <v>286</v>
      </c>
    </row>
    <row r="15" spans="1:24" ht="17.149999999999999" customHeight="1" x14ac:dyDescent="0.35">
      <c r="A15" s="121" t="s">
        <v>151</v>
      </c>
      <c r="B15" s="122">
        <v>160000</v>
      </c>
      <c r="C15" s="120">
        <f>B15*$J$4*$B$2</f>
        <v>160000</v>
      </c>
      <c r="D15" s="120">
        <f>B15*$B$2*(1-$B$4)*($J$7+$J$8)</f>
        <v>64000</v>
      </c>
      <c r="E15" s="120">
        <f>B15*($J$6+$J$8)*$B$3</f>
        <v>64000</v>
      </c>
      <c r="F15" s="120">
        <f>B15*$J$5*$B$2*(1-$B$4)*$B$5</f>
        <v>32000</v>
      </c>
      <c r="G15" s="169">
        <f>(B15*6%*500000)/10^7</f>
        <v>480</v>
      </c>
      <c r="H15" s="129">
        <f>(B15*6%*$B$9*$F$3*106000)/10^7</f>
        <v>25.44</v>
      </c>
      <c r="I15" s="122">
        <v>270000</v>
      </c>
      <c r="J15" s="120">
        <f>I15*$B$2*(1-$B$4)*($N$7+$N$8)+I15*($N$8)*(1-$B$6)*$B$8</f>
        <v>135000</v>
      </c>
      <c r="K15" s="120">
        <f>I15*($N$6+$N$8)*$B$3+I15*($N$6+$N$8)*(1-$B$6)*$B$8</f>
        <v>135000</v>
      </c>
      <c r="L15" s="120">
        <f>I15*$B$2*(1-$B$4)*($N$5)+I15*($N$5)*(1-$B$6)*$B$8</f>
        <v>67500</v>
      </c>
      <c r="M15" s="120">
        <f>K15*$B$6*$B$7+$L$15*$B$6*$B$7</f>
        <v>2025</v>
      </c>
      <c r="N15" s="169">
        <f>(I15*2%*350000)/10^7</f>
        <v>189</v>
      </c>
      <c r="O15" s="129">
        <f>(I15*2%*$B$10*$F$3*100000)/10^7</f>
        <v>6.75</v>
      </c>
      <c r="P15" s="122">
        <f>SUM(B15,I15)</f>
        <v>430000</v>
      </c>
      <c r="Q15" s="120">
        <f>SUM(C15,M15)</f>
        <v>162025</v>
      </c>
      <c r="R15" s="120">
        <f>SUM(D15,J15)</f>
        <v>199000</v>
      </c>
      <c r="S15" s="120">
        <f>SUM(E15,K15)</f>
        <v>199000</v>
      </c>
      <c r="T15" s="120">
        <f>SUM(F15,L15)</f>
        <v>99500</v>
      </c>
      <c r="U15" s="169"/>
      <c r="V15" s="166">
        <f>SUM(H15,O15)</f>
        <v>32.19</v>
      </c>
    </row>
    <row r="16" spans="1:24" ht="17.149999999999999" customHeight="1" x14ac:dyDescent="0.35">
      <c r="A16" s="121" t="s">
        <v>287</v>
      </c>
      <c r="B16" s="122">
        <v>10000</v>
      </c>
      <c r="C16" s="120">
        <f>B16*$J$4*$B$2</f>
        <v>10000</v>
      </c>
      <c r="D16" s="120">
        <f>B16*$B$2*(1-$B$4)*($J$7+$J$8)</f>
        <v>4000</v>
      </c>
      <c r="E16" s="120">
        <f t="shared" ref="E16:E17" si="0">B16*($J$6+$J$8)*$B$3</f>
        <v>4000</v>
      </c>
      <c r="F16" s="153">
        <v>0</v>
      </c>
      <c r="G16" s="169">
        <f>(B16*6%*1050000)/10^7</f>
        <v>63</v>
      </c>
      <c r="H16" s="129">
        <f>(B16*4%*$B$9*$F$3*160000)/10^7</f>
        <v>1.6</v>
      </c>
      <c r="I16" s="183">
        <v>0</v>
      </c>
      <c r="J16" s="153">
        <v>0</v>
      </c>
      <c r="K16" s="153">
        <f t="shared" ref="K16:K17" si="1">I16*($N$6+$N$8)*$B$3+I16*($N$6+$N$8)*(1-$B$6)*$B$8</f>
        <v>0</v>
      </c>
      <c r="L16" s="154">
        <v>0</v>
      </c>
      <c r="M16" s="153">
        <v>0</v>
      </c>
      <c r="N16" s="153">
        <v>0</v>
      </c>
      <c r="O16" s="184">
        <v>0</v>
      </c>
      <c r="P16" s="122">
        <f t="shared" ref="P16:P18" si="2">SUM(B16,I16)</f>
        <v>10000</v>
      </c>
      <c r="Q16" s="120">
        <f t="shared" ref="Q16:Q18" si="3">SUM(C16,M16)</f>
        <v>10000</v>
      </c>
      <c r="R16" s="120">
        <f t="shared" ref="R16:R18" si="4">SUM(D16,J16)</f>
        <v>4000</v>
      </c>
      <c r="S16" s="120">
        <f t="shared" ref="S16:S18" si="5">SUM(E16,K16)</f>
        <v>4000</v>
      </c>
      <c r="T16" s="120">
        <f t="shared" ref="T16:T18" si="6">SUM(F16,L16)</f>
        <v>0</v>
      </c>
      <c r="U16" s="169"/>
      <c r="V16" s="166">
        <f>SUM(H16,O16)</f>
        <v>1.6</v>
      </c>
    </row>
    <row r="17" spans="1:22" ht="17.149999999999999" customHeight="1" x14ac:dyDescent="0.35">
      <c r="A17" s="121" t="s">
        <v>6</v>
      </c>
      <c r="B17" s="122">
        <v>11000</v>
      </c>
      <c r="C17" s="120">
        <f>B17*$J$4*$B$2</f>
        <v>11000</v>
      </c>
      <c r="D17" s="120">
        <f>B17*$B$2*(1-$B$4)*($J$7+$J$8)</f>
        <v>4400</v>
      </c>
      <c r="E17" s="120">
        <f t="shared" si="0"/>
        <v>4400</v>
      </c>
      <c r="F17" s="120">
        <f>B17*$J$5*$B$2*(1-$B$4)*$B$5</f>
        <v>2200</v>
      </c>
      <c r="G17" s="169">
        <v>700</v>
      </c>
      <c r="H17" s="129">
        <v>6.5</v>
      </c>
      <c r="I17" s="185">
        <v>5000</v>
      </c>
      <c r="J17" s="120">
        <f>I17*$B$2*(1-$B$4)*($N$7+$N$8)+I17*($N$8)*(1-$B$6)*$B$8</f>
        <v>2500</v>
      </c>
      <c r="K17" s="120">
        <f t="shared" si="1"/>
        <v>2500</v>
      </c>
      <c r="L17" s="120">
        <f>I17*$B$2*(1-$B$4)*($N$5)+I17*($N$5)*(1-$B$6)*$B$8</f>
        <v>1250</v>
      </c>
      <c r="M17" s="120">
        <f>K17*$B$6*$B$7+L17*$B$6*$B$7</f>
        <v>37.5</v>
      </c>
      <c r="N17" s="169">
        <v>240</v>
      </c>
      <c r="O17" s="129">
        <v>2.2400000000000002</v>
      </c>
      <c r="P17" s="122">
        <f t="shared" si="2"/>
        <v>16000</v>
      </c>
      <c r="Q17" s="120">
        <f t="shared" si="3"/>
        <v>11037.5</v>
      </c>
      <c r="R17" s="120">
        <f t="shared" si="4"/>
        <v>6900</v>
      </c>
      <c r="S17" s="120">
        <f>SUM(E17,K17)</f>
        <v>6900</v>
      </c>
      <c r="T17" s="120">
        <f t="shared" si="6"/>
        <v>3450</v>
      </c>
      <c r="U17" s="169"/>
      <c r="V17" s="166">
        <f>SUM(H17,O17)</f>
        <v>8.74</v>
      </c>
    </row>
    <row r="18" spans="1:22" ht="17.149999999999999" customHeight="1" thickBot="1" x14ac:dyDescent="0.4">
      <c r="A18" s="121" t="s">
        <v>288</v>
      </c>
      <c r="B18" s="123">
        <v>2000</v>
      </c>
      <c r="C18" s="124">
        <f>B18*$J$4*$B$2</f>
        <v>2000</v>
      </c>
      <c r="D18" s="124">
        <f>B18*$B$2*(1-$B$4)*($J$7+$J$8)</f>
        <v>800</v>
      </c>
      <c r="E18" s="124">
        <f t="shared" ref="E18" si="7">B18*($J$6+$J$8)*$B$3</f>
        <v>800</v>
      </c>
      <c r="F18" s="124">
        <f>B18*$J$5*$B$2*(1-$B$4)*$B$5</f>
        <v>400</v>
      </c>
      <c r="G18" s="171">
        <v>200</v>
      </c>
      <c r="H18" s="186">
        <v>1</v>
      </c>
      <c r="I18" s="123">
        <v>500</v>
      </c>
      <c r="J18" s="124">
        <f>I18*$B$2*(1-$B$4)*($N$7+$N$8)+I18*($N$8)*(1-$B$6)*$B$8</f>
        <v>250</v>
      </c>
      <c r="K18" s="124">
        <f t="shared" ref="K18" si="8">I18*($N$6+$N$8)*$B$3+I18*($N$6+$N$8)*(1-$B$6)*$B$8</f>
        <v>250</v>
      </c>
      <c r="L18" s="124">
        <f>I18*$B$2*(1-$B$4)*($N$5)+I18*($N$5)*(1-$B$6)*$B$8</f>
        <v>125</v>
      </c>
      <c r="M18" s="124">
        <f>K18*$B$6*$B$7+L18*$B$6*$B$7</f>
        <v>3.75</v>
      </c>
      <c r="N18" s="170"/>
      <c r="O18" s="160">
        <v>0</v>
      </c>
      <c r="P18" s="123">
        <f t="shared" si="2"/>
        <v>2500</v>
      </c>
      <c r="Q18" s="124">
        <f t="shared" si="3"/>
        <v>2003.75</v>
      </c>
      <c r="R18" s="124">
        <f t="shared" si="4"/>
        <v>1050</v>
      </c>
      <c r="S18" s="124">
        <f t="shared" si="5"/>
        <v>1050</v>
      </c>
      <c r="T18" s="124">
        <f t="shared" si="6"/>
        <v>525</v>
      </c>
      <c r="U18" s="171"/>
      <c r="V18" s="130">
        <f>SUM(H18,O18)</f>
        <v>1</v>
      </c>
    </row>
    <row r="19" spans="1:22" ht="17.149999999999999" customHeight="1" x14ac:dyDescent="0.35">
      <c r="A19" s="165" t="s">
        <v>289</v>
      </c>
      <c r="G19" s="180"/>
      <c r="P19" s="134">
        <f>SUM(P15:P18)</f>
        <v>458500</v>
      </c>
      <c r="Q19" s="134">
        <f t="shared" ref="Q19:V19" si="9">SUM(Q15:Q18)</f>
        <v>185066.25</v>
      </c>
      <c r="R19" s="134">
        <f t="shared" si="9"/>
        <v>210950</v>
      </c>
      <c r="S19" s="134">
        <f t="shared" si="9"/>
        <v>210950</v>
      </c>
      <c r="T19" s="134">
        <f t="shared" si="9"/>
        <v>103475</v>
      </c>
      <c r="U19" s="134"/>
      <c r="V19" s="167">
        <f t="shared" si="9"/>
        <v>43.53</v>
      </c>
    </row>
    <row r="20" spans="1:22" ht="17.149999999999999" customHeight="1" thickBot="1" x14ac:dyDescent="0.4">
      <c r="H20" s="182"/>
      <c r="P20" s="161"/>
      <c r="Q20" s="161"/>
      <c r="R20" s="161"/>
      <c r="S20" s="161"/>
      <c r="T20" s="161"/>
      <c r="U20" s="161"/>
      <c r="V20" s="162"/>
    </row>
    <row r="21" spans="1:22" ht="17.149999999999999" customHeight="1" thickBot="1" x14ac:dyDescent="0.4">
      <c r="A21" s="128" t="s">
        <v>290</v>
      </c>
      <c r="B21" s="280" t="s">
        <v>276</v>
      </c>
      <c r="C21" s="281"/>
      <c r="D21" s="281"/>
      <c r="E21" s="281"/>
      <c r="F21" s="281"/>
      <c r="G21" s="282"/>
      <c r="H21" s="283"/>
      <c r="I21" s="292" t="s">
        <v>277</v>
      </c>
      <c r="J21" s="293"/>
      <c r="K21" s="293"/>
      <c r="L21" s="293"/>
      <c r="M21" s="293"/>
      <c r="N21" s="294"/>
      <c r="O21" s="295"/>
      <c r="P21" s="288" t="s">
        <v>278</v>
      </c>
      <c r="Q21" s="289"/>
      <c r="R21" s="289"/>
      <c r="S21" s="289"/>
      <c r="T21" s="289"/>
      <c r="U21" s="290"/>
      <c r="V21" s="291"/>
    </row>
    <row r="22" spans="1:22" ht="17.149999999999999" customHeight="1" x14ac:dyDescent="0.35">
      <c r="A22" s="127" t="s">
        <v>279</v>
      </c>
      <c r="B22" s="135" t="s">
        <v>280</v>
      </c>
      <c r="C22" s="136" t="s">
        <v>281</v>
      </c>
      <c r="D22" s="136" t="s">
        <v>282</v>
      </c>
      <c r="E22" s="136" t="s">
        <v>283</v>
      </c>
      <c r="F22" s="136" t="s">
        <v>284</v>
      </c>
      <c r="G22" s="168" t="s">
        <v>285</v>
      </c>
      <c r="H22" s="137" t="s">
        <v>286</v>
      </c>
      <c r="I22" s="156" t="s">
        <v>280</v>
      </c>
      <c r="J22" s="126" t="s">
        <v>282</v>
      </c>
      <c r="K22" s="126" t="s">
        <v>283</v>
      </c>
      <c r="L22" s="126" t="s">
        <v>284</v>
      </c>
      <c r="M22" s="126" t="s">
        <v>281</v>
      </c>
      <c r="N22" s="133" t="s">
        <v>285</v>
      </c>
      <c r="O22" s="132" t="s">
        <v>286</v>
      </c>
      <c r="P22" s="135" t="s">
        <v>280</v>
      </c>
      <c r="Q22" s="136" t="s">
        <v>281</v>
      </c>
      <c r="R22" s="136" t="s">
        <v>282</v>
      </c>
      <c r="S22" s="136" t="s">
        <v>283</v>
      </c>
      <c r="T22" s="136" t="s">
        <v>284</v>
      </c>
      <c r="U22" s="168"/>
      <c r="V22" s="137" t="s">
        <v>286</v>
      </c>
    </row>
    <row r="23" spans="1:22" ht="17.149999999999999" customHeight="1" x14ac:dyDescent="0.35">
      <c r="A23" s="121" t="s">
        <v>151</v>
      </c>
      <c r="B23" s="122">
        <v>160000</v>
      </c>
      <c r="C23" s="120">
        <f>B23*$B$2</f>
        <v>160000</v>
      </c>
      <c r="D23" s="120">
        <f>B23*$B$2*(1-$B$4)*($J$7+$J$8)</f>
        <v>64000</v>
      </c>
      <c r="E23" s="120">
        <f>B23*($J$6+$J$8)*$B$3</f>
        <v>64000</v>
      </c>
      <c r="F23" s="120">
        <f>B23*$J$5*$B$2*(1-$B$4)</f>
        <v>32000</v>
      </c>
      <c r="G23" s="169">
        <f>(B23*6%*500000)/10^7</f>
        <v>480</v>
      </c>
      <c r="H23" s="129">
        <f>(B23*6%*$B$9*$F$4*106000)/10^7</f>
        <v>38.159999999999997</v>
      </c>
      <c r="I23" s="157">
        <v>270000</v>
      </c>
      <c r="J23" s="120">
        <f>I23*$B$2*(1-$B$4)*($N$7+$N$8)+I23*($N$8)*(1-$B$6)*$B$8</f>
        <v>135000</v>
      </c>
      <c r="K23" s="120">
        <f>I23*($N$6+$N$8)+I23*($N$6+$N$8)*(1-$B$6)*$B$8</f>
        <v>135000</v>
      </c>
      <c r="L23" s="153">
        <v>0</v>
      </c>
      <c r="M23" s="120">
        <f>K23*$B$6*$B$7+$L$15*$B$6*$B$7</f>
        <v>2025</v>
      </c>
      <c r="N23" s="169">
        <f>(I23*2%*350000)/10^7</f>
        <v>189</v>
      </c>
      <c r="O23" s="129">
        <f>(I23*2%*$B$10*$F$4*100000)/10^7</f>
        <v>10.125</v>
      </c>
      <c r="P23" s="122">
        <f>SUM(B23,I23)</f>
        <v>430000</v>
      </c>
      <c r="Q23" s="120">
        <f>SUM(C23,M23)</f>
        <v>162025</v>
      </c>
      <c r="R23" s="120">
        <f>SUM(D23,J23)</f>
        <v>199000</v>
      </c>
      <c r="S23" s="120">
        <f>SUM(E23,K23)</f>
        <v>199000</v>
      </c>
      <c r="T23" s="120">
        <f>SUM(F23,L23)</f>
        <v>32000</v>
      </c>
      <c r="U23" s="169"/>
      <c r="V23" s="129">
        <f>SUM(H23,O23)</f>
        <v>48.284999999999997</v>
      </c>
    </row>
    <row r="24" spans="1:22" ht="17.149999999999999" customHeight="1" x14ac:dyDescent="0.35">
      <c r="A24" s="121" t="s">
        <v>287</v>
      </c>
      <c r="B24" s="122">
        <v>10000</v>
      </c>
      <c r="C24" s="120">
        <f t="shared" ref="C24:C26" si="10">B24*$B$2</f>
        <v>10000</v>
      </c>
      <c r="D24" s="120">
        <f>B24*$B$2*(1-$B$4)*($J$7+$J$8)</f>
        <v>4000</v>
      </c>
      <c r="E24" s="120">
        <f t="shared" ref="E24:E25" si="11">B24*($J$6+$J$8)*$B$3</f>
        <v>4000</v>
      </c>
      <c r="F24" s="120">
        <f t="shared" ref="F24:F25" si="12">B24*$B$5*$B$2*(1-$B$4)</f>
        <v>10000</v>
      </c>
      <c r="G24" s="169">
        <f>(B24*6%*1050000)/10^7</f>
        <v>63</v>
      </c>
      <c r="H24" s="129">
        <f>(B24*4%*$B$9*$F$4*160000)/10^7</f>
        <v>2.4</v>
      </c>
      <c r="I24" s="158">
        <v>0</v>
      </c>
      <c r="J24" s="153">
        <v>0</v>
      </c>
      <c r="K24" s="153">
        <v>0</v>
      </c>
      <c r="L24" s="154">
        <v>0</v>
      </c>
      <c r="M24" s="153">
        <v>0</v>
      </c>
      <c r="N24" s="153">
        <v>0</v>
      </c>
      <c r="O24" s="154">
        <v>0</v>
      </c>
      <c r="P24" s="122">
        <f t="shared" ref="P24:P26" si="13">SUM(B24,I24)</f>
        <v>10000</v>
      </c>
      <c r="Q24" s="120">
        <f t="shared" ref="Q24:Q26" si="14">SUM(C24,M24)</f>
        <v>10000</v>
      </c>
      <c r="R24" s="120">
        <f t="shared" ref="R24:R26" si="15">SUM(D24,J24)</f>
        <v>4000</v>
      </c>
      <c r="S24" s="120">
        <f t="shared" ref="S24:S26" si="16">SUM(E24,K24)</f>
        <v>4000</v>
      </c>
      <c r="T24" s="120">
        <f t="shared" ref="T24:T26" si="17">SUM(F24,L24)</f>
        <v>10000</v>
      </c>
      <c r="U24" s="169"/>
      <c r="V24" s="129">
        <f>SUM(H24,O24)</f>
        <v>2.4</v>
      </c>
    </row>
    <row r="25" spans="1:22" ht="17.149999999999999" customHeight="1" x14ac:dyDescent="0.35">
      <c r="A25" s="121" t="s">
        <v>6</v>
      </c>
      <c r="B25" s="122">
        <v>11000</v>
      </c>
      <c r="C25" s="120">
        <f t="shared" si="10"/>
        <v>11000</v>
      </c>
      <c r="D25" s="120">
        <f>B25*$B$2*(1-$B$4)*($J$7+$J$8)</f>
        <v>4400</v>
      </c>
      <c r="E25" s="120">
        <f t="shared" si="11"/>
        <v>4400</v>
      </c>
      <c r="F25" s="120">
        <f t="shared" si="12"/>
        <v>11000</v>
      </c>
      <c r="G25" s="169">
        <v>700</v>
      </c>
      <c r="H25" s="129">
        <f>H17*(1+50%)</f>
        <v>9.75</v>
      </c>
      <c r="I25" s="159">
        <v>5000</v>
      </c>
      <c r="J25" s="120">
        <f>I25*$B$2*(1-$B$4)*($N$7+$N$8)+I25*($N$8)*(1-$B$6)*$B$8</f>
        <v>2500</v>
      </c>
      <c r="K25" s="120">
        <f>I25*($N$6+$N$8)+I25*($N$6+$N$8)*(1-$B$6)*$B$8</f>
        <v>2500</v>
      </c>
      <c r="L25" s="153">
        <v>0</v>
      </c>
      <c r="M25" s="120">
        <f>K25*$B$6*$B$7+$L$15*$B$6*$B$7</f>
        <v>700</v>
      </c>
      <c r="N25" s="169">
        <v>240</v>
      </c>
      <c r="O25" s="129">
        <f>O17*(1+50%)</f>
        <v>3.3600000000000003</v>
      </c>
      <c r="P25" s="122">
        <f t="shared" si="13"/>
        <v>16000</v>
      </c>
      <c r="Q25" s="120">
        <f t="shared" si="14"/>
        <v>11700</v>
      </c>
      <c r="R25" s="120">
        <f t="shared" si="15"/>
        <v>6900</v>
      </c>
      <c r="S25" s="120">
        <f t="shared" si="16"/>
        <v>6900</v>
      </c>
      <c r="T25" s="120">
        <f t="shared" si="17"/>
        <v>11000</v>
      </c>
      <c r="U25" s="169"/>
      <c r="V25" s="129">
        <f>SUM(H25,O25)</f>
        <v>13.11</v>
      </c>
    </row>
    <row r="26" spans="1:22" ht="17.149999999999999" customHeight="1" thickBot="1" x14ac:dyDescent="0.4">
      <c r="A26" s="121" t="s">
        <v>288</v>
      </c>
      <c r="B26" s="123">
        <v>1200</v>
      </c>
      <c r="C26" s="124">
        <f t="shared" si="10"/>
        <v>1200</v>
      </c>
      <c r="D26" s="155">
        <v>0</v>
      </c>
      <c r="E26" s="155">
        <v>0</v>
      </c>
      <c r="F26" s="155">
        <v>0</v>
      </c>
      <c r="G26" s="170"/>
      <c r="H26" s="160">
        <v>0</v>
      </c>
      <c r="I26" s="163">
        <v>0</v>
      </c>
      <c r="J26" s="155">
        <v>0</v>
      </c>
      <c r="K26" s="155">
        <v>0</v>
      </c>
      <c r="L26" s="155">
        <v>0</v>
      </c>
      <c r="M26" s="155">
        <v>0</v>
      </c>
      <c r="N26" s="170"/>
      <c r="O26" s="160">
        <v>0</v>
      </c>
      <c r="P26" s="123">
        <f t="shared" si="13"/>
        <v>1200</v>
      </c>
      <c r="Q26" s="124">
        <f t="shared" si="14"/>
        <v>1200</v>
      </c>
      <c r="R26" s="124">
        <f t="shared" si="15"/>
        <v>0</v>
      </c>
      <c r="S26" s="124">
        <f t="shared" si="16"/>
        <v>0</v>
      </c>
      <c r="T26" s="124">
        <f t="shared" si="17"/>
        <v>0</v>
      </c>
      <c r="U26" s="171"/>
      <c r="V26" s="141">
        <f>SUM(H26,O26)</f>
        <v>0</v>
      </c>
    </row>
    <row r="27" spans="1:22" ht="17.149999999999999" customHeight="1" x14ac:dyDescent="0.35">
      <c r="P27" s="134">
        <f>SUM(P23:P26)</f>
        <v>457200</v>
      </c>
      <c r="Q27" s="134">
        <f t="shared" ref="Q27" si="18">SUM(Q23:Q26)</f>
        <v>184925</v>
      </c>
      <c r="R27" s="134">
        <f t="shared" ref="R27" si="19">SUM(R23:R26)</f>
        <v>209900</v>
      </c>
      <c r="S27" s="134">
        <f t="shared" ref="S27" si="20">SUM(S23:S26)</f>
        <v>209900</v>
      </c>
      <c r="T27" s="134">
        <f t="shared" ref="T27" si="21">SUM(T23:T26)</f>
        <v>53000</v>
      </c>
      <c r="U27" s="134"/>
      <c r="V27" s="142">
        <f t="shared" ref="V27" si="22">SUM(V23:V26)</f>
        <v>63.794999999999995</v>
      </c>
    </row>
    <row r="28" spans="1:22" ht="17.149999999999999" customHeight="1" thickBot="1" x14ac:dyDescent="0.4"/>
    <row r="29" spans="1:22" ht="17.149999999999999" customHeight="1" thickBot="1" x14ac:dyDescent="0.4">
      <c r="A29" s="128" t="s">
        <v>291</v>
      </c>
      <c r="B29" s="296" t="s">
        <v>276</v>
      </c>
      <c r="C29" s="297"/>
      <c r="D29" s="297"/>
      <c r="E29" s="297"/>
      <c r="F29" s="297"/>
      <c r="G29" s="298"/>
      <c r="H29" s="299"/>
      <c r="I29" s="300" t="s">
        <v>277</v>
      </c>
      <c r="J29" s="285"/>
      <c r="K29" s="285"/>
      <c r="L29" s="285"/>
      <c r="M29" s="285"/>
      <c r="N29" s="286"/>
      <c r="O29" s="287"/>
      <c r="P29" s="288" t="s">
        <v>278</v>
      </c>
      <c r="Q29" s="289"/>
      <c r="R29" s="289"/>
      <c r="S29" s="289"/>
      <c r="T29" s="289"/>
      <c r="U29" s="290"/>
      <c r="V29" s="291"/>
    </row>
    <row r="30" spans="1:22" ht="17.149999999999999" customHeight="1" x14ac:dyDescent="0.35">
      <c r="A30" s="127" t="s">
        <v>279</v>
      </c>
      <c r="B30" s="125" t="s">
        <v>280</v>
      </c>
      <c r="C30" s="126" t="s">
        <v>281</v>
      </c>
      <c r="D30" s="126" t="s">
        <v>282</v>
      </c>
      <c r="E30" s="126" t="s">
        <v>283</v>
      </c>
      <c r="F30" s="126" t="s">
        <v>284</v>
      </c>
      <c r="G30" s="168" t="s">
        <v>285</v>
      </c>
      <c r="H30" s="132" t="s">
        <v>286</v>
      </c>
      <c r="I30" s="156" t="s">
        <v>280</v>
      </c>
      <c r="J30" s="126" t="s">
        <v>282</v>
      </c>
      <c r="K30" s="126" t="s">
        <v>283</v>
      </c>
      <c r="L30" s="126" t="s">
        <v>284</v>
      </c>
      <c r="M30" s="126" t="s">
        <v>281</v>
      </c>
      <c r="N30" s="133" t="s">
        <v>285</v>
      </c>
      <c r="O30" s="133" t="s">
        <v>286</v>
      </c>
      <c r="P30" s="135" t="s">
        <v>280</v>
      </c>
      <c r="Q30" s="136" t="s">
        <v>281</v>
      </c>
      <c r="R30" s="136" t="s">
        <v>282</v>
      </c>
      <c r="S30" s="136" t="s">
        <v>283</v>
      </c>
      <c r="T30" s="136" t="s">
        <v>284</v>
      </c>
      <c r="U30" s="168"/>
      <c r="V30" s="137" t="s">
        <v>286</v>
      </c>
    </row>
    <row r="31" spans="1:22" ht="17.149999999999999" customHeight="1" x14ac:dyDescent="0.35">
      <c r="A31" s="121" t="s">
        <v>151</v>
      </c>
      <c r="B31" s="122">
        <v>160000</v>
      </c>
      <c r="C31" s="120">
        <f>B31*$B$2</f>
        <v>160000</v>
      </c>
      <c r="D31" s="120">
        <f>B31*$B$2*(1-$B$4)*($J$7+$J$8)</f>
        <v>64000</v>
      </c>
      <c r="E31" s="120">
        <f>B31*($J$6+$J$8)*$B$3</f>
        <v>64000</v>
      </c>
      <c r="F31" s="120">
        <f>B31*$B$5*$B$2*(1-$B$4)</f>
        <v>160000</v>
      </c>
      <c r="G31" s="169">
        <f>(B31*6%*500000)/10^7</f>
        <v>480</v>
      </c>
      <c r="H31" s="129">
        <f>(B31*6%*$B$9*$F$5*106000)/10^7</f>
        <v>50.88</v>
      </c>
      <c r="I31" s="157">
        <v>270000</v>
      </c>
      <c r="J31" s="120">
        <f>I31*$B$2*(1-$B$4)*($N$7+$N$8)+I31*($N$8)*(1-$B$6)*$B$8</f>
        <v>135000</v>
      </c>
      <c r="K31" s="120">
        <f>I31*($N$6+$N$8)+I31*($N$6+$N$8)*(1-$B$6)*$B$8</f>
        <v>135000</v>
      </c>
      <c r="L31" s="153">
        <v>0</v>
      </c>
      <c r="M31" s="120">
        <f>K31*$B$6*$B$7+$L$15*$B$6*$B$7</f>
        <v>2025</v>
      </c>
      <c r="N31" s="169">
        <f>(I31*2%*350000)/10^7</f>
        <v>189</v>
      </c>
      <c r="O31" s="140">
        <f>(I31*2%*$B$10*$F$5*100000)/10^7</f>
        <v>13.5</v>
      </c>
      <c r="P31" s="122">
        <f>SUM(B31,I31)</f>
        <v>430000</v>
      </c>
      <c r="Q31" s="120">
        <f>SUM(C31,M31)</f>
        <v>162025</v>
      </c>
      <c r="R31" s="120">
        <f>SUM(D31,J31)</f>
        <v>199000</v>
      </c>
      <c r="S31" s="120">
        <f>SUM(E31,K31)</f>
        <v>199000</v>
      </c>
      <c r="T31" s="120">
        <f>SUM(F31,L31)</f>
        <v>160000</v>
      </c>
      <c r="U31" s="169"/>
      <c r="V31" s="129">
        <f>SUM(H31,O31)</f>
        <v>64.38</v>
      </c>
    </row>
    <row r="32" spans="1:22" ht="17.149999999999999" customHeight="1" x14ac:dyDescent="0.35">
      <c r="A32" s="121" t="s">
        <v>287</v>
      </c>
      <c r="B32" s="122">
        <v>10000</v>
      </c>
      <c r="C32" s="120">
        <f t="shared" ref="C32:C34" si="23">B32*$B$2</f>
        <v>10000</v>
      </c>
      <c r="D32" s="120">
        <f>B32*$B$2*(1-$B$4)*($J$7+$J$8)</f>
        <v>4000</v>
      </c>
      <c r="E32" s="120">
        <f t="shared" ref="E32:E33" si="24">B32*($J$6+$J$8)*$B$3</f>
        <v>4000</v>
      </c>
      <c r="F32" s="120">
        <f t="shared" ref="F32:F33" si="25">B32*$B$5*$B$2*(1-$B$4)</f>
        <v>10000</v>
      </c>
      <c r="G32" s="169">
        <f>(B32*6%*1050000)/10^7</f>
        <v>63</v>
      </c>
      <c r="H32" s="129">
        <f>(B32*4%*$B$9*$F$5*160000)/10^7</f>
        <v>3.2</v>
      </c>
      <c r="I32" s="158">
        <v>0</v>
      </c>
      <c r="J32" s="153">
        <v>0</v>
      </c>
      <c r="K32" s="153">
        <v>0</v>
      </c>
      <c r="L32" s="154">
        <v>0</v>
      </c>
      <c r="M32" s="153">
        <v>0</v>
      </c>
      <c r="N32" s="153">
        <v>0</v>
      </c>
      <c r="O32" s="154">
        <v>0</v>
      </c>
      <c r="P32" s="122">
        <f t="shared" ref="P32:P34" si="26">SUM(B32,I32)</f>
        <v>10000</v>
      </c>
      <c r="Q32" s="120">
        <f t="shared" ref="Q32:Q34" si="27">SUM(C32,M32)</f>
        <v>10000</v>
      </c>
      <c r="R32" s="120">
        <f t="shared" ref="R32:R34" si="28">SUM(D32,J32)</f>
        <v>4000</v>
      </c>
      <c r="S32" s="120">
        <f t="shared" ref="S32:S34" si="29">SUM(E32,K32)</f>
        <v>4000</v>
      </c>
      <c r="T32" s="120">
        <f t="shared" ref="T32:T34" si="30">SUM(F32,L32)</f>
        <v>10000</v>
      </c>
      <c r="U32" s="169"/>
      <c r="V32" s="129">
        <f>SUM(H32,O32)</f>
        <v>3.2</v>
      </c>
    </row>
    <row r="33" spans="1:22" ht="17.149999999999999" customHeight="1" x14ac:dyDescent="0.35">
      <c r="A33" s="121" t="s">
        <v>6</v>
      </c>
      <c r="B33" s="122">
        <v>11000</v>
      </c>
      <c r="C33" s="120">
        <f t="shared" si="23"/>
        <v>11000</v>
      </c>
      <c r="D33" s="120">
        <f>B33*$B$2*(1-$B$4)*($J$7+$J$8)</f>
        <v>4400</v>
      </c>
      <c r="E33" s="120">
        <f t="shared" si="24"/>
        <v>4400</v>
      </c>
      <c r="F33" s="120">
        <f t="shared" si="25"/>
        <v>11000</v>
      </c>
      <c r="G33" s="169">
        <v>700</v>
      </c>
      <c r="H33" s="129">
        <f>$H$17*(1+100%)</f>
        <v>13</v>
      </c>
      <c r="I33" s="159">
        <v>5000</v>
      </c>
      <c r="J33" s="120">
        <f>I33*$B$2*(1-$B$4)*($N$7+$N$8)+I33*($N$8)*(1-$B$6)*$B$8</f>
        <v>2500</v>
      </c>
      <c r="K33" s="120">
        <f>I33*($N$6+$N$8)+I33*($N$6+$N$8)*(1-$B$6)*$B$8</f>
        <v>2500</v>
      </c>
      <c r="L33" s="153">
        <v>0</v>
      </c>
      <c r="M33" s="120">
        <f>K33*$B$6*$B$7+$L$15*$B$6*$B$7</f>
        <v>700</v>
      </c>
      <c r="N33" s="169">
        <v>240</v>
      </c>
      <c r="O33" s="129">
        <f>$O$17*(1+100%)</f>
        <v>4.4800000000000004</v>
      </c>
      <c r="P33" s="122">
        <f t="shared" si="26"/>
        <v>16000</v>
      </c>
      <c r="Q33" s="120">
        <f t="shared" si="27"/>
        <v>11700</v>
      </c>
      <c r="R33" s="120">
        <f t="shared" si="28"/>
        <v>6900</v>
      </c>
      <c r="S33" s="120">
        <f t="shared" si="29"/>
        <v>6900</v>
      </c>
      <c r="T33" s="120">
        <f t="shared" si="30"/>
        <v>11000</v>
      </c>
      <c r="U33" s="169"/>
      <c r="V33" s="129">
        <f>SUM(H33,O33)</f>
        <v>17.48</v>
      </c>
    </row>
    <row r="34" spans="1:22" ht="17.149999999999999" customHeight="1" thickBot="1" x14ac:dyDescent="0.4">
      <c r="A34" s="121" t="s">
        <v>288</v>
      </c>
      <c r="B34" s="123">
        <v>1200</v>
      </c>
      <c r="C34" s="124">
        <f t="shared" si="23"/>
        <v>1200</v>
      </c>
      <c r="D34" s="155">
        <v>0</v>
      </c>
      <c r="E34" s="155">
        <v>0</v>
      </c>
      <c r="F34" s="155">
        <v>0</v>
      </c>
      <c r="G34" s="170"/>
      <c r="H34" s="160">
        <v>0</v>
      </c>
      <c r="I34" s="163">
        <v>0</v>
      </c>
      <c r="J34" s="155">
        <v>0</v>
      </c>
      <c r="K34" s="155">
        <v>0</v>
      </c>
      <c r="L34" s="155">
        <v>0</v>
      </c>
      <c r="M34" s="155">
        <v>0</v>
      </c>
      <c r="N34" s="170"/>
      <c r="O34" s="160">
        <v>0</v>
      </c>
      <c r="P34" s="123">
        <f t="shared" si="26"/>
        <v>1200</v>
      </c>
      <c r="Q34" s="124">
        <f t="shared" si="27"/>
        <v>1200</v>
      </c>
      <c r="R34" s="124">
        <f t="shared" si="28"/>
        <v>0</v>
      </c>
      <c r="S34" s="124">
        <f t="shared" si="29"/>
        <v>0</v>
      </c>
      <c r="T34" s="124">
        <f t="shared" si="30"/>
        <v>0</v>
      </c>
      <c r="U34" s="171"/>
      <c r="V34" s="141">
        <f>SUM(H34,O34)</f>
        <v>0</v>
      </c>
    </row>
    <row r="35" spans="1:22" ht="17.149999999999999" customHeight="1" x14ac:dyDescent="0.35">
      <c r="P35" s="134">
        <f>SUM(P31:P34)</f>
        <v>457200</v>
      </c>
      <c r="Q35" s="134">
        <f t="shared" ref="Q35" si="31">SUM(Q31:Q34)</f>
        <v>184925</v>
      </c>
      <c r="R35" s="134">
        <f t="shared" ref="R35" si="32">SUM(R31:R34)</f>
        <v>209900</v>
      </c>
      <c r="S35" s="134">
        <f t="shared" ref="S35" si="33">SUM(S31:S34)</f>
        <v>209900</v>
      </c>
      <c r="T35" s="134">
        <f t="shared" ref="T35" si="34">SUM(T31:T34)</f>
        <v>181000</v>
      </c>
      <c r="U35" s="134"/>
      <c r="V35" s="142">
        <f t="shared" ref="V35" si="35">SUM(V31:V34)</f>
        <v>85.06</v>
      </c>
    </row>
    <row r="36" spans="1:22" ht="17.149999999999999" customHeight="1" thickBot="1" x14ac:dyDescent="0.4">
      <c r="P36" s="161"/>
      <c r="Q36" s="161"/>
      <c r="R36" s="161"/>
      <c r="S36" s="161"/>
      <c r="T36" s="161"/>
      <c r="U36" s="161"/>
      <c r="V36" s="162"/>
    </row>
    <row r="37" spans="1:22" ht="17.149999999999999" customHeight="1" thickBot="1" x14ac:dyDescent="0.4">
      <c r="A37" s="128" t="s">
        <v>292</v>
      </c>
      <c r="B37" s="280" t="s">
        <v>276</v>
      </c>
      <c r="C37" s="281"/>
      <c r="D37" s="281"/>
      <c r="E37" s="281"/>
      <c r="F37" s="281"/>
      <c r="G37" s="282"/>
      <c r="H37" s="283"/>
      <c r="I37" s="284" t="s">
        <v>277</v>
      </c>
      <c r="J37" s="285"/>
      <c r="K37" s="285"/>
      <c r="L37" s="285"/>
      <c r="M37" s="285"/>
      <c r="N37" s="286"/>
      <c r="O37" s="287"/>
      <c r="P37" s="288" t="s">
        <v>278</v>
      </c>
      <c r="Q37" s="289"/>
      <c r="R37" s="289"/>
      <c r="S37" s="289"/>
      <c r="T37" s="289"/>
      <c r="U37" s="290"/>
      <c r="V37" s="291"/>
    </row>
    <row r="38" spans="1:22" ht="17.149999999999999" customHeight="1" x14ac:dyDescent="0.35">
      <c r="A38" s="127" t="s">
        <v>279</v>
      </c>
      <c r="B38" s="135" t="s">
        <v>280</v>
      </c>
      <c r="C38" s="136" t="s">
        <v>281</v>
      </c>
      <c r="D38" s="136" t="s">
        <v>282</v>
      </c>
      <c r="E38" s="136" t="s">
        <v>283</v>
      </c>
      <c r="F38" s="136" t="s">
        <v>284</v>
      </c>
      <c r="G38" s="168" t="s">
        <v>285</v>
      </c>
      <c r="H38" s="137" t="s">
        <v>286</v>
      </c>
      <c r="I38" s="156" t="s">
        <v>280</v>
      </c>
      <c r="J38" s="126" t="s">
        <v>282</v>
      </c>
      <c r="K38" s="126" t="s">
        <v>283</v>
      </c>
      <c r="L38" s="126" t="s">
        <v>284</v>
      </c>
      <c r="M38" s="126" t="s">
        <v>281</v>
      </c>
      <c r="N38" s="133" t="s">
        <v>285</v>
      </c>
      <c r="O38" s="133" t="s">
        <v>286</v>
      </c>
      <c r="P38" s="135" t="s">
        <v>280</v>
      </c>
      <c r="Q38" s="136" t="s">
        <v>281</v>
      </c>
      <c r="R38" s="136" t="s">
        <v>282</v>
      </c>
      <c r="S38" s="136" t="s">
        <v>283</v>
      </c>
      <c r="T38" s="136" t="s">
        <v>284</v>
      </c>
      <c r="U38" s="168"/>
      <c r="V38" s="137" t="s">
        <v>286</v>
      </c>
    </row>
    <row r="39" spans="1:22" ht="17.149999999999999" customHeight="1" x14ac:dyDescent="0.35">
      <c r="A39" s="121" t="s">
        <v>151</v>
      </c>
      <c r="B39" s="122">
        <v>160000</v>
      </c>
      <c r="C39" s="120">
        <f>B39*$B$2</f>
        <v>160000</v>
      </c>
      <c r="D39" s="120">
        <f>B39*$B$2*(1-$B$4)*($J$7+$J$8)</f>
        <v>64000</v>
      </c>
      <c r="E39" s="120">
        <f>B39*($J$6+$J$8)*$B$3</f>
        <v>64000</v>
      </c>
      <c r="F39" s="120">
        <f>B39*$B$5*$B$2*(1-$B$4)</f>
        <v>160000</v>
      </c>
      <c r="G39" s="169">
        <f>(B39*6%*500000)/10^7</f>
        <v>480</v>
      </c>
      <c r="H39" s="129">
        <f>(B39*6%*$B$9*$F$6*106000)/10^7</f>
        <v>50.88</v>
      </c>
      <c r="I39" s="157">
        <v>270000</v>
      </c>
      <c r="J39" s="120">
        <f>I39*$B$2*(1-$B$4)*($N$7+$N$8)+I39*($N$8)*(1-$B$6)*$B$8</f>
        <v>135000</v>
      </c>
      <c r="K39" s="120">
        <f>I39*($N$6+$N$8)+I39*($N$6+$N$8)*(1-$B$6)*$B$8</f>
        <v>135000</v>
      </c>
      <c r="L39" s="153">
        <v>0</v>
      </c>
      <c r="M39" s="120">
        <f>K39*$B$6*$B$7+$L$15*$B$6*$B$7</f>
        <v>2025</v>
      </c>
      <c r="N39" s="169">
        <f>(I39*2%*350000)/10^7</f>
        <v>189</v>
      </c>
      <c r="O39" s="140">
        <f>(I39*2%*$B$10*$F$6*100000)/10^7</f>
        <v>13.5</v>
      </c>
      <c r="P39" s="122">
        <f>SUM(B39,I39)</f>
        <v>430000</v>
      </c>
      <c r="Q39" s="120">
        <f>SUM(C39,M39)</f>
        <v>162025</v>
      </c>
      <c r="R39" s="120">
        <f>SUM(D39,J39)</f>
        <v>199000</v>
      </c>
      <c r="S39" s="120">
        <f>SUM(E39,K39)</f>
        <v>199000</v>
      </c>
      <c r="T39" s="120">
        <f>SUM(F39,L39)</f>
        <v>160000</v>
      </c>
      <c r="U39" s="169"/>
      <c r="V39" s="129">
        <f>SUM(H39,O39)</f>
        <v>64.38</v>
      </c>
    </row>
    <row r="40" spans="1:22" ht="17.149999999999999" customHeight="1" x14ac:dyDescent="0.35">
      <c r="A40" s="121" t="s">
        <v>287</v>
      </c>
      <c r="B40" s="122">
        <v>10000</v>
      </c>
      <c r="C40" s="120">
        <f t="shared" ref="C40:C42" si="36">B40*$B$2</f>
        <v>10000</v>
      </c>
      <c r="D40" s="120">
        <f>B40*$B$2*(1-$B$4)*($J$7+$J$8)</f>
        <v>4000</v>
      </c>
      <c r="E40" s="120">
        <f t="shared" ref="E40:E41" si="37">B40*($J$6+$J$8)*$B$3</f>
        <v>4000</v>
      </c>
      <c r="F40" s="120">
        <f t="shared" ref="F40:F41" si="38">B40*$B$5*$B$2*(1-$B$4)</f>
        <v>10000</v>
      </c>
      <c r="G40" s="169">
        <f>(B40*6%*1050000)/10^7</f>
        <v>63</v>
      </c>
      <c r="H40" s="129">
        <f>(B40*4%*$B$9*$F$6*160000)/10^7</f>
        <v>3.2</v>
      </c>
      <c r="I40" s="158">
        <v>0</v>
      </c>
      <c r="J40" s="153">
        <v>0</v>
      </c>
      <c r="K40" s="153">
        <v>0</v>
      </c>
      <c r="L40" s="154">
        <v>0</v>
      </c>
      <c r="M40" s="153">
        <v>0</v>
      </c>
      <c r="N40" s="153">
        <v>0</v>
      </c>
      <c r="O40" s="154">
        <v>0</v>
      </c>
      <c r="P40" s="122">
        <f t="shared" ref="P40:P42" si="39">SUM(B40,I40)</f>
        <v>10000</v>
      </c>
      <c r="Q40" s="120">
        <f t="shared" ref="Q40:Q42" si="40">SUM(C40,M40)</f>
        <v>10000</v>
      </c>
      <c r="R40" s="120">
        <f t="shared" ref="R40:R42" si="41">SUM(D40,J40)</f>
        <v>4000</v>
      </c>
      <c r="S40" s="120">
        <f t="shared" ref="S40:S42" si="42">SUM(E40,K40)</f>
        <v>4000</v>
      </c>
      <c r="T40" s="120">
        <f t="shared" ref="T40:T42" si="43">SUM(F40,L40)</f>
        <v>10000</v>
      </c>
      <c r="U40" s="169"/>
      <c r="V40" s="129">
        <f>SUM(H40,O40)</f>
        <v>3.2</v>
      </c>
    </row>
    <row r="41" spans="1:22" ht="17.149999999999999" customHeight="1" x14ac:dyDescent="0.35">
      <c r="A41" s="121" t="s">
        <v>6</v>
      </c>
      <c r="B41" s="122">
        <v>11000</v>
      </c>
      <c r="C41" s="120">
        <f t="shared" si="36"/>
        <v>11000</v>
      </c>
      <c r="D41" s="120">
        <f>B41*$B$2*(1-$B$4)*($J$7+$J$8)</f>
        <v>4400</v>
      </c>
      <c r="E41" s="120">
        <f t="shared" si="37"/>
        <v>4400</v>
      </c>
      <c r="F41" s="120">
        <f t="shared" si="38"/>
        <v>11000</v>
      </c>
      <c r="G41" s="169">
        <v>700</v>
      </c>
      <c r="H41" s="129">
        <f>$H$17*(1+100%)</f>
        <v>13</v>
      </c>
      <c r="I41" s="159">
        <v>5000</v>
      </c>
      <c r="J41" s="120">
        <f>I41*$B$2*(1-$B$4)*($N$7+$N$8)+I41*($N$8)*(1-$B$6)*$B$8</f>
        <v>2500</v>
      </c>
      <c r="K41" s="120">
        <f>I41*($N$6+$N$8)+I41*($N$6+$N$8)*(1-$B$6)*$B$8</f>
        <v>2500</v>
      </c>
      <c r="L41" s="153">
        <v>0</v>
      </c>
      <c r="M41" s="120">
        <f>K41*$B$6*$B$7+$L$15*$B$6*$B$7</f>
        <v>700</v>
      </c>
      <c r="N41" s="169">
        <v>240</v>
      </c>
      <c r="O41" s="129">
        <f>$O$17*(1+100%)</f>
        <v>4.4800000000000004</v>
      </c>
      <c r="P41" s="122">
        <f t="shared" si="39"/>
        <v>16000</v>
      </c>
      <c r="Q41" s="120">
        <f t="shared" si="40"/>
        <v>11700</v>
      </c>
      <c r="R41" s="120">
        <f t="shared" si="41"/>
        <v>6900</v>
      </c>
      <c r="S41" s="120">
        <f t="shared" si="42"/>
        <v>6900</v>
      </c>
      <c r="T41" s="120">
        <f t="shared" si="43"/>
        <v>11000</v>
      </c>
      <c r="U41" s="169"/>
      <c r="V41" s="129">
        <f>SUM(H41,O41)</f>
        <v>17.48</v>
      </c>
    </row>
    <row r="42" spans="1:22" ht="17.149999999999999" customHeight="1" thickBot="1" x14ac:dyDescent="0.4">
      <c r="A42" s="121" t="s">
        <v>288</v>
      </c>
      <c r="B42" s="123">
        <v>1200</v>
      </c>
      <c r="C42" s="124">
        <f t="shared" si="36"/>
        <v>1200</v>
      </c>
      <c r="D42" s="155">
        <v>0</v>
      </c>
      <c r="E42" s="155">
        <v>0</v>
      </c>
      <c r="F42" s="155">
        <v>0</v>
      </c>
      <c r="G42" s="170"/>
      <c r="H42" s="160">
        <v>0</v>
      </c>
      <c r="I42" s="163">
        <v>0</v>
      </c>
      <c r="J42" s="155">
        <v>0</v>
      </c>
      <c r="K42" s="155">
        <v>0</v>
      </c>
      <c r="L42" s="155">
        <v>0</v>
      </c>
      <c r="M42" s="155">
        <v>0</v>
      </c>
      <c r="N42" s="170"/>
      <c r="O42" s="160">
        <v>0</v>
      </c>
      <c r="P42" s="123">
        <f t="shared" si="39"/>
        <v>1200</v>
      </c>
      <c r="Q42" s="124">
        <f t="shared" si="40"/>
        <v>1200</v>
      </c>
      <c r="R42" s="124">
        <f t="shared" si="41"/>
        <v>0</v>
      </c>
      <c r="S42" s="124">
        <f t="shared" si="42"/>
        <v>0</v>
      </c>
      <c r="T42" s="124">
        <f t="shared" si="43"/>
        <v>0</v>
      </c>
      <c r="U42" s="171"/>
      <c r="V42" s="141">
        <f>SUM(H42,O42)</f>
        <v>0</v>
      </c>
    </row>
    <row r="43" spans="1:22" x14ac:dyDescent="0.35">
      <c r="H43" s="143"/>
      <c r="O43" s="143"/>
      <c r="P43" s="134">
        <f>SUM(P39:P42)</f>
        <v>457200</v>
      </c>
      <c r="Q43" s="134">
        <f t="shared" ref="Q43" si="44">SUM(Q39:Q42)</f>
        <v>184925</v>
      </c>
      <c r="R43" s="134">
        <f t="shared" ref="R43" si="45">SUM(R39:R42)</f>
        <v>209900</v>
      </c>
      <c r="S43" s="134">
        <f t="shared" ref="S43" si="46">SUM(S39:S42)</f>
        <v>209900</v>
      </c>
      <c r="T43" s="134">
        <f t="shared" ref="T43" si="47">SUM(T39:T42)</f>
        <v>181000</v>
      </c>
      <c r="U43" s="134"/>
      <c r="V43" s="142">
        <f t="shared" ref="V43" si="48">SUM(V39:V42)</f>
        <v>85.06</v>
      </c>
    </row>
  </sheetData>
  <mergeCells count="36">
    <mergeCell ref="D3:E3"/>
    <mergeCell ref="D2:F2"/>
    <mergeCell ref="D4:E4"/>
    <mergeCell ref="D5:E5"/>
    <mergeCell ref="D6:E6"/>
    <mergeCell ref="L2:O3"/>
    <mergeCell ref="L4:M4"/>
    <mergeCell ref="B37:H37"/>
    <mergeCell ref="I37:O37"/>
    <mergeCell ref="P37:V37"/>
    <mergeCell ref="B21:H21"/>
    <mergeCell ref="I21:O21"/>
    <mergeCell ref="P21:V21"/>
    <mergeCell ref="B29:H29"/>
    <mergeCell ref="I29:O29"/>
    <mergeCell ref="P29:V29"/>
    <mergeCell ref="I13:O13"/>
    <mergeCell ref="B13:H13"/>
    <mergeCell ref="P13:V13"/>
    <mergeCell ref="N8:O8"/>
    <mergeCell ref="H8:I8"/>
    <mergeCell ref="H2:J3"/>
    <mergeCell ref="H4:I4"/>
    <mergeCell ref="H5:I5"/>
    <mergeCell ref="H6:I6"/>
    <mergeCell ref="H7:I7"/>
    <mergeCell ref="L7:M7"/>
    <mergeCell ref="L8:M8"/>
    <mergeCell ref="L9:M9"/>
    <mergeCell ref="N9:O9"/>
    <mergeCell ref="N4:O4"/>
    <mergeCell ref="N5:O5"/>
    <mergeCell ref="N6:O6"/>
    <mergeCell ref="N7:O7"/>
    <mergeCell ref="L5:M5"/>
    <mergeCell ref="L6:M6"/>
  </mergeCells>
  <conditionalFormatting sqref="F3:G6">
    <cfRule type="colorScale" priority="1">
      <colorScale>
        <cfvo type="min"/>
        <cfvo type="max"/>
        <color rgb="FFFCFCFF"/>
        <color rgb="FF63BE7B"/>
      </colorScale>
    </cfRule>
  </conditionalFormatting>
  <printOptions horizontalCentered="1"/>
  <pageMargins left="0.7" right="0.7" top="0.75" bottom="0.75" header="0.3" footer="0.3"/>
  <pageSetup orientation="portrait" horizontalDpi="360" verticalDpi="36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A2DDD-C74B-4B48-B718-2556DC43C69F}">
  <dimension ref="A1:N909"/>
  <sheetViews>
    <sheetView showGridLines="0" zoomScale="60" zoomScaleNormal="60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A10" sqref="A10"/>
    </sheetView>
  </sheetViews>
  <sheetFormatPr defaultRowHeight="14.5" x14ac:dyDescent="0.35"/>
  <cols>
    <col min="1" max="2" width="14.7265625" customWidth="1"/>
    <col min="3" max="3" width="15.7265625" bestFit="1" customWidth="1"/>
    <col min="4" max="4" width="38.453125" bestFit="1" customWidth="1"/>
    <col min="5" max="5" width="23.54296875" customWidth="1"/>
    <col min="6" max="6" width="25.7265625" customWidth="1"/>
    <col min="7" max="14" width="23.54296875" customWidth="1"/>
  </cols>
  <sheetData>
    <row r="1" spans="1:14" ht="29.5" customHeight="1" x14ac:dyDescent="0.35">
      <c r="E1" s="306" t="s">
        <v>275</v>
      </c>
      <c r="F1" s="306"/>
      <c r="G1" s="311" t="s">
        <v>290</v>
      </c>
      <c r="H1" s="312"/>
      <c r="I1" s="312"/>
      <c r="J1" s="313"/>
      <c r="K1" s="311" t="s">
        <v>291</v>
      </c>
      <c r="L1" s="312"/>
      <c r="M1" s="312"/>
      <c r="N1" s="313"/>
    </row>
    <row r="2" spans="1:14" s="95" customFormat="1" ht="19.5" customHeight="1" thickBot="1" x14ac:dyDescent="0.4">
      <c r="E2" s="217">
        <f>ROUND(SUM(Table146['#Leads]),-2)</f>
        <v>154200</v>
      </c>
      <c r="F2" s="218">
        <f>ROUND(SUM(Table146[Targets (In Cr)]),-2)</f>
        <v>1000</v>
      </c>
      <c r="G2" s="219">
        <f>ROUND(SUM(Table146['#Leads2]),-2)</f>
        <v>189000</v>
      </c>
      <c r="H2" s="217">
        <f>ROUND(SUM(Table146[Targets (In Cr)3]),-2)</f>
        <v>1100</v>
      </c>
      <c r="I2" s="217"/>
      <c r="J2" s="220"/>
      <c r="K2" s="219">
        <f>SUM(K5:K909)</f>
        <v>197105</v>
      </c>
      <c r="L2" s="219">
        <f>SUM(L5:L909)</f>
        <v>970.54919999999925</v>
      </c>
      <c r="M2" s="219">
        <f>SUM(M5:M909)</f>
        <v>11731</v>
      </c>
      <c r="N2" s="228">
        <f>SUM(N5:N909)</f>
        <v>513.25791948000017</v>
      </c>
    </row>
    <row r="3" spans="1:14" ht="23.5" customHeight="1" thickBot="1" x14ac:dyDescent="0.4">
      <c r="A3" s="240" t="s">
        <v>332</v>
      </c>
      <c r="B3" s="241"/>
      <c r="C3" s="241"/>
      <c r="D3" s="255"/>
      <c r="E3" s="307" t="s">
        <v>286</v>
      </c>
      <c r="F3" s="307"/>
      <c r="G3" s="308" t="s">
        <v>286</v>
      </c>
      <c r="H3" s="308"/>
      <c r="I3" s="308" t="s">
        <v>1293</v>
      </c>
      <c r="J3" s="308"/>
      <c r="K3" s="307" t="s">
        <v>286</v>
      </c>
      <c r="L3" s="314"/>
      <c r="M3" s="309" t="s">
        <v>1293</v>
      </c>
      <c r="N3" s="310"/>
    </row>
    <row r="4" spans="1:14" s="95" customFormat="1" x14ac:dyDescent="0.35">
      <c r="A4" s="203" t="s">
        <v>136</v>
      </c>
      <c r="B4" s="204" t="s">
        <v>138</v>
      </c>
      <c r="C4" s="204" t="s">
        <v>139</v>
      </c>
      <c r="D4" s="206" t="s">
        <v>140</v>
      </c>
      <c r="E4" s="208" t="s">
        <v>1289</v>
      </c>
      <c r="F4" s="226" t="s">
        <v>1290</v>
      </c>
      <c r="G4" s="208" t="s">
        <v>1291</v>
      </c>
      <c r="H4" s="210" t="s">
        <v>1292</v>
      </c>
      <c r="I4" s="221" t="s">
        <v>1294</v>
      </c>
      <c r="J4" s="221" t="s">
        <v>1295</v>
      </c>
      <c r="K4" s="222" t="s">
        <v>1291</v>
      </c>
      <c r="L4" s="223" t="s">
        <v>1292</v>
      </c>
      <c r="M4" s="224" t="s">
        <v>1294</v>
      </c>
      <c r="N4" s="225" t="s">
        <v>1296</v>
      </c>
    </row>
    <row r="5" spans="1:14" x14ac:dyDescent="0.35">
      <c r="A5" s="11">
        <v>2</v>
      </c>
      <c r="B5" s="5" t="s">
        <v>179</v>
      </c>
      <c r="C5" s="5" t="s">
        <v>175</v>
      </c>
      <c r="D5" s="189" t="s">
        <v>342</v>
      </c>
      <c r="E5" s="205">
        <v>200</v>
      </c>
      <c r="F5" s="211">
        <v>0.63359999999999994</v>
      </c>
      <c r="G5" s="80">
        <v>160</v>
      </c>
      <c r="H5" s="201">
        <v>0.70399999999999996</v>
      </c>
      <c r="I5" s="209"/>
      <c r="J5" s="212"/>
      <c r="K5" s="80">
        <v>177</v>
      </c>
      <c r="L5" s="201">
        <v>0.63359999999999994</v>
      </c>
      <c r="M5" s="10">
        <v>7</v>
      </c>
      <c r="N5" s="227">
        <v>0.2601639</v>
      </c>
    </row>
    <row r="6" spans="1:14" x14ac:dyDescent="0.35">
      <c r="A6" s="11">
        <v>3</v>
      </c>
      <c r="B6" s="5" t="s">
        <v>174</v>
      </c>
      <c r="C6" s="5" t="s">
        <v>343</v>
      </c>
      <c r="D6" s="189" t="s">
        <v>344</v>
      </c>
      <c r="E6" s="205">
        <v>200</v>
      </c>
      <c r="F6" s="211">
        <v>1.2833999999999999</v>
      </c>
      <c r="G6" s="80">
        <v>324</v>
      </c>
      <c r="H6" s="201">
        <v>1.4259999999999999</v>
      </c>
      <c r="I6" s="209"/>
      <c r="J6" s="212"/>
      <c r="K6" s="80">
        <v>353</v>
      </c>
      <c r="L6" s="201">
        <v>1.2833999999999999</v>
      </c>
      <c r="M6" s="10">
        <v>20</v>
      </c>
      <c r="N6" s="227">
        <v>1.1202859999999999</v>
      </c>
    </row>
    <row r="7" spans="1:14" x14ac:dyDescent="0.35">
      <c r="A7" s="11">
        <v>4</v>
      </c>
      <c r="B7" s="5" t="s">
        <v>188</v>
      </c>
      <c r="C7" s="5" t="s">
        <v>175</v>
      </c>
      <c r="D7" s="189" t="s">
        <v>345</v>
      </c>
      <c r="E7" s="205">
        <v>200</v>
      </c>
      <c r="F7" s="211">
        <v>1.2240000000000002</v>
      </c>
      <c r="G7" s="80">
        <v>309</v>
      </c>
      <c r="H7" s="201">
        <v>1.36</v>
      </c>
      <c r="I7" s="209"/>
      <c r="J7" s="212"/>
      <c r="K7" s="80">
        <v>341</v>
      </c>
      <c r="L7" s="201">
        <v>1.2240000000000002</v>
      </c>
      <c r="M7" s="10">
        <v>14</v>
      </c>
      <c r="N7" s="227">
        <v>0.39979110000000001</v>
      </c>
    </row>
    <row r="8" spans="1:14" x14ac:dyDescent="0.35">
      <c r="A8" s="11">
        <v>5</v>
      </c>
      <c r="B8" s="5" t="s">
        <v>222</v>
      </c>
      <c r="C8" s="5" t="s">
        <v>175</v>
      </c>
      <c r="D8" s="189" t="s">
        <v>346</v>
      </c>
      <c r="E8" s="205">
        <v>153</v>
      </c>
      <c r="F8" s="211">
        <v>0.3402</v>
      </c>
      <c r="G8" s="80">
        <v>86</v>
      </c>
      <c r="H8" s="201">
        <v>0.378</v>
      </c>
      <c r="I8" s="209"/>
      <c r="J8" s="212"/>
      <c r="K8" s="80">
        <v>98</v>
      </c>
      <c r="L8" s="201">
        <v>0.3402</v>
      </c>
      <c r="M8" s="10">
        <v>2</v>
      </c>
      <c r="N8" s="227">
        <v>0.12025</v>
      </c>
    </row>
    <row r="9" spans="1:14" x14ac:dyDescent="0.35">
      <c r="A9" s="11">
        <v>6</v>
      </c>
      <c r="B9" s="5" t="s">
        <v>188</v>
      </c>
      <c r="C9" s="5" t="s">
        <v>343</v>
      </c>
      <c r="D9" s="189" t="s">
        <v>347</v>
      </c>
      <c r="E9" s="205">
        <v>200</v>
      </c>
      <c r="F9" s="211">
        <v>1.089</v>
      </c>
      <c r="G9" s="80">
        <v>275</v>
      </c>
      <c r="H9" s="201">
        <v>1.21</v>
      </c>
      <c r="I9" s="209"/>
      <c r="J9" s="212"/>
      <c r="K9" s="80">
        <v>279</v>
      </c>
      <c r="L9" s="201">
        <v>1.089</v>
      </c>
      <c r="M9" s="10">
        <v>14</v>
      </c>
      <c r="N9" s="227">
        <v>0.26829999999999998</v>
      </c>
    </row>
    <row r="10" spans="1:14" x14ac:dyDescent="0.35">
      <c r="A10" s="11">
        <v>7</v>
      </c>
      <c r="B10" s="5" t="s">
        <v>184</v>
      </c>
      <c r="C10" s="5" t="s">
        <v>343</v>
      </c>
      <c r="D10" s="189" t="s">
        <v>348</v>
      </c>
      <c r="E10" s="205">
        <v>195</v>
      </c>
      <c r="F10" s="211">
        <v>0.44730000000000003</v>
      </c>
      <c r="G10" s="80">
        <v>113</v>
      </c>
      <c r="H10" s="201">
        <v>0.497</v>
      </c>
      <c r="I10" s="209"/>
      <c r="J10" s="212"/>
      <c r="K10" s="80">
        <v>116</v>
      </c>
      <c r="L10" s="201">
        <v>0.44730000000000003</v>
      </c>
      <c r="M10" s="10">
        <v>5</v>
      </c>
      <c r="N10" s="227">
        <v>7.1749999999999994E-2</v>
      </c>
    </row>
    <row r="11" spans="1:14" x14ac:dyDescent="0.35">
      <c r="A11" s="11">
        <v>8</v>
      </c>
      <c r="B11" s="5" t="s">
        <v>184</v>
      </c>
      <c r="C11" s="5" t="s">
        <v>175</v>
      </c>
      <c r="D11" s="189" t="s">
        <v>202</v>
      </c>
      <c r="E11" s="205">
        <v>200</v>
      </c>
      <c r="F11" s="211">
        <v>1.0728</v>
      </c>
      <c r="G11" s="80">
        <v>271</v>
      </c>
      <c r="H11" s="201">
        <v>1.1919999999999999</v>
      </c>
      <c r="I11" s="209"/>
      <c r="J11" s="212"/>
      <c r="K11" s="80">
        <v>286</v>
      </c>
      <c r="L11" s="201">
        <v>1.0728</v>
      </c>
      <c r="M11" s="10">
        <v>14</v>
      </c>
      <c r="N11" s="227">
        <v>0.49461939999999999</v>
      </c>
    </row>
    <row r="12" spans="1:14" x14ac:dyDescent="0.35">
      <c r="A12" s="11">
        <v>9</v>
      </c>
      <c r="B12" s="5" t="s">
        <v>184</v>
      </c>
      <c r="C12" s="5" t="s">
        <v>175</v>
      </c>
      <c r="D12" s="189" t="s">
        <v>349</v>
      </c>
      <c r="E12" s="205">
        <v>200</v>
      </c>
      <c r="F12" s="211">
        <v>1.9044000000000001</v>
      </c>
      <c r="G12" s="80">
        <v>481</v>
      </c>
      <c r="H12" s="201">
        <v>2.1160000000000001</v>
      </c>
      <c r="I12" s="209"/>
      <c r="J12" s="212"/>
      <c r="K12" s="80">
        <v>501</v>
      </c>
      <c r="L12" s="201">
        <v>1.9044000000000001</v>
      </c>
      <c r="M12" s="10">
        <v>22</v>
      </c>
      <c r="N12" s="227">
        <v>0.66685000000000005</v>
      </c>
    </row>
    <row r="13" spans="1:14" x14ac:dyDescent="0.35">
      <c r="A13" s="11">
        <v>10</v>
      </c>
      <c r="B13" s="5" t="s">
        <v>188</v>
      </c>
      <c r="C13" s="5" t="s">
        <v>343</v>
      </c>
      <c r="D13" s="189" t="s">
        <v>350</v>
      </c>
      <c r="E13" s="205">
        <v>182</v>
      </c>
      <c r="F13" s="211">
        <v>0.49500000000000005</v>
      </c>
      <c r="G13" s="80">
        <v>125</v>
      </c>
      <c r="H13" s="201">
        <v>0.55000000000000004</v>
      </c>
      <c r="I13" s="209"/>
      <c r="J13" s="212"/>
      <c r="K13" s="80">
        <v>146</v>
      </c>
      <c r="L13" s="201">
        <v>0.49500000000000005</v>
      </c>
      <c r="M13" s="10">
        <v>2</v>
      </c>
      <c r="N13" s="227">
        <v>5.1999999999999998E-2</v>
      </c>
    </row>
    <row r="14" spans="1:14" x14ac:dyDescent="0.35">
      <c r="A14" s="11">
        <v>11</v>
      </c>
      <c r="B14" s="5" t="s">
        <v>179</v>
      </c>
      <c r="C14" s="5" t="s">
        <v>343</v>
      </c>
      <c r="D14" s="189" t="s">
        <v>351</v>
      </c>
      <c r="E14" s="205">
        <v>200</v>
      </c>
      <c r="F14" s="211">
        <v>0.5625</v>
      </c>
      <c r="G14" s="80">
        <v>142</v>
      </c>
      <c r="H14" s="201">
        <v>0.625</v>
      </c>
      <c r="I14" s="209"/>
      <c r="J14" s="212"/>
      <c r="K14" s="80">
        <v>156</v>
      </c>
      <c r="L14" s="201">
        <v>0.5625</v>
      </c>
      <c r="M14" s="10">
        <v>6</v>
      </c>
      <c r="N14" s="227">
        <v>0.2487191</v>
      </c>
    </row>
    <row r="15" spans="1:14" x14ac:dyDescent="0.35">
      <c r="A15" s="11">
        <v>12</v>
      </c>
      <c r="B15" s="5" t="s">
        <v>179</v>
      </c>
      <c r="C15" s="5" t="s">
        <v>343</v>
      </c>
      <c r="D15" s="189" t="s">
        <v>352</v>
      </c>
      <c r="E15" s="205">
        <v>200</v>
      </c>
      <c r="F15" s="211">
        <v>1.1916</v>
      </c>
      <c r="G15" s="80">
        <v>301</v>
      </c>
      <c r="H15" s="201">
        <v>1.3240000000000001</v>
      </c>
      <c r="I15" s="209"/>
      <c r="J15" s="212"/>
      <c r="K15" s="80">
        <v>300</v>
      </c>
      <c r="L15" s="201">
        <v>1.1916</v>
      </c>
      <c r="M15" s="10">
        <v>8</v>
      </c>
      <c r="N15" s="227">
        <v>7.9200000000000007E-2</v>
      </c>
    </row>
    <row r="16" spans="1:14" x14ac:dyDescent="0.35">
      <c r="A16" s="11">
        <v>13</v>
      </c>
      <c r="B16" s="5" t="s">
        <v>174</v>
      </c>
      <c r="C16" s="5" t="s">
        <v>343</v>
      </c>
      <c r="D16" s="189" t="s">
        <v>353</v>
      </c>
      <c r="E16" s="205">
        <v>173</v>
      </c>
      <c r="F16" s="211">
        <v>0.4239</v>
      </c>
      <c r="G16" s="80">
        <v>107</v>
      </c>
      <c r="H16" s="201">
        <v>0.47099999999999997</v>
      </c>
      <c r="I16" s="209"/>
      <c r="J16" s="212"/>
      <c r="K16" s="80">
        <v>117</v>
      </c>
      <c r="L16" s="201">
        <v>0.4239</v>
      </c>
      <c r="M16" s="10">
        <v>6</v>
      </c>
      <c r="N16" s="227">
        <v>9.0300000000000005E-2</v>
      </c>
    </row>
    <row r="17" spans="1:14" x14ac:dyDescent="0.35">
      <c r="A17" s="11">
        <v>14</v>
      </c>
      <c r="B17" s="5" t="s">
        <v>314</v>
      </c>
      <c r="C17" s="5" t="s">
        <v>343</v>
      </c>
      <c r="D17" s="189" t="s">
        <v>354</v>
      </c>
      <c r="E17" s="205">
        <v>172</v>
      </c>
      <c r="F17" s="211">
        <v>0.46710000000000002</v>
      </c>
      <c r="G17" s="80">
        <v>118</v>
      </c>
      <c r="H17" s="201">
        <v>0.51900000000000002</v>
      </c>
      <c r="I17" s="209"/>
      <c r="J17" s="212"/>
      <c r="K17" s="80">
        <v>135</v>
      </c>
      <c r="L17" s="201">
        <v>0.46710000000000002</v>
      </c>
      <c r="M17" s="10">
        <v>7</v>
      </c>
      <c r="N17" s="227">
        <v>0.1135404</v>
      </c>
    </row>
    <row r="18" spans="1:14" x14ac:dyDescent="0.35">
      <c r="A18" s="11">
        <v>15</v>
      </c>
      <c r="B18" s="5" t="s">
        <v>179</v>
      </c>
      <c r="C18" s="5" t="s">
        <v>343</v>
      </c>
      <c r="D18" s="189" t="s">
        <v>355</v>
      </c>
      <c r="E18" s="205">
        <v>150</v>
      </c>
      <c r="F18" s="211">
        <v>0.28079999999999999</v>
      </c>
      <c r="G18" s="80">
        <v>71</v>
      </c>
      <c r="H18" s="201">
        <v>0.312</v>
      </c>
      <c r="I18" s="209"/>
      <c r="J18" s="212"/>
      <c r="K18" s="80">
        <v>78</v>
      </c>
      <c r="L18" s="201">
        <v>0.28079999999999999</v>
      </c>
      <c r="M18" s="10">
        <v>5</v>
      </c>
      <c r="N18" s="227">
        <v>4.8500000000000001E-2</v>
      </c>
    </row>
    <row r="19" spans="1:14" x14ac:dyDescent="0.35">
      <c r="A19" s="11">
        <v>16</v>
      </c>
      <c r="B19" s="5" t="s">
        <v>174</v>
      </c>
      <c r="C19" s="5" t="s">
        <v>356</v>
      </c>
      <c r="D19" s="189" t="s">
        <v>357</v>
      </c>
      <c r="E19" s="205">
        <v>200</v>
      </c>
      <c r="F19" s="211">
        <v>1.5525000000000002</v>
      </c>
      <c r="G19" s="80">
        <v>392</v>
      </c>
      <c r="H19" s="201">
        <v>1.7250000000000001</v>
      </c>
      <c r="I19" s="209"/>
      <c r="J19" s="212"/>
      <c r="K19" s="80">
        <v>375</v>
      </c>
      <c r="L19" s="201">
        <v>1.5525000000000002</v>
      </c>
      <c r="M19" s="10">
        <v>21</v>
      </c>
      <c r="N19" s="227">
        <v>0.48854370000000003</v>
      </c>
    </row>
    <row r="20" spans="1:14" x14ac:dyDescent="0.35">
      <c r="A20" s="11">
        <v>17</v>
      </c>
      <c r="B20" s="5" t="s">
        <v>181</v>
      </c>
      <c r="C20" s="5" t="s">
        <v>175</v>
      </c>
      <c r="D20" s="189" t="s">
        <v>195</v>
      </c>
      <c r="E20" s="205">
        <v>200</v>
      </c>
      <c r="F20" s="211">
        <v>1.1718000000000002</v>
      </c>
      <c r="G20" s="80">
        <v>296</v>
      </c>
      <c r="H20" s="201">
        <v>1.302</v>
      </c>
      <c r="I20" s="209"/>
      <c r="J20" s="212"/>
      <c r="K20" s="80">
        <v>306</v>
      </c>
      <c r="L20" s="201">
        <v>1.1718000000000002</v>
      </c>
      <c r="M20" s="10">
        <v>25</v>
      </c>
      <c r="N20" s="227">
        <v>1.2657963999999999</v>
      </c>
    </row>
    <row r="21" spans="1:14" x14ac:dyDescent="0.35">
      <c r="A21" s="11">
        <v>18</v>
      </c>
      <c r="B21" s="5" t="s">
        <v>174</v>
      </c>
      <c r="C21" s="5" t="s">
        <v>356</v>
      </c>
      <c r="D21" s="189" t="s">
        <v>358</v>
      </c>
      <c r="E21" s="205">
        <v>200</v>
      </c>
      <c r="F21" s="211">
        <v>2.5353000000000003</v>
      </c>
      <c r="G21" s="80">
        <v>369</v>
      </c>
      <c r="H21" s="201">
        <v>2.8170000000000002</v>
      </c>
      <c r="I21" s="209"/>
      <c r="J21" s="212"/>
      <c r="K21" s="80">
        <v>375</v>
      </c>
      <c r="L21" s="201">
        <v>2.5353000000000003</v>
      </c>
      <c r="M21" s="10">
        <v>15</v>
      </c>
      <c r="N21" s="227">
        <v>0.46274999999999999</v>
      </c>
    </row>
    <row r="22" spans="1:14" x14ac:dyDescent="0.35">
      <c r="A22" s="11">
        <v>19</v>
      </c>
      <c r="B22" s="5" t="s">
        <v>181</v>
      </c>
      <c r="C22" s="5" t="s">
        <v>175</v>
      </c>
      <c r="D22" s="189" t="s">
        <v>359</v>
      </c>
      <c r="E22" s="205">
        <v>200</v>
      </c>
      <c r="F22" s="211">
        <v>1.1880000000000002</v>
      </c>
      <c r="G22" s="80">
        <v>300</v>
      </c>
      <c r="H22" s="201">
        <v>1.32</v>
      </c>
      <c r="I22" s="209"/>
      <c r="J22" s="212"/>
      <c r="K22" s="80">
        <v>335</v>
      </c>
      <c r="L22" s="201">
        <v>1.1880000000000002</v>
      </c>
      <c r="M22" s="10">
        <v>24</v>
      </c>
      <c r="N22" s="227">
        <v>0.29224810000000001</v>
      </c>
    </row>
    <row r="23" spans="1:14" x14ac:dyDescent="0.35">
      <c r="A23" s="11">
        <v>20</v>
      </c>
      <c r="B23" s="5" t="s">
        <v>314</v>
      </c>
      <c r="C23" s="5" t="s">
        <v>356</v>
      </c>
      <c r="D23" s="189" t="s">
        <v>360</v>
      </c>
      <c r="E23" s="205">
        <v>200</v>
      </c>
      <c r="F23" s="211">
        <v>0.90720000000000001</v>
      </c>
      <c r="G23" s="80">
        <v>229</v>
      </c>
      <c r="H23" s="201">
        <v>1.008</v>
      </c>
      <c r="I23" s="209"/>
      <c r="J23" s="212"/>
      <c r="K23" s="80">
        <v>226</v>
      </c>
      <c r="L23" s="201">
        <v>0.90720000000000001</v>
      </c>
      <c r="M23" s="10">
        <v>17</v>
      </c>
      <c r="N23" s="227">
        <v>0.392511</v>
      </c>
    </row>
    <row r="24" spans="1:14" x14ac:dyDescent="0.35">
      <c r="A24" s="11">
        <v>21</v>
      </c>
      <c r="B24" s="5" t="s">
        <v>311</v>
      </c>
      <c r="C24" s="5" t="s">
        <v>340</v>
      </c>
      <c r="D24" s="189" t="s">
        <v>361</v>
      </c>
      <c r="E24" s="205">
        <v>144</v>
      </c>
      <c r="F24" s="211">
        <v>5.5098000000000003</v>
      </c>
      <c r="G24" s="80">
        <v>61</v>
      </c>
      <c r="H24" s="201">
        <v>6.1219999999999999</v>
      </c>
      <c r="I24" s="209"/>
      <c r="J24" s="212"/>
      <c r="K24" s="80">
        <v>59</v>
      </c>
      <c r="L24" s="201">
        <v>5.5098000000000003</v>
      </c>
      <c r="M24" s="10">
        <v>4</v>
      </c>
      <c r="N24" s="227">
        <v>0.50020200000000004</v>
      </c>
    </row>
    <row r="25" spans="1:14" x14ac:dyDescent="0.35">
      <c r="A25" s="11">
        <v>22</v>
      </c>
      <c r="B25" s="5" t="s">
        <v>179</v>
      </c>
      <c r="C25" s="5" t="s">
        <v>356</v>
      </c>
      <c r="D25" s="189" t="s">
        <v>362</v>
      </c>
      <c r="E25" s="205">
        <v>198</v>
      </c>
      <c r="F25" s="211">
        <v>0.55079999999999996</v>
      </c>
      <c r="G25" s="80">
        <v>139</v>
      </c>
      <c r="H25" s="201">
        <v>0.61199999999999999</v>
      </c>
      <c r="I25" s="209"/>
      <c r="J25" s="212"/>
      <c r="K25" s="80">
        <v>145</v>
      </c>
      <c r="L25" s="201">
        <v>0.55079999999999996</v>
      </c>
      <c r="M25" s="10">
        <v>9</v>
      </c>
      <c r="N25" s="227">
        <v>0.31173620000000002</v>
      </c>
    </row>
    <row r="26" spans="1:14" x14ac:dyDescent="0.35">
      <c r="A26" s="11">
        <v>23</v>
      </c>
      <c r="B26" s="5" t="s">
        <v>188</v>
      </c>
      <c r="C26" s="5" t="s">
        <v>343</v>
      </c>
      <c r="D26" s="189" t="s">
        <v>363</v>
      </c>
      <c r="E26" s="205">
        <v>125</v>
      </c>
      <c r="F26" s="211">
        <v>0.1701</v>
      </c>
      <c r="G26" s="80">
        <v>43</v>
      </c>
      <c r="H26" s="201">
        <v>0.189</v>
      </c>
      <c r="I26" s="209"/>
      <c r="J26" s="212"/>
      <c r="K26" s="80">
        <v>48</v>
      </c>
      <c r="L26" s="201">
        <v>0.1701</v>
      </c>
      <c r="M26" s="10">
        <v>0</v>
      </c>
      <c r="N26" s="227">
        <v>0</v>
      </c>
    </row>
    <row r="27" spans="1:14" x14ac:dyDescent="0.35">
      <c r="A27" s="11">
        <v>24</v>
      </c>
      <c r="B27" s="5" t="s">
        <v>188</v>
      </c>
      <c r="C27" s="5" t="s">
        <v>343</v>
      </c>
      <c r="D27" s="189" t="s">
        <v>364</v>
      </c>
      <c r="E27" s="205">
        <v>167</v>
      </c>
      <c r="F27" s="211">
        <v>0.44730000000000003</v>
      </c>
      <c r="G27" s="80">
        <v>113</v>
      </c>
      <c r="H27" s="201">
        <v>0.497</v>
      </c>
      <c r="I27" s="209"/>
      <c r="J27" s="212"/>
      <c r="K27" s="80">
        <v>125</v>
      </c>
      <c r="L27" s="201">
        <v>0.44730000000000003</v>
      </c>
      <c r="M27" s="10">
        <v>5</v>
      </c>
      <c r="N27" s="227">
        <v>4.0750000000000001E-2</v>
      </c>
    </row>
    <row r="28" spans="1:14" x14ac:dyDescent="0.35">
      <c r="A28" s="11">
        <v>25</v>
      </c>
      <c r="B28" s="5" t="s">
        <v>314</v>
      </c>
      <c r="C28" s="5" t="s">
        <v>356</v>
      </c>
      <c r="D28" s="189" t="s">
        <v>365</v>
      </c>
      <c r="E28" s="205">
        <v>200</v>
      </c>
      <c r="F28" s="211">
        <v>1.0493999999999999</v>
      </c>
      <c r="G28" s="80">
        <v>209</v>
      </c>
      <c r="H28" s="201">
        <v>1.1659999999999999</v>
      </c>
      <c r="I28" s="209"/>
      <c r="J28" s="212"/>
      <c r="K28" s="80">
        <v>225</v>
      </c>
      <c r="L28" s="201">
        <v>1.0493999999999999</v>
      </c>
      <c r="M28" s="10">
        <v>13</v>
      </c>
      <c r="N28" s="227">
        <v>0.36501</v>
      </c>
    </row>
    <row r="29" spans="1:14" x14ac:dyDescent="0.35">
      <c r="A29" s="11">
        <v>26</v>
      </c>
      <c r="B29" s="5" t="s">
        <v>311</v>
      </c>
      <c r="C29" s="5" t="s">
        <v>340</v>
      </c>
      <c r="D29" s="189" t="s">
        <v>366</v>
      </c>
      <c r="E29" s="205">
        <v>200</v>
      </c>
      <c r="F29" s="211">
        <v>0.63359999999999994</v>
      </c>
      <c r="G29" s="80">
        <v>160</v>
      </c>
      <c r="H29" s="201">
        <v>0.70399999999999996</v>
      </c>
      <c r="I29" s="209"/>
      <c r="J29" s="212"/>
      <c r="K29" s="80">
        <v>157</v>
      </c>
      <c r="L29" s="201">
        <v>0.63359999999999994</v>
      </c>
      <c r="M29" s="10">
        <v>9</v>
      </c>
      <c r="N29" s="227">
        <v>0.35263</v>
      </c>
    </row>
    <row r="30" spans="1:14" x14ac:dyDescent="0.35">
      <c r="A30" s="11">
        <v>27</v>
      </c>
      <c r="B30" s="5" t="s">
        <v>313</v>
      </c>
      <c r="C30" s="5" t="s">
        <v>340</v>
      </c>
      <c r="D30" s="189" t="s">
        <v>367</v>
      </c>
      <c r="E30" s="205">
        <v>200</v>
      </c>
      <c r="F30" s="211">
        <v>1.1564999999999999</v>
      </c>
      <c r="G30" s="80">
        <v>292</v>
      </c>
      <c r="H30" s="201">
        <v>1.2849999999999999</v>
      </c>
      <c r="I30" s="209"/>
      <c r="J30" s="212"/>
      <c r="K30" s="80">
        <v>294</v>
      </c>
      <c r="L30" s="201">
        <v>1.1564999999999999</v>
      </c>
      <c r="M30" s="10">
        <v>13</v>
      </c>
      <c r="N30" s="227">
        <v>0.25790999999999997</v>
      </c>
    </row>
    <row r="31" spans="1:14" x14ac:dyDescent="0.35">
      <c r="A31" s="11">
        <v>28</v>
      </c>
      <c r="B31" s="5" t="s">
        <v>184</v>
      </c>
      <c r="C31" s="5" t="s">
        <v>175</v>
      </c>
      <c r="D31" s="189" t="s">
        <v>203</v>
      </c>
      <c r="E31" s="205">
        <v>200</v>
      </c>
      <c r="F31" s="211">
        <v>0.88290000000000002</v>
      </c>
      <c r="G31" s="80">
        <v>223</v>
      </c>
      <c r="H31" s="201">
        <v>0.98099999999999998</v>
      </c>
      <c r="I31" s="209"/>
      <c r="J31" s="212"/>
      <c r="K31" s="80">
        <v>235</v>
      </c>
      <c r="L31" s="201">
        <v>0.88290000000000002</v>
      </c>
      <c r="M31" s="10">
        <v>9</v>
      </c>
      <c r="N31" s="227">
        <v>0.35532059999999999</v>
      </c>
    </row>
    <row r="32" spans="1:14" x14ac:dyDescent="0.35">
      <c r="A32" s="11">
        <v>29</v>
      </c>
      <c r="B32" s="5" t="s">
        <v>313</v>
      </c>
      <c r="C32" s="5" t="s">
        <v>340</v>
      </c>
      <c r="D32" s="189" t="s">
        <v>368</v>
      </c>
      <c r="E32" s="205">
        <v>200</v>
      </c>
      <c r="F32" s="211">
        <v>0.7641</v>
      </c>
      <c r="G32" s="80">
        <v>193</v>
      </c>
      <c r="H32" s="201">
        <v>0.84899999999999998</v>
      </c>
      <c r="I32" s="209"/>
      <c r="J32" s="212"/>
      <c r="K32" s="80">
        <v>207</v>
      </c>
      <c r="L32" s="201">
        <v>0.7641</v>
      </c>
      <c r="M32" s="10">
        <v>13</v>
      </c>
      <c r="N32" s="227">
        <v>0.43897000000000003</v>
      </c>
    </row>
    <row r="33" spans="1:14" x14ac:dyDescent="0.35">
      <c r="A33" s="11">
        <v>30</v>
      </c>
      <c r="B33" s="5" t="s">
        <v>313</v>
      </c>
      <c r="C33" s="5" t="s">
        <v>340</v>
      </c>
      <c r="D33" s="189" t="s">
        <v>369</v>
      </c>
      <c r="E33" s="205">
        <v>200</v>
      </c>
      <c r="F33" s="211">
        <v>0.83970000000000011</v>
      </c>
      <c r="G33" s="80">
        <v>212</v>
      </c>
      <c r="H33" s="201">
        <v>0.93300000000000005</v>
      </c>
      <c r="I33" s="209"/>
      <c r="J33" s="212"/>
      <c r="K33" s="80">
        <v>208</v>
      </c>
      <c r="L33" s="201">
        <v>0.83970000000000011</v>
      </c>
      <c r="M33" s="10">
        <v>13</v>
      </c>
      <c r="N33" s="227">
        <v>0.2898964</v>
      </c>
    </row>
    <row r="34" spans="1:14" x14ac:dyDescent="0.35">
      <c r="A34" s="11">
        <v>31</v>
      </c>
      <c r="B34" s="5" t="s">
        <v>316</v>
      </c>
      <c r="C34" s="5" t="s">
        <v>356</v>
      </c>
      <c r="D34" s="189" t="s">
        <v>370</v>
      </c>
      <c r="E34" s="205">
        <v>161</v>
      </c>
      <c r="F34" s="211">
        <v>1.071</v>
      </c>
      <c r="G34" s="80">
        <v>103</v>
      </c>
      <c r="H34" s="201">
        <v>1.19</v>
      </c>
      <c r="I34" s="209"/>
      <c r="J34" s="212"/>
      <c r="K34" s="80">
        <v>111</v>
      </c>
      <c r="L34" s="201">
        <v>1.071</v>
      </c>
      <c r="M34" s="10">
        <v>7</v>
      </c>
      <c r="N34" s="227">
        <v>0.47010000000000002</v>
      </c>
    </row>
    <row r="35" spans="1:14" x14ac:dyDescent="0.35">
      <c r="A35" s="11">
        <v>32</v>
      </c>
      <c r="B35" s="5" t="s">
        <v>315</v>
      </c>
      <c r="C35" s="5" t="s">
        <v>343</v>
      </c>
      <c r="D35" s="189" t="s">
        <v>371</v>
      </c>
      <c r="E35" s="205">
        <v>132</v>
      </c>
      <c r="F35" s="211">
        <v>0.22590000000000002</v>
      </c>
      <c r="G35" s="80">
        <v>57</v>
      </c>
      <c r="H35" s="201">
        <v>0.251</v>
      </c>
      <c r="I35" s="209"/>
      <c r="J35" s="212"/>
      <c r="K35" s="80">
        <v>69</v>
      </c>
      <c r="L35" s="201">
        <v>0.22590000000000002</v>
      </c>
      <c r="M35" s="10">
        <v>3</v>
      </c>
      <c r="N35" s="227">
        <v>6.7749999999999998E-3</v>
      </c>
    </row>
    <row r="36" spans="1:14" x14ac:dyDescent="0.35">
      <c r="A36" s="11">
        <v>33</v>
      </c>
      <c r="B36" s="5" t="s">
        <v>315</v>
      </c>
      <c r="C36" s="5" t="s">
        <v>175</v>
      </c>
      <c r="D36" s="189" t="s">
        <v>372</v>
      </c>
      <c r="E36" s="205">
        <v>148</v>
      </c>
      <c r="F36" s="211">
        <v>0.3528</v>
      </c>
      <c r="G36" s="80">
        <v>89</v>
      </c>
      <c r="H36" s="201">
        <v>0.39200000000000002</v>
      </c>
      <c r="I36" s="209"/>
      <c r="J36" s="212"/>
      <c r="K36" s="80">
        <v>99</v>
      </c>
      <c r="L36" s="201">
        <v>0.3528</v>
      </c>
      <c r="M36" s="10">
        <v>7</v>
      </c>
      <c r="N36" s="227">
        <v>0.12388979999999999</v>
      </c>
    </row>
    <row r="37" spans="1:14" x14ac:dyDescent="0.35">
      <c r="A37" s="11">
        <v>34</v>
      </c>
      <c r="B37" s="5" t="s">
        <v>188</v>
      </c>
      <c r="C37" s="5" t="s">
        <v>343</v>
      </c>
      <c r="D37" s="189" t="s">
        <v>373</v>
      </c>
      <c r="E37" s="205">
        <v>119</v>
      </c>
      <c r="F37" s="211">
        <v>0.1467</v>
      </c>
      <c r="G37" s="80">
        <v>37</v>
      </c>
      <c r="H37" s="201">
        <v>0.16300000000000001</v>
      </c>
      <c r="I37" s="209"/>
      <c r="J37" s="212"/>
      <c r="K37" s="80">
        <v>42</v>
      </c>
      <c r="L37" s="201">
        <v>0.1467</v>
      </c>
      <c r="M37" s="10">
        <v>1</v>
      </c>
      <c r="N37" s="227">
        <v>5.0000000000000001E-3</v>
      </c>
    </row>
    <row r="38" spans="1:14" x14ac:dyDescent="0.35">
      <c r="A38" s="11">
        <v>35</v>
      </c>
      <c r="B38" s="5" t="s">
        <v>315</v>
      </c>
      <c r="C38" s="5" t="s">
        <v>356</v>
      </c>
      <c r="D38" s="189" t="s">
        <v>374</v>
      </c>
      <c r="E38" s="205">
        <v>136</v>
      </c>
      <c r="F38" s="211">
        <v>0.29700000000000004</v>
      </c>
      <c r="G38" s="80">
        <v>75</v>
      </c>
      <c r="H38" s="201">
        <v>0.33</v>
      </c>
      <c r="I38" s="209"/>
      <c r="J38" s="212"/>
      <c r="K38" s="80">
        <v>79</v>
      </c>
      <c r="L38" s="201">
        <v>0.29700000000000004</v>
      </c>
      <c r="M38" s="10">
        <v>6</v>
      </c>
      <c r="N38" s="227">
        <v>8.1287999999999999E-2</v>
      </c>
    </row>
    <row r="39" spans="1:14" x14ac:dyDescent="0.35">
      <c r="A39" s="11">
        <v>36</v>
      </c>
      <c r="B39" s="5" t="s">
        <v>181</v>
      </c>
      <c r="C39" s="5" t="s">
        <v>343</v>
      </c>
      <c r="D39" s="189" t="s">
        <v>375</v>
      </c>
      <c r="E39" s="205">
        <v>141</v>
      </c>
      <c r="F39" s="211">
        <v>0.2853</v>
      </c>
      <c r="G39" s="80">
        <v>72</v>
      </c>
      <c r="H39" s="201">
        <v>0.317</v>
      </c>
      <c r="I39" s="209"/>
      <c r="J39" s="212"/>
      <c r="K39" s="80">
        <v>78</v>
      </c>
      <c r="L39" s="201">
        <v>0.2853</v>
      </c>
      <c r="M39" s="10">
        <v>6</v>
      </c>
      <c r="N39" s="227">
        <v>7.5329999999999994E-2</v>
      </c>
    </row>
    <row r="40" spans="1:14" x14ac:dyDescent="0.35">
      <c r="A40" s="11">
        <v>37</v>
      </c>
      <c r="B40" s="5" t="s">
        <v>184</v>
      </c>
      <c r="C40" s="5" t="s">
        <v>343</v>
      </c>
      <c r="D40" s="189" t="s">
        <v>376</v>
      </c>
      <c r="E40" s="205">
        <v>118</v>
      </c>
      <c r="F40" s="211">
        <v>8.7300000000000003E-2</v>
      </c>
      <c r="G40" s="80">
        <v>22</v>
      </c>
      <c r="H40" s="201">
        <v>9.7000000000000003E-2</v>
      </c>
      <c r="I40" s="209"/>
      <c r="J40" s="212"/>
      <c r="K40" s="80">
        <v>25</v>
      </c>
      <c r="L40" s="201">
        <v>8.7300000000000003E-2</v>
      </c>
      <c r="M40" s="10">
        <v>1</v>
      </c>
      <c r="N40" s="227">
        <v>0.01</v>
      </c>
    </row>
    <row r="41" spans="1:14" x14ac:dyDescent="0.35">
      <c r="A41" s="11">
        <v>38</v>
      </c>
      <c r="B41" s="5" t="s">
        <v>222</v>
      </c>
      <c r="C41" s="5" t="s">
        <v>175</v>
      </c>
      <c r="D41" s="189" t="s">
        <v>377</v>
      </c>
      <c r="E41" s="205">
        <v>132</v>
      </c>
      <c r="F41" s="211">
        <v>0.24570000000000003</v>
      </c>
      <c r="G41" s="80">
        <v>62</v>
      </c>
      <c r="H41" s="201">
        <v>0.27300000000000002</v>
      </c>
      <c r="I41" s="209"/>
      <c r="J41" s="212"/>
      <c r="K41" s="80">
        <v>71</v>
      </c>
      <c r="L41" s="201">
        <v>0.24570000000000003</v>
      </c>
      <c r="M41" s="10">
        <v>5</v>
      </c>
      <c r="N41" s="227">
        <v>0.14005000000000001</v>
      </c>
    </row>
    <row r="42" spans="1:14" x14ac:dyDescent="0.35">
      <c r="A42" s="11">
        <v>39</v>
      </c>
      <c r="B42" s="5" t="s">
        <v>179</v>
      </c>
      <c r="C42" s="5" t="s">
        <v>175</v>
      </c>
      <c r="D42" s="189" t="s">
        <v>378</v>
      </c>
      <c r="E42" s="205">
        <v>152</v>
      </c>
      <c r="F42" s="211">
        <v>0.26550000000000001</v>
      </c>
      <c r="G42" s="80">
        <v>67</v>
      </c>
      <c r="H42" s="201">
        <v>0.29499999999999998</v>
      </c>
      <c r="I42" s="209"/>
      <c r="J42" s="212"/>
      <c r="K42" s="80">
        <v>78</v>
      </c>
      <c r="L42" s="201">
        <v>0.26550000000000001</v>
      </c>
      <c r="M42" s="10">
        <v>3</v>
      </c>
      <c r="N42" s="227">
        <v>4.9099999999999998E-2</v>
      </c>
    </row>
    <row r="43" spans="1:14" x14ac:dyDescent="0.35">
      <c r="A43" s="11">
        <v>40</v>
      </c>
      <c r="B43" s="5" t="s">
        <v>184</v>
      </c>
      <c r="C43" s="5" t="s">
        <v>343</v>
      </c>
      <c r="D43" s="189" t="s">
        <v>379</v>
      </c>
      <c r="E43" s="205">
        <v>141</v>
      </c>
      <c r="F43" s="211">
        <v>0.2016</v>
      </c>
      <c r="G43" s="80">
        <v>51</v>
      </c>
      <c r="H43" s="201">
        <v>0.224</v>
      </c>
      <c r="I43" s="209"/>
      <c r="J43" s="212"/>
      <c r="K43" s="80">
        <v>51</v>
      </c>
      <c r="L43" s="201">
        <v>0.2016</v>
      </c>
      <c r="M43" s="10">
        <v>0</v>
      </c>
      <c r="N43" s="227">
        <v>0</v>
      </c>
    </row>
    <row r="44" spans="1:14" x14ac:dyDescent="0.35">
      <c r="A44" s="11">
        <v>41</v>
      </c>
      <c r="B44" s="5" t="s">
        <v>179</v>
      </c>
      <c r="C44" s="5" t="s">
        <v>343</v>
      </c>
      <c r="D44" s="189" t="s">
        <v>380</v>
      </c>
      <c r="E44" s="205">
        <v>117</v>
      </c>
      <c r="F44" s="211">
        <v>0.1188</v>
      </c>
      <c r="G44" s="80">
        <v>30</v>
      </c>
      <c r="H44" s="201">
        <v>0.13200000000000001</v>
      </c>
      <c r="I44" s="209"/>
      <c r="J44" s="212"/>
      <c r="K44" s="80">
        <v>32</v>
      </c>
      <c r="L44" s="201">
        <v>0.1188</v>
      </c>
      <c r="M44" s="10">
        <v>1</v>
      </c>
      <c r="N44" s="227">
        <v>1.6000000000000001E-3</v>
      </c>
    </row>
    <row r="45" spans="1:14" x14ac:dyDescent="0.35">
      <c r="A45" s="11">
        <v>42</v>
      </c>
      <c r="B45" s="5" t="s">
        <v>190</v>
      </c>
      <c r="C45" s="5" t="s">
        <v>343</v>
      </c>
      <c r="D45" s="189" t="s">
        <v>381</v>
      </c>
      <c r="E45" s="205">
        <v>143</v>
      </c>
      <c r="F45" s="211">
        <v>0.32040000000000002</v>
      </c>
      <c r="G45" s="80">
        <v>81</v>
      </c>
      <c r="H45" s="201">
        <v>0.35599999999999998</v>
      </c>
      <c r="I45" s="209"/>
      <c r="J45" s="212"/>
      <c r="K45" s="80">
        <v>90</v>
      </c>
      <c r="L45" s="201">
        <v>0.32040000000000002</v>
      </c>
      <c r="M45" s="10">
        <v>9</v>
      </c>
      <c r="N45" s="227">
        <v>0.16059999999999999</v>
      </c>
    </row>
    <row r="46" spans="1:14" x14ac:dyDescent="0.35">
      <c r="A46" s="11">
        <v>43</v>
      </c>
      <c r="B46" s="5" t="s">
        <v>179</v>
      </c>
      <c r="C46" s="5" t="s">
        <v>343</v>
      </c>
      <c r="D46" s="189" t="s">
        <v>382</v>
      </c>
      <c r="E46" s="205">
        <v>108</v>
      </c>
      <c r="F46" s="211">
        <v>4.5000000000000005E-2</v>
      </c>
      <c r="G46" s="80">
        <v>6</v>
      </c>
      <c r="H46" s="201">
        <v>0.05</v>
      </c>
      <c r="I46" s="209"/>
      <c r="J46" s="212"/>
      <c r="K46" s="80">
        <v>12</v>
      </c>
      <c r="L46" s="201">
        <v>4.5000000000000005E-2</v>
      </c>
      <c r="M46" s="10">
        <v>0</v>
      </c>
      <c r="N46" s="227">
        <v>0</v>
      </c>
    </row>
    <row r="47" spans="1:14" x14ac:dyDescent="0.35">
      <c r="A47" s="11">
        <v>44</v>
      </c>
      <c r="B47" s="5" t="s">
        <v>316</v>
      </c>
      <c r="C47" s="5" t="s">
        <v>356</v>
      </c>
      <c r="D47" s="189" t="s">
        <v>383</v>
      </c>
      <c r="E47" s="205">
        <v>131</v>
      </c>
      <c r="F47" s="211">
        <v>0.2853</v>
      </c>
      <c r="G47" s="80">
        <v>72</v>
      </c>
      <c r="H47" s="201">
        <v>0.317</v>
      </c>
      <c r="I47" s="209"/>
      <c r="J47" s="212"/>
      <c r="K47" s="80">
        <v>82</v>
      </c>
      <c r="L47" s="201">
        <v>0.2853</v>
      </c>
      <c r="M47" s="10">
        <v>3</v>
      </c>
      <c r="N47" s="227">
        <v>6.1000000000000004E-3</v>
      </c>
    </row>
    <row r="48" spans="1:14" x14ac:dyDescent="0.35">
      <c r="A48" s="11">
        <v>45</v>
      </c>
      <c r="B48" s="5" t="s">
        <v>312</v>
      </c>
      <c r="C48" s="5" t="s">
        <v>343</v>
      </c>
      <c r="D48" s="189" t="s">
        <v>384</v>
      </c>
      <c r="E48" s="205">
        <v>134</v>
      </c>
      <c r="F48" s="211">
        <v>0.23760000000000001</v>
      </c>
      <c r="G48" s="80">
        <v>60</v>
      </c>
      <c r="H48" s="201">
        <v>0.26400000000000001</v>
      </c>
      <c r="I48" s="209"/>
      <c r="J48" s="212"/>
      <c r="K48" s="80">
        <v>58</v>
      </c>
      <c r="L48" s="201">
        <v>0.23760000000000001</v>
      </c>
      <c r="M48" s="10">
        <v>2</v>
      </c>
      <c r="N48" s="227">
        <v>2</v>
      </c>
    </row>
    <row r="49" spans="1:14" x14ac:dyDescent="0.35">
      <c r="A49" s="11">
        <v>46</v>
      </c>
      <c r="B49" s="5" t="s">
        <v>311</v>
      </c>
      <c r="C49" s="5" t="s">
        <v>175</v>
      </c>
      <c r="D49" s="189" t="s">
        <v>385</v>
      </c>
      <c r="E49" s="205">
        <v>110</v>
      </c>
      <c r="F49" s="211">
        <v>0.15030000000000002</v>
      </c>
      <c r="G49" s="80">
        <v>38</v>
      </c>
      <c r="H49" s="201">
        <v>0.16700000000000001</v>
      </c>
      <c r="I49" s="209"/>
      <c r="J49" s="212"/>
      <c r="K49" s="80">
        <v>39</v>
      </c>
      <c r="L49" s="201">
        <v>0.15030000000000002</v>
      </c>
      <c r="M49" s="10">
        <v>0</v>
      </c>
      <c r="N49" s="227">
        <v>0</v>
      </c>
    </row>
    <row r="50" spans="1:14" x14ac:dyDescent="0.35">
      <c r="A50" s="11">
        <v>47</v>
      </c>
      <c r="B50" s="5" t="s">
        <v>311</v>
      </c>
      <c r="C50" s="5" t="s">
        <v>340</v>
      </c>
      <c r="D50" s="189" t="s">
        <v>386</v>
      </c>
      <c r="E50" s="205">
        <v>115</v>
      </c>
      <c r="F50" s="211">
        <v>0.12240000000000001</v>
      </c>
      <c r="G50" s="80">
        <v>31</v>
      </c>
      <c r="H50" s="201">
        <v>0.13600000000000001</v>
      </c>
      <c r="I50" s="209"/>
      <c r="J50" s="212"/>
      <c r="K50" s="80">
        <v>37</v>
      </c>
      <c r="L50" s="201">
        <v>0.12240000000000001</v>
      </c>
      <c r="M50" s="10">
        <v>1</v>
      </c>
      <c r="N50" s="227">
        <v>1E-3</v>
      </c>
    </row>
    <row r="51" spans="1:14" x14ac:dyDescent="0.35">
      <c r="A51" s="11">
        <v>48</v>
      </c>
      <c r="B51" s="5" t="s">
        <v>311</v>
      </c>
      <c r="C51" s="5" t="s">
        <v>340</v>
      </c>
      <c r="D51" s="189" t="s">
        <v>387</v>
      </c>
      <c r="E51" s="205">
        <v>113</v>
      </c>
      <c r="F51" s="211">
        <v>0.1188</v>
      </c>
      <c r="G51" s="80">
        <v>30</v>
      </c>
      <c r="H51" s="201">
        <v>0.13200000000000001</v>
      </c>
      <c r="I51" s="209"/>
      <c r="J51" s="212"/>
      <c r="K51" s="80">
        <v>33</v>
      </c>
      <c r="L51" s="201">
        <v>0.1188</v>
      </c>
      <c r="M51" s="10">
        <v>2</v>
      </c>
      <c r="N51" s="227">
        <v>1E-3</v>
      </c>
    </row>
    <row r="52" spans="1:14" x14ac:dyDescent="0.35">
      <c r="A52" s="11">
        <v>49</v>
      </c>
      <c r="B52" s="5" t="s">
        <v>311</v>
      </c>
      <c r="C52" s="5" t="s">
        <v>356</v>
      </c>
      <c r="D52" s="189" t="s">
        <v>388</v>
      </c>
      <c r="E52" s="205">
        <v>112</v>
      </c>
      <c r="F52" s="211">
        <v>0.1071</v>
      </c>
      <c r="G52" s="80">
        <v>27</v>
      </c>
      <c r="H52" s="201">
        <v>0.11899999999999999</v>
      </c>
      <c r="I52" s="209"/>
      <c r="J52" s="212"/>
      <c r="K52" s="80">
        <v>31</v>
      </c>
      <c r="L52" s="201">
        <v>0.1071</v>
      </c>
      <c r="M52" s="10">
        <v>2</v>
      </c>
      <c r="N52" s="227">
        <v>9.2000000000000003E-4</v>
      </c>
    </row>
    <row r="53" spans="1:14" x14ac:dyDescent="0.35">
      <c r="A53" s="11">
        <v>51</v>
      </c>
      <c r="B53" s="5" t="s">
        <v>222</v>
      </c>
      <c r="C53" s="5" t="s">
        <v>356</v>
      </c>
      <c r="D53" s="189" t="s">
        <v>390</v>
      </c>
      <c r="E53" s="205">
        <v>200</v>
      </c>
      <c r="F53" s="211">
        <v>1.1322000000000001</v>
      </c>
      <c r="G53" s="80">
        <v>286</v>
      </c>
      <c r="H53" s="201">
        <v>1.258</v>
      </c>
      <c r="I53" s="209"/>
      <c r="J53" s="212"/>
      <c r="K53" s="80">
        <v>293</v>
      </c>
      <c r="L53" s="201">
        <v>1.1322000000000001</v>
      </c>
      <c r="M53" s="10">
        <v>16</v>
      </c>
      <c r="N53" s="227">
        <v>0.35720429999999997</v>
      </c>
    </row>
    <row r="54" spans="1:14" x14ac:dyDescent="0.35">
      <c r="A54" s="11">
        <v>52</v>
      </c>
      <c r="B54" s="5" t="s">
        <v>188</v>
      </c>
      <c r="C54" s="5" t="s">
        <v>175</v>
      </c>
      <c r="D54" s="189" t="s">
        <v>391</v>
      </c>
      <c r="E54" s="205">
        <v>200</v>
      </c>
      <c r="F54" s="211">
        <v>0.85139999999999993</v>
      </c>
      <c r="G54" s="80">
        <v>215</v>
      </c>
      <c r="H54" s="201">
        <v>0.94599999999999995</v>
      </c>
      <c r="I54" s="209"/>
      <c r="J54" s="212"/>
      <c r="K54" s="80">
        <v>209</v>
      </c>
      <c r="L54" s="201">
        <v>0.85139999999999993</v>
      </c>
      <c r="M54" s="10">
        <v>8</v>
      </c>
      <c r="N54" s="227">
        <v>0.16769999999999999</v>
      </c>
    </row>
    <row r="55" spans="1:14" x14ac:dyDescent="0.35">
      <c r="A55" s="11">
        <v>53</v>
      </c>
      <c r="B55" s="5" t="s">
        <v>312</v>
      </c>
      <c r="C55" s="5" t="s">
        <v>340</v>
      </c>
      <c r="D55" s="189" t="s">
        <v>392</v>
      </c>
      <c r="E55" s="205">
        <v>200</v>
      </c>
      <c r="F55" s="211">
        <v>2.5713000000000004</v>
      </c>
      <c r="G55" s="80">
        <v>242</v>
      </c>
      <c r="H55" s="201">
        <v>2.8570000000000002</v>
      </c>
      <c r="I55" s="209"/>
      <c r="J55" s="212"/>
      <c r="K55" s="80">
        <v>228</v>
      </c>
      <c r="L55" s="201">
        <v>2.5713000000000004</v>
      </c>
      <c r="M55" s="10">
        <v>9</v>
      </c>
      <c r="N55" s="227">
        <v>0.40324670000000001</v>
      </c>
    </row>
    <row r="56" spans="1:14" x14ac:dyDescent="0.35">
      <c r="A56" s="11">
        <v>54</v>
      </c>
      <c r="B56" s="5" t="s">
        <v>312</v>
      </c>
      <c r="C56" s="5" t="s">
        <v>340</v>
      </c>
      <c r="D56" s="189" t="s">
        <v>393</v>
      </c>
      <c r="E56" s="205">
        <v>200</v>
      </c>
      <c r="F56" s="211">
        <v>1.2015</v>
      </c>
      <c r="G56" s="80">
        <v>192</v>
      </c>
      <c r="H56" s="201">
        <v>1.335</v>
      </c>
      <c r="I56" s="209"/>
      <c r="J56" s="212"/>
      <c r="K56" s="80">
        <v>195</v>
      </c>
      <c r="L56" s="201">
        <v>1.2015</v>
      </c>
      <c r="M56" s="10">
        <v>8</v>
      </c>
      <c r="N56" s="227">
        <v>0.53634999999999999</v>
      </c>
    </row>
    <row r="57" spans="1:14" x14ac:dyDescent="0.35">
      <c r="A57" s="11">
        <v>55</v>
      </c>
      <c r="B57" s="5" t="s">
        <v>312</v>
      </c>
      <c r="C57" s="5" t="s">
        <v>340</v>
      </c>
      <c r="D57" s="189" t="s">
        <v>394</v>
      </c>
      <c r="E57" s="205">
        <v>200</v>
      </c>
      <c r="F57" s="211">
        <v>5.1714000000000002</v>
      </c>
      <c r="G57" s="80">
        <v>787</v>
      </c>
      <c r="H57" s="201">
        <v>5.7460000000000004</v>
      </c>
      <c r="I57" s="209"/>
      <c r="J57" s="212"/>
      <c r="K57" s="80">
        <v>765</v>
      </c>
      <c r="L57" s="201">
        <v>5.1714000000000002</v>
      </c>
      <c r="M57" s="10">
        <v>62</v>
      </c>
      <c r="N57" s="227">
        <v>3.9784535999999999</v>
      </c>
    </row>
    <row r="58" spans="1:14" x14ac:dyDescent="0.35">
      <c r="A58" s="11">
        <v>56</v>
      </c>
      <c r="B58" s="5" t="s">
        <v>312</v>
      </c>
      <c r="C58" s="5" t="s">
        <v>340</v>
      </c>
      <c r="D58" s="189" t="s">
        <v>395</v>
      </c>
      <c r="E58" s="205">
        <v>200</v>
      </c>
      <c r="F58" s="211">
        <v>1.8963000000000003</v>
      </c>
      <c r="G58" s="80">
        <v>412</v>
      </c>
      <c r="H58" s="201">
        <v>2.1070000000000002</v>
      </c>
      <c r="I58" s="209"/>
      <c r="J58" s="212"/>
      <c r="K58" s="80">
        <v>397</v>
      </c>
      <c r="L58" s="201">
        <v>1.8963000000000003</v>
      </c>
      <c r="M58" s="10">
        <v>26</v>
      </c>
      <c r="N58" s="227">
        <v>1.3040704999999999</v>
      </c>
    </row>
    <row r="59" spans="1:14" x14ac:dyDescent="0.35">
      <c r="A59" s="11">
        <v>57</v>
      </c>
      <c r="B59" s="5" t="s">
        <v>312</v>
      </c>
      <c r="C59" s="5" t="s">
        <v>340</v>
      </c>
      <c r="D59" s="189" t="s">
        <v>396</v>
      </c>
      <c r="E59" s="205">
        <v>200</v>
      </c>
      <c r="F59" s="211">
        <v>1.2491999999999999</v>
      </c>
      <c r="G59" s="80">
        <v>273</v>
      </c>
      <c r="H59" s="201">
        <v>1.3879999999999999</v>
      </c>
      <c r="I59" s="209"/>
      <c r="J59" s="212"/>
      <c r="K59" s="80">
        <v>315</v>
      </c>
      <c r="L59" s="201">
        <v>1.2491999999999999</v>
      </c>
      <c r="M59" s="10">
        <v>18</v>
      </c>
      <c r="N59" s="227">
        <v>0.54300000000000004</v>
      </c>
    </row>
    <row r="60" spans="1:14" x14ac:dyDescent="0.35">
      <c r="A60" s="11">
        <v>58</v>
      </c>
      <c r="B60" s="5" t="s">
        <v>312</v>
      </c>
      <c r="C60" s="5" t="s">
        <v>340</v>
      </c>
      <c r="D60" s="189" t="s">
        <v>397</v>
      </c>
      <c r="E60" s="205">
        <v>200</v>
      </c>
      <c r="F60" s="211">
        <v>3.9546000000000001</v>
      </c>
      <c r="G60" s="80">
        <v>717</v>
      </c>
      <c r="H60" s="201">
        <v>4.3940000000000001</v>
      </c>
      <c r="I60" s="209"/>
      <c r="J60" s="212"/>
      <c r="K60" s="80">
        <v>740</v>
      </c>
      <c r="L60" s="201">
        <v>3.9546000000000001</v>
      </c>
      <c r="M60" s="10">
        <v>35</v>
      </c>
      <c r="N60" s="227">
        <v>9.9058320999999996</v>
      </c>
    </row>
    <row r="61" spans="1:14" x14ac:dyDescent="0.35">
      <c r="A61" s="11">
        <v>59</v>
      </c>
      <c r="B61" s="5" t="s">
        <v>312</v>
      </c>
      <c r="C61" s="5" t="s">
        <v>340</v>
      </c>
      <c r="D61" s="189" t="s">
        <v>398</v>
      </c>
      <c r="E61" s="205">
        <v>200</v>
      </c>
      <c r="F61" s="211">
        <v>2.4957000000000003</v>
      </c>
      <c r="G61" s="80">
        <v>347</v>
      </c>
      <c r="H61" s="201">
        <v>2.7730000000000001</v>
      </c>
      <c r="I61" s="209"/>
      <c r="J61" s="212"/>
      <c r="K61" s="80">
        <v>360</v>
      </c>
      <c r="L61" s="201">
        <v>2.4957000000000003</v>
      </c>
      <c r="M61" s="10">
        <v>25</v>
      </c>
      <c r="N61" s="227">
        <v>0.74524979999999996</v>
      </c>
    </row>
    <row r="62" spans="1:14" x14ac:dyDescent="0.35">
      <c r="A62" s="11">
        <v>60</v>
      </c>
      <c r="B62" s="5" t="s">
        <v>312</v>
      </c>
      <c r="C62" s="5" t="s">
        <v>340</v>
      </c>
      <c r="D62" s="189" t="s">
        <v>399</v>
      </c>
      <c r="E62" s="205">
        <v>200</v>
      </c>
      <c r="F62" s="211">
        <v>2.2256999999999998</v>
      </c>
      <c r="G62" s="80">
        <v>295</v>
      </c>
      <c r="H62" s="201">
        <v>2.4729999999999999</v>
      </c>
      <c r="I62" s="209"/>
      <c r="J62" s="212"/>
      <c r="K62" s="80">
        <v>324</v>
      </c>
      <c r="L62" s="201">
        <v>2.2256999999999998</v>
      </c>
      <c r="M62" s="10">
        <v>13</v>
      </c>
      <c r="N62" s="227">
        <v>0.3524678</v>
      </c>
    </row>
    <row r="63" spans="1:14" x14ac:dyDescent="0.35">
      <c r="A63" s="11">
        <v>61</v>
      </c>
      <c r="B63" s="5" t="s">
        <v>312</v>
      </c>
      <c r="C63" s="5" t="s">
        <v>340</v>
      </c>
      <c r="D63" s="189" t="s">
        <v>400</v>
      </c>
      <c r="E63" s="205">
        <v>200</v>
      </c>
      <c r="F63" s="211">
        <v>10.501199999999999</v>
      </c>
      <c r="G63" s="80">
        <v>802</v>
      </c>
      <c r="H63" s="201">
        <v>11.667999999999999</v>
      </c>
      <c r="I63" s="209"/>
      <c r="J63" s="212"/>
      <c r="K63" s="80">
        <v>770</v>
      </c>
      <c r="L63" s="201">
        <v>10.501199999999999</v>
      </c>
      <c r="M63" s="10">
        <v>44</v>
      </c>
      <c r="N63" s="227">
        <v>2.1417932999999998</v>
      </c>
    </row>
    <row r="64" spans="1:14" x14ac:dyDescent="0.35">
      <c r="A64" s="11">
        <v>62</v>
      </c>
      <c r="B64" s="5" t="s">
        <v>312</v>
      </c>
      <c r="C64" s="5" t="s">
        <v>340</v>
      </c>
      <c r="D64" s="189" t="s">
        <v>401</v>
      </c>
      <c r="E64" s="205">
        <v>200</v>
      </c>
      <c r="F64" s="211">
        <v>2.988</v>
      </c>
      <c r="G64" s="80">
        <v>513</v>
      </c>
      <c r="H64" s="201">
        <v>3.32</v>
      </c>
      <c r="I64" s="209"/>
      <c r="J64" s="212"/>
      <c r="K64" s="80">
        <v>511</v>
      </c>
      <c r="L64" s="201">
        <v>2.988</v>
      </c>
      <c r="M64" s="10">
        <v>37</v>
      </c>
      <c r="N64" s="227">
        <v>3.2934440999999999</v>
      </c>
    </row>
    <row r="65" spans="1:14" x14ac:dyDescent="0.35">
      <c r="A65" s="11">
        <v>63</v>
      </c>
      <c r="B65" s="5" t="s">
        <v>312</v>
      </c>
      <c r="C65" s="5" t="s">
        <v>340</v>
      </c>
      <c r="D65" s="189" t="s">
        <v>402</v>
      </c>
      <c r="E65" s="205">
        <v>200</v>
      </c>
      <c r="F65" s="211">
        <v>7.9002000000000008</v>
      </c>
      <c r="G65" s="80">
        <v>657</v>
      </c>
      <c r="H65" s="201">
        <v>8.7780000000000005</v>
      </c>
      <c r="I65" s="209"/>
      <c r="J65" s="212"/>
      <c r="K65" s="80">
        <v>692</v>
      </c>
      <c r="L65" s="201">
        <v>7.9002000000000008</v>
      </c>
      <c r="M65" s="10">
        <v>43</v>
      </c>
      <c r="N65" s="227">
        <v>35.560023399999999</v>
      </c>
    </row>
    <row r="66" spans="1:14" x14ac:dyDescent="0.35">
      <c r="A66" s="11">
        <v>64</v>
      </c>
      <c r="B66" s="5" t="s">
        <v>312</v>
      </c>
      <c r="C66" s="5" t="s">
        <v>340</v>
      </c>
      <c r="D66" s="189" t="s">
        <v>403</v>
      </c>
      <c r="E66" s="205">
        <v>200</v>
      </c>
      <c r="F66" s="211">
        <v>6.6069000000000004</v>
      </c>
      <c r="G66" s="80">
        <v>818</v>
      </c>
      <c r="H66" s="201">
        <v>7.3410000000000002</v>
      </c>
      <c r="I66" s="209"/>
      <c r="J66" s="212"/>
      <c r="K66" s="80">
        <v>811</v>
      </c>
      <c r="L66" s="201">
        <v>6.6069000000000004</v>
      </c>
      <c r="M66" s="10">
        <v>41</v>
      </c>
      <c r="N66" s="227">
        <v>2.9128422999999999</v>
      </c>
    </row>
    <row r="67" spans="1:14" x14ac:dyDescent="0.35">
      <c r="A67" s="11">
        <v>65</v>
      </c>
      <c r="B67" s="5" t="s">
        <v>312</v>
      </c>
      <c r="C67" s="5" t="s">
        <v>340</v>
      </c>
      <c r="D67" s="189" t="s">
        <v>404</v>
      </c>
      <c r="E67" s="205">
        <v>200</v>
      </c>
      <c r="F67" s="211">
        <v>3.3426</v>
      </c>
      <c r="G67" s="80">
        <v>844</v>
      </c>
      <c r="H67" s="201">
        <v>3.714</v>
      </c>
      <c r="I67" s="209"/>
      <c r="J67" s="212"/>
      <c r="K67" s="80">
        <v>864</v>
      </c>
      <c r="L67" s="201">
        <v>3.3426</v>
      </c>
      <c r="M67" s="10">
        <v>56</v>
      </c>
      <c r="N67" s="227">
        <v>2.2120896999999999</v>
      </c>
    </row>
    <row r="68" spans="1:14" x14ac:dyDescent="0.35">
      <c r="A68" s="11">
        <v>66</v>
      </c>
      <c r="B68" s="5" t="s">
        <v>312</v>
      </c>
      <c r="C68" s="5" t="s">
        <v>340</v>
      </c>
      <c r="D68" s="189" t="s">
        <v>405</v>
      </c>
      <c r="E68" s="205">
        <v>200</v>
      </c>
      <c r="F68" s="211">
        <v>2.9781000000000004</v>
      </c>
      <c r="G68" s="80">
        <v>484</v>
      </c>
      <c r="H68" s="201">
        <v>3.3090000000000002</v>
      </c>
      <c r="I68" s="209"/>
      <c r="J68" s="212"/>
      <c r="K68" s="80">
        <v>479</v>
      </c>
      <c r="L68" s="201">
        <v>2.9781000000000004</v>
      </c>
      <c r="M68" s="10">
        <v>24</v>
      </c>
      <c r="N68" s="227">
        <v>0.92440820000000001</v>
      </c>
    </row>
    <row r="69" spans="1:14" x14ac:dyDescent="0.35">
      <c r="A69" s="11">
        <v>67</v>
      </c>
      <c r="B69" s="5" t="s">
        <v>312</v>
      </c>
      <c r="C69" s="5" t="s">
        <v>340</v>
      </c>
      <c r="D69" s="189" t="s">
        <v>406</v>
      </c>
      <c r="E69" s="205">
        <v>200</v>
      </c>
      <c r="F69" s="211">
        <v>3.2454000000000001</v>
      </c>
      <c r="G69" s="80">
        <v>701</v>
      </c>
      <c r="H69" s="201">
        <v>3.6059999999999999</v>
      </c>
      <c r="I69" s="209"/>
      <c r="J69" s="212"/>
      <c r="K69" s="80">
        <v>709</v>
      </c>
      <c r="L69" s="201">
        <v>3.2454000000000001</v>
      </c>
      <c r="M69" s="10">
        <v>44</v>
      </c>
      <c r="N69" s="227">
        <v>4.3687500999999997</v>
      </c>
    </row>
    <row r="70" spans="1:14" x14ac:dyDescent="0.35">
      <c r="A70" s="11">
        <v>68</v>
      </c>
      <c r="B70" s="5" t="s">
        <v>222</v>
      </c>
      <c r="C70" s="5" t="s">
        <v>175</v>
      </c>
      <c r="D70" s="189" t="s">
        <v>407</v>
      </c>
      <c r="E70" s="205">
        <v>189</v>
      </c>
      <c r="F70" s="211">
        <v>0.68130000000000002</v>
      </c>
      <c r="G70" s="80">
        <v>172</v>
      </c>
      <c r="H70" s="201">
        <v>0.75700000000000001</v>
      </c>
      <c r="I70" s="209"/>
      <c r="J70" s="212"/>
      <c r="K70" s="80">
        <v>184</v>
      </c>
      <c r="L70" s="201">
        <v>0.68130000000000002</v>
      </c>
      <c r="M70" s="10">
        <v>9</v>
      </c>
      <c r="N70" s="227">
        <v>5.9700099999999999E-2</v>
      </c>
    </row>
    <row r="71" spans="1:14" x14ac:dyDescent="0.35">
      <c r="A71" s="11">
        <v>69</v>
      </c>
      <c r="B71" s="5" t="s">
        <v>188</v>
      </c>
      <c r="C71" s="5" t="s">
        <v>343</v>
      </c>
      <c r="D71" s="189" t="s">
        <v>408</v>
      </c>
      <c r="E71" s="205">
        <v>194</v>
      </c>
      <c r="F71" s="211">
        <v>0.57420000000000004</v>
      </c>
      <c r="G71" s="80">
        <v>122</v>
      </c>
      <c r="H71" s="201">
        <v>0.63800000000000001</v>
      </c>
      <c r="I71" s="209"/>
      <c r="J71" s="212"/>
      <c r="K71" s="80">
        <v>127</v>
      </c>
      <c r="L71" s="201">
        <v>0.57420000000000004</v>
      </c>
      <c r="M71" s="10">
        <v>9</v>
      </c>
      <c r="N71" s="227">
        <v>1.4756499999999999</v>
      </c>
    </row>
    <row r="72" spans="1:14" x14ac:dyDescent="0.35">
      <c r="A72" s="11">
        <v>70</v>
      </c>
      <c r="B72" s="5" t="s">
        <v>184</v>
      </c>
      <c r="C72" s="5" t="s">
        <v>175</v>
      </c>
      <c r="D72" s="189" t="s">
        <v>409</v>
      </c>
      <c r="E72" s="205">
        <v>158</v>
      </c>
      <c r="F72" s="211">
        <v>0.4239</v>
      </c>
      <c r="G72" s="80">
        <v>107</v>
      </c>
      <c r="H72" s="201">
        <v>0.47099999999999997</v>
      </c>
      <c r="I72" s="209"/>
      <c r="J72" s="212"/>
      <c r="K72" s="80">
        <v>114</v>
      </c>
      <c r="L72" s="201">
        <v>0.4239</v>
      </c>
      <c r="M72" s="10">
        <v>9</v>
      </c>
      <c r="N72" s="227">
        <v>7.4299400000000002E-2</v>
      </c>
    </row>
    <row r="73" spans="1:14" x14ac:dyDescent="0.35">
      <c r="A73" s="11">
        <v>71</v>
      </c>
      <c r="B73" s="5" t="s">
        <v>179</v>
      </c>
      <c r="C73" s="5" t="s">
        <v>175</v>
      </c>
      <c r="D73" s="189" t="s">
        <v>180</v>
      </c>
      <c r="E73" s="205">
        <v>200</v>
      </c>
      <c r="F73" s="211">
        <v>1.4733000000000001</v>
      </c>
      <c r="G73" s="80">
        <v>372</v>
      </c>
      <c r="H73" s="201">
        <v>1.637</v>
      </c>
      <c r="I73" s="209"/>
      <c r="J73" s="212"/>
      <c r="K73" s="80">
        <v>365</v>
      </c>
      <c r="L73" s="201">
        <v>1.4733000000000001</v>
      </c>
      <c r="M73" s="10">
        <v>20</v>
      </c>
      <c r="N73" s="227">
        <v>0.31691249999999999</v>
      </c>
    </row>
    <row r="74" spans="1:14" x14ac:dyDescent="0.35">
      <c r="A74" s="11">
        <v>72</v>
      </c>
      <c r="B74" s="5" t="s">
        <v>188</v>
      </c>
      <c r="C74" s="5" t="s">
        <v>343</v>
      </c>
      <c r="D74" s="189" t="s">
        <v>410</v>
      </c>
      <c r="E74" s="205">
        <v>200</v>
      </c>
      <c r="F74" s="211">
        <v>0.59760000000000002</v>
      </c>
      <c r="G74" s="80">
        <v>151</v>
      </c>
      <c r="H74" s="201">
        <v>0.66400000000000003</v>
      </c>
      <c r="I74" s="209"/>
      <c r="J74" s="212"/>
      <c r="K74" s="80">
        <v>167</v>
      </c>
      <c r="L74" s="201">
        <v>0.59760000000000002</v>
      </c>
      <c r="M74" s="10">
        <v>2</v>
      </c>
      <c r="N74" s="227">
        <v>5.7000000000000002E-3</v>
      </c>
    </row>
    <row r="75" spans="1:14" x14ac:dyDescent="0.35">
      <c r="A75" s="11">
        <v>73</v>
      </c>
      <c r="B75" s="5" t="s">
        <v>181</v>
      </c>
      <c r="C75" s="5" t="s">
        <v>356</v>
      </c>
      <c r="D75" s="189" t="s">
        <v>411</v>
      </c>
      <c r="E75" s="205">
        <v>200</v>
      </c>
      <c r="F75" s="211">
        <v>1.3104</v>
      </c>
      <c r="G75" s="80">
        <v>331</v>
      </c>
      <c r="H75" s="201">
        <v>1.456</v>
      </c>
      <c r="I75" s="209"/>
      <c r="J75" s="212"/>
      <c r="K75" s="80">
        <v>350</v>
      </c>
      <c r="L75" s="201">
        <v>1.3104</v>
      </c>
      <c r="M75" s="10">
        <v>20</v>
      </c>
      <c r="N75" s="227">
        <v>0.3142915</v>
      </c>
    </row>
    <row r="76" spans="1:14" x14ac:dyDescent="0.35">
      <c r="A76" s="11">
        <v>74</v>
      </c>
      <c r="B76" s="5" t="s">
        <v>222</v>
      </c>
      <c r="C76" s="5" t="s">
        <v>356</v>
      </c>
      <c r="D76" s="189" t="s">
        <v>412</v>
      </c>
      <c r="E76" s="205">
        <v>200</v>
      </c>
      <c r="F76" s="211">
        <v>1.5678000000000001</v>
      </c>
      <c r="G76" s="80">
        <v>396</v>
      </c>
      <c r="H76" s="201">
        <v>1.742</v>
      </c>
      <c r="I76" s="209"/>
      <c r="J76" s="212"/>
      <c r="K76" s="80">
        <v>417</v>
      </c>
      <c r="L76" s="201">
        <v>1.5678000000000001</v>
      </c>
      <c r="M76" s="10">
        <v>24</v>
      </c>
      <c r="N76" s="227">
        <v>1.0767439999999999</v>
      </c>
    </row>
    <row r="77" spans="1:14" x14ac:dyDescent="0.35">
      <c r="A77" s="11">
        <v>75</v>
      </c>
      <c r="B77" s="5" t="s">
        <v>188</v>
      </c>
      <c r="C77" s="5" t="s">
        <v>356</v>
      </c>
      <c r="D77" s="189" t="s">
        <v>413</v>
      </c>
      <c r="E77" s="205">
        <v>199</v>
      </c>
      <c r="F77" s="211">
        <v>2.6568000000000001</v>
      </c>
      <c r="G77" s="80">
        <v>671</v>
      </c>
      <c r="H77" s="201">
        <v>2.952</v>
      </c>
      <c r="I77" s="209"/>
      <c r="J77" s="212"/>
      <c r="K77" s="80">
        <v>679</v>
      </c>
      <c r="L77" s="201">
        <v>2.6568000000000001</v>
      </c>
      <c r="M77" s="10">
        <v>31</v>
      </c>
      <c r="N77" s="227">
        <v>0.57620559999999998</v>
      </c>
    </row>
    <row r="78" spans="1:14" x14ac:dyDescent="0.35">
      <c r="A78" s="11">
        <v>76</v>
      </c>
      <c r="B78" s="5" t="s">
        <v>222</v>
      </c>
      <c r="C78" s="5" t="s">
        <v>356</v>
      </c>
      <c r="D78" s="189" t="s">
        <v>414</v>
      </c>
      <c r="E78" s="205">
        <v>200</v>
      </c>
      <c r="F78" s="211">
        <v>1.0377000000000001</v>
      </c>
      <c r="G78" s="80">
        <v>262</v>
      </c>
      <c r="H78" s="201">
        <v>1.153</v>
      </c>
      <c r="I78" s="209"/>
      <c r="J78" s="212"/>
      <c r="K78" s="80">
        <v>285</v>
      </c>
      <c r="L78" s="201">
        <v>1.0377000000000001</v>
      </c>
      <c r="M78" s="10">
        <v>20</v>
      </c>
      <c r="N78" s="227">
        <v>0.31206309999999998</v>
      </c>
    </row>
    <row r="79" spans="1:14" x14ac:dyDescent="0.35">
      <c r="A79" s="11">
        <v>77</v>
      </c>
      <c r="B79" s="5" t="s">
        <v>222</v>
      </c>
      <c r="C79" s="5" t="s">
        <v>356</v>
      </c>
      <c r="D79" s="189" t="s">
        <v>415</v>
      </c>
      <c r="E79" s="205">
        <v>200</v>
      </c>
      <c r="F79" s="211">
        <v>2.7881999999999998</v>
      </c>
      <c r="G79" s="80">
        <v>390</v>
      </c>
      <c r="H79" s="201">
        <v>3.0979999999999999</v>
      </c>
      <c r="I79" s="209"/>
      <c r="J79" s="212"/>
      <c r="K79" s="80">
        <v>433</v>
      </c>
      <c r="L79" s="201">
        <v>2.7881999999999998</v>
      </c>
      <c r="M79" s="10">
        <v>30</v>
      </c>
      <c r="N79" s="227">
        <v>3.9876163240000002</v>
      </c>
    </row>
    <row r="80" spans="1:14" x14ac:dyDescent="0.35">
      <c r="A80" s="11">
        <v>78</v>
      </c>
      <c r="B80" s="5" t="s">
        <v>184</v>
      </c>
      <c r="C80" s="5" t="s">
        <v>343</v>
      </c>
      <c r="D80" s="189" t="s">
        <v>416</v>
      </c>
      <c r="E80" s="205">
        <v>200</v>
      </c>
      <c r="F80" s="211">
        <v>0.60570000000000002</v>
      </c>
      <c r="G80" s="80">
        <v>153</v>
      </c>
      <c r="H80" s="201">
        <v>0.67300000000000004</v>
      </c>
      <c r="I80" s="209"/>
      <c r="J80" s="212"/>
      <c r="K80" s="80">
        <v>195</v>
      </c>
      <c r="L80" s="201">
        <v>0.60570000000000002</v>
      </c>
      <c r="M80" s="10">
        <v>10</v>
      </c>
      <c r="N80" s="227">
        <v>0.12272</v>
      </c>
    </row>
    <row r="81" spans="1:14" x14ac:dyDescent="0.35">
      <c r="A81" s="11">
        <v>79</v>
      </c>
      <c r="B81" s="5" t="s">
        <v>316</v>
      </c>
      <c r="C81" s="5" t="s">
        <v>340</v>
      </c>
      <c r="D81" s="189" t="s">
        <v>417</v>
      </c>
      <c r="E81" s="205">
        <v>175</v>
      </c>
      <c r="F81" s="211">
        <v>9.3780000000000001</v>
      </c>
      <c r="G81" s="80">
        <v>85</v>
      </c>
      <c r="H81" s="201">
        <v>10.42</v>
      </c>
      <c r="I81" s="209"/>
      <c r="J81" s="212"/>
      <c r="K81" s="80">
        <v>80</v>
      </c>
      <c r="L81" s="201">
        <v>9.3780000000000001</v>
      </c>
      <c r="M81" s="10">
        <v>6</v>
      </c>
      <c r="N81" s="227">
        <v>0.14495</v>
      </c>
    </row>
    <row r="82" spans="1:14" x14ac:dyDescent="0.35">
      <c r="A82" s="11">
        <v>80</v>
      </c>
      <c r="B82" s="5" t="s">
        <v>174</v>
      </c>
      <c r="C82" s="5" t="s">
        <v>175</v>
      </c>
      <c r="D82" s="189" t="s">
        <v>418</v>
      </c>
      <c r="E82" s="205">
        <v>184</v>
      </c>
      <c r="F82" s="211">
        <v>0.55079999999999996</v>
      </c>
      <c r="G82" s="80">
        <v>139</v>
      </c>
      <c r="H82" s="201">
        <v>0.61199999999999999</v>
      </c>
      <c r="I82" s="209"/>
      <c r="J82" s="212"/>
      <c r="K82" s="80">
        <v>158</v>
      </c>
      <c r="L82" s="201">
        <v>0.55079999999999996</v>
      </c>
      <c r="M82" s="10">
        <v>9</v>
      </c>
      <c r="N82" s="227">
        <v>0.12920000000000001</v>
      </c>
    </row>
    <row r="83" spans="1:14" x14ac:dyDescent="0.35">
      <c r="A83" s="11">
        <v>81</v>
      </c>
      <c r="B83" s="5" t="s">
        <v>316</v>
      </c>
      <c r="C83" s="5" t="s">
        <v>340</v>
      </c>
      <c r="D83" s="189" t="s">
        <v>419</v>
      </c>
      <c r="E83" s="205">
        <v>200</v>
      </c>
      <c r="F83" s="211">
        <v>8.6391000000000009</v>
      </c>
      <c r="G83" s="80">
        <v>1598</v>
      </c>
      <c r="H83" s="201">
        <v>9.5990000000000002</v>
      </c>
      <c r="I83" s="209"/>
      <c r="J83" s="212"/>
      <c r="K83" s="80">
        <v>1600</v>
      </c>
      <c r="L83" s="201">
        <v>8.6391000000000009</v>
      </c>
      <c r="M83" s="10">
        <v>96</v>
      </c>
      <c r="N83" s="227">
        <v>3.3248489000000001</v>
      </c>
    </row>
    <row r="84" spans="1:14" x14ac:dyDescent="0.35">
      <c r="A84" s="11">
        <v>82</v>
      </c>
      <c r="B84" s="5" t="s">
        <v>174</v>
      </c>
      <c r="C84" s="5" t="s">
        <v>175</v>
      </c>
      <c r="D84" s="189" t="s">
        <v>192</v>
      </c>
      <c r="E84" s="205">
        <v>200</v>
      </c>
      <c r="F84" s="211">
        <v>1.0331999999999999</v>
      </c>
      <c r="G84" s="80">
        <v>261</v>
      </c>
      <c r="H84" s="201">
        <v>1.1479999999999999</v>
      </c>
      <c r="I84" s="209"/>
      <c r="J84" s="212"/>
      <c r="K84" s="80">
        <v>276</v>
      </c>
      <c r="L84" s="201">
        <v>1.0331999999999999</v>
      </c>
      <c r="M84" s="10">
        <v>12</v>
      </c>
      <c r="N84" s="227">
        <v>0.20009440000000001</v>
      </c>
    </row>
    <row r="85" spans="1:14" x14ac:dyDescent="0.35">
      <c r="A85" s="11">
        <v>83</v>
      </c>
      <c r="B85" s="5" t="s">
        <v>312</v>
      </c>
      <c r="C85" s="5" t="s">
        <v>340</v>
      </c>
      <c r="D85" s="189" t="s">
        <v>420</v>
      </c>
      <c r="E85" s="205">
        <v>200</v>
      </c>
      <c r="F85" s="211">
        <v>2.0034000000000001</v>
      </c>
      <c r="G85" s="80">
        <v>212</v>
      </c>
      <c r="H85" s="201">
        <v>2.226</v>
      </c>
      <c r="I85" s="209"/>
      <c r="J85" s="212"/>
      <c r="K85" s="80">
        <v>197</v>
      </c>
      <c r="L85" s="201">
        <v>2.0034000000000001</v>
      </c>
      <c r="M85" s="10">
        <v>11</v>
      </c>
      <c r="N85" s="227">
        <v>0.17715810000000001</v>
      </c>
    </row>
    <row r="86" spans="1:14" x14ac:dyDescent="0.35">
      <c r="A86" s="11">
        <v>84</v>
      </c>
      <c r="B86" s="5" t="s">
        <v>312</v>
      </c>
      <c r="C86" s="5" t="s">
        <v>340</v>
      </c>
      <c r="D86" s="189" t="s">
        <v>421</v>
      </c>
      <c r="E86" s="205">
        <v>200</v>
      </c>
      <c r="F86" s="211">
        <v>10.3644</v>
      </c>
      <c r="G86" s="80">
        <v>891</v>
      </c>
      <c r="H86" s="201">
        <v>11.516</v>
      </c>
      <c r="I86" s="209"/>
      <c r="J86" s="212"/>
      <c r="K86" s="80">
        <v>885</v>
      </c>
      <c r="L86" s="201">
        <v>10.3644</v>
      </c>
      <c r="M86" s="10">
        <v>46</v>
      </c>
      <c r="N86" s="227">
        <v>1.5283534999999999</v>
      </c>
    </row>
    <row r="87" spans="1:14" x14ac:dyDescent="0.35">
      <c r="A87" s="11">
        <v>85</v>
      </c>
      <c r="B87" s="5" t="s">
        <v>316</v>
      </c>
      <c r="C87" s="5" t="s">
        <v>340</v>
      </c>
      <c r="D87" s="189" t="s">
        <v>422</v>
      </c>
      <c r="E87" s="205">
        <v>200</v>
      </c>
      <c r="F87" s="211">
        <v>1.4427000000000001</v>
      </c>
      <c r="G87" s="80">
        <v>297</v>
      </c>
      <c r="H87" s="201">
        <v>1.603</v>
      </c>
      <c r="I87" s="209"/>
      <c r="J87" s="212"/>
      <c r="K87" s="80">
        <v>295</v>
      </c>
      <c r="L87" s="201">
        <v>1.4427000000000001</v>
      </c>
      <c r="M87" s="10">
        <v>22</v>
      </c>
      <c r="N87" s="227">
        <v>1.0940004999999999</v>
      </c>
    </row>
    <row r="88" spans="1:14" x14ac:dyDescent="0.35">
      <c r="A88" s="11">
        <v>86</v>
      </c>
      <c r="B88" s="5" t="s">
        <v>316</v>
      </c>
      <c r="C88" s="5" t="s">
        <v>340</v>
      </c>
      <c r="D88" s="189" t="s">
        <v>423</v>
      </c>
      <c r="E88" s="205">
        <v>200</v>
      </c>
      <c r="F88" s="211">
        <v>2.9007000000000001</v>
      </c>
      <c r="G88" s="80">
        <v>476</v>
      </c>
      <c r="H88" s="201">
        <v>3.2229999999999999</v>
      </c>
      <c r="I88" s="209"/>
      <c r="J88" s="212"/>
      <c r="K88" s="80">
        <v>498</v>
      </c>
      <c r="L88" s="201">
        <v>2.9007000000000001</v>
      </c>
      <c r="M88" s="10">
        <v>33</v>
      </c>
      <c r="N88" s="227">
        <v>3.3743371999999998</v>
      </c>
    </row>
    <row r="89" spans="1:14" x14ac:dyDescent="0.35">
      <c r="A89" s="11">
        <v>87</v>
      </c>
      <c r="B89" s="5" t="s">
        <v>174</v>
      </c>
      <c r="C89" s="5" t="s">
        <v>175</v>
      </c>
      <c r="D89" s="189" t="s">
        <v>183</v>
      </c>
      <c r="E89" s="205">
        <v>200</v>
      </c>
      <c r="F89" s="211">
        <v>1.3662000000000001</v>
      </c>
      <c r="G89" s="80">
        <v>345</v>
      </c>
      <c r="H89" s="201">
        <v>1.518</v>
      </c>
      <c r="I89" s="209"/>
      <c r="J89" s="212"/>
      <c r="K89" s="80">
        <v>378</v>
      </c>
      <c r="L89" s="201">
        <v>1.3662000000000001</v>
      </c>
      <c r="M89" s="10">
        <v>22</v>
      </c>
      <c r="N89" s="227">
        <v>0.47335820000000001</v>
      </c>
    </row>
    <row r="90" spans="1:14" x14ac:dyDescent="0.35">
      <c r="A90" s="11">
        <v>88</v>
      </c>
      <c r="B90" s="5" t="s">
        <v>184</v>
      </c>
      <c r="C90" s="5" t="s">
        <v>343</v>
      </c>
      <c r="D90" s="189" t="s">
        <v>424</v>
      </c>
      <c r="E90" s="205">
        <v>199</v>
      </c>
      <c r="F90" s="211">
        <v>0.6714</v>
      </c>
      <c r="G90" s="80">
        <v>123</v>
      </c>
      <c r="H90" s="201">
        <v>0.746</v>
      </c>
      <c r="I90" s="209"/>
      <c r="J90" s="212"/>
      <c r="K90" s="80">
        <v>126</v>
      </c>
      <c r="L90" s="201">
        <v>0.6714</v>
      </c>
      <c r="M90" s="10">
        <v>6</v>
      </c>
      <c r="N90" s="227">
        <v>1.1125</v>
      </c>
    </row>
    <row r="91" spans="1:14" x14ac:dyDescent="0.35">
      <c r="A91" s="11">
        <v>89</v>
      </c>
      <c r="B91" s="5" t="s">
        <v>312</v>
      </c>
      <c r="C91" s="5" t="s">
        <v>340</v>
      </c>
      <c r="D91" s="189" t="s">
        <v>425</v>
      </c>
      <c r="E91" s="205">
        <v>200</v>
      </c>
      <c r="F91" s="211">
        <v>1.5624</v>
      </c>
      <c r="G91" s="80">
        <v>259</v>
      </c>
      <c r="H91" s="201">
        <v>1.736</v>
      </c>
      <c r="I91" s="209"/>
      <c r="J91" s="212"/>
      <c r="K91" s="80">
        <v>256</v>
      </c>
      <c r="L91" s="201">
        <v>1.5624</v>
      </c>
      <c r="M91" s="10">
        <v>13</v>
      </c>
      <c r="N91" s="227">
        <v>1.1644235000000001</v>
      </c>
    </row>
    <row r="92" spans="1:14" x14ac:dyDescent="0.35">
      <c r="A92" s="11">
        <v>90</v>
      </c>
      <c r="B92" s="5" t="s">
        <v>312</v>
      </c>
      <c r="C92" s="5" t="s">
        <v>340</v>
      </c>
      <c r="D92" s="189" t="s">
        <v>426</v>
      </c>
      <c r="E92" s="205">
        <v>200</v>
      </c>
      <c r="F92" s="211">
        <v>20.575799999999997</v>
      </c>
      <c r="G92" s="80">
        <v>902</v>
      </c>
      <c r="H92" s="201">
        <v>22.861999999999998</v>
      </c>
      <c r="I92" s="209"/>
      <c r="J92" s="212"/>
      <c r="K92" s="80">
        <v>950</v>
      </c>
      <c r="L92" s="201">
        <v>20.575799999999997</v>
      </c>
      <c r="M92" s="10">
        <v>51</v>
      </c>
      <c r="N92" s="227">
        <v>1.8586765000000001</v>
      </c>
    </row>
    <row r="93" spans="1:14" x14ac:dyDescent="0.35">
      <c r="A93" s="11">
        <v>91</v>
      </c>
      <c r="B93" s="5" t="s">
        <v>316</v>
      </c>
      <c r="C93" s="5" t="s">
        <v>340</v>
      </c>
      <c r="D93" s="189" t="s">
        <v>427</v>
      </c>
      <c r="E93" s="205">
        <v>200</v>
      </c>
      <c r="F93" s="211">
        <v>4.5459000000000005</v>
      </c>
      <c r="G93" s="80">
        <v>1148</v>
      </c>
      <c r="H93" s="201">
        <v>5.0510000000000002</v>
      </c>
      <c r="I93" s="209"/>
      <c r="J93" s="212"/>
      <c r="K93" s="80">
        <v>1138</v>
      </c>
      <c r="L93" s="201">
        <v>4.5459000000000005</v>
      </c>
      <c r="M93" s="10">
        <v>54</v>
      </c>
      <c r="N93" s="227">
        <v>1.4950034000000001</v>
      </c>
    </row>
    <row r="94" spans="1:14" x14ac:dyDescent="0.35">
      <c r="A94" s="11">
        <v>92</v>
      </c>
      <c r="B94" s="5" t="s">
        <v>314</v>
      </c>
      <c r="C94" s="5" t="s">
        <v>343</v>
      </c>
      <c r="D94" s="189" t="s">
        <v>428</v>
      </c>
      <c r="E94" s="205">
        <v>152</v>
      </c>
      <c r="F94" s="211">
        <v>0.39240000000000003</v>
      </c>
      <c r="G94" s="80">
        <v>99</v>
      </c>
      <c r="H94" s="201">
        <v>0.436</v>
      </c>
      <c r="I94" s="209"/>
      <c r="J94" s="212"/>
      <c r="K94" s="80">
        <v>117</v>
      </c>
      <c r="L94" s="201">
        <v>0.39240000000000003</v>
      </c>
      <c r="M94" s="10">
        <v>6</v>
      </c>
      <c r="N94" s="227">
        <v>0.1885</v>
      </c>
    </row>
    <row r="95" spans="1:14" x14ac:dyDescent="0.35">
      <c r="A95" s="11">
        <v>93</v>
      </c>
      <c r="B95" s="5" t="s">
        <v>316</v>
      </c>
      <c r="C95" s="5" t="s">
        <v>340</v>
      </c>
      <c r="D95" s="189" t="s">
        <v>429</v>
      </c>
      <c r="E95" s="205">
        <v>200</v>
      </c>
      <c r="F95" s="211">
        <v>1.8099000000000001</v>
      </c>
      <c r="G95" s="80">
        <v>457</v>
      </c>
      <c r="H95" s="201">
        <v>2.0110000000000001</v>
      </c>
      <c r="I95" s="209"/>
      <c r="J95" s="212"/>
      <c r="K95" s="80">
        <v>462</v>
      </c>
      <c r="L95" s="201">
        <v>1.8099000000000001</v>
      </c>
      <c r="M95" s="10">
        <v>33</v>
      </c>
      <c r="N95" s="227">
        <v>0.76104579999999999</v>
      </c>
    </row>
    <row r="96" spans="1:14" x14ac:dyDescent="0.35">
      <c r="A96" s="11">
        <v>94</v>
      </c>
      <c r="B96" s="5" t="s">
        <v>312</v>
      </c>
      <c r="C96" s="5" t="s">
        <v>340</v>
      </c>
      <c r="D96" s="189" t="s">
        <v>430</v>
      </c>
      <c r="E96" s="205">
        <v>200</v>
      </c>
      <c r="F96" s="211">
        <v>12.996</v>
      </c>
      <c r="G96" s="80">
        <v>591</v>
      </c>
      <c r="H96" s="201">
        <v>14.44</v>
      </c>
      <c r="I96" s="209"/>
      <c r="J96" s="212"/>
      <c r="K96" s="80">
        <v>611</v>
      </c>
      <c r="L96" s="201">
        <v>12.996</v>
      </c>
      <c r="M96" s="10">
        <v>51</v>
      </c>
      <c r="N96" s="227">
        <v>2.8999746000000002</v>
      </c>
    </row>
    <row r="97" spans="1:14" x14ac:dyDescent="0.35">
      <c r="A97" s="11">
        <v>95</v>
      </c>
      <c r="B97" s="5" t="s">
        <v>181</v>
      </c>
      <c r="C97" s="5" t="s">
        <v>356</v>
      </c>
      <c r="D97" s="189" t="s">
        <v>431</v>
      </c>
      <c r="E97" s="205">
        <v>200</v>
      </c>
      <c r="F97" s="211">
        <v>1.3778999999999999</v>
      </c>
      <c r="G97" s="80">
        <v>348</v>
      </c>
      <c r="H97" s="201">
        <v>1.5309999999999999</v>
      </c>
      <c r="I97" s="209"/>
      <c r="J97" s="212"/>
      <c r="K97" s="80">
        <v>378</v>
      </c>
      <c r="L97" s="201">
        <v>1.3778999999999999</v>
      </c>
      <c r="M97" s="10">
        <v>31</v>
      </c>
      <c r="N97" s="227">
        <v>0.70872710000000005</v>
      </c>
    </row>
    <row r="98" spans="1:14" x14ac:dyDescent="0.35">
      <c r="A98" s="11">
        <v>96</v>
      </c>
      <c r="B98" s="5" t="s">
        <v>188</v>
      </c>
      <c r="C98" s="5" t="s">
        <v>343</v>
      </c>
      <c r="D98" s="189" t="s">
        <v>432</v>
      </c>
      <c r="E98" s="205">
        <v>142</v>
      </c>
      <c r="F98" s="211">
        <v>0.30510000000000004</v>
      </c>
      <c r="G98" s="80">
        <v>77</v>
      </c>
      <c r="H98" s="201">
        <v>0.33900000000000002</v>
      </c>
      <c r="I98" s="209"/>
      <c r="J98" s="212"/>
      <c r="K98" s="80">
        <v>84</v>
      </c>
      <c r="L98" s="201">
        <v>0.30510000000000004</v>
      </c>
      <c r="M98" s="10">
        <v>5</v>
      </c>
      <c r="N98" s="227">
        <v>4.0189999999999997E-2</v>
      </c>
    </row>
    <row r="99" spans="1:14" x14ac:dyDescent="0.35">
      <c r="A99" s="11">
        <v>97</v>
      </c>
      <c r="B99" s="5" t="s">
        <v>312</v>
      </c>
      <c r="C99" s="5" t="s">
        <v>340</v>
      </c>
      <c r="D99" s="189" t="s">
        <v>433</v>
      </c>
      <c r="E99" s="205">
        <v>200</v>
      </c>
      <c r="F99" s="211">
        <v>5.2919999999999998</v>
      </c>
      <c r="G99" s="80">
        <v>1253</v>
      </c>
      <c r="H99" s="201">
        <v>5.88</v>
      </c>
      <c r="I99" s="209"/>
      <c r="J99" s="212"/>
      <c r="K99" s="80">
        <v>1236</v>
      </c>
      <c r="L99" s="201">
        <v>5.2919999999999998</v>
      </c>
      <c r="M99" s="10">
        <v>73</v>
      </c>
      <c r="N99" s="227">
        <v>2.8853871999999998</v>
      </c>
    </row>
    <row r="100" spans="1:14" x14ac:dyDescent="0.35">
      <c r="A100" s="11">
        <v>98</v>
      </c>
      <c r="B100" s="5" t="s">
        <v>312</v>
      </c>
      <c r="C100" s="5" t="s">
        <v>340</v>
      </c>
      <c r="D100" s="189" t="s">
        <v>434</v>
      </c>
      <c r="E100" s="205">
        <v>200</v>
      </c>
      <c r="F100" s="211">
        <v>7.9209000000000005</v>
      </c>
      <c r="G100" s="80">
        <v>977</v>
      </c>
      <c r="H100" s="201">
        <v>8.8010000000000002</v>
      </c>
      <c r="I100" s="209"/>
      <c r="J100" s="212"/>
      <c r="K100" s="80">
        <v>986</v>
      </c>
      <c r="L100" s="201">
        <v>7.9209000000000005</v>
      </c>
      <c r="M100" s="10">
        <v>79</v>
      </c>
      <c r="N100" s="227">
        <v>3.4512464</v>
      </c>
    </row>
    <row r="101" spans="1:14" x14ac:dyDescent="0.35">
      <c r="A101" s="11">
        <v>99</v>
      </c>
      <c r="B101" s="5" t="s">
        <v>312</v>
      </c>
      <c r="C101" s="5" t="s">
        <v>340</v>
      </c>
      <c r="D101" s="189" t="s">
        <v>435</v>
      </c>
      <c r="E101" s="205">
        <v>200</v>
      </c>
      <c r="F101" s="211">
        <v>4.6566000000000001</v>
      </c>
      <c r="G101" s="80">
        <v>1176</v>
      </c>
      <c r="H101" s="201">
        <v>5.1740000000000004</v>
      </c>
      <c r="I101" s="209"/>
      <c r="J101" s="212"/>
      <c r="K101" s="80">
        <v>1238</v>
      </c>
      <c r="L101" s="201">
        <v>4.6566000000000001</v>
      </c>
      <c r="M101" s="10">
        <v>97</v>
      </c>
      <c r="N101" s="227">
        <v>4.0466939999999996</v>
      </c>
    </row>
    <row r="102" spans="1:14" x14ac:dyDescent="0.35">
      <c r="A102" s="11">
        <v>101</v>
      </c>
      <c r="B102" s="5" t="s">
        <v>316</v>
      </c>
      <c r="C102" s="5" t="s">
        <v>340</v>
      </c>
      <c r="D102" s="189" t="s">
        <v>437</v>
      </c>
      <c r="E102" s="205">
        <v>144</v>
      </c>
      <c r="F102" s="211">
        <v>6.6420000000000003</v>
      </c>
      <c r="G102" s="80">
        <v>62</v>
      </c>
      <c r="H102" s="201">
        <v>7.38</v>
      </c>
      <c r="I102" s="209"/>
      <c r="J102" s="212"/>
      <c r="K102" s="80">
        <v>60</v>
      </c>
      <c r="L102" s="201">
        <v>6.6420000000000003</v>
      </c>
      <c r="M102" s="10">
        <v>2</v>
      </c>
      <c r="N102" s="227">
        <v>3.4099999999999998E-3</v>
      </c>
    </row>
    <row r="103" spans="1:14" x14ac:dyDescent="0.35">
      <c r="A103" s="11">
        <v>104</v>
      </c>
      <c r="B103" s="5" t="s">
        <v>312</v>
      </c>
      <c r="C103" s="5" t="s">
        <v>340</v>
      </c>
      <c r="D103" s="189" t="s">
        <v>440</v>
      </c>
      <c r="E103" s="205">
        <v>200</v>
      </c>
      <c r="F103" s="211">
        <v>7.9649999999999999</v>
      </c>
      <c r="G103" s="80">
        <v>1137</v>
      </c>
      <c r="H103" s="201">
        <v>8.85</v>
      </c>
      <c r="I103" s="209"/>
      <c r="J103" s="212"/>
      <c r="K103" s="80">
        <v>1120</v>
      </c>
      <c r="L103" s="201">
        <v>7.9649999999999999</v>
      </c>
      <c r="M103" s="10">
        <v>62</v>
      </c>
      <c r="N103" s="227">
        <v>6.4918595999999997</v>
      </c>
    </row>
    <row r="104" spans="1:14" x14ac:dyDescent="0.35">
      <c r="A104" s="11">
        <v>105</v>
      </c>
      <c r="B104" s="5" t="s">
        <v>312</v>
      </c>
      <c r="C104" s="5" t="s">
        <v>340</v>
      </c>
      <c r="D104" s="189" t="s">
        <v>441</v>
      </c>
      <c r="E104" s="205">
        <v>200</v>
      </c>
      <c r="F104" s="211">
        <v>3.8816999999999999</v>
      </c>
      <c r="G104" s="80">
        <v>851</v>
      </c>
      <c r="H104" s="201">
        <v>4.3129999999999997</v>
      </c>
      <c r="I104" s="209"/>
      <c r="J104" s="212"/>
      <c r="K104" s="80">
        <v>887</v>
      </c>
      <c r="L104" s="201">
        <v>3.8816999999999999</v>
      </c>
      <c r="M104" s="10">
        <v>52</v>
      </c>
      <c r="N104" s="227">
        <v>2.7578320999999999</v>
      </c>
    </row>
    <row r="105" spans="1:14" x14ac:dyDescent="0.35">
      <c r="A105" s="11">
        <v>106</v>
      </c>
      <c r="B105" s="5" t="s">
        <v>316</v>
      </c>
      <c r="C105" s="5" t="s">
        <v>356</v>
      </c>
      <c r="D105" s="189" t="s">
        <v>442</v>
      </c>
      <c r="E105" s="205">
        <v>200</v>
      </c>
      <c r="F105" s="211">
        <v>1.9485000000000001</v>
      </c>
      <c r="G105" s="80">
        <v>492</v>
      </c>
      <c r="H105" s="201">
        <v>2.165</v>
      </c>
      <c r="I105" s="209"/>
      <c r="J105" s="212"/>
      <c r="K105" s="80">
        <v>511</v>
      </c>
      <c r="L105" s="201">
        <v>1.9485000000000001</v>
      </c>
      <c r="M105" s="10">
        <v>32</v>
      </c>
      <c r="N105" s="227">
        <v>0.69723000000000002</v>
      </c>
    </row>
    <row r="106" spans="1:14" x14ac:dyDescent="0.35">
      <c r="A106" s="11">
        <v>107</v>
      </c>
      <c r="B106" s="5" t="s">
        <v>312</v>
      </c>
      <c r="C106" s="5" t="s">
        <v>340</v>
      </c>
      <c r="D106" s="189" t="s">
        <v>443</v>
      </c>
      <c r="E106" s="205">
        <v>200</v>
      </c>
      <c r="F106" s="211">
        <v>4.3532999999999999</v>
      </c>
      <c r="G106" s="80">
        <v>920</v>
      </c>
      <c r="H106" s="201">
        <v>4.8369999999999997</v>
      </c>
      <c r="I106" s="209"/>
      <c r="J106" s="212"/>
      <c r="K106" s="80">
        <v>917</v>
      </c>
      <c r="L106" s="201">
        <v>4.3532999999999999</v>
      </c>
      <c r="M106" s="10">
        <v>58</v>
      </c>
      <c r="N106" s="227">
        <v>2.6014746999999998</v>
      </c>
    </row>
    <row r="107" spans="1:14" x14ac:dyDescent="0.35">
      <c r="A107" s="11">
        <v>108</v>
      </c>
      <c r="B107" s="5" t="s">
        <v>315</v>
      </c>
      <c r="C107" s="5" t="s">
        <v>356</v>
      </c>
      <c r="D107" s="189" t="s">
        <v>444</v>
      </c>
      <c r="E107" s="205">
        <v>200</v>
      </c>
      <c r="F107" s="211">
        <v>1.5776999999999999</v>
      </c>
      <c r="G107" s="80">
        <v>227</v>
      </c>
      <c r="H107" s="201">
        <v>1.7529999999999999</v>
      </c>
      <c r="I107" s="209"/>
      <c r="J107" s="212"/>
      <c r="K107" s="80">
        <v>232</v>
      </c>
      <c r="L107" s="201">
        <v>1.5776999999999999</v>
      </c>
      <c r="M107" s="10">
        <v>15</v>
      </c>
      <c r="N107" s="227">
        <v>2.7703815999999999</v>
      </c>
    </row>
    <row r="108" spans="1:14" x14ac:dyDescent="0.35">
      <c r="A108" s="11">
        <v>109</v>
      </c>
      <c r="B108" s="5" t="s">
        <v>312</v>
      </c>
      <c r="C108" s="5" t="s">
        <v>340</v>
      </c>
      <c r="D108" s="189" t="s">
        <v>445</v>
      </c>
      <c r="E108" s="205">
        <v>200</v>
      </c>
      <c r="F108" s="211">
        <v>5.1722999999999999</v>
      </c>
      <c r="G108" s="80">
        <v>500</v>
      </c>
      <c r="H108" s="201">
        <v>5.7469999999999999</v>
      </c>
      <c r="I108" s="209"/>
      <c r="J108" s="212"/>
      <c r="K108" s="80">
        <v>504</v>
      </c>
      <c r="L108" s="201">
        <v>5.1722999999999999</v>
      </c>
      <c r="M108" s="10">
        <v>34</v>
      </c>
      <c r="N108" s="227">
        <v>1.8907</v>
      </c>
    </row>
    <row r="109" spans="1:14" x14ac:dyDescent="0.35">
      <c r="A109" s="11">
        <v>110</v>
      </c>
      <c r="B109" s="5" t="s">
        <v>181</v>
      </c>
      <c r="C109" s="5" t="s">
        <v>356</v>
      </c>
      <c r="D109" s="189" t="s">
        <v>446</v>
      </c>
      <c r="E109" s="205">
        <v>200</v>
      </c>
      <c r="F109" s="211">
        <v>1.6038000000000001</v>
      </c>
      <c r="G109" s="80">
        <v>405</v>
      </c>
      <c r="H109" s="201">
        <v>1.782</v>
      </c>
      <c r="I109" s="209"/>
      <c r="J109" s="212"/>
      <c r="K109" s="80">
        <v>415</v>
      </c>
      <c r="L109" s="201">
        <v>1.6038000000000001</v>
      </c>
      <c r="M109" s="10">
        <v>32</v>
      </c>
      <c r="N109" s="227">
        <v>0.85144169999999997</v>
      </c>
    </row>
    <row r="110" spans="1:14" x14ac:dyDescent="0.35">
      <c r="A110" s="11">
        <v>111</v>
      </c>
      <c r="B110" s="5" t="s">
        <v>312</v>
      </c>
      <c r="C110" s="5" t="s">
        <v>340</v>
      </c>
      <c r="D110" s="189" t="s">
        <v>447</v>
      </c>
      <c r="E110" s="205">
        <v>200</v>
      </c>
      <c r="F110" s="211">
        <v>4.1310000000000002</v>
      </c>
      <c r="G110" s="80">
        <v>824</v>
      </c>
      <c r="H110" s="201">
        <v>4.59</v>
      </c>
      <c r="I110" s="209"/>
      <c r="J110" s="212"/>
      <c r="K110" s="80">
        <v>814</v>
      </c>
      <c r="L110" s="201">
        <v>4.1310000000000002</v>
      </c>
      <c r="M110" s="10">
        <v>45</v>
      </c>
      <c r="N110" s="227">
        <v>1.6635</v>
      </c>
    </row>
    <row r="111" spans="1:14" x14ac:dyDescent="0.35">
      <c r="A111" s="11">
        <v>112</v>
      </c>
      <c r="B111" s="5" t="s">
        <v>312</v>
      </c>
      <c r="C111" s="5" t="s">
        <v>340</v>
      </c>
      <c r="D111" s="189" t="s">
        <v>448</v>
      </c>
      <c r="E111" s="205">
        <v>200</v>
      </c>
      <c r="F111" s="211">
        <v>4.1634000000000002</v>
      </c>
      <c r="G111" s="80">
        <v>729</v>
      </c>
      <c r="H111" s="201">
        <v>4.6260000000000003</v>
      </c>
      <c r="I111" s="209"/>
      <c r="J111" s="212"/>
      <c r="K111" s="80">
        <v>764</v>
      </c>
      <c r="L111" s="201">
        <v>4.1634000000000002</v>
      </c>
      <c r="M111" s="10">
        <v>30</v>
      </c>
      <c r="N111" s="227">
        <v>1.624873</v>
      </c>
    </row>
    <row r="112" spans="1:14" x14ac:dyDescent="0.35">
      <c r="A112" s="11">
        <v>113</v>
      </c>
      <c r="B112" s="5" t="s">
        <v>312</v>
      </c>
      <c r="C112" s="5" t="s">
        <v>340</v>
      </c>
      <c r="D112" s="189" t="s">
        <v>449</v>
      </c>
      <c r="E112" s="205">
        <v>199</v>
      </c>
      <c r="F112" s="211">
        <v>4.6359000000000004</v>
      </c>
      <c r="G112" s="80">
        <v>804</v>
      </c>
      <c r="H112" s="201">
        <v>5.1509999999999998</v>
      </c>
      <c r="I112" s="209"/>
      <c r="J112" s="212"/>
      <c r="K112" s="80">
        <v>820</v>
      </c>
      <c r="L112" s="201">
        <v>4.6359000000000004</v>
      </c>
      <c r="M112" s="10">
        <v>62</v>
      </c>
      <c r="N112" s="227">
        <v>3.8534424999999999</v>
      </c>
    </row>
    <row r="113" spans="1:14" x14ac:dyDescent="0.35">
      <c r="A113" s="11">
        <v>114</v>
      </c>
      <c r="B113" s="5" t="s">
        <v>312</v>
      </c>
      <c r="C113" s="5" t="s">
        <v>340</v>
      </c>
      <c r="D113" s="189" t="s">
        <v>450</v>
      </c>
      <c r="E113" s="205">
        <v>200</v>
      </c>
      <c r="F113" s="211">
        <v>0.91980000000000006</v>
      </c>
      <c r="G113" s="80">
        <v>226</v>
      </c>
      <c r="H113" s="201">
        <v>1.022</v>
      </c>
      <c r="I113" s="209"/>
      <c r="J113" s="212"/>
      <c r="K113" s="80">
        <v>222</v>
      </c>
      <c r="L113" s="201">
        <v>0.91980000000000006</v>
      </c>
      <c r="M113" s="10">
        <v>18</v>
      </c>
      <c r="N113" s="227">
        <v>0.57411999999999996</v>
      </c>
    </row>
    <row r="114" spans="1:14" x14ac:dyDescent="0.35">
      <c r="A114" s="11">
        <v>115</v>
      </c>
      <c r="B114" s="5" t="s">
        <v>312</v>
      </c>
      <c r="C114" s="5" t="s">
        <v>340</v>
      </c>
      <c r="D114" s="189" t="s">
        <v>451</v>
      </c>
      <c r="E114" s="205">
        <v>200</v>
      </c>
      <c r="F114" s="211">
        <v>2.7999000000000001</v>
      </c>
      <c r="G114" s="80">
        <v>648</v>
      </c>
      <c r="H114" s="201">
        <v>3.1110000000000002</v>
      </c>
      <c r="I114" s="209"/>
      <c r="J114" s="212"/>
      <c r="K114" s="80">
        <v>673</v>
      </c>
      <c r="L114" s="201">
        <v>2.7999000000000001</v>
      </c>
      <c r="M114" s="10">
        <v>58</v>
      </c>
      <c r="N114" s="227">
        <v>3.2625899999999999</v>
      </c>
    </row>
    <row r="115" spans="1:14" x14ac:dyDescent="0.35">
      <c r="A115" s="11">
        <v>116</v>
      </c>
      <c r="B115" s="5" t="s">
        <v>181</v>
      </c>
      <c r="C115" s="5" t="s">
        <v>356</v>
      </c>
      <c r="D115" s="189" t="s">
        <v>452</v>
      </c>
      <c r="E115" s="205">
        <v>200</v>
      </c>
      <c r="F115" s="211">
        <v>3.1113</v>
      </c>
      <c r="G115" s="80">
        <v>285</v>
      </c>
      <c r="H115" s="201">
        <v>3.4569999999999999</v>
      </c>
      <c r="I115" s="209"/>
      <c r="J115" s="212"/>
      <c r="K115" s="80">
        <v>299</v>
      </c>
      <c r="L115" s="201">
        <v>3.1113</v>
      </c>
      <c r="M115" s="10">
        <v>26</v>
      </c>
      <c r="N115" s="227">
        <v>0.38856089999999999</v>
      </c>
    </row>
    <row r="116" spans="1:14" x14ac:dyDescent="0.35">
      <c r="A116" s="11">
        <v>117</v>
      </c>
      <c r="B116" s="5" t="s">
        <v>312</v>
      </c>
      <c r="C116" s="5" t="s">
        <v>340</v>
      </c>
      <c r="D116" s="189" t="s">
        <v>453</v>
      </c>
      <c r="E116" s="205">
        <v>166</v>
      </c>
      <c r="F116" s="211">
        <v>0.52829999999999999</v>
      </c>
      <c r="G116" s="80">
        <v>94</v>
      </c>
      <c r="H116" s="201">
        <v>0.58699999999999997</v>
      </c>
      <c r="I116" s="209"/>
      <c r="J116" s="212"/>
      <c r="K116" s="80">
        <v>41</v>
      </c>
      <c r="L116" s="201">
        <v>0.52829999999999999</v>
      </c>
      <c r="M116" s="10">
        <v>4</v>
      </c>
      <c r="N116" s="227">
        <v>0.17449999999999999</v>
      </c>
    </row>
    <row r="117" spans="1:14" x14ac:dyDescent="0.35">
      <c r="A117" s="11">
        <v>118</v>
      </c>
      <c r="B117" s="5" t="s">
        <v>312</v>
      </c>
      <c r="C117" s="5" t="s">
        <v>340</v>
      </c>
      <c r="D117" s="189" t="s">
        <v>454</v>
      </c>
      <c r="E117" s="205">
        <v>148</v>
      </c>
      <c r="F117" s="211">
        <v>0.97020000000000006</v>
      </c>
      <c r="G117" s="80">
        <v>62</v>
      </c>
      <c r="H117" s="201">
        <v>1.0780000000000001</v>
      </c>
      <c r="I117" s="209"/>
      <c r="J117" s="212"/>
      <c r="K117" s="80">
        <v>53</v>
      </c>
      <c r="L117" s="201">
        <v>0.97020000000000006</v>
      </c>
      <c r="M117" s="10">
        <v>9</v>
      </c>
      <c r="N117" s="227">
        <v>0.47</v>
      </c>
    </row>
    <row r="118" spans="1:14" x14ac:dyDescent="0.35">
      <c r="A118" s="11">
        <v>120</v>
      </c>
      <c r="B118" s="5" t="s">
        <v>312</v>
      </c>
      <c r="C118" s="5" t="s">
        <v>340</v>
      </c>
      <c r="D118" s="189" t="s">
        <v>456</v>
      </c>
      <c r="E118" s="205">
        <v>200</v>
      </c>
      <c r="F118" s="211">
        <v>2.4318</v>
      </c>
      <c r="G118" s="80">
        <v>614</v>
      </c>
      <c r="H118" s="201">
        <v>2.702</v>
      </c>
      <c r="I118" s="209"/>
      <c r="J118" s="212"/>
      <c r="K118" s="80">
        <v>633</v>
      </c>
      <c r="L118" s="201">
        <v>2.4318</v>
      </c>
      <c r="M118" s="10">
        <v>49</v>
      </c>
      <c r="N118" s="227">
        <v>1.9890677999999999</v>
      </c>
    </row>
    <row r="119" spans="1:14" x14ac:dyDescent="0.35">
      <c r="A119" s="11">
        <v>121</v>
      </c>
      <c r="B119" s="5" t="s">
        <v>312</v>
      </c>
      <c r="C119" s="5" t="s">
        <v>340</v>
      </c>
      <c r="D119" s="189" t="s">
        <v>457</v>
      </c>
      <c r="E119" s="205">
        <v>200</v>
      </c>
      <c r="F119" s="211">
        <v>2.8152000000000004</v>
      </c>
      <c r="G119" s="80">
        <v>677</v>
      </c>
      <c r="H119" s="201">
        <v>3.1280000000000001</v>
      </c>
      <c r="I119" s="209"/>
      <c r="J119" s="212"/>
      <c r="K119" s="80">
        <v>697</v>
      </c>
      <c r="L119" s="201">
        <v>2.8152000000000004</v>
      </c>
      <c r="M119" s="10">
        <v>60</v>
      </c>
      <c r="N119" s="227">
        <v>2.4878236999999999</v>
      </c>
    </row>
    <row r="120" spans="1:14" x14ac:dyDescent="0.35">
      <c r="A120" s="11">
        <v>123</v>
      </c>
      <c r="B120" s="5" t="s">
        <v>312</v>
      </c>
      <c r="C120" s="5" t="s">
        <v>340</v>
      </c>
      <c r="D120" s="189" t="s">
        <v>459</v>
      </c>
      <c r="E120" s="205">
        <v>200</v>
      </c>
      <c r="F120" s="211">
        <v>3.8529</v>
      </c>
      <c r="G120" s="80">
        <v>973</v>
      </c>
      <c r="H120" s="201">
        <v>4.2809999999999997</v>
      </c>
      <c r="I120" s="209"/>
      <c r="J120" s="212"/>
      <c r="K120" s="80">
        <v>988</v>
      </c>
      <c r="L120" s="201">
        <v>3.8529</v>
      </c>
      <c r="M120" s="10">
        <v>69</v>
      </c>
      <c r="N120" s="227">
        <v>2.7315505</v>
      </c>
    </row>
    <row r="121" spans="1:14" x14ac:dyDescent="0.35">
      <c r="A121" s="11">
        <v>124</v>
      </c>
      <c r="B121" s="5" t="s">
        <v>312</v>
      </c>
      <c r="C121" s="5" t="s">
        <v>340</v>
      </c>
      <c r="D121" s="189" t="s">
        <v>460</v>
      </c>
      <c r="E121" s="205">
        <v>200</v>
      </c>
      <c r="F121" s="211">
        <v>4.3892999999999995</v>
      </c>
      <c r="G121" s="80">
        <v>766</v>
      </c>
      <c r="H121" s="201">
        <v>4.8769999999999998</v>
      </c>
      <c r="I121" s="209"/>
      <c r="J121" s="212"/>
      <c r="K121" s="80">
        <v>788</v>
      </c>
      <c r="L121" s="201">
        <v>4.3892999999999995</v>
      </c>
      <c r="M121" s="10">
        <v>41</v>
      </c>
      <c r="N121" s="227">
        <v>1.31741</v>
      </c>
    </row>
    <row r="122" spans="1:14" x14ac:dyDescent="0.35">
      <c r="A122" s="11">
        <v>125</v>
      </c>
      <c r="B122" s="5" t="s">
        <v>312</v>
      </c>
      <c r="C122" s="5" t="s">
        <v>340</v>
      </c>
      <c r="D122" s="189" t="s">
        <v>461</v>
      </c>
      <c r="E122" s="205">
        <v>113</v>
      </c>
      <c r="F122" s="211">
        <v>5.5800000000000002E-2</v>
      </c>
      <c r="G122" s="80">
        <v>14</v>
      </c>
      <c r="H122" s="201">
        <v>6.2E-2</v>
      </c>
      <c r="I122" s="209"/>
      <c r="J122" s="212"/>
      <c r="K122" s="80">
        <v>10</v>
      </c>
      <c r="L122" s="201">
        <v>5.5800000000000002E-2</v>
      </c>
      <c r="M122" s="10">
        <v>1</v>
      </c>
      <c r="N122" s="227">
        <v>0.06</v>
      </c>
    </row>
    <row r="123" spans="1:14" x14ac:dyDescent="0.35">
      <c r="A123" s="11">
        <v>126</v>
      </c>
      <c r="B123" s="5" t="s">
        <v>312</v>
      </c>
      <c r="C123" s="5" t="s">
        <v>340</v>
      </c>
      <c r="D123" s="189" t="s">
        <v>462</v>
      </c>
      <c r="E123" s="205">
        <v>199</v>
      </c>
      <c r="F123" s="211">
        <v>5.5350000000000001</v>
      </c>
      <c r="G123" s="80">
        <v>567</v>
      </c>
      <c r="H123" s="201">
        <v>6.15</v>
      </c>
      <c r="I123" s="209"/>
      <c r="J123" s="212"/>
      <c r="K123" s="80">
        <v>591</v>
      </c>
      <c r="L123" s="201">
        <v>5.5350000000000001</v>
      </c>
      <c r="M123" s="10">
        <v>47</v>
      </c>
      <c r="N123" s="227">
        <v>3.1861084000000002</v>
      </c>
    </row>
    <row r="124" spans="1:14" x14ac:dyDescent="0.35">
      <c r="A124" s="11">
        <v>127</v>
      </c>
      <c r="B124" s="5" t="s">
        <v>311</v>
      </c>
      <c r="C124" s="5" t="s">
        <v>340</v>
      </c>
      <c r="D124" s="189" t="s">
        <v>463</v>
      </c>
      <c r="E124" s="205">
        <v>159</v>
      </c>
      <c r="F124" s="211">
        <v>0.52290000000000003</v>
      </c>
      <c r="G124" s="80">
        <v>117</v>
      </c>
      <c r="H124" s="201">
        <v>0.58099999999999996</v>
      </c>
      <c r="I124" s="209"/>
      <c r="J124" s="212"/>
      <c r="K124" s="80">
        <v>108</v>
      </c>
      <c r="L124" s="201">
        <v>0.52290000000000003</v>
      </c>
      <c r="M124" s="10">
        <v>5</v>
      </c>
      <c r="N124" s="227">
        <v>0.31340000000000001</v>
      </c>
    </row>
    <row r="125" spans="1:14" x14ac:dyDescent="0.35">
      <c r="A125" s="11">
        <v>128</v>
      </c>
      <c r="B125" s="5" t="s">
        <v>312</v>
      </c>
      <c r="C125" s="5" t="s">
        <v>340</v>
      </c>
      <c r="D125" s="189" t="s">
        <v>464</v>
      </c>
      <c r="E125" s="205">
        <v>200</v>
      </c>
      <c r="F125" s="211">
        <v>3.4523999999999999</v>
      </c>
      <c r="G125" s="80">
        <v>582</v>
      </c>
      <c r="H125" s="201">
        <v>3.8359999999999999</v>
      </c>
      <c r="I125" s="209"/>
      <c r="J125" s="212"/>
      <c r="K125" s="80">
        <v>597</v>
      </c>
      <c r="L125" s="201">
        <v>3.4523999999999999</v>
      </c>
      <c r="M125" s="10">
        <v>29</v>
      </c>
      <c r="N125" s="227">
        <v>1.4581500000000001</v>
      </c>
    </row>
    <row r="126" spans="1:14" x14ac:dyDescent="0.35">
      <c r="A126" s="11">
        <v>129</v>
      </c>
      <c r="B126" s="5" t="s">
        <v>315</v>
      </c>
      <c r="C126" s="5" t="s">
        <v>356</v>
      </c>
      <c r="D126" s="189" t="s">
        <v>465</v>
      </c>
      <c r="E126" s="205">
        <v>174</v>
      </c>
      <c r="F126" s="211">
        <v>0.59040000000000004</v>
      </c>
      <c r="G126" s="80">
        <v>149</v>
      </c>
      <c r="H126" s="201">
        <v>0.65600000000000003</v>
      </c>
      <c r="I126" s="209"/>
      <c r="J126" s="212"/>
      <c r="K126" s="80">
        <v>153</v>
      </c>
      <c r="L126" s="201">
        <v>0.59040000000000004</v>
      </c>
      <c r="M126" s="10">
        <v>6</v>
      </c>
      <c r="N126" s="227">
        <v>0.26500000000000001</v>
      </c>
    </row>
    <row r="127" spans="1:14" x14ac:dyDescent="0.35">
      <c r="A127" s="11">
        <v>130</v>
      </c>
      <c r="B127" s="5" t="s">
        <v>312</v>
      </c>
      <c r="C127" s="5" t="s">
        <v>340</v>
      </c>
      <c r="D127" s="189" t="s">
        <v>466</v>
      </c>
      <c r="E127" s="205">
        <v>200</v>
      </c>
      <c r="F127" s="211">
        <v>1.7649000000000001</v>
      </c>
      <c r="G127" s="80">
        <v>291</v>
      </c>
      <c r="H127" s="201">
        <v>1.9610000000000001</v>
      </c>
      <c r="I127" s="209"/>
      <c r="J127" s="212"/>
      <c r="K127" s="80">
        <v>321</v>
      </c>
      <c r="L127" s="201">
        <v>1.7649000000000001</v>
      </c>
      <c r="M127" s="10">
        <v>31</v>
      </c>
      <c r="N127" s="227">
        <v>1.7403040000000001</v>
      </c>
    </row>
    <row r="128" spans="1:14" x14ac:dyDescent="0.35">
      <c r="A128" s="11">
        <v>131</v>
      </c>
      <c r="B128" s="5" t="s">
        <v>184</v>
      </c>
      <c r="C128" s="5" t="s">
        <v>343</v>
      </c>
      <c r="D128" s="189" t="s">
        <v>467</v>
      </c>
      <c r="E128" s="205">
        <v>191</v>
      </c>
      <c r="F128" s="211">
        <v>0.46710000000000002</v>
      </c>
      <c r="G128" s="80">
        <v>118</v>
      </c>
      <c r="H128" s="201">
        <v>0.51900000000000002</v>
      </c>
      <c r="I128" s="209"/>
      <c r="J128" s="212"/>
      <c r="K128" s="80">
        <v>114</v>
      </c>
      <c r="L128" s="201">
        <v>0.46710000000000002</v>
      </c>
      <c r="M128" s="10">
        <v>7</v>
      </c>
      <c r="N128" s="227">
        <v>0.43802419999999997</v>
      </c>
    </row>
    <row r="129" spans="1:14" x14ac:dyDescent="0.35">
      <c r="A129" s="11">
        <v>132</v>
      </c>
      <c r="B129" s="5" t="s">
        <v>184</v>
      </c>
      <c r="C129" s="5" t="s">
        <v>343</v>
      </c>
      <c r="D129" s="189" t="s">
        <v>468</v>
      </c>
      <c r="E129" s="205">
        <v>163</v>
      </c>
      <c r="F129" s="211">
        <v>0.32040000000000002</v>
      </c>
      <c r="G129" s="80">
        <v>81</v>
      </c>
      <c r="H129" s="201">
        <v>0.35599999999999998</v>
      </c>
      <c r="I129" s="209"/>
      <c r="J129" s="212"/>
      <c r="K129" s="80">
        <v>87</v>
      </c>
      <c r="L129" s="201">
        <v>0.32040000000000002</v>
      </c>
      <c r="M129" s="10">
        <v>2</v>
      </c>
      <c r="N129" s="227">
        <v>0.11849999999999999</v>
      </c>
    </row>
    <row r="130" spans="1:14" x14ac:dyDescent="0.35">
      <c r="A130" s="11">
        <v>133</v>
      </c>
      <c r="B130" s="5" t="s">
        <v>188</v>
      </c>
      <c r="C130" s="5" t="s">
        <v>356</v>
      </c>
      <c r="D130" s="189" t="s">
        <v>469</v>
      </c>
      <c r="E130" s="205">
        <v>200</v>
      </c>
      <c r="F130" s="211">
        <v>2.1023999999999998</v>
      </c>
      <c r="G130" s="80">
        <v>493</v>
      </c>
      <c r="H130" s="201">
        <v>2.3359999999999999</v>
      </c>
      <c r="I130" s="209"/>
      <c r="J130" s="212"/>
      <c r="K130" s="80">
        <v>494</v>
      </c>
      <c r="L130" s="201">
        <v>2.1023999999999998</v>
      </c>
      <c r="M130" s="10">
        <v>18</v>
      </c>
      <c r="N130" s="227">
        <v>3.1150457999999999</v>
      </c>
    </row>
    <row r="131" spans="1:14" x14ac:dyDescent="0.35">
      <c r="A131" s="11">
        <v>134</v>
      </c>
      <c r="B131" s="5" t="s">
        <v>184</v>
      </c>
      <c r="C131" s="5" t="s">
        <v>343</v>
      </c>
      <c r="D131" s="189" t="s">
        <v>470</v>
      </c>
      <c r="E131" s="205">
        <v>171</v>
      </c>
      <c r="F131" s="211">
        <v>0.4239</v>
      </c>
      <c r="G131" s="80">
        <v>107</v>
      </c>
      <c r="H131" s="201">
        <v>0.47099999999999997</v>
      </c>
      <c r="I131" s="209"/>
      <c r="J131" s="212"/>
      <c r="K131" s="80">
        <v>112</v>
      </c>
      <c r="L131" s="201">
        <v>0.4239</v>
      </c>
      <c r="M131" s="10">
        <v>7</v>
      </c>
      <c r="N131" s="227">
        <v>0.23150000000000001</v>
      </c>
    </row>
    <row r="132" spans="1:14" x14ac:dyDescent="0.35">
      <c r="A132" s="11">
        <v>135</v>
      </c>
      <c r="B132" s="5" t="s">
        <v>222</v>
      </c>
      <c r="C132" s="5" t="s">
        <v>175</v>
      </c>
      <c r="D132" s="189" t="s">
        <v>471</v>
      </c>
      <c r="E132" s="205">
        <v>144</v>
      </c>
      <c r="F132" s="211">
        <v>0.24120000000000003</v>
      </c>
      <c r="G132" s="80">
        <v>61</v>
      </c>
      <c r="H132" s="201">
        <v>0.26800000000000002</v>
      </c>
      <c r="I132" s="209"/>
      <c r="J132" s="212"/>
      <c r="K132" s="80">
        <v>60</v>
      </c>
      <c r="L132" s="201">
        <v>0.24120000000000003</v>
      </c>
      <c r="M132" s="10">
        <v>1</v>
      </c>
      <c r="N132" s="227">
        <v>0.01</v>
      </c>
    </row>
    <row r="133" spans="1:14" x14ac:dyDescent="0.35">
      <c r="A133" s="11">
        <v>136</v>
      </c>
      <c r="B133" s="5" t="s">
        <v>190</v>
      </c>
      <c r="C133" s="5" t="s">
        <v>356</v>
      </c>
      <c r="D133" s="189" t="s">
        <v>472</v>
      </c>
      <c r="E133" s="205">
        <v>200</v>
      </c>
      <c r="F133" s="211">
        <v>1.5209999999999999</v>
      </c>
      <c r="G133" s="80">
        <v>384</v>
      </c>
      <c r="H133" s="201">
        <v>1.69</v>
      </c>
      <c r="I133" s="209"/>
      <c r="J133" s="212"/>
      <c r="K133" s="80">
        <v>448</v>
      </c>
      <c r="L133" s="201">
        <v>1.5209999999999999</v>
      </c>
      <c r="M133" s="10">
        <v>26</v>
      </c>
      <c r="N133" s="227">
        <v>0.72270190000000001</v>
      </c>
    </row>
    <row r="134" spans="1:14" x14ac:dyDescent="0.35">
      <c r="A134" s="11">
        <v>137</v>
      </c>
      <c r="B134" s="5" t="s">
        <v>174</v>
      </c>
      <c r="C134" s="5" t="s">
        <v>175</v>
      </c>
      <c r="D134" s="189" t="s">
        <v>176</v>
      </c>
      <c r="E134" s="205">
        <v>200</v>
      </c>
      <c r="F134" s="211">
        <v>1.6154999999999999</v>
      </c>
      <c r="G134" s="80">
        <v>408</v>
      </c>
      <c r="H134" s="201">
        <v>1.7949999999999999</v>
      </c>
      <c r="I134" s="209"/>
      <c r="J134" s="212"/>
      <c r="K134" s="80">
        <v>414</v>
      </c>
      <c r="L134" s="201">
        <v>1.6154999999999999</v>
      </c>
      <c r="M134" s="10">
        <v>25</v>
      </c>
      <c r="N134" s="227">
        <v>0.33441670000000001</v>
      </c>
    </row>
    <row r="135" spans="1:14" x14ac:dyDescent="0.35">
      <c r="A135" s="11">
        <v>138</v>
      </c>
      <c r="B135" s="5" t="s">
        <v>184</v>
      </c>
      <c r="C135" s="5" t="s">
        <v>343</v>
      </c>
      <c r="D135" s="189" t="s">
        <v>473</v>
      </c>
      <c r="E135" s="205">
        <v>200</v>
      </c>
      <c r="F135" s="211">
        <v>0.82350000000000001</v>
      </c>
      <c r="G135" s="80">
        <v>208</v>
      </c>
      <c r="H135" s="201">
        <v>0.91500000000000004</v>
      </c>
      <c r="I135" s="209"/>
      <c r="J135" s="212"/>
      <c r="K135" s="80">
        <v>214</v>
      </c>
      <c r="L135" s="201">
        <v>0.82350000000000001</v>
      </c>
      <c r="M135" s="10">
        <v>7</v>
      </c>
      <c r="N135" s="227">
        <v>7.6969999999999997E-2</v>
      </c>
    </row>
    <row r="136" spans="1:14" x14ac:dyDescent="0.35">
      <c r="A136" s="11">
        <v>139</v>
      </c>
      <c r="B136" s="5" t="s">
        <v>213</v>
      </c>
      <c r="C136" s="5" t="s">
        <v>340</v>
      </c>
      <c r="D136" s="189" t="s">
        <v>474</v>
      </c>
      <c r="E136" s="205">
        <v>194</v>
      </c>
      <c r="F136" s="211">
        <v>0.94680000000000009</v>
      </c>
      <c r="G136" s="80">
        <v>134</v>
      </c>
      <c r="H136" s="201">
        <v>1.052</v>
      </c>
      <c r="I136" s="209"/>
      <c r="J136" s="212"/>
      <c r="K136" s="80">
        <v>130</v>
      </c>
      <c r="L136" s="201">
        <v>0.94680000000000009</v>
      </c>
      <c r="M136" s="10">
        <v>14</v>
      </c>
      <c r="N136" s="227">
        <v>0.31907809999999998</v>
      </c>
    </row>
    <row r="137" spans="1:14" x14ac:dyDescent="0.35">
      <c r="A137" s="11">
        <v>140</v>
      </c>
      <c r="B137" s="5" t="s">
        <v>174</v>
      </c>
      <c r="C137" s="5" t="s">
        <v>175</v>
      </c>
      <c r="D137" s="189" t="s">
        <v>475</v>
      </c>
      <c r="E137" s="205">
        <v>200</v>
      </c>
      <c r="F137" s="211">
        <v>1.8648</v>
      </c>
      <c r="G137" s="80">
        <v>471</v>
      </c>
      <c r="H137" s="201">
        <v>2.0720000000000001</v>
      </c>
      <c r="I137" s="209"/>
      <c r="J137" s="212"/>
      <c r="K137" s="80">
        <v>492</v>
      </c>
      <c r="L137" s="201">
        <v>1.8648</v>
      </c>
      <c r="M137" s="10">
        <v>29</v>
      </c>
      <c r="N137" s="227">
        <v>0.53070390000000001</v>
      </c>
    </row>
    <row r="138" spans="1:14" x14ac:dyDescent="0.35">
      <c r="A138" s="11">
        <v>141</v>
      </c>
      <c r="B138" s="5" t="s">
        <v>179</v>
      </c>
      <c r="C138" s="5" t="s">
        <v>356</v>
      </c>
      <c r="D138" s="189" t="s">
        <v>476</v>
      </c>
      <c r="E138" s="205">
        <v>153</v>
      </c>
      <c r="F138" s="211">
        <v>0.26910000000000001</v>
      </c>
      <c r="G138" s="80">
        <v>68</v>
      </c>
      <c r="H138" s="201">
        <v>0.29899999999999999</v>
      </c>
      <c r="I138" s="209"/>
      <c r="J138" s="212"/>
      <c r="K138" s="80">
        <v>66</v>
      </c>
      <c r="L138" s="201">
        <v>0.26910000000000001</v>
      </c>
      <c r="M138" s="10">
        <v>2</v>
      </c>
      <c r="N138" s="227">
        <v>0.52485879999999996</v>
      </c>
    </row>
    <row r="139" spans="1:14" x14ac:dyDescent="0.35">
      <c r="A139" s="11">
        <v>142</v>
      </c>
      <c r="B139" s="5" t="s">
        <v>190</v>
      </c>
      <c r="C139" s="5" t="s">
        <v>175</v>
      </c>
      <c r="D139" s="189" t="s">
        <v>477</v>
      </c>
      <c r="E139" s="205">
        <v>200</v>
      </c>
      <c r="F139" s="211">
        <v>1.7027999999999999</v>
      </c>
      <c r="G139" s="80">
        <v>430</v>
      </c>
      <c r="H139" s="201">
        <v>1.8919999999999999</v>
      </c>
      <c r="I139" s="209"/>
      <c r="J139" s="212"/>
      <c r="K139" s="80">
        <v>443</v>
      </c>
      <c r="L139" s="201">
        <v>1.7027999999999999</v>
      </c>
      <c r="M139" s="10">
        <v>17</v>
      </c>
      <c r="N139" s="227">
        <v>1.4625967</v>
      </c>
    </row>
    <row r="140" spans="1:14" x14ac:dyDescent="0.35">
      <c r="A140" s="11">
        <v>143</v>
      </c>
      <c r="B140" s="5" t="s">
        <v>190</v>
      </c>
      <c r="C140" s="5" t="s">
        <v>175</v>
      </c>
      <c r="D140" s="189" t="s">
        <v>478</v>
      </c>
      <c r="E140" s="205">
        <v>199</v>
      </c>
      <c r="F140" s="211">
        <v>2.1582000000000003</v>
      </c>
      <c r="G140" s="80">
        <v>545</v>
      </c>
      <c r="H140" s="201">
        <v>2.3980000000000001</v>
      </c>
      <c r="I140" s="209"/>
      <c r="J140" s="212"/>
      <c r="K140" s="80">
        <v>576</v>
      </c>
      <c r="L140" s="201">
        <v>2.1582000000000003</v>
      </c>
      <c r="M140" s="10">
        <v>34</v>
      </c>
      <c r="N140" s="227">
        <v>1.5783206999999999</v>
      </c>
    </row>
    <row r="141" spans="1:14" x14ac:dyDescent="0.35">
      <c r="A141" s="11">
        <v>144</v>
      </c>
      <c r="B141" s="5" t="s">
        <v>179</v>
      </c>
      <c r="C141" s="5" t="s">
        <v>175</v>
      </c>
      <c r="D141" s="189" t="s">
        <v>479</v>
      </c>
      <c r="E141" s="205">
        <v>166</v>
      </c>
      <c r="F141" s="211">
        <v>0.34470000000000001</v>
      </c>
      <c r="G141" s="80">
        <v>87</v>
      </c>
      <c r="H141" s="201">
        <v>0.38300000000000001</v>
      </c>
      <c r="I141" s="209"/>
      <c r="J141" s="212"/>
      <c r="K141" s="80">
        <v>85</v>
      </c>
      <c r="L141" s="201">
        <v>0.34470000000000001</v>
      </c>
      <c r="M141" s="10">
        <v>5</v>
      </c>
      <c r="N141" s="227">
        <v>0.18300859999999999</v>
      </c>
    </row>
    <row r="142" spans="1:14" x14ac:dyDescent="0.35">
      <c r="A142" s="11">
        <v>145</v>
      </c>
      <c r="B142" s="5" t="s">
        <v>188</v>
      </c>
      <c r="C142" s="5" t="s">
        <v>343</v>
      </c>
      <c r="D142" s="189" t="s">
        <v>480</v>
      </c>
      <c r="E142" s="205">
        <v>180</v>
      </c>
      <c r="F142" s="211">
        <v>0.42749999999999999</v>
      </c>
      <c r="G142" s="80">
        <v>108</v>
      </c>
      <c r="H142" s="201">
        <v>0.47499999999999998</v>
      </c>
      <c r="I142" s="209"/>
      <c r="J142" s="212"/>
      <c r="K142" s="80">
        <v>115</v>
      </c>
      <c r="L142" s="201">
        <v>0.42749999999999999</v>
      </c>
      <c r="M142" s="10">
        <v>6</v>
      </c>
      <c r="N142" s="227">
        <v>8.0810000000000007E-2</v>
      </c>
    </row>
    <row r="143" spans="1:14" x14ac:dyDescent="0.35">
      <c r="A143" s="11">
        <v>146</v>
      </c>
      <c r="B143" s="5" t="s">
        <v>313</v>
      </c>
      <c r="C143" s="5" t="s">
        <v>356</v>
      </c>
      <c r="D143" s="189" t="s">
        <v>481</v>
      </c>
      <c r="E143" s="205">
        <v>200</v>
      </c>
      <c r="F143" s="211">
        <v>2.4615</v>
      </c>
      <c r="G143" s="80">
        <v>366</v>
      </c>
      <c r="H143" s="201">
        <v>2.7349999999999999</v>
      </c>
      <c r="I143" s="209"/>
      <c r="J143" s="212"/>
      <c r="K143" s="80">
        <v>388</v>
      </c>
      <c r="L143" s="201">
        <v>2.4615</v>
      </c>
      <c r="M143" s="10">
        <v>28</v>
      </c>
      <c r="N143" s="227">
        <v>1.0831949999999999</v>
      </c>
    </row>
    <row r="144" spans="1:14" x14ac:dyDescent="0.35">
      <c r="A144" s="11">
        <v>147</v>
      </c>
      <c r="B144" s="5" t="s">
        <v>315</v>
      </c>
      <c r="C144" s="5" t="s">
        <v>340</v>
      </c>
      <c r="D144" s="189" t="s">
        <v>482</v>
      </c>
      <c r="E144" s="205">
        <v>200</v>
      </c>
      <c r="F144" s="211">
        <v>2.9474999999999998</v>
      </c>
      <c r="G144" s="80">
        <v>170</v>
      </c>
      <c r="H144" s="201">
        <v>3.2749999999999999</v>
      </c>
      <c r="I144" s="209"/>
      <c r="J144" s="212"/>
      <c r="K144" s="80">
        <v>155</v>
      </c>
      <c r="L144" s="201">
        <v>2.9474999999999998</v>
      </c>
      <c r="M144" s="10">
        <v>4</v>
      </c>
      <c r="N144" s="227">
        <v>0.67100000000000004</v>
      </c>
    </row>
    <row r="145" spans="1:14" x14ac:dyDescent="0.35">
      <c r="A145" s="11">
        <v>148</v>
      </c>
      <c r="B145" s="5" t="s">
        <v>213</v>
      </c>
      <c r="C145" s="5" t="s">
        <v>340</v>
      </c>
      <c r="D145" s="189" t="s">
        <v>483</v>
      </c>
      <c r="E145" s="205">
        <v>200</v>
      </c>
      <c r="F145" s="211">
        <v>1.2150000000000001</v>
      </c>
      <c r="G145" s="80">
        <v>257</v>
      </c>
      <c r="H145" s="201">
        <v>1.35</v>
      </c>
      <c r="I145" s="209"/>
      <c r="J145" s="212"/>
      <c r="K145" s="80">
        <v>260</v>
      </c>
      <c r="L145" s="201">
        <v>1.2150000000000001</v>
      </c>
      <c r="M145" s="10">
        <v>8</v>
      </c>
      <c r="N145" s="227">
        <v>0.19708619999999999</v>
      </c>
    </row>
    <row r="146" spans="1:14" x14ac:dyDescent="0.35">
      <c r="A146" s="11">
        <v>149</v>
      </c>
      <c r="B146" s="5" t="s">
        <v>184</v>
      </c>
      <c r="C146" s="5" t="s">
        <v>175</v>
      </c>
      <c r="D146" s="189" t="s">
        <v>484</v>
      </c>
      <c r="E146" s="205">
        <v>200</v>
      </c>
      <c r="F146" s="211">
        <v>1.7739</v>
      </c>
      <c r="G146" s="80">
        <v>437</v>
      </c>
      <c r="H146" s="201">
        <v>1.9710000000000001</v>
      </c>
      <c r="I146" s="209"/>
      <c r="J146" s="212"/>
      <c r="K146" s="80">
        <v>499</v>
      </c>
      <c r="L146" s="201">
        <v>1.7739</v>
      </c>
      <c r="M146" s="10">
        <v>26</v>
      </c>
      <c r="N146" s="227">
        <v>0.86846480000000004</v>
      </c>
    </row>
    <row r="147" spans="1:14" x14ac:dyDescent="0.35">
      <c r="A147" s="11">
        <v>150</v>
      </c>
      <c r="B147" s="5" t="s">
        <v>213</v>
      </c>
      <c r="C147" s="5" t="s">
        <v>340</v>
      </c>
      <c r="D147" s="189" t="s">
        <v>485</v>
      </c>
      <c r="E147" s="205">
        <v>200</v>
      </c>
      <c r="F147" s="211">
        <v>1.3851</v>
      </c>
      <c r="G147" s="80">
        <v>246</v>
      </c>
      <c r="H147" s="201">
        <v>1.5389999999999999</v>
      </c>
      <c r="I147" s="209"/>
      <c r="J147" s="212"/>
      <c r="K147" s="80">
        <v>250</v>
      </c>
      <c r="L147" s="201">
        <v>1.3851</v>
      </c>
      <c r="M147" s="10">
        <v>23</v>
      </c>
      <c r="N147" s="227">
        <v>1.4188426000000001</v>
      </c>
    </row>
    <row r="148" spans="1:14" x14ac:dyDescent="0.35">
      <c r="A148" s="11">
        <v>151</v>
      </c>
      <c r="B148" s="5" t="s">
        <v>314</v>
      </c>
      <c r="C148" s="5" t="s">
        <v>356</v>
      </c>
      <c r="D148" s="189" t="s">
        <v>486</v>
      </c>
      <c r="E148" s="205">
        <v>200</v>
      </c>
      <c r="F148" s="211">
        <v>0.66149999999999998</v>
      </c>
      <c r="G148" s="80">
        <v>167</v>
      </c>
      <c r="H148" s="201">
        <v>0.73499999999999999</v>
      </c>
      <c r="I148" s="209"/>
      <c r="J148" s="212"/>
      <c r="K148" s="80">
        <v>175</v>
      </c>
      <c r="L148" s="201">
        <v>0.66149999999999998</v>
      </c>
      <c r="M148" s="10">
        <v>11</v>
      </c>
      <c r="N148" s="227">
        <v>0.40099030000000002</v>
      </c>
    </row>
    <row r="149" spans="1:14" x14ac:dyDescent="0.35">
      <c r="A149" s="11">
        <v>152</v>
      </c>
      <c r="B149" s="5" t="s">
        <v>213</v>
      </c>
      <c r="C149" s="5" t="s">
        <v>175</v>
      </c>
      <c r="D149" s="189" t="s">
        <v>214</v>
      </c>
      <c r="E149" s="205">
        <v>200</v>
      </c>
      <c r="F149" s="211">
        <v>0.75239999999999996</v>
      </c>
      <c r="G149" s="80">
        <v>190</v>
      </c>
      <c r="H149" s="201">
        <v>0.83599999999999997</v>
      </c>
      <c r="I149" s="209"/>
      <c r="J149" s="212"/>
      <c r="K149" s="80">
        <v>189</v>
      </c>
      <c r="L149" s="201">
        <v>0.75239999999999996</v>
      </c>
      <c r="M149" s="10">
        <v>14</v>
      </c>
      <c r="N149" s="227">
        <v>0.31869999999999998</v>
      </c>
    </row>
    <row r="150" spans="1:14" x14ac:dyDescent="0.35">
      <c r="A150" s="11">
        <v>153</v>
      </c>
      <c r="B150" s="5" t="s">
        <v>213</v>
      </c>
      <c r="C150" s="5" t="s">
        <v>340</v>
      </c>
      <c r="D150" s="189" t="s">
        <v>487</v>
      </c>
      <c r="E150" s="205">
        <v>200</v>
      </c>
      <c r="F150" s="211">
        <v>0.81180000000000008</v>
      </c>
      <c r="G150" s="80">
        <v>205</v>
      </c>
      <c r="H150" s="201">
        <v>0.90200000000000002</v>
      </c>
      <c r="I150" s="209"/>
      <c r="J150" s="212"/>
      <c r="K150" s="80">
        <v>218</v>
      </c>
      <c r="L150" s="201">
        <v>0.81180000000000008</v>
      </c>
      <c r="M150" s="10">
        <v>23</v>
      </c>
      <c r="N150" s="227">
        <v>0.2922747</v>
      </c>
    </row>
    <row r="151" spans="1:14" x14ac:dyDescent="0.35">
      <c r="A151" s="11">
        <v>154</v>
      </c>
      <c r="B151" s="5" t="s">
        <v>213</v>
      </c>
      <c r="C151" s="5" t="s">
        <v>175</v>
      </c>
      <c r="D151" s="189" t="s">
        <v>488</v>
      </c>
      <c r="E151" s="205">
        <v>168</v>
      </c>
      <c r="F151" s="211">
        <v>0.41940000000000005</v>
      </c>
      <c r="G151" s="80">
        <v>106</v>
      </c>
      <c r="H151" s="201">
        <v>0.46600000000000003</v>
      </c>
      <c r="I151" s="209"/>
      <c r="J151" s="212"/>
      <c r="K151" s="80">
        <v>99</v>
      </c>
      <c r="L151" s="201">
        <v>0.41940000000000005</v>
      </c>
      <c r="M151" s="10">
        <v>6</v>
      </c>
      <c r="N151" s="227">
        <v>0.12425</v>
      </c>
    </row>
    <row r="152" spans="1:14" x14ac:dyDescent="0.35">
      <c r="A152" s="11">
        <v>156</v>
      </c>
      <c r="B152" s="5" t="s">
        <v>213</v>
      </c>
      <c r="C152" s="5" t="s">
        <v>340</v>
      </c>
      <c r="D152" s="189" t="s">
        <v>490</v>
      </c>
      <c r="E152" s="205">
        <v>200</v>
      </c>
      <c r="F152" s="211">
        <v>2.1743999999999999</v>
      </c>
      <c r="G152" s="80">
        <v>281</v>
      </c>
      <c r="H152" s="201">
        <v>2.4159999999999999</v>
      </c>
      <c r="I152" s="209"/>
      <c r="J152" s="212"/>
      <c r="K152" s="80">
        <v>290</v>
      </c>
      <c r="L152" s="201">
        <v>2.1743999999999999</v>
      </c>
      <c r="M152" s="10">
        <v>25</v>
      </c>
      <c r="N152" s="227">
        <v>1.3527714</v>
      </c>
    </row>
    <row r="153" spans="1:14" x14ac:dyDescent="0.35">
      <c r="A153" s="11">
        <v>157</v>
      </c>
      <c r="B153" s="5" t="s">
        <v>213</v>
      </c>
      <c r="C153" s="5" t="s">
        <v>340</v>
      </c>
      <c r="D153" s="189" t="s">
        <v>491</v>
      </c>
      <c r="E153" s="205">
        <v>200</v>
      </c>
      <c r="F153" s="211">
        <v>1.62</v>
      </c>
      <c r="G153" s="80">
        <v>280</v>
      </c>
      <c r="H153" s="201">
        <v>1.8</v>
      </c>
      <c r="I153" s="209"/>
      <c r="J153" s="212"/>
      <c r="K153" s="80">
        <v>295</v>
      </c>
      <c r="L153" s="201">
        <v>1.62</v>
      </c>
      <c r="M153" s="10">
        <v>21</v>
      </c>
      <c r="N153" s="227">
        <v>0.48406769999999999</v>
      </c>
    </row>
    <row r="154" spans="1:14" x14ac:dyDescent="0.35">
      <c r="A154" s="11">
        <v>158</v>
      </c>
      <c r="B154" s="5" t="s">
        <v>213</v>
      </c>
      <c r="C154" s="5" t="s">
        <v>340</v>
      </c>
      <c r="D154" s="189" t="s">
        <v>492</v>
      </c>
      <c r="E154" s="205">
        <v>200</v>
      </c>
      <c r="F154" s="211">
        <v>0.8478</v>
      </c>
      <c r="G154" s="80">
        <v>214</v>
      </c>
      <c r="H154" s="201">
        <v>0.94199999999999995</v>
      </c>
      <c r="I154" s="209"/>
      <c r="J154" s="212"/>
      <c r="K154" s="80">
        <v>215</v>
      </c>
      <c r="L154" s="201">
        <v>0.8478</v>
      </c>
      <c r="M154" s="10">
        <v>18</v>
      </c>
      <c r="N154" s="227">
        <v>0.44139</v>
      </c>
    </row>
    <row r="155" spans="1:14" x14ac:dyDescent="0.35">
      <c r="A155" s="11">
        <v>159</v>
      </c>
      <c r="B155" s="5" t="s">
        <v>213</v>
      </c>
      <c r="C155" s="5" t="s">
        <v>340</v>
      </c>
      <c r="D155" s="189" t="s">
        <v>493</v>
      </c>
      <c r="E155" s="205">
        <v>200</v>
      </c>
      <c r="F155" s="211">
        <v>0.98640000000000005</v>
      </c>
      <c r="G155" s="80">
        <v>249</v>
      </c>
      <c r="H155" s="201">
        <v>1.0960000000000001</v>
      </c>
      <c r="I155" s="209"/>
      <c r="J155" s="212"/>
      <c r="K155" s="80">
        <v>244</v>
      </c>
      <c r="L155" s="201">
        <v>0.98640000000000005</v>
      </c>
      <c r="M155" s="10">
        <v>12</v>
      </c>
      <c r="N155" s="227">
        <v>0.60322560000000003</v>
      </c>
    </row>
    <row r="156" spans="1:14" x14ac:dyDescent="0.35">
      <c r="A156" s="11">
        <v>160</v>
      </c>
      <c r="B156" s="5" t="s">
        <v>315</v>
      </c>
      <c r="C156" s="5" t="s">
        <v>356</v>
      </c>
      <c r="D156" s="189" t="s">
        <v>494</v>
      </c>
      <c r="E156" s="205">
        <v>177</v>
      </c>
      <c r="F156" s="211">
        <v>0.52649999999999997</v>
      </c>
      <c r="G156" s="80">
        <v>133</v>
      </c>
      <c r="H156" s="201">
        <v>0.58499999999999996</v>
      </c>
      <c r="I156" s="209"/>
      <c r="J156" s="212"/>
      <c r="K156" s="80">
        <v>133</v>
      </c>
      <c r="L156" s="201">
        <v>0.52649999999999997</v>
      </c>
      <c r="M156" s="10">
        <v>8</v>
      </c>
      <c r="N156" s="227">
        <v>0.30179270000000002</v>
      </c>
    </row>
    <row r="157" spans="1:14" x14ac:dyDescent="0.35">
      <c r="A157" s="11">
        <v>161</v>
      </c>
      <c r="B157" s="5" t="s">
        <v>213</v>
      </c>
      <c r="C157" s="5" t="s">
        <v>340</v>
      </c>
      <c r="D157" s="189" t="s">
        <v>495</v>
      </c>
      <c r="E157" s="205">
        <v>200</v>
      </c>
      <c r="F157" s="211">
        <v>2.4273000000000002</v>
      </c>
      <c r="G157" s="80">
        <v>375</v>
      </c>
      <c r="H157" s="201">
        <v>2.6970000000000001</v>
      </c>
      <c r="I157" s="209"/>
      <c r="J157" s="212"/>
      <c r="K157" s="80">
        <v>377</v>
      </c>
      <c r="L157" s="201">
        <v>2.4273000000000002</v>
      </c>
      <c r="M157" s="10">
        <v>30</v>
      </c>
      <c r="N157" s="227">
        <v>0.91161020000000004</v>
      </c>
    </row>
    <row r="158" spans="1:14" x14ac:dyDescent="0.35">
      <c r="A158" s="11">
        <v>162</v>
      </c>
      <c r="B158" s="5" t="s">
        <v>213</v>
      </c>
      <c r="C158" s="5" t="s">
        <v>340</v>
      </c>
      <c r="D158" s="189" t="s">
        <v>496</v>
      </c>
      <c r="E158" s="205">
        <v>200</v>
      </c>
      <c r="F158" s="211">
        <v>1.1304000000000001</v>
      </c>
      <c r="G158" s="80">
        <v>246</v>
      </c>
      <c r="H158" s="201">
        <v>1.256</v>
      </c>
      <c r="I158" s="209"/>
      <c r="J158" s="212"/>
      <c r="K158" s="80">
        <v>245</v>
      </c>
      <c r="L158" s="201">
        <v>1.1304000000000001</v>
      </c>
      <c r="M158" s="10">
        <v>24</v>
      </c>
      <c r="N158" s="227">
        <v>1.0661</v>
      </c>
    </row>
    <row r="159" spans="1:14" x14ac:dyDescent="0.35">
      <c r="A159" s="11">
        <v>163</v>
      </c>
      <c r="B159" s="5" t="s">
        <v>213</v>
      </c>
      <c r="C159" s="5" t="s">
        <v>340</v>
      </c>
      <c r="D159" s="189" t="s">
        <v>497</v>
      </c>
      <c r="E159" s="205">
        <v>200</v>
      </c>
      <c r="F159" s="211">
        <v>0.66959999999999997</v>
      </c>
      <c r="G159" s="80">
        <v>169</v>
      </c>
      <c r="H159" s="201">
        <v>0.74399999999999999</v>
      </c>
      <c r="I159" s="209"/>
      <c r="J159" s="212"/>
      <c r="K159" s="80">
        <v>174</v>
      </c>
      <c r="L159" s="201">
        <v>0.66959999999999997</v>
      </c>
      <c r="M159" s="10">
        <v>11</v>
      </c>
      <c r="N159" s="227">
        <v>0.22720000000000001</v>
      </c>
    </row>
    <row r="160" spans="1:14" x14ac:dyDescent="0.35">
      <c r="A160" s="11">
        <v>164</v>
      </c>
      <c r="B160" s="5" t="s">
        <v>190</v>
      </c>
      <c r="C160" s="5" t="s">
        <v>175</v>
      </c>
      <c r="D160" s="189" t="s">
        <v>217</v>
      </c>
      <c r="E160" s="205">
        <v>200</v>
      </c>
      <c r="F160" s="211">
        <v>0.70110000000000006</v>
      </c>
      <c r="G160" s="80">
        <v>177</v>
      </c>
      <c r="H160" s="201">
        <v>0.77900000000000003</v>
      </c>
      <c r="I160" s="209"/>
      <c r="J160" s="212"/>
      <c r="K160" s="80">
        <v>174</v>
      </c>
      <c r="L160" s="201">
        <v>0.70110000000000006</v>
      </c>
      <c r="M160" s="10">
        <v>3</v>
      </c>
      <c r="N160" s="227">
        <v>9.2499999999999995E-3</v>
      </c>
    </row>
    <row r="161" spans="1:14" x14ac:dyDescent="0.35">
      <c r="A161" s="11">
        <v>165</v>
      </c>
      <c r="B161" s="5" t="s">
        <v>181</v>
      </c>
      <c r="C161" s="5" t="s">
        <v>343</v>
      </c>
      <c r="D161" s="189" t="s">
        <v>498</v>
      </c>
      <c r="E161" s="205">
        <v>120</v>
      </c>
      <c r="F161" s="211">
        <v>0.1071</v>
      </c>
      <c r="G161" s="80">
        <v>27</v>
      </c>
      <c r="H161" s="201">
        <v>0.11899999999999999</v>
      </c>
      <c r="I161" s="209"/>
      <c r="J161" s="212"/>
      <c r="K161" s="80">
        <v>34</v>
      </c>
      <c r="L161" s="201">
        <v>0.1071</v>
      </c>
      <c r="M161" s="10">
        <v>0</v>
      </c>
      <c r="N161" s="227">
        <v>0</v>
      </c>
    </row>
    <row r="162" spans="1:14" x14ac:dyDescent="0.35">
      <c r="A162" s="11">
        <v>166</v>
      </c>
      <c r="B162" s="5" t="s">
        <v>213</v>
      </c>
      <c r="C162" s="5" t="s">
        <v>340</v>
      </c>
      <c r="D162" s="189" t="s">
        <v>499</v>
      </c>
      <c r="E162" s="205">
        <v>200</v>
      </c>
      <c r="F162" s="211">
        <v>0.72900000000000009</v>
      </c>
      <c r="G162" s="80">
        <v>184</v>
      </c>
      <c r="H162" s="201">
        <v>0.81</v>
      </c>
      <c r="I162" s="209"/>
      <c r="J162" s="212"/>
      <c r="K162" s="80">
        <v>196</v>
      </c>
      <c r="L162" s="201">
        <v>0.72900000000000009</v>
      </c>
      <c r="M162" s="10">
        <v>26</v>
      </c>
      <c r="N162" s="227">
        <v>0.4569764</v>
      </c>
    </row>
    <row r="163" spans="1:14" x14ac:dyDescent="0.35">
      <c r="A163" s="11">
        <v>167</v>
      </c>
      <c r="B163" s="5" t="s">
        <v>190</v>
      </c>
      <c r="C163" s="5" t="s">
        <v>175</v>
      </c>
      <c r="D163" s="189" t="s">
        <v>228</v>
      </c>
      <c r="E163" s="205">
        <v>175</v>
      </c>
      <c r="F163" s="211">
        <v>0.63359999999999994</v>
      </c>
      <c r="G163" s="80">
        <v>160</v>
      </c>
      <c r="H163" s="201">
        <v>0.70399999999999996</v>
      </c>
      <c r="I163" s="209"/>
      <c r="J163" s="212"/>
      <c r="K163" s="80">
        <v>169</v>
      </c>
      <c r="L163" s="201">
        <v>0.63359999999999994</v>
      </c>
      <c r="M163" s="10">
        <v>7</v>
      </c>
      <c r="N163" s="227">
        <v>7.7997999999999998E-2</v>
      </c>
    </row>
    <row r="164" spans="1:14" x14ac:dyDescent="0.35">
      <c r="A164" s="11">
        <v>168</v>
      </c>
      <c r="B164" s="5" t="s">
        <v>174</v>
      </c>
      <c r="C164" s="5" t="s">
        <v>343</v>
      </c>
      <c r="D164" s="189" t="s">
        <v>500</v>
      </c>
      <c r="E164" s="205">
        <v>151</v>
      </c>
      <c r="F164" s="211">
        <v>0.2853</v>
      </c>
      <c r="G164" s="80">
        <v>72</v>
      </c>
      <c r="H164" s="201">
        <v>0.317</v>
      </c>
      <c r="I164" s="209"/>
      <c r="J164" s="212"/>
      <c r="K164" s="80">
        <v>73</v>
      </c>
      <c r="L164" s="201">
        <v>0.2853</v>
      </c>
      <c r="M164" s="10">
        <v>4</v>
      </c>
      <c r="N164" s="227">
        <v>0.1424</v>
      </c>
    </row>
    <row r="165" spans="1:14" x14ac:dyDescent="0.35">
      <c r="A165" s="11">
        <v>169</v>
      </c>
      <c r="B165" s="5" t="s">
        <v>213</v>
      </c>
      <c r="C165" s="5" t="s">
        <v>340</v>
      </c>
      <c r="D165" s="189" t="s">
        <v>501</v>
      </c>
      <c r="E165" s="205">
        <v>193</v>
      </c>
      <c r="F165" s="211">
        <v>0.67320000000000002</v>
      </c>
      <c r="G165" s="80">
        <v>133</v>
      </c>
      <c r="H165" s="201">
        <v>0.748</v>
      </c>
      <c r="I165" s="209"/>
      <c r="J165" s="212"/>
      <c r="K165" s="80">
        <v>148</v>
      </c>
      <c r="L165" s="201">
        <v>0.67320000000000002</v>
      </c>
      <c r="M165" s="10">
        <v>13</v>
      </c>
      <c r="N165" s="227">
        <v>2.002896674</v>
      </c>
    </row>
    <row r="166" spans="1:14" x14ac:dyDescent="0.35">
      <c r="A166" s="11">
        <v>170</v>
      </c>
      <c r="B166" s="5" t="s">
        <v>213</v>
      </c>
      <c r="C166" s="5" t="s">
        <v>340</v>
      </c>
      <c r="D166" s="189" t="s">
        <v>502</v>
      </c>
      <c r="E166" s="205">
        <v>200</v>
      </c>
      <c r="F166" s="211">
        <v>0.73619999999999997</v>
      </c>
      <c r="G166" s="80">
        <v>186</v>
      </c>
      <c r="H166" s="201">
        <v>0.81799999999999995</v>
      </c>
      <c r="I166" s="209"/>
      <c r="J166" s="212"/>
      <c r="K166" s="80">
        <v>198</v>
      </c>
      <c r="L166" s="201">
        <v>0.73619999999999997</v>
      </c>
      <c r="M166" s="10">
        <v>18</v>
      </c>
      <c r="N166" s="227">
        <v>0.47692329999999999</v>
      </c>
    </row>
    <row r="167" spans="1:14" x14ac:dyDescent="0.35">
      <c r="A167" s="11">
        <v>171</v>
      </c>
      <c r="B167" s="5" t="s">
        <v>188</v>
      </c>
      <c r="C167" s="5" t="s">
        <v>175</v>
      </c>
      <c r="D167" s="189" t="s">
        <v>503</v>
      </c>
      <c r="E167" s="205">
        <v>155</v>
      </c>
      <c r="F167" s="211">
        <v>5.6592000000000002</v>
      </c>
      <c r="G167" s="80">
        <v>86</v>
      </c>
      <c r="H167" s="201">
        <v>6.2880000000000003</v>
      </c>
      <c r="I167" s="209"/>
      <c r="J167" s="212"/>
      <c r="K167" s="80">
        <v>98</v>
      </c>
      <c r="L167" s="201">
        <v>5.6592000000000002</v>
      </c>
      <c r="M167" s="10">
        <v>2</v>
      </c>
      <c r="N167" s="227">
        <v>0.16806399999999999</v>
      </c>
    </row>
    <row r="168" spans="1:14" x14ac:dyDescent="0.35">
      <c r="A168" s="11">
        <v>172</v>
      </c>
      <c r="B168" s="5" t="s">
        <v>222</v>
      </c>
      <c r="C168" s="5" t="s">
        <v>175</v>
      </c>
      <c r="D168" s="189" t="s">
        <v>232</v>
      </c>
      <c r="E168" s="205">
        <v>156</v>
      </c>
      <c r="F168" s="211">
        <v>0.49140000000000006</v>
      </c>
      <c r="G168" s="80">
        <v>124</v>
      </c>
      <c r="H168" s="201">
        <v>0.54600000000000004</v>
      </c>
      <c r="I168" s="209"/>
      <c r="J168" s="212"/>
      <c r="K168" s="80">
        <v>144</v>
      </c>
      <c r="L168" s="201">
        <v>0.49140000000000006</v>
      </c>
      <c r="M168" s="10">
        <v>3</v>
      </c>
      <c r="N168" s="227">
        <v>1.298E-2</v>
      </c>
    </row>
    <row r="169" spans="1:14" x14ac:dyDescent="0.35">
      <c r="A169" s="11">
        <v>173</v>
      </c>
      <c r="B169" s="5" t="s">
        <v>222</v>
      </c>
      <c r="C169" s="5" t="s">
        <v>343</v>
      </c>
      <c r="D169" s="189" t="s">
        <v>504</v>
      </c>
      <c r="E169" s="205">
        <v>108</v>
      </c>
      <c r="F169" s="211">
        <v>5.5800000000000002E-2</v>
      </c>
      <c r="G169" s="80">
        <v>14</v>
      </c>
      <c r="H169" s="201">
        <v>6.2E-2</v>
      </c>
      <c r="I169" s="209"/>
      <c r="J169" s="212"/>
      <c r="K169" s="80">
        <v>14</v>
      </c>
      <c r="L169" s="201">
        <v>5.5800000000000002E-2</v>
      </c>
      <c r="M169" s="10">
        <v>0</v>
      </c>
      <c r="N169" s="227">
        <v>0</v>
      </c>
    </row>
    <row r="170" spans="1:14" x14ac:dyDescent="0.35">
      <c r="A170" s="11">
        <v>176</v>
      </c>
      <c r="B170" s="5" t="s">
        <v>313</v>
      </c>
      <c r="C170" s="5" t="s">
        <v>356</v>
      </c>
      <c r="D170" s="189" t="s">
        <v>507</v>
      </c>
      <c r="E170" s="205">
        <v>170</v>
      </c>
      <c r="F170" s="211">
        <v>0.70200000000000007</v>
      </c>
      <c r="G170" s="80">
        <v>108</v>
      </c>
      <c r="H170" s="201">
        <v>0.78</v>
      </c>
      <c r="I170" s="209"/>
      <c r="J170" s="212"/>
      <c r="K170" s="80">
        <v>113</v>
      </c>
      <c r="L170" s="201">
        <v>0.70200000000000007</v>
      </c>
      <c r="M170" s="10">
        <v>9</v>
      </c>
      <c r="N170" s="227">
        <v>5.1900000000000002E-2</v>
      </c>
    </row>
    <row r="171" spans="1:14" x14ac:dyDescent="0.35">
      <c r="A171" s="11">
        <v>177</v>
      </c>
      <c r="B171" s="5" t="s">
        <v>188</v>
      </c>
      <c r="C171" s="5" t="s">
        <v>356</v>
      </c>
      <c r="D171" s="189" t="s">
        <v>508</v>
      </c>
      <c r="E171" s="205">
        <v>174</v>
      </c>
      <c r="F171" s="211">
        <v>0.4239</v>
      </c>
      <c r="G171" s="80">
        <v>107</v>
      </c>
      <c r="H171" s="201">
        <v>0.47099999999999997</v>
      </c>
      <c r="I171" s="209"/>
      <c r="J171" s="212"/>
      <c r="K171" s="80">
        <v>111</v>
      </c>
      <c r="L171" s="201">
        <v>0.4239</v>
      </c>
      <c r="M171" s="10">
        <v>7</v>
      </c>
      <c r="N171" s="227">
        <v>0.12809999999999999</v>
      </c>
    </row>
    <row r="172" spans="1:14" x14ac:dyDescent="0.35">
      <c r="A172" s="11">
        <v>178</v>
      </c>
      <c r="B172" s="5" t="s">
        <v>174</v>
      </c>
      <c r="C172" s="5" t="s">
        <v>343</v>
      </c>
      <c r="D172" s="189" t="s">
        <v>509</v>
      </c>
      <c r="E172" s="205">
        <v>142</v>
      </c>
      <c r="F172" s="211">
        <v>0.23400000000000001</v>
      </c>
      <c r="G172" s="80">
        <v>59</v>
      </c>
      <c r="H172" s="201">
        <v>0.26</v>
      </c>
      <c r="I172" s="209"/>
      <c r="J172" s="212"/>
      <c r="K172" s="80">
        <v>66</v>
      </c>
      <c r="L172" s="201">
        <v>0.23400000000000001</v>
      </c>
      <c r="M172" s="10">
        <v>1</v>
      </c>
      <c r="N172" s="227">
        <v>3.0000000000000001E-5</v>
      </c>
    </row>
    <row r="173" spans="1:14" x14ac:dyDescent="0.35">
      <c r="A173" s="11">
        <v>179</v>
      </c>
      <c r="B173" s="5" t="s">
        <v>213</v>
      </c>
      <c r="C173" s="5" t="s">
        <v>340</v>
      </c>
      <c r="D173" s="189" t="s">
        <v>510</v>
      </c>
      <c r="E173" s="205">
        <v>178</v>
      </c>
      <c r="F173" s="211">
        <v>0.49500000000000005</v>
      </c>
      <c r="G173" s="80">
        <v>125</v>
      </c>
      <c r="H173" s="201">
        <v>0.55000000000000004</v>
      </c>
      <c r="I173" s="209"/>
      <c r="J173" s="212"/>
      <c r="K173" s="80">
        <v>120</v>
      </c>
      <c r="L173" s="201">
        <v>0.49500000000000005</v>
      </c>
      <c r="M173" s="10">
        <v>10</v>
      </c>
      <c r="N173" s="227">
        <v>0.1942641</v>
      </c>
    </row>
    <row r="174" spans="1:14" x14ac:dyDescent="0.35">
      <c r="A174" s="11">
        <v>180</v>
      </c>
      <c r="B174" s="5" t="s">
        <v>184</v>
      </c>
      <c r="C174" s="5" t="s">
        <v>175</v>
      </c>
      <c r="D174" s="189" t="s">
        <v>511</v>
      </c>
      <c r="E174" s="205">
        <v>149</v>
      </c>
      <c r="F174" s="211">
        <v>0.30870000000000003</v>
      </c>
      <c r="G174" s="80">
        <v>78</v>
      </c>
      <c r="H174" s="201">
        <v>0.34300000000000003</v>
      </c>
      <c r="I174" s="209"/>
      <c r="J174" s="212"/>
      <c r="K174" s="80">
        <v>80</v>
      </c>
      <c r="L174" s="201">
        <v>0.30870000000000003</v>
      </c>
      <c r="M174" s="10">
        <v>8</v>
      </c>
      <c r="N174" s="227">
        <v>1.6906000000000001</v>
      </c>
    </row>
    <row r="175" spans="1:14" x14ac:dyDescent="0.35">
      <c r="A175" s="11">
        <v>181</v>
      </c>
      <c r="B175" s="5" t="s">
        <v>174</v>
      </c>
      <c r="C175" s="5" t="s">
        <v>175</v>
      </c>
      <c r="D175" s="189" t="s">
        <v>200</v>
      </c>
      <c r="E175" s="205">
        <v>200</v>
      </c>
      <c r="F175" s="211">
        <v>1.0575000000000001</v>
      </c>
      <c r="G175" s="80">
        <v>267</v>
      </c>
      <c r="H175" s="201">
        <v>1.175</v>
      </c>
      <c r="I175" s="209"/>
      <c r="J175" s="212"/>
      <c r="K175" s="80">
        <v>287</v>
      </c>
      <c r="L175" s="201">
        <v>1.0575000000000001</v>
      </c>
      <c r="M175" s="10">
        <v>15</v>
      </c>
      <c r="N175" s="227">
        <v>0.28005000000000002</v>
      </c>
    </row>
    <row r="176" spans="1:14" x14ac:dyDescent="0.35">
      <c r="A176" s="11">
        <v>182</v>
      </c>
      <c r="B176" s="5" t="s">
        <v>188</v>
      </c>
      <c r="C176" s="5" t="s">
        <v>356</v>
      </c>
      <c r="D176" s="189" t="s">
        <v>512</v>
      </c>
      <c r="E176" s="205">
        <v>200</v>
      </c>
      <c r="F176" s="211">
        <v>0.80010000000000003</v>
      </c>
      <c r="G176" s="80">
        <v>202</v>
      </c>
      <c r="H176" s="201">
        <v>0.88900000000000001</v>
      </c>
      <c r="I176" s="209"/>
      <c r="J176" s="212"/>
      <c r="K176" s="80">
        <v>191</v>
      </c>
      <c r="L176" s="201">
        <v>0.80010000000000003</v>
      </c>
      <c r="M176" s="10">
        <v>11</v>
      </c>
      <c r="N176" s="227">
        <v>0.1764</v>
      </c>
    </row>
    <row r="177" spans="1:14" x14ac:dyDescent="0.35">
      <c r="A177" s="11">
        <v>183</v>
      </c>
      <c r="B177" s="5" t="s">
        <v>181</v>
      </c>
      <c r="C177" s="5" t="s">
        <v>356</v>
      </c>
      <c r="D177" s="189" t="s">
        <v>513</v>
      </c>
      <c r="E177" s="205">
        <v>200</v>
      </c>
      <c r="F177" s="211">
        <v>1.4220000000000002</v>
      </c>
      <c r="G177" s="80">
        <v>359</v>
      </c>
      <c r="H177" s="201">
        <v>1.58</v>
      </c>
      <c r="I177" s="209"/>
      <c r="J177" s="212"/>
      <c r="K177" s="80">
        <v>382</v>
      </c>
      <c r="L177" s="201">
        <v>1.4220000000000002</v>
      </c>
      <c r="M177" s="10">
        <v>30</v>
      </c>
      <c r="N177" s="227">
        <v>0.64995119999999995</v>
      </c>
    </row>
    <row r="178" spans="1:14" x14ac:dyDescent="0.35">
      <c r="A178" s="11">
        <v>184</v>
      </c>
      <c r="B178" s="5" t="s">
        <v>184</v>
      </c>
      <c r="C178" s="5" t="s">
        <v>343</v>
      </c>
      <c r="D178" s="189" t="s">
        <v>514</v>
      </c>
      <c r="E178" s="205">
        <v>146</v>
      </c>
      <c r="F178" s="211">
        <v>0.3402</v>
      </c>
      <c r="G178" s="80">
        <v>86</v>
      </c>
      <c r="H178" s="201">
        <v>0.378</v>
      </c>
      <c r="I178" s="209"/>
      <c r="J178" s="212"/>
      <c r="K178" s="80">
        <v>114</v>
      </c>
      <c r="L178" s="201">
        <v>0.3402</v>
      </c>
      <c r="M178" s="10">
        <v>5</v>
      </c>
      <c r="N178" s="227">
        <v>0.14599999999999999</v>
      </c>
    </row>
    <row r="179" spans="1:14" x14ac:dyDescent="0.35">
      <c r="A179" s="11">
        <v>185</v>
      </c>
      <c r="B179" s="5" t="s">
        <v>179</v>
      </c>
      <c r="C179" s="5" t="s">
        <v>356</v>
      </c>
      <c r="D179" s="189" t="s">
        <v>515</v>
      </c>
      <c r="E179" s="205">
        <v>200</v>
      </c>
      <c r="F179" s="211">
        <v>2.2608000000000001</v>
      </c>
      <c r="G179" s="80">
        <v>571</v>
      </c>
      <c r="H179" s="201">
        <v>2.512</v>
      </c>
      <c r="I179" s="209"/>
      <c r="J179" s="212"/>
      <c r="K179" s="80">
        <v>603</v>
      </c>
      <c r="L179" s="201">
        <v>2.2608000000000001</v>
      </c>
      <c r="M179" s="10">
        <v>26</v>
      </c>
      <c r="N179" s="227">
        <v>0.60703280000000004</v>
      </c>
    </row>
    <row r="180" spans="1:14" x14ac:dyDescent="0.35">
      <c r="A180" s="11">
        <v>186</v>
      </c>
      <c r="B180" s="5" t="s">
        <v>174</v>
      </c>
      <c r="C180" s="5" t="s">
        <v>343</v>
      </c>
      <c r="D180" s="189" t="s">
        <v>516</v>
      </c>
      <c r="E180" s="205">
        <v>200</v>
      </c>
      <c r="F180" s="211">
        <v>0.83970000000000011</v>
      </c>
      <c r="G180" s="80">
        <v>212</v>
      </c>
      <c r="H180" s="201">
        <v>0.93300000000000005</v>
      </c>
      <c r="I180" s="209"/>
      <c r="J180" s="212"/>
      <c r="K180" s="80">
        <v>232</v>
      </c>
      <c r="L180" s="201">
        <v>0.83970000000000011</v>
      </c>
      <c r="M180" s="10">
        <v>12</v>
      </c>
      <c r="N180" s="227">
        <v>0.40421889999999999</v>
      </c>
    </row>
    <row r="181" spans="1:14" x14ac:dyDescent="0.35">
      <c r="A181" s="11">
        <v>187</v>
      </c>
      <c r="B181" s="5" t="s">
        <v>190</v>
      </c>
      <c r="C181" s="5" t="s">
        <v>343</v>
      </c>
      <c r="D181" s="189" t="s">
        <v>517</v>
      </c>
      <c r="E181" s="205">
        <v>144</v>
      </c>
      <c r="F181" s="211">
        <v>0.30510000000000004</v>
      </c>
      <c r="G181" s="80">
        <v>77</v>
      </c>
      <c r="H181" s="201">
        <v>0.33900000000000002</v>
      </c>
      <c r="I181" s="209"/>
      <c r="J181" s="212"/>
      <c r="K181" s="80">
        <v>82</v>
      </c>
      <c r="L181" s="201">
        <v>0.30510000000000004</v>
      </c>
      <c r="M181" s="10">
        <v>1</v>
      </c>
      <c r="N181" s="227">
        <v>0.06</v>
      </c>
    </row>
    <row r="182" spans="1:14" x14ac:dyDescent="0.35">
      <c r="A182" s="11">
        <v>188</v>
      </c>
      <c r="B182" s="5" t="s">
        <v>222</v>
      </c>
      <c r="C182" s="5" t="s">
        <v>175</v>
      </c>
      <c r="D182" s="189" t="s">
        <v>518</v>
      </c>
      <c r="E182" s="205">
        <v>113</v>
      </c>
      <c r="F182" s="211">
        <v>9.0900000000000009E-2</v>
      </c>
      <c r="G182" s="80">
        <v>23</v>
      </c>
      <c r="H182" s="201">
        <v>0.10100000000000001</v>
      </c>
      <c r="I182" s="209"/>
      <c r="J182" s="212"/>
      <c r="K182" s="80">
        <v>33</v>
      </c>
      <c r="L182" s="201">
        <v>9.0900000000000009E-2</v>
      </c>
      <c r="M182" s="10">
        <v>0</v>
      </c>
      <c r="N182" s="227">
        <v>0</v>
      </c>
    </row>
    <row r="183" spans="1:14" x14ac:dyDescent="0.35">
      <c r="A183" s="11">
        <v>189</v>
      </c>
      <c r="B183" s="5" t="s">
        <v>313</v>
      </c>
      <c r="C183" s="5" t="s">
        <v>340</v>
      </c>
      <c r="D183" s="189" t="s">
        <v>519</v>
      </c>
      <c r="E183" s="205">
        <v>200</v>
      </c>
      <c r="F183" s="211">
        <v>0.66149999999999998</v>
      </c>
      <c r="G183" s="80">
        <v>167</v>
      </c>
      <c r="H183" s="201">
        <v>0.73499999999999999</v>
      </c>
      <c r="I183" s="209"/>
      <c r="J183" s="212"/>
      <c r="K183" s="80">
        <v>157</v>
      </c>
      <c r="L183" s="201">
        <v>0.66149999999999998</v>
      </c>
      <c r="M183" s="10">
        <v>5</v>
      </c>
      <c r="N183" s="227">
        <v>0.82809999999999995</v>
      </c>
    </row>
    <row r="184" spans="1:14" x14ac:dyDescent="0.35">
      <c r="A184" s="11">
        <v>190</v>
      </c>
      <c r="B184" s="5" t="s">
        <v>188</v>
      </c>
      <c r="C184" s="5" t="s">
        <v>356</v>
      </c>
      <c r="D184" s="189" t="s">
        <v>520</v>
      </c>
      <c r="E184" s="205">
        <v>200</v>
      </c>
      <c r="F184" s="211">
        <v>1.548</v>
      </c>
      <c r="G184" s="80">
        <v>391</v>
      </c>
      <c r="H184" s="201">
        <v>1.72</v>
      </c>
      <c r="I184" s="209"/>
      <c r="J184" s="212"/>
      <c r="K184" s="80">
        <v>387</v>
      </c>
      <c r="L184" s="201">
        <v>1.548</v>
      </c>
      <c r="M184" s="10">
        <v>26</v>
      </c>
      <c r="N184" s="227">
        <v>0.47071790000000002</v>
      </c>
    </row>
    <row r="185" spans="1:14" x14ac:dyDescent="0.35">
      <c r="A185" s="11">
        <v>191</v>
      </c>
      <c r="B185" s="5" t="s">
        <v>181</v>
      </c>
      <c r="C185" s="5" t="s">
        <v>356</v>
      </c>
      <c r="D185" s="189" t="s">
        <v>521</v>
      </c>
      <c r="E185" s="205">
        <v>200</v>
      </c>
      <c r="F185" s="211">
        <v>1.5876000000000001</v>
      </c>
      <c r="G185" s="80">
        <v>401</v>
      </c>
      <c r="H185" s="201">
        <v>1.764</v>
      </c>
      <c r="I185" s="209"/>
      <c r="J185" s="212"/>
      <c r="K185" s="80">
        <v>422</v>
      </c>
      <c r="L185" s="201">
        <v>1.5876000000000001</v>
      </c>
      <c r="M185" s="10">
        <v>32</v>
      </c>
      <c r="N185" s="227">
        <v>0.48223199999999999</v>
      </c>
    </row>
    <row r="186" spans="1:14" x14ac:dyDescent="0.35">
      <c r="A186" s="11">
        <v>192</v>
      </c>
      <c r="B186" s="5" t="s">
        <v>181</v>
      </c>
      <c r="C186" s="5" t="s">
        <v>356</v>
      </c>
      <c r="D186" s="189" t="s">
        <v>522</v>
      </c>
      <c r="E186" s="205">
        <v>200</v>
      </c>
      <c r="F186" s="211">
        <v>2.1222000000000003</v>
      </c>
      <c r="G186" s="80">
        <v>536</v>
      </c>
      <c r="H186" s="201">
        <v>2.3580000000000001</v>
      </c>
      <c r="I186" s="209"/>
      <c r="J186" s="212"/>
      <c r="K186" s="80">
        <v>571</v>
      </c>
      <c r="L186" s="201">
        <v>2.1222000000000003</v>
      </c>
      <c r="M186" s="10">
        <v>44</v>
      </c>
      <c r="N186" s="227">
        <v>0.9158733</v>
      </c>
    </row>
    <row r="187" spans="1:14" x14ac:dyDescent="0.35">
      <c r="A187" s="11">
        <v>193</v>
      </c>
      <c r="B187" s="5" t="s">
        <v>316</v>
      </c>
      <c r="C187" s="5" t="s">
        <v>340</v>
      </c>
      <c r="D187" s="189" t="s">
        <v>523</v>
      </c>
      <c r="E187" s="205">
        <v>200</v>
      </c>
      <c r="F187" s="211">
        <v>1.3383</v>
      </c>
      <c r="G187" s="80">
        <v>338</v>
      </c>
      <c r="H187" s="201">
        <v>1.4870000000000001</v>
      </c>
      <c r="I187" s="209"/>
      <c r="J187" s="212"/>
      <c r="K187" s="80">
        <v>350</v>
      </c>
      <c r="L187" s="201">
        <v>1.3383</v>
      </c>
      <c r="M187" s="10">
        <v>18</v>
      </c>
      <c r="N187" s="227">
        <v>0.60312529999999998</v>
      </c>
    </row>
    <row r="188" spans="1:14" x14ac:dyDescent="0.35">
      <c r="A188" s="11">
        <v>194</v>
      </c>
      <c r="B188" s="5" t="s">
        <v>313</v>
      </c>
      <c r="C188" s="5" t="s">
        <v>340</v>
      </c>
      <c r="D188" s="189" t="s">
        <v>524</v>
      </c>
      <c r="E188" s="205">
        <v>200</v>
      </c>
      <c r="F188" s="211">
        <v>1.9638</v>
      </c>
      <c r="G188" s="80">
        <v>496</v>
      </c>
      <c r="H188" s="201">
        <v>2.1819999999999999</v>
      </c>
      <c r="I188" s="209"/>
      <c r="J188" s="212"/>
      <c r="K188" s="80">
        <v>498</v>
      </c>
      <c r="L188" s="201">
        <v>1.9638</v>
      </c>
      <c r="M188" s="10">
        <v>35</v>
      </c>
      <c r="N188" s="227">
        <v>1.2749358</v>
      </c>
    </row>
    <row r="189" spans="1:14" x14ac:dyDescent="0.35">
      <c r="A189" s="11">
        <v>195</v>
      </c>
      <c r="B189" s="5" t="s">
        <v>181</v>
      </c>
      <c r="C189" s="5" t="s">
        <v>356</v>
      </c>
      <c r="D189" s="189" t="s">
        <v>525</v>
      </c>
      <c r="E189" s="205">
        <v>200</v>
      </c>
      <c r="F189" s="211">
        <v>0.7209000000000001</v>
      </c>
      <c r="G189" s="80">
        <v>182</v>
      </c>
      <c r="H189" s="201">
        <v>0.80100000000000005</v>
      </c>
      <c r="I189" s="209"/>
      <c r="J189" s="212"/>
      <c r="K189" s="80">
        <v>172</v>
      </c>
      <c r="L189" s="201">
        <v>0.7209000000000001</v>
      </c>
      <c r="M189" s="10">
        <v>23</v>
      </c>
      <c r="N189" s="227">
        <v>0.23505000000000001</v>
      </c>
    </row>
    <row r="190" spans="1:14" x14ac:dyDescent="0.35">
      <c r="A190" s="11">
        <v>196</v>
      </c>
      <c r="B190" s="5" t="s">
        <v>313</v>
      </c>
      <c r="C190" s="5" t="s">
        <v>356</v>
      </c>
      <c r="D190" s="189" t="s">
        <v>526</v>
      </c>
      <c r="E190" s="205">
        <v>200</v>
      </c>
      <c r="F190" s="211">
        <v>0.77580000000000005</v>
      </c>
      <c r="G190" s="80">
        <v>196</v>
      </c>
      <c r="H190" s="201">
        <v>0.86199999999999999</v>
      </c>
      <c r="I190" s="209"/>
      <c r="J190" s="212"/>
      <c r="K190" s="80">
        <v>210</v>
      </c>
      <c r="L190" s="201">
        <v>0.77580000000000005</v>
      </c>
      <c r="M190" s="10">
        <v>14</v>
      </c>
      <c r="N190" s="227">
        <v>0.56110000000000004</v>
      </c>
    </row>
    <row r="191" spans="1:14" x14ac:dyDescent="0.35">
      <c r="A191" s="11">
        <v>197</v>
      </c>
      <c r="B191" s="5" t="s">
        <v>190</v>
      </c>
      <c r="C191" s="5" t="s">
        <v>175</v>
      </c>
      <c r="D191" s="189" t="s">
        <v>209</v>
      </c>
      <c r="E191" s="205">
        <v>200</v>
      </c>
      <c r="F191" s="211">
        <v>1.4328000000000001</v>
      </c>
      <c r="G191" s="80">
        <v>222</v>
      </c>
      <c r="H191" s="201">
        <v>1.5920000000000001</v>
      </c>
      <c r="I191" s="209"/>
      <c r="J191" s="212"/>
      <c r="K191" s="80">
        <v>227</v>
      </c>
      <c r="L191" s="201">
        <v>1.4328000000000001</v>
      </c>
      <c r="M191" s="10">
        <v>16</v>
      </c>
      <c r="N191" s="227">
        <v>1.0609999999999999</v>
      </c>
    </row>
    <row r="192" spans="1:14" x14ac:dyDescent="0.35">
      <c r="A192" s="11">
        <v>198</v>
      </c>
      <c r="B192" s="5" t="s">
        <v>190</v>
      </c>
      <c r="C192" s="5" t="s">
        <v>175</v>
      </c>
      <c r="D192" s="189" t="s">
        <v>215</v>
      </c>
      <c r="E192" s="205">
        <v>200</v>
      </c>
      <c r="F192" s="211">
        <v>0.78029999999999999</v>
      </c>
      <c r="G192" s="80">
        <v>197</v>
      </c>
      <c r="H192" s="201">
        <v>0.86699999999999999</v>
      </c>
      <c r="I192" s="209"/>
      <c r="J192" s="212"/>
      <c r="K192" s="80">
        <v>265</v>
      </c>
      <c r="L192" s="201">
        <v>0.78029999999999999</v>
      </c>
      <c r="M192" s="10">
        <v>10</v>
      </c>
      <c r="N192" s="227">
        <v>0.36327900000000002</v>
      </c>
    </row>
    <row r="193" spans="1:14" x14ac:dyDescent="0.35">
      <c r="A193" s="11">
        <v>199</v>
      </c>
      <c r="B193" s="5" t="s">
        <v>315</v>
      </c>
      <c r="C193" s="5" t="s">
        <v>340</v>
      </c>
      <c r="D193" s="189" t="s">
        <v>527</v>
      </c>
      <c r="E193" s="205">
        <v>163</v>
      </c>
      <c r="F193" s="211">
        <v>0.40410000000000001</v>
      </c>
      <c r="G193" s="80">
        <v>102</v>
      </c>
      <c r="H193" s="201">
        <v>0.44900000000000001</v>
      </c>
      <c r="I193" s="209"/>
      <c r="J193" s="212"/>
      <c r="K193" s="80">
        <v>107</v>
      </c>
      <c r="L193" s="201">
        <v>0.40410000000000001</v>
      </c>
      <c r="M193" s="10">
        <v>5</v>
      </c>
      <c r="N193" s="227">
        <v>0.13073899999999999</v>
      </c>
    </row>
    <row r="194" spans="1:14" x14ac:dyDescent="0.35">
      <c r="A194" s="11">
        <v>201</v>
      </c>
      <c r="B194" s="5" t="s">
        <v>179</v>
      </c>
      <c r="C194" s="5" t="s">
        <v>356</v>
      </c>
      <c r="D194" s="189" t="s">
        <v>529</v>
      </c>
      <c r="E194" s="205">
        <v>197</v>
      </c>
      <c r="F194" s="211">
        <v>0.93509999999999993</v>
      </c>
      <c r="G194" s="80">
        <v>135</v>
      </c>
      <c r="H194" s="201">
        <v>1.0389999999999999</v>
      </c>
      <c r="I194" s="209"/>
      <c r="J194" s="212"/>
      <c r="K194" s="80">
        <v>136</v>
      </c>
      <c r="L194" s="201">
        <v>0.93509999999999993</v>
      </c>
      <c r="M194" s="10">
        <v>8</v>
      </c>
      <c r="N194" s="227">
        <v>0.16819999999999999</v>
      </c>
    </row>
    <row r="195" spans="1:14" x14ac:dyDescent="0.35">
      <c r="A195" s="11">
        <v>202</v>
      </c>
      <c r="B195" s="5" t="s">
        <v>213</v>
      </c>
      <c r="C195" s="5" t="s">
        <v>356</v>
      </c>
      <c r="D195" s="189" t="s">
        <v>530</v>
      </c>
      <c r="E195" s="205">
        <v>200</v>
      </c>
      <c r="F195" s="211">
        <v>0.65069999999999995</v>
      </c>
      <c r="G195" s="80">
        <v>161</v>
      </c>
      <c r="H195" s="201">
        <v>0.72299999999999998</v>
      </c>
      <c r="I195" s="209"/>
      <c r="J195" s="212"/>
      <c r="K195" s="80">
        <v>182</v>
      </c>
      <c r="L195" s="201">
        <v>0.65069999999999995</v>
      </c>
      <c r="M195" s="10">
        <v>11</v>
      </c>
      <c r="N195" s="227">
        <v>0.18479999999999999</v>
      </c>
    </row>
    <row r="196" spans="1:14" x14ac:dyDescent="0.35">
      <c r="A196" s="11">
        <v>203</v>
      </c>
      <c r="B196" s="5" t="s">
        <v>213</v>
      </c>
      <c r="C196" s="5" t="s">
        <v>356</v>
      </c>
      <c r="D196" s="189" t="s">
        <v>531</v>
      </c>
      <c r="E196" s="205">
        <v>200</v>
      </c>
      <c r="F196" s="211">
        <v>0.9900000000000001</v>
      </c>
      <c r="G196" s="80">
        <v>250</v>
      </c>
      <c r="H196" s="201">
        <v>1.1000000000000001</v>
      </c>
      <c r="I196" s="209"/>
      <c r="J196" s="212"/>
      <c r="K196" s="80">
        <v>254</v>
      </c>
      <c r="L196" s="201">
        <v>0.9900000000000001</v>
      </c>
      <c r="M196" s="10">
        <v>16</v>
      </c>
      <c r="N196" s="227">
        <v>0.3785</v>
      </c>
    </row>
    <row r="197" spans="1:14" x14ac:dyDescent="0.35">
      <c r="A197" s="11">
        <v>204</v>
      </c>
      <c r="B197" s="5" t="s">
        <v>315</v>
      </c>
      <c r="C197" s="5" t="s">
        <v>356</v>
      </c>
      <c r="D197" s="189" t="s">
        <v>532</v>
      </c>
      <c r="E197" s="205">
        <v>191</v>
      </c>
      <c r="F197" s="211">
        <v>0.66149999999999998</v>
      </c>
      <c r="G197" s="80">
        <v>167</v>
      </c>
      <c r="H197" s="201">
        <v>0.73499999999999999</v>
      </c>
      <c r="I197" s="209"/>
      <c r="J197" s="212"/>
      <c r="K197" s="80">
        <v>176</v>
      </c>
      <c r="L197" s="201">
        <v>0.66149999999999998</v>
      </c>
      <c r="M197" s="10">
        <v>9</v>
      </c>
      <c r="N197" s="227">
        <v>7.4880000000000002E-2</v>
      </c>
    </row>
    <row r="198" spans="1:14" x14ac:dyDescent="0.35">
      <c r="A198" s="11">
        <v>205</v>
      </c>
      <c r="B198" s="5" t="s">
        <v>222</v>
      </c>
      <c r="C198" s="5" t="s">
        <v>175</v>
      </c>
      <c r="D198" s="189" t="s">
        <v>533</v>
      </c>
      <c r="E198" s="205">
        <v>137</v>
      </c>
      <c r="F198" s="211">
        <v>0.23400000000000001</v>
      </c>
      <c r="G198" s="80">
        <v>59</v>
      </c>
      <c r="H198" s="201">
        <v>0.26</v>
      </c>
      <c r="I198" s="209"/>
      <c r="J198" s="212"/>
      <c r="K198" s="80">
        <v>69</v>
      </c>
      <c r="L198" s="201">
        <v>0.23400000000000001</v>
      </c>
      <c r="M198" s="10">
        <v>7</v>
      </c>
      <c r="N198" s="227">
        <v>0.39610000000000001</v>
      </c>
    </row>
    <row r="199" spans="1:14" x14ac:dyDescent="0.35">
      <c r="A199" s="11">
        <v>206</v>
      </c>
      <c r="B199" s="5" t="s">
        <v>179</v>
      </c>
      <c r="C199" s="5" t="s">
        <v>356</v>
      </c>
      <c r="D199" s="189" t="s">
        <v>534</v>
      </c>
      <c r="E199" s="205">
        <v>139</v>
      </c>
      <c r="F199" s="211">
        <v>0.21779999999999999</v>
      </c>
      <c r="G199" s="80">
        <v>55</v>
      </c>
      <c r="H199" s="201">
        <v>0.24199999999999999</v>
      </c>
      <c r="I199" s="209"/>
      <c r="J199" s="212"/>
      <c r="K199" s="80">
        <v>58</v>
      </c>
      <c r="L199" s="201">
        <v>0.21779999999999999</v>
      </c>
      <c r="M199" s="10">
        <v>3</v>
      </c>
      <c r="N199" s="227">
        <v>8.9499999999999996E-2</v>
      </c>
    </row>
    <row r="200" spans="1:14" x14ac:dyDescent="0.35">
      <c r="A200" s="11">
        <v>207</v>
      </c>
      <c r="B200" s="5" t="s">
        <v>315</v>
      </c>
      <c r="C200" s="5" t="s">
        <v>356</v>
      </c>
      <c r="D200" s="189" t="s">
        <v>535</v>
      </c>
      <c r="E200" s="205">
        <v>144</v>
      </c>
      <c r="F200" s="211">
        <v>0.32040000000000002</v>
      </c>
      <c r="G200" s="80">
        <v>81</v>
      </c>
      <c r="H200" s="201">
        <v>0.35599999999999998</v>
      </c>
      <c r="I200" s="209"/>
      <c r="J200" s="212"/>
      <c r="K200" s="80">
        <v>77</v>
      </c>
      <c r="L200" s="201">
        <v>0.32040000000000002</v>
      </c>
      <c r="M200" s="10">
        <v>5</v>
      </c>
      <c r="N200" s="227">
        <v>5.2600000000000001E-2</v>
      </c>
    </row>
    <row r="201" spans="1:14" x14ac:dyDescent="0.35">
      <c r="A201" s="11">
        <v>208</v>
      </c>
      <c r="B201" s="5" t="s">
        <v>314</v>
      </c>
      <c r="C201" s="5" t="s">
        <v>356</v>
      </c>
      <c r="D201" s="189" t="s">
        <v>536</v>
      </c>
      <c r="E201" s="205">
        <v>121</v>
      </c>
      <c r="F201" s="211">
        <v>0.12240000000000001</v>
      </c>
      <c r="G201" s="80">
        <v>31</v>
      </c>
      <c r="H201" s="201">
        <v>0.13600000000000001</v>
      </c>
      <c r="I201" s="209"/>
      <c r="J201" s="212"/>
      <c r="K201" s="80">
        <v>39</v>
      </c>
      <c r="L201" s="201">
        <v>0.12240000000000001</v>
      </c>
      <c r="M201" s="10">
        <v>0</v>
      </c>
      <c r="N201" s="227">
        <v>0</v>
      </c>
    </row>
    <row r="202" spans="1:14" x14ac:dyDescent="0.35">
      <c r="A202" s="11">
        <v>209</v>
      </c>
      <c r="B202" s="5" t="s">
        <v>188</v>
      </c>
      <c r="C202" s="5" t="s">
        <v>356</v>
      </c>
      <c r="D202" s="189" t="s">
        <v>537</v>
      </c>
      <c r="E202" s="205">
        <v>200</v>
      </c>
      <c r="F202" s="211">
        <v>0.88290000000000002</v>
      </c>
      <c r="G202" s="80">
        <v>223</v>
      </c>
      <c r="H202" s="201">
        <v>0.98099999999999998</v>
      </c>
      <c r="I202" s="209"/>
      <c r="J202" s="212"/>
      <c r="K202" s="80">
        <v>212</v>
      </c>
      <c r="L202" s="201">
        <v>0.88290000000000002</v>
      </c>
      <c r="M202" s="10">
        <v>17</v>
      </c>
      <c r="N202" s="227">
        <v>0.24348500000000001</v>
      </c>
    </row>
    <row r="203" spans="1:14" x14ac:dyDescent="0.35">
      <c r="A203" s="11">
        <v>211</v>
      </c>
      <c r="B203" s="5" t="s">
        <v>315</v>
      </c>
      <c r="C203" s="5" t="s">
        <v>356</v>
      </c>
      <c r="D203" s="189" t="s">
        <v>538</v>
      </c>
      <c r="E203" s="205">
        <v>122</v>
      </c>
      <c r="F203" s="211">
        <v>0.24660000000000001</v>
      </c>
      <c r="G203" s="80">
        <v>55</v>
      </c>
      <c r="H203" s="201">
        <v>0.27400000000000002</v>
      </c>
      <c r="I203" s="209"/>
      <c r="J203" s="212"/>
      <c r="K203" s="80">
        <v>49</v>
      </c>
      <c r="L203" s="201">
        <v>0.24660000000000001</v>
      </c>
      <c r="M203" s="10">
        <v>3</v>
      </c>
      <c r="N203" s="227">
        <v>0.123</v>
      </c>
    </row>
    <row r="204" spans="1:14" x14ac:dyDescent="0.35">
      <c r="A204" s="11">
        <v>212</v>
      </c>
      <c r="B204" s="5" t="s">
        <v>312</v>
      </c>
      <c r="C204" s="5" t="s">
        <v>343</v>
      </c>
      <c r="D204" s="189" t="s">
        <v>539</v>
      </c>
      <c r="E204" s="205">
        <v>191</v>
      </c>
      <c r="F204" s="211">
        <v>0.59310000000000007</v>
      </c>
      <c r="G204" s="80">
        <v>148</v>
      </c>
      <c r="H204" s="201">
        <v>0.65900000000000003</v>
      </c>
      <c r="I204" s="209"/>
      <c r="J204" s="212"/>
      <c r="K204" s="80">
        <v>146</v>
      </c>
      <c r="L204" s="201">
        <v>0.59310000000000007</v>
      </c>
      <c r="M204" s="10">
        <v>15</v>
      </c>
      <c r="N204" s="227">
        <v>0.49977159999999998</v>
      </c>
    </row>
    <row r="205" spans="1:14" x14ac:dyDescent="0.35">
      <c r="A205" s="11">
        <v>213</v>
      </c>
      <c r="B205" s="5" t="s">
        <v>190</v>
      </c>
      <c r="C205" s="5" t="s">
        <v>343</v>
      </c>
      <c r="D205" s="189" t="s">
        <v>540</v>
      </c>
      <c r="E205" s="205">
        <v>160</v>
      </c>
      <c r="F205" s="211">
        <v>0.40770000000000001</v>
      </c>
      <c r="G205" s="80">
        <v>103</v>
      </c>
      <c r="H205" s="201">
        <v>0.45300000000000001</v>
      </c>
      <c r="I205" s="209"/>
      <c r="J205" s="212"/>
      <c r="K205" s="80">
        <v>106</v>
      </c>
      <c r="L205" s="201">
        <v>0.40770000000000001</v>
      </c>
      <c r="M205" s="10">
        <v>1</v>
      </c>
      <c r="N205" s="227">
        <v>0.05</v>
      </c>
    </row>
    <row r="206" spans="1:14" x14ac:dyDescent="0.35">
      <c r="A206" s="11">
        <v>214</v>
      </c>
      <c r="B206" s="5" t="s">
        <v>188</v>
      </c>
      <c r="C206" s="5" t="s">
        <v>356</v>
      </c>
      <c r="D206" s="189" t="s">
        <v>541</v>
      </c>
      <c r="E206" s="205">
        <v>142</v>
      </c>
      <c r="F206" s="211">
        <v>0.3528</v>
      </c>
      <c r="G206" s="80">
        <v>89</v>
      </c>
      <c r="H206" s="201">
        <v>0.39200000000000002</v>
      </c>
      <c r="I206" s="209"/>
      <c r="J206" s="212"/>
      <c r="K206" s="80">
        <v>100</v>
      </c>
      <c r="L206" s="201">
        <v>0.3528</v>
      </c>
      <c r="M206" s="10">
        <v>3</v>
      </c>
      <c r="N206" s="227">
        <v>4.0239999999999998E-2</v>
      </c>
    </row>
    <row r="207" spans="1:14" x14ac:dyDescent="0.35">
      <c r="A207" s="11">
        <v>215</v>
      </c>
      <c r="B207" s="5" t="s">
        <v>222</v>
      </c>
      <c r="C207" s="5" t="s">
        <v>175</v>
      </c>
      <c r="D207" s="189" t="s">
        <v>542</v>
      </c>
      <c r="E207" s="205">
        <v>114</v>
      </c>
      <c r="F207" s="211">
        <v>0.19439999999999999</v>
      </c>
      <c r="G207" s="80">
        <v>49</v>
      </c>
      <c r="H207" s="201">
        <v>0.216</v>
      </c>
      <c r="I207" s="209"/>
      <c r="J207" s="212"/>
      <c r="K207" s="80">
        <v>52</v>
      </c>
      <c r="L207" s="201">
        <v>0.19439999999999999</v>
      </c>
      <c r="M207" s="10">
        <v>1</v>
      </c>
      <c r="N207" s="227">
        <v>0.01</v>
      </c>
    </row>
    <row r="208" spans="1:14" x14ac:dyDescent="0.35">
      <c r="A208" s="11">
        <v>216</v>
      </c>
      <c r="B208" s="5" t="s">
        <v>181</v>
      </c>
      <c r="C208" s="5" t="s">
        <v>175</v>
      </c>
      <c r="D208" s="189" t="s">
        <v>543</v>
      </c>
      <c r="E208" s="205">
        <v>152</v>
      </c>
      <c r="F208" s="211">
        <v>0.46350000000000002</v>
      </c>
      <c r="G208" s="80">
        <v>117</v>
      </c>
      <c r="H208" s="201">
        <v>0.51500000000000001</v>
      </c>
      <c r="I208" s="209"/>
      <c r="J208" s="212"/>
      <c r="K208" s="80">
        <v>135</v>
      </c>
      <c r="L208" s="201">
        <v>0.46350000000000002</v>
      </c>
      <c r="M208" s="10">
        <v>9</v>
      </c>
      <c r="N208" s="227">
        <v>0.41422999999999999</v>
      </c>
    </row>
    <row r="209" spans="1:14" x14ac:dyDescent="0.35">
      <c r="A209" s="11">
        <v>217</v>
      </c>
      <c r="B209" s="5" t="s">
        <v>181</v>
      </c>
      <c r="C209" s="5" t="s">
        <v>356</v>
      </c>
      <c r="D209" s="189" t="s">
        <v>544</v>
      </c>
      <c r="E209" s="205">
        <v>200</v>
      </c>
      <c r="F209" s="211">
        <v>0.83970000000000011</v>
      </c>
      <c r="G209" s="80">
        <v>209</v>
      </c>
      <c r="H209" s="201">
        <v>0.93300000000000005</v>
      </c>
      <c r="I209" s="209"/>
      <c r="J209" s="212"/>
      <c r="K209" s="80">
        <v>228</v>
      </c>
      <c r="L209" s="201">
        <v>0.83970000000000011</v>
      </c>
      <c r="M209" s="10">
        <v>25</v>
      </c>
      <c r="N209" s="227">
        <v>0.87024699999999999</v>
      </c>
    </row>
    <row r="210" spans="1:14" x14ac:dyDescent="0.35">
      <c r="A210" s="11">
        <v>218</v>
      </c>
      <c r="B210" s="5" t="s">
        <v>179</v>
      </c>
      <c r="C210" s="5" t="s">
        <v>343</v>
      </c>
      <c r="D210" s="189" t="s">
        <v>545</v>
      </c>
      <c r="E210" s="205">
        <v>142</v>
      </c>
      <c r="F210" s="211">
        <v>0.18629999999999999</v>
      </c>
      <c r="G210" s="80">
        <v>47</v>
      </c>
      <c r="H210" s="201">
        <v>0.20699999999999999</v>
      </c>
      <c r="I210" s="209"/>
      <c r="J210" s="212"/>
      <c r="K210" s="80">
        <v>48</v>
      </c>
      <c r="L210" s="201">
        <v>0.18629999999999999</v>
      </c>
      <c r="M210" s="10">
        <v>5</v>
      </c>
      <c r="N210" s="227">
        <v>0.1303057</v>
      </c>
    </row>
    <row r="211" spans="1:14" x14ac:dyDescent="0.35">
      <c r="A211" s="11">
        <v>219</v>
      </c>
      <c r="B211" s="5" t="s">
        <v>190</v>
      </c>
      <c r="C211" s="5" t="s">
        <v>343</v>
      </c>
      <c r="D211" s="189" t="s">
        <v>546</v>
      </c>
      <c r="E211" s="205">
        <v>114</v>
      </c>
      <c r="F211" s="211">
        <v>0.1017</v>
      </c>
      <c r="G211" s="80">
        <v>21</v>
      </c>
      <c r="H211" s="201">
        <v>0.113</v>
      </c>
      <c r="I211" s="209"/>
      <c r="J211" s="212"/>
      <c r="K211" s="80">
        <v>25</v>
      </c>
      <c r="L211" s="201">
        <v>0.1017</v>
      </c>
      <c r="M211" s="10">
        <v>2</v>
      </c>
      <c r="N211" s="227">
        <v>2.001E-2</v>
      </c>
    </row>
    <row r="212" spans="1:14" x14ac:dyDescent="0.35">
      <c r="A212" s="11">
        <v>220</v>
      </c>
      <c r="B212" s="5" t="s">
        <v>314</v>
      </c>
      <c r="C212" s="5" t="s">
        <v>356</v>
      </c>
      <c r="D212" s="189" t="s">
        <v>547</v>
      </c>
      <c r="E212" s="205">
        <v>140</v>
      </c>
      <c r="F212" s="211">
        <v>0.23760000000000001</v>
      </c>
      <c r="G212" s="80">
        <v>60</v>
      </c>
      <c r="H212" s="201">
        <v>0.26400000000000001</v>
      </c>
      <c r="I212" s="209"/>
      <c r="J212" s="212"/>
      <c r="K212" s="80">
        <v>58</v>
      </c>
      <c r="L212" s="201">
        <v>0.23760000000000001</v>
      </c>
      <c r="M212" s="10">
        <v>4</v>
      </c>
      <c r="N212" s="227">
        <v>6.8000000000000005E-2</v>
      </c>
    </row>
    <row r="213" spans="1:14" x14ac:dyDescent="0.35">
      <c r="A213" s="11">
        <v>221</v>
      </c>
      <c r="B213" s="5" t="s">
        <v>181</v>
      </c>
      <c r="C213" s="5" t="s">
        <v>356</v>
      </c>
      <c r="D213" s="189" t="s">
        <v>548</v>
      </c>
      <c r="E213" s="205">
        <v>200</v>
      </c>
      <c r="F213" s="211">
        <v>0.67320000000000002</v>
      </c>
      <c r="G213" s="80">
        <v>170</v>
      </c>
      <c r="H213" s="201">
        <v>0.748</v>
      </c>
      <c r="I213" s="209"/>
      <c r="J213" s="212"/>
      <c r="K213" s="80">
        <v>180</v>
      </c>
      <c r="L213" s="201">
        <v>0.67320000000000002</v>
      </c>
      <c r="M213" s="10">
        <v>9</v>
      </c>
      <c r="N213" s="227">
        <v>0.13505</v>
      </c>
    </row>
    <row r="214" spans="1:14" x14ac:dyDescent="0.35">
      <c r="A214" s="11">
        <v>222</v>
      </c>
      <c r="B214" s="5" t="s">
        <v>312</v>
      </c>
      <c r="C214" s="5" t="s">
        <v>343</v>
      </c>
      <c r="D214" s="189" t="s">
        <v>549</v>
      </c>
      <c r="E214" s="205">
        <v>155</v>
      </c>
      <c r="F214" s="211">
        <v>0.49950000000000006</v>
      </c>
      <c r="G214" s="80">
        <v>85</v>
      </c>
      <c r="H214" s="201">
        <v>0.55500000000000005</v>
      </c>
      <c r="I214" s="209"/>
      <c r="J214" s="212"/>
      <c r="K214" s="80">
        <v>89</v>
      </c>
      <c r="L214" s="201">
        <v>0.49950000000000006</v>
      </c>
      <c r="M214" s="10">
        <v>5</v>
      </c>
      <c r="N214" s="227">
        <v>0.25</v>
      </c>
    </row>
    <row r="215" spans="1:14" x14ac:dyDescent="0.35">
      <c r="A215" s="11">
        <v>224</v>
      </c>
      <c r="B215" s="5" t="s">
        <v>190</v>
      </c>
      <c r="C215" s="5" t="s">
        <v>343</v>
      </c>
      <c r="D215" s="189" t="s">
        <v>551</v>
      </c>
      <c r="E215" s="205">
        <v>120</v>
      </c>
      <c r="F215" s="211">
        <v>0.1386</v>
      </c>
      <c r="G215" s="80">
        <v>35</v>
      </c>
      <c r="H215" s="201">
        <v>0.154</v>
      </c>
      <c r="I215" s="209"/>
      <c r="J215" s="212"/>
      <c r="K215" s="80">
        <v>38</v>
      </c>
      <c r="L215" s="201">
        <v>0.1386</v>
      </c>
      <c r="M215" s="10">
        <v>0</v>
      </c>
      <c r="N215" s="227">
        <v>0</v>
      </c>
    </row>
    <row r="216" spans="1:14" x14ac:dyDescent="0.35">
      <c r="A216" s="11">
        <v>225</v>
      </c>
      <c r="B216" s="5" t="s">
        <v>313</v>
      </c>
      <c r="C216" s="5" t="s">
        <v>340</v>
      </c>
      <c r="D216" s="189" t="s">
        <v>552</v>
      </c>
      <c r="E216" s="205">
        <v>200</v>
      </c>
      <c r="F216" s="211">
        <v>1.9134</v>
      </c>
      <c r="G216" s="80">
        <v>375</v>
      </c>
      <c r="H216" s="201">
        <v>2.1259999999999999</v>
      </c>
      <c r="I216" s="209"/>
      <c r="J216" s="212"/>
      <c r="K216" s="80">
        <v>372</v>
      </c>
      <c r="L216" s="201">
        <v>1.9134</v>
      </c>
      <c r="M216" s="10">
        <v>20</v>
      </c>
      <c r="N216" s="227">
        <v>0.52215</v>
      </c>
    </row>
    <row r="217" spans="1:14" x14ac:dyDescent="0.35">
      <c r="A217" s="11">
        <v>226</v>
      </c>
      <c r="B217" s="5" t="s">
        <v>312</v>
      </c>
      <c r="C217" s="5" t="s">
        <v>340</v>
      </c>
      <c r="D217" s="189" t="s">
        <v>553</v>
      </c>
      <c r="E217" s="205">
        <v>173</v>
      </c>
      <c r="F217" s="211">
        <v>0.45180000000000003</v>
      </c>
      <c r="G217" s="80">
        <v>114</v>
      </c>
      <c r="H217" s="201">
        <v>0.502</v>
      </c>
      <c r="I217" s="209"/>
      <c r="J217" s="212"/>
      <c r="K217" s="80">
        <v>126</v>
      </c>
      <c r="L217" s="201">
        <v>0.45180000000000003</v>
      </c>
      <c r="M217" s="10">
        <v>9</v>
      </c>
      <c r="N217" s="227">
        <v>0.14333699999999999</v>
      </c>
    </row>
    <row r="218" spans="1:14" x14ac:dyDescent="0.35">
      <c r="A218" s="11">
        <v>227</v>
      </c>
      <c r="B218" s="5" t="s">
        <v>312</v>
      </c>
      <c r="C218" s="5" t="s">
        <v>340</v>
      </c>
      <c r="D218" s="189" t="s">
        <v>554</v>
      </c>
      <c r="E218" s="205">
        <v>160</v>
      </c>
      <c r="F218" s="211">
        <v>0.5877</v>
      </c>
      <c r="G218" s="80">
        <v>96</v>
      </c>
      <c r="H218" s="201">
        <v>0.65300000000000002</v>
      </c>
      <c r="I218" s="209"/>
      <c r="J218" s="212"/>
      <c r="K218" s="80">
        <v>109</v>
      </c>
      <c r="L218" s="201">
        <v>0.5877</v>
      </c>
      <c r="M218" s="10">
        <v>5</v>
      </c>
      <c r="N218" s="227">
        <v>0.44576209999999999</v>
      </c>
    </row>
    <row r="219" spans="1:14" x14ac:dyDescent="0.35">
      <c r="A219" s="11">
        <v>228</v>
      </c>
      <c r="B219" s="5" t="s">
        <v>312</v>
      </c>
      <c r="C219" s="5" t="s">
        <v>340</v>
      </c>
      <c r="D219" s="189" t="s">
        <v>555</v>
      </c>
      <c r="E219" s="205">
        <v>147</v>
      </c>
      <c r="F219" s="211">
        <v>0.27629999999999999</v>
      </c>
      <c r="G219" s="80">
        <v>65</v>
      </c>
      <c r="H219" s="201">
        <v>0.307</v>
      </c>
      <c r="I219" s="209"/>
      <c r="J219" s="212"/>
      <c r="K219" s="80">
        <v>80</v>
      </c>
      <c r="L219" s="201">
        <v>0.27629999999999999</v>
      </c>
      <c r="M219" s="10">
        <v>8</v>
      </c>
      <c r="N219" s="227">
        <v>0.41014810000000002</v>
      </c>
    </row>
    <row r="220" spans="1:14" x14ac:dyDescent="0.35">
      <c r="A220" s="11">
        <v>229</v>
      </c>
      <c r="B220" s="5" t="s">
        <v>312</v>
      </c>
      <c r="C220" s="5" t="s">
        <v>340</v>
      </c>
      <c r="D220" s="189" t="s">
        <v>556</v>
      </c>
      <c r="E220" s="205">
        <v>130</v>
      </c>
      <c r="F220" s="211">
        <v>0.25739999999999996</v>
      </c>
      <c r="G220" s="80">
        <v>65</v>
      </c>
      <c r="H220" s="201">
        <v>0.28599999999999998</v>
      </c>
      <c r="I220" s="209"/>
      <c r="J220" s="212"/>
      <c r="K220" s="80">
        <v>76</v>
      </c>
      <c r="L220" s="201">
        <v>0.25739999999999996</v>
      </c>
      <c r="M220" s="10">
        <v>2</v>
      </c>
      <c r="N220" s="227">
        <v>7.2499999999999995E-2</v>
      </c>
    </row>
    <row r="221" spans="1:14" x14ac:dyDescent="0.35">
      <c r="A221" s="11">
        <v>231</v>
      </c>
      <c r="B221" s="5" t="s">
        <v>312</v>
      </c>
      <c r="C221" s="5" t="s">
        <v>340</v>
      </c>
      <c r="D221" s="189" t="s">
        <v>557</v>
      </c>
      <c r="E221" s="205">
        <v>200</v>
      </c>
      <c r="F221" s="211">
        <v>0.90720000000000001</v>
      </c>
      <c r="G221" s="80">
        <v>229</v>
      </c>
      <c r="H221" s="201">
        <v>1.008</v>
      </c>
      <c r="I221" s="209"/>
      <c r="J221" s="212"/>
      <c r="K221" s="80">
        <v>233</v>
      </c>
      <c r="L221" s="201">
        <v>0.90720000000000001</v>
      </c>
      <c r="M221" s="10">
        <v>20</v>
      </c>
      <c r="N221" s="227">
        <v>0.28015000000000001</v>
      </c>
    </row>
    <row r="222" spans="1:14" x14ac:dyDescent="0.35">
      <c r="A222" s="11">
        <v>232</v>
      </c>
      <c r="B222" s="5" t="s">
        <v>312</v>
      </c>
      <c r="C222" s="5" t="s">
        <v>343</v>
      </c>
      <c r="D222" s="189" t="s">
        <v>558</v>
      </c>
      <c r="E222" s="205">
        <v>131</v>
      </c>
      <c r="F222" s="211">
        <v>0.16650000000000001</v>
      </c>
      <c r="G222" s="80">
        <v>42</v>
      </c>
      <c r="H222" s="201">
        <v>0.185</v>
      </c>
      <c r="I222" s="209"/>
      <c r="J222" s="212"/>
      <c r="K222" s="80">
        <v>47</v>
      </c>
      <c r="L222" s="201">
        <v>0.16650000000000001</v>
      </c>
      <c r="M222" s="10">
        <v>1</v>
      </c>
      <c r="N222" s="227">
        <v>5.0000000000000001E-4</v>
      </c>
    </row>
    <row r="223" spans="1:14" x14ac:dyDescent="0.35">
      <c r="A223" s="11">
        <v>233</v>
      </c>
      <c r="B223" s="5" t="s">
        <v>312</v>
      </c>
      <c r="C223" s="5" t="s">
        <v>340</v>
      </c>
      <c r="D223" s="189" t="s">
        <v>559</v>
      </c>
      <c r="E223" s="205">
        <v>199</v>
      </c>
      <c r="F223" s="211">
        <v>0.5706</v>
      </c>
      <c r="G223" s="80">
        <v>144</v>
      </c>
      <c r="H223" s="201">
        <v>0.63400000000000001</v>
      </c>
      <c r="I223" s="209"/>
      <c r="J223" s="212"/>
      <c r="K223" s="80">
        <v>147</v>
      </c>
      <c r="L223" s="201">
        <v>0.5706</v>
      </c>
      <c r="M223" s="10">
        <v>7</v>
      </c>
      <c r="N223" s="227">
        <v>0.2070265</v>
      </c>
    </row>
    <row r="224" spans="1:14" x14ac:dyDescent="0.35">
      <c r="A224" s="11">
        <v>234</v>
      </c>
      <c r="B224" s="5" t="s">
        <v>312</v>
      </c>
      <c r="C224" s="5" t="s">
        <v>340</v>
      </c>
      <c r="D224" s="189" t="s">
        <v>560</v>
      </c>
      <c r="E224" s="205">
        <v>184</v>
      </c>
      <c r="F224" s="211">
        <v>0.52290000000000003</v>
      </c>
      <c r="G224" s="80">
        <v>132</v>
      </c>
      <c r="H224" s="201">
        <v>0.58099999999999996</v>
      </c>
      <c r="I224" s="209"/>
      <c r="J224" s="212"/>
      <c r="K224" s="80">
        <v>144</v>
      </c>
      <c r="L224" s="201">
        <v>0.52290000000000003</v>
      </c>
      <c r="M224" s="10">
        <v>10</v>
      </c>
      <c r="N224" s="227">
        <v>0.72750000000000004</v>
      </c>
    </row>
    <row r="225" spans="1:14" x14ac:dyDescent="0.35">
      <c r="A225" s="11">
        <v>235</v>
      </c>
      <c r="B225" s="5" t="s">
        <v>179</v>
      </c>
      <c r="C225" s="5" t="s">
        <v>343</v>
      </c>
      <c r="D225" s="189" t="s">
        <v>561</v>
      </c>
      <c r="E225" s="205">
        <v>118</v>
      </c>
      <c r="F225" s="211">
        <v>0.11520000000000001</v>
      </c>
      <c r="G225" s="80">
        <v>29</v>
      </c>
      <c r="H225" s="201">
        <v>0.128</v>
      </c>
      <c r="I225" s="209"/>
      <c r="J225" s="212"/>
      <c r="K225" s="80">
        <v>34</v>
      </c>
      <c r="L225" s="201">
        <v>0.11520000000000001</v>
      </c>
      <c r="M225" s="10">
        <v>1</v>
      </c>
      <c r="N225" s="227">
        <v>1E-4</v>
      </c>
    </row>
    <row r="226" spans="1:14" x14ac:dyDescent="0.35">
      <c r="A226" s="11">
        <v>236</v>
      </c>
      <c r="B226" s="5" t="s">
        <v>184</v>
      </c>
      <c r="C226" s="5" t="s">
        <v>343</v>
      </c>
      <c r="D226" s="189" t="s">
        <v>562</v>
      </c>
      <c r="E226" s="205">
        <v>105</v>
      </c>
      <c r="F226" s="211">
        <v>5.1300000000000005E-2</v>
      </c>
      <c r="G226" s="80">
        <v>13</v>
      </c>
      <c r="H226" s="201">
        <v>5.7000000000000002E-2</v>
      </c>
      <c r="I226" s="209"/>
      <c r="J226" s="212"/>
      <c r="K226" s="80">
        <v>11</v>
      </c>
      <c r="L226" s="201">
        <v>5.1300000000000005E-2</v>
      </c>
      <c r="M226" s="10">
        <v>2</v>
      </c>
      <c r="N226" s="227">
        <v>6.5000000000000002E-2</v>
      </c>
    </row>
    <row r="227" spans="1:14" x14ac:dyDescent="0.35">
      <c r="A227" s="11">
        <v>237</v>
      </c>
      <c r="B227" s="5" t="s">
        <v>190</v>
      </c>
      <c r="C227" s="5" t="s">
        <v>343</v>
      </c>
      <c r="D227" s="189" t="s">
        <v>563</v>
      </c>
      <c r="E227" s="205">
        <v>102</v>
      </c>
      <c r="F227" s="211">
        <v>5.7600000000000005E-2</v>
      </c>
      <c r="G227" s="80">
        <v>8</v>
      </c>
      <c r="H227" s="201">
        <v>6.4000000000000001E-2</v>
      </c>
      <c r="I227" s="209"/>
      <c r="J227" s="212"/>
      <c r="K227" s="80">
        <v>12</v>
      </c>
      <c r="L227" s="201">
        <v>5.7600000000000005E-2</v>
      </c>
      <c r="M227" s="10">
        <v>0</v>
      </c>
      <c r="N227" s="227">
        <v>0</v>
      </c>
    </row>
    <row r="228" spans="1:14" x14ac:dyDescent="0.35">
      <c r="A228" s="11">
        <v>238</v>
      </c>
      <c r="B228" s="5" t="s">
        <v>190</v>
      </c>
      <c r="C228" s="5" t="s">
        <v>343</v>
      </c>
      <c r="D228" s="189" t="s">
        <v>564</v>
      </c>
      <c r="E228" s="205">
        <v>111</v>
      </c>
      <c r="F228" s="211">
        <v>0.30330000000000001</v>
      </c>
      <c r="G228" s="80">
        <v>26</v>
      </c>
      <c r="H228" s="201">
        <v>0.33700000000000002</v>
      </c>
      <c r="I228" s="209"/>
      <c r="J228" s="212"/>
      <c r="K228" s="80">
        <v>28</v>
      </c>
      <c r="L228" s="201">
        <v>0.30330000000000001</v>
      </c>
      <c r="M228" s="10">
        <v>0</v>
      </c>
      <c r="N228" s="227">
        <v>0</v>
      </c>
    </row>
    <row r="229" spans="1:14" x14ac:dyDescent="0.35">
      <c r="A229" s="11">
        <v>239</v>
      </c>
      <c r="B229" s="5" t="s">
        <v>312</v>
      </c>
      <c r="C229" s="5" t="s">
        <v>340</v>
      </c>
      <c r="D229" s="189" t="s">
        <v>565</v>
      </c>
      <c r="E229" s="205">
        <v>152</v>
      </c>
      <c r="F229" s="211">
        <v>0.5706</v>
      </c>
      <c r="G229" s="80">
        <v>80</v>
      </c>
      <c r="H229" s="201">
        <v>0.63400000000000001</v>
      </c>
      <c r="I229" s="209"/>
      <c r="J229" s="212"/>
      <c r="K229" s="80">
        <v>90</v>
      </c>
      <c r="L229" s="201">
        <v>0.5706</v>
      </c>
      <c r="M229" s="10">
        <v>4</v>
      </c>
      <c r="N229" s="227">
        <v>6.6000000000000003E-2</v>
      </c>
    </row>
    <row r="230" spans="1:14" x14ac:dyDescent="0.35">
      <c r="A230" s="11">
        <v>244</v>
      </c>
      <c r="B230" s="5" t="s">
        <v>312</v>
      </c>
      <c r="C230" s="5" t="s">
        <v>340</v>
      </c>
      <c r="D230" s="189" t="s">
        <v>570</v>
      </c>
      <c r="E230" s="205">
        <v>138</v>
      </c>
      <c r="F230" s="211">
        <v>0.26550000000000001</v>
      </c>
      <c r="G230" s="80">
        <v>67</v>
      </c>
      <c r="H230" s="201">
        <v>0.29499999999999998</v>
      </c>
      <c r="I230" s="209"/>
      <c r="J230" s="212"/>
      <c r="K230" s="80">
        <v>69</v>
      </c>
      <c r="L230" s="201">
        <v>0.26550000000000001</v>
      </c>
      <c r="M230" s="10">
        <v>4</v>
      </c>
      <c r="N230" s="227">
        <v>0.29409999999999997</v>
      </c>
    </row>
    <row r="231" spans="1:14" x14ac:dyDescent="0.35">
      <c r="A231" s="11">
        <v>245</v>
      </c>
      <c r="B231" s="5" t="s">
        <v>181</v>
      </c>
      <c r="C231" s="5" t="s">
        <v>175</v>
      </c>
      <c r="D231" s="189" t="s">
        <v>571</v>
      </c>
      <c r="E231" s="205">
        <v>104</v>
      </c>
      <c r="F231" s="211">
        <v>0.1071</v>
      </c>
      <c r="G231" s="80">
        <v>27</v>
      </c>
      <c r="H231" s="201">
        <v>0.11899999999999999</v>
      </c>
      <c r="I231" s="209"/>
      <c r="J231" s="212"/>
      <c r="K231" s="80">
        <v>40</v>
      </c>
      <c r="L231" s="201">
        <v>0.1071</v>
      </c>
      <c r="M231" s="10">
        <v>1</v>
      </c>
      <c r="N231" s="227">
        <v>5.9999999999999995E-4</v>
      </c>
    </row>
    <row r="232" spans="1:14" x14ac:dyDescent="0.35">
      <c r="A232" s="11">
        <v>246</v>
      </c>
      <c r="B232" s="5" t="s">
        <v>190</v>
      </c>
      <c r="C232" s="5" t="s">
        <v>175</v>
      </c>
      <c r="D232" s="189" t="s">
        <v>572</v>
      </c>
      <c r="E232" s="205">
        <v>106</v>
      </c>
      <c r="F232" s="211">
        <v>0.12240000000000001</v>
      </c>
      <c r="G232" s="80">
        <v>22</v>
      </c>
      <c r="H232" s="201">
        <v>0.13600000000000001</v>
      </c>
      <c r="I232" s="209"/>
      <c r="J232" s="212"/>
      <c r="K232" s="80">
        <v>27</v>
      </c>
      <c r="L232" s="201">
        <v>0.12240000000000001</v>
      </c>
      <c r="M232" s="10">
        <v>1</v>
      </c>
      <c r="N232" s="227">
        <v>9.7999999999999997E-3</v>
      </c>
    </row>
    <row r="233" spans="1:14" x14ac:dyDescent="0.35">
      <c r="A233" s="11">
        <v>247</v>
      </c>
      <c r="B233" s="5" t="s">
        <v>188</v>
      </c>
      <c r="C233" s="5" t="s">
        <v>343</v>
      </c>
      <c r="D233" s="189" t="s">
        <v>573</v>
      </c>
      <c r="E233" s="205">
        <v>117</v>
      </c>
      <c r="F233" s="211">
        <v>8.7300000000000003E-2</v>
      </c>
      <c r="G233" s="80">
        <v>22</v>
      </c>
      <c r="H233" s="201">
        <v>9.7000000000000003E-2</v>
      </c>
      <c r="I233" s="209"/>
      <c r="J233" s="212"/>
      <c r="K233" s="80">
        <v>29</v>
      </c>
      <c r="L233" s="201">
        <v>8.7300000000000003E-2</v>
      </c>
      <c r="M233" s="10">
        <v>2</v>
      </c>
      <c r="N233" s="227">
        <v>0.105</v>
      </c>
    </row>
    <row r="234" spans="1:14" x14ac:dyDescent="0.35">
      <c r="A234" s="11">
        <v>248</v>
      </c>
      <c r="B234" s="5" t="s">
        <v>312</v>
      </c>
      <c r="C234" s="5" t="s">
        <v>343</v>
      </c>
      <c r="D234" s="189" t="s">
        <v>574</v>
      </c>
      <c r="E234" s="205">
        <v>119</v>
      </c>
      <c r="F234" s="211">
        <v>0.14219999999999999</v>
      </c>
      <c r="G234" s="80">
        <v>36</v>
      </c>
      <c r="H234" s="201">
        <v>0.158</v>
      </c>
      <c r="I234" s="209"/>
      <c r="J234" s="212"/>
      <c r="K234" s="80">
        <v>43</v>
      </c>
      <c r="L234" s="201">
        <v>0.14219999999999999</v>
      </c>
      <c r="M234" s="10">
        <v>3</v>
      </c>
      <c r="N234" s="227">
        <v>6.25E-2</v>
      </c>
    </row>
    <row r="235" spans="1:14" x14ac:dyDescent="0.35">
      <c r="A235" s="11">
        <v>249</v>
      </c>
      <c r="B235" s="5" t="s">
        <v>312</v>
      </c>
      <c r="C235" s="5" t="s">
        <v>340</v>
      </c>
      <c r="D235" s="189" t="s">
        <v>575</v>
      </c>
      <c r="E235" s="205">
        <v>101</v>
      </c>
      <c r="F235" s="211">
        <v>5.04E-2</v>
      </c>
      <c r="G235" s="80">
        <v>6</v>
      </c>
      <c r="H235" s="201">
        <v>5.6000000000000001E-2</v>
      </c>
      <c r="I235" s="209"/>
      <c r="J235" s="212"/>
      <c r="K235" s="80">
        <v>7</v>
      </c>
      <c r="L235" s="201">
        <v>5.04E-2</v>
      </c>
      <c r="M235" s="10">
        <v>1</v>
      </c>
      <c r="N235" s="227">
        <v>0.39638000000000001</v>
      </c>
    </row>
    <row r="236" spans="1:14" x14ac:dyDescent="0.35">
      <c r="A236" s="11">
        <v>251</v>
      </c>
      <c r="B236" s="5" t="s">
        <v>181</v>
      </c>
      <c r="C236" s="5" t="s">
        <v>356</v>
      </c>
      <c r="D236" s="189" t="s">
        <v>577</v>
      </c>
      <c r="E236" s="205">
        <v>200</v>
      </c>
      <c r="F236" s="211">
        <v>1.881</v>
      </c>
      <c r="G236" s="80">
        <v>475</v>
      </c>
      <c r="H236" s="201">
        <v>2.09</v>
      </c>
      <c r="I236" s="209"/>
      <c r="J236" s="212"/>
      <c r="K236" s="80">
        <v>512</v>
      </c>
      <c r="L236" s="201">
        <v>1.881</v>
      </c>
      <c r="M236" s="10">
        <v>24</v>
      </c>
      <c r="N236" s="227">
        <v>0.58838299999999999</v>
      </c>
    </row>
    <row r="237" spans="1:14" x14ac:dyDescent="0.35">
      <c r="A237" s="11">
        <v>252</v>
      </c>
      <c r="B237" s="5" t="s">
        <v>174</v>
      </c>
      <c r="C237" s="5" t="s">
        <v>175</v>
      </c>
      <c r="D237" s="189" t="s">
        <v>198</v>
      </c>
      <c r="E237" s="205">
        <v>200</v>
      </c>
      <c r="F237" s="211">
        <v>1.0655999999999999</v>
      </c>
      <c r="G237" s="80">
        <v>269</v>
      </c>
      <c r="H237" s="201">
        <v>1.1839999999999999</v>
      </c>
      <c r="I237" s="209"/>
      <c r="J237" s="212"/>
      <c r="K237" s="80">
        <v>289</v>
      </c>
      <c r="L237" s="201">
        <v>1.0655999999999999</v>
      </c>
      <c r="M237" s="10">
        <v>21</v>
      </c>
      <c r="N237" s="227">
        <v>0.65949999999999998</v>
      </c>
    </row>
    <row r="238" spans="1:14" x14ac:dyDescent="0.35">
      <c r="A238" s="11">
        <v>253</v>
      </c>
      <c r="B238" s="5" t="s">
        <v>188</v>
      </c>
      <c r="C238" s="5" t="s">
        <v>343</v>
      </c>
      <c r="D238" s="189" t="s">
        <v>578</v>
      </c>
      <c r="E238" s="205">
        <v>167</v>
      </c>
      <c r="F238" s="211">
        <v>0.38429999999999997</v>
      </c>
      <c r="G238" s="80">
        <v>97</v>
      </c>
      <c r="H238" s="201">
        <v>0.42699999999999999</v>
      </c>
      <c r="I238" s="209"/>
      <c r="J238" s="212"/>
      <c r="K238" s="80">
        <v>101</v>
      </c>
      <c r="L238" s="201">
        <v>0.38429999999999997</v>
      </c>
      <c r="M238" s="10">
        <v>6</v>
      </c>
      <c r="N238" s="227">
        <v>6.59E-2</v>
      </c>
    </row>
    <row r="239" spans="1:14" x14ac:dyDescent="0.35">
      <c r="A239" s="11">
        <v>254</v>
      </c>
      <c r="B239" s="5" t="s">
        <v>222</v>
      </c>
      <c r="C239" s="5" t="s">
        <v>356</v>
      </c>
      <c r="D239" s="189" t="s">
        <v>222</v>
      </c>
      <c r="E239" s="205">
        <v>200</v>
      </c>
      <c r="F239" s="211">
        <v>0.93869999999999998</v>
      </c>
      <c r="G239" s="80">
        <v>237</v>
      </c>
      <c r="H239" s="201">
        <v>1.0429999999999999</v>
      </c>
      <c r="I239" s="209"/>
      <c r="J239" s="212"/>
      <c r="K239" s="80">
        <v>248</v>
      </c>
      <c r="L239" s="201">
        <v>0.93869999999999998</v>
      </c>
      <c r="M239" s="10">
        <v>17</v>
      </c>
      <c r="N239" s="227">
        <v>0.90620000000000001</v>
      </c>
    </row>
    <row r="240" spans="1:14" x14ac:dyDescent="0.35">
      <c r="A240" s="11">
        <v>255</v>
      </c>
      <c r="B240" s="5" t="s">
        <v>314</v>
      </c>
      <c r="C240" s="5" t="s">
        <v>356</v>
      </c>
      <c r="D240" s="189" t="s">
        <v>579</v>
      </c>
      <c r="E240" s="205">
        <v>152</v>
      </c>
      <c r="F240" s="211">
        <v>0.64890000000000003</v>
      </c>
      <c r="G240" s="80">
        <v>105</v>
      </c>
      <c r="H240" s="201">
        <v>0.72099999999999997</v>
      </c>
      <c r="I240" s="209"/>
      <c r="J240" s="212"/>
      <c r="K240" s="80">
        <v>106</v>
      </c>
      <c r="L240" s="201">
        <v>0.64890000000000003</v>
      </c>
      <c r="M240" s="10">
        <v>2</v>
      </c>
      <c r="N240" s="227">
        <v>0.21581600000000001</v>
      </c>
    </row>
    <row r="241" spans="1:14" x14ac:dyDescent="0.35">
      <c r="A241" s="11">
        <v>256</v>
      </c>
      <c r="B241" s="5" t="s">
        <v>188</v>
      </c>
      <c r="C241" s="5" t="s">
        <v>343</v>
      </c>
      <c r="D241" s="189" t="s">
        <v>580</v>
      </c>
      <c r="E241" s="205">
        <v>173</v>
      </c>
      <c r="F241" s="211">
        <v>0.47520000000000001</v>
      </c>
      <c r="G241" s="80">
        <v>120</v>
      </c>
      <c r="H241" s="201">
        <v>0.52800000000000002</v>
      </c>
      <c r="I241" s="209"/>
      <c r="J241" s="212"/>
      <c r="K241" s="80">
        <v>138</v>
      </c>
      <c r="L241" s="201">
        <v>0.47520000000000001</v>
      </c>
      <c r="M241" s="10">
        <v>3</v>
      </c>
      <c r="N241" s="227">
        <v>6.6799999999999998E-2</v>
      </c>
    </row>
    <row r="242" spans="1:14" x14ac:dyDescent="0.35">
      <c r="A242" s="11">
        <v>257</v>
      </c>
      <c r="B242" s="5" t="s">
        <v>190</v>
      </c>
      <c r="C242" s="5" t="s">
        <v>175</v>
      </c>
      <c r="D242" s="189" t="s">
        <v>210</v>
      </c>
      <c r="E242" s="205">
        <v>200</v>
      </c>
      <c r="F242" s="211">
        <v>0.89100000000000001</v>
      </c>
      <c r="G242" s="80">
        <v>225</v>
      </c>
      <c r="H242" s="201">
        <v>0.99</v>
      </c>
      <c r="I242" s="209"/>
      <c r="J242" s="212"/>
      <c r="K242" s="80">
        <v>230</v>
      </c>
      <c r="L242" s="201">
        <v>0.89100000000000001</v>
      </c>
      <c r="M242" s="10">
        <v>17</v>
      </c>
      <c r="N242" s="227">
        <v>0.3162471</v>
      </c>
    </row>
    <row r="243" spans="1:14" x14ac:dyDescent="0.35">
      <c r="A243" s="11">
        <v>258</v>
      </c>
      <c r="B243" s="5" t="s">
        <v>181</v>
      </c>
      <c r="C243" s="5" t="s">
        <v>356</v>
      </c>
      <c r="D243" s="189" t="s">
        <v>581</v>
      </c>
      <c r="E243" s="205">
        <v>200</v>
      </c>
      <c r="F243" s="211">
        <v>2.8035000000000001</v>
      </c>
      <c r="G243" s="80">
        <v>708</v>
      </c>
      <c r="H243" s="201">
        <v>3.1150000000000002</v>
      </c>
      <c r="I243" s="209"/>
      <c r="J243" s="212"/>
      <c r="K243" s="80">
        <v>718</v>
      </c>
      <c r="L243" s="201">
        <v>2.8035000000000001</v>
      </c>
      <c r="M243" s="10">
        <v>33</v>
      </c>
      <c r="N243" s="227">
        <v>0.6720429</v>
      </c>
    </row>
    <row r="244" spans="1:14" x14ac:dyDescent="0.35">
      <c r="A244" s="11">
        <v>259</v>
      </c>
      <c r="B244" s="5" t="s">
        <v>181</v>
      </c>
      <c r="C244" s="5" t="s">
        <v>175</v>
      </c>
      <c r="D244" s="189" t="s">
        <v>205</v>
      </c>
      <c r="E244" s="205">
        <v>200</v>
      </c>
      <c r="F244" s="211">
        <v>1.0853999999999999</v>
      </c>
      <c r="G244" s="80">
        <v>274</v>
      </c>
      <c r="H244" s="201">
        <v>1.206</v>
      </c>
      <c r="I244" s="209"/>
      <c r="J244" s="212"/>
      <c r="K244" s="80">
        <v>308</v>
      </c>
      <c r="L244" s="201">
        <v>1.0853999999999999</v>
      </c>
      <c r="M244" s="10">
        <v>21</v>
      </c>
      <c r="N244" s="227">
        <v>0.35238589999999997</v>
      </c>
    </row>
    <row r="245" spans="1:14" x14ac:dyDescent="0.35">
      <c r="A245" s="11">
        <v>260</v>
      </c>
      <c r="B245" s="5" t="s">
        <v>184</v>
      </c>
      <c r="C245" s="5" t="s">
        <v>343</v>
      </c>
      <c r="D245" s="189" t="s">
        <v>582</v>
      </c>
      <c r="E245" s="205">
        <v>200</v>
      </c>
      <c r="F245" s="211">
        <v>1.0629000000000002</v>
      </c>
      <c r="G245" s="80">
        <v>192</v>
      </c>
      <c r="H245" s="201">
        <v>1.181</v>
      </c>
      <c r="I245" s="209"/>
      <c r="J245" s="212"/>
      <c r="K245" s="80">
        <v>200</v>
      </c>
      <c r="L245" s="201">
        <v>1.0629000000000002</v>
      </c>
      <c r="M245" s="10">
        <v>10</v>
      </c>
      <c r="N245" s="227">
        <v>0.69208769999999997</v>
      </c>
    </row>
    <row r="246" spans="1:14" x14ac:dyDescent="0.35">
      <c r="A246" s="11">
        <v>261</v>
      </c>
      <c r="B246" s="5" t="s">
        <v>313</v>
      </c>
      <c r="C246" s="5" t="s">
        <v>356</v>
      </c>
      <c r="D246" s="189" t="s">
        <v>583</v>
      </c>
      <c r="E246" s="205">
        <v>200</v>
      </c>
      <c r="F246" s="211">
        <v>2.3300999999999998</v>
      </c>
      <c r="G246" s="80">
        <v>305</v>
      </c>
      <c r="H246" s="201">
        <v>2.589</v>
      </c>
      <c r="I246" s="209"/>
      <c r="J246" s="212"/>
      <c r="K246" s="80">
        <v>308</v>
      </c>
      <c r="L246" s="201">
        <v>2.3300999999999998</v>
      </c>
      <c r="M246" s="10">
        <v>17</v>
      </c>
      <c r="N246" s="227">
        <v>1.3946927</v>
      </c>
    </row>
    <row r="247" spans="1:14" x14ac:dyDescent="0.35">
      <c r="A247" s="11">
        <v>262</v>
      </c>
      <c r="B247" s="5" t="s">
        <v>222</v>
      </c>
      <c r="C247" s="5" t="s">
        <v>356</v>
      </c>
      <c r="D247" s="189" t="s">
        <v>584</v>
      </c>
      <c r="E247" s="205">
        <v>176</v>
      </c>
      <c r="F247" s="211">
        <v>0.61380000000000001</v>
      </c>
      <c r="G247" s="80">
        <v>155</v>
      </c>
      <c r="H247" s="201">
        <v>0.68200000000000005</v>
      </c>
      <c r="I247" s="209"/>
      <c r="J247" s="212"/>
      <c r="K247" s="80">
        <v>177</v>
      </c>
      <c r="L247" s="201">
        <v>0.61380000000000001</v>
      </c>
      <c r="M247" s="10">
        <v>8</v>
      </c>
      <c r="N247" s="227">
        <v>8.9330000000000007E-2</v>
      </c>
    </row>
    <row r="248" spans="1:14" x14ac:dyDescent="0.35">
      <c r="A248" s="11">
        <v>263</v>
      </c>
      <c r="B248" s="5" t="s">
        <v>181</v>
      </c>
      <c r="C248" s="5" t="s">
        <v>175</v>
      </c>
      <c r="D248" s="189" t="s">
        <v>585</v>
      </c>
      <c r="E248" s="205">
        <v>200</v>
      </c>
      <c r="F248" s="211">
        <v>0.85499999999999998</v>
      </c>
      <c r="G248" s="80">
        <v>216</v>
      </c>
      <c r="H248" s="201">
        <v>0.95</v>
      </c>
      <c r="I248" s="209"/>
      <c r="J248" s="212"/>
      <c r="K248" s="80">
        <v>238</v>
      </c>
      <c r="L248" s="201">
        <v>0.85499999999999998</v>
      </c>
      <c r="M248" s="10">
        <v>13</v>
      </c>
      <c r="N248" s="227">
        <v>8.6085800000000004E-2</v>
      </c>
    </row>
    <row r="249" spans="1:14" x14ac:dyDescent="0.35">
      <c r="A249" s="11">
        <v>264</v>
      </c>
      <c r="B249" s="5" t="s">
        <v>315</v>
      </c>
      <c r="C249" s="5" t="s">
        <v>356</v>
      </c>
      <c r="D249" s="189" t="s">
        <v>586</v>
      </c>
      <c r="E249" s="205">
        <v>200</v>
      </c>
      <c r="F249" s="211">
        <v>1.2132000000000001</v>
      </c>
      <c r="G249" s="80">
        <v>182</v>
      </c>
      <c r="H249" s="201">
        <v>1.3480000000000001</v>
      </c>
      <c r="I249" s="209"/>
      <c r="J249" s="212"/>
      <c r="K249" s="80">
        <v>197</v>
      </c>
      <c r="L249" s="201">
        <v>1.2132000000000001</v>
      </c>
      <c r="M249" s="10">
        <v>19</v>
      </c>
      <c r="N249" s="227">
        <v>1.33062565</v>
      </c>
    </row>
    <row r="250" spans="1:14" x14ac:dyDescent="0.35">
      <c r="A250" s="11">
        <v>265</v>
      </c>
      <c r="B250" s="5" t="s">
        <v>184</v>
      </c>
      <c r="C250" s="5" t="s">
        <v>175</v>
      </c>
      <c r="D250" s="189" t="s">
        <v>226</v>
      </c>
      <c r="E250" s="205">
        <v>180</v>
      </c>
      <c r="F250" s="211">
        <v>0.55079999999999996</v>
      </c>
      <c r="G250" s="80">
        <v>139</v>
      </c>
      <c r="H250" s="201">
        <v>0.61199999999999999</v>
      </c>
      <c r="I250" s="209"/>
      <c r="J250" s="212"/>
      <c r="K250" s="80">
        <v>152</v>
      </c>
      <c r="L250" s="201">
        <v>0.55079999999999996</v>
      </c>
      <c r="M250" s="10">
        <v>3</v>
      </c>
      <c r="N250" s="227">
        <v>2.5999999999999999E-2</v>
      </c>
    </row>
    <row r="251" spans="1:14" x14ac:dyDescent="0.35">
      <c r="A251" s="11">
        <v>266</v>
      </c>
      <c r="B251" s="5" t="s">
        <v>313</v>
      </c>
      <c r="C251" s="5" t="s">
        <v>340</v>
      </c>
      <c r="D251" s="189" t="s">
        <v>587</v>
      </c>
      <c r="E251" s="205">
        <v>200</v>
      </c>
      <c r="F251" s="211">
        <v>0.53459999999999996</v>
      </c>
      <c r="G251" s="80">
        <v>135</v>
      </c>
      <c r="H251" s="201">
        <v>0.59399999999999997</v>
      </c>
      <c r="I251" s="209"/>
      <c r="J251" s="212"/>
      <c r="K251" s="80">
        <v>149</v>
      </c>
      <c r="L251" s="201">
        <v>0.53459999999999996</v>
      </c>
      <c r="M251" s="10">
        <v>9</v>
      </c>
      <c r="N251" s="227">
        <v>0.42225000000000001</v>
      </c>
    </row>
    <row r="252" spans="1:14" x14ac:dyDescent="0.35">
      <c r="A252" s="11">
        <v>267</v>
      </c>
      <c r="B252" s="5" t="s">
        <v>311</v>
      </c>
      <c r="C252" s="5" t="s">
        <v>340</v>
      </c>
      <c r="D252" s="189" t="s">
        <v>588</v>
      </c>
      <c r="E252" s="205">
        <v>196</v>
      </c>
      <c r="F252" s="211">
        <v>0.62549999999999994</v>
      </c>
      <c r="G252" s="80">
        <v>158</v>
      </c>
      <c r="H252" s="201">
        <v>0.69499999999999995</v>
      </c>
      <c r="I252" s="209"/>
      <c r="J252" s="212"/>
      <c r="K252" s="80">
        <v>146</v>
      </c>
      <c r="L252" s="201">
        <v>0.62549999999999994</v>
      </c>
      <c r="M252" s="10">
        <v>2</v>
      </c>
      <c r="N252" s="227">
        <v>1.7536E-2</v>
      </c>
    </row>
    <row r="253" spans="1:14" x14ac:dyDescent="0.35">
      <c r="A253" s="11">
        <v>268</v>
      </c>
      <c r="B253" s="5" t="s">
        <v>181</v>
      </c>
      <c r="C253" s="5" t="s">
        <v>175</v>
      </c>
      <c r="D253" s="189" t="s">
        <v>589</v>
      </c>
      <c r="E253" s="205">
        <v>167</v>
      </c>
      <c r="F253" s="211">
        <v>0.36809999999999998</v>
      </c>
      <c r="G253" s="80">
        <v>93</v>
      </c>
      <c r="H253" s="201">
        <v>0.40899999999999997</v>
      </c>
      <c r="I253" s="209"/>
      <c r="J253" s="212"/>
      <c r="K253" s="80">
        <v>100</v>
      </c>
      <c r="L253" s="201">
        <v>0.36809999999999998</v>
      </c>
      <c r="M253" s="10">
        <v>5</v>
      </c>
      <c r="N253" s="227">
        <v>7.8103800000000001E-2</v>
      </c>
    </row>
    <row r="254" spans="1:14" x14ac:dyDescent="0.35">
      <c r="A254" s="11">
        <v>269</v>
      </c>
      <c r="B254" s="5" t="s">
        <v>190</v>
      </c>
      <c r="C254" s="5" t="s">
        <v>175</v>
      </c>
      <c r="D254" s="189" t="s">
        <v>201</v>
      </c>
      <c r="E254" s="205">
        <v>200</v>
      </c>
      <c r="F254" s="211">
        <v>1.0062000000000002</v>
      </c>
      <c r="G254" s="80">
        <v>254</v>
      </c>
      <c r="H254" s="201">
        <v>1.1180000000000001</v>
      </c>
      <c r="I254" s="209"/>
      <c r="J254" s="212"/>
      <c r="K254" s="80">
        <v>276</v>
      </c>
      <c r="L254" s="201">
        <v>1.0062000000000002</v>
      </c>
      <c r="M254" s="10">
        <v>13</v>
      </c>
      <c r="N254" s="227">
        <v>0.23172999999999999</v>
      </c>
    </row>
    <row r="255" spans="1:14" x14ac:dyDescent="0.35">
      <c r="A255" s="11">
        <v>270</v>
      </c>
      <c r="B255" s="5" t="s">
        <v>313</v>
      </c>
      <c r="C255" s="5" t="s">
        <v>175</v>
      </c>
      <c r="D255" s="189" t="s">
        <v>590</v>
      </c>
      <c r="E255" s="205">
        <v>183</v>
      </c>
      <c r="F255" s="211">
        <v>0.53100000000000003</v>
      </c>
      <c r="G255" s="80">
        <v>134</v>
      </c>
      <c r="H255" s="201">
        <v>0.59</v>
      </c>
      <c r="I255" s="209"/>
      <c r="J255" s="212"/>
      <c r="K255" s="80">
        <v>135</v>
      </c>
      <c r="L255" s="201">
        <v>0.53100000000000003</v>
      </c>
      <c r="M255" s="10">
        <v>6</v>
      </c>
      <c r="N255" s="227">
        <v>4.12094E-2</v>
      </c>
    </row>
    <row r="256" spans="1:14" x14ac:dyDescent="0.35">
      <c r="A256" s="11">
        <v>271</v>
      </c>
      <c r="B256" s="5" t="s">
        <v>313</v>
      </c>
      <c r="C256" s="5" t="s">
        <v>356</v>
      </c>
      <c r="D256" s="189" t="s">
        <v>591</v>
      </c>
      <c r="E256" s="205">
        <v>184</v>
      </c>
      <c r="F256" s="211">
        <v>0.55620000000000003</v>
      </c>
      <c r="G256" s="80">
        <v>131</v>
      </c>
      <c r="H256" s="201">
        <v>0.61799999999999999</v>
      </c>
      <c r="I256" s="209"/>
      <c r="J256" s="212"/>
      <c r="K256" s="80">
        <v>144</v>
      </c>
      <c r="L256" s="201">
        <v>0.55620000000000003</v>
      </c>
      <c r="M256" s="10">
        <v>10</v>
      </c>
      <c r="N256" s="227">
        <v>1.0003002000000001</v>
      </c>
    </row>
    <row r="257" spans="1:14" x14ac:dyDescent="0.35">
      <c r="A257" s="11">
        <v>272</v>
      </c>
      <c r="B257" s="5" t="s">
        <v>222</v>
      </c>
      <c r="C257" s="5" t="s">
        <v>356</v>
      </c>
      <c r="D257" s="189" t="s">
        <v>592</v>
      </c>
      <c r="E257" s="205">
        <v>148</v>
      </c>
      <c r="F257" s="211">
        <v>0.4662</v>
      </c>
      <c r="G257" s="80">
        <v>114</v>
      </c>
      <c r="H257" s="201">
        <v>0.51800000000000002</v>
      </c>
      <c r="I257" s="209"/>
      <c r="J257" s="212"/>
      <c r="K257" s="80">
        <v>112</v>
      </c>
      <c r="L257" s="201">
        <v>0.4662</v>
      </c>
      <c r="M257" s="10">
        <v>3</v>
      </c>
      <c r="N257" s="227">
        <v>7.7200000000000005E-2</v>
      </c>
    </row>
    <row r="258" spans="1:14" x14ac:dyDescent="0.35">
      <c r="A258" s="11">
        <v>273</v>
      </c>
      <c r="B258" s="5" t="s">
        <v>181</v>
      </c>
      <c r="C258" s="5" t="s">
        <v>343</v>
      </c>
      <c r="D258" s="189" t="s">
        <v>593</v>
      </c>
      <c r="E258" s="205">
        <v>110</v>
      </c>
      <c r="F258" s="211">
        <v>8.2799999999999999E-2</v>
      </c>
      <c r="G258" s="80">
        <v>21</v>
      </c>
      <c r="H258" s="201">
        <v>9.1999999999999998E-2</v>
      </c>
      <c r="I258" s="209"/>
      <c r="J258" s="212"/>
      <c r="K258" s="80">
        <v>27</v>
      </c>
      <c r="L258" s="201">
        <v>8.2799999999999999E-2</v>
      </c>
      <c r="M258" s="10">
        <v>1</v>
      </c>
      <c r="N258" s="227">
        <v>0.01</v>
      </c>
    </row>
    <row r="259" spans="1:14" x14ac:dyDescent="0.35">
      <c r="A259" s="11">
        <v>274</v>
      </c>
      <c r="B259" s="5" t="s">
        <v>174</v>
      </c>
      <c r="C259" s="5" t="s">
        <v>343</v>
      </c>
      <c r="D259" s="189" t="s">
        <v>594</v>
      </c>
      <c r="E259" s="205">
        <v>141</v>
      </c>
      <c r="F259" s="211">
        <v>0.25739999999999996</v>
      </c>
      <c r="G259" s="80">
        <v>65</v>
      </c>
      <c r="H259" s="201">
        <v>0.28599999999999998</v>
      </c>
      <c r="I259" s="209"/>
      <c r="J259" s="212"/>
      <c r="K259" s="80">
        <v>71</v>
      </c>
      <c r="L259" s="201">
        <v>0.25739999999999996</v>
      </c>
      <c r="M259" s="10">
        <v>3</v>
      </c>
      <c r="N259" s="227">
        <v>4.2633299999999999E-2</v>
      </c>
    </row>
    <row r="260" spans="1:14" x14ac:dyDescent="0.35">
      <c r="A260" s="11">
        <v>275</v>
      </c>
      <c r="B260" s="5" t="s">
        <v>181</v>
      </c>
      <c r="C260" s="5" t="s">
        <v>343</v>
      </c>
      <c r="D260" s="189" t="s">
        <v>595</v>
      </c>
      <c r="E260" s="205">
        <v>111</v>
      </c>
      <c r="F260" s="211">
        <v>4.7699999999999999E-2</v>
      </c>
      <c r="G260" s="80">
        <v>12</v>
      </c>
      <c r="H260" s="201">
        <v>5.2999999999999999E-2</v>
      </c>
      <c r="I260" s="209"/>
      <c r="J260" s="212"/>
      <c r="K260" s="80">
        <v>14</v>
      </c>
      <c r="L260" s="201">
        <v>4.7699999999999999E-2</v>
      </c>
      <c r="M260" s="10">
        <v>0</v>
      </c>
      <c r="N260" s="227">
        <v>0</v>
      </c>
    </row>
    <row r="261" spans="1:14" x14ac:dyDescent="0.35">
      <c r="A261" s="11">
        <v>276</v>
      </c>
      <c r="B261" s="5" t="s">
        <v>213</v>
      </c>
      <c r="C261" s="5" t="s">
        <v>175</v>
      </c>
      <c r="D261" s="189" t="s">
        <v>596</v>
      </c>
      <c r="E261" s="205">
        <v>150</v>
      </c>
      <c r="F261" s="211">
        <v>0.29339999999999999</v>
      </c>
      <c r="G261" s="80">
        <v>74</v>
      </c>
      <c r="H261" s="201">
        <v>0.32600000000000001</v>
      </c>
      <c r="I261" s="209"/>
      <c r="J261" s="212"/>
      <c r="K261" s="80">
        <v>73</v>
      </c>
      <c r="L261" s="201">
        <v>0.29339999999999999</v>
      </c>
      <c r="M261" s="10">
        <v>13</v>
      </c>
      <c r="N261" s="227">
        <v>0.3069267</v>
      </c>
    </row>
    <row r="262" spans="1:14" x14ac:dyDescent="0.35">
      <c r="A262" s="11">
        <v>278</v>
      </c>
      <c r="B262" s="5" t="s">
        <v>222</v>
      </c>
      <c r="C262" s="5" t="s">
        <v>343</v>
      </c>
      <c r="D262" s="189" t="s">
        <v>597</v>
      </c>
      <c r="E262" s="205">
        <v>104</v>
      </c>
      <c r="F262" s="211">
        <v>4.5000000000000005E-2</v>
      </c>
      <c r="G262" s="80">
        <v>4</v>
      </c>
      <c r="H262" s="201">
        <v>0.05</v>
      </c>
      <c r="I262" s="209"/>
      <c r="J262" s="212"/>
      <c r="K262" s="80">
        <v>4</v>
      </c>
      <c r="L262" s="201">
        <v>4.5000000000000005E-2</v>
      </c>
      <c r="M262" s="10">
        <v>0</v>
      </c>
      <c r="N262" s="227">
        <v>0</v>
      </c>
    </row>
    <row r="263" spans="1:14" x14ac:dyDescent="0.35">
      <c r="A263" s="11">
        <v>279</v>
      </c>
      <c r="B263" s="5" t="s">
        <v>314</v>
      </c>
      <c r="C263" s="5" t="s">
        <v>356</v>
      </c>
      <c r="D263" s="189" t="s">
        <v>598</v>
      </c>
      <c r="E263" s="205">
        <v>130</v>
      </c>
      <c r="F263" s="211">
        <v>0.19439999999999999</v>
      </c>
      <c r="G263" s="80">
        <v>49</v>
      </c>
      <c r="H263" s="201">
        <v>0.216</v>
      </c>
      <c r="I263" s="209"/>
      <c r="J263" s="212"/>
      <c r="K263" s="80">
        <v>51</v>
      </c>
      <c r="L263" s="201">
        <v>0.19439999999999999</v>
      </c>
      <c r="M263" s="10">
        <v>6</v>
      </c>
      <c r="N263" s="227">
        <v>0.14005999999999999</v>
      </c>
    </row>
    <row r="264" spans="1:14" x14ac:dyDescent="0.35">
      <c r="A264" s="11">
        <v>281</v>
      </c>
      <c r="B264" s="5" t="s">
        <v>311</v>
      </c>
      <c r="C264" s="5" t="s">
        <v>175</v>
      </c>
      <c r="D264" s="189" t="s">
        <v>600</v>
      </c>
      <c r="E264" s="205">
        <v>112</v>
      </c>
      <c r="F264" s="211">
        <v>0.9242999999999999</v>
      </c>
      <c r="G264" s="80">
        <v>21</v>
      </c>
      <c r="H264" s="201">
        <v>1.0269999999999999</v>
      </c>
      <c r="I264" s="209"/>
      <c r="J264" s="212"/>
      <c r="K264" s="80">
        <v>26</v>
      </c>
      <c r="L264" s="201">
        <v>0.9242999999999999</v>
      </c>
      <c r="M264" s="10">
        <v>3</v>
      </c>
      <c r="N264" s="227">
        <v>1.461E-2</v>
      </c>
    </row>
    <row r="265" spans="1:14" x14ac:dyDescent="0.35">
      <c r="A265" s="11">
        <v>282</v>
      </c>
      <c r="B265" s="5" t="s">
        <v>315</v>
      </c>
      <c r="C265" s="5" t="s">
        <v>356</v>
      </c>
      <c r="D265" s="189" t="s">
        <v>601</v>
      </c>
      <c r="E265" s="205">
        <v>131</v>
      </c>
      <c r="F265" s="211">
        <v>0.29339999999999999</v>
      </c>
      <c r="G265" s="80">
        <v>58</v>
      </c>
      <c r="H265" s="201">
        <v>0.32600000000000001</v>
      </c>
      <c r="I265" s="209"/>
      <c r="J265" s="212"/>
      <c r="K265" s="80">
        <v>63</v>
      </c>
      <c r="L265" s="201">
        <v>0.29339999999999999</v>
      </c>
      <c r="M265" s="10">
        <v>3</v>
      </c>
      <c r="N265" s="227">
        <v>0.29799999999999999</v>
      </c>
    </row>
    <row r="266" spans="1:14" x14ac:dyDescent="0.35">
      <c r="A266" s="11">
        <v>283</v>
      </c>
      <c r="B266" s="5" t="s">
        <v>179</v>
      </c>
      <c r="C266" s="5" t="s">
        <v>343</v>
      </c>
      <c r="D266" s="189" t="s">
        <v>602</v>
      </c>
      <c r="E266" s="205">
        <v>134</v>
      </c>
      <c r="F266" s="211">
        <v>0.27360000000000001</v>
      </c>
      <c r="G266" s="80">
        <v>69</v>
      </c>
      <c r="H266" s="201">
        <v>0.30399999999999999</v>
      </c>
      <c r="I266" s="209"/>
      <c r="J266" s="212"/>
      <c r="K266" s="80">
        <v>64</v>
      </c>
      <c r="L266" s="201">
        <v>0.27360000000000001</v>
      </c>
      <c r="M266" s="10">
        <v>5</v>
      </c>
      <c r="N266" s="227">
        <v>0.20200000000000001</v>
      </c>
    </row>
    <row r="267" spans="1:14" x14ac:dyDescent="0.35">
      <c r="A267" s="11">
        <v>284</v>
      </c>
      <c r="B267" s="5" t="s">
        <v>222</v>
      </c>
      <c r="C267" s="5" t="s">
        <v>343</v>
      </c>
      <c r="D267" s="189" t="s">
        <v>603</v>
      </c>
      <c r="E267" s="205">
        <v>102</v>
      </c>
      <c r="F267" s="211">
        <v>4.5000000000000005E-2</v>
      </c>
      <c r="G267" s="80">
        <v>9</v>
      </c>
      <c r="H267" s="201">
        <v>0.05</v>
      </c>
      <c r="I267" s="209"/>
      <c r="J267" s="212"/>
      <c r="K267" s="80">
        <v>8</v>
      </c>
      <c r="L267" s="201">
        <v>4.5000000000000005E-2</v>
      </c>
      <c r="M267" s="10">
        <v>0</v>
      </c>
      <c r="N267" s="227">
        <v>0</v>
      </c>
    </row>
    <row r="268" spans="1:14" x14ac:dyDescent="0.35">
      <c r="A268" s="11">
        <v>285</v>
      </c>
      <c r="B268" s="5" t="s">
        <v>188</v>
      </c>
      <c r="C268" s="5" t="s">
        <v>356</v>
      </c>
      <c r="D268" s="189" t="s">
        <v>604</v>
      </c>
      <c r="E268" s="205">
        <v>138</v>
      </c>
      <c r="F268" s="211">
        <v>0.29700000000000004</v>
      </c>
      <c r="G268" s="80">
        <v>75</v>
      </c>
      <c r="H268" s="201">
        <v>0.33</v>
      </c>
      <c r="I268" s="209"/>
      <c r="J268" s="212"/>
      <c r="K268" s="80">
        <v>86</v>
      </c>
      <c r="L268" s="201">
        <v>0.29700000000000004</v>
      </c>
      <c r="M268" s="10">
        <v>6</v>
      </c>
      <c r="N268" s="227">
        <v>4.98655E-2</v>
      </c>
    </row>
    <row r="269" spans="1:14" x14ac:dyDescent="0.35">
      <c r="A269" s="11">
        <v>286</v>
      </c>
      <c r="B269" s="5" t="s">
        <v>222</v>
      </c>
      <c r="C269" s="5" t="s">
        <v>356</v>
      </c>
      <c r="D269" s="189" t="s">
        <v>605</v>
      </c>
      <c r="E269" s="205">
        <v>115</v>
      </c>
      <c r="F269" s="211">
        <v>0.15030000000000002</v>
      </c>
      <c r="G269" s="80">
        <v>38</v>
      </c>
      <c r="H269" s="201">
        <v>0.16700000000000001</v>
      </c>
      <c r="I269" s="209"/>
      <c r="J269" s="212"/>
      <c r="K269" s="80">
        <v>56</v>
      </c>
      <c r="L269" s="201">
        <v>0.15030000000000002</v>
      </c>
      <c r="M269" s="10">
        <v>5</v>
      </c>
      <c r="N269" s="227">
        <v>0.17599999999999999</v>
      </c>
    </row>
    <row r="270" spans="1:14" x14ac:dyDescent="0.35">
      <c r="A270" s="11">
        <v>287</v>
      </c>
      <c r="B270" s="5" t="s">
        <v>188</v>
      </c>
      <c r="C270" s="5" t="s">
        <v>343</v>
      </c>
      <c r="D270" s="189" t="s">
        <v>606</v>
      </c>
      <c r="E270" s="205">
        <v>131</v>
      </c>
      <c r="F270" s="211">
        <v>0.21779999999999999</v>
      </c>
      <c r="G270" s="80">
        <v>55</v>
      </c>
      <c r="H270" s="201">
        <v>0.24199999999999999</v>
      </c>
      <c r="I270" s="209"/>
      <c r="J270" s="212"/>
      <c r="K270" s="80">
        <v>47</v>
      </c>
      <c r="L270" s="201">
        <v>0.21779999999999999</v>
      </c>
      <c r="M270" s="10">
        <v>0</v>
      </c>
      <c r="N270" s="227">
        <v>0</v>
      </c>
    </row>
    <row r="271" spans="1:14" x14ac:dyDescent="0.35">
      <c r="A271" s="11">
        <v>288</v>
      </c>
      <c r="B271" s="5" t="s">
        <v>222</v>
      </c>
      <c r="C271" s="5" t="s">
        <v>175</v>
      </c>
      <c r="D271" s="189" t="s">
        <v>607</v>
      </c>
      <c r="E271" s="205">
        <v>128</v>
      </c>
      <c r="F271" s="211">
        <v>0.23760000000000001</v>
      </c>
      <c r="G271" s="80">
        <v>60</v>
      </c>
      <c r="H271" s="201">
        <v>0.26400000000000001</v>
      </c>
      <c r="I271" s="209"/>
      <c r="J271" s="212"/>
      <c r="K271" s="80">
        <v>78</v>
      </c>
      <c r="L271" s="201">
        <v>0.23760000000000001</v>
      </c>
      <c r="M271" s="10">
        <v>7</v>
      </c>
      <c r="N271" s="227">
        <v>0.12964999999999999</v>
      </c>
    </row>
    <row r="272" spans="1:14" x14ac:dyDescent="0.35">
      <c r="A272" s="11">
        <v>289</v>
      </c>
      <c r="B272" s="5" t="s">
        <v>314</v>
      </c>
      <c r="C272" s="5" t="s">
        <v>340</v>
      </c>
      <c r="D272" s="189" t="s">
        <v>608</v>
      </c>
      <c r="E272" s="205">
        <v>161</v>
      </c>
      <c r="F272" s="211">
        <v>0.41220000000000001</v>
      </c>
      <c r="G272" s="80">
        <v>78</v>
      </c>
      <c r="H272" s="201">
        <v>0.45800000000000002</v>
      </c>
      <c r="I272" s="209"/>
      <c r="J272" s="212"/>
      <c r="K272" s="80">
        <v>78</v>
      </c>
      <c r="L272" s="201">
        <v>0.41220000000000001</v>
      </c>
      <c r="M272" s="10">
        <v>5</v>
      </c>
      <c r="N272" s="227">
        <v>0.39500000000000002</v>
      </c>
    </row>
    <row r="273" spans="1:14" x14ac:dyDescent="0.35">
      <c r="A273" s="11">
        <v>290</v>
      </c>
      <c r="B273" s="5" t="s">
        <v>184</v>
      </c>
      <c r="C273" s="5" t="s">
        <v>356</v>
      </c>
      <c r="D273" s="189" t="s">
        <v>609</v>
      </c>
      <c r="E273" s="205">
        <v>164</v>
      </c>
      <c r="F273" s="211">
        <v>0.37619999999999998</v>
      </c>
      <c r="G273" s="80">
        <v>95</v>
      </c>
      <c r="H273" s="201">
        <v>0.41799999999999998</v>
      </c>
      <c r="I273" s="209"/>
      <c r="J273" s="212"/>
      <c r="K273" s="80">
        <v>107</v>
      </c>
      <c r="L273" s="201">
        <v>0.37619999999999998</v>
      </c>
      <c r="M273" s="10">
        <v>7</v>
      </c>
      <c r="N273" s="227">
        <v>0.44159999999999999</v>
      </c>
    </row>
    <row r="274" spans="1:14" x14ac:dyDescent="0.35">
      <c r="A274" s="11">
        <v>291</v>
      </c>
      <c r="B274" s="5" t="s">
        <v>174</v>
      </c>
      <c r="C274" s="5" t="s">
        <v>175</v>
      </c>
      <c r="D274" s="189" t="s">
        <v>610</v>
      </c>
      <c r="E274" s="205">
        <v>200</v>
      </c>
      <c r="F274" s="211">
        <v>0.68940000000000001</v>
      </c>
      <c r="G274" s="80">
        <v>174</v>
      </c>
      <c r="H274" s="201">
        <v>0.76600000000000001</v>
      </c>
      <c r="I274" s="209"/>
      <c r="J274" s="212"/>
      <c r="K274" s="80">
        <v>185</v>
      </c>
      <c r="L274" s="201">
        <v>0.68940000000000001</v>
      </c>
      <c r="M274" s="10">
        <v>11</v>
      </c>
      <c r="N274" s="227">
        <v>0.2239177</v>
      </c>
    </row>
    <row r="275" spans="1:14" x14ac:dyDescent="0.35">
      <c r="A275" s="11">
        <v>292</v>
      </c>
      <c r="B275" s="5" t="s">
        <v>190</v>
      </c>
      <c r="C275" s="5" t="s">
        <v>175</v>
      </c>
      <c r="D275" s="189" t="s">
        <v>611</v>
      </c>
      <c r="E275" s="205">
        <v>133</v>
      </c>
      <c r="F275" s="211">
        <v>0.30870000000000003</v>
      </c>
      <c r="G275" s="80">
        <v>78</v>
      </c>
      <c r="H275" s="201">
        <v>0.34300000000000003</v>
      </c>
      <c r="I275" s="209"/>
      <c r="J275" s="212"/>
      <c r="K275" s="80">
        <v>81</v>
      </c>
      <c r="L275" s="201">
        <v>0.30870000000000003</v>
      </c>
      <c r="M275" s="10">
        <v>5</v>
      </c>
      <c r="N275" s="227">
        <v>2.1510000000000001E-2</v>
      </c>
    </row>
    <row r="276" spans="1:14" x14ac:dyDescent="0.35">
      <c r="A276" s="11">
        <v>293</v>
      </c>
      <c r="B276" s="5" t="s">
        <v>312</v>
      </c>
      <c r="C276" s="5" t="s">
        <v>343</v>
      </c>
      <c r="D276" s="189" t="s">
        <v>612</v>
      </c>
      <c r="E276" s="205">
        <v>162</v>
      </c>
      <c r="F276" s="211">
        <v>0.37979999999999997</v>
      </c>
      <c r="G276" s="80">
        <v>96</v>
      </c>
      <c r="H276" s="201">
        <v>0.42199999999999999</v>
      </c>
      <c r="I276" s="209"/>
      <c r="J276" s="212"/>
      <c r="K276" s="80">
        <v>110</v>
      </c>
      <c r="L276" s="201">
        <v>0.37979999999999997</v>
      </c>
      <c r="M276" s="10">
        <v>5</v>
      </c>
      <c r="N276" s="227">
        <v>9.1499999999999998E-2</v>
      </c>
    </row>
    <row r="277" spans="1:14" x14ac:dyDescent="0.35">
      <c r="A277" s="11">
        <v>294</v>
      </c>
      <c r="B277" s="5" t="s">
        <v>315</v>
      </c>
      <c r="C277" s="5" t="s">
        <v>340</v>
      </c>
      <c r="D277" s="189" t="s">
        <v>613</v>
      </c>
      <c r="E277" s="205">
        <v>150</v>
      </c>
      <c r="F277" s="211">
        <v>0.32040000000000002</v>
      </c>
      <c r="G277" s="80">
        <v>81</v>
      </c>
      <c r="H277" s="201">
        <v>0.35599999999999998</v>
      </c>
      <c r="I277" s="209"/>
      <c r="J277" s="212"/>
      <c r="K277" s="80">
        <v>79</v>
      </c>
      <c r="L277" s="201">
        <v>0.32040000000000002</v>
      </c>
      <c r="M277" s="10">
        <v>4</v>
      </c>
      <c r="N277" s="227">
        <v>7.5999999999999998E-2</v>
      </c>
    </row>
    <row r="278" spans="1:14" x14ac:dyDescent="0.35">
      <c r="A278" s="11">
        <v>295</v>
      </c>
      <c r="B278" s="5" t="s">
        <v>190</v>
      </c>
      <c r="C278" s="5" t="s">
        <v>175</v>
      </c>
      <c r="D278" s="189" t="s">
        <v>614</v>
      </c>
      <c r="E278" s="205">
        <v>131</v>
      </c>
      <c r="F278" s="211">
        <v>0.26910000000000001</v>
      </c>
      <c r="G278" s="80">
        <v>68</v>
      </c>
      <c r="H278" s="201">
        <v>0.29899999999999999</v>
      </c>
      <c r="I278" s="209"/>
      <c r="J278" s="212"/>
      <c r="K278" s="80">
        <v>59</v>
      </c>
      <c r="L278" s="201">
        <v>0.26910000000000001</v>
      </c>
      <c r="M278" s="10">
        <v>1</v>
      </c>
      <c r="N278" s="227">
        <v>1E-3</v>
      </c>
    </row>
    <row r="279" spans="1:14" x14ac:dyDescent="0.35">
      <c r="A279" s="11">
        <v>296</v>
      </c>
      <c r="B279" s="5" t="s">
        <v>184</v>
      </c>
      <c r="C279" s="5" t="s">
        <v>356</v>
      </c>
      <c r="D279" s="189" t="s">
        <v>615</v>
      </c>
      <c r="E279" s="205">
        <v>200</v>
      </c>
      <c r="F279" s="211">
        <v>0.82800000000000007</v>
      </c>
      <c r="G279" s="80">
        <v>209</v>
      </c>
      <c r="H279" s="201">
        <v>0.92</v>
      </c>
      <c r="I279" s="209"/>
      <c r="J279" s="212"/>
      <c r="K279" s="80">
        <v>235</v>
      </c>
      <c r="L279" s="201">
        <v>0.82800000000000007</v>
      </c>
      <c r="M279" s="10">
        <v>12</v>
      </c>
      <c r="N279" s="227">
        <v>0.32305220000000001</v>
      </c>
    </row>
    <row r="280" spans="1:14" x14ac:dyDescent="0.35">
      <c r="A280" s="11">
        <v>297</v>
      </c>
      <c r="B280" s="5" t="s">
        <v>222</v>
      </c>
      <c r="C280" s="5" t="s">
        <v>343</v>
      </c>
      <c r="D280" s="189" t="s">
        <v>616</v>
      </c>
      <c r="E280" s="205">
        <v>132</v>
      </c>
      <c r="F280" s="211">
        <v>0.29339999999999999</v>
      </c>
      <c r="G280" s="80">
        <v>74</v>
      </c>
      <c r="H280" s="201">
        <v>0.32600000000000001</v>
      </c>
      <c r="I280" s="209"/>
      <c r="J280" s="212"/>
      <c r="K280" s="80">
        <v>88</v>
      </c>
      <c r="L280" s="201">
        <v>0.29339999999999999</v>
      </c>
      <c r="M280" s="10">
        <v>7</v>
      </c>
      <c r="N280" s="227">
        <v>0.42320000000000002</v>
      </c>
    </row>
    <row r="281" spans="1:14" x14ac:dyDescent="0.35">
      <c r="A281" s="11">
        <v>298</v>
      </c>
      <c r="B281" s="5" t="s">
        <v>174</v>
      </c>
      <c r="C281" s="5" t="s">
        <v>343</v>
      </c>
      <c r="D281" s="189" t="s">
        <v>617</v>
      </c>
      <c r="E281" s="205">
        <v>147</v>
      </c>
      <c r="F281" s="211">
        <v>0.315</v>
      </c>
      <c r="G281" s="80">
        <v>67</v>
      </c>
      <c r="H281" s="201">
        <v>0.35</v>
      </c>
      <c r="I281" s="209"/>
      <c r="J281" s="212"/>
      <c r="K281" s="80">
        <v>67</v>
      </c>
      <c r="L281" s="201">
        <v>0.315</v>
      </c>
      <c r="M281" s="10">
        <v>1</v>
      </c>
      <c r="N281" s="227">
        <v>0.03</v>
      </c>
    </row>
    <row r="282" spans="1:14" x14ac:dyDescent="0.35">
      <c r="A282" s="11">
        <v>301</v>
      </c>
      <c r="B282" s="5" t="s">
        <v>184</v>
      </c>
      <c r="C282" s="5" t="s">
        <v>343</v>
      </c>
      <c r="D282" s="189" t="s">
        <v>619</v>
      </c>
      <c r="E282" s="205">
        <v>193</v>
      </c>
      <c r="F282" s="211">
        <v>0.48960000000000004</v>
      </c>
      <c r="G282" s="80">
        <v>109</v>
      </c>
      <c r="H282" s="201">
        <v>0.54400000000000004</v>
      </c>
      <c r="I282" s="209"/>
      <c r="J282" s="212"/>
      <c r="K282" s="80">
        <v>123</v>
      </c>
      <c r="L282" s="201">
        <v>0.48960000000000004</v>
      </c>
      <c r="M282" s="10">
        <v>5</v>
      </c>
      <c r="N282" s="227">
        <v>0.25950000000000001</v>
      </c>
    </row>
    <row r="283" spans="1:14" x14ac:dyDescent="0.35">
      <c r="A283" s="11">
        <v>302</v>
      </c>
      <c r="B283" s="5" t="s">
        <v>181</v>
      </c>
      <c r="C283" s="5" t="s">
        <v>175</v>
      </c>
      <c r="D283" s="189" t="s">
        <v>182</v>
      </c>
      <c r="E283" s="205">
        <v>200</v>
      </c>
      <c r="F283" s="211">
        <v>1.323</v>
      </c>
      <c r="G283" s="80">
        <v>334</v>
      </c>
      <c r="H283" s="201">
        <v>1.47</v>
      </c>
      <c r="I283" s="209"/>
      <c r="J283" s="212"/>
      <c r="K283" s="80">
        <v>366</v>
      </c>
      <c r="L283" s="201">
        <v>1.323</v>
      </c>
      <c r="M283" s="10">
        <v>24</v>
      </c>
      <c r="N283" s="227">
        <v>0.4020938</v>
      </c>
    </row>
    <row r="284" spans="1:14" x14ac:dyDescent="0.35">
      <c r="A284" s="11">
        <v>303</v>
      </c>
      <c r="B284" s="5" t="s">
        <v>188</v>
      </c>
      <c r="C284" s="5" t="s">
        <v>175</v>
      </c>
      <c r="D284" s="189" t="s">
        <v>620</v>
      </c>
      <c r="E284" s="205">
        <v>200</v>
      </c>
      <c r="F284" s="211">
        <v>1.9125000000000001</v>
      </c>
      <c r="G284" s="80">
        <v>483</v>
      </c>
      <c r="H284" s="201">
        <v>2.125</v>
      </c>
      <c r="I284" s="209"/>
      <c r="J284" s="212"/>
      <c r="K284" s="80">
        <v>506</v>
      </c>
      <c r="L284" s="201">
        <v>1.9125000000000001</v>
      </c>
      <c r="M284" s="10">
        <v>26</v>
      </c>
      <c r="N284" s="227">
        <v>0.52471000000000001</v>
      </c>
    </row>
    <row r="285" spans="1:14" x14ac:dyDescent="0.35">
      <c r="A285" s="11">
        <v>304</v>
      </c>
      <c r="B285" s="5" t="s">
        <v>184</v>
      </c>
      <c r="C285" s="5" t="s">
        <v>356</v>
      </c>
      <c r="D285" s="189" t="s">
        <v>621</v>
      </c>
      <c r="E285" s="205">
        <v>200</v>
      </c>
      <c r="F285" s="211">
        <v>2.2455000000000003</v>
      </c>
      <c r="G285" s="80">
        <v>567</v>
      </c>
      <c r="H285" s="201">
        <v>2.4950000000000001</v>
      </c>
      <c r="I285" s="209"/>
      <c r="J285" s="212"/>
      <c r="K285" s="80">
        <v>580</v>
      </c>
      <c r="L285" s="201">
        <v>2.2455000000000003</v>
      </c>
      <c r="M285" s="10">
        <v>21</v>
      </c>
      <c r="N285" s="227">
        <v>0.54599620000000004</v>
      </c>
    </row>
    <row r="286" spans="1:14" x14ac:dyDescent="0.35">
      <c r="A286" s="11">
        <v>305</v>
      </c>
      <c r="B286" s="5" t="s">
        <v>181</v>
      </c>
      <c r="C286" s="5" t="s">
        <v>175</v>
      </c>
      <c r="D286" s="189" t="s">
        <v>187</v>
      </c>
      <c r="E286" s="205">
        <v>200</v>
      </c>
      <c r="F286" s="211">
        <v>1.2869999999999999</v>
      </c>
      <c r="G286" s="80">
        <v>325</v>
      </c>
      <c r="H286" s="201">
        <v>1.43</v>
      </c>
      <c r="I286" s="209"/>
      <c r="J286" s="212"/>
      <c r="K286" s="80">
        <v>338</v>
      </c>
      <c r="L286" s="201">
        <v>1.2869999999999999</v>
      </c>
      <c r="M286" s="10">
        <v>17</v>
      </c>
      <c r="N286" s="227">
        <v>0.67903000000000002</v>
      </c>
    </row>
    <row r="287" spans="1:14" x14ac:dyDescent="0.35">
      <c r="A287" s="11">
        <v>306</v>
      </c>
      <c r="B287" s="5" t="s">
        <v>188</v>
      </c>
      <c r="C287" s="5" t="s">
        <v>343</v>
      </c>
      <c r="D287" s="189" t="s">
        <v>622</v>
      </c>
      <c r="E287" s="205">
        <v>200</v>
      </c>
      <c r="F287" s="211">
        <v>1.1402999999999999</v>
      </c>
      <c r="G287" s="80">
        <v>288</v>
      </c>
      <c r="H287" s="201">
        <v>1.2669999999999999</v>
      </c>
      <c r="I287" s="209"/>
      <c r="J287" s="212"/>
      <c r="K287" s="80">
        <v>345</v>
      </c>
      <c r="L287" s="201">
        <v>1.1402999999999999</v>
      </c>
      <c r="M287" s="10">
        <v>15</v>
      </c>
      <c r="N287" s="227">
        <v>0.59569689999999997</v>
      </c>
    </row>
    <row r="288" spans="1:14" x14ac:dyDescent="0.35">
      <c r="A288" s="11">
        <v>307</v>
      </c>
      <c r="B288" s="5" t="s">
        <v>190</v>
      </c>
      <c r="C288" s="5" t="s">
        <v>175</v>
      </c>
      <c r="D288" s="189" t="s">
        <v>623</v>
      </c>
      <c r="E288" s="205">
        <v>200</v>
      </c>
      <c r="F288" s="211">
        <v>1.3580999999999999</v>
      </c>
      <c r="G288" s="80">
        <v>343</v>
      </c>
      <c r="H288" s="201">
        <v>1.5089999999999999</v>
      </c>
      <c r="I288" s="209"/>
      <c r="J288" s="212"/>
      <c r="K288" s="80">
        <v>354</v>
      </c>
      <c r="L288" s="201">
        <v>1.3580999999999999</v>
      </c>
      <c r="M288" s="10">
        <v>13</v>
      </c>
      <c r="N288" s="227">
        <v>0.38840000000000002</v>
      </c>
    </row>
    <row r="289" spans="1:14" x14ac:dyDescent="0.35">
      <c r="A289" s="11">
        <v>308</v>
      </c>
      <c r="B289" s="5" t="s">
        <v>188</v>
      </c>
      <c r="C289" s="5" t="s">
        <v>343</v>
      </c>
      <c r="D289" s="189" t="s">
        <v>624</v>
      </c>
      <c r="E289" s="205">
        <v>200</v>
      </c>
      <c r="F289" s="211">
        <v>0.67320000000000002</v>
      </c>
      <c r="G289" s="80">
        <v>170</v>
      </c>
      <c r="H289" s="201">
        <v>0.748</v>
      </c>
      <c r="I289" s="209"/>
      <c r="J289" s="212"/>
      <c r="K289" s="80">
        <v>183</v>
      </c>
      <c r="L289" s="201">
        <v>0.67320000000000002</v>
      </c>
      <c r="M289" s="10">
        <v>7</v>
      </c>
      <c r="N289" s="227">
        <v>0.15809999999999999</v>
      </c>
    </row>
    <row r="290" spans="1:14" x14ac:dyDescent="0.35">
      <c r="A290" s="11">
        <v>309</v>
      </c>
      <c r="B290" s="5" t="s">
        <v>184</v>
      </c>
      <c r="C290" s="5" t="s">
        <v>175</v>
      </c>
      <c r="D290" s="189" t="s">
        <v>625</v>
      </c>
      <c r="E290" s="205">
        <v>200</v>
      </c>
      <c r="F290" s="211">
        <v>1.2312000000000001</v>
      </c>
      <c r="G290" s="80">
        <v>311</v>
      </c>
      <c r="H290" s="201">
        <v>1.3680000000000001</v>
      </c>
      <c r="I290" s="209"/>
      <c r="J290" s="212"/>
      <c r="K290" s="80">
        <v>353</v>
      </c>
      <c r="L290" s="201">
        <v>1.2312000000000001</v>
      </c>
      <c r="M290" s="10">
        <v>20</v>
      </c>
      <c r="N290" s="227">
        <v>0.53675349999999999</v>
      </c>
    </row>
    <row r="291" spans="1:14" x14ac:dyDescent="0.35">
      <c r="A291" s="11">
        <v>310</v>
      </c>
      <c r="B291" s="5" t="s">
        <v>188</v>
      </c>
      <c r="C291" s="5" t="s">
        <v>175</v>
      </c>
      <c r="D291" s="189" t="s">
        <v>626</v>
      </c>
      <c r="E291" s="205">
        <v>200</v>
      </c>
      <c r="F291" s="211">
        <v>1.2591000000000001</v>
      </c>
      <c r="G291" s="80">
        <v>318</v>
      </c>
      <c r="H291" s="201">
        <v>1.399</v>
      </c>
      <c r="I291" s="209"/>
      <c r="J291" s="212"/>
      <c r="K291" s="80">
        <v>325</v>
      </c>
      <c r="L291" s="201">
        <v>1.2591000000000001</v>
      </c>
      <c r="M291" s="10">
        <v>16</v>
      </c>
      <c r="N291" s="227">
        <v>0.2281</v>
      </c>
    </row>
    <row r="292" spans="1:14" x14ac:dyDescent="0.35">
      <c r="A292" s="11">
        <v>311</v>
      </c>
      <c r="B292" s="5" t="s">
        <v>190</v>
      </c>
      <c r="C292" s="5" t="s">
        <v>343</v>
      </c>
      <c r="D292" s="189" t="s">
        <v>627</v>
      </c>
      <c r="E292" s="205">
        <v>157</v>
      </c>
      <c r="F292" s="211">
        <v>0.33660000000000001</v>
      </c>
      <c r="G292" s="80">
        <v>85</v>
      </c>
      <c r="H292" s="201">
        <v>0.374</v>
      </c>
      <c r="I292" s="209"/>
      <c r="J292" s="212"/>
      <c r="K292" s="80">
        <v>94</v>
      </c>
      <c r="L292" s="201">
        <v>0.33660000000000001</v>
      </c>
      <c r="M292" s="10">
        <v>4</v>
      </c>
      <c r="N292" s="227">
        <v>1.21E-2</v>
      </c>
    </row>
    <row r="293" spans="1:14" x14ac:dyDescent="0.35">
      <c r="A293" s="11">
        <v>312</v>
      </c>
      <c r="B293" s="5" t="s">
        <v>190</v>
      </c>
      <c r="C293" s="5" t="s">
        <v>175</v>
      </c>
      <c r="D293" s="189" t="s">
        <v>204</v>
      </c>
      <c r="E293" s="205">
        <v>200</v>
      </c>
      <c r="F293" s="211">
        <v>0.95040000000000002</v>
      </c>
      <c r="G293" s="80">
        <v>240</v>
      </c>
      <c r="H293" s="201">
        <v>1.056</v>
      </c>
      <c r="I293" s="209"/>
      <c r="J293" s="212"/>
      <c r="K293" s="80">
        <v>266</v>
      </c>
      <c r="L293" s="201">
        <v>0.95040000000000002</v>
      </c>
      <c r="M293" s="10">
        <v>6</v>
      </c>
      <c r="N293" s="227">
        <v>0.118865</v>
      </c>
    </row>
    <row r="294" spans="1:14" x14ac:dyDescent="0.35">
      <c r="A294" s="11">
        <v>313</v>
      </c>
      <c r="B294" s="5" t="s">
        <v>188</v>
      </c>
      <c r="C294" s="5" t="s">
        <v>343</v>
      </c>
      <c r="D294" s="189" t="s">
        <v>628</v>
      </c>
      <c r="E294" s="205">
        <v>200</v>
      </c>
      <c r="F294" s="211">
        <v>0.91439999999999999</v>
      </c>
      <c r="G294" s="80">
        <v>231</v>
      </c>
      <c r="H294" s="201">
        <v>1.016</v>
      </c>
      <c r="I294" s="209"/>
      <c r="J294" s="212"/>
      <c r="K294" s="80">
        <v>262</v>
      </c>
      <c r="L294" s="201">
        <v>0.91439999999999999</v>
      </c>
      <c r="M294" s="10">
        <v>8</v>
      </c>
      <c r="N294" s="227">
        <v>6.5460000000000004E-2</v>
      </c>
    </row>
    <row r="295" spans="1:14" x14ac:dyDescent="0.35">
      <c r="A295" s="11">
        <v>314</v>
      </c>
      <c r="B295" s="5" t="s">
        <v>222</v>
      </c>
      <c r="C295" s="5" t="s">
        <v>356</v>
      </c>
      <c r="D295" s="189" t="s">
        <v>629</v>
      </c>
      <c r="E295" s="205">
        <v>200</v>
      </c>
      <c r="F295" s="211">
        <v>1.9178999999999999</v>
      </c>
      <c r="G295" s="80">
        <v>352</v>
      </c>
      <c r="H295" s="201">
        <v>2.1309999999999998</v>
      </c>
      <c r="I295" s="209"/>
      <c r="J295" s="212"/>
      <c r="K295" s="80">
        <v>389</v>
      </c>
      <c r="L295" s="201">
        <v>1.9178999999999999</v>
      </c>
      <c r="M295" s="10">
        <v>26</v>
      </c>
      <c r="N295" s="227">
        <v>0.76899890000000004</v>
      </c>
    </row>
    <row r="296" spans="1:14" x14ac:dyDescent="0.35">
      <c r="A296" s="11">
        <v>315</v>
      </c>
      <c r="B296" s="5" t="s">
        <v>181</v>
      </c>
      <c r="C296" s="5" t="s">
        <v>356</v>
      </c>
      <c r="D296" s="189" t="s">
        <v>630</v>
      </c>
      <c r="E296" s="205">
        <v>200</v>
      </c>
      <c r="F296" s="211">
        <v>1.5561</v>
      </c>
      <c r="G296" s="80">
        <v>393</v>
      </c>
      <c r="H296" s="201">
        <v>1.7290000000000001</v>
      </c>
      <c r="I296" s="209"/>
      <c r="J296" s="212"/>
      <c r="K296" s="80">
        <v>409</v>
      </c>
      <c r="L296" s="201">
        <v>1.5561</v>
      </c>
      <c r="M296" s="10">
        <v>31</v>
      </c>
      <c r="N296" s="227">
        <v>0.341225</v>
      </c>
    </row>
    <row r="297" spans="1:14" x14ac:dyDescent="0.35">
      <c r="A297" s="11">
        <v>316</v>
      </c>
      <c r="B297" s="5" t="s">
        <v>181</v>
      </c>
      <c r="C297" s="5" t="s">
        <v>356</v>
      </c>
      <c r="D297" s="189" t="s">
        <v>631</v>
      </c>
      <c r="E297" s="205">
        <v>200</v>
      </c>
      <c r="F297" s="211">
        <v>1.9521000000000002</v>
      </c>
      <c r="G297" s="80">
        <v>493</v>
      </c>
      <c r="H297" s="201">
        <v>2.169</v>
      </c>
      <c r="I297" s="209"/>
      <c r="J297" s="212"/>
      <c r="K297" s="80">
        <v>519</v>
      </c>
      <c r="L297" s="201">
        <v>1.9521000000000002</v>
      </c>
      <c r="M297" s="10">
        <v>34</v>
      </c>
      <c r="N297" s="227">
        <v>0.96920019999999996</v>
      </c>
    </row>
    <row r="298" spans="1:14" x14ac:dyDescent="0.35">
      <c r="A298" s="11">
        <v>317</v>
      </c>
      <c r="B298" s="5" t="s">
        <v>181</v>
      </c>
      <c r="C298" s="5" t="s">
        <v>356</v>
      </c>
      <c r="D298" s="189" t="s">
        <v>632</v>
      </c>
      <c r="E298" s="205">
        <v>200</v>
      </c>
      <c r="F298" s="211">
        <v>8.64</v>
      </c>
      <c r="G298" s="80">
        <v>311</v>
      </c>
      <c r="H298" s="201">
        <v>9.6</v>
      </c>
      <c r="I298" s="209"/>
      <c r="J298" s="212"/>
      <c r="K298" s="80">
        <v>337</v>
      </c>
      <c r="L298" s="201">
        <v>8.64</v>
      </c>
      <c r="M298" s="10">
        <v>17</v>
      </c>
      <c r="N298" s="227">
        <v>0.20838760000000001</v>
      </c>
    </row>
    <row r="299" spans="1:14" x14ac:dyDescent="0.35">
      <c r="A299" s="11">
        <v>318</v>
      </c>
      <c r="B299" s="5" t="s">
        <v>188</v>
      </c>
      <c r="C299" s="5" t="s">
        <v>343</v>
      </c>
      <c r="D299" s="189" t="s">
        <v>633</v>
      </c>
      <c r="E299" s="205">
        <v>200</v>
      </c>
      <c r="F299" s="211">
        <v>0.83160000000000001</v>
      </c>
      <c r="G299" s="80">
        <v>210</v>
      </c>
      <c r="H299" s="201">
        <v>0.92400000000000004</v>
      </c>
      <c r="I299" s="209"/>
      <c r="J299" s="212"/>
      <c r="K299" s="80">
        <v>229</v>
      </c>
      <c r="L299" s="201">
        <v>0.83160000000000001</v>
      </c>
      <c r="M299" s="10">
        <v>5</v>
      </c>
      <c r="N299" s="227">
        <v>0.34402539999999998</v>
      </c>
    </row>
    <row r="300" spans="1:14" x14ac:dyDescent="0.35">
      <c r="A300" s="11">
        <v>319</v>
      </c>
      <c r="B300" s="5" t="s">
        <v>184</v>
      </c>
      <c r="C300" s="5" t="s">
        <v>175</v>
      </c>
      <c r="D300" s="189" t="s">
        <v>634</v>
      </c>
      <c r="E300" s="205">
        <v>200</v>
      </c>
      <c r="F300" s="211">
        <v>0.9819</v>
      </c>
      <c r="G300" s="80">
        <v>248</v>
      </c>
      <c r="H300" s="201">
        <v>1.091</v>
      </c>
      <c r="I300" s="209"/>
      <c r="J300" s="212"/>
      <c r="K300" s="80">
        <v>275</v>
      </c>
      <c r="L300" s="201">
        <v>0.9819</v>
      </c>
      <c r="M300" s="10">
        <v>17</v>
      </c>
      <c r="N300" s="227">
        <v>0.45976489999999998</v>
      </c>
    </row>
    <row r="301" spans="1:14" x14ac:dyDescent="0.35">
      <c r="A301" s="11">
        <v>320</v>
      </c>
      <c r="B301" s="5" t="s">
        <v>314</v>
      </c>
      <c r="C301" s="5" t="s">
        <v>340</v>
      </c>
      <c r="D301" s="189" t="s">
        <v>635</v>
      </c>
      <c r="E301" s="205">
        <v>163</v>
      </c>
      <c r="F301" s="211">
        <v>0.40950000000000003</v>
      </c>
      <c r="G301" s="80">
        <v>81</v>
      </c>
      <c r="H301" s="201">
        <v>0.45500000000000002</v>
      </c>
      <c r="I301" s="209"/>
      <c r="J301" s="212"/>
      <c r="K301" s="80">
        <v>90</v>
      </c>
      <c r="L301" s="201">
        <v>0.40950000000000003</v>
      </c>
      <c r="M301" s="10">
        <v>3</v>
      </c>
      <c r="N301" s="227">
        <v>1.345E-2</v>
      </c>
    </row>
    <row r="302" spans="1:14" x14ac:dyDescent="0.35">
      <c r="A302" s="11">
        <v>321</v>
      </c>
      <c r="B302" s="5" t="s">
        <v>174</v>
      </c>
      <c r="C302" s="5" t="s">
        <v>343</v>
      </c>
      <c r="D302" s="189" t="s">
        <v>636</v>
      </c>
      <c r="E302" s="205">
        <v>200</v>
      </c>
      <c r="F302" s="211">
        <v>1.4733000000000001</v>
      </c>
      <c r="G302" s="80">
        <v>372</v>
      </c>
      <c r="H302" s="201">
        <v>1.637</v>
      </c>
      <c r="I302" s="209"/>
      <c r="J302" s="212"/>
      <c r="K302" s="80">
        <v>416</v>
      </c>
      <c r="L302" s="201">
        <v>1.4733000000000001</v>
      </c>
      <c r="M302" s="10">
        <v>34</v>
      </c>
      <c r="N302" s="227">
        <v>0.70622430000000003</v>
      </c>
    </row>
    <row r="303" spans="1:14" x14ac:dyDescent="0.35">
      <c r="A303" s="11">
        <v>322</v>
      </c>
      <c r="B303" s="5" t="s">
        <v>188</v>
      </c>
      <c r="C303" s="5" t="s">
        <v>343</v>
      </c>
      <c r="D303" s="189" t="s">
        <v>637</v>
      </c>
      <c r="E303" s="205">
        <v>200</v>
      </c>
      <c r="F303" s="211">
        <v>1.1286</v>
      </c>
      <c r="G303" s="80">
        <v>285</v>
      </c>
      <c r="H303" s="201">
        <v>1.254</v>
      </c>
      <c r="I303" s="209"/>
      <c r="J303" s="212"/>
      <c r="K303" s="80">
        <v>306</v>
      </c>
      <c r="L303" s="201">
        <v>1.1286</v>
      </c>
      <c r="M303" s="10">
        <v>14</v>
      </c>
      <c r="N303" s="227">
        <v>0.49636580000000002</v>
      </c>
    </row>
    <row r="304" spans="1:14" x14ac:dyDescent="0.35">
      <c r="A304" s="11">
        <v>323</v>
      </c>
      <c r="B304" s="5" t="s">
        <v>174</v>
      </c>
      <c r="C304" s="5" t="s">
        <v>343</v>
      </c>
      <c r="D304" s="189" t="s">
        <v>638</v>
      </c>
      <c r="E304" s="205">
        <v>200</v>
      </c>
      <c r="F304" s="211">
        <v>0.80010000000000003</v>
      </c>
      <c r="G304" s="80">
        <v>202</v>
      </c>
      <c r="H304" s="201">
        <v>0.88900000000000001</v>
      </c>
      <c r="I304" s="209"/>
      <c r="J304" s="212"/>
      <c r="K304" s="80">
        <v>204</v>
      </c>
      <c r="L304" s="201">
        <v>0.80010000000000003</v>
      </c>
      <c r="M304" s="10">
        <v>9</v>
      </c>
      <c r="N304" s="227">
        <v>0.1196</v>
      </c>
    </row>
    <row r="305" spans="1:14" x14ac:dyDescent="0.35">
      <c r="A305" s="11">
        <v>324</v>
      </c>
      <c r="B305" s="5" t="s">
        <v>222</v>
      </c>
      <c r="C305" s="5" t="s">
        <v>175</v>
      </c>
      <c r="D305" s="189" t="s">
        <v>234</v>
      </c>
      <c r="E305" s="205">
        <v>176</v>
      </c>
      <c r="F305" s="211">
        <v>0.56340000000000001</v>
      </c>
      <c r="G305" s="80">
        <v>130</v>
      </c>
      <c r="H305" s="201">
        <v>0.626</v>
      </c>
      <c r="I305" s="209"/>
      <c r="J305" s="212"/>
      <c r="K305" s="80">
        <v>150</v>
      </c>
      <c r="L305" s="201">
        <v>0.56340000000000001</v>
      </c>
      <c r="M305" s="10">
        <v>16</v>
      </c>
      <c r="N305" s="227">
        <v>0.95216049999999997</v>
      </c>
    </row>
    <row r="306" spans="1:14" x14ac:dyDescent="0.35">
      <c r="A306" s="11">
        <v>325</v>
      </c>
      <c r="B306" s="5" t="s">
        <v>312</v>
      </c>
      <c r="C306" s="5" t="s">
        <v>175</v>
      </c>
      <c r="D306" s="189" t="s">
        <v>639</v>
      </c>
      <c r="E306" s="205">
        <v>200</v>
      </c>
      <c r="F306" s="211">
        <v>1.7757000000000001</v>
      </c>
      <c r="G306" s="80">
        <v>394</v>
      </c>
      <c r="H306" s="201">
        <v>1.9730000000000001</v>
      </c>
      <c r="I306" s="209"/>
      <c r="J306" s="212"/>
      <c r="K306" s="80">
        <v>402</v>
      </c>
      <c r="L306" s="201">
        <v>1.7757000000000001</v>
      </c>
      <c r="M306" s="10">
        <v>18</v>
      </c>
      <c r="N306" s="227">
        <v>0.76</v>
      </c>
    </row>
    <row r="307" spans="1:14" x14ac:dyDescent="0.35">
      <c r="A307" s="11">
        <v>326</v>
      </c>
      <c r="B307" s="5" t="s">
        <v>184</v>
      </c>
      <c r="C307" s="5" t="s">
        <v>343</v>
      </c>
      <c r="D307" s="189" t="s">
        <v>640</v>
      </c>
      <c r="E307" s="205">
        <v>187</v>
      </c>
      <c r="F307" s="211">
        <v>0.62549999999999994</v>
      </c>
      <c r="G307" s="80">
        <v>158</v>
      </c>
      <c r="H307" s="201">
        <v>0.69499999999999995</v>
      </c>
      <c r="I307" s="209"/>
      <c r="J307" s="212"/>
      <c r="K307" s="80">
        <v>172</v>
      </c>
      <c r="L307" s="201">
        <v>0.62549999999999994</v>
      </c>
      <c r="M307" s="10">
        <v>7</v>
      </c>
      <c r="N307" s="227">
        <v>0.10123</v>
      </c>
    </row>
    <row r="308" spans="1:14" x14ac:dyDescent="0.35">
      <c r="A308" s="11">
        <v>327</v>
      </c>
      <c r="B308" s="5" t="s">
        <v>314</v>
      </c>
      <c r="C308" s="5" t="s">
        <v>356</v>
      </c>
      <c r="D308" s="189" t="s">
        <v>641</v>
      </c>
      <c r="E308" s="205">
        <v>200</v>
      </c>
      <c r="F308" s="211">
        <v>0.78029999999999999</v>
      </c>
      <c r="G308" s="80">
        <v>197</v>
      </c>
      <c r="H308" s="201">
        <v>0.86699999999999999</v>
      </c>
      <c r="I308" s="209"/>
      <c r="J308" s="212"/>
      <c r="K308" s="80">
        <v>204</v>
      </c>
      <c r="L308" s="201">
        <v>0.78029999999999999</v>
      </c>
      <c r="M308" s="10">
        <v>12</v>
      </c>
      <c r="N308" s="227">
        <v>0.23460020000000001</v>
      </c>
    </row>
    <row r="309" spans="1:14" x14ac:dyDescent="0.35">
      <c r="A309" s="11">
        <v>328</v>
      </c>
      <c r="B309" s="5" t="s">
        <v>181</v>
      </c>
      <c r="C309" s="5" t="s">
        <v>356</v>
      </c>
      <c r="D309" s="189" t="s">
        <v>642</v>
      </c>
      <c r="E309" s="205">
        <v>200</v>
      </c>
      <c r="F309" s="211">
        <v>2.214</v>
      </c>
      <c r="G309" s="80">
        <v>559</v>
      </c>
      <c r="H309" s="201">
        <v>2.46</v>
      </c>
      <c r="I309" s="209"/>
      <c r="J309" s="212"/>
      <c r="K309" s="80">
        <v>594</v>
      </c>
      <c r="L309" s="201">
        <v>2.214</v>
      </c>
      <c r="M309" s="10">
        <v>40</v>
      </c>
      <c r="N309" s="227">
        <v>1.0261</v>
      </c>
    </row>
    <row r="310" spans="1:14" x14ac:dyDescent="0.35">
      <c r="A310" s="11">
        <v>329</v>
      </c>
      <c r="B310" s="5" t="s">
        <v>314</v>
      </c>
      <c r="C310" s="5" t="s">
        <v>340</v>
      </c>
      <c r="D310" s="189" t="s">
        <v>643</v>
      </c>
      <c r="E310" s="205">
        <v>200</v>
      </c>
      <c r="F310" s="211">
        <v>2.3858999999999999</v>
      </c>
      <c r="G310" s="80">
        <v>203</v>
      </c>
      <c r="H310" s="201">
        <v>2.6509999999999998</v>
      </c>
      <c r="I310" s="209"/>
      <c r="J310" s="212"/>
      <c r="K310" s="80">
        <v>216</v>
      </c>
      <c r="L310" s="201">
        <v>2.3858999999999999</v>
      </c>
      <c r="M310" s="10">
        <v>7</v>
      </c>
      <c r="N310" s="227">
        <v>0.36604999999999999</v>
      </c>
    </row>
    <row r="311" spans="1:14" x14ac:dyDescent="0.35">
      <c r="A311" s="11">
        <v>330</v>
      </c>
      <c r="B311" s="5" t="s">
        <v>181</v>
      </c>
      <c r="C311" s="5" t="s">
        <v>356</v>
      </c>
      <c r="D311" s="189" t="s">
        <v>644</v>
      </c>
      <c r="E311" s="205">
        <v>200</v>
      </c>
      <c r="F311" s="211">
        <v>2.1105</v>
      </c>
      <c r="G311" s="80">
        <v>533</v>
      </c>
      <c r="H311" s="201">
        <v>2.3450000000000002</v>
      </c>
      <c r="I311" s="209"/>
      <c r="J311" s="212"/>
      <c r="K311" s="80">
        <v>563</v>
      </c>
      <c r="L311" s="201">
        <v>2.1105</v>
      </c>
      <c r="M311" s="10">
        <v>34</v>
      </c>
      <c r="N311" s="227">
        <v>0.50149999999999995</v>
      </c>
    </row>
    <row r="312" spans="1:14" x14ac:dyDescent="0.35">
      <c r="A312" s="11">
        <v>331</v>
      </c>
      <c r="B312" s="5" t="s">
        <v>314</v>
      </c>
      <c r="C312" s="5" t="s">
        <v>340</v>
      </c>
      <c r="D312" s="189" t="s">
        <v>645</v>
      </c>
      <c r="E312" s="205">
        <v>195</v>
      </c>
      <c r="F312" s="211">
        <v>0.54900000000000004</v>
      </c>
      <c r="G312" s="80">
        <v>127</v>
      </c>
      <c r="H312" s="201">
        <v>0.61</v>
      </c>
      <c r="I312" s="209"/>
      <c r="J312" s="212"/>
      <c r="K312" s="80">
        <v>142</v>
      </c>
      <c r="L312" s="201">
        <v>0.54900000000000004</v>
      </c>
      <c r="M312" s="10">
        <v>8</v>
      </c>
      <c r="N312" s="227">
        <v>0.57265359999999998</v>
      </c>
    </row>
    <row r="313" spans="1:14" x14ac:dyDescent="0.35">
      <c r="A313" s="11">
        <v>332</v>
      </c>
      <c r="B313" s="5" t="s">
        <v>181</v>
      </c>
      <c r="C313" s="5" t="s">
        <v>356</v>
      </c>
      <c r="D313" s="189" t="s">
        <v>646</v>
      </c>
      <c r="E313" s="205">
        <v>200</v>
      </c>
      <c r="F313" s="211">
        <v>2.4318</v>
      </c>
      <c r="G313" s="80">
        <v>614</v>
      </c>
      <c r="H313" s="201">
        <v>2.702</v>
      </c>
      <c r="I313" s="209"/>
      <c r="J313" s="212"/>
      <c r="K313" s="80">
        <v>645</v>
      </c>
      <c r="L313" s="201">
        <v>2.4318</v>
      </c>
      <c r="M313" s="10">
        <v>35</v>
      </c>
      <c r="N313" s="227">
        <v>0.95582370000000005</v>
      </c>
    </row>
    <row r="314" spans="1:14" x14ac:dyDescent="0.35">
      <c r="A314" s="11">
        <v>333</v>
      </c>
      <c r="B314" s="5" t="s">
        <v>314</v>
      </c>
      <c r="C314" s="5" t="s">
        <v>340</v>
      </c>
      <c r="D314" s="189" t="s">
        <v>647</v>
      </c>
      <c r="E314" s="205">
        <v>200</v>
      </c>
      <c r="F314" s="211">
        <v>1.6298999999999999</v>
      </c>
      <c r="G314" s="80">
        <v>258</v>
      </c>
      <c r="H314" s="201">
        <v>1.8109999999999999</v>
      </c>
      <c r="I314" s="209"/>
      <c r="J314" s="212"/>
      <c r="K314" s="80">
        <v>256</v>
      </c>
      <c r="L314" s="201">
        <v>1.6298999999999999</v>
      </c>
      <c r="M314" s="10">
        <v>12</v>
      </c>
      <c r="N314" s="227">
        <v>0.78315000000000001</v>
      </c>
    </row>
    <row r="315" spans="1:14" x14ac:dyDescent="0.35">
      <c r="A315" s="11">
        <v>334</v>
      </c>
      <c r="B315" s="5" t="s">
        <v>314</v>
      </c>
      <c r="C315" s="5" t="s">
        <v>340</v>
      </c>
      <c r="D315" s="189" t="s">
        <v>648</v>
      </c>
      <c r="E315" s="205">
        <v>159</v>
      </c>
      <c r="F315" s="211">
        <v>0.91709999999999992</v>
      </c>
      <c r="G315" s="80">
        <v>83</v>
      </c>
      <c r="H315" s="201">
        <v>1.0189999999999999</v>
      </c>
      <c r="I315" s="209"/>
      <c r="J315" s="212"/>
      <c r="K315" s="80">
        <v>84</v>
      </c>
      <c r="L315" s="201">
        <v>0.91709999999999992</v>
      </c>
      <c r="M315" s="10">
        <v>6</v>
      </c>
      <c r="N315" s="227">
        <v>0.45860000000000001</v>
      </c>
    </row>
    <row r="316" spans="1:14" x14ac:dyDescent="0.35">
      <c r="A316" s="11">
        <v>335</v>
      </c>
      <c r="B316" s="5" t="s">
        <v>313</v>
      </c>
      <c r="C316" s="5" t="s">
        <v>356</v>
      </c>
      <c r="D316" s="189" t="s">
        <v>649</v>
      </c>
      <c r="E316" s="205">
        <v>200</v>
      </c>
      <c r="F316" s="211">
        <v>1.2789000000000001</v>
      </c>
      <c r="G316" s="80">
        <v>323</v>
      </c>
      <c r="H316" s="201">
        <v>1.421</v>
      </c>
      <c r="I316" s="209"/>
      <c r="J316" s="212"/>
      <c r="K316" s="80">
        <v>319</v>
      </c>
      <c r="L316" s="201">
        <v>1.2789000000000001</v>
      </c>
      <c r="M316" s="10">
        <v>17</v>
      </c>
      <c r="N316" s="227">
        <v>0.17302439999999999</v>
      </c>
    </row>
    <row r="317" spans="1:14" x14ac:dyDescent="0.35">
      <c r="A317" s="11">
        <v>336</v>
      </c>
      <c r="B317" s="5" t="s">
        <v>314</v>
      </c>
      <c r="C317" s="5" t="s">
        <v>340</v>
      </c>
      <c r="D317" s="189" t="s">
        <v>650</v>
      </c>
      <c r="E317" s="205">
        <v>200</v>
      </c>
      <c r="F317" s="211">
        <v>0.7974</v>
      </c>
      <c r="G317" s="80">
        <v>158</v>
      </c>
      <c r="H317" s="201">
        <v>0.88600000000000001</v>
      </c>
      <c r="I317" s="209"/>
      <c r="J317" s="212"/>
      <c r="K317" s="80">
        <v>156</v>
      </c>
      <c r="L317" s="201">
        <v>0.7974</v>
      </c>
      <c r="M317" s="10">
        <v>6</v>
      </c>
      <c r="N317" s="227">
        <v>8.3500000000000005E-2</v>
      </c>
    </row>
    <row r="318" spans="1:14" x14ac:dyDescent="0.35">
      <c r="A318" s="11">
        <v>337</v>
      </c>
      <c r="B318" s="5" t="s">
        <v>190</v>
      </c>
      <c r="C318" s="5" t="s">
        <v>175</v>
      </c>
      <c r="D318" s="189" t="s">
        <v>206</v>
      </c>
      <c r="E318" s="205">
        <v>200</v>
      </c>
      <c r="F318" s="211">
        <v>1.0161</v>
      </c>
      <c r="G318" s="80">
        <v>256</v>
      </c>
      <c r="H318" s="201">
        <v>1.129</v>
      </c>
      <c r="I318" s="209"/>
      <c r="J318" s="212"/>
      <c r="K318" s="80">
        <v>264</v>
      </c>
      <c r="L318" s="201">
        <v>1.0161</v>
      </c>
      <c r="M318" s="10">
        <v>19</v>
      </c>
      <c r="N318" s="227">
        <v>1.0419499999999999</v>
      </c>
    </row>
    <row r="319" spans="1:14" x14ac:dyDescent="0.35">
      <c r="A319" s="11">
        <v>338</v>
      </c>
      <c r="B319" s="5" t="s">
        <v>188</v>
      </c>
      <c r="C319" s="5" t="s">
        <v>343</v>
      </c>
      <c r="D319" s="189" t="s">
        <v>651</v>
      </c>
      <c r="E319" s="205">
        <v>186</v>
      </c>
      <c r="F319" s="211">
        <v>0.53100000000000003</v>
      </c>
      <c r="G319" s="80">
        <v>134</v>
      </c>
      <c r="H319" s="201">
        <v>0.59</v>
      </c>
      <c r="I319" s="209"/>
      <c r="J319" s="212"/>
      <c r="K319" s="80">
        <v>150</v>
      </c>
      <c r="L319" s="201">
        <v>0.53100000000000003</v>
      </c>
      <c r="M319" s="10">
        <v>6</v>
      </c>
      <c r="N319" s="227">
        <v>4.265E-2</v>
      </c>
    </row>
    <row r="320" spans="1:14" x14ac:dyDescent="0.35">
      <c r="A320" s="11">
        <v>339</v>
      </c>
      <c r="B320" s="5" t="s">
        <v>181</v>
      </c>
      <c r="C320" s="5" t="s">
        <v>356</v>
      </c>
      <c r="D320" s="189" t="s">
        <v>652</v>
      </c>
      <c r="E320" s="205">
        <v>200</v>
      </c>
      <c r="F320" s="211">
        <v>1.881</v>
      </c>
      <c r="G320" s="80">
        <v>475</v>
      </c>
      <c r="H320" s="201">
        <v>2.09</v>
      </c>
      <c r="I320" s="209"/>
      <c r="J320" s="212"/>
      <c r="K320" s="80">
        <v>483</v>
      </c>
      <c r="L320" s="201">
        <v>1.881</v>
      </c>
      <c r="M320" s="10">
        <v>33</v>
      </c>
      <c r="N320" s="227">
        <v>0.84457000000000004</v>
      </c>
    </row>
    <row r="321" spans="1:14" x14ac:dyDescent="0.35">
      <c r="A321" s="11">
        <v>340</v>
      </c>
      <c r="B321" s="5" t="s">
        <v>222</v>
      </c>
      <c r="C321" s="5" t="s">
        <v>343</v>
      </c>
      <c r="D321" s="189" t="s">
        <v>653</v>
      </c>
      <c r="E321" s="205">
        <v>105</v>
      </c>
      <c r="F321" s="211">
        <v>4.5000000000000005E-2</v>
      </c>
      <c r="G321" s="80">
        <v>9</v>
      </c>
      <c r="H321" s="201">
        <v>0.05</v>
      </c>
      <c r="I321" s="209"/>
      <c r="J321" s="212"/>
      <c r="K321" s="80">
        <v>17</v>
      </c>
      <c r="L321" s="201">
        <v>4.5000000000000005E-2</v>
      </c>
      <c r="M321" s="10">
        <v>0</v>
      </c>
      <c r="N321" s="227">
        <v>0</v>
      </c>
    </row>
    <row r="322" spans="1:14" x14ac:dyDescent="0.35">
      <c r="A322" s="11">
        <v>341</v>
      </c>
      <c r="B322" s="5" t="s">
        <v>222</v>
      </c>
      <c r="C322" s="5" t="s">
        <v>175</v>
      </c>
      <c r="D322" s="189" t="s">
        <v>229</v>
      </c>
      <c r="E322" s="205">
        <v>182</v>
      </c>
      <c r="F322" s="211">
        <v>0.53459999999999996</v>
      </c>
      <c r="G322" s="80">
        <v>135</v>
      </c>
      <c r="H322" s="201">
        <v>0.59399999999999997</v>
      </c>
      <c r="I322" s="209"/>
      <c r="J322" s="212"/>
      <c r="K322" s="80">
        <v>146</v>
      </c>
      <c r="L322" s="201">
        <v>0.53459999999999996</v>
      </c>
      <c r="M322" s="10">
        <v>5</v>
      </c>
      <c r="N322" s="227">
        <v>2.5309999999999999E-2</v>
      </c>
    </row>
    <row r="323" spans="1:14" x14ac:dyDescent="0.35">
      <c r="A323" s="11">
        <v>342</v>
      </c>
      <c r="B323" s="5" t="s">
        <v>222</v>
      </c>
      <c r="C323" s="5" t="s">
        <v>175</v>
      </c>
      <c r="D323" s="189" t="s">
        <v>231</v>
      </c>
      <c r="E323" s="205">
        <v>158</v>
      </c>
      <c r="F323" s="211">
        <v>0.56610000000000005</v>
      </c>
      <c r="G323" s="80">
        <v>143</v>
      </c>
      <c r="H323" s="201">
        <v>0.629</v>
      </c>
      <c r="I323" s="209"/>
      <c r="J323" s="212"/>
      <c r="K323" s="80">
        <v>160</v>
      </c>
      <c r="L323" s="201">
        <v>0.56610000000000005</v>
      </c>
      <c r="M323" s="10">
        <v>7</v>
      </c>
      <c r="N323" s="227">
        <v>7.7450000000000005E-2</v>
      </c>
    </row>
    <row r="324" spans="1:14" x14ac:dyDescent="0.35">
      <c r="A324" s="11">
        <v>343</v>
      </c>
      <c r="B324" s="5" t="s">
        <v>184</v>
      </c>
      <c r="C324" s="5" t="s">
        <v>343</v>
      </c>
      <c r="D324" s="189" t="s">
        <v>654</v>
      </c>
      <c r="E324" s="205">
        <v>110</v>
      </c>
      <c r="F324" s="211">
        <v>8.2799999999999999E-2</v>
      </c>
      <c r="G324" s="80">
        <v>21</v>
      </c>
      <c r="H324" s="201">
        <v>9.1999999999999998E-2</v>
      </c>
      <c r="I324" s="209"/>
      <c r="J324" s="212"/>
      <c r="K324" s="80">
        <v>32</v>
      </c>
      <c r="L324" s="201">
        <v>8.2799999999999999E-2</v>
      </c>
      <c r="M324" s="10">
        <v>2</v>
      </c>
      <c r="N324" s="227">
        <v>0.1</v>
      </c>
    </row>
    <row r="325" spans="1:14" x14ac:dyDescent="0.35">
      <c r="A325" s="11">
        <v>344</v>
      </c>
      <c r="B325" s="5" t="s">
        <v>184</v>
      </c>
      <c r="C325" s="5" t="s">
        <v>356</v>
      </c>
      <c r="D325" s="189" t="s">
        <v>655</v>
      </c>
      <c r="E325" s="205">
        <v>200</v>
      </c>
      <c r="F325" s="211">
        <v>0.83160000000000001</v>
      </c>
      <c r="G325" s="80">
        <v>210</v>
      </c>
      <c r="H325" s="201">
        <v>0.92400000000000004</v>
      </c>
      <c r="I325" s="209"/>
      <c r="J325" s="212"/>
      <c r="K325" s="80">
        <v>223</v>
      </c>
      <c r="L325" s="201">
        <v>0.83160000000000001</v>
      </c>
      <c r="M325" s="10">
        <v>16</v>
      </c>
      <c r="N325" s="227">
        <v>0.64943070000000003</v>
      </c>
    </row>
    <row r="326" spans="1:14" x14ac:dyDescent="0.35">
      <c r="A326" s="11">
        <v>345</v>
      </c>
      <c r="B326" s="5" t="s">
        <v>184</v>
      </c>
      <c r="C326" s="5" t="s">
        <v>356</v>
      </c>
      <c r="D326" s="189" t="s">
        <v>656</v>
      </c>
      <c r="E326" s="205">
        <v>200</v>
      </c>
      <c r="F326" s="211">
        <v>1.2159</v>
      </c>
      <c r="G326" s="80">
        <v>276</v>
      </c>
      <c r="H326" s="201">
        <v>1.351</v>
      </c>
      <c r="I326" s="209"/>
      <c r="J326" s="212"/>
      <c r="K326" s="80">
        <v>283</v>
      </c>
      <c r="L326" s="201">
        <v>1.2159</v>
      </c>
      <c r="M326" s="10">
        <v>21</v>
      </c>
      <c r="N326" s="227">
        <v>0.47651549999999998</v>
      </c>
    </row>
    <row r="327" spans="1:14" x14ac:dyDescent="0.35">
      <c r="A327" s="11">
        <v>346</v>
      </c>
      <c r="B327" s="5" t="s">
        <v>184</v>
      </c>
      <c r="C327" s="5" t="s">
        <v>175</v>
      </c>
      <c r="D327" s="189" t="s">
        <v>657</v>
      </c>
      <c r="E327" s="205">
        <v>148</v>
      </c>
      <c r="F327" s="211">
        <v>0.25739999999999996</v>
      </c>
      <c r="G327" s="80">
        <v>65</v>
      </c>
      <c r="H327" s="201">
        <v>0.28599999999999998</v>
      </c>
      <c r="I327" s="209"/>
      <c r="J327" s="212"/>
      <c r="K327" s="80">
        <v>69</v>
      </c>
      <c r="L327" s="201">
        <v>0.25739999999999996</v>
      </c>
      <c r="M327" s="10">
        <v>1</v>
      </c>
      <c r="N327" s="227">
        <v>9.75E-3</v>
      </c>
    </row>
    <row r="328" spans="1:14" x14ac:dyDescent="0.35">
      <c r="A328" s="11">
        <v>347</v>
      </c>
      <c r="B328" s="5" t="s">
        <v>190</v>
      </c>
      <c r="C328" s="5" t="s">
        <v>175</v>
      </c>
      <c r="D328" s="189" t="s">
        <v>658</v>
      </c>
      <c r="E328" s="205">
        <v>152</v>
      </c>
      <c r="F328" s="211">
        <v>0.432</v>
      </c>
      <c r="G328" s="80">
        <v>109</v>
      </c>
      <c r="H328" s="201">
        <v>0.48</v>
      </c>
      <c r="I328" s="209"/>
      <c r="J328" s="212"/>
      <c r="K328" s="80">
        <v>126</v>
      </c>
      <c r="L328" s="201">
        <v>0.432</v>
      </c>
      <c r="M328" s="10">
        <v>7</v>
      </c>
      <c r="N328" s="227">
        <v>0.26954909999999999</v>
      </c>
    </row>
    <row r="329" spans="1:14" x14ac:dyDescent="0.35">
      <c r="A329" s="11">
        <v>348</v>
      </c>
      <c r="B329" s="5" t="s">
        <v>213</v>
      </c>
      <c r="C329" s="5" t="s">
        <v>356</v>
      </c>
      <c r="D329" s="189" t="s">
        <v>659</v>
      </c>
      <c r="E329" s="205">
        <v>163</v>
      </c>
      <c r="F329" s="211">
        <v>0.38790000000000002</v>
      </c>
      <c r="G329" s="80">
        <v>98</v>
      </c>
      <c r="H329" s="201">
        <v>0.43099999999999999</v>
      </c>
      <c r="I329" s="209"/>
      <c r="J329" s="212"/>
      <c r="K329" s="80">
        <v>104</v>
      </c>
      <c r="L329" s="201">
        <v>0.38790000000000002</v>
      </c>
      <c r="M329" s="10">
        <v>3</v>
      </c>
      <c r="N329" s="227">
        <v>5.3E-3</v>
      </c>
    </row>
    <row r="330" spans="1:14" x14ac:dyDescent="0.35">
      <c r="A330" s="11">
        <v>349</v>
      </c>
      <c r="B330" s="5" t="s">
        <v>181</v>
      </c>
      <c r="C330" s="5" t="s">
        <v>356</v>
      </c>
      <c r="D330" s="189" t="s">
        <v>660</v>
      </c>
      <c r="E330" s="205">
        <v>200</v>
      </c>
      <c r="F330" s="211">
        <v>1.5723</v>
      </c>
      <c r="G330" s="80">
        <v>397</v>
      </c>
      <c r="H330" s="201">
        <v>1.7470000000000001</v>
      </c>
      <c r="I330" s="209"/>
      <c r="J330" s="212"/>
      <c r="K330" s="80">
        <v>392</v>
      </c>
      <c r="L330" s="201">
        <v>1.5723</v>
      </c>
      <c r="M330" s="10">
        <v>28</v>
      </c>
      <c r="N330" s="227">
        <v>0.84591939999999999</v>
      </c>
    </row>
    <row r="331" spans="1:14" x14ac:dyDescent="0.35">
      <c r="A331" s="11">
        <v>351</v>
      </c>
      <c r="B331" s="5" t="s">
        <v>179</v>
      </c>
      <c r="C331" s="5" t="s">
        <v>356</v>
      </c>
      <c r="D331" s="189" t="s">
        <v>662</v>
      </c>
      <c r="E331" s="205">
        <v>200</v>
      </c>
      <c r="F331" s="211">
        <v>2.3247000000000004</v>
      </c>
      <c r="G331" s="80">
        <v>587</v>
      </c>
      <c r="H331" s="201">
        <v>2.5830000000000002</v>
      </c>
      <c r="I331" s="209"/>
      <c r="J331" s="212"/>
      <c r="K331" s="80">
        <v>607</v>
      </c>
      <c r="L331" s="201">
        <v>2.3247000000000004</v>
      </c>
      <c r="M331" s="10">
        <v>38</v>
      </c>
      <c r="N331" s="227">
        <v>1.0117788999999999</v>
      </c>
    </row>
    <row r="332" spans="1:14" x14ac:dyDescent="0.35">
      <c r="A332" s="11">
        <v>352</v>
      </c>
      <c r="B332" s="5" t="s">
        <v>311</v>
      </c>
      <c r="C332" s="5" t="s">
        <v>340</v>
      </c>
      <c r="D332" s="189" t="s">
        <v>663</v>
      </c>
      <c r="E332" s="205">
        <v>200</v>
      </c>
      <c r="F332" s="211">
        <v>0.66149999999999998</v>
      </c>
      <c r="G332" s="80">
        <v>151</v>
      </c>
      <c r="H332" s="201">
        <v>0.73499999999999999</v>
      </c>
      <c r="I332" s="209"/>
      <c r="J332" s="212"/>
      <c r="K332" s="80">
        <v>153</v>
      </c>
      <c r="L332" s="201">
        <v>0.66149999999999998</v>
      </c>
      <c r="M332" s="10">
        <v>13</v>
      </c>
      <c r="N332" s="227">
        <v>9.5170000000000005E-2</v>
      </c>
    </row>
    <row r="333" spans="1:14" x14ac:dyDescent="0.35">
      <c r="A333" s="11">
        <v>353</v>
      </c>
      <c r="B333" s="5" t="s">
        <v>222</v>
      </c>
      <c r="C333" s="5" t="s">
        <v>175</v>
      </c>
      <c r="D333" s="189" t="s">
        <v>664</v>
      </c>
      <c r="E333" s="205">
        <v>162</v>
      </c>
      <c r="F333" s="211">
        <v>0.43919999999999998</v>
      </c>
      <c r="G333" s="80">
        <v>111</v>
      </c>
      <c r="H333" s="201">
        <v>0.48799999999999999</v>
      </c>
      <c r="I333" s="209"/>
      <c r="J333" s="212"/>
      <c r="K333" s="80">
        <v>122</v>
      </c>
      <c r="L333" s="201">
        <v>0.43919999999999998</v>
      </c>
      <c r="M333" s="10">
        <v>7</v>
      </c>
      <c r="N333" s="227">
        <v>0.2106365</v>
      </c>
    </row>
    <row r="334" spans="1:14" x14ac:dyDescent="0.35">
      <c r="A334" s="11">
        <v>354</v>
      </c>
      <c r="B334" s="5" t="s">
        <v>222</v>
      </c>
      <c r="C334" s="5" t="s">
        <v>175</v>
      </c>
      <c r="D334" s="189" t="s">
        <v>665</v>
      </c>
      <c r="E334" s="205">
        <v>137</v>
      </c>
      <c r="F334" s="211">
        <v>0.30060000000000003</v>
      </c>
      <c r="G334" s="80">
        <v>76</v>
      </c>
      <c r="H334" s="201">
        <v>0.33400000000000002</v>
      </c>
      <c r="I334" s="209"/>
      <c r="J334" s="212"/>
      <c r="K334" s="80">
        <v>86</v>
      </c>
      <c r="L334" s="201">
        <v>0.30060000000000003</v>
      </c>
      <c r="M334" s="10">
        <v>6</v>
      </c>
      <c r="N334" s="227">
        <v>0.18435000000000001</v>
      </c>
    </row>
    <row r="335" spans="1:14" x14ac:dyDescent="0.35">
      <c r="A335" s="11">
        <v>355</v>
      </c>
      <c r="B335" s="5" t="s">
        <v>311</v>
      </c>
      <c r="C335" s="5" t="s">
        <v>340</v>
      </c>
      <c r="D335" s="189" t="s">
        <v>666</v>
      </c>
      <c r="E335" s="205">
        <v>151</v>
      </c>
      <c r="F335" s="211">
        <v>0.24570000000000003</v>
      </c>
      <c r="G335" s="80">
        <v>62</v>
      </c>
      <c r="H335" s="201">
        <v>0.27300000000000002</v>
      </c>
      <c r="I335" s="209"/>
      <c r="J335" s="212"/>
      <c r="K335" s="80">
        <v>68</v>
      </c>
      <c r="L335" s="201">
        <v>0.24570000000000003</v>
      </c>
      <c r="M335" s="10">
        <v>2</v>
      </c>
      <c r="N335" s="227">
        <v>6.4999999999999997E-3</v>
      </c>
    </row>
    <row r="336" spans="1:14" x14ac:dyDescent="0.35">
      <c r="A336" s="11">
        <v>356</v>
      </c>
      <c r="B336" s="5" t="s">
        <v>179</v>
      </c>
      <c r="C336" s="5" t="s">
        <v>343</v>
      </c>
      <c r="D336" s="189" t="s">
        <v>667</v>
      </c>
      <c r="E336" s="205">
        <v>116</v>
      </c>
      <c r="F336" s="211">
        <v>0.1071</v>
      </c>
      <c r="G336" s="80">
        <v>27</v>
      </c>
      <c r="H336" s="201">
        <v>0.11899999999999999</v>
      </c>
      <c r="I336" s="209"/>
      <c r="J336" s="212"/>
      <c r="K336" s="80">
        <v>26</v>
      </c>
      <c r="L336" s="201">
        <v>0.1071</v>
      </c>
      <c r="M336" s="10">
        <v>0</v>
      </c>
      <c r="N336" s="227">
        <v>0</v>
      </c>
    </row>
    <row r="337" spans="1:14" x14ac:dyDescent="0.35">
      <c r="A337" s="11">
        <v>357</v>
      </c>
      <c r="B337" s="5" t="s">
        <v>179</v>
      </c>
      <c r="C337" s="5" t="s">
        <v>343</v>
      </c>
      <c r="D337" s="189" t="s">
        <v>668</v>
      </c>
      <c r="E337" s="205">
        <v>149</v>
      </c>
      <c r="F337" s="211">
        <v>0.26100000000000001</v>
      </c>
      <c r="G337" s="80">
        <v>66</v>
      </c>
      <c r="H337" s="201">
        <v>0.28999999999999998</v>
      </c>
      <c r="I337" s="209"/>
      <c r="J337" s="212"/>
      <c r="K337" s="80">
        <v>72</v>
      </c>
      <c r="L337" s="201">
        <v>0.26100000000000001</v>
      </c>
      <c r="M337" s="10">
        <v>2</v>
      </c>
      <c r="N337" s="227">
        <v>4.8550000000000003E-2</v>
      </c>
    </row>
    <row r="338" spans="1:14" x14ac:dyDescent="0.35">
      <c r="A338" s="11">
        <v>358</v>
      </c>
      <c r="B338" s="5" t="s">
        <v>222</v>
      </c>
      <c r="C338" s="5" t="s">
        <v>175</v>
      </c>
      <c r="D338" s="189" t="s">
        <v>669</v>
      </c>
      <c r="E338" s="205">
        <v>127</v>
      </c>
      <c r="F338" s="211">
        <v>0.30510000000000004</v>
      </c>
      <c r="G338" s="80">
        <v>77</v>
      </c>
      <c r="H338" s="201">
        <v>0.33900000000000002</v>
      </c>
      <c r="I338" s="209"/>
      <c r="J338" s="212"/>
      <c r="K338" s="80">
        <v>79</v>
      </c>
      <c r="L338" s="201">
        <v>0.30510000000000004</v>
      </c>
      <c r="M338" s="10">
        <v>7</v>
      </c>
      <c r="N338" s="227">
        <v>0.58650000000000002</v>
      </c>
    </row>
    <row r="339" spans="1:14" x14ac:dyDescent="0.35">
      <c r="A339" s="11">
        <v>359</v>
      </c>
      <c r="B339" s="5" t="s">
        <v>179</v>
      </c>
      <c r="C339" s="5" t="s">
        <v>343</v>
      </c>
      <c r="D339" s="189" t="s">
        <v>670</v>
      </c>
      <c r="E339" s="205">
        <v>139</v>
      </c>
      <c r="F339" s="211">
        <v>0.24570000000000003</v>
      </c>
      <c r="G339" s="80">
        <v>62</v>
      </c>
      <c r="H339" s="201">
        <v>0.27300000000000002</v>
      </c>
      <c r="I339" s="209"/>
      <c r="J339" s="212"/>
      <c r="K339" s="80">
        <v>66</v>
      </c>
      <c r="L339" s="201">
        <v>0.24570000000000003</v>
      </c>
      <c r="M339" s="10">
        <v>5</v>
      </c>
      <c r="N339" s="227">
        <v>2.9868100000000002E-2</v>
      </c>
    </row>
    <row r="340" spans="1:14" x14ac:dyDescent="0.35">
      <c r="A340" s="11">
        <v>360</v>
      </c>
      <c r="B340" s="5" t="s">
        <v>314</v>
      </c>
      <c r="C340" s="5" t="s">
        <v>175</v>
      </c>
      <c r="D340" s="189" t="s">
        <v>671</v>
      </c>
      <c r="E340" s="205">
        <v>113</v>
      </c>
      <c r="F340" s="211">
        <v>0.11520000000000001</v>
      </c>
      <c r="G340" s="80">
        <v>29</v>
      </c>
      <c r="H340" s="201">
        <v>0.128</v>
      </c>
      <c r="I340" s="209"/>
      <c r="J340" s="212"/>
      <c r="K340" s="80">
        <v>29</v>
      </c>
      <c r="L340" s="201">
        <v>0.11520000000000001</v>
      </c>
      <c r="M340" s="10">
        <v>0</v>
      </c>
      <c r="N340" s="227">
        <v>0</v>
      </c>
    </row>
    <row r="341" spans="1:14" x14ac:dyDescent="0.35">
      <c r="A341" s="11">
        <v>361</v>
      </c>
      <c r="B341" s="5" t="s">
        <v>222</v>
      </c>
      <c r="C341" s="5" t="s">
        <v>175</v>
      </c>
      <c r="D341" s="189" t="s">
        <v>223</v>
      </c>
      <c r="E341" s="205">
        <v>200</v>
      </c>
      <c r="F341" s="211">
        <v>0.70110000000000006</v>
      </c>
      <c r="G341" s="80">
        <v>177</v>
      </c>
      <c r="H341" s="201">
        <v>0.77900000000000003</v>
      </c>
      <c r="I341" s="209"/>
      <c r="J341" s="212"/>
      <c r="K341" s="80">
        <v>183</v>
      </c>
      <c r="L341" s="201">
        <v>0.70110000000000006</v>
      </c>
      <c r="M341" s="10">
        <v>6</v>
      </c>
      <c r="N341" s="227">
        <v>0.1195</v>
      </c>
    </row>
    <row r="342" spans="1:14" x14ac:dyDescent="0.35">
      <c r="A342" s="11">
        <v>362</v>
      </c>
      <c r="B342" s="5" t="s">
        <v>188</v>
      </c>
      <c r="C342" s="5" t="s">
        <v>343</v>
      </c>
      <c r="D342" s="189" t="s">
        <v>672</v>
      </c>
      <c r="E342" s="205">
        <v>199</v>
      </c>
      <c r="F342" s="211">
        <v>0.84330000000000005</v>
      </c>
      <c r="G342" s="80">
        <v>213</v>
      </c>
      <c r="H342" s="201">
        <v>0.93700000000000006</v>
      </c>
      <c r="I342" s="209"/>
      <c r="J342" s="212"/>
      <c r="K342" s="80">
        <v>241</v>
      </c>
      <c r="L342" s="201">
        <v>0.84330000000000005</v>
      </c>
      <c r="M342" s="10">
        <v>11</v>
      </c>
      <c r="N342" s="227">
        <v>0.24779999999999999</v>
      </c>
    </row>
    <row r="343" spans="1:14" x14ac:dyDescent="0.35">
      <c r="A343" s="11">
        <v>363</v>
      </c>
      <c r="B343" s="5" t="s">
        <v>188</v>
      </c>
      <c r="C343" s="5" t="s">
        <v>343</v>
      </c>
      <c r="D343" s="189" t="s">
        <v>673</v>
      </c>
      <c r="E343" s="205">
        <v>200</v>
      </c>
      <c r="F343" s="211">
        <v>0.85949999999999993</v>
      </c>
      <c r="G343" s="80">
        <v>217</v>
      </c>
      <c r="H343" s="201">
        <v>0.95499999999999996</v>
      </c>
      <c r="I343" s="209"/>
      <c r="J343" s="212"/>
      <c r="K343" s="80">
        <v>234</v>
      </c>
      <c r="L343" s="201">
        <v>0.85949999999999993</v>
      </c>
      <c r="M343" s="10">
        <v>14</v>
      </c>
      <c r="N343" s="227">
        <v>0.59219390000000005</v>
      </c>
    </row>
    <row r="344" spans="1:14" x14ac:dyDescent="0.35">
      <c r="A344" s="11">
        <v>364</v>
      </c>
      <c r="B344" s="5" t="s">
        <v>311</v>
      </c>
      <c r="C344" s="5" t="s">
        <v>340</v>
      </c>
      <c r="D344" s="189" t="s">
        <v>674</v>
      </c>
      <c r="E344" s="205">
        <v>200</v>
      </c>
      <c r="F344" s="211">
        <v>1.0233000000000001</v>
      </c>
      <c r="G344" s="80">
        <v>182</v>
      </c>
      <c r="H344" s="201">
        <v>1.137</v>
      </c>
      <c r="I344" s="209"/>
      <c r="J344" s="212"/>
      <c r="K344" s="80">
        <v>183</v>
      </c>
      <c r="L344" s="201">
        <v>1.0233000000000001</v>
      </c>
      <c r="M344" s="10">
        <v>10</v>
      </c>
      <c r="N344" s="227">
        <v>0.22353580000000001</v>
      </c>
    </row>
    <row r="345" spans="1:14" x14ac:dyDescent="0.35">
      <c r="A345" s="11">
        <v>365</v>
      </c>
      <c r="B345" s="5" t="s">
        <v>313</v>
      </c>
      <c r="C345" s="5" t="s">
        <v>356</v>
      </c>
      <c r="D345" s="189" t="s">
        <v>675</v>
      </c>
      <c r="E345" s="205">
        <v>178</v>
      </c>
      <c r="F345" s="211">
        <v>0.52290000000000003</v>
      </c>
      <c r="G345" s="80">
        <v>123</v>
      </c>
      <c r="H345" s="201">
        <v>0.58099999999999996</v>
      </c>
      <c r="I345" s="209"/>
      <c r="J345" s="212"/>
      <c r="K345" s="80">
        <v>117</v>
      </c>
      <c r="L345" s="201">
        <v>0.52290000000000003</v>
      </c>
      <c r="M345" s="10">
        <v>9</v>
      </c>
      <c r="N345" s="227">
        <v>0.3286</v>
      </c>
    </row>
    <row r="346" spans="1:14" x14ac:dyDescent="0.35">
      <c r="A346" s="11">
        <v>366</v>
      </c>
      <c r="B346" s="5" t="s">
        <v>311</v>
      </c>
      <c r="C346" s="5" t="s">
        <v>340</v>
      </c>
      <c r="D346" s="189" t="s">
        <v>676</v>
      </c>
      <c r="E346" s="205">
        <v>183</v>
      </c>
      <c r="F346" s="211">
        <v>0.41220000000000001</v>
      </c>
      <c r="G346" s="80">
        <v>104</v>
      </c>
      <c r="H346" s="201">
        <v>0.45800000000000002</v>
      </c>
      <c r="I346" s="209"/>
      <c r="J346" s="212"/>
      <c r="K346" s="80">
        <v>100</v>
      </c>
      <c r="L346" s="201">
        <v>0.41220000000000001</v>
      </c>
      <c r="M346" s="10">
        <v>5</v>
      </c>
      <c r="N346" s="227">
        <v>4.5118800000000001E-2</v>
      </c>
    </row>
    <row r="347" spans="1:14" x14ac:dyDescent="0.35">
      <c r="A347" s="11">
        <v>367</v>
      </c>
      <c r="B347" s="5" t="s">
        <v>315</v>
      </c>
      <c r="C347" s="5" t="s">
        <v>175</v>
      </c>
      <c r="D347" s="189" t="s">
        <v>677</v>
      </c>
      <c r="E347" s="205">
        <v>145</v>
      </c>
      <c r="F347" s="211">
        <v>0.38790000000000002</v>
      </c>
      <c r="G347" s="80">
        <v>98</v>
      </c>
      <c r="H347" s="201">
        <v>0.43099999999999999</v>
      </c>
      <c r="I347" s="209"/>
      <c r="J347" s="212"/>
      <c r="K347" s="80">
        <v>103</v>
      </c>
      <c r="L347" s="201">
        <v>0.38790000000000002</v>
      </c>
      <c r="M347" s="10">
        <v>5</v>
      </c>
      <c r="N347" s="227">
        <v>0.69330000000000003</v>
      </c>
    </row>
    <row r="348" spans="1:14" x14ac:dyDescent="0.35">
      <c r="A348" s="11">
        <v>368</v>
      </c>
      <c r="B348" s="5" t="s">
        <v>315</v>
      </c>
      <c r="C348" s="5" t="s">
        <v>356</v>
      </c>
      <c r="D348" s="189" t="s">
        <v>678</v>
      </c>
      <c r="E348" s="205">
        <v>138</v>
      </c>
      <c r="F348" s="211">
        <v>0.19800000000000001</v>
      </c>
      <c r="G348" s="80">
        <v>50</v>
      </c>
      <c r="H348" s="201">
        <v>0.22</v>
      </c>
      <c r="I348" s="209"/>
      <c r="J348" s="212"/>
      <c r="K348" s="80">
        <v>47</v>
      </c>
      <c r="L348" s="201">
        <v>0.19800000000000001</v>
      </c>
      <c r="M348" s="10">
        <v>3</v>
      </c>
      <c r="N348" s="227">
        <v>1.5900000000000001E-2</v>
      </c>
    </row>
    <row r="349" spans="1:14" x14ac:dyDescent="0.35">
      <c r="A349" s="11">
        <v>369</v>
      </c>
      <c r="B349" s="5" t="s">
        <v>311</v>
      </c>
      <c r="C349" s="5" t="s">
        <v>340</v>
      </c>
      <c r="D349" s="189" t="s">
        <v>679</v>
      </c>
      <c r="E349" s="205">
        <v>144</v>
      </c>
      <c r="F349" s="211">
        <v>0.2853</v>
      </c>
      <c r="G349" s="80">
        <v>72</v>
      </c>
      <c r="H349" s="201">
        <v>0.317</v>
      </c>
      <c r="I349" s="209"/>
      <c r="J349" s="212"/>
      <c r="K349" s="80">
        <v>78</v>
      </c>
      <c r="L349" s="201">
        <v>0.2853</v>
      </c>
      <c r="M349" s="10">
        <v>6</v>
      </c>
      <c r="N349" s="227">
        <v>5.3150299999999998E-2</v>
      </c>
    </row>
    <row r="350" spans="1:14" x14ac:dyDescent="0.35">
      <c r="A350" s="11">
        <v>370</v>
      </c>
      <c r="B350" s="5" t="s">
        <v>184</v>
      </c>
      <c r="C350" s="5" t="s">
        <v>343</v>
      </c>
      <c r="D350" s="189" t="s">
        <v>680</v>
      </c>
      <c r="E350" s="205">
        <v>134</v>
      </c>
      <c r="F350" s="211">
        <v>0.23400000000000001</v>
      </c>
      <c r="G350" s="80">
        <v>59</v>
      </c>
      <c r="H350" s="201">
        <v>0.26</v>
      </c>
      <c r="I350" s="209"/>
      <c r="J350" s="212"/>
      <c r="K350" s="80">
        <v>65</v>
      </c>
      <c r="L350" s="201">
        <v>0.23400000000000001</v>
      </c>
      <c r="M350" s="10">
        <v>3</v>
      </c>
      <c r="N350" s="227">
        <v>0.21149999999999999</v>
      </c>
    </row>
    <row r="351" spans="1:14" x14ac:dyDescent="0.35">
      <c r="A351" s="11">
        <v>371</v>
      </c>
      <c r="B351" s="5" t="s">
        <v>311</v>
      </c>
      <c r="C351" s="5" t="s">
        <v>340</v>
      </c>
      <c r="D351" s="189" t="s">
        <v>681</v>
      </c>
      <c r="E351" s="205">
        <v>144</v>
      </c>
      <c r="F351" s="211">
        <v>0.26550000000000001</v>
      </c>
      <c r="G351" s="80">
        <v>67</v>
      </c>
      <c r="H351" s="201">
        <v>0.29499999999999998</v>
      </c>
      <c r="I351" s="209"/>
      <c r="J351" s="212"/>
      <c r="K351" s="80">
        <v>77</v>
      </c>
      <c r="L351" s="201">
        <v>0.26550000000000001</v>
      </c>
      <c r="M351" s="10">
        <v>2</v>
      </c>
      <c r="N351" s="227">
        <v>1.14E-2</v>
      </c>
    </row>
    <row r="352" spans="1:14" x14ac:dyDescent="0.35">
      <c r="A352" s="11">
        <v>372</v>
      </c>
      <c r="B352" s="5" t="s">
        <v>311</v>
      </c>
      <c r="C352" s="5" t="s">
        <v>356</v>
      </c>
      <c r="D352" s="189" t="s">
        <v>682</v>
      </c>
      <c r="E352" s="205">
        <v>141</v>
      </c>
      <c r="F352" s="211">
        <v>0.22590000000000002</v>
      </c>
      <c r="G352" s="80">
        <v>57</v>
      </c>
      <c r="H352" s="201">
        <v>0.251</v>
      </c>
      <c r="I352" s="209"/>
      <c r="J352" s="212"/>
      <c r="K352" s="80">
        <v>54</v>
      </c>
      <c r="L352" s="201">
        <v>0.22590000000000002</v>
      </c>
      <c r="M352" s="10">
        <v>4</v>
      </c>
      <c r="N352" s="227">
        <v>0.101927</v>
      </c>
    </row>
    <row r="353" spans="1:14" x14ac:dyDescent="0.35">
      <c r="A353" s="11">
        <v>373</v>
      </c>
      <c r="B353" s="5" t="s">
        <v>222</v>
      </c>
      <c r="C353" s="5" t="s">
        <v>175</v>
      </c>
      <c r="D353" s="189" t="s">
        <v>683</v>
      </c>
      <c r="E353" s="205">
        <v>133</v>
      </c>
      <c r="F353" s="211">
        <v>0.2853</v>
      </c>
      <c r="G353" s="80">
        <v>72</v>
      </c>
      <c r="H353" s="201">
        <v>0.317</v>
      </c>
      <c r="I353" s="209"/>
      <c r="J353" s="212"/>
      <c r="K353" s="80">
        <v>79</v>
      </c>
      <c r="L353" s="201">
        <v>0.2853</v>
      </c>
      <c r="M353" s="10">
        <v>3</v>
      </c>
      <c r="N353" s="227">
        <v>0.1207</v>
      </c>
    </row>
    <row r="354" spans="1:14" x14ac:dyDescent="0.35">
      <c r="A354" s="11">
        <v>374</v>
      </c>
      <c r="B354" s="5" t="s">
        <v>188</v>
      </c>
      <c r="C354" s="5" t="s">
        <v>343</v>
      </c>
      <c r="D354" s="189" t="s">
        <v>684</v>
      </c>
      <c r="E354" s="205">
        <v>116</v>
      </c>
      <c r="F354" s="211">
        <v>0.1188</v>
      </c>
      <c r="G354" s="80">
        <v>30</v>
      </c>
      <c r="H354" s="201">
        <v>0.13200000000000001</v>
      </c>
      <c r="I354" s="209"/>
      <c r="J354" s="212"/>
      <c r="K354" s="80">
        <v>23</v>
      </c>
      <c r="L354" s="201">
        <v>0.1188</v>
      </c>
      <c r="M354" s="10">
        <v>1</v>
      </c>
      <c r="N354" s="227">
        <v>1.1000000000000001E-3</v>
      </c>
    </row>
    <row r="355" spans="1:14" x14ac:dyDescent="0.35">
      <c r="A355" s="11">
        <v>375</v>
      </c>
      <c r="B355" s="5" t="s">
        <v>312</v>
      </c>
      <c r="C355" s="5" t="s">
        <v>175</v>
      </c>
      <c r="D355" s="189" t="s">
        <v>685</v>
      </c>
      <c r="E355" s="205">
        <v>179</v>
      </c>
      <c r="F355" s="211">
        <v>0.43919999999999998</v>
      </c>
      <c r="G355" s="80">
        <v>111</v>
      </c>
      <c r="H355" s="201">
        <v>0.48799999999999999</v>
      </c>
      <c r="I355" s="209"/>
      <c r="J355" s="212"/>
      <c r="K355" s="80">
        <v>118</v>
      </c>
      <c r="L355" s="201">
        <v>0.43919999999999998</v>
      </c>
      <c r="M355" s="10">
        <v>8</v>
      </c>
      <c r="N355" s="227">
        <v>0.34639999999999999</v>
      </c>
    </row>
    <row r="356" spans="1:14" x14ac:dyDescent="0.35">
      <c r="A356" s="11">
        <v>376</v>
      </c>
      <c r="B356" s="5" t="s">
        <v>188</v>
      </c>
      <c r="C356" s="5" t="s">
        <v>343</v>
      </c>
      <c r="D356" s="189" t="s">
        <v>686</v>
      </c>
      <c r="E356" s="205">
        <v>111</v>
      </c>
      <c r="F356" s="211">
        <v>5.9400000000000001E-2</v>
      </c>
      <c r="G356" s="80">
        <v>15</v>
      </c>
      <c r="H356" s="201">
        <v>6.6000000000000003E-2</v>
      </c>
      <c r="I356" s="209"/>
      <c r="J356" s="212"/>
      <c r="K356" s="80">
        <v>17</v>
      </c>
      <c r="L356" s="201">
        <v>5.9400000000000001E-2</v>
      </c>
      <c r="M356" s="10">
        <v>0</v>
      </c>
      <c r="N356" s="227">
        <v>0</v>
      </c>
    </row>
    <row r="357" spans="1:14" x14ac:dyDescent="0.35">
      <c r="A357" s="11">
        <v>377</v>
      </c>
      <c r="B357" s="5" t="s">
        <v>179</v>
      </c>
      <c r="C357" s="5" t="s">
        <v>343</v>
      </c>
      <c r="D357" s="189" t="s">
        <v>687</v>
      </c>
      <c r="E357" s="205">
        <v>128</v>
      </c>
      <c r="F357" s="211">
        <v>0.14219999999999999</v>
      </c>
      <c r="G357" s="80">
        <v>36</v>
      </c>
      <c r="H357" s="201">
        <v>0.158</v>
      </c>
      <c r="I357" s="209"/>
      <c r="J357" s="212"/>
      <c r="K357" s="80">
        <v>40</v>
      </c>
      <c r="L357" s="201">
        <v>0.14219999999999999</v>
      </c>
      <c r="M357" s="10">
        <v>2</v>
      </c>
      <c r="N357" s="227">
        <v>5.2100000000000002E-3</v>
      </c>
    </row>
    <row r="358" spans="1:14" x14ac:dyDescent="0.35">
      <c r="A358" s="11">
        <v>378</v>
      </c>
      <c r="B358" s="5" t="s">
        <v>179</v>
      </c>
      <c r="C358" s="5" t="s">
        <v>343</v>
      </c>
      <c r="D358" s="189" t="s">
        <v>688</v>
      </c>
      <c r="E358" s="205">
        <v>120</v>
      </c>
      <c r="F358" s="211">
        <v>0.10260000000000001</v>
      </c>
      <c r="G358" s="80">
        <v>26</v>
      </c>
      <c r="H358" s="201">
        <v>0.114</v>
      </c>
      <c r="I358" s="209"/>
      <c r="J358" s="212"/>
      <c r="K358" s="80">
        <v>29</v>
      </c>
      <c r="L358" s="201">
        <v>0.10260000000000001</v>
      </c>
      <c r="M358" s="10">
        <v>0</v>
      </c>
      <c r="N358" s="227">
        <v>0</v>
      </c>
    </row>
    <row r="359" spans="1:14" x14ac:dyDescent="0.35">
      <c r="A359" s="11">
        <v>379</v>
      </c>
      <c r="B359" s="5" t="s">
        <v>179</v>
      </c>
      <c r="C359" s="5" t="s">
        <v>175</v>
      </c>
      <c r="D359" s="189" t="s">
        <v>689</v>
      </c>
      <c r="E359" s="205">
        <v>120</v>
      </c>
      <c r="F359" s="211">
        <v>0.18539999999999998</v>
      </c>
      <c r="G359" s="80">
        <v>33</v>
      </c>
      <c r="H359" s="201">
        <v>0.20599999999999999</v>
      </c>
      <c r="I359" s="209"/>
      <c r="J359" s="212"/>
      <c r="K359" s="80">
        <v>31</v>
      </c>
      <c r="L359" s="201">
        <v>0.18539999999999998</v>
      </c>
      <c r="M359" s="10">
        <v>2</v>
      </c>
      <c r="N359" s="227">
        <v>0.05</v>
      </c>
    </row>
    <row r="360" spans="1:14" x14ac:dyDescent="0.35">
      <c r="A360" s="11">
        <v>380</v>
      </c>
      <c r="B360" s="5" t="s">
        <v>315</v>
      </c>
      <c r="C360" s="5" t="s">
        <v>340</v>
      </c>
      <c r="D360" s="189" t="s">
        <v>690</v>
      </c>
      <c r="E360" s="205">
        <v>129</v>
      </c>
      <c r="F360" s="211">
        <v>0.19800000000000001</v>
      </c>
      <c r="G360" s="80">
        <v>50</v>
      </c>
      <c r="H360" s="201">
        <v>0.22</v>
      </c>
      <c r="I360" s="209"/>
      <c r="J360" s="212"/>
      <c r="K360" s="80">
        <v>56</v>
      </c>
      <c r="L360" s="201">
        <v>0.19800000000000001</v>
      </c>
      <c r="M360" s="10">
        <v>4</v>
      </c>
      <c r="N360" s="227">
        <v>0.211812</v>
      </c>
    </row>
    <row r="361" spans="1:14" x14ac:dyDescent="0.35">
      <c r="A361" s="11">
        <v>381</v>
      </c>
      <c r="B361" s="5" t="s">
        <v>179</v>
      </c>
      <c r="C361" s="5" t="s">
        <v>343</v>
      </c>
      <c r="D361" s="189" t="s">
        <v>691</v>
      </c>
      <c r="E361" s="205">
        <v>156</v>
      </c>
      <c r="F361" s="211">
        <v>0.28079999999999999</v>
      </c>
      <c r="G361" s="80">
        <v>71</v>
      </c>
      <c r="H361" s="201">
        <v>0.312</v>
      </c>
      <c r="I361" s="209"/>
      <c r="J361" s="212"/>
      <c r="K361" s="80">
        <v>69</v>
      </c>
      <c r="L361" s="201">
        <v>0.28079999999999999</v>
      </c>
      <c r="M361" s="10">
        <v>1</v>
      </c>
      <c r="N361" s="227">
        <v>0.04</v>
      </c>
    </row>
    <row r="362" spans="1:14" x14ac:dyDescent="0.35">
      <c r="A362" s="11">
        <v>382</v>
      </c>
      <c r="B362" s="5" t="s">
        <v>179</v>
      </c>
      <c r="C362" s="5" t="s">
        <v>343</v>
      </c>
      <c r="D362" s="189" t="s">
        <v>692</v>
      </c>
      <c r="E362" s="205">
        <v>123</v>
      </c>
      <c r="F362" s="211">
        <v>0.14219999999999999</v>
      </c>
      <c r="G362" s="80">
        <v>36</v>
      </c>
      <c r="H362" s="201">
        <v>0.158</v>
      </c>
      <c r="I362" s="209"/>
      <c r="J362" s="212"/>
      <c r="K362" s="80">
        <v>37</v>
      </c>
      <c r="L362" s="201">
        <v>0.14219999999999999</v>
      </c>
      <c r="M362" s="10">
        <v>1</v>
      </c>
      <c r="N362" s="227">
        <v>1.35E-2</v>
      </c>
    </row>
    <row r="363" spans="1:14" x14ac:dyDescent="0.35">
      <c r="A363" s="11">
        <v>383</v>
      </c>
      <c r="B363" s="5" t="s">
        <v>315</v>
      </c>
      <c r="C363" s="5" t="s">
        <v>340</v>
      </c>
      <c r="D363" s="189" t="s">
        <v>693</v>
      </c>
      <c r="E363" s="205">
        <v>157</v>
      </c>
      <c r="F363" s="211">
        <v>0.35640000000000005</v>
      </c>
      <c r="G363" s="80">
        <v>90</v>
      </c>
      <c r="H363" s="201">
        <v>0.39600000000000002</v>
      </c>
      <c r="I363" s="209"/>
      <c r="J363" s="212"/>
      <c r="K363" s="80">
        <v>103</v>
      </c>
      <c r="L363" s="201">
        <v>0.35640000000000005</v>
      </c>
      <c r="M363" s="10">
        <v>4</v>
      </c>
      <c r="N363" s="227">
        <v>3.1399999999999997E-2</v>
      </c>
    </row>
    <row r="364" spans="1:14" x14ac:dyDescent="0.35">
      <c r="A364" s="11">
        <v>384</v>
      </c>
      <c r="B364" s="5" t="s">
        <v>174</v>
      </c>
      <c r="C364" s="5" t="s">
        <v>343</v>
      </c>
      <c r="D364" s="189" t="s">
        <v>694</v>
      </c>
      <c r="E364" s="205">
        <v>176</v>
      </c>
      <c r="F364" s="211">
        <v>0.43919999999999998</v>
      </c>
      <c r="G364" s="80">
        <v>111</v>
      </c>
      <c r="H364" s="201">
        <v>0.48799999999999999</v>
      </c>
      <c r="I364" s="209"/>
      <c r="J364" s="212"/>
      <c r="K364" s="80">
        <v>106</v>
      </c>
      <c r="L364" s="201">
        <v>0.43919999999999998</v>
      </c>
      <c r="M364" s="10">
        <v>7</v>
      </c>
      <c r="N364" s="227">
        <v>0.27500000000000002</v>
      </c>
    </row>
    <row r="365" spans="1:14" x14ac:dyDescent="0.35">
      <c r="A365" s="11">
        <v>385</v>
      </c>
      <c r="B365" s="5" t="s">
        <v>222</v>
      </c>
      <c r="C365" s="5" t="s">
        <v>356</v>
      </c>
      <c r="D365" s="189" t="s">
        <v>695</v>
      </c>
      <c r="E365" s="205">
        <v>200</v>
      </c>
      <c r="F365" s="211">
        <v>0.71640000000000004</v>
      </c>
      <c r="G365" s="80">
        <v>181</v>
      </c>
      <c r="H365" s="201">
        <v>0.79600000000000004</v>
      </c>
      <c r="I365" s="209"/>
      <c r="J365" s="212"/>
      <c r="K365" s="80">
        <v>183</v>
      </c>
      <c r="L365" s="201">
        <v>0.71640000000000004</v>
      </c>
      <c r="M365" s="10">
        <v>8</v>
      </c>
      <c r="N365" s="227">
        <v>0.1726</v>
      </c>
    </row>
    <row r="366" spans="1:14" x14ac:dyDescent="0.35">
      <c r="A366" s="11">
        <v>386</v>
      </c>
      <c r="B366" s="5" t="s">
        <v>184</v>
      </c>
      <c r="C366" s="5" t="s">
        <v>175</v>
      </c>
      <c r="D366" s="189" t="s">
        <v>696</v>
      </c>
      <c r="E366" s="205">
        <v>188</v>
      </c>
      <c r="F366" s="211">
        <v>0.45900000000000002</v>
      </c>
      <c r="G366" s="80">
        <v>116</v>
      </c>
      <c r="H366" s="201">
        <v>0.51</v>
      </c>
      <c r="I366" s="209"/>
      <c r="J366" s="212"/>
      <c r="K366" s="80">
        <v>121</v>
      </c>
      <c r="L366" s="201">
        <v>0.45900000000000002</v>
      </c>
      <c r="M366" s="10">
        <v>8</v>
      </c>
      <c r="N366" s="227">
        <v>0.49989080000000002</v>
      </c>
    </row>
    <row r="367" spans="1:14" x14ac:dyDescent="0.35">
      <c r="A367" s="11">
        <v>387</v>
      </c>
      <c r="B367" s="5" t="s">
        <v>222</v>
      </c>
      <c r="C367" s="5" t="s">
        <v>175</v>
      </c>
      <c r="D367" s="189" t="s">
        <v>697</v>
      </c>
      <c r="E367" s="205">
        <v>114</v>
      </c>
      <c r="F367" s="211">
        <v>0.13500000000000001</v>
      </c>
      <c r="G367" s="80">
        <v>34</v>
      </c>
      <c r="H367" s="201">
        <v>0.15</v>
      </c>
      <c r="I367" s="209"/>
      <c r="J367" s="212"/>
      <c r="K367" s="80">
        <v>35</v>
      </c>
      <c r="L367" s="201">
        <v>0.13500000000000001</v>
      </c>
      <c r="M367" s="10">
        <v>2</v>
      </c>
      <c r="N367" s="227">
        <v>1.6E-2</v>
      </c>
    </row>
    <row r="368" spans="1:14" x14ac:dyDescent="0.35">
      <c r="A368" s="11">
        <v>388</v>
      </c>
      <c r="B368" s="5" t="s">
        <v>184</v>
      </c>
      <c r="C368" s="5" t="s">
        <v>343</v>
      </c>
      <c r="D368" s="189" t="s">
        <v>698</v>
      </c>
      <c r="E368" s="205">
        <v>130</v>
      </c>
      <c r="F368" s="211">
        <v>0.2142</v>
      </c>
      <c r="G368" s="80">
        <v>54</v>
      </c>
      <c r="H368" s="201">
        <v>0.23799999999999999</v>
      </c>
      <c r="I368" s="209"/>
      <c r="J368" s="212"/>
      <c r="K368" s="80">
        <v>65</v>
      </c>
      <c r="L368" s="201">
        <v>0.2142</v>
      </c>
      <c r="M368" s="10">
        <v>0</v>
      </c>
      <c r="N368" s="227">
        <v>0</v>
      </c>
    </row>
    <row r="369" spans="1:14" x14ac:dyDescent="0.35">
      <c r="A369" s="11">
        <v>389</v>
      </c>
      <c r="B369" s="5" t="s">
        <v>174</v>
      </c>
      <c r="C369" s="5" t="s">
        <v>343</v>
      </c>
      <c r="D369" s="189" t="s">
        <v>699</v>
      </c>
      <c r="E369" s="205">
        <v>200</v>
      </c>
      <c r="F369" s="211">
        <v>0.57779999999999998</v>
      </c>
      <c r="G369" s="80">
        <v>146</v>
      </c>
      <c r="H369" s="201">
        <v>0.64200000000000002</v>
      </c>
      <c r="I369" s="209"/>
      <c r="J369" s="212"/>
      <c r="K369" s="80">
        <v>139</v>
      </c>
      <c r="L369" s="201">
        <v>0.57779999999999998</v>
      </c>
      <c r="M369" s="10">
        <v>10</v>
      </c>
      <c r="N369" s="227">
        <v>0.16759540000000001</v>
      </c>
    </row>
    <row r="370" spans="1:14" x14ac:dyDescent="0.35">
      <c r="A370" s="11">
        <v>390</v>
      </c>
      <c r="B370" s="5" t="s">
        <v>313</v>
      </c>
      <c r="C370" s="5" t="s">
        <v>175</v>
      </c>
      <c r="D370" s="189" t="s">
        <v>700</v>
      </c>
      <c r="E370" s="205">
        <v>112</v>
      </c>
      <c r="F370" s="211">
        <v>0.11520000000000001</v>
      </c>
      <c r="G370" s="80">
        <v>29</v>
      </c>
      <c r="H370" s="201">
        <v>0.128</v>
      </c>
      <c r="I370" s="209"/>
      <c r="J370" s="212"/>
      <c r="K370" s="80">
        <v>31</v>
      </c>
      <c r="L370" s="201">
        <v>0.11520000000000001</v>
      </c>
      <c r="M370" s="10">
        <v>4</v>
      </c>
      <c r="N370" s="227">
        <v>3.4700000000000002E-2</v>
      </c>
    </row>
    <row r="371" spans="1:14" x14ac:dyDescent="0.35">
      <c r="A371" s="11">
        <v>391</v>
      </c>
      <c r="B371" s="5" t="s">
        <v>213</v>
      </c>
      <c r="C371" s="5" t="s">
        <v>356</v>
      </c>
      <c r="D371" s="189" t="s">
        <v>701</v>
      </c>
      <c r="E371" s="205">
        <v>118</v>
      </c>
      <c r="F371" s="211">
        <v>0.1512</v>
      </c>
      <c r="G371" s="80">
        <v>32</v>
      </c>
      <c r="H371" s="201">
        <v>0.16800000000000001</v>
      </c>
      <c r="I371" s="209"/>
      <c r="J371" s="212"/>
      <c r="K371" s="80">
        <v>36</v>
      </c>
      <c r="L371" s="201">
        <v>0.1512</v>
      </c>
      <c r="M371" s="10">
        <v>2</v>
      </c>
      <c r="N371" s="227">
        <v>1.1286600000000001E-2</v>
      </c>
    </row>
    <row r="372" spans="1:14" x14ac:dyDescent="0.35">
      <c r="A372" s="11">
        <v>392</v>
      </c>
      <c r="B372" s="5" t="s">
        <v>188</v>
      </c>
      <c r="C372" s="5" t="s">
        <v>343</v>
      </c>
      <c r="D372" s="189" t="s">
        <v>702</v>
      </c>
      <c r="E372" s="205">
        <v>134</v>
      </c>
      <c r="F372" s="211">
        <v>0.17820000000000003</v>
      </c>
      <c r="G372" s="80">
        <v>45</v>
      </c>
      <c r="H372" s="201">
        <v>0.19800000000000001</v>
      </c>
      <c r="I372" s="209"/>
      <c r="J372" s="212"/>
      <c r="K372" s="80">
        <v>51</v>
      </c>
      <c r="L372" s="201">
        <v>0.17820000000000003</v>
      </c>
      <c r="M372" s="10">
        <v>2</v>
      </c>
      <c r="N372" s="227">
        <v>2.3E-3</v>
      </c>
    </row>
    <row r="373" spans="1:14" x14ac:dyDescent="0.35">
      <c r="A373" s="11">
        <v>393</v>
      </c>
      <c r="B373" s="5" t="s">
        <v>222</v>
      </c>
      <c r="C373" s="5" t="s">
        <v>175</v>
      </c>
      <c r="D373" s="189" t="s">
        <v>703</v>
      </c>
      <c r="E373" s="205">
        <v>137</v>
      </c>
      <c r="F373" s="211">
        <v>0.33300000000000002</v>
      </c>
      <c r="G373" s="80">
        <v>83</v>
      </c>
      <c r="H373" s="201">
        <v>0.37</v>
      </c>
      <c r="I373" s="209"/>
      <c r="J373" s="212"/>
      <c r="K373" s="80">
        <v>94</v>
      </c>
      <c r="L373" s="201">
        <v>0.33300000000000002</v>
      </c>
      <c r="M373" s="10">
        <v>2</v>
      </c>
      <c r="N373" s="227">
        <v>2.588E-2</v>
      </c>
    </row>
    <row r="374" spans="1:14" x14ac:dyDescent="0.35">
      <c r="A374" s="11">
        <v>394</v>
      </c>
      <c r="B374" s="5" t="s">
        <v>174</v>
      </c>
      <c r="C374" s="5" t="s">
        <v>343</v>
      </c>
      <c r="D374" s="189" t="s">
        <v>704</v>
      </c>
      <c r="E374" s="205">
        <v>130</v>
      </c>
      <c r="F374" s="211">
        <v>0.17820000000000003</v>
      </c>
      <c r="G374" s="80">
        <v>45</v>
      </c>
      <c r="H374" s="201">
        <v>0.19800000000000001</v>
      </c>
      <c r="I374" s="209"/>
      <c r="J374" s="212"/>
      <c r="K374" s="80">
        <v>47</v>
      </c>
      <c r="L374" s="201">
        <v>0.17820000000000003</v>
      </c>
      <c r="M374" s="10">
        <v>2</v>
      </c>
      <c r="N374" s="227">
        <v>1.0035000000000001E-2</v>
      </c>
    </row>
    <row r="375" spans="1:14" x14ac:dyDescent="0.35">
      <c r="A375" s="11">
        <v>395</v>
      </c>
      <c r="B375" s="5" t="s">
        <v>184</v>
      </c>
      <c r="C375" s="5" t="s">
        <v>175</v>
      </c>
      <c r="D375" s="189" t="s">
        <v>705</v>
      </c>
      <c r="E375" s="205">
        <v>151</v>
      </c>
      <c r="F375" s="211">
        <v>0.35640000000000005</v>
      </c>
      <c r="G375" s="80">
        <v>90</v>
      </c>
      <c r="H375" s="201">
        <v>0.39600000000000002</v>
      </c>
      <c r="I375" s="209"/>
      <c r="J375" s="212"/>
      <c r="K375" s="80">
        <v>96</v>
      </c>
      <c r="L375" s="201">
        <v>0.35640000000000005</v>
      </c>
      <c r="M375" s="10">
        <v>8</v>
      </c>
      <c r="N375" s="227">
        <v>0.21460000000000001</v>
      </c>
    </row>
    <row r="376" spans="1:14" x14ac:dyDescent="0.35">
      <c r="A376" s="11">
        <v>396</v>
      </c>
      <c r="B376" s="5" t="s">
        <v>222</v>
      </c>
      <c r="C376" s="5" t="s">
        <v>175</v>
      </c>
      <c r="D376" s="189" t="s">
        <v>706</v>
      </c>
      <c r="E376" s="205">
        <v>167</v>
      </c>
      <c r="F376" s="211">
        <v>0.48690000000000005</v>
      </c>
      <c r="G376" s="80">
        <v>123</v>
      </c>
      <c r="H376" s="201">
        <v>0.54100000000000004</v>
      </c>
      <c r="I376" s="209"/>
      <c r="J376" s="212"/>
      <c r="K376" s="80">
        <v>142</v>
      </c>
      <c r="L376" s="201">
        <v>0.48690000000000005</v>
      </c>
      <c r="M376" s="10">
        <v>6</v>
      </c>
      <c r="N376" s="227">
        <v>0.1077</v>
      </c>
    </row>
    <row r="377" spans="1:14" x14ac:dyDescent="0.35">
      <c r="A377" s="11">
        <v>397</v>
      </c>
      <c r="B377" s="5" t="s">
        <v>190</v>
      </c>
      <c r="C377" s="5" t="s">
        <v>343</v>
      </c>
      <c r="D377" s="189" t="s">
        <v>707</v>
      </c>
      <c r="E377" s="205">
        <v>151</v>
      </c>
      <c r="F377" s="211">
        <v>0.31319999999999998</v>
      </c>
      <c r="G377" s="80">
        <v>79</v>
      </c>
      <c r="H377" s="201">
        <v>0.34799999999999998</v>
      </c>
      <c r="I377" s="209"/>
      <c r="J377" s="212"/>
      <c r="K377" s="80">
        <v>82</v>
      </c>
      <c r="L377" s="201">
        <v>0.31319999999999998</v>
      </c>
      <c r="M377" s="10">
        <v>4</v>
      </c>
      <c r="N377" s="227">
        <v>7.3094999999999993E-2</v>
      </c>
    </row>
    <row r="378" spans="1:14" x14ac:dyDescent="0.35">
      <c r="A378" s="11">
        <v>398</v>
      </c>
      <c r="B378" s="5" t="s">
        <v>184</v>
      </c>
      <c r="C378" s="5" t="s">
        <v>343</v>
      </c>
      <c r="D378" s="189" t="s">
        <v>708</v>
      </c>
      <c r="E378" s="205">
        <v>112</v>
      </c>
      <c r="F378" s="211">
        <v>8.2799999999999999E-2</v>
      </c>
      <c r="G378" s="80">
        <v>21</v>
      </c>
      <c r="H378" s="201">
        <v>9.1999999999999998E-2</v>
      </c>
      <c r="I378" s="209"/>
      <c r="J378" s="212"/>
      <c r="K378" s="80">
        <v>23</v>
      </c>
      <c r="L378" s="201">
        <v>8.2799999999999999E-2</v>
      </c>
      <c r="M378" s="10">
        <v>0</v>
      </c>
      <c r="N378" s="227">
        <v>0</v>
      </c>
    </row>
    <row r="379" spans="1:14" x14ac:dyDescent="0.35">
      <c r="A379" s="11">
        <v>399</v>
      </c>
      <c r="B379" s="5" t="s">
        <v>174</v>
      </c>
      <c r="C379" s="5" t="s">
        <v>343</v>
      </c>
      <c r="D379" s="189" t="s">
        <v>709</v>
      </c>
      <c r="E379" s="205">
        <v>162</v>
      </c>
      <c r="F379" s="211">
        <v>0.28889999999999999</v>
      </c>
      <c r="G379" s="80">
        <v>73</v>
      </c>
      <c r="H379" s="201">
        <v>0.32100000000000001</v>
      </c>
      <c r="I379" s="209"/>
      <c r="J379" s="212"/>
      <c r="K379" s="80">
        <v>72</v>
      </c>
      <c r="L379" s="201">
        <v>0.28889999999999999</v>
      </c>
      <c r="M379" s="10">
        <v>4</v>
      </c>
      <c r="N379" s="227">
        <v>3.5200000000000002E-2</v>
      </c>
    </row>
    <row r="380" spans="1:14" x14ac:dyDescent="0.35">
      <c r="A380" s="11">
        <v>401</v>
      </c>
      <c r="B380" s="5" t="s">
        <v>179</v>
      </c>
      <c r="C380" s="5" t="s">
        <v>343</v>
      </c>
      <c r="D380" s="189" t="s">
        <v>711</v>
      </c>
      <c r="E380" s="205">
        <v>200</v>
      </c>
      <c r="F380" s="211">
        <v>0.70920000000000005</v>
      </c>
      <c r="G380" s="80">
        <v>179</v>
      </c>
      <c r="H380" s="201">
        <v>0.78800000000000003</v>
      </c>
      <c r="I380" s="209"/>
      <c r="J380" s="212"/>
      <c r="K380" s="80">
        <v>197</v>
      </c>
      <c r="L380" s="201">
        <v>0.70920000000000005</v>
      </c>
      <c r="M380" s="10">
        <v>19</v>
      </c>
      <c r="N380" s="227">
        <v>0.64588690000000004</v>
      </c>
    </row>
    <row r="381" spans="1:14" x14ac:dyDescent="0.35">
      <c r="A381" s="11">
        <v>402</v>
      </c>
      <c r="B381" s="5" t="s">
        <v>188</v>
      </c>
      <c r="C381" s="5" t="s">
        <v>175</v>
      </c>
      <c r="D381" s="189" t="s">
        <v>189</v>
      </c>
      <c r="E381" s="205">
        <v>200</v>
      </c>
      <c r="F381" s="211">
        <v>1.2671999999999999</v>
      </c>
      <c r="G381" s="80">
        <v>320</v>
      </c>
      <c r="H381" s="201">
        <v>1.4079999999999999</v>
      </c>
      <c r="I381" s="209"/>
      <c r="J381" s="212"/>
      <c r="K381" s="80">
        <v>340</v>
      </c>
      <c r="L381" s="201">
        <v>1.2671999999999999</v>
      </c>
      <c r="M381" s="10">
        <v>16</v>
      </c>
      <c r="N381" s="227">
        <v>0.27688780000000002</v>
      </c>
    </row>
    <row r="382" spans="1:14" x14ac:dyDescent="0.35">
      <c r="A382" s="11">
        <v>403</v>
      </c>
      <c r="B382" s="5" t="s">
        <v>188</v>
      </c>
      <c r="C382" s="5" t="s">
        <v>343</v>
      </c>
      <c r="D382" s="189" t="s">
        <v>712</v>
      </c>
      <c r="E382" s="205">
        <v>200</v>
      </c>
      <c r="F382" s="211">
        <v>0.9819</v>
      </c>
      <c r="G382" s="80">
        <v>248</v>
      </c>
      <c r="H382" s="201">
        <v>1.091</v>
      </c>
      <c r="I382" s="209"/>
      <c r="J382" s="212"/>
      <c r="K382" s="80">
        <v>253</v>
      </c>
      <c r="L382" s="201">
        <v>0.9819</v>
      </c>
      <c r="M382" s="10">
        <v>15</v>
      </c>
      <c r="N382" s="227">
        <v>0.22864580000000001</v>
      </c>
    </row>
    <row r="383" spans="1:14" x14ac:dyDescent="0.35">
      <c r="A383" s="11">
        <v>404</v>
      </c>
      <c r="B383" s="5" t="s">
        <v>174</v>
      </c>
      <c r="C383" s="5" t="s">
        <v>175</v>
      </c>
      <c r="D383" s="189" t="s">
        <v>713</v>
      </c>
      <c r="E383" s="205">
        <v>200</v>
      </c>
      <c r="F383" s="211">
        <v>1.8413999999999999</v>
      </c>
      <c r="G383" s="80">
        <v>465</v>
      </c>
      <c r="H383" s="201">
        <v>2.0459999999999998</v>
      </c>
      <c r="I383" s="209"/>
      <c r="J383" s="212"/>
      <c r="K383" s="80">
        <v>488</v>
      </c>
      <c r="L383" s="201">
        <v>1.8413999999999999</v>
      </c>
      <c r="M383" s="10">
        <v>16</v>
      </c>
      <c r="N383" s="227">
        <v>0.27839540000000002</v>
      </c>
    </row>
    <row r="384" spans="1:14" x14ac:dyDescent="0.35">
      <c r="A384" s="11">
        <v>405</v>
      </c>
      <c r="B384" s="5" t="s">
        <v>174</v>
      </c>
      <c r="C384" s="5" t="s">
        <v>343</v>
      </c>
      <c r="D384" s="189" t="s">
        <v>714</v>
      </c>
      <c r="E384" s="205">
        <v>200</v>
      </c>
      <c r="F384" s="211">
        <v>0.89910000000000001</v>
      </c>
      <c r="G384" s="80">
        <v>227</v>
      </c>
      <c r="H384" s="201">
        <v>0.999</v>
      </c>
      <c r="I384" s="209"/>
      <c r="J384" s="212"/>
      <c r="K384" s="80">
        <v>237</v>
      </c>
      <c r="L384" s="201">
        <v>0.89910000000000001</v>
      </c>
      <c r="M384" s="10">
        <v>8</v>
      </c>
      <c r="N384" s="227">
        <v>9.3056799999999995E-2</v>
      </c>
    </row>
    <row r="385" spans="1:14" x14ac:dyDescent="0.35">
      <c r="A385" s="11">
        <v>406</v>
      </c>
      <c r="B385" s="5" t="s">
        <v>179</v>
      </c>
      <c r="C385" s="5" t="s">
        <v>175</v>
      </c>
      <c r="D385" s="189" t="s">
        <v>715</v>
      </c>
      <c r="E385" s="205">
        <v>200</v>
      </c>
      <c r="F385" s="211">
        <v>1.1286</v>
      </c>
      <c r="G385" s="80">
        <v>285</v>
      </c>
      <c r="H385" s="201">
        <v>1.254</v>
      </c>
      <c r="I385" s="209"/>
      <c r="J385" s="212"/>
      <c r="K385" s="80">
        <v>294</v>
      </c>
      <c r="L385" s="201">
        <v>1.1286</v>
      </c>
      <c r="M385" s="10">
        <v>13</v>
      </c>
      <c r="N385" s="227">
        <v>0.1677015</v>
      </c>
    </row>
    <row r="386" spans="1:14" x14ac:dyDescent="0.35">
      <c r="A386" s="11">
        <v>407</v>
      </c>
      <c r="B386" s="5" t="s">
        <v>188</v>
      </c>
      <c r="C386" s="5" t="s">
        <v>343</v>
      </c>
      <c r="D386" s="189" t="s">
        <v>716</v>
      </c>
      <c r="E386" s="205">
        <v>200</v>
      </c>
      <c r="F386" s="211">
        <v>0.59400000000000008</v>
      </c>
      <c r="G386" s="80">
        <v>150</v>
      </c>
      <c r="H386" s="201">
        <v>0.66</v>
      </c>
      <c r="I386" s="209"/>
      <c r="J386" s="212"/>
      <c r="K386" s="80">
        <v>160</v>
      </c>
      <c r="L386" s="201">
        <v>0.59400000000000008</v>
      </c>
      <c r="M386" s="10">
        <v>4</v>
      </c>
      <c r="N386" s="227">
        <v>0.1242</v>
      </c>
    </row>
    <row r="387" spans="1:14" x14ac:dyDescent="0.35">
      <c r="A387" s="11">
        <v>409</v>
      </c>
      <c r="B387" s="5" t="s">
        <v>184</v>
      </c>
      <c r="C387" s="5" t="s">
        <v>343</v>
      </c>
      <c r="D387" s="189" t="s">
        <v>718</v>
      </c>
      <c r="E387" s="205">
        <v>188</v>
      </c>
      <c r="F387" s="211">
        <v>0.47520000000000001</v>
      </c>
      <c r="G387" s="80">
        <v>120</v>
      </c>
      <c r="H387" s="201">
        <v>0.52800000000000002</v>
      </c>
      <c r="I387" s="209"/>
      <c r="J387" s="212"/>
      <c r="K387" s="80">
        <v>135</v>
      </c>
      <c r="L387" s="201">
        <v>0.47520000000000001</v>
      </c>
      <c r="M387" s="10">
        <v>3</v>
      </c>
      <c r="N387" s="227">
        <v>2.52E-2</v>
      </c>
    </row>
    <row r="388" spans="1:14" x14ac:dyDescent="0.35">
      <c r="A388" s="11">
        <v>410</v>
      </c>
      <c r="B388" s="5" t="s">
        <v>188</v>
      </c>
      <c r="C388" s="5" t="s">
        <v>343</v>
      </c>
      <c r="D388" s="189" t="s">
        <v>719</v>
      </c>
      <c r="E388" s="205">
        <v>200</v>
      </c>
      <c r="F388" s="211">
        <v>2.0987999999999998</v>
      </c>
      <c r="G388" s="80">
        <v>530</v>
      </c>
      <c r="H388" s="201">
        <v>2.3319999999999999</v>
      </c>
      <c r="I388" s="209"/>
      <c r="J388" s="212"/>
      <c r="K388" s="80">
        <v>538</v>
      </c>
      <c r="L388" s="201">
        <v>2.0987999999999998</v>
      </c>
      <c r="M388" s="10">
        <v>25</v>
      </c>
      <c r="N388" s="227">
        <v>0.44707710000000001</v>
      </c>
    </row>
    <row r="389" spans="1:14" x14ac:dyDescent="0.35">
      <c r="A389" s="11">
        <v>411</v>
      </c>
      <c r="B389" s="5" t="s">
        <v>190</v>
      </c>
      <c r="C389" s="5" t="s">
        <v>175</v>
      </c>
      <c r="D389" s="189" t="s">
        <v>196</v>
      </c>
      <c r="E389" s="205">
        <v>200</v>
      </c>
      <c r="F389" s="211">
        <v>0.94229999999999992</v>
      </c>
      <c r="G389" s="80">
        <v>238</v>
      </c>
      <c r="H389" s="201">
        <v>1.0469999999999999</v>
      </c>
      <c r="I389" s="209"/>
      <c r="J389" s="212"/>
      <c r="K389" s="80">
        <v>269</v>
      </c>
      <c r="L389" s="201">
        <v>0.94229999999999992</v>
      </c>
      <c r="M389" s="10">
        <v>15</v>
      </c>
      <c r="N389" s="227">
        <v>0.54872080000000001</v>
      </c>
    </row>
    <row r="390" spans="1:14" x14ac:dyDescent="0.35">
      <c r="A390" s="11">
        <v>412</v>
      </c>
      <c r="B390" s="5" t="s">
        <v>174</v>
      </c>
      <c r="C390" s="5" t="s">
        <v>343</v>
      </c>
      <c r="D390" s="189" t="s">
        <v>720</v>
      </c>
      <c r="E390" s="205">
        <v>200</v>
      </c>
      <c r="F390" s="211">
        <v>1.6002000000000001</v>
      </c>
      <c r="G390" s="80">
        <v>404</v>
      </c>
      <c r="H390" s="201">
        <v>1.778</v>
      </c>
      <c r="I390" s="209"/>
      <c r="J390" s="212"/>
      <c r="K390" s="80">
        <v>438</v>
      </c>
      <c r="L390" s="201">
        <v>1.6002000000000001</v>
      </c>
      <c r="M390" s="10">
        <v>21</v>
      </c>
      <c r="N390" s="227">
        <v>0.39046930000000002</v>
      </c>
    </row>
    <row r="391" spans="1:14" x14ac:dyDescent="0.35">
      <c r="A391" s="11">
        <v>413</v>
      </c>
      <c r="B391" s="5" t="s">
        <v>184</v>
      </c>
      <c r="C391" s="5" t="s">
        <v>175</v>
      </c>
      <c r="D391" s="189" t="s">
        <v>721</v>
      </c>
      <c r="E391" s="205">
        <v>200</v>
      </c>
      <c r="F391" s="211">
        <v>1.2312000000000001</v>
      </c>
      <c r="G391" s="80">
        <v>311</v>
      </c>
      <c r="H391" s="201">
        <v>1.3680000000000001</v>
      </c>
      <c r="I391" s="209"/>
      <c r="J391" s="212"/>
      <c r="K391" s="80">
        <v>344</v>
      </c>
      <c r="L391" s="201">
        <v>1.2312000000000001</v>
      </c>
      <c r="M391" s="10">
        <v>15</v>
      </c>
      <c r="N391" s="227">
        <v>0.25186150000000002</v>
      </c>
    </row>
    <row r="392" spans="1:14" x14ac:dyDescent="0.35">
      <c r="A392" s="11">
        <v>414</v>
      </c>
      <c r="B392" s="5" t="s">
        <v>184</v>
      </c>
      <c r="C392" s="5" t="s">
        <v>343</v>
      </c>
      <c r="D392" s="189" t="s">
        <v>722</v>
      </c>
      <c r="E392" s="205">
        <v>176</v>
      </c>
      <c r="F392" s="211">
        <v>0.47520000000000001</v>
      </c>
      <c r="G392" s="80">
        <v>120</v>
      </c>
      <c r="H392" s="201">
        <v>0.52800000000000002</v>
      </c>
      <c r="I392" s="209"/>
      <c r="J392" s="212"/>
      <c r="K392" s="80">
        <v>120</v>
      </c>
      <c r="L392" s="201">
        <v>0.47520000000000001</v>
      </c>
      <c r="M392" s="10">
        <v>4</v>
      </c>
      <c r="N392" s="227">
        <v>7.4999999999999997E-2</v>
      </c>
    </row>
    <row r="393" spans="1:14" x14ac:dyDescent="0.35">
      <c r="A393" s="11">
        <v>415</v>
      </c>
      <c r="B393" s="5" t="s">
        <v>174</v>
      </c>
      <c r="C393" s="5" t="s">
        <v>343</v>
      </c>
      <c r="D393" s="189" t="s">
        <v>723</v>
      </c>
      <c r="E393" s="205">
        <v>200</v>
      </c>
      <c r="F393" s="211">
        <v>1.5084</v>
      </c>
      <c r="G393" s="80">
        <v>381</v>
      </c>
      <c r="H393" s="201">
        <v>1.6759999999999999</v>
      </c>
      <c r="I393" s="209"/>
      <c r="J393" s="212"/>
      <c r="K393" s="80">
        <v>415</v>
      </c>
      <c r="L393" s="201">
        <v>1.5084</v>
      </c>
      <c r="M393" s="10">
        <v>23</v>
      </c>
      <c r="N393" s="227">
        <v>0.57544269999999997</v>
      </c>
    </row>
    <row r="394" spans="1:14" x14ac:dyDescent="0.35">
      <c r="A394" s="11">
        <v>416</v>
      </c>
      <c r="B394" s="5" t="s">
        <v>174</v>
      </c>
      <c r="C394" s="5" t="s">
        <v>175</v>
      </c>
      <c r="D394" s="189" t="s">
        <v>724</v>
      </c>
      <c r="E394" s="205">
        <v>200</v>
      </c>
      <c r="F394" s="211">
        <v>2.2212000000000001</v>
      </c>
      <c r="G394" s="80">
        <v>561</v>
      </c>
      <c r="H394" s="201">
        <v>2.468</v>
      </c>
      <c r="I394" s="209"/>
      <c r="J394" s="212"/>
      <c r="K394" s="80">
        <v>604</v>
      </c>
      <c r="L394" s="201">
        <v>2.2212000000000001</v>
      </c>
      <c r="M394" s="10">
        <v>43</v>
      </c>
      <c r="N394" s="227">
        <v>1.042477109</v>
      </c>
    </row>
    <row r="395" spans="1:14" x14ac:dyDescent="0.35">
      <c r="A395" s="11">
        <v>417</v>
      </c>
      <c r="B395" s="5" t="s">
        <v>181</v>
      </c>
      <c r="C395" s="5" t="s">
        <v>175</v>
      </c>
      <c r="D395" s="189" t="s">
        <v>725</v>
      </c>
      <c r="E395" s="205">
        <v>193</v>
      </c>
      <c r="F395" s="211">
        <v>0.52649999999999997</v>
      </c>
      <c r="G395" s="80">
        <v>133</v>
      </c>
      <c r="H395" s="201">
        <v>0.58499999999999996</v>
      </c>
      <c r="I395" s="209"/>
      <c r="J395" s="212"/>
      <c r="K395" s="80">
        <v>138</v>
      </c>
      <c r="L395" s="201">
        <v>0.52649999999999997</v>
      </c>
      <c r="M395" s="10">
        <v>9</v>
      </c>
      <c r="N395" s="227">
        <v>4.5650000000000003E-2</v>
      </c>
    </row>
    <row r="396" spans="1:14" x14ac:dyDescent="0.35">
      <c r="A396" s="11">
        <v>418</v>
      </c>
      <c r="B396" s="5" t="s">
        <v>179</v>
      </c>
      <c r="C396" s="5" t="s">
        <v>343</v>
      </c>
      <c r="D396" s="189" t="s">
        <v>726</v>
      </c>
      <c r="E396" s="205">
        <v>200</v>
      </c>
      <c r="F396" s="211">
        <v>0.80010000000000003</v>
      </c>
      <c r="G396" s="80">
        <v>202</v>
      </c>
      <c r="H396" s="201">
        <v>0.88900000000000001</v>
      </c>
      <c r="I396" s="209"/>
      <c r="J396" s="212"/>
      <c r="K396" s="80">
        <v>225</v>
      </c>
      <c r="L396" s="201">
        <v>0.80010000000000003</v>
      </c>
      <c r="M396" s="10">
        <v>9</v>
      </c>
      <c r="N396" s="227">
        <v>4.7013100000000002E-2</v>
      </c>
    </row>
    <row r="397" spans="1:14" x14ac:dyDescent="0.35">
      <c r="A397" s="11">
        <v>419</v>
      </c>
      <c r="B397" s="5" t="s">
        <v>174</v>
      </c>
      <c r="C397" s="5" t="s">
        <v>175</v>
      </c>
      <c r="D397" s="189" t="s">
        <v>727</v>
      </c>
      <c r="E397" s="205">
        <v>200</v>
      </c>
      <c r="F397" s="211">
        <v>1.4849999999999999</v>
      </c>
      <c r="G397" s="80">
        <v>375</v>
      </c>
      <c r="H397" s="201">
        <v>1.65</v>
      </c>
      <c r="I397" s="209"/>
      <c r="J397" s="212"/>
      <c r="K397" s="80">
        <v>399</v>
      </c>
      <c r="L397" s="201">
        <v>1.4849999999999999</v>
      </c>
      <c r="M397" s="10">
        <v>16</v>
      </c>
      <c r="N397" s="227">
        <v>0.14005010000000001</v>
      </c>
    </row>
    <row r="398" spans="1:14" x14ac:dyDescent="0.35">
      <c r="A398" s="11">
        <v>420</v>
      </c>
      <c r="B398" s="5" t="s">
        <v>188</v>
      </c>
      <c r="C398" s="5" t="s">
        <v>343</v>
      </c>
      <c r="D398" s="189" t="s">
        <v>728</v>
      </c>
      <c r="E398" s="205">
        <v>200</v>
      </c>
      <c r="F398" s="211">
        <v>0.44369999999999998</v>
      </c>
      <c r="G398" s="80">
        <v>112</v>
      </c>
      <c r="H398" s="201">
        <v>0.49299999999999999</v>
      </c>
      <c r="I398" s="209"/>
      <c r="J398" s="212"/>
      <c r="K398" s="80">
        <v>140</v>
      </c>
      <c r="L398" s="201">
        <v>0.44369999999999998</v>
      </c>
      <c r="M398" s="10">
        <v>5</v>
      </c>
      <c r="N398" s="227">
        <v>0.1945945</v>
      </c>
    </row>
    <row r="399" spans="1:14" x14ac:dyDescent="0.35">
      <c r="A399" s="11">
        <v>421</v>
      </c>
      <c r="B399" s="5" t="s">
        <v>174</v>
      </c>
      <c r="C399" s="5" t="s">
        <v>343</v>
      </c>
      <c r="D399" s="189" t="s">
        <v>729</v>
      </c>
      <c r="E399" s="205">
        <v>200</v>
      </c>
      <c r="F399" s="211">
        <v>1.2591000000000001</v>
      </c>
      <c r="G399" s="80">
        <v>318</v>
      </c>
      <c r="H399" s="201">
        <v>1.399</v>
      </c>
      <c r="I399" s="209"/>
      <c r="J399" s="212"/>
      <c r="K399" s="80">
        <v>340</v>
      </c>
      <c r="L399" s="201">
        <v>1.2591000000000001</v>
      </c>
      <c r="M399" s="10">
        <v>10</v>
      </c>
      <c r="N399" s="227">
        <v>0.129</v>
      </c>
    </row>
    <row r="400" spans="1:14" x14ac:dyDescent="0.35">
      <c r="A400" s="11">
        <v>422</v>
      </c>
      <c r="B400" s="5" t="s">
        <v>174</v>
      </c>
      <c r="C400" s="5" t="s">
        <v>343</v>
      </c>
      <c r="D400" s="189" t="s">
        <v>730</v>
      </c>
      <c r="E400" s="205">
        <v>200</v>
      </c>
      <c r="F400" s="211">
        <v>1.3068</v>
      </c>
      <c r="G400" s="80">
        <v>330</v>
      </c>
      <c r="H400" s="201">
        <v>1.452</v>
      </c>
      <c r="I400" s="209"/>
      <c r="J400" s="212"/>
      <c r="K400" s="80">
        <v>371</v>
      </c>
      <c r="L400" s="201">
        <v>1.3068</v>
      </c>
      <c r="M400" s="10">
        <v>17</v>
      </c>
      <c r="N400" s="227">
        <v>0.17895050000000001</v>
      </c>
    </row>
    <row r="401" spans="1:14" x14ac:dyDescent="0.35">
      <c r="A401" s="11">
        <v>423</v>
      </c>
      <c r="B401" s="5" t="s">
        <v>316</v>
      </c>
      <c r="C401" s="5" t="s">
        <v>356</v>
      </c>
      <c r="D401" s="189" t="s">
        <v>731</v>
      </c>
      <c r="E401" s="205">
        <v>197</v>
      </c>
      <c r="F401" s="211">
        <v>2.0150999999999999</v>
      </c>
      <c r="G401" s="80">
        <v>141</v>
      </c>
      <c r="H401" s="201">
        <v>2.2389999999999999</v>
      </c>
      <c r="I401" s="209"/>
      <c r="J401" s="212"/>
      <c r="K401" s="80">
        <v>151</v>
      </c>
      <c r="L401" s="201">
        <v>2.0150999999999999</v>
      </c>
      <c r="M401" s="10">
        <v>12</v>
      </c>
      <c r="N401" s="227">
        <v>0.39603500000000003</v>
      </c>
    </row>
    <row r="402" spans="1:14" x14ac:dyDescent="0.35">
      <c r="A402" s="11">
        <v>424</v>
      </c>
      <c r="B402" s="5" t="s">
        <v>190</v>
      </c>
      <c r="C402" s="5" t="s">
        <v>356</v>
      </c>
      <c r="D402" s="189" t="s">
        <v>732</v>
      </c>
      <c r="E402" s="205">
        <v>200</v>
      </c>
      <c r="F402" s="211">
        <v>1.9008</v>
      </c>
      <c r="G402" s="80">
        <v>480</v>
      </c>
      <c r="H402" s="201">
        <v>2.1120000000000001</v>
      </c>
      <c r="I402" s="209"/>
      <c r="J402" s="212"/>
      <c r="K402" s="80">
        <v>497</v>
      </c>
      <c r="L402" s="201">
        <v>1.9008</v>
      </c>
      <c r="M402" s="10">
        <v>29</v>
      </c>
      <c r="N402" s="227">
        <v>0.85900739999999998</v>
      </c>
    </row>
    <row r="403" spans="1:14" x14ac:dyDescent="0.35">
      <c r="A403" s="11">
        <v>425</v>
      </c>
      <c r="B403" s="5" t="s">
        <v>184</v>
      </c>
      <c r="C403" s="5" t="s">
        <v>343</v>
      </c>
      <c r="D403" s="189" t="s">
        <v>733</v>
      </c>
      <c r="E403" s="205">
        <v>185</v>
      </c>
      <c r="F403" s="211">
        <v>0.53820000000000001</v>
      </c>
      <c r="G403" s="80">
        <v>136</v>
      </c>
      <c r="H403" s="201">
        <v>0.59799999999999998</v>
      </c>
      <c r="I403" s="209"/>
      <c r="J403" s="212"/>
      <c r="K403" s="80">
        <v>150</v>
      </c>
      <c r="L403" s="201">
        <v>0.53820000000000001</v>
      </c>
      <c r="M403" s="10">
        <v>7</v>
      </c>
      <c r="N403" s="227">
        <v>0.47637980000000002</v>
      </c>
    </row>
    <row r="404" spans="1:14" x14ac:dyDescent="0.35">
      <c r="A404" s="11">
        <v>426</v>
      </c>
      <c r="B404" s="5" t="s">
        <v>188</v>
      </c>
      <c r="C404" s="5" t="s">
        <v>343</v>
      </c>
      <c r="D404" s="189" t="s">
        <v>734</v>
      </c>
      <c r="E404" s="205">
        <v>146</v>
      </c>
      <c r="F404" s="211">
        <v>0.23400000000000001</v>
      </c>
      <c r="G404" s="80">
        <v>59</v>
      </c>
      <c r="H404" s="201">
        <v>0.26</v>
      </c>
      <c r="I404" s="209"/>
      <c r="J404" s="212"/>
      <c r="K404" s="80">
        <v>59</v>
      </c>
      <c r="L404" s="201">
        <v>0.23400000000000001</v>
      </c>
      <c r="M404" s="10">
        <v>4</v>
      </c>
      <c r="N404" s="227">
        <v>6.83E-2</v>
      </c>
    </row>
    <row r="405" spans="1:14" x14ac:dyDescent="0.35">
      <c r="A405" s="11">
        <v>427</v>
      </c>
      <c r="B405" s="5" t="s">
        <v>316</v>
      </c>
      <c r="C405" s="5" t="s">
        <v>340</v>
      </c>
      <c r="D405" s="189" t="s">
        <v>735</v>
      </c>
      <c r="E405" s="205">
        <v>200</v>
      </c>
      <c r="F405" s="211">
        <v>1.1646000000000001</v>
      </c>
      <c r="G405" s="80">
        <v>294</v>
      </c>
      <c r="H405" s="201">
        <v>1.294</v>
      </c>
      <c r="I405" s="209"/>
      <c r="J405" s="212"/>
      <c r="K405" s="80">
        <v>286</v>
      </c>
      <c r="L405" s="201">
        <v>1.1646000000000001</v>
      </c>
      <c r="M405" s="10">
        <v>10</v>
      </c>
      <c r="N405" s="227">
        <v>0.6716666</v>
      </c>
    </row>
    <row r="406" spans="1:14" x14ac:dyDescent="0.35">
      <c r="A406" s="11">
        <v>428</v>
      </c>
      <c r="B406" s="5" t="s">
        <v>314</v>
      </c>
      <c r="C406" s="5" t="s">
        <v>356</v>
      </c>
      <c r="D406" s="189" t="s">
        <v>736</v>
      </c>
      <c r="E406" s="205">
        <v>200</v>
      </c>
      <c r="F406" s="211">
        <v>1.3320000000000001</v>
      </c>
      <c r="G406" s="80">
        <v>189</v>
      </c>
      <c r="H406" s="201">
        <v>1.48</v>
      </c>
      <c r="I406" s="209"/>
      <c r="J406" s="212"/>
      <c r="K406" s="80">
        <v>205</v>
      </c>
      <c r="L406" s="201">
        <v>1.3320000000000001</v>
      </c>
      <c r="M406" s="10">
        <v>14</v>
      </c>
      <c r="N406" s="227">
        <v>0.33059529999999998</v>
      </c>
    </row>
    <row r="407" spans="1:14" x14ac:dyDescent="0.35">
      <c r="A407" s="11">
        <v>429</v>
      </c>
      <c r="B407" s="5" t="s">
        <v>314</v>
      </c>
      <c r="C407" s="5" t="s">
        <v>356</v>
      </c>
      <c r="D407" s="189" t="s">
        <v>737</v>
      </c>
      <c r="E407" s="205">
        <v>143</v>
      </c>
      <c r="F407" s="211">
        <v>0.25379999999999997</v>
      </c>
      <c r="G407" s="80">
        <v>64</v>
      </c>
      <c r="H407" s="201">
        <v>0.28199999999999997</v>
      </c>
      <c r="I407" s="209"/>
      <c r="J407" s="212"/>
      <c r="K407" s="80">
        <v>74</v>
      </c>
      <c r="L407" s="201">
        <v>0.25379999999999997</v>
      </c>
      <c r="M407" s="10">
        <v>2</v>
      </c>
      <c r="N407" s="227">
        <v>8.7499999999999994E-2</v>
      </c>
    </row>
    <row r="408" spans="1:14" x14ac:dyDescent="0.35">
      <c r="A408" s="11">
        <v>430</v>
      </c>
      <c r="B408" s="5" t="s">
        <v>213</v>
      </c>
      <c r="C408" s="5" t="s">
        <v>175</v>
      </c>
      <c r="D408" s="189" t="s">
        <v>738</v>
      </c>
      <c r="E408" s="205">
        <v>148</v>
      </c>
      <c r="F408" s="211">
        <v>0.4158</v>
      </c>
      <c r="G408" s="80">
        <v>105</v>
      </c>
      <c r="H408" s="201">
        <v>0.46200000000000002</v>
      </c>
      <c r="I408" s="209"/>
      <c r="J408" s="212"/>
      <c r="K408" s="80">
        <v>121</v>
      </c>
      <c r="L408" s="201">
        <v>0.4158</v>
      </c>
      <c r="M408" s="10">
        <v>7</v>
      </c>
      <c r="N408" s="227">
        <v>7.5620000000000007E-2</v>
      </c>
    </row>
    <row r="409" spans="1:14" x14ac:dyDescent="0.35">
      <c r="A409" s="11">
        <v>431</v>
      </c>
      <c r="B409" s="5" t="s">
        <v>314</v>
      </c>
      <c r="C409" s="5" t="s">
        <v>356</v>
      </c>
      <c r="D409" s="189" t="s">
        <v>739</v>
      </c>
      <c r="E409" s="205">
        <v>141</v>
      </c>
      <c r="F409" s="211">
        <v>0.30510000000000004</v>
      </c>
      <c r="G409" s="80">
        <v>76</v>
      </c>
      <c r="H409" s="201">
        <v>0.33900000000000002</v>
      </c>
      <c r="I409" s="209"/>
      <c r="J409" s="212"/>
      <c r="K409" s="80">
        <v>80</v>
      </c>
      <c r="L409" s="201">
        <v>0.30510000000000004</v>
      </c>
      <c r="M409" s="10">
        <v>3</v>
      </c>
      <c r="N409" s="227">
        <v>3.0200000000000001E-2</v>
      </c>
    </row>
    <row r="410" spans="1:14" x14ac:dyDescent="0.35">
      <c r="A410" s="11">
        <v>432</v>
      </c>
      <c r="B410" s="5" t="s">
        <v>179</v>
      </c>
      <c r="C410" s="5" t="s">
        <v>356</v>
      </c>
      <c r="D410" s="189" t="s">
        <v>740</v>
      </c>
      <c r="E410" s="205">
        <v>200</v>
      </c>
      <c r="F410" s="211">
        <v>0.55079999999999996</v>
      </c>
      <c r="G410" s="80">
        <v>139</v>
      </c>
      <c r="H410" s="201">
        <v>0.61199999999999999</v>
      </c>
      <c r="I410" s="209"/>
      <c r="J410" s="212"/>
      <c r="K410" s="80">
        <v>158</v>
      </c>
      <c r="L410" s="201">
        <v>0.55079999999999996</v>
      </c>
      <c r="M410" s="10">
        <v>10</v>
      </c>
      <c r="N410" s="227">
        <v>0.29004920000000001</v>
      </c>
    </row>
    <row r="411" spans="1:14" x14ac:dyDescent="0.35">
      <c r="A411" s="11">
        <v>433</v>
      </c>
      <c r="B411" s="5" t="s">
        <v>316</v>
      </c>
      <c r="C411" s="5" t="s">
        <v>356</v>
      </c>
      <c r="D411" s="189" t="s">
        <v>741</v>
      </c>
      <c r="E411" s="205">
        <v>200</v>
      </c>
      <c r="F411" s="211">
        <v>0.68130000000000002</v>
      </c>
      <c r="G411" s="80">
        <v>172</v>
      </c>
      <c r="H411" s="201">
        <v>0.75700000000000001</v>
      </c>
      <c r="I411" s="209"/>
      <c r="J411" s="212"/>
      <c r="K411" s="80">
        <v>182</v>
      </c>
      <c r="L411" s="201">
        <v>0.68130000000000002</v>
      </c>
      <c r="M411" s="10">
        <v>8</v>
      </c>
      <c r="N411" s="227">
        <v>0.15740999999999999</v>
      </c>
    </row>
    <row r="412" spans="1:14" x14ac:dyDescent="0.35">
      <c r="A412" s="11">
        <v>434</v>
      </c>
      <c r="B412" s="5" t="s">
        <v>315</v>
      </c>
      <c r="C412" s="5" t="s">
        <v>340</v>
      </c>
      <c r="D412" s="189" t="s">
        <v>742</v>
      </c>
      <c r="E412" s="205">
        <v>200</v>
      </c>
      <c r="F412" s="211">
        <v>2.5974000000000004</v>
      </c>
      <c r="G412" s="80">
        <v>321</v>
      </c>
      <c r="H412" s="201">
        <v>2.8860000000000001</v>
      </c>
      <c r="I412" s="209"/>
      <c r="J412" s="212"/>
      <c r="K412" s="80">
        <v>325</v>
      </c>
      <c r="L412" s="201">
        <v>2.5974000000000004</v>
      </c>
      <c r="M412" s="10">
        <v>20</v>
      </c>
      <c r="N412" s="227">
        <v>0.95274049999999999</v>
      </c>
    </row>
    <row r="413" spans="1:14" x14ac:dyDescent="0.35">
      <c r="A413" s="11">
        <v>435</v>
      </c>
      <c r="B413" s="5" t="s">
        <v>315</v>
      </c>
      <c r="C413" s="5" t="s">
        <v>356</v>
      </c>
      <c r="D413" s="189" t="s">
        <v>743</v>
      </c>
      <c r="E413" s="205">
        <v>200</v>
      </c>
      <c r="F413" s="211">
        <v>0.89460000000000006</v>
      </c>
      <c r="G413" s="80">
        <v>226</v>
      </c>
      <c r="H413" s="201">
        <v>0.99399999999999999</v>
      </c>
      <c r="I413" s="209"/>
      <c r="J413" s="212"/>
      <c r="K413" s="80">
        <v>231</v>
      </c>
      <c r="L413" s="201">
        <v>0.89460000000000006</v>
      </c>
      <c r="M413" s="10">
        <v>12</v>
      </c>
      <c r="N413" s="227">
        <v>0.26483000000000001</v>
      </c>
    </row>
    <row r="414" spans="1:14" x14ac:dyDescent="0.35">
      <c r="A414" s="11">
        <v>436</v>
      </c>
      <c r="B414" s="5" t="s">
        <v>315</v>
      </c>
      <c r="C414" s="5" t="s">
        <v>340</v>
      </c>
      <c r="D414" s="189" t="s">
        <v>744</v>
      </c>
      <c r="E414" s="205">
        <v>200</v>
      </c>
      <c r="F414" s="211">
        <v>1.1286</v>
      </c>
      <c r="G414" s="80">
        <v>285</v>
      </c>
      <c r="H414" s="201">
        <v>1.254</v>
      </c>
      <c r="I414" s="209"/>
      <c r="J414" s="212"/>
      <c r="K414" s="80">
        <v>288</v>
      </c>
      <c r="L414" s="201">
        <v>1.1286</v>
      </c>
      <c r="M414" s="10">
        <v>18</v>
      </c>
      <c r="N414" s="227">
        <v>1.1442855999999999</v>
      </c>
    </row>
    <row r="415" spans="1:14" x14ac:dyDescent="0.35">
      <c r="A415" s="11">
        <v>437</v>
      </c>
      <c r="B415" s="5" t="s">
        <v>313</v>
      </c>
      <c r="C415" s="5" t="s">
        <v>340</v>
      </c>
      <c r="D415" s="189" t="s">
        <v>745</v>
      </c>
      <c r="E415" s="205">
        <v>200</v>
      </c>
      <c r="F415" s="211">
        <v>0.76859999999999995</v>
      </c>
      <c r="G415" s="80">
        <v>194</v>
      </c>
      <c r="H415" s="201">
        <v>0.85399999999999998</v>
      </c>
      <c r="I415" s="209"/>
      <c r="J415" s="212"/>
      <c r="K415" s="80">
        <v>211</v>
      </c>
      <c r="L415" s="201">
        <v>0.76859999999999995</v>
      </c>
      <c r="M415" s="10">
        <v>17</v>
      </c>
      <c r="N415" s="227">
        <v>0.4868653</v>
      </c>
    </row>
    <row r="416" spans="1:14" x14ac:dyDescent="0.35">
      <c r="A416" s="11">
        <v>438</v>
      </c>
      <c r="B416" s="5" t="s">
        <v>315</v>
      </c>
      <c r="C416" s="5" t="s">
        <v>340</v>
      </c>
      <c r="D416" s="189" t="s">
        <v>746</v>
      </c>
      <c r="E416" s="205">
        <v>200</v>
      </c>
      <c r="F416" s="211">
        <v>2.4074999999999998</v>
      </c>
      <c r="G416" s="80">
        <v>608</v>
      </c>
      <c r="H416" s="201">
        <v>2.6749999999999998</v>
      </c>
      <c r="I416" s="209"/>
      <c r="J416" s="212"/>
      <c r="K416" s="80">
        <v>636</v>
      </c>
      <c r="L416" s="201">
        <v>2.4074999999999998</v>
      </c>
      <c r="M416" s="10">
        <v>37</v>
      </c>
      <c r="N416" s="227">
        <v>0.42326439999999999</v>
      </c>
    </row>
    <row r="417" spans="1:14" x14ac:dyDescent="0.35">
      <c r="A417" s="11">
        <v>439</v>
      </c>
      <c r="B417" s="5" t="s">
        <v>315</v>
      </c>
      <c r="C417" s="5" t="s">
        <v>340</v>
      </c>
      <c r="D417" s="189" t="s">
        <v>747</v>
      </c>
      <c r="E417" s="205">
        <v>200</v>
      </c>
      <c r="F417" s="211">
        <v>1.1798999999999999</v>
      </c>
      <c r="G417" s="80">
        <v>298</v>
      </c>
      <c r="H417" s="201">
        <v>1.3109999999999999</v>
      </c>
      <c r="I417" s="209"/>
      <c r="J417" s="212"/>
      <c r="K417" s="80">
        <v>306</v>
      </c>
      <c r="L417" s="201">
        <v>1.1798999999999999</v>
      </c>
      <c r="M417" s="10">
        <v>24</v>
      </c>
      <c r="N417" s="227">
        <v>0.84618490000000002</v>
      </c>
    </row>
    <row r="418" spans="1:14" x14ac:dyDescent="0.35">
      <c r="A418" s="11">
        <v>440</v>
      </c>
      <c r="B418" s="5" t="s">
        <v>190</v>
      </c>
      <c r="C418" s="5" t="s">
        <v>175</v>
      </c>
      <c r="D418" s="189" t="s">
        <v>212</v>
      </c>
      <c r="E418" s="205">
        <v>200</v>
      </c>
      <c r="F418" s="211">
        <v>0.89910000000000001</v>
      </c>
      <c r="G418" s="80">
        <v>227</v>
      </c>
      <c r="H418" s="201">
        <v>0.999</v>
      </c>
      <c r="I418" s="209"/>
      <c r="J418" s="212"/>
      <c r="K418" s="80">
        <v>224</v>
      </c>
      <c r="L418" s="201">
        <v>0.89910000000000001</v>
      </c>
      <c r="M418" s="10">
        <v>15</v>
      </c>
      <c r="N418" s="227">
        <v>0.29680000000000001</v>
      </c>
    </row>
    <row r="419" spans="1:14" x14ac:dyDescent="0.35">
      <c r="A419" s="11">
        <v>441</v>
      </c>
      <c r="B419" s="5" t="s">
        <v>213</v>
      </c>
      <c r="C419" s="5" t="s">
        <v>356</v>
      </c>
      <c r="D419" s="189" t="s">
        <v>748</v>
      </c>
      <c r="E419" s="205">
        <v>146</v>
      </c>
      <c r="F419" s="211">
        <v>0.37259999999999999</v>
      </c>
      <c r="G419" s="80">
        <v>94</v>
      </c>
      <c r="H419" s="201">
        <v>0.41399999999999998</v>
      </c>
      <c r="I419" s="209"/>
      <c r="J419" s="212"/>
      <c r="K419" s="80">
        <v>105</v>
      </c>
      <c r="L419" s="201">
        <v>0.37259999999999999</v>
      </c>
      <c r="M419" s="10">
        <v>5</v>
      </c>
      <c r="N419" s="227">
        <v>0.22750000000000001</v>
      </c>
    </row>
    <row r="420" spans="1:14" x14ac:dyDescent="0.35">
      <c r="A420" s="11">
        <v>442</v>
      </c>
      <c r="B420" s="5" t="s">
        <v>188</v>
      </c>
      <c r="C420" s="5" t="s">
        <v>175</v>
      </c>
      <c r="D420" s="189" t="s">
        <v>225</v>
      </c>
      <c r="E420" s="205">
        <v>197</v>
      </c>
      <c r="F420" s="211">
        <v>0.60570000000000002</v>
      </c>
      <c r="G420" s="80">
        <v>153</v>
      </c>
      <c r="H420" s="201">
        <v>0.67300000000000004</v>
      </c>
      <c r="I420" s="209"/>
      <c r="J420" s="212"/>
      <c r="K420" s="80">
        <v>151</v>
      </c>
      <c r="L420" s="201">
        <v>0.60570000000000002</v>
      </c>
      <c r="M420" s="10">
        <v>8</v>
      </c>
      <c r="N420" s="227">
        <v>0.1017</v>
      </c>
    </row>
    <row r="421" spans="1:14" x14ac:dyDescent="0.35">
      <c r="A421" s="11">
        <v>443</v>
      </c>
      <c r="B421" s="5" t="s">
        <v>314</v>
      </c>
      <c r="C421" s="5" t="s">
        <v>356</v>
      </c>
      <c r="D421" s="189" t="s">
        <v>749</v>
      </c>
      <c r="E421" s="205">
        <v>124</v>
      </c>
      <c r="F421" s="211">
        <v>0.23220000000000002</v>
      </c>
      <c r="G421" s="80">
        <v>50</v>
      </c>
      <c r="H421" s="201">
        <v>0.25800000000000001</v>
      </c>
      <c r="I421" s="209"/>
      <c r="J421" s="212"/>
      <c r="K421" s="80">
        <v>52</v>
      </c>
      <c r="L421" s="201">
        <v>0.23220000000000002</v>
      </c>
      <c r="M421" s="10">
        <v>4</v>
      </c>
      <c r="N421" s="227">
        <v>4.7999999999999996E-3</v>
      </c>
    </row>
    <row r="422" spans="1:14" x14ac:dyDescent="0.35">
      <c r="A422" s="11">
        <v>444</v>
      </c>
      <c r="B422" s="5" t="s">
        <v>190</v>
      </c>
      <c r="C422" s="5" t="s">
        <v>175</v>
      </c>
      <c r="D422" s="189" t="s">
        <v>750</v>
      </c>
      <c r="E422" s="205">
        <v>200</v>
      </c>
      <c r="F422" s="211">
        <v>0.78390000000000004</v>
      </c>
      <c r="G422" s="80">
        <v>198</v>
      </c>
      <c r="H422" s="201">
        <v>0.871</v>
      </c>
      <c r="I422" s="209"/>
      <c r="J422" s="212"/>
      <c r="K422" s="80">
        <v>208</v>
      </c>
      <c r="L422" s="201">
        <v>0.78390000000000004</v>
      </c>
      <c r="M422" s="10">
        <v>16</v>
      </c>
      <c r="N422" s="227">
        <v>0.47189999999999999</v>
      </c>
    </row>
    <row r="423" spans="1:14" x14ac:dyDescent="0.35">
      <c r="A423" s="11">
        <v>445</v>
      </c>
      <c r="B423" s="5" t="s">
        <v>222</v>
      </c>
      <c r="C423" s="5" t="s">
        <v>175</v>
      </c>
      <c r="D423" s="189" t="s">
        <v>751</v>
      </c>
      <c r="E423" s="205">
        <v>137</v>
      </c>
      <c r="F423" s="211">
        <v>0.25739999999999996</v>
      </c>
      <c r="G423" s="80">
        <v>65</v>
      </c>
      <c r="H423" s="201">
        <v>0.28599999999999998</v>
      </c>
      <c r="I423" s="209"/>
      <c r="J423" s="212"/>
      <c r="K423" s="80">
        <v>72</v>
      </c>
      <c r="L423" s="201">
        <v>0.25739999999999996</v>
      </c>
      <c r="M423" s="10">
        <v>5</v>
      </c>
      <c r="N423" s="227">
        <v>0.11035</v>
      </c>
    </row>
    <row r="424" spans="1:14" x14ac:dyDescent="0.35">
      <c r="A424" s="11">
        <v>446</v>
      </c>
      <c r="B424" s="5" t="s">
        <v>179</v>
      </c>
      <c r="C424" s="5" t="s">
        <v>343</v>
      </c>
      <c r="D424" s="189" t="s">
        <v>752</v>
      </c>
      <c r="E424" s="205">
        <v>130</v>
      </c>
      <c r="F424" s="211">
        <v>0.16200000000000001</v>
      </c>
      <c r="G424" s="80">
        <v>41</v>
      </c>
      <c r="H424" s="201">
        <v>0.18</v>
      </c>
      <c r="I424" s="209"/>
      <c r="J424" s="212"/>
      <c r="K424" s="80">
        <v>48</v>
      </c>
      <c r="L424" s="201">
        <v>0.16200000000000001</v>
      </c>
      <c r="M424" s="10">
        <v>5</v>
      </c>
      <c r="N424" s="227">
        <v>0.1406617</v>
      </c>
    </row>
    <row r="425" spans="1:14" x14ac:dyDescent="0.35">
      <c r="A425" s="11">
        <v>447</v>
      </c>
      <c r="B425" s="5" t="s">
        <v>190</v>
      </c>
      <c r="C425" s="5" t="s">
        <v>175</v>
      </c>
      <c r="D425" s="189" t="s">
        <v>753</v>
      </c>
      <c r="E425" s="205">
        <v>182</v>
      </c>
      <c r="F425" s="211">
        <v>0.59400000000000008</v>
      </c>
      <c r="G425" s="80">
        <v>150</v>
      </c>
      <c r="H425" s="201">
        <v>0.66</v>
      </c>
      <c r="I425" s="209"/>
      <c r="J425" s="212"/>
      <c r="K425" s="80">
        <v>168</v>
      </c>
      <c r="L425" s="201">
        <v>0.59400000000000008</v>
      </c>
      <c r="M425" s="10">
        <v>5</v>
      </c>
      <c r="N425" s="227">
        <v>2.1100000000000001E-2</v>
      </c>
    </row>
    <row r="426" spans="1:14" x14ac:dyDescent="0.35">
      <c r="A426" s="11">
        <v>448</v>
      </c>
      <c r="B426" s="5" t="s">
        <v>222</v>
      </c>
      <c r="C426" s="5" t="s">
        <v>175</v>
      </c>
      <c r="D426" s="189" t="s">
        <v>754</v>
      </c>
      <c r="E426" s="205">
        <v>152</v>
      </c>
      <c r="F426" s="211">
        <v>0.3402</v>
      </c>
      <c r="G426" s="80">
        <v>86</v>
      </c>
      <c r="H426" s="201">
        <v>0.378</v>
      </c>
      <c r="I426" s="209"/>
      <c r="J426" s="212"/>
      <c r="K426" s="80">
        <v>81</v>
      </c>
      <c r="L426" s="201">
        <v>0.3402</v>
      </c>
      <c r="M426" s="10">
        <v>3</v>
      </c>
      <c r="N426" s="227">
        <v>7.0824999999999999E-2</v>
      </c>
    </row>
    <row r="427" spans="1:14" x14ac:dyDescent="0.35">
      <c r="A427" s="11">
        <v>449</v>
      </c>
      <c r="B427" s="5" t="s">
        <v>222</v>
      </c>
      <c r="C427" s="5" t="s">
        <v>343</v>
      </c>
      <c r="D427" s="189" t="s">
        <v>755</v>
      </c>
      <c r="E427" s="205">
        <v>126</v>
      </c>
      <c r="F427" s="211">
        <v>0.2016</v>
      </c>
      <c r="G427" s="80">
        <v>47</v>
      </c>
      <c r="H427" s="201">
        <v>0.224</v>
      </c>
      <c r="I427" s="209"/>
      <c r="J427" s="212"/>
      <c r="K427" s="80">
        <v>50</v>
      </c>
      <c r="L427" s="201">
        <v>0.2016</v>
      </c>
      <c r="M427" s="10">
        <v>6</v>
      </c>
      <c r="N427" s="227">
        <v>0.111595</v>
      </c>
    </row>
    <row r="428" spans="1:14" x14ac:dyDescent="0.35">
      <c r="A428" s="11">
        <v>451</v>
      </c>
      <c r="B428" s="5" t="s">
        <v>179</v>
      </c>
      <c r="C428" s="5" t="s">
        <v>175</v>
      </c>
      <c r="D428" s="189" t="s">
        <v>757</v>
      </c>
      <c r="E428" s="205">
        <v>200</v>
      </c>
      <c r="F428" s="211">
        <v>0.88919999999999999</v>
      </c>
      <c r="G428" s="80">
        <v>165</v>
      </c>
      <c r="H428" s="201">
        <v>0.98799999999999999</v>
      </c>
      <c r="I428" s="209"/>
      <c r="J428" s="212"/>
      <c r="K428" s="80">
        <v>167</v>
      </c>
      <c r="L428" s="201">
        <v>0.88919999999999999</v>
      </c>
      <c r="M428" s="10">
        <v>10</v>
      </c>
      <c r="N428" s="227">
        <v>0.42370000000000002</v>
      </c>
    </row>
    <row r="429" spans="1:14" x14ac:dyDescent="0.35">
      <c r="A429" s="11">
        <v>452</v>
      </c>
      <c r="B429" s="5" t="s">
        <v>313</v>
      </c>
      <c r="C429" s="5" t="s">
        <v>340</v>
      </c>
      <c r="D429" s="189" t="s">
        <v>758</v>
      </c>
      <c r="E429" s="205">
        <v>200</v>
      </c>
      <c r="F429" s="211">
        <v>1.4004000000000001</v>
      </c>
      <c r="G429" s="80">
        <v>198</v>
      </c>
      <c r="H429" s="201">
        <v>1.556</v>
      </c>
      <c r="I429" s="209"/>
      <c r="J429" s="212"/>
      <c r="K429" s="80">
        <v>205</v>
      </c>
      <c r="L429" s="201">
        <v>1.4004000000000001</v>
      </c>
      <c r="M429" s="10">
        <v>12</v>
      </c>
      <c r="N429" s="227">
        <v>1.0390469</v>
      </c>
    </row>
    <row r="430" spans="1:14" x14ac:dyDescent="0.35">
      <c r="A430" s="11">
        <v>453</v>
      </c>
      <c r="B430" s="5" t="s">
        <v>313</v>
      </c>
      <c r="C430" s="5" t="s">
        <v>340</v>
      </c>
      <c r="D430" s="189" t="s">
        <v>759</v>
      </c>
      <c r="E430" s="205">
        <v>193</v>
      </c>
      <c r="F430" s="211">
        <v>0.60120000000000007</v>
      </c>
      <c r="G430" s="80">
        <v>133</v>
      </c>
      <c r="H430" s="201">
        <v>0.66800000000000004</v>
      </c>
      <c r="I430" s="209"/>
      <c r="J430" s="212"/>
      <c r="K430" s="80">
        <v>128</v>
      </c>
      <c r="L430" s="201">
        <v>0.60120000000000007</v>
      </c>
      <c r="M430" s="10">
        <v>13</v>
      </c>
      <c r="N430" s="227">
        <v>0.55169999999999997</v>
      </c>
    </row>
    <row r="431" spans="1:14" x14ac:dyDescent="0.35">
      <c r="A431" s="11">
        <v>454</v>
      </c>
      <c r="B431" s="5" t="s">
        <v>314</v>
      </c>
      <c r="C431" s="5" t="s">
        <v>340</v>
      </c>
      <c r="D431" s="189" t="s">
        <v>760</v>
      </c>
      <c r="E431" s="205">
        <v>151</v>
      </c>
      <c r="F431" s="211">
        <v>0.31679999999999997</v>
      </c>
      <c r="G431" s="80">
        <v>80</v>
      </c>
      <c r="H431" s="201">
        <v>0.35199999999999998</v>
      </c>
      <c r="I431" s="209"/>
      <c r="J431" s="212"/>
      <c r="K431" s="80">
        <v>83</v>
      </c>
      <c r="L431" s="201">
        <v>0.31679999999999997</v>
      </c>
      <c r="M431" s="10">
        <v>3</v>
      </c>
      <c r="N431" s="227">
        <v>0.1011</v>
      </c>
    </row>
    <row r="432" spans="1:14" x14ac:dyDescent="0.35">
      <c r="A432" s="11">
        <v>455</v>
      </c>
      <c r="B432" s="5" t="s">
        <v>222</v>
      </c>
      <c r="C432" s="5" t="s">
        <v>175</v>
      </c>
      <c r="D432" s="189" t="s">
        <v>236</v>
      </c>
      <c r="E432" s="205">
        <v>130</v>
      </c>
      <c r="F432" s="211">
        <v>0.33300000000000002</v>
      </c>
      <c r="G432" s="80">
        <v>84</v>
      </c>
      <c r="H432" s="201">
        <v>0.37</v>
      </c>
      <c r="I432" s="209"/>
      <c r="J432" s="212"/>
      <c r="K432" s="80">
        <v>110</v>
      </c>
      <c r="L432" s="201">
        <v>0.33300000000000002</v>
      </c>
      <c r="M432" s="10">
        <v>4</v>
      </c>
      <c r="N432" s="227">
        <v>0.16674</v>
      </c>
    </row>
    <row r="433" spans="1:14" x14ac:dyDescent="0.35">
      <c r="A433" s="11">
        <v>456</v>
      </c>
      <c r="B433" s="5" t="s">
        <v>190</v>
      </c>
      <c r="C433" s="5" t="s">
        <v>343</v>
      </c>
      <c r="D433" s="189" t="s">
        <v>761</v>
      </c>
      <c r="E433" s="205">
        <v>147</v>
      </c>
      <c r="F433" s="211">
        <v>0.79649999999999999</v>
      </c>
      <c r="G433" s="80">
        <v>77</v>
      </c>
      <c r="H433" s="201">
        <v>0.88500000000000001</v>
      </c>
      <c r="I433" s="209"/>
      <c r="J433" s="212"/>
      <c r="K433" s="80">
        <v>91</v>
      </c>
      <c r="L433" s="201">
        <v>0.79649999999999999</v>
      </c>
      <c r="M433" s="10">
        <v>2</v>
      </c>
      <c r="N433" s="227">
        <v>0.05</v>
      </c>
    </row>
    <row r="434" spans="1:14" x14ac:dyDescent="0.35">
      <c r="A434" s="11">
        <v>457</v>
      </c>
      <c r="B434" s="5" t="s">
        <v>174</v>
      </c>
      <c r="C434" s="5" t="s">
        <v>356</v>
      </c>
      <c r="D434" s="189" t="s">
        <v>762</v>
      </c>
      <c r="E434" s="205">
        <v>200</v>
      </c>
      <c r="F434" s="211">
        <v>0.9900000000000001</v>
      </c>
      <c r="G434" s="80">
        <v>250</v>
      </c>
      <c r="H434" s="201">
        <v>1.1000000000000001</v>
      </c>
      <c r="I434" s="209"/>
      <c r="J434" s="212"/>
      <c r="K434" s="80">
        <v>243</v>
      </c>
      <c r="L434" s="201">
        <v>0.9900000000000001</v>
      </c>
      <c r="M434" s="10">
        <v>12</v>
      </c>
      <c r="N434" s="227">
        <v>0.2250701</v>
      </c>
    </row>
    <row r="435" spans="1:14" x14ac:dyDescent="0.35">
      <c r="A435" s="11">
        <v>458</v>
      </c>
      <c r="B435" s="5" t="s">
        <v>188</v>
      </c>
      <c r="C435" s="5" t="s">
        <v>343</v>
      </c>
      <c r="D435" s="189" t="s">
        <v>763</v>
      </c>
      <c r="E435" s="205">
        <v>110</v>
      </c>
      <c r="F435" s="211">
        <v>5.5800000000000002E-2</v>
      </c>
      <c r="G435" s="80">
        <v>13</v>
      </c>
      <c r="H435" s="201">
        <v>6.2E-2</v>
      </c>
      <c r="I435" s="209"/>
      <c r="J435" s="212"/>
      <c r="K435" s="80">
        <v>16</v>
      </c>
      <c r="L435" s="201">
        <v>5.5800000000000002E-2</v>
      </c>
      <c r="M435" s="10">
        <v>0</v>
      </c>
      <c r="N435" s="227">
        <v>0</v>
      </c>
    </row>
    <row r="436" spans="1:14" x14ac:dyDescent="0.35">
      <c r="A436" s="11">
        <v>459</v>
      </c>
      <c r="B436" s="5" t="s">
        <v>311</v>
      </c>
      <c r="C436" s="5" t="s">
        <v>340</v>
      </c>
      <c r="D436" s="189" t="s">
        <v>764</v>
      </c>
      <c r="E436" s="205">
        <v>162</v>
      </c>
      <c r="F436" s="211">
        <v>0.37979999999999997</v>
      </c>
      <c r="G436" s="80">
        <v>96</v>
      </c>
      <c r="H436" s="201">
        <v>0.42199999999999999</v>
      </c>
      <c r="I436" s="209"/>
      <c r="J436" s="212"/>
      <c r="K436" s="80">
        <v>96</v>
      </c>
      <c r="L436" s="201">
        <v>0.37979999999999997</v>
      </c>
      <c r="M436" s="10">
        <v>4</v>
      </c>
      <c r="N436" s="227">
        <v>7.8492699999999999E-2</v>
      </c>
    </row>
    <row r="437" spans="1:14" x14ac:dyDescent="0.35">
      <c r="A437" s="11">
        <v>460</v>
      </c>
      <c r="B437" s="5" t="s">
        <v>315</v>
      </c>
      <c r="C437" s="5" t="s">
        <v>356</v>
      </c>
      <c r="D437" s="189" t="s">
        <v>765</v>
      </c>
      <c r="E437" s="205">
        <v>147</v>
      </c>
      <c r="F437" s="211">
        <v>0.3528</v>
      </c>
      <c r="G437" s="80">
        <v>89</v>
      </c>
      <c r="H437" s="201">
        <v>0.39200000000000002</v>
      </c>
      <c r="I437" s="209"/>
      <c r="J437" s="212"/>
      <c r="K437" s="80">
        <v>98</v>
      </c>
      <c r="L437" s="201">
        <v>0.3528</v>
      </c>
      <c r="M437" s="10">
        <v>5</v>
      </c>
      <c r="N437" s="227">
        <v>0.17399999999999999</v>
      </c>
    </row>
    <row r="438" spans="1:14" x14ac:dyDescent="0.35">
      <c r="A438" s="11">
        <v>461</v>
      </c>
      <c r="B438" s="5" t="s">
        <v>190</v>
      </c>
      <c r="C438" s="5" t="s">
        <v>175</v>
      </c>
      <c r="D438" s="189" t="s">
        <v>766</v>
      </c>
      <c r="E438" s="205">
        <v>200</v>
      </c>
      <c r="F438" s="211">
        <v>1.2987000000000002</v>
      </c>
      <c r="G438" s="80">
        <v>328</v>
      </c>
      <c r="H438" s="201">
        <v>1.4430000000000001</v>
      </c>
      <c r="I438" s="209"/>
      <c r="J438" s="212"/>
      <c r="K438" s="80">
        <v>339</v>
      </c>
      <c r="L438" s="201">
        <v>1.2987000000000002</v>
      </c>
      <c r="M438" s="10">
        <v>16</v>
      </c>
      <c r="N438" s="227">
        <v>0.59663999999999995</v>
      </c>
    </row>
    <row r="439" spans="1:14" x14ac:dyDescent="0.35">
      <c r="A439" s="11">
        <v>462</v>
      </c>
      <c r="B439" s="5" t="s">
        <v>213</v>
      </c>
      <c r="C439" s="5" t="s">
        <v>340</v>
      </c>
      <c r="D439" s="189" t="s">
        <v>767</v>
      </c>
      <c r="E439" s="205">
        <v>200</v>
      </c>
      <c r="F439" s="211">
        <v>2.7207000000000003</v>
      </c>
      <c r="G439" s="80">
        <v>158</v>
      </c>
      <c r="H439" s="201">
        <v>3.0230000000000001</v>
      </c>
      <c r="I439" s="209"/>
      <c r="J439" s="212"/>
      <c r="K439" s="80">
        <v>151</v>
      </c>
      <c r="L439" s="201">
        <v>2.7207000000000003</v>
      </c>
      <c r="M439" s="10">
        <v>7</v>
      </c>
      <c r="N439" s="227">
        <v>0.2444558</v>
      </c>
    </row>
    <row r="440" spans="1:14" x14ac:dyDescent="0.35">
      <c r="A440" s="11">
        <v>463</v>
      </c>
      <c r="B440" s="5" t="s">
        <v>213</v>
      </c>
      <c r="C440" s="5" t="s">
        <v>340</v>
      </c>
      <c r="D440" s="189" t="s">
        <v>768</v>
      </c>
      <c r="E440" s="205">
        <v>187</v>
      </c>
      <c r="F440" s="211">
        <v>2.835</v>
      </c>
      <c r="G440" s="80">
        <v>130</v>
      </c>
      <c r="H440" s="201">
        <v>3.15</v>
      </c>
      <c r="I440" s="209"/>
      <c r="J440" s="212"/>
      <c r="K440" s="80">
        <v>113</v>
      </c>
      <c r="L440" s="201">
        <v>2.835</v>
      </c>
      <c r="M440" s="10">
        <v>8</v>
      </c>
      <c r="N440" s="227">
        <v>0.12593679999999999</v>
      </c>
    </row>
    <row r="441" spans="1:14" x14ac:dyDescent="0.35">
      <c r="A441" s="11">
        <v>464</v>
      </c>
      <c r="B441" s="5" t="s">
        <v>213</v>
      </c>
      <c r="C441" s="5" t="s">
        <v>340</v>
      </c>
      <c r="D441" s="189" t="s">
        <v>769</v>
      </c>
      <c r="E441" s="205">
        <v>200</v>
      </c>
      <c r="F441" s="211">
        <v>2.3607000000000005</v>
      </c>
      <c r="G441" s="80">
        <v>294</v>
      </c>
      <c r="H441" s="201">
        <v>2.6230000000000002</v>
      </c>
      <c r="I441" s="209"/>
      <c r="J441" s="212"/>
      <c r="K441" s="80">
        <v>297</v>
      </c>
      <c r="L441" s="201">
        <v>2.3607000000000005</v>
      </c>
      <c r="M441" s="10">
        <v>15</v>
      </c>
      <c r="N441" s="227">
        <v>1.3098711999999999</v>
      </c>
    </row>
    <row r="442" spans="1:14" x14ac:dyDescent="0.35">
      <c r="A442" s="11">
        <v>465</v>
      </c>
      <c r="B442" s="5" t="s">
        <v>179</v>
      </c>
      <c r="C442" s="5" t="s">
        <v>343</v>
      </c>
      <c r="D442" s="189" t="s">
        <v>770</v>
      </c>
      <c r="E442" s="205">
        <v>200</v>
      </c>
      <c r="F442" s="211">
        <v>0.62190000000000001</v>
      </c>
      <c r="G442" s="80">
        <v>157</v>
      </c>
      <c r="H442" s="201">
        <v>0.69099999999999995</v>
      </c>
      <c r="I442" s="209"/>
      <c r="J442" s="212"/>
      <c r="K442" s="80">
        <v>180</v>
      </c>
      <c r="L442" s="201">
        <v>0.62190000000000001</v>
      </c>
      <c r="M442" s="10">
        <v>5</v>
      </c>
      <c r="N442" s="227">
        <v>9.0829999999999994E-2</v>
      </c>
    </row>
    <row r="443" spans="1:14" x14ac:dyDescent="0.35">
      <c r="A443" s="11">
        <v>466</v>
      </c>
      <c r="B443" s="5" t="s">
        <v>190</v>
      </c>
      <c r="C443" s="5" t="s">
        <v>356</v>
      </c>
      <c r="D443" s="189" t="s">
        <v>771</v>
      </c>
      <c r="E443" s="205">
        <v>200</v>
      </c>
      <c r="F443" s="211">
        <v>1.4022000000000001</v>
      </c>
      <c r="G443" s="80">
        <v>354</v>
      </c>
      <c r="H443" s="201">
        <v>1.5580000000000001</v>
      </c>
      <c r="I443" s="209"/>
      <c r="J443" s="212"/>
      <c r="K443" s="80">
        <v>372</v>
      </c>
      <c r="L443" s="201">
        <v>1.4022000000000001</v>
      </c>
      <c r="M443" s="10">
        <v>25</v>
      </c>
      <c r="N443" s="227">
        <v>1.5916675</v>
      </c>
    </row>
    <row r="444" spans="1:14" x14ac:dyDescent="0.35">
      <c r="A444" s="11">
        <v>467</v>
      </c>
      <c r="B444" s="5" t="s">
        <v>179</v>
      </c>
      <c r="C444" s="5" t="s">
        <v>175</v>
      </c>
      <c r="D444" s="189" t="s">
        <v>772</v>
      </c>
      <c r="E444" s="205">
        <v>195</v>
      </c>
      <c r="F444" s="211">
        <v>0.55079999999999996</v>
      </c>
      <c r="G444" s="80">
        <v>139</v>
      </c>
      <c r="H444" s="201">
        <v>0.61199999999999999</v>
      </c>
      <c r="I444" s="209"/>
      <c r="J444" s="212"/>
      <c r="K444" s="80">
        <v>149</v>
      </c>
      <c r="L444" s="201">
        <v>0.55079999999999996</v>
      </c>
      <c r="M444" s="10">
        <v>8</v>
      </c>
      <c r="N444" s="227">
        <v>4.7199400000000002E-2</v>
      </c>
    </row>
    <row r="445" spans="1:14" x14ac:dyDescent="0.35">
      <c r="A445" s="11">
        <v>468</v>
      </c>
      <c r="B445" s="5" t="s">
        <v>184</v>
      </c>
      <c r="C445" s="5" t="s">
        <v>343</v>
      </c>
      <c r="D445" s="189" t="s">
        <v>773</v>
      </c>
      <c r="E445" s="205">
        <v>200</v>
      </c>
      <c r="F445" s="211">
        <v>0.77849999999999997</v>
      </c>
      <c r="G445" s="80">
        <v>191</v>
      </c>
      <c r="H445" s="201">
        <v>0.86499999999999999</v>
      </c>
      <c r="I445" s="209"/>
      <c r="J445" s="212"/>
      <c r="K445" s="80">
        <v>203</v>
      </c>
      <c r="L445" s="201">
        <v>0.77849999999999997</v>
      </c>
      <c r="M445" s="10">
        <v>2</v>
      </c>
      <c r="N445" s="227">
        <v>3.5000000000000003E-2</v>
      </c>
    </row>
    <row r="446" spans="1:14" x14ac:dyDescent="0.35">
      <c r="A446" s="11">
        <v>469</v>
      </c>
      <c r="B446" s="5" t="s">
        <v>222</v>
      </c>
      <c r="C446" s="5" t="s">
        <v>175</v>
      </c>
      <c r="D446" s="189" t="s">
        <v>774</v>
      </c>
      <c r="E446" s="205">
        <v>200</v>
      </c>
      <c r="F446" s="211">
        <v>0.79559999999999997</v>
      </c>
      <c r="G446" s="80">
        <v>201</v>
      </c>
      <c r="H446" s="201">
        <v>0.88400000000000001</v>
      </c>
      <c r="I446" s="209"/>
      <c r="J446" s="212"/>
      <c r="K446" s="80">
        <v>209</v>
      </c>
      <c r="L446" s="201">
        <v>0.79559999999999997</v>
      </c>
      <c r="M446" s="10">
        <v>16</v>
      </c>
      <c r="N446" s="227">
        <v>0.37729360000000001</v>
      </c>
    </row>
    <row r="447" spans="1:14" x14ac:dyDescent="0.35">
      <c r="A447" s="11">
        <v>470</v>
      </c>
      <c r="B447" s="5" t="s">
        <v>188</v>
      </c>
      <c r="C447" s="5" t="s">
        <v>175</v>
      </c>
      <c r="D447" s="189" t="s">
        <v>775</v>
      </c>
      <c r="E447" s="205">
        <v>200</v>
      </c>
      <c r="F447" s="211">
        <v>0.70920000000000005</v>
      </c>
      <c r="G447" s="80">
        <v>179</v>
      </c>
      <c r="H447" s="201">
        <v>0.78800000000000003</v>
      </c>
      <c r="I447" s="209"/>
      <c r="J447" s="212"/>
      <c r="K447" s="80">
        <v>215</v>
      </c>
      <c r="L447" s="201">
        <v>0.70920000000000005</v>
      </c>
      <c r="M447" s="10">
        <v>10</v>
      </c>
      <c r="N447" s="227">
        <v>0.28815360000000001</v>
      </c>
    </row>
    <row r="448" spans="1:14" x14ac:dyDescent="0.35">
      <c r="A448" s="11">
        <v>471</v>
      </c>
      <c r="B448" s="5" t="s">
        <v>179</v>
      </c>
      <c r="C448" s="5" t="s">
        <v>356</v>
      </c>
      <c r="D448" s="189" t="s">
        <v>776</v>
      </c>
      <c r="E448" s="205">
        <v>200</v>
      </c>
      <c r="F448" s="211">
        <v>1.1907000000000001</v>
      </c>
      <c r="G448" s="80">
        <v>282</v>
      </c>
      <c r="H448" s="201">
        <v>1.323</v>
      </c>
      <c r="I448" s="209"/>
      <c r="J448" s="212"/>
      <c r="K448" s="80">
        <v>314</v>
      </c>
      <c r="L448" s="201">
        <v>1.1907000000000001</v>
      </c>
      <c r="M448" s="10">
        <v>21</v>
      </c>
      <c r="N448" s="227">
        <v>0.3068379</v>
      </c>
    </row>
    <row r="449" spans="1:14" x14ac:dyDescent="0.35">
      <c r="A449" s="11">
        <v>472</v>
      </c>
      <c r="B449" s="5" t="s">
        <v>179</v>
      </c>
      <c r="C449" s="5" t="s">
        <v>356</v>
      </c>
      <c r="D449" s="189" t="s">
        <v>777</v>
      </c>
      <c r="E449" s="205">
        <v>185</v>
      </c>
      <c r="F449" s="211">
        <v>0.67859999999999998</v>
      </c>
      <c r="G449" s="80">
        <v>136</v>
      </c>
      <c r="H449" s="201">
        <v>0.754</v>
      </c>
      <c r="I449" s="209"/>
      <c r="J449" s="212"/>
      <c r="K449" s="80">
        <v>138</v>
      </c>
      <c r="L449" s="201">
        <v>0.67859999999999998</v>
      </c>
      <c r="M449" s="10">
        <v>6</v>
      </c>
      <c r="N449" s="227">
        <v>0.56833</v>
      </c>
    </row>
    <row r="450" spans="1:14" x14ac:dyDescent="0.35">
      <c r="A450" s="11">
        <v>473</v>
      </c>
      <c r="B450" s="5" t="s">
        <v>179</v>
      </c>
      <c r="C450" s="5" t="s">
        <v>356</v>
      </c>
      <c r="D450" s="189" t="s">
        <v>778</v>
      </c>
      <c r="E450" s="205">
        <v>200</v>
      </c>
      <c r="F450" s="211">
        <v>1.7225999999999999</v>
      </c>
      <c r="G450" s="80">
        <v>435</v>
      </c>
      <c r="H450" s="201">
        <v>1.9139999999999999</v>
      </c>
      <c r="I450" s="209"/>
      <c r="J450" s="212"/>
      <c r="K450" s="80">
        <v>452</v>
      </c>
      <c r="L450" s="201">
        <v>1.7225999999999999</v>
      </c>
      <c r="M450" s="10">
        <v>35</v>
      </c>
      <c r="N450" s="227">
        <v>1.2627444999999999</v>
      </c>
    </row>
    <row r="451" spans="1:14" x14ac:dyDescent="0.35">
      <c r="A451" s="11">
        <v>474</v>
      </c>
      <c r="B451" s="5" t="s">
        <v>179</v>
      </c>
      <c r="C451" s="5" t="s">
        <v>356</v>
      </c>
      <c r="D451" s="189" t="s">
        <v>779</v>
      </c>
      <c r="E451" s="205">
        <v>200</v>
      </c>
      <c r="F451" s="211">
        <v>1.9008</v>
      </c>
      <c r="G451" s="80">
        <v>480</v>
      </c>
      <c r="H451" s="201">
        <v>2.1120000000000001</v>
      </c>
      <c r="I451" s="209"/>
      <c r="J451" s="212"/>
      <c r="K451" s="80">
        <v>514</v>
      </c>
      <c r="L451" s="201">
        <v>1.9008</v>
      </c>
      <c r="M451" s="10">
        <v>37</v>
      </c>
      <c r="N451" s="227">
        <v>0.83175940000000004</v>
      </c>
    </row>
    <row r="452" spans="1:14" x14ac:dyDescent="0.35">
      <c r="A452" s="11">
        <v>475</v>
      </c>
      <c r="B452" s="5" t="s">
        <v>179</v>
      </c>
      <c r="C452" s="5" t="s">
        <v>356</v>
      </c>
      <c r="D452" s="189" t="s">
        <v>780</v>
      </c>
      <c r="E452" s="205">
        <v>200</v>
      </c>
      <c r="F452" s="211">
        <v>1.593</v>
      </c>
      <c r="G452" s="80">
        <v>387</v>
      </c>
      <c r="H452" s="201">
        <v>1.77</v>
      </c>
      <c r="I452" s="209"/>
      <c r="J452" s="212"/>
      <c r="K452" s="80">
        <v>421</v>
      </c>
      <c r="L452" s="201">
        <v>1.593</v>
      </c>
      <c r="M452" s="10">
        <v>20</v>
      </c>
      <c r="N452" s="227">
        <v>0.28963870000000003</v>
      </c>
    </row>
    <row r="453" spans="1:14" x14ac:dyDescent="0.35">
      <c r="A453" s="11">
        <v>476</v>
      </c>
      <c r="B453" s="5" t="s">
        <v>179</v>
      </c>
      <c r="C453" s="5" t="s">
        <v>356</v>
      </c>
      <c r="D453" s="189" t="s">
        <v>781</v>
      </c>
      <c r="E453" s="205">
        <v>200</v>
      </c>
      <c r="F453" s="211">
        <v>2.6847000000000003</v>
      </c>
      <c r="G453" s="80">
        <v>678</v>
      </c>
      <c r="H453" s="201">
        <v>2.9830000000000001</v>
      </c>
      <c r="I453" s="209"/>
      <c r="J453" s="212"/>
      <c r="K453" s="80">
        <v>686</v>
      </c>
      <c r="L453" s="201">
        <v>2.6847000000000003</v>
      </c>
      <c r="M453" s="10">
        <v>48</v>
      </c>
      <c r="N453" s="227">
        <v>1.3720130269999999</v>
      </c>
    </row>
    <row r="454" spans="1:14" x14ac:dyDescent="0.35">
      <c r="A454" s="11">
        <v>478</v>
      </c>
      <c r="B454" s="5" t="s">
        <v>179</v>
      </c>
      <c r="C454" s="5" t="s">
        <v>356</v>
      </c>
      <c r="D454" s="189" t="s">
        <v>783</v>
      </c>
      <c r="E454" s="205">
        <v>200</v>
      </c>
      <c r="F454" s="211">
        <v>3.5919000000000003</v>
      </c>
      <c r="G454" s="80">
        <v>907</v>
      </c>
      <c r="H454" s="201">
        <v>3.9910000000000001</v>
      </c>
      <c r="I454" s="209"/>
      <c r="J454" s="212"/>
      <c r="K454" s="80">
        <v>904</v>
      </c>
      <c r="L454" s="201">
        <v>3.5919000000000003</v>
      </c>
      <c r="M454" s="10">
        <v>45</v>
      </c>
      <c r="N454" s="227">
        <v>1.8622991</v>
      </c>
    </row>
    <row r="455" spans="1:14" x14ac:dyDescent="0.35">
      <c r="A455" s="11">
        <v>479</v>
      </c>
      <c r="B455" s="5" t="s">
        <v>179</v>
      </c>
      <c r="C455" s="5" t="s">
        <v>356</v>
      </c>
      <c r="D455" s="189" t="s">
        <v>784</v>
      </c>
      <c r="E455" s="205">
        <v>200</v>
      </c>
      <c r="F455" s="211">
        <v>3.4371</v>
      </c>
      <c r="G455" s="80">
        <v>766</v>
      </c>
      <c r="H455" s="201">
        <v>3.819</v>
      </c>
      <c r="I455" s="209"/>
      <c r="J455" s="212"/>
      <c r="K455" s="80">
        <v>788</v>
      </c>
      <c r="L455" s="201">
        <v>3.4371</v>
      </c>
      <c r="M455" s="10">
        <v>36</v>
      </c>
      <c r="N455" s="227">
        <v>0.70019500000000001</v>
      </c>
    </row>
    <row r="456" spans="1:14" x14ac:dyDescent="0.35">
      <c r="A456" s="11">
        <v>480</v>
      </c>
      <c r="B456" s="5" t="s">
        <v>188</v>
      </c>
      <c r="C456" s="5" t="s">
        <v>343</v>
      </c>
      <c r="D456" s="189" t="s">
        <v>785</v>
      </c>
      <c r="E456" s="205">
        <v>149</v>
      </c>
      <c r="F456" s="211">
        <v>0.27360000000000001</v>
      </c>
      <c r="G456" s="80">
        <v>69</v>
      </c>
      <c r="H456" s="201">
        <v>0.30399999999999999</v>
      </c>
      <c r="I456" s="209"/>
      <c r="J456" s="212"/>
      <c r="K456" s="80">
        <v>80</v>
      </c>
      <c r="L456" s="201">
        <v>0.27360000000000001</v>
      </c>
      <c r="M456" s="10">
        <v>5</v>
      </c>
      <c r="N456" s="227">
        <v>5.7799999999999997E-2</v>
      </c>
    </row>
    <row r="457" spans="1:14" x14ac:dyDescent="0.35">
      <c r="A457" s="11">
        <v>481</v>
      </c>
      <c r="B457" s="5" t="s">
        <v>184</v>
      </c>
      <c r="C457" s="5" t="s">
        <v>175</v>
      </c>
      <c r="D457" s="189" t="s">
        <v>185</v>
      </c>
      <c r="E457" s="205">
        <v>200</v>
      </c>
      <c r="F457" s="211">
        <v>1.3266</v>
      </c>
      <c r="G457" s="80">
        <v>335</v>
      </c>
      <c r="H457" s="201">
        <v>1.474</v>
      </c>
      <c r="I457" s="209"/>
      <c r="J457" s="212"/>
      <c r="K457" s="80">
        <v>348</v>
      </c>
      <c r="L457" s="201">
        <v>1.3266</v>
      </c>
      <c r="M457" s="10">
        <v>23</v>
      </c>
      <c r="N457" s="227">
        <v>1.1999202</v>
      </c>
    </row>
    <row r="458" spans="1:14" x14ac:dyDescent="0.35">
      <c r="A458" s="11">
        <v>482</v>
      </c>
      <c r="B458" s="5" t="s">
        <v>179</v>
      </c>
      <c r="C458" s="5" t="s">
        <v>175</v>
      </c>
      <c r="D458" s="189" t="s">
        <v>186</v>
      </c>
      <c r="E458" s="205">
        <v>200</v>
      </c>
      <c r="F458" s="211">
        <v>1.2789000000000001</v>
      </c>
      <c r="G458" s="80">
        <v>323</v>
      </c>
      <c r="H458" s="201">
        <v>1.421</v>
      </c>
      <c r="I458" s="209"/>
      <c r="J458" s="212"/>
      <c r="K458" s="80">
        <v>344</v>
      </c>
      <c r="L458" s="201">
        <v>1.2789000000000001</v>
      </c>
      <c r="M458" s="10">
        <v>8</v>
      </c>
      <c r="N458" s="227">
        <v>0.21112</v>
      </c>
    </row>
    <row r="459" spans="1:14" x14ac:dyDescent="0.35">
      <c r="A459" s="11">
        <v>483</v>
      </c>
      <c r="B459" s="5" t="s">
        <v>181</v>
      </c>
      <c r="C459" s="5" t="s">
        <v>175</v>
      </c>
      <c r="D459" s="189" t="s">
        <v>786</v>
      </c>
      <c r="E459" s="205">
        <v>191</v>
      </c>
      <c r="F459" s="211">
        <v>0.68130000000000002</v>
      </c>
      <c r="G459" s="80">
        <v>172</v>
      </c>
      <c r="H459" s="201">
        <v>0.75700000000000001</v>
      </c>
      <c r="I459" s="209"/>
      <c r="J459" s="212"/>
      <c r="K459" s="80">
        <v>174</v>
      </c>
      <c r="L459" s="201">
        <v>0.68130000000000002</v>
      </c>
      <c r="M459" s="10">
        <v>4</v>
      </c>
      <c r="N459" s="227">
        <v>5.0299999999999997E-2</v>
      </c>
    </row>
    <row r="460" spans="1:14" x14ac:dyDescent="0.35">
      <c r="A460" s="11">
        <v>484</v>
      </c>
      <c r="B460" s="5" t="s">
        <v>184</v>
      </c>
      <c r="C460" s="5" t="s">
        <v>356</v>
      </c>
      <c r="D460" s="189" t="s">
        <v>787</v>
      </c>
      <c r="E460" s="205">
        <v>200</v>
      </c>
      <c r="F460" s="211">
        <v>1.8836999999999999</v>
      </c>
      <c r="G460" s="80">
        <v>353</v>
      </c>
      <c r="H460" s="201">
        <v>2.093</v>
      </c>
      <c r="I460" s="209"/>
      <c r="J460" s="212"/>
      <c r="K460" s="80">
        <v>356</v>
      </c>
      <c r="L460" s="201">
        <v>1.8836999999999999</v>
      </c>
      <c r="M460" s="10">
        <v>24</v>
      </c>
      <c r="N460" s="227">
        <v>0.4538508</v>
      </c>
    </row>
    <row r="461" spans="1:14" x14ac:dyDescent="0.35">
      <c r="A461" s="11">
        <v>485</v>
      </c>
      <c r="B461" s="5" t="s">
        <v>184</v>
      </c>
      <c r="C461" s="5" t="s">
        <v>356</v>
      </c>
      <c r="D461" s="189" t="s">
        <v>788</v>
      </c>
      <c r="E461" s="205">
        <v>200</v>
      </c>
      <c r="F461" s="211">
        <v>4.0590000000000002</v>
      </c>
      <c r="G461" s="80">
        <v>1025</v>
      </c>
      <c r="H461" s="201">
        <v>4.51</v>
      </c>
      <c r="I461" s="209"/>
      <c r="J461" s="212"/>
      <c r="K461" s="80">
        <v>1010</v>
      </c>
      <c r="L461" s="201">
        <v>4.0590000000000002</v>
      </c>
      <c r="M461" s="10">
        <v>82</v>
      </c>
      <c r="N461" s="227">
        <v>3.7337381000000001</v>
      </c>
    </row>
    <row r="462" spans="1:14" x14ac:dyDescent="0.35">
      <c r="A462" s="11">
        <v>486</v>
      </c>
      <c r="B462" s="5" t="s">
        <v>213</v>
      </c>
      <c r="C462" s="5" t="s">
        <v>340</v>
      </c>
      <c r="D462" s="189" t="s">
        <v>789</v>
      </c>
      <c r="E462" s="205">
        <v>200</v>
      </c>
      <c r="F462" s="211">
        <v>0.61020000000000008</v>
      </c>
      <c r="G462" s="80">
        <v>154</v>
      </c>
      <c r="H462" s="201">
        <v>0.67800000000000005</v>
      </c>
      <c r="I462" s="209"/>
      <c r="J462" s="212"/>
      <c r="K462" s="80">
        <v>159</v>
      </c>
      <c r="L462" s="201">
        <v>0.61020000000000008</v>
      </c>
      <c r="M462" s="10">
        <v>15</v>
      </c>
      <c r="N462" s="227">
        <v>0.185335</v>
      </c>
    </row>
    <row r="463" spans="1:14" x14ac:dyDescent="0.35">
      <c r="A463" s="11">
        <v>487</v>
      </c>
      <c r="B463" s="5" t="s">
        <v>179</v>
      </c>
      <c r="C463" s="5" t="s">
        <v>356</v>
      </c>
      <c r="D463" s="189" t="s">
        <v>790</v>
      </c>
      <c r="E463" s="205">
        <v>200</v>
      </c>
      <c r="F463" s="211">
        <v>2.2851000000000004</v>
      </c>
      <c r="G463" s="80">
        <v>577</v>
      </c>
      <c r="H463" s="201">
        <v>2.5390000000000001</v>
      </c>
      <c r="I463" s="209"/>
      <c r="J463" s="212"/>
      <c r="K463" s="80">
        <v>598</v>
      </c>
      <c r="L463" s="201">
        <v>2.2851000000000004</v>
      </c>
      <c r="M463" s="10">
        <v>24</v>
      </c>
      <c r="N463" s="227">
        <v>0.71655139999999995</v>
      </c>
    </row>
    <row r="464" spans="1:14" x14ac:dyDescent="0.35">
      <c r="A464" s="11">
        <v>488</v>
      </c>
      <c r="B464" s="5" t="s">
        <v>213</v>
      </c>
      <c r="C464" s="5" t="s">
        <v>340</v>
      </c>
      <c r="D464" s="189" t="s">
        <v>791</v>
      </c>
      <c r="E464" s="205">
        <v>200</v>
      </c>
      <c r="F464" s="211">
        <v>1.278</v>
      </c>
      <c r="G464" s="80">
        <v>240</v>
      </c>
      <c r="H464" s="201">
        <v>1.42</v>
      </c>
      <c r="I464" s="209"/>
      <c r="J464" s="212"/>
      <c r="K464" s="80">
        <v>248</v>
      </c>
      <c r="L464" s="201">
        <v>1.278</v>
      </c>
      <c r="M464" s="10">
        <v>22</v>
      </c>
      <c r="N464" s="227">
        <v>1.7627949999999999</v>
      </c>
    </row>
    <row r="465" spans="1:14" x14ac:dyDescent="0.35">
      <c r="A465" s="11">
        <v>489</v>
      </c>
      <c r="B465" s="5" t="s">
        <v>314</v>
      </c>
      <c r="C465" s="5" t="s">
        <v>175</v>
      </c>
      <c r="D465" s="189" t="s">
        <v>792</v>
      </c>
      <c r="E465" s="205">
        <v>200</v>
      </c>
      <c r="F465" s="211">
        <v>1.1798999999999999</v>
      </c>
      <c r="G465" s="80">
        <v>298</v>
      </c>
      <c r="H465" s="201">
        <v>1.3109999999999999</v>
      </c>
      <c r="I465" s="209"/>
      <c r="J465" s="212"/>
      <c r="K465" s="80">
        <v>351</v>
      </c>
      <c r="L465" s="201">
        <v>1.1798999999999999</v>
      </c>
      <c r="M465" s="10">
        <v>25</v>
      </c>
      <c r="N465" s="227">
        <v>1.08971</v>
      </c>
    </row>
    <row r="466" spans="1:14" x14ac:dyDescent="0.35">
      <c r="A466" s="11">
        <v>490</v>
      </c>
      <c r="B466" s="5" t="s">
        <v>181</v>
      </c>
      <c r="C466" s="5" t="s">
        <v>175</v>
      </c>
      <c r="D466" s="189" t="s">
        <v>793</v>
      </c>
      <c r="E466" s="205">
        <v>200</v>
      </c>
      <c r="F466" s="211">
        <v>2.0925000000000002</v>
      </c>
      <c r="G466" s="80">
        <v>384</v>
      </c>
      <c r="H466" s="201">
        <v>2.3250000000000002</v>
      </c>
      <c r="I466" s="209"/>
      <c r="J466" s="212"/>
      <c r="K466" s="80">
        <v>383</v>
      </c>
      <c r="L466" s="201">
        <v>2.0925000000000002</v>
      </c>
      <c r="M466" s="10">
        <v>13</v>
      </c>
      <c r="N466" s="227">
        <v>0.13139999999999999</v>
      </c>
    </row>
    <row r="467" spans="1:14" x14ac:dyDescent="0.35">
      <c r="A467" s="11">
        <v>491</v>
      </c>
      <c r="B467" s="5" t="s">
        <v>213</v>
      </c>
      <c r="C467" s="5" t="s">
        <v>340</v>
      </c>
      <c r="D467" s="189" t="s">
        <v>794</v>
      </c>
      <c r="E467" s="205">
        <v>200</v>
      </c>
      <c r="F467" s="211">
        <v>1.6812</v>
      </c>
      <c r="G467" s="80">
        <v>260</v>
      </c>
      <c r="H467" s="201">
        <v>1.8680000000000001</v>
      </c>
      <c r="I467" s="209"/>
      <c r="J467" s="212"/>
      <c r="K467" s="80">
        <v>255</v>
      </c>
      <c r="L467" s="201">
        <v>1.6812</v>
      </c>
      <c r="M467" s="10">
        <v>12</v>
      </c>
      <c r="N467" s="227">
        <v>0.422572</v>
      </c>
    </row>
    <row r="468" spans="1:14" x14ac:dyDescent="0.35">
      <c r="A468" s="11">
        <v>492</v>
      </c>
      <c r="B468" s="5" t="s">
        <v>179</v>
      </c>
      <c r="C468" s="5" t="s">
        <v>356</v>
      </c>
      <c r="D468" s="189" t="s">
        <v>795</v>
      </c>
      <c r="E468" s="205">
        <v>200</v>
      </c>
      <c r="F468" s="211">
        <v>1.3031999999999999</v>
      </c>
      <c r="G468" s="80">
        <v>329</v>
      </c>
      <c r="H468" s="201">
        <v>1.448</v>
      </c>
      <c r="I468" s="209"/>
      <c r="J468" s="212"/>
      <c r="K468" s="80">
        <v>359</v>
      </c>
      <c r="L468" s="201">
        <v>1.3031999999999999</v>
      </c>
      <c r="M468" s="10">
        <v>25</v>
      </c>
      <c r="N468" s="227">
        <v>1.0489193999999999</v>
      </c>
    </row>
    <row r="469" spans="1:14" x14ac:dyDescent="0.35">
      <c r="A469" s="11">
        <v>493</v>
      </c>
      <c r="B469" s="5" t="s">
        <v>174</v>
      </c>
      <c r="C469" s="5" t="s">
        <v>343</v>
      </c>
      <c r="D469" s="189" t="s">
        <v>796</v>
      </c>
      <c r="E469" s="205">
        <v>200</v>
      </c>
      <c r="F469" s="211">
        <v>0.81990000000000007</v>
      </c>
      <c r="G469" s="80">
        <v>207</v>
      </c>
      <c r="H469" s="201">
        <v>0.91100000000000003</v>
      </c>
      <c r="I469" s="209"/>
      <c r="J469" s="212"/>
      <c r="K469" s="80">
        <v>224</v>
      </c>
      <c r="L469" s="201">
        <v>0.81990000000000007</v>
      </c>
      <c r="M469" s="10">
        <v>8</v>
      </c>
      <c r="N469" s="227">
        <v>0.25969399999999998</v>
      </c>
    </row>
    <row r="470" spans="1:14" x14ac:dyDescent="0.35">
      <c r="A470" s="11">
        <v>494</v>
      </c>
      <c r="B470" s="5" t="s">
        <v>213</v>
      </c>
      <c r="C470" s="5" t="s">
        <v>340</v>
      </c>
      <c r="D470" s="189" t="s">
        <v>797</v>
      </c>
      <c r="E470" s="205">
        <v>200</v>
      </c>
      <c r="F470" s="211">
        <v>0.96389999999999998</v>
      </c>
      <c r="G470" s="80">
        <v>181</v>
      </c>
      <c r="H470" s="201">
        <v>1.071</v>
      </c>
      <c r="I470" s="209"/>
      <c r="J470" s="212"/>
      <c r="K470" s="80">
        <v>179</v>
      </c>
      <c r="L470" s="201">
        <v>0.96389999999999998</v>
      </c>
      <c r="M470" s="10">
        <v>3</v>
      </c>
      <c r="N470" s="227">
        <v>7.3499999999999996E-2</v>
      </c>
    </row>
    <row r="471" spans="1:14" x14ac:dyDescent="0.35">
      <c r="A471" s="11">
        <v>495</v>
      </c>
      <c r="B471" s="5" t="s">
        <v>179</v>
      </c>
      <c r="C471" s="5" t="s">
        <v>356</v>
      </c>
      <c r="D471" s="189" t="s">
        <v>798</v>
      </c>
      <c r="E471" s="205">
        <v>200</v>
      </c>
      <c r="F471" s="211">
        <v>0.88290000000000002</v>
      </c>
      <c r="G471" s="80">
        <v>223</v>
      </c>
      <c r="H471" s="201">
        <v>0.98099999999999998</v>
      </c>
      <c r="I471" s="209"/>
      <c r="J471" s="212"/>
      <c r="K471" s="80">
        <v>230</v>
      </c>
      <c r="L471" s="201">
        <v>0.88290000000000002</v>
      </c>
      <c r="M471" s="10">
        <v>18</v>
      </c>
      <c r="N471" s="227">
        <v>0.34893629999999998</v>
      </c>
    </row>
    <row r="472" spans="1:14" x14ac:dyDescent="0.35">
      <c r="A472" s="11">
        <v>496</v>
      </c>
      <c r="B472" s="5" t="s">
        <v>213</v>
      </c>
      <c r="C472" s="5" t="s">
        <v>340</v>
      </c>
      <c r="D472" s="189" t="s">
        <v>799</v>
      </c>
      <c r="E472" s="205">
        <v>200</v>
      </c>
      <c r="F472" s="211">
        <v>7.2333000000000007</v>
      </c>
      <c r="G472" s="80">
        <v>421</v>
      </c>
      <c r="H472" s="201">
        <v>8.0370000000000008</v>
      </c>
      <c r="I472" s="209"/>
      <c r="J472" s="212"/>
      <c r="K472" s="80">
        <v>404</v>
      </c>
      <c r="L472" s="201">
        <v>7.2333000000000007</v>
      </c>
      <c r="M472" s="10">
        <v>28</v>
      </c>
      <c r="N472" s="227">
        <v>0.88855299600000004</v>
      </c>
    </row>
    <row r="473" spans="1:14" x14ac:dyDescent="0.35">
      <c r="A473" s="11">
        <v>497</v>
      </c>
      <c r="B473" s="5" t="s">
        <v>190</v>
      </c>
      <c r="C473" s="5" t="s">
        <v>343</v>
      </c>
      <c r="D473" s="189" t="s">
        <v>800</v>
      </c>
      <c r="E473" s="205">
        <v>200</v>
      </c>
      <c r="F473" s="211">
        <v>0.58230000000000004</v>
      </c>
      <c r="G473" s="80">
        <v>147</v>
      </c>
      <c r="H473" s="201">
        <v>0.64700000000000002</v>
      </c>
      <c r="I473" s="209"/>
      <c r="J473" s="212"/>
      <c r="K473" s="80">
        <v>164</v>
      </c>
      <c r="L473" s="201">
        <v>0.58230000000000004</v>
      </c>
      <c r="M473" s="10">
        <v>8</v>
      </c>
      <c r="N473" s="227">
        <v>0.1181</v>
      </c>
    </row>
    <row r="474" spans="1:14" x14ac:dyDescent="0.35">
      <c r="A474" s="11">
        <v>498</v>
      </c>
      <c r="B474" s="5" t="s">
        <v>222</v>
      </c>
      <c r="C474" s="5" t="s">
        <v>175</v>
      </c>
      <c r="D474" s="189" t="s">
        <v>801</v>
      </c>
      <c r="E474" s="205">
        <v>131</v>
      </c>
      <c r="F474" s="211">
        <v>0.10260000000000001</v>
      </c>
      <c r="G474" s="80">
        <v>26</v>
      </c>
      <c r="H474" s="201">
        <v>0.114</v>
      </c>
      <c r="I474" s="209"/>
      <c r="J474" s="212"/>
      <c r="K474" s="80">
        <v>40</v>
      </c>
      <c r="L474" s="201">
        <v>0.10260000000000001</v>
      </c>
      <c r="M474" s="10">
        <v>2</v>
      </c>
      <c r="N474" s="227">
        <v>0.28999999999999998</v>
      </c>
    </row>
    <row r="475" spans="1:14" x14ac:dyDescent="0.35">
      <c r="A475" s="11">
        <v>499</v>
      </c>
      <c r="B475" s="5" t="s">
        <v>184</v>
      </c>
      <c r="C475" s="5" t="s">
        <v>356</v>
      </c>
      <c r="D475" s="189" t="s">
        <v>802</v>
      </c>
      <c r="E475" s="205">
        <v>200</v>
      </c>
      <c r="F475" s="211">
        <v>3.7638000000000003</v>
      </c>
      <c r="G475" s="80">
        <v>926</v>
      </c>
      <c r="H475" s="201">
        <v>4.1820000000000004</v>
      </c>
      <c r="I475" s="209"/>
      <c r="J475" s="212"/>
      <c r="K475" s="80">
        <v>979</v>
      </c>
      <c r="L475" s="201">
        <v>3.7638000000000003</v>
      </c>
      <c r="M475" s="10">
        <v>50</v>
      </c>
      <c r="N475" s="227">
        <v>1.2450101</v>
      </c>
    </row>
    <row r="476" spans="1:14" x14ac:dyDescent="0.35">
      <c r="A476" s="11">
        <v>501</v>
      </c>
      <c r="B476" s="5" t="s">
        <v>181</v>
      </c>
      <c r="C476" s="5" t="s">
        <v>356</v>
      </c>
      <c r="D476" s="189" t="s">
        <v>804</v>
      </c>
      <c r="E476" s="205">
        <v>200</v>
      </c>
      <c r="F476" s="211">
        <v>1.6316999999999999</v>
      </c>
      <c r="G476" s="80">
        <v>412</v>
      </c>
      <c r="H476" s="201">
        <v>1.8129999999999999</v>
      </c>
      <c r="I476" s="209"/>
      <c r="J476" s="212"/>
      <c r="K476" s="80">
        <v>442</v>
      </c>
      <c r="L476" s="201">
        <v>1.6316999999999999</v>
      </c>
      <c r="M476" s="10">
        <v>30</v>
      </c>
      <c r="N476" s="227">
        <v>0.70495870000000005</v>
      </c>
    </row>
    <row r="477" spans="1:14" x14ac:dyDescent="0.35">
      <c r="A477" s="11">
        <v>502</v>
      </c>
      <c r="B477" s="5" t="s">
        <v>179</v>
      </c>
      <c r="C477" s="5" t="s">
        <v>343</v>
      </c>
      <c r="D477" s="189" t="s">
        <v>805</v>
      </c>
      <c r="E477" s="205">
        <v>153</v>
      </c>
      <c r="F477" s="211">
        <v>0.26910000000000001</v>
      </c>
      <c r="G477" s="80">
        <v>68</v>
      </c>
      <c r="H477" s="201">
        <v>0.29899999999999999</v>
      </c>
      <c r="I477" s="209"/>
      <c r="J477" s="212"/>
      <c r="K477" s="80">
        <v>65</v>
      </c>
      <c r="L477" s="201">
        <v>0.26910000000000001</v>
      </c>
      <c r="M477" s="10">
        <v>1</v>
      </c>
      <c r="N477" s="227">
        <v>0.02</v>
      </c>
    </row>
    <row r="478" spans="1:14" x14ac:dyDescent="0.35">
      <c r="A478" s="11">
        <v>503</v>
      </c>
      <c r="B478" s="5" t="s">
        <v>313</v>
      </c>
      <c r="C478" s="5" t="s">
        <v>356</v>
      </c>
      <c r="D478" s="189" t="s">
        <v>806</v>
      </c>
      <c r="E478" s="205">
        <v>200</v>
      </c>
      <c r="F478" s="211">
        <v>0.97200000000000009</v>
      </c>
      <c r="G478" s="80">
        <v>207</v>
      </c>
      <c r="H478" s="201">
        <v>1.08</v>
      </c>
      <c r="I478" s="209"/>
      <c r="J478" s="212"/>
      <c r="K478" s="80">
        <v>210</v>
      </c>
      <c r="L478" s="201">
        <v>0.97200000000000009</v>
      </c>
      <c r="M478" s="10">
        <v>9</v>
      </c>
      <c r="N478" s="227">
        <v>0.89161319999999999</v>
      </c>
    </row>
    <row r="479" spans="1:14" x14ac:dyDescent="0.35">
      <c r="A479" s="11">
        <v>504</v>
      </c>
      <c r="B479" s="5" t="s">
        <v>184</v>
      </c>
      <c r="C479" s="5" t="s">
        <v>356</v>
      </c>
      <c r="D479" s="189" t="s">
        <v>807</v>
      </c>
      <c r="E479" s="205">
        <v>200</v>
      </c>
      <c r="F479" s="211">
        <v>4.2273000000000005</v>
      </c>
      <c r="G479" s="80">
        <v>1034</v>
      </c>
      <c r="H479" s="201">
        <v>4.6970000000000001</v>
      </c>
      <c r="I479" s="209"/>
      <c r="J479" s="212"/>
      <c r="K479" s="80">
        <v>1070</v>
      </c>
      <c r="L479" s="201">
        <v>4.2273000000000005</v>
      </c>
      <c r="M479" s="10">
        <v>62</v>
      </c>
      <c r="N479" s="227">
        <v>2.8436138999999998</v>
      </c>
    </row>
    <row r="480" spans="1:14" x14ac:dyDescent="0.35">
      <c r="A480" s="11">
        <v>505</v>
      </c>
      <c r="B480" s="5" t="s">
        <v>184</v>
      </c>
      <c r="C480" s="5" t="s">
        <v>356</v>
      </c>
      <c r="D480" s="189" t="s">
        <v>808</v>
      </c>
      <c r="E480" s="205">
        <v>200</v>
      </c>
      <c r="F480" s="211">
        <v>3.0285000000000002</v>
      </c>
      <c r="G480" s="80">
        <v>649</v>
      </c>
      <c r="H480" s="201">
        <v>3.3650000000000002</v>
      </c>
      <c r="I480" s="209"/>
      <c r="J480" s="212"/>
      <c r="K480" s="80">
        <v>659</v>
      </c>
      <c r="L480" s="201">
        <v>3.0285000000000002</v>
      </c>
      <c r="M480" s="10">
        <v>40</v>
      </c>
      <c r="N480" s="227">
        <v>5.6038902000000004</v>
      </c>
    </row>
    <row r="481" spans="1:14" x14ac:dyDescent="0.35">
      <c r="A481" s="11">
        <v>506</v>
      </c>
      <c r="B481" s="5" t="s">
        <v>179</v>
      </c>
      <c r="C481" s="5" t="s">
        <v>356</v>
      </c>
      <c r="D481" s="189" t="s">
        <v>809</v>
      </c>
      <c r="E481" s="205">
        <v>200</v>
      </c>
      <c r="F481" s="211">
        <v>1.9638</v>
      </c>
      <c r="G481" s="80">
        <v>496</v>
      </c>
      <c r="H481" s="201">
        <v>2.1819999999999999</v>
      </c>
      <c r="I481" s="209"/>
      <c r="J481" s="212"/>
      <c r="K481" s="80">
        <v>505</v>
      </c>
      <c r="L481" s="201">
        <v>1.9638</v>
      </c>
      <c r="M481" s="10">
        <v>25</v>
      </c>
      <c r="N481" s="227">
        <v>0.50335870000000005</v>
      </c>
    </row>
    <row r="482" spans="1:14" x14ac:dyDescent="0.35">
      <c r="A482" s="11">
        <v>507</v>
      </c>
      <c r="B482" s="5" t="s">
        <v>184</v>
      </c>
      <c r="C482" s="5" t="s">
        <v>356</v>
      </c>
      <c r="D482" s="189" t="s">
        <v>810</v>
      </c>
      <c r="E482" s="205">
        <v>200</v>
      </c>
      <c r="F482" s="211">
        <v>2.0871</v>
      </c>
      <c r="G482" s="80">
        <v>527</v>
      </c>
      <c r="H482" s="201">
        <v>2.319</v>
      </c>
      <c r="I482" s="209"/>
      <c r="J482" s="212"/>
      <c r="K482" s="80">
        <v>522</v>
      </c>
      <c r="L482" s="201">
        <v>2.0871</v>
      </c>
      <c r="M482" s="10">
        <v>28</v>
      </c>
      <c r="N482" s="227">
        <v>0.57038750000000005</v>
      </c>
    </row>
    <row r="483" spans="1:14" x14ac:dyDescent="0.35">
      <c r="A483" s="11">
        <v>508</v>
      </c>
      <c r="B483" s="5" t="s">
        <v>184</v>
      </c>
      <c r="C483" s="5" t="s">
        <v>356</v>
      </c>
      <c r="D483" s="189" t="s">
        <v>811</v>
      </c>
      <c r="E483" s="205">
        <v>200</v>
      </c>
      <c r="F483" s="211">
        <v>3.5720999999999998</v>
      </c>
      <c r="G483" s="80">
        <v>902</v>
      </c>
      <c r="H483" s="201">
        <v>3.9689999999999999</v>
      </c>
      <c r="I483" s="209"/>
      <c r="J483" s="212"/>
      <c r="K483" s="80">
        <v>944</v>
      </c>
      <c r="L483" s="201">
        <v>3.5720999999999998</v>
      </c>
      <c r="M483" s="10">
        <v>61</v>
      </c>
      <c r="N483" s="227">
        <v>2.2899861000000001</v>
      </c>
    </row>
    <row r="484" spans="1:14" x14ac:dyDescent="0.35">
      <c r="A484" s="11">
        <v>509</v>
      </c>
      <c r="B484" s="5" t="s">
        <v>316</v>
      </c>
      <c r="C484" s="5" t="s">
        <v>340</v>
      </c>
      <c r="D484" s="189" t="s">
        <v>812</v>
      </c>
      <c r="E484" s="205">
        <v>200</v>
      </c>
      <c r="F484" s="211">
        <v>1.9322999999999999</v>
      </c>
      <c r="G484" s="80">
        <v>488</v>
      </c>
      <c r="H484" s="201">
        <v>2.1469999999999998</v>
      </c>
      <c r="I484" s="209"/>
      <c r="J484" s="212"/>
      <c r="K484" s="80">
        <v>518</v>
      </c>
      <c r="L484" s="201">
        <v>1.9322999999999999</v>
      </c>
      <c r="M484" s="10">
        <v>40</v>
      </c>
      <c r="N484" s="227">
        <v>1.3621835</v>
      </c>
    </row>
    <row r="485" spans="1:14" x14ac:dyDescent="0.35">
      <c r="A485" s="11">
        <v>510</v>
      </c>
      <c r="B485" s="5" t="s">
        <v>316</v>
      </c>
      <c r="C485" s="5" t="s">
        <v>340</v>
      </c>
      <c r="D485" s="189" t="s">
        <v>813</v>
      </c>
      <c r="E485" s="205">
        <v>200</v>
      </c>
      <c r="F485" s="211">
        <v>2.5182000000000002</v>
      </c>
      <c r="G485" s="80">
        <v>636</v>
      </c>
      <c r="H485" s="201">
        <v>2.798</v>
      </c>
      <c r="I485" s="209"/>
      <c r="J485" s="212"/>
      <c r="K485" s="80">
        <v>667</v>
      </c>
      <c r="L485" s="201">
        <v>2.5182000000000002</v>
      </c>
      <c r="M485" s="10">
        <v>42</v>
      </c>
      <c r="N485" s="227">
        <v>0.90819170000000005</v>
      </c>
    </row>
    <row r="486" spans="1:14" x14ac:dyDescent="0.35">
      <c r="A486" s="11">
        <v>511</v>
      </c>
      <c r="B486" s="5" t="s">
        <v>184</v>
      </c>
      <c r="C486" s="5" t="s">
        <v>356</v>
      </c>
      <c r="D486" s="189" t="s">
        <v>814</v>
      </c>
      <c r="E486" s="205">
        <v>199</v>
      </c>
      <c r="F486" s="211">
        <v>2.1258000000000004</v>
      </c>
      <c r="G486" s="80">
        <v>517</v>
      </c>
      <c r="H486" s="201">
        <v>2.3620000000000001</v>
      </c>
      <c r="I486" s="209"/>
      <c r="J486" s="212"/>
      <c r="K486" s="80">
        <v>520</v>
      </c>
      <c r="L486" s="201">
        <v>2.1258000000000004</v>
      </c>
      <c r="M486" s="10">
        <v>33</v>
      </c>
      <c r="N486" s="227">
        <v>1.7549060000000001</v>
      </c>
    </row>
    <row r="487" spans="1:14" x14ac:dyDescent="0.35">
      <c r="A487" s="11">
        <v>512</v>
      </c>
      <c r="B487" s="5" t="s">
        <v>316</v>
      </c>
      <c r="C487" s="5" t="s">
        <v>340</v>
      </c>
      <c r="D487" s="189" t="s">
        <v>815</v>
      </c>
      <c r="E487" s="205">
        <v>200</v>
      </c>
      <c r="F487" s="211">
        <v>0.95580000000000009</v>
      </c>
      <c r="G487" s="80">
        <v>235</v>
      </c>
      <c r="H487" s="201">
        <v>1.0620000000000001</v>
      </c>
      <c r="I487" s="209"/>
      <c r="J487" s="212"/>
      <c r="K487" s="80">
        <v>228</v>
      </c>
      <c r="L487" s="201">
        <v>0.95580000000000009</v>
      </c>
      <c r="M487" s="10">
        <v>10</v>
      </c>
      <c r="N487" s="227">
        <v>0.40946909999999997</v>
      </c>
    </row>
    <row r="488" spans="1:14" x14ac:dyDescent="0.35">
      <c r="A488" s="11">
        <v>513</v>
      </c>
      <c r="B488" s="5" t="s">
        <v>179</v>
      </c>
      <c r="C488" s="5" t="s">
        <v>356</v>
      </c>
      <c r="D488" s="189" t="s">
        <v>816</v>
      </c>
      <c r="E488" s="205">
        <v>200</v>
      </c>
      <c r="F488" s="211">
        <v>1.7423999999999999</v>
      </c>
      <c r="G488" s="80">
        <v>440</v>
      </c>
      <c r="H488" s="201">
        <v>1.9359999999999999</v>
      </c>
      <c r="I488" s="209"/>
      <c r="J488" s="212"/>
      <c r="K488" s="80">
        <v>441</v>
      </c>
      <c r="L488" s="201">
        <v>1.7423999999999999</v>
      </c>
      <c r="M488" s="10">
        <v>18</v>
      </c>
      <c r="N488" s="227">
        <v>0.24410000000000001</v>
      </c>
    </row>
    <row r="489" spans="1:14" x14ac:dyDescent="0.35">
      <c r="A489" s="11">
        <v>514</v>
      </c>
      <c r="B489" s="5" t="s">
        <v>316</v>
      </c>
      <c r="C489" s="5" t="s">
        <v>340</v>
      </c>
      <c r="D489" s="189" t="s">
        <v>817</v>
      </c>
      <c r="E489" s="205">
        <v>200</v>
      </c>
      <c r="F489" s="211">
        <v>1.3572</v>
      </c>
      <c r="G489" s="80">
        <v>249</v>
      </c>
      <c r="H489" s="201">
        <v>1.508</v>
      </c>
      <c r="I489" s="209"/>
      <c r="J489" s="212"/>
      <c r="K489" s="80">
        <v>250</v>
      </c>
      <c r="L489" s="201">
        <v>1.3572</v>
      </c>
      <c r="M489" s="10">
        <v>18</v>
      </c>
      <c r="N489" s="227">
        <v>1.6671975999999999</v>
      </c>
    </row>
    <row r="490" spans="1:14" x14ac:dyDescent="0.35">
      <c r="A490" s="11">
        <v>515</v>
      </c>
      <c r="B490" s="5" t="s">
        <v>316</v>
      </c>
      <c r="C490" s="5" t="s">
        <v>340</v>
      </c>
      <c r="D490" s="189" t="s">
        <v>818</v>
      </c>
      <c r="E490" s="205">
        <v>200</v>
      </c>
      <c r="F490" s="211">
        <v>1.1052</v>
      </c>
      <c r="G490" s="80">
        <v>279</v>
      </c>
      <c r="H490" s="201">
        <v>1.228</v>
      </c>
      <c r="I490" s="209"/>
      <c r="J490" s="212"/>
      <c r="K490" s="80">
        <v>294</v>
      </c>
      <c r="L490" s="201">
        <v>1.1052</v>
      </c>
      <c r="M490" s="10">
        <v>12</v>
      </c>
      <c r="N490" s="227">
        <v>0.1303</v>
      </c>
    </row>
    <row r="491" spans="1:14" x14ac:dyDescent="0.35">
      <c r="A491" s="11">
        <v>516</v>
      </c>
      <c r="B491" s="5" t="s">
        <v>316</v>
      </c>
      <c r="C491" s="5" t="s">
        <v>340</v>
      </c>
      <c r="D491" s="189" t="s">
        <v>819</v>
      </c>
      <c r="E491" s="205">
        <v>200</v>
      </c>
      <c r="F491" s="211">
        <v>1.7027999999999999</v>
      </c>
      <c r="G491" s="80">
        <v>430</v>
      </c>
      <c r="H491" s="201">
        <v>1.8919999999999999</v>
      </c>
      <c r="I491" s="209"/>
      <c r="J491" s="212"/>
      <c r="K491" s="80">
        <v>443</v>
      </c>
      <c r="L491" s="201">
        <v>1.7027999999999999</v>
      </c>
      <c r="M491" s="10">
        <v>32</v>
      </c>
      <c r="N491" s="227">
        <v>0.96957839999999995</v>
      </c>
    </row>
    <row r="492" spans="1:14" x14ac:dyDescent="0.35">
      <c r="A492" s="11">
        <v>517</v>
      </c>
      <c r="B492" s="5" t="s">
        <v>316</v>
      </c>
      <c r="C492" s="5" t="s">
        <v>340</v>
      </c>
      <c r="D492" s="189" t="s">
        <v>820</v>
      </c>
      <c r="E492" s="205">
        <v>200</v>
      </c>
      <c r="F492" s="211">
        <v>1.5894000000000001</v>
      </c>
      <c r="G492" s="80">
        <v>301</v>
      </c>
      <c r="H492" s="201">
        <v>1.766</v>
      </c>
      <c r="I492" s="209"/>
      <c r="J492" s="212"/>
      <c r="K492" s="80">
        <v>308</v>
      </c>
      <c r="L492" s="201">
        <v>1.5894000000000001</v>
      </c>
      <c r="M492" s="10">
        <v>17</v>
      </c>
      <c r="N492" s="227">
        <v>1.2438392</v>
      </c>
    </row>
    <row r="493" spans="1:14" x14ac:dyDescent="0.35">
      <c r="A493" s="11">
        <v>518</v>
      </c>
      <c r="B493" s="5" t="s">
        <v>316</v>
      </c>
      <c r="C493" s="5" t="s">
        <v>340</v>
      </c>
      <c r="D493" s="189" t="s">
        <v>821</v>
      </c>
      <c r="E493" s="205">
        <v>200</v>
      </c>
      <c r="F493" s="211">
        <v>1.6686000000000001</v>
      </c>
      <c r="G493" s="80">
        <v>198</v>
      </c>
      <c r="H493" s="201">
        <v>1.8540000000000001</v>
      </c>
      <c r="I493" s="209"/>
      <c r="J493" s="212"/>
      <c r="K493" s="80">
        <v>201</v>
      </c>
      <c r="L493" s="201">
        <v>1.6686000000000001</v>
      </c>
      <c r="M493" s="10">
        <v>10</v>
      </c>
      <c r="N493" s="227">
        <v>0.25623849999999998</v>
      </c>
    </row>
    <row r="494" spans="1:14" x14ac:dyDescent="0.35">
      <c r="A494" s="11">
        <v>519</v>
      </c>
      <c r="B494" s="5" t="s">
        <v>184</v>
      </c>
      <c r="C494" s="5" t="s">
        <v>356</v>
      </c>
      <c r="D494" s="189" t="s">
        <v>822</v>
      </c>
      <c r="E494" s="205">
        <v>200</v>
      </c>
      <c r="F494" s="211">
        <v>2.1500999999999997</v>
      </c>
      <c r="G494" s="80">
        <v>543</v>
      </c>
      <c r="H494" s="201">
        <v>2.3889999999999998</v>
      </c>
      <c r="I494" s="209"/>
      <c r="J494" s="212"/>
      <c r="K494" s="80">
        <v>557</v>
      </c>
      <c r="L494" s="201">
        <v>2.1500999999999997</v>
      </c>
      <c r="M494" s="10">
        <v>45</v>
      </c>
      <c r="N494" s="227">
        <v>1.0672784</v>
      </c>
    </row>
    <row r="495" spans="1:14" x14ac:dyDescent="0.35">
      <c r="A495" s="11">
        <v>520</v>
      </c>
      <c r="B495" s="5" t="s">
        <v>316</v>
      </c>
      <c r="C495" s="5" t="s">
        <v>340</v>
      </c>
      <c r="D495" s="189" t="s">
        <v>823</v>
      </c>
      <c r="E495" s="205">
        <v>200</v>
      </c>
      <c r="F495" s="211">
        <v>1.4418000000000002</v>
      </c>
      <c r="G495" s="80">
        <v>364</v>
      </c>
      <c r="H495" s="201">
        <v>1.6020000000000001</v>
      </c>
      <c r="I495" s="209"/>
      <c r="J495" s="212"/>
      <c r="K495" s="80">
        <v>379</v>
      </c>
      <c r="L495" s="201">
        <v>1.4418000000000002</v>
      </c>
      <c r="M495" s="10">
        <v>23</v>
      </c>
      <c r="N495" s="227">
        <v>0.95280370000000003</v>
      </c>
    </row>
    <row r="496" spans="1:14" x14ac:dyDescent="0.35">
      <c r="A496" s="11">
        <v>522</v>
      </c>
      <c r="B496" s="5" t="s">
        <v>316</v>
      </c>
      <c r="C496" s="5" t="s">
        <v>340</v>
      </c>
      <c r="D496" s="189" t="s">
        <v>825</v>
      </c>
      <c r="E496" s="205">
        <v>200</v>
      </c>
      <c r="F496" s="211">
        <v>1.1466000000000001</v>
      </c>
      <c r="G496" s="80">
        <v>163</v>
      </c>
      <c r="H496" s="201">
        <v>1.274</v>
      </c>
      <c r="I496" s="209"/>
      <c r="J496" s="212"/>
      <c r="K496" s="80">
        <v>164</v>
      </c>
      <c r="L496" s="201">
        <v>1.1466000000000001</v>
      </c>
      <c r="M496" s="10">
        <v>10</v>
      </c>
      <c r="N496" s="227">
        <v>1.2559</v>
      </c>
    </row>
    <row r="497" spans="1:14" x14ac:dyDescent="0.35">
      <c r="A497" s="11">
        <v>523</v>
      </c>
      <c r="B497" s="5" t="s">
        <v>316</v>
      </c>
      <c r="C497" s="5" t="s">
        <v>356</v>
      </c>
      <c r="D497" s="189" t="s">
        <v>826</v>
      </c>
      <c r="E497" s="205">
        <v>200</v>
      </c>
      <c r="F497" s="211">
        <v>1.5606</v>
      </c>
      <c r="G497" s="80">
        <v>394</v>
      </c>
      <c r="H497" s="201">
        <v>1.734</v>
      </c>
      <c r="I497" s="209"/>
      <c r="J497" s="212"/>
      <c r="K497" s="80">
        <v>427</v>
      </c>
      <c r="L497" s="201">
        <v>1.5606</v>
      </c>
      <c r="M497" s="10">
        <v>27</v>
      </c>
      <c r="N497" s="227">
        <v>0.88995469999999999</v>
      </c>
    </row>
    <row r="498" spans="1:14" x14ac:dyDescent="0.35">
      <c r="A498" s="11">
        <v>524</v>
      </c>
      <c r="B498" s="5" t="s">
        <v>313</v>
      </c>
      <c r="C498" s="5" t="s">
        <v>356</v>
      </c>
      <c r="D498" s="189" t="s">
        <v>827</v>
      </c>
      <c r="E498" s="205">
        <v>200</v>
      </c>
      <c r="F498" s="211">
        <v>0.67680000000000007</v>
      </c>
      <c r="G498" s="80">
        <v>171</v>
      </c>
      <c r="H498" s="201">
        <v>0.752</v>
      </c>
      <c r="I498" s="209"/>
      <c r="J498" s="212"/>
      <c r="K498" s="80">
        <v>176</v>
      </c>
      <c r="L498" s="201">
        <v>0.67680000000000007</v>
      </c>
      <c r="M498" s="10">
        <v>12</v>
      </c>
      <c r="N498" s="227">
        <v>0.1345121</v>
      </c>
    </row>
    <row r="499" spans="1:14" x14ac:dyDescent="0.35">
      <c r="A499" s="11">
        <v>525</v>
      </c>
      <c r="B499" s="5" t="s">
        <v>316</v>
      </c>
      <c r="C499" s="5" t="s">
        <v>340</v>
      </c>
      <c r="D499" s="189" t="s">
        <v>828</v>
      </c>
      <c r="E499" s="205">
        <v>200</v>
      </c>
      <c r="F499" s="211">
        <v>0.73619999999999997</v>
      </c>
      <c r="G499" s="80">
        <v>186</v>
      </c>
      <c r="H499" s="201">
        <v>0.81799999999999995</v>
      </c>
      <c r="I499" s="209"/>
      <c r="J499" s="212"/>
      <c r="K499" s="80">
        <v>197</v>
      </c>
      <c r="L499" s="201">
        <v>0.73619999999999997</v>
      </c>
      <c r="M499" s="10">
        <v>16</v>
      </c>
      <c r="N499" s="227">
        <v>0.32743519999999998</v>
      </c>
    </row>
    <row r="500" spans="1:14" x14ac:dyDescent="0.35">
      <c r="A500" s="11">
        <v>526</v>
      </c>
      <c r="B500" s="5" t="s">
        <v>184</v>
      </c>
      <c r="C500" s="5" t="s">
        <v>356</v>
      </c>
      <c r="D500" s="189" t="s">
        <v>829</v>
      </c>
      <c r="E500" s="205">
        <v>200</v>
      </c>
      <c r="F500" s="211">
        <v>2.6451000000000002</v>
      </c>
      <c r="G500" s="80">
        <v>668</v>
      </c>
      <c r="H500" s="201">
        <v>2.9390000000000001</v>
      </c>
      <c r="I500" s="209"/>
      <c r="J500" s="212"/>
      <c r="K500" s="80">
        <v>665</v>
      </c>
      <c r="L500" s="201">
        <v>2.6451000000000002</v>
      </c>
      <c r="M500" s="10">
        <v>44</v>
      </c>
      <c r="N500" s="227">
        <v>1.71428</v>
      </c>
    </row>
    <row r="501" spans="1:14" x14ac:dyDescent="0.35">
      <c r="A501" s="11">
        <v>528</v>
      </c>
      <c r="B501" s="5" t="s">
        <v>222</v>
      </c>
      <c r="C501" s="5" t="s">
        <v>175</v>
      </c>
      <c r="D501" s="189" t="s">
        <v>831</v>
      </c>
      <c r="E501" s="205">
        <v>170</v>
      </c>
      <c r="F501" s="211">
        <v>0.54630000000000001</v>
      </c>
      <c r="G501" s="80">
        <v>138</v>
      </c>
      <c r="H501" s="201">
        <v>0.60699999999999998</v>
      </c>
      <c r="I501" s="209"/>
      <c r="J501" s="212"/>
      <c r="K501" s="80">
        <v>146</v>
      </c>
      <c r="L501" s="201">
        <v>0.54630000000000001</v>
      </c>
      <c r="M501" s="10">
        <v>7</v>
      </c>
      <c r="N501" s="227">
        <v>6.7699999999999996E-2</v>
      </c>
    </row>
    <row r="502" spans="1:14" x14ac:dyDescent="0.35">
      <c r="A502" s="11">
        <v>529</v>
      </c>
      <c r="B502" s="5" t="s">
        <v>184</v>
      </c>
      <c r="C502" s="5" t="s">
        <v>343</v>
      </c>
      <c r="D502" s="189" t="s">
        <v>832</v>
      </c>
      <c r="E502" s="205">
        <v>158</v>
      </c>
      <c r="F502" s="211">
        <v>0.36450000000000005</v>
      </c>
      <c r="G502" s="80">
        <v>92</v>
      </c>
      <c r="H502" s="201">
        <v>0.40500000000000003</v>
      </c>
      <c r="I502" s="209"/>
      <c r="J502" s="212"/>
      <c r="K502" s="80">
        <v>93</v>
      </c>
      <c r="L502" s="201">
        <v>0.36450000000000005</v>
      </c>
      <c r="M502" s="10">
        <v>3</v>
      </c>
      <c r="N502" s="227">
        <v>7.1199999999999999E-2</v>
      </c>
    </row>
    <row r="503" spans="1:14" x14ac:dyDescent="0.35">
      <c r="A503" s="11">
        <v>530</v>
      </c>
      <c r="B503" s="5" t="s">
        <v>315</v>
      </c>
      <c r="C503" s="5" t="s">
        <v>175</v>
      </c>
      <c r="D503" s="189" t="s">
        <v>833</v>
      </c>
      <c r="E503" s="205">
        <v>154</v>
      </c>
      <c r="F503" s="211">
        <v>0.34470000000000001</v>
      </c>
      <c r="G503" s="80">
        <v>87</v>
      </c>
      <c r="H503" s="201">
        <v>0.38300000000000001</v>
      </c>
      <c r="I503" s="209"/>
      <c r="J503" s="212"/>
      <c r="K503" s="80">
        <v>87</v>
      </c>
      <c r="L503" s="201">
        <v>0.34470000000000001</v>
      </c>
      <c r="M503" s="10">
        <v>6</v>
      </c>
      <c r="N503" s="227">
        <v>0.21260000000000001</v>
      </c>
    </row>
    <row r="504" spans="1:14" x14ac:dyDescent="0.35">
      <c r="A504" s="11">
        <v>531</v>
      </c>
      <c r="B504" s="5" t="s">
        <v>181</v>
      </c>
      <c r="C504" s="5" t="s">
        <v>175</v>
      </c>
      <c r="D504" s="189" t="s">
        <v>834</v>
      </c>
      <c r="E504" s="205">
        <v>186</v>
      </c>
      <c r="F504" s="211">
        <v>0.56610000000000005</v>
      </c>
      <c r="G504" s="80">
        <v>143</v>
      </c>
      <c r="H504" s="201">
        <v>0.629</v>
      </c>
      <c r="I504" s="209"/>
      <c r="J504" s="212"/>
      <c r="K504" s="80">
        <v>157</v>
      </c>
      <c r="L504" s="201">
        <v>0.56610000000000005</v>
      </c>
      <c r="M504" s="10">
        <v>12</v>
      </c>
      <c r="N504" s="227">
        <v>0.43467499999999998</v>
      </c>
    </row>
    <row r="505" spans="1:14" x14ac:dyDescent="0.35">
      <c r="A505" s="11">
        <v>532</v>
      </c>
      <c r="B505" s="5" t="s">
        <v>179</v>
      </c>
      <c r="C505" s="5" t="s">
        <v>175</v>
      </c>
      <c r="D505" s="189" t="s">
        <v>194</v>
      </c>
      <c r="E505" s="205">
        <v>200</v>
      </c>
      <c r="F505" s="211">
        <v>1.1124000000000001</v>
      </c>
      <c r="G505" s="80">
        <v>281</v>
      </c>
      <c r="H505" s="201">
        <v>1.236</v>
      </c>
      <c r="I505" s="209"/>
      <c r="J505" s="212"/>
      <c r="K505" s="80">
        <v>301</v>
      </c>
      <c r="L505" s="201">
        <v>1.1124000000000001</v>
      </c>
      <c r="M505" s="10">
        <v>20</v>
      </c>
      <c r="N505" s="227">
        <v>0.27231549999999999</v>
      </c>
    </row>
    <row r="506" spans="1:14" x14ac:dyDescent="0.35">
      <c r="A506" s="11">
        <v>533</v>
      </c>
      <c r="B506" s="5" t="s">
        <v>190</v>
      </c>
      <c r="C506" s="5" t="s">
        <v>343</v>
      </c>
      <c r="D506" s="189" t="s">
        <v>835</v>
      </c>
      <c r="E506" s="205">
        <v>199</v>
      </c>
      <c r="F506" s="211">
        <v>0.60570000000000002</v>
      </c>
      <c r="G506" s="80">
        <v>153</v>
      </c>
      <c r="H506" s="201">
        <v>0.67300000000000004</v>
      </c>
      <c r="I506" s="209"/>
      <c r="J506" s="212"/>
      <c r="K506" s="80">
        <v>168</v>
      </c>
      <c r="L506" s="201">
        <v>0.60570000000000002</v>
      </c>
      <c r="M506" s="10">
        <v>7</v>
      </c>
      <c r="N506" s="227">
        <v>0.1162113</v>
      </c>
    </row>
    <row r="507" spans="1:14" x14ac:dyDescent="0.35">
      <c r="A507" s="11">
        <v>534</v>
      </c>
      <c r="B507" s="5" t="s">
        <v>188</v>
      </c>
      <c r="C507" s="5" t="s">
        <v>343</v>
      </c>
      <c r="D507" s="189" t="s">
        <v>836</v>
      </c>
      <c r="E507" s="205">
        <v>200</v>
      </c>
      <c r="F507" s="211">
        <v>0.58230000000000004</v>
      </c>
      <c r="G507" s="80">
        <v>147</v>
      </c>
      <c r="H507" s="201">
        <v>0.64700000000000002</v>
      </c>
      <c r="I507" s="209"/>
      <c r="J507" s="212"/>
      <c r="K507" s="80">
        <v>160</v>
      </c>
      <c r="L507" s="201">
        <v>0.58230000000000004</v>
      </c>
      <c r="M507" s="10">
        <v>4</v>
      </c>
      <c r="N507" s="227">
        <v>0.1905</v>
      </c>
    </row>
    <row r="508" spans="1:14" x14ac:dyDescent="0.35">
      <c r="A508" s="11">
        <v>535</v>
      </c>
      <c r="B508" s="5" t="s">
        <v>314</v>
      </c>
      <c r="C508" s="5" t="s">
        <v>356</v>
      </c>
      <c r="D508" s="189" t="s">
        <v>837</v>
      </c>
      <c r="E508" s="205">
        <v>200</v>
      </c>
      <c r="F508" s="211">
        <v>4.3821000000000003</v>
      </c>
      <c r="G508" s="80">
        <v>204</v>
      </c>
      <c r="H508" s="201">
        <v>4.8689999999999998</v>
      </c>
      <c r="I508" s="209"/>
      <c r="J508" s="212"/>
      <c r="K508" s="80">
        <v>215</v>
      </c>
      <c r="L508" s="201">
        <v>4.3821000000000003</v>
      </c>
      <c r="M508" s="10">
        <v>10</v>
      </c>
      <c r="N508" s="227">
        <v>0.28320889999999999</v>
      </c>
    </row>
    <row r="509" spans="1:14" x14ac:dyDescent="0.35">
      <c r="A509" s="11">
        <v>536</v>
      </c>
      <c r="B509" s="5" t="s">
        <v>188</v>
      </c>
      <c r="C509" s="5" t="s">
        <v>343</v>
      </c>
      <c r="D509" s="189" t="s">
        <v>838</v>
      </c>
      <c r="E509" s="205">
        <v>186</v>
      </c>
      <c r="F509" s="211">
        <v>0.45900000000000002</v>
      </c>
      <c r="G509" s="80">
        <v>116</v>
      </c>
      <c r="H509" s="201">
        <v>0.51</v>
      </c>
      <c r="I509" s="209"/>
      <c r="J509" s="212"/>
      <c r="K509" s="80">
        <v>134</v>
      </c>
      <c r="L509" s="201">
        <v>0.45900000000000002</v>
      </c>
      <c r="M509" s="10">
        <v>6</v>
      </c>
      <c r="N509" s="227">
        <v>0.1133159</v>
      </c>
    </row>
    <row r="510" spans="1:14" x14ac:dyDescent="0.35">
      <c r="A510" s="11">
        <v>537</v>
      </c>
      <c r="B510" s="5" t="s">
        <v>313</v>
      </c>
      <c r="C510" s="5" t="s">
        <v>340</v>
      </c>
      <c r="D510" s="189" t="s">
        <v>839</v>
      </c>
      <c r="E510" s="205">
        <v>200</v>
      </c>
      <c r="F510" s="211">
        <v>15.6006</v>
      </c>
      <c r="G510" s="80">
        <v>137</v>
      </c>
      <c r="H510" s="201">
        <v>17.334</v>
      </c>
      <c r="I510" s="209"/>
      <c r="J510" s="212"/>
      <c r="K510" s="80">
        <v>138</v>
      </c>
      <c r="L510" s="201">
        <v>15.6006</v>
      </c>
      <c r="M510" s="10">
        <v>16</v>
      </c>
      <c r="N510" s="227">
        <v>0.43842999999999999</v>
      </c>
    </row>
    <row r="511" spans="1:14" x14ac:dyDescent="0.35">
      <c r="A511" s="11">
        <v>538</v>
      </c>
      <c r="B511" s="5" t="s">
        <v>188</v>
      </c>
      <c r="C511" s="5" t="s">
        <v>343</v>
      </c>
      <c r="D511" s="189" t="s">
        <v>840</v>
      </c>
      <c r="E511" s="205">
        <v>173</v>
      </c>
      <c r="F511" s="211">
        <v>0.43290000000000001</v>
      </c>
      <c r="G511" s="80">
        <v>86</v>
      </c>
      <c r="H511" s="201">
        <v>0.48099999999999998</v>
      </c>
      <c r="I511" s="209"/>
      <c r="J511" s="212"/>
      <c r="K511" s="80">
        <v>92</v>
      </c>
      <c r="L511" s="201">
        <v>0.43290000000000001</v>
      </c>
      <c r="M511" s="10">
        <v>4</v>
      </c>
      <c r="N511" s="227">
        <v>0.104</v>
      </c>
    </row>
    <row r="512" spans="1:14" x14ac:dyDescent="0.35">
      <c r="A512" s="11">
        <v>539</v>
      </c>
      <c r="B512" s="5" t="s">
        <v>174</v>
      </c>
      <c r="C512" s="5" t="s">
        <v>343</v>
      </c>
      <c r="D512" s="189" t="s">
        <v>841</v>
      </c>
      <c r="E512" s="205">
        <v>172</v>
      </c>
      <c r="F512" s="211">
        <v>0.432</v>
      </c>
      <c r="G512" s="80">
        <v>109</v>
      </c>
      <c r="H512" s="201">
        <v>0.48</v>
      </c>
      <c r="I512" s="209"/>
      <c r="J512" s="212"/>
      <c r="K512" s="80">
        <v>119</v>
      </c>
      <c r="L512" s="201">
        <v>0.432</v>
      </c>
      <c r="M512" s="10">
        <v>5</v>
      </c>
      <c r="N512" s="227">
        <v>5.3999999999999999E-2</v>
      </c>
    </row>
    <row r="513" spans="1:14" x14ac:dyDescent="0.35">
      <c r="A513" s="11">
        <v>540</v>
      </c>
      <c r="B513" s="5" t="s">
        <v>190</v>
      </c>
      <c r="C513" s="5" t="s">
        <v>343</v>
      </c>
      <c r="D513" s="189" t="s">
        <v>842</v>
      </c>
      <c r="E513" s="205">
        <v>160</v>
      </c>
      <c r="F513" s="211">
        <v>0.36899999999999999</v>
      </c>
      <c r="G513" s="80">
        <v>86</v>
      </c>
      <c r="H513" s="201">
        <v>0.41</v>
      </c>
      <c r="I513" s="209"/>
      <c r="J513" s="212"/>
      <c r="K513" s="80">
        <v>91</v>
      </c>
      <c r="L513" s="201">
        <v>0.36899999999999999</v>
      </c>
      <c r="M513" s="10">
        <v>0</v>
      </c>
      <c r="N513" s="227">
        <v>0</v>
      </c>
    </row>
    <row r="514" spans="1:14" x14ac:dyDescent="0.35">
      <c r="A514" s="11">
        <v>541</v>
      </c>
      <c r="B514" s="5" t="s">
        <v>316</v>
      </c>
      <c r="C514" s="5" t="s">
        <v>340</v>
      </c>
      <c r="D514" s="189" t="s">
        <v>843</v>
      </c>
      <c r="E514" s="205">
        <v>200</v>
      </c>
      <c r="F514" s="211">
        <v>2.7756000000000003</v>
      </c>
      <c r="G514" s="80">
        <v>235</v>
      </c>
      <c r="H514" s="201">
        <v>3.0840000000000001</v>
      </c>
      <c r="I514" s="209"/>
      <c r="J514" s="212"/>
      <c r="K514" s="80">
        <v>233</v>
      </c>
      <c r="L514" s="201">
        <v>2.7756000000000003</v>
      </c>
      <c r="M514" s="10">
        <v>15</v>
      </c>
      <c r="N514" s="227">
        <v>3.0857391000000001</v>
      </c>
    </row>
    <row r="515" spans="1:14" x14ac:dyDescent="0.35">
      <c r="A515" s="11">
        <v>542</v>
      </c>
      <c r="B515" s="5" t="s">
        <v>313</v>
      </c>
      <c r="C515" s="5" t="s">
        <v>340</v>
      </c>
      <c r="D515" s="189" t="s">
        <v>844</v>
      </c>
      <c r="E515" s="205">
        <v>169</v>
      </c>
      <c r="F515" s="211">
        <v>2.7036000000000002</v>
      </c>
      <c r="G515" s="80">
        <v>94</v>
      </c>
      <c r="H515" s="201">
        <v>3.004</v>
      </c>
      <c r="I515" s="209"/>
      <c r="J515" s="212"/>
      <c r="K515" s="80">
        <v>88</v>
      </c>
      <c r="L515" s="201">
        <v>2.7036000000000002</v>
      </c>
      <c r="M515" s="10">
        <v>7</v>
      </c>
      <c r="N515" s="227">
        <v>0.1889255</v>
      </c>
    </row>
    <row r="516" spans="1:14" x14ac:dyDescent="0.35">
      <c r="A516" s="11">
        <v>543</v>
      </c>
      <c r="B516" s="5" t="s">
        <v>314</v>
      </c>
      <c r="C516" s="5" t="s">
        <v>356</v>
      </c>
      <c r="D516" s="189" t="s">
        <v>845</v>
      </c>
      <c r="E516" s="205">
        <v>177</v>
      </c>
      <c r="F516" s="211">
        <v>1.1862000000000001</v>
      </c>
      <c r="G516" s="80">
        <v>111</v>
      </c>
      <c r="H516" s="201">
        <v>1.3180000000000001</v>
      </c>
      <c r="I516" s="209"/>
      <c r="J516" s="212"/>
      <c r="K516" s="80">
        <v>121</v>
      </c>
      <c r="L516" s="201">
        <v>1.1862000000000001</v>
      </c>
      <c r="M516" s="10">
        <v>8</v>
      </c>
      <c r="N516" s="227">
        <v>0.37530000000000002</v>
      </c>
    </row>
    <row r="517" spans="1:14" x14ac:dyDescent="0.35">
      <c r="A517" s="11">
        <v>544</v>
      </c>
      <c r="B517" s="5" t="s">
        <v>313</v>
      </c>
      <c r="C517" s="5" t="s">
        <v>340</v>
      </c>
      <c r="D517" s="189" t="s">
        <v>846</v>
      </c>
      <c r="E517" s="205">
        <v>200</v>
      </c>
      <c r="F517" s="211">
        <v>2.1006</v>
      </c>
      <c r="G517" s="80">
        <v>385</v>
      </c>
      <c r="H517" s="201">
        <v>2.3340000000000001</v>
      </c>
      <c r="I517" s="209"/>
      <c r="J517" s="212"/>
      <c r="K517" s="80">
        <v>397</v>
      </c>
      <c r="L517" s="201">
        <v>2.1006</v>
      </c>
      <c r="M517" s="10">
        <v>25</v>
      </c>
      <c r="N517" s="227">
        <v>0.83299999999999996</v>
      </c>
    </row>
    <row r="518" spans="1:14" x14ac:dyDescent="0.35">
      <c r="A518" s="11">
        <v>545</v>
      </c>
      <c r="B518" s="5" t="s">
        <v>313</v>
      </c>
      <c r="C518" s="5" t="s">
        <v>356</v>
      </c>
      <c r="D518" s="189" t="s">
        <v>847</v>
      </c>
      <c r="E518" s="205">
        <v>200</v>
      </c>
      <c r="F518" s="211">
        <v>2.9889000000000001</v>
      </c>
      <c r="G518" s="80">
        <v>228</v>
      </c>
      <c r="H518" s="201">
        <v>3.3210000000000002</v>
      </c>
      <c r="I518" s="209"/>
      <c r="J518" s="212"/>
      <c r="K518" s="80">
        <v>236</v>
      </c>
      <c r="L518" s="201">
        <v>2.9889000000000001</v>
      </c>
      <c r="M518" s="10">
        <v>10</v>
      </c>
      <c r="N518" s="227">
        <v>0.41504999999999997</v>
      </c>
    </row>
    <row r="519" spans="1:14" x14ac:dyDescent="0.35">
      <c r="A519" s="11">
        <v>546</v>
      </c>
      <c r="B519" s="5" t="s">
        <v>313</v>
      </c>
      <c r="C519" s="5" t="s">
        <v>340</v>
      </c>
      <c r="D519" s="189" t="s">
        <v>848</v>
      </c>
      <c r="E519" s="205">
        <v>200</v>
      </c>
      <c r="F519" s="211">
        <v>2.637</v>
      </c>
      <c r="G519" s="80">
        <v>485</v>
      </c>
      <c r="H519" s="201">
        <v>2.93</v>
      </c>
      <c r="I519" s="209"/>
      <c r="J519" s="212"/>
      <c r="K519" s="80">
        <v>471</v>
      </c>
      <c r="L519" s="201">
        <v>2.637</v>
      </c>
      <c r="M519" s="10">
        <v>24</v>
      </c>
      <c r="N519" s="227">
        <v>0.61187040000000004</v>
      </c>
    </row>
    <row r="520" spans="1:14" x14ac:dyDescent="0.35">
      <c r="A520" s="11">
        <v>547</v>
      </c>
      <c r="B520" s="5" t="s">
        <v>313</v>
      </c>
      <c r="C520" s="5" t="s">
        <v>340</v>
      </c>
      <c r="D520" s="189" t="s">
        <v>849</v>
      </c>
      <c r="E520" s="205">
        <v>200</v>
      </c>
      <c r="F520" s="211">
        <v>2.3994</v>
      </c>
      <c r="G520" s="80">
        <v>577</v>
      </c>
      <c r="H520" s="201">
        <v>2.6659999999999999</v>
      </c>
      <c r="I520" s="209"/>
      <c r="J520" s="212"/>
      <c r="K520" s="80">
        <v>598</v>
      </c>
      <c r="L520" s="201">
        <v>2.3994</v>
      </c>
      <c r="M520" s="10">
        <v>27</v>
      </c>
      <c r="N520" s="227">
        <v>1.2068890000000001</v>
      </c>
    </row>
    <row r="521" spans="1:14" x14ac:dyDescent="0.35">
      <c r="A521" s="11">
        <v>548</v>
      </c>
      <c r="B521" s="5" t="s">
        <v>313</v>
      </c>
      <c r="C521" s="5" t="s">
        <v>340</v>
      </c>
      <c r="D521" s="189" t="s">
        <v>850</v>
      </c>
      <c r="E521" s="205">
        <v>200</v>
      </c>
      <c r="F521" s="211">
        <v>1.4337</v>
      </c>
      <c r="G521" s="80">
        <v>362</v>
      </c>
      <c r="H521" s="201">
        <v>1.593</v>
      </c>
      <c r="I521" s="209"/>
      <c r="J521" s="212"/>
      <c r="K521" s="80">
        <v>366</v>
      </c>
      <c r="L521" s="201">
        <v>1.4337</v>
      </c>
      <c r="M521" s="10">
        <v>16</v>
      </c>
      <c r="N521" s="227">
        <v>2.2718500000000001</v>
      </c>
    </row>
    <row r="522" spans="1:14" x14ac:dyDescent="0.35">
      <c r="A522" s="11">
        <v>549</v>
      </c>
      <c r="B522" s="5" t="s">
        <v>313</v>
      </c>
      <c r="C522" s="5" t="s">
        <v>340</v>
      </c>
      <c r="D522" s="189" t="s">
        <v>851</v>
      </c>
      <c r="E522" s="205">
        <v>200</v>
      </c>
      <c r="F522" s="211">
        <v>1.8675000000000002</v>
      </c>
      <c r="G522" s="80">
        <v>451</v>
      </c>
      <c r="H522" s="201">
        <v>2.0750000000000002</v>
      </c>
      <c r="I522" s="209"/>
      <c r="J522" s="212"/>
      <c r="K522" s="80">
        <v>484</v>
      </c>
      <c r="L522" s="201">
        <v>1.8675000000000002</v>
      </c>
      <c r="M522" s="10">
        <v>33</v>
      </c>
      <c r="N522" s="227">
        <v>1.3945113</v>
      </c>
    </row>
    <row r="523" spans="1:14" x14ac:dyDescent="0.35">
      <c r="A523" s="11">
        <v>550</v>
      </c>
      <c r="B523" s="5" t="s">
        <v>313</v>
      </c>
      <c r="C523" s="5" t="s">
        <v>340</v>
      </c>
      <c r="D523" s="189" t="s">
        <v>852</v>
      </c>
      <c r="E523" s="205">
        <v>200</v>
      </c>
      <c r="F523" s="211">
        <v>2.3561999999999999</v>
      </c>
      <c r="G523" s="80">
        <v>246</v>
      </c>
      <c r="H523" s="201">
        <v>2.6179999999999999</v>
      </c>
      <c r="I523" s="209"/>
      <c r="J523" s="212"/>
      <c r="K523" s="80">
        <v>248</v>
      </c>
      <c r="L523" s="201">
        <v>2.3561999999999999</v>
      </c>
      <c r="M523" s="10">
        <v>15</v>
      </c>
      <c r="N523" s="227">
        <v>0.15285650000000001</v>
      </c>
    </row>
    <row r="524" spans="1:14" x14ac:dyDescent="0.35">
      <c r="A524" s="11">
        <v>551</v>
      </c>
      <c r="B524" s="5" t="s">
        <v>313</v>
      </c>
      <c r="C524" s="5" t="s">
        <v>340</v>
      </c>
      <c r="D524" s="189" t="s">
        <v>853</v>
      </c>
      <c r="E524" s="205">
        <v>200</v>
      </c>
      <c r="F524" s="211">
        <v>0.94229999999999992</v>
      </c>
      <c r="G524" s="80">
        <v>238</v>
      </c>
      <c r="H524" s="201">
        <v>1.0469999999999999</v>
      </c>
      <c r="I524" s="209"/>
      <c r="J524" s="212"/>
      <c r="K524" s="80">
        <v>252</v>
      </c>
      <c r="L524" s="201">
        <v>0.94229999999999992</v>
      </c>
      <c r="M524" s="10">
        <v>17</v>
      </c>
      <c r="N524" s="227">
        <v>1.1256115</v>
      </c>
    </row>
    <row r="525" spans="1:14" x14ac:dyDescent="0.35">
      <c r="A525" s="11">
        <v>552</v>
      </c>
      <c r="B525" s="5" t="s">
        <v>316</v>
      </c>
      <c r="C525" s="5" t="s">
        <v>340</v>
      </c>
      <c r="D525" s="189" t="s">
        <v>854</v>
      </c>
      <c r="E525" s="205">
        <v>196</v>
      </c>
      <c r="F525" s="211">
        <v>1.6542000000000001</v>
      </c>
      <c r="G525" s="80">
        <v>173</v>
      </c>
      <c r="H525" s="201">
        <v>1.8380000000000001</v>
      </c>
      <c r="I525" s="209"/>
      <c r="J525" s="212"/>
      <c r="K525" s="80">
        <v>183</v>
      </c>
      <c r="L525" s="201">
        <v>1.6542000000000001</v>
      </c>
      <c r="M525" s="10">
        <v>14</v>
      </c>
      <c r="N525" s="227">
        <v>0.49865350000000003</v>
      </c>
    </row>
    <row r="526" spans="1:14" x14ac:dyDescent="0.35">
      <c r="A526" s="11">
        <v>553</v>
      </c>
      <c r="B526" s="5" t="s">
        <v>313</v>
      </c>
      <c r="C526" s="5" t="s">
        <v>340</v>
      </c>
      <c r="D526" s="189" t="s">
        <v>855</v>
      </c>
      <c r="E526" s="205">
        <v>200</v>
      </c>
      <c r="F526" s="211">
        <v>1.3778999999999999</v>
      </c>
      <c r="G526" s="80">
        <v>348</v>
      </c>
      <c r="H526" s="201">
        <v>1.5309999999999999</v>
      </c>
      <c r="I526" s="209"/>
      <c r="J526" s="212"/>
      <c r="K526" s="80">
        <v>368</v>
      </c>
      <c r="L526" s="201">
        <v>1.3778999999999999</v>
      </c>
      <c r="M526" s="10">
        <v>13</v>
      </c>
      <c r="N526" s="227">
        <v>0.23207539999999999</v>
      </c>
    </row>
    <row r="527" spans="1:14" x14ac:dyDescent="0.35">
      <c r="A527" s="11">
        <v>554</v>
      </c>
      <c r="B527" s="5" t="s">
        <v>313</v>
      </c>
      <c r="C527" s="5" t="s">
        <v>340</v>
      </c>
      <c r="D527" s="189" t="s">
        <v>856</v>
      </c>
      <c r="E527" s="205">
        <v>200</v>
      </c>
      <c r="F527" s="211">
        <v>1.3698000000000001</v>
      </c>
      <c r="G527" s="80">
        <v>346</v>
      </c>
      <c r="H527" s="201">
        <v>1.522</v>
      </c>
      <c r="I527" s="209"/>
      <c r="J527" s="212"/>
      <c r="K527" s="80">
        <v>343</v>
      </c>
      <c r="L527" s="201">
        <v>1.3698000000000001</v>
      </c>
      <c r="M527" s="10">
        <v>21</v>
      </c>
      <c r="N527" s="227">
        <v>1.42055</v>
      </c>
    </row>
    <row r="528" spans="1:14" x14ac:dyDescent="0.35">
      <c r="A528" s="11">
        <v>556</v>
      </c>
      <c r="B528" s="5" t="s">
        <v>313</v>
      </c>
      <c r="C528" s="5" t="s">
        <v>340</v>
      </c>
      <c r="D528" s="189" t="s">
        <v>858</v>
      </c>
      <c r="E528" s="205">
        <v>200</v>
      </c>
      <c r="F528" s="211">
        <v>2.0627999999999997</v>
      </c>
      <c r="G528" s="80">
        <v>521</v>
      </c>
      <c r="H528" s="201">
        <v>2.2919999999999998</v>
      </c>
      <c r="I528" s="209"/>
      <c r="J528" s="212"/>
      <c r="K528" s="80">
        <v>544</v>
      </c>
      <c r="L528" s="201">
        <v>2.0627999999999997</v>
      </c>
      <c r="M528" s="10">
        <v>45</v>
      </c>
      <c r="N528" s="227">
        <v>2.4096527000000001</v>
      </c>
    </row>
    <row r="529" spans="1:14" x14ac:dyDescent="0.35">
      <c r="A529" s="11">
        <v>557</v>
      </c>
      <c r="B529" s="5" t="s">
        <v>190</v>
      </c>
      <c r="C529" s="5" t="s">
        <v>175</v>
      </c>
      <c r="D529" s="189" t="s">
        <v>859</v>
      </c>
      <c r="E529" s="205">
        <v>200</v>
      </c>
      <c r="F529" s="211">
        <v>1.3428</v>
      </c>
      <c r="G529" s="80">
        <v>292</v>
      </c>
      <c r="H529" s="201">
        <v>1.492</v>
      </c>
      <c r="I529" s="209"/>
      <c r="J529" s="212"/>
      <c r="K529" s="80">
        <v>311</v>
      </c>
      <c r="L529" s="201">
        <v>1.3428</v>
      </c>
      <c r="M529" s="10">
        <v>24</v>
      </c>
      <c r="N529" s="227">
        <v>0.47589999999999999</v>
      </c>
    </row>
    <row r="530" spans="1:14" x14ac:dyDescent="0.35">
      <c r="A530" s="11">
        <v>558</v>
      </c>
      <c r="B530" s="5" t="s">
        <v>313</v>
      </c>
      <c r="C530" s="5" t="s">
        <v>340</v>
      </c>
      <c r="D530" s="189" t="s">
        <v>860</v>
      </c>
      <c r="E530" s="205">
        <v>200</v>
      </c>
      <c r="F530" s="211">
        <v>0.80370000000000008</v>
      </c>
      <c r="G530" s="80">
        <v>203</v>
      </c>
      <c r="H530" s="201">
        <v>0.89300000000000002</v>
      </c>
      <c r="I530" s="209"/>
      <c r="J530" s="212"/>
      <c r="K530" s="80">
        <v>211</v>
      </c>
      <c r="L530" s="201">
        <v>0.80370000000000008</v>
      </c>
      <c r="M530" s="10">
        <v>19</v>
      </c>
      <c r="N530" s="227">
        <v>0.73282219999999998</v>
      </c>
    </row>
    <row r="531" spans="1:14" x14ac:dyDescent="0.35">
      <c r="A531" s="11">
        <v>559</v>
      </c>
      <c r="B531" s="5" t="s">
        <v>312</v>
      </c>
      <c r="C531" s="5" t="s">
        <v>340</v>
      </c>
      <c r="D531" s="189" t="s">
        <v>861</v>
      </c>
      <c r="E531" s="205">
        <v>200</v>
      </c>
      <c r="F531" s="211">
        <v>1.5678000000000001</v>
      </c>
      <c r="G531" s="80">
        <v>396</v>
      </c>
      <c r="H531" s="201">
        <v>1.742</v>
      </c>
      <c r="I531" s="209"/>
      <c r="J531" s="212"/>
      <c r="K531" s="80">
        <v>426</v>
      </c>
      <c r="L531" s="201">
        <v>1.5678000000000001</v>
      </c>
      <c r="M531" s="10">
        <v>32</v>
      </c>
      <c r="N531" s="227">
        <v>1.3083962</v>
      </c>
    </row>
    <row r="532" spans="1:14" x14ac:dyDescent="0.35">
      <c r="A532" s="11">
        <v>560</v>
      </c>
      <c r="B532" s="5" t="s">
        <v>313</v>
      </c>
      <c r="C532" s="5" t="s">
        <v>340</v>
      </c>
      <c r="D532" s="189" t="s">
        <v>862</v>
      </c>
      <c r="E532" s="205">
        <v>200</v>
      </c>
      <c r="F532" s="211">
        <v>0.96209999999999996</v>
      </c>
      <c r="G532" s="80">
        <v>243</v>
      </c>
      <c r="H532" s="201">
        <v>1.069</v>
      </c>
      <c r="I532" s="209"/>
      <c r="J532" s="212"/>
      <c r="K532" s="80">
        <v>251</v>
      </c>
      <c r="L532" s="201">
        <v>0.96209999999999996</v>
      </c>
      <c r="M532" s="10">
        <v>14</v>
      </c>
      <c r="N532" s="227">
        <v>0.42392540000000001</v>
      </c>
    </row>
    <row r="533" spans="1:14" x14ac:dyDescent="0.35">
      <c r="A533" s="11">
        <v>561</v>
      </c>
      <c r="B533" s="5" t="s">
        <v>313</v>
      </c>
      <c r="C533" s="5" t="s">
        <v>340</v>
      </c>
      <c r="D533" s="189" t="s">
        <v>863</v>
      </c>
      <c r="E533" s="205">
        <v>200</v>
      </c>
      <c r="F533" s="211">
        <v>0.62549999999999994</v>
      </c>
      <c r="G533" s="80">
        <v>158</v>
      </c>
      <c r="H533" s="201">
        <v>0.69499999999999995</v>
      </c>
      <c r="I533" s="209"/>
      <c r="J533" s="212"/>
      <c r="K533" s="80">
        <v>170</v>
      </c>
      <c r="L533" s="201">
        <v>0.62549999999999994</v>
      </c>
      <c r="M533" s="10">
        <v>6</v>
      </c>
      <c r="N533" s="227">
        <v>0.14360000000000001</v>
      </c>
    </row>
    <row r="534" spans="1:14" x14ac:dyDescent="0.35">
      <c r="A534" s="11">
        <v>562</v>
      </c>
      <c r="B534" s="5" t="s">
        <v>313</v>
      </c>
      <c r="C534" s="5" t="s">
        <v>340</v>
      </c>
      <c r="D534" s="189" t="s">
        <v>864</v>
      </c>
      <c r="E534" s="205">
        <v>200</v>
      </c>
      <c r="F534" s="211">
        <v>1.1718000000000002</v>
      </c>
      <c r="G534" s="80">
        <v>296</v>
      </c>
      <c r="H534" s="201">
        <v>1.302</v>
      </c>
      <c r="I534" s="209"/>
      <c r="J534" s="212"/>
      <c r="K534" s="80">
        <v>299</v>
      </c>
      <c r="L534" s="201">
        <v>1.1718000000000002</v>
      </c>
      <c r="M534" s="10">
        <v>27</v>
      </c>
      <c r="N534" s="227">
        <v>0.91956899999999997</v>
      </c>
    </row>
    <row r="535" spans="1:14" x14ac:dyDescent="0.35">
      <c r="A535" s="11">
        <v>563</v>
      </c>
      <c r="B535" s="5" t="s">
        <v>181</v>
      </c>
      <c r="C535" s="5" t="s">
        <v>175</v>
      </c>
      <c r="D535" s="189" t="s">
        <v>865</v>
      </c>
      <c r="E535" s="205">
        <v>169</v>
      </c>
      <c r="F535" s="211">
        <v>0.4239</v>
      </c>
      <c r="G535" s="80">
        <v>107</v>
      </c>
      <c r="H535" s="201">
        <v>0.47099999999999997</v>
      </c>
      <c r="I535" s="209"/>
      <c r="J535" s="212"/>
      <c r="K535" s="80">
        <v>112</v>
      </c>
      <c r="L535" s="201">
        <v>0.4239</v>
      </c>
      <c r="M535" s="10">
        <v>13</v>
      </c>
      <c r="N535" s="227">
        <v>4.3020000000000003E-2</v>
      </c>
    </row>
    <row r="536" spans="1:14" x14ac:dyDescent="0.35">
      <c r="A536" s="11">
        <v>564</v>
      </c>
      <c r="B536" s="5" t="s">
        <v>314</v>
      </c>
      <c r="C536" s="5" t="s">
        <v>356</v>
      </c>
      <c r="D536" s="189" t="s">
        <v>866</v>
      </c>
      <c r="E536" s="205">
        <v>121</v>
      </c>
      <c r="F536" s="211">
        <v>0.11070000000000001</v>
      </c>
      <c r="G536" s="80">
        <v>28</v>
      </c>
      <c r="H536" s="201">
        <v>0.123</v>
      </c>
      <c r="I536" s="209"/>
      <c r="J536" s="212"/>
      <c r="K536" s="80">
        <v>31</v>
      </c>
      <c r="L536" s="201">
        <v>0.11070000000000001</v>
      </c>
      <c r="M536" s="10">
        <v>0</v>
      </c>
      <c r="N536" s="227">
        <v>0</v>
      </c>
    </row>
    <row r="537" spans="1:14" x14ac:dyDescent="0.35">
      <c r="A537" s="11">
        <v>565</v>
      </c>
      <c r="B537" s="5" t="s">
        <v>174</v>
      </c>
      <c r="C537" s="5" t="s">
        <v>356</v>
      </c>
      <c r="D537" s="189" t="s">
        <v>867</v>
      </c>
      <c r="E537" s="205">
        <v>200</v>
      </c>
      <c r="F537" s="211">
        <v>1.2114</v>
      </c>
      <c r="G537" s="80">
        <v>306</v>
      </c>
      <c r="H537" s="201">
        <v>1.3460000000000001</v>
      </c>
      <c r="I537" s="209"/>
      <c r="J537" s="212"/>
      <c r="K537" s="80">
        <v>315</v>
      </c>
      <c r="L537" s="201">
        <v>1.2114</v>
      </c>
      <c r="M537" s="10">
        <v>22</v>
      </c>
      <c r="N537" s="227">
        <v>0.24465729999999999</v>
      </c>
    </row>
    <row r="538" spans="1:14" x14ac:dyDescent="0.35">
      <c r="A538" s="11">
        <v>566</v>
      </c>
      <c r="B538" s="5" t="s">
        <v>179</v>
      </c>
      <c r="C538" s="5" t="s">
        <v>356</v>
      </c>
      <c r="D538" s="189" t="s">
        <v>868</v>
      </c>
      <c r="E538" s="205">
        <v>200</v>
      </c>
      <c r="F538" s="211">
        <v>1.1169000000000002</v>
      </c>
      <c r="G538" s="80">
        <v>282</v>
      </c>
      <c r="H538" s="201">
        <v>1.2410000000000001</v>
      </c>
      <c r="I538" s="209"/>
      <c r="J538" s="212"/>
      <c r="K538" s="80">
        <v>266</v>
      </c>
      <c r="L538" s="201">
        <v>1.1169000000000002</v>
      </c>
      <c r="M538" s="10">
        <v>15</v>
      </c>
      <c r="N538" s="227">
        <v>0.22780980000000001</v>
      </c>
    </row>
    <row r="539" spans="1:14" x14ac:dyDescent="0.35">
      <c r="A539" s="11">
        <v>567</v>
      </c>
      <c r="B539" s="5" t="s">
        <v>313</v>
      </c>
      <c r="C539" s="5" t="s">
        <v>340</v>
      </c>
      <c r="D539" s="189" t="s">
        <v>869</v>
      </c>
      <c r="E539" s="205">
        <v>189</v>
      </c>
      <c r="F539" s="211">
        <v>0.57779999999999998</v>
      </c>
      <c r="G539" s="80">
        <v>146</v>
      </c>
      <c r="H539" s="201">
        <v>0.64200000000000002</v>
      </c>
      <c r="I539" s="209"/>
      <c r="J539" s="212"/>
      <c r="K539" s="80">
        <v>133</v>
      </c>
      <c r="L539" s="201">
        <v>0.57779999999999998</v>
      </c>
      <c r="M539" s="10">
        <v>8</v>
      </c>
      <c r="N539" s="227">
        <v>0.24649009999999999</v>
      </c>
    </row>
    <row r="540" spans="1:14" x14ac:dyDescent="0.35">
      <c r="A540" s="11">
        <v>568</v>
      </c>
      <c r="B540" s="5" t="s">
        <v>314</v>
      </c>
      <c r="C540" s="5" t="s">
        <v>356</v>
      </c>
      <c r="D540" s="189" t="s">
        <v>870</v>
      </c>
      <c r="E540" s="205">
        <v>117</v>
      </c>
      <c r="F540" s="211">
        <v>0.1701</v>
      </c>
      <c r="G540" s="80">
        <v>43</v>
      </c>
      <c r="H540" s="201">
        <v>0.189</v>
      </c>
      <c r="I540" s="209"/>
      <c r="J540" s="212"/>
      <c r="K540" s="80">
        <v>52</v>
      </c>
      <c r="L540" s="201">
        <v>0.1701</v>
      </c>
      <c r="M540" s="10">
        <v>4</v>
      </c>
      <c r="N540" s="227">
        <v>3.5000000000000003E-2</v>
      </c>
    </row>
    <row r="541" spans="1:14" x14ac:dyDescent="0.35">
      <c r="A541" s="11">
        <v>569</v>
      </c>
      <c r="B541" s="5" t="s">
        <v>222</v>
      </c>
      <c r="C541" s="5" t="s">
        <v>175</v>
      </c>
      <c r="D541" s="189" t="s">
        <v>871</v>
      </c>
      <c r="E541" s="205">
        <v>120</v>
      </c>
      <c r="F541" s="211">
        <v>0.15030000000000002</v>
      </c>
      <c r="G541" s="80">
        <v>38</v>
      </c>
      <c r="H541" s="201">
        <v>0.16700000000000001</v>
      </c>
      <c r="I541" s="209"/>
      <c r="J541" s="212"/>
      <c r="K541" s="80">
        <v>41</v>
      </c>
      <c r="L541" s="201">
        <v>0.15030000000000002</v>
      </c>
      <c r="M541" s="10">
        <v>0</v>
      </c>
      <c r="N541" s="227">
        <v>0</v>
      </c>
    </row>
    <row r="542" spans="1:14" x14ac:dyDescent="0.35">
      <c r="A542" s="11">
        <v>570</v>
      </c>
      <c r="B542" s="5" t="s">
        <v>213</v>
      </c>
      <c r="C542" s="5" t="s">
        <v>175</v>
      </c>
      <c r="D542" s="189" t="s">
        <v>872</v>
      </c>
      <c r="E542" s="205">
        <v>196</v>
      </c>
      <c r="F542" s="211">
        <v>0.67680000000000007</v>
      </c>
      <c r="G542" s="80">
        <v>171</v>
      </c>
      <c r="H542" s="201">
        <v>0.752</v>
      </c>
      <c r="I542" s="209"/>
      <c r="J542" s="212"/>
      <c r="K542" s="80">
        <v>185</v>
      </c>
      <c r="L542" s="201">
        <v>0.67680000000000007</v>
      </c>
      <c r="M542" s="10">
        <v>10</v>
      </c>
      <c r="N542" s="227">
        <v>0.2117861</v>
      </c>
    </row>
    <row r="543" spans="1:14" x14ac:dyDescent="0.35">
      <c r="A543" s="11">
        <v>571</v>
      </c>
      <c r="B543" s="5" t="s">
        <v>184</v>
      </c>
      <c r="C543" s="5" t="s">
        <v>356</v>
      </c>
      <c r="D543" s="189" t="s">
        <v>873</v>
      </c>
      <c r="E543" s="205">
        <v>200</v>
      </c>
      <c r="F543" s="211">
        <v>0.75600000000000001</v>
      </c>
      <c r="G543" s="80">
        <v>191</v>
      </c>
      <c r="H543" s="201">
        <v>0.84</v>
      </c>
      <c r="I543" s="209"/>
      <c r="J543" s="212"/>
      <c r="K543" s="80">
        <v>202</v>
      </c>
      <c r="L543" s="201">
        <v>0.75600000000000001</v>
      </c>
      <c r="M543" s="10">
        <v>11</v>
      </c>
      <c r="N543" s="227">
        <v>0.2317902</v>
      </c>
    </row>
    <row r="544" spans="1:14" x14ac:dyDescent="0.35">
      <c r="A544" s="11">
        <v>572</v>
      </c>
      <c r="B544" s="5" t="s">
        <v>222</v>
      </c>
      <c r="C544" s="5" t="s">
        <v>175</v>
      </c>
      <c r="D544" s="189" t="s">
        <v>235</v>
      </c>
      <c r="E544" s="205">
        <v>156</v>
      </c>
      <c r="F544" s="211">
        <v>0.77580000000000005</v>
      </c>
      <c r="G544" s="80">
        <v>141</v>
      </c>
      <c r="H544" s="201">
        <v>0.86199999999999999</v>
      </c>
      <c r="I544" s="209"/>
      <c r="J544" s="212"/>
      <c r="K544" s="80">
        <v>145</v>
      </c>
      <c r="L544" s="201">
        <v>0.77580000000000005</v>
      </c>
      <c r="M544" s="10">
        <v>8</v>
      </c>
      <c r="N544" s="227">
        <v>8.1739999999999993E-2</v>
      </c>
    </row>
    <row r="545" spans="1:14" x14ac:dyDescent="0.35">
      <c r="A545" s="11">
        <v>573</v>
      </c>
      <c r="B545" s="5" t="s">
        <v>184</v>
      </c>
      <c r="C545" s="5" t="s">
        <v>343</v>
      </c>
      <c r="D545" s="189" t="s">
        <v>874</v>
      </c>
      <c r="E545" s="205">
        <v>138</v>
      </c>
      <c r="F545" s="211">
        <v>0.1701</v>
      </c>
      <c r="G545" s="80">
        <v>43</v>
      </c>
      <c r="H545" s="201">
        <v>0.189</v>
      </c>
      <c r="I545" s="209"/>
      <c r="J545" s="212"/>
      <c r="K545" s="80">
        <v>44</v>
      </c>
      <c r="L545" s="201">
        <v>0.1701</v>
      </c>
      <c r="M545" s="10">
        <v>5</v>
      </c>
      <c r="N545" s="227">
        <v>0.19</v>
      </c>
    </row>
    <row r="546" spans="1:14" x14ac:dyDescent="0.35">
      <c r="A546" s="11">
        <v>574</v>
      </c>
      <c r="B546" s="5" t="s">
        <v>313</v>
      </c>
      <c r="C546" s="5" t="s">
        <v>340</v>
      </c>
      <c r="D546" s="189" t="s">
        <v>875</v>
      </c>
      <c r="E546" s="205">
        <v>200</v>
      </c>
      <c r="F546" s="211">
        <v>0.67680000000000007</v>
      </c>
      <c r="G546" s="80">
        <v>171</v>
      </c>
      <c r="H546" s="201">
        <v>0.752</v>
      </c>
      <c r="I546" s="209"/>
      <c r="J546" s="212"/>
      <c r="K546" s="80">
        <v>161</v>
      </c>
      <c r="L546" s="201">
        <v>0.67680000000000007</v>
      </c>
      <c r="M546" s="10">
        <v>10</v>
      </c>
      <c r="N546" s="227">
        <v>0.16600000000000001</v>
      </c>
    </row>
    <row r="547" spans="1:14" x14ac:dyDescent="0.35">
      <c r="A547" s="11">
        <v>575</v>
      </c>
      <c r="B547" s="5" t="s">
        <v>313</v>
      </c>
      <c r="C547" s="5" t="s">
        <v>340</v>
      </c>
      <c r="D547" s="189" t="s">
        <v>876</v>
      </c>
      <c r="E547" s="205">
        <v>161</v>
      </c>
      <c r="F547" s="211">
        <v>0.54359999999999997</v>
      </c>
      <c r="G547" s="80">
        <v>88</v>
      </c>
      <c r="H547" s="201">
        <v>0.60399999999999998</v>
      </c>
      <c r="I547" s="209"/>
      <c r="J547" s="212"/>
      <c r="K547" s="80">
        <v>96</v>
      </c>
      <c r="L547" s="201">
        <v>0.54359999999999997</v>
      </c>
      <c r="M547" s="10">
        <v>6</v>
      </c>
      <c r="N547" s="227">
        <v>0.27360000000000001</v>
      </c>
    </row>
    <row r="548" spans="1:14" x14ac:dyDescent="0.35">
      <c r="A548" s="11">
        <v>576</v>
      </c>
      <c r="B548" s="5" t="s">
        <v>184</v>
      </c>
      <c r="C548" s="5" t="s">
        <v>175</v>
      </c>
      <c r="D548" s="189" t="s">
        <v>218</v>
      </c>
      <c r="E548" s="205">
        <v>200</v>
      </c>
      <c r="F548" s="211">
        <v>0.66510000000000002</v>
      </c>
      <c r="G548" s="80">
        <v>168</v>
      </c>
      <c r="H548" s="201">
        <v>0.73899999999999999</v>
      </c>
      <c r="I548" s="209"/>
      <c r="J548" s="212"/>
      <c r="K548" s="80">
        <v>173</v>
      </c>
      <c r="L548" s="201">
        <v>0.66510000000000002</v>
      </c>
      <c r="M548" s="10">
        <v>10</v>
      </c>
      <c r="N548" s="227">
        <v>7.3599999999999999E-2</v>
      </c>
    </row>
    <row r="549" spans="1:14" x14ac:dyDescent="0.35">
      <c r="A549" s="11">
        <v>577</v>
      </c>
      <c r="B549" s="5" t="s">
        <v>190</v>
      </c>
      <c r="C549" s="5" t="s">
        <v>343</v>
      </c>
      <c r="D549" s="189" t="s">
        <v>877</v>
      </c>
      <c r="E549" s="205">
        <v>121</v>
      </c>
      <c r="F549" s="211">
        <v>0.14219999999999999</v>
      </c>
      <c r="G549" s="80">
        <v>36</v>
      </c>
      <c r="H549" s="201">
        <v>0.158</v>
      </c>
      <c r="I549" s="209"/>
      <c r="J549" s="212"/>
      <c r="K549" s="80">
        <v>41</v>
      </c>
      <c r="L549" s="201">
        <v>0.14219999999999999</v>
      </c>
      <c r="M549" s="10">
        <v>1</v>
      </c>
      <c r="N549" s="227">
        <v>2.9999999999999997E-4</v>
      </c>
    </row>
    <row r="550" spans="1:14" x14ac:dyDescent="0.35">
      <c r="A550" s="11">
        <v>578</v>
      </c>
      <c r="B550" s="5" t="s">
        <v>314</v>
      </c>
      <c r="C550" s="5" t="s">
        <v>356</v>
      </c>
      <c r="D550" s="189" t="s">
        <v>878</v>
      </c>
      <c r="E550" s="205">
        <v>128</v>
      </c>
      <c r="F550" s="211">
        <v>0.23760000000000001</v>
      </c>
      <c r="G550" s="80">
        <v>60</v>
      </c>
      <c r="H550" s="201">
        <v>0.26400000000000001</v>
      </c>
      <c r="I550" s="209"/>
      <c r="J550" s="212"/>
      <c r="K550" s="80">
        <v>61</v>
      </c>
      <c r="L550" s="201">
        <v>0.23760000000000001</v>
      </c>
      <c r="M550" s="10">
        <v>0</v>
      </c>
      <c r="N550" s="227">
        <v>0</v>
      </c>
    </row>
    <row r="551" spans="1:14" x14ac:dyDescent="0.35">
      <c r="A551" s="11">
        <v>579</v>
      </c>
      <c r="B551" s="5" t="s">
        <v>316</v>
      </c>
      <c r="C551" s="5" t="s">
        <v>356</v>
      </c>
      <c r="D551" s="189" t="s">
        <v>879</v>
      </c>
      <c r="E551" s="205">
        <v>135</v>
      </c>
      <c r="F551" s="211">
        <v>0.40770000000000001</v>
      </c>
      <c r="G551" s="80">
        <v>103</v>
      </c>
      <c r="H551" s="201">
        <v>0.45300000000000001</v>
      </c>
      <c r="I551" s="209"/>
      <c r="J551" s="212"/>
      <c r="K551" s="80">
        <v>103</v>
      </c>
      <c r="L551" s="201">
        <v>0.40770000000000001</v>
      </c>
      <c r="M551" s="10">
        <v>7</v>
      </c>
      <c r="N551" s="227">
        <v>9.1139999999999999E-2</v>
      </c>
    </row>
    <row r="552" spans="1:14" x14ac:dyDescent="0.35">
      <c r="A552" s="11">
        <v>580</v>
      </c>
      <c r="B552" s="5" t="s">
        <v>174</v>
      </c>
      <c r="C552" s="5" t="s">
        <v>343</v>
      </c>
      <c r="D552" s="189" t="s">
        <v>880</v>
      </c>
      <c r="E552" s="205">
        <v>131</v>
      </c>
      <c r="F552" s="211">
        <v>0.18989999999999999</v>
      </c>
      <c r="G552" s="80">
        <v>48</v>
      </c>
      <c r="H552" s="201">
        <v>0.21099999999999999</v>
      </c>
      <c r="I552" s="209"/>
      <c r="J552" s="212"/>
      <c r="K552" s="80">
        <v>61</v>
      </c>
      <c r="L552" s="201">
        <v>0.18989999999999999</v>
      </c>
      <c r="M552" s="10">
        <v>2</v>
      </c>
      <c r="N552" s="227">
        <v>2.027E-2</v>
      </c>
    </row>
    <row r="553" spans="1:14" x14ac:dyDescent="0.35">
      <c r="A553" s="11">
        <v>581</v>
      </c>
      <c r="B553" s="5" t="s">
        <v>190</v>
      </c>
      <c r="C553" s="5" t="s">
        <v>175</v>
      </c>
      <c r="D553" s="189" t="s">
        <v>224</v>
      </c>
      <c r="E553" s="205">
        <v>196</v>
      </c>
      <c r="F553" s="211">
        <v>0.59760000000000002</v>
      </c>
      <c r="G553" s="80">
        <v>151</v>
      </c>
      <c r="H553" s="201">
        <v>0.66400000000000003</v>
      </c>
      <c r="I553" s="209"/>
      <c r="J553" s="212"/>
      <c r="K553" s="80">
        <v>167</v>
      </c>
      <c r="L553" s="201">
        <v>0.59760000000000002</v>
      </c>
      <c r="M553" s="10">
        <v>10</v>
      </c>
      <c r="N553" s="227">
        <v>0.74309999999999998</v>
      </c>
    </row>
    <row r="554" spans="1:14" x14ac:dyDescent="0.35">
      <c r="A554" s="11">
        <v>582</v>
      </c>
      <c r="B554" s="5" t="s">
        <v>213</v>
      </c>
      <c r="C554" s="5" t="s">
        <v>356</v>
      </c>
      <c r="D554" s="189" t="s">
        <v>881</v>
      </c>
      <c r="E554" s="205">
        <v>139</v>
      </c>
      <c r="F554" s="211">
        <v>0.25739999999999996</v>
      </c>
      <c r="G554" s="80">
        <v>65</v>
      </c>
      <c r="H554" s="201">
        <v>0.28599999999999998</v>
      </c>
      <c r="I554" s="209"/>
      <c r="J554" s="212"/>
      <c r="K554" s="80">
        <v>67</v>
      </c>
      <c r="L554" s="201">
        <v>0.25739999999999996</v>
      </c>
      <c r="M554" s="10">
        <v>3</v>
      </c>
      <c r="N554" s="227">
        <v>2.3300000000000001E-2</v>
      </c>
    </row>
    <row r="555" spans="1:14" x14ac:dyDescent="0.35">
      <c r="A555" s="11">
        <v>583</v>
      </c>
      <c r="B555" s="5" t="s">
        <v>188</v>
      </c>
      <c r="C555" s="5" t="s">
        <v>343</v>
      </c>
      <c r="D555" s="189" t="s">
        <v>882</v>
      </c>
      <c r="E555" s="205">
        <v>200</v>
      </c>
      <c r="F555" s="211">
        <v>0.55800000000000005</v>
      </c>
      <c r="G555" s="80">
        <v>141</v>
      </c>
      <c r="H555" s="201">
        <v>0.62</v>
      </c>
      <c r="I555" s="209"/>
      <c r="J555" s="212"/>
      <c r="K555" s="80">
        <v>135</v>
      </c>
      <c r="L555" s="201">
        <v>0.55800000000000005</v>
      </c>
      <c r="M555" s="10">
        <v>9</v>
      </c>
      <c r="N555" s="227">
        <v>0.13985400000000001</v>
      </c>
    </row>
    <row r="556" spans="1:14" x14ac:dyDescent="0.35">
      <c r="A556" s="11">
        <v>584</v>
      </c>
      <c r="B556" s="5" t="s">
        <v>174</v>
      </c>
      <c r="C556" s="5" t="s">
        <v>343</v>
      </c>
      <c r="D556" s="189" t="s">
        <v>883</v>
      </c>
      <c r="E556" s="205">
        <v>136</v>
      </c>
      <c r="F556" s="211">
        <v>0.20610000000000001</v>
      </c>
      <c r="G556" s="80">
        <v>52</v>
      </c>
      <c r="H556" s="201">
        <v>0.22900000000000001</v>
      </c>
      <c r="I556" s="209"/>
      <c r="J556" s="212"/>
      <c r="K556" s="80">
        <v>54</v>
      </c>
      <c r="L556" s="201">
        <v>0.20610000000000001</v>
      </c>
      <c r="M556" s="10">
        <v>3</v>
      </c>
      <c r="N556" s="227">
        <v>9.8193600000000006E-2</v>
      </c>
    </row>
    <row r="557" spans="1:14" x14ac:dyDescent="0.35">
      <c r="A557" s="11">
        <v>585</v>
      </c>
      <c r="B557" s="5" t="s">
        <v>188</v>
      </c>
      <c r="C557" s="5" t="s">
        <v>343</v>
      </c>
      <c r="D557" s="189" t="s">
        <v>884</v>
      </c>
      <c r="E557" s="205">
        <v>120</v>
      </c>
      <c r="F557" s="211">
        <v>0.1188</v>
      </c>
      <c r="G557" s="80">
        <v>30</v>
      </c>
      <c r="H557" s="201">
        <v>0.13200000000000001</v>
      </c>
      <c r="I557" s="209"/>
      <c r="J557" s="212"/>
      <c r="K557" s="80">
        <v>26</v>
      </c>
      <c r="L557" s="201">
        <v>0.1188</v>
      </c>
      <c r="M557" s="10">
        <v>1</v>
      </c>
      <c r="N557" s="227">
        <v>0.03</v>
      </c>
    </row>
    <row r="558" spans="1:14" x14ac:dyDescent="0.35">
      <c r="A558" s="11">
        <v>586</v>
      </c>
      <c r="B558" s="5" t="s">
        <v>190</v>
      </c>
      <c r="C558" s="5" t="s">
        <v>175</v>
      </c>
      <c r="D558" s="189" t="s">
        <v>885</v>
      </c>
      <c r="E558" s="205">
        <v>177</v>
      </c>
      <c r="F558" s="211">
        <v>0.43919999999999998</v>
      </c>
      <c r="G558" s="80">
        <v>111</v>
      </c>
      <c r="H558" s="201">
        <v>0.48799999999999999</v>
      </c>
      <c r="I558" s="209"/>
      <c r="J558" s="212"/>
      <c r="K558" s="80">
        <v>114</v>
      </c>
      <c r="L558" s="201">
        <v>0.43919999999999998</v>
      </c>
      <c r="M558" s="10">
        <v>4</v>
      </c>
      <c r="N558" s="227">
        <v>1.8700000000000001E-2</v>
      </c>
    </row>
    <row r="559" spans="1:14" x14ac:dyDescent="0.35">
      <c r="A559" s="11">
        <v>587</v>
      </c>
      <c r="B559" s="5" t="s">
        <v>184</v>
      </c>
      <c r="C559" s="5" t="s">
        <v>343</v>
      </c>
      <c r="D559" s="189" t="s">
        <v>886</v>
      </c>
      <c r="E559" s="205">
        <v>111</v>
      </c>
      <c r="F559" s="211">
        <v>9.5399999999999999E-2</v>
      </c>
      <c r="G559" s="80">
        <v>24</v>
      </c>
      <c r="H559" s="201">
        <v>0.106</v>
      </c>
      <c r="I559" s="209"/>
      <c r="J559" s="212"/>
      <c r="K559" s="80">
        <v>27</v>
      </c>
      <c r="L559" s="201">
        <v>9.5399999999999999E-2</v>
      </c>
      <c r="M559" s="10">
        <v>0</v>
      </c>
      <c r="N559" s="227">
        <v>0</v>
      </c>
    </row>
    <row r="560" spans="1:14" x14ac:dyDescent="0.35">
      <c r="A560" s="11">
        <v>588</v>
      </c>
      <c r="B560" s="5" t="s">
        <v>184</v>
      </c>
      <c r="C560" s="5" t="s">
        <v>343</v>
      </c>
      <c r="D560" s="189" t="s">
        <v>887</v>
      </c>
      <c r="E560" s="205">
        <v>132</v>
      </c>
      <c r="F560" s="211">
        <v>0.1701</v>
      </c>
      <c r="G560" s="80">
        <v>43</v>
      </c>
      <c r="H560" s="201">
        <v>0.189</v>
      </c>
      <c r="I560" s="209"/>
      <c r="J560" s="212"/>
      <c r="K560" s="80">
        <v>38</v>
      </c>
      <c r="L560" s="201">
        <v>0.1701</v>
      </c>
      <c r="M560" s="10">
        <v>3</v>
      </c>
      <c r="N560" s="227">
        <v>5.0089500000000002E-2</v>
      </c>
    </row>
    <row r="561" spans="1:14" x14ac:dyDescent="0.35">
      <c r="A561" s="11">
        <v>589</v>
      </c>
      <c r="B561" s="5" t="s">
        <v>316</v>
      </c>
      <c r="C561" s="5" t="s">
        <v>356</v>
      </c>
      <c r="D561" s="189" t="s">
        <v>888</v>
      </c>
      <c r="E561" s="205">
        <v>196</v>
      </c>
      <c r="F561" s="211">
        <v>0.57779999999999998</v>
      </c>
      <c r="G561" s="80">
        <v>146</v>
      </c>
      <c r="H561" s="201">
        <v>0.64200000000000002</v>
      </c>
      <c r="I561" s="209"/>
      <c r="J561" s="212"/>
      <c r="K561" s="80">
        <v>144</v>
      </c>
      <c r="L561" s="201">
        <v>0.57779999999999998</v>
      </c>
      <c r="M561" s="10">
        <v>9</v>
      </c>
      <c r="N561" s="227">
        <v>0.1127282</v>
      </c>
    </row>
    <row r="562" spans="1:14" x14ac:dyDescent="0.35">
      <c r="A562" s="11">
        <v>590</v>
      </c>
      <c r="B562" s="5" t="s">
        <v>314</v>
      </c>
      <c r="C562" s="5" t="s">
        <v>356</v>
      </c>
      <c r="D562" s="189" t="s">
        <v>889</v>
      </c>
      <c r="E562" s="205">
        <v>114</v>
      </c>
      <c r="F562" s="211">
        <v>0.17460000000000001</v>
      </c>
      <c r="G562" s="80">
        <v>44</v>
      </c>
      <c r="H562" s="201">
        <v>0.19400000000000001</v>
      </c>
      <c r="I562" s="209"/>
      <c r="J562" s="212"/>
      <c r="K562" s="80">
        <v>43</v>
      </c>
      <c r="L562" s="201">
        <v>0.17460000000000001</v>
      </c>
      <c r="M562" s="10">
        <v>0</v>
      </c>
      <c r="N562" s="227">
        <v>0</v>
      </c>
    </row>
    <row r="563" spans="1:14" x14ac:dyDescent="0.35">
      <c r="A563" s="11">
        <v>591</v>
      </c>
      <c r="B563" s="5" t="s">
        <v>184</v>
      </c>
      <c r="C563" s="5" t="s">
        <v>356</v>
      </c>
      <c r="D563" s="189" t="s">
        <v>890</v>
      </c>
      <c r="E563" s="205">
        <v>135</v>
      </c>
      <c r="F563" s="211">
        <v>0.2268</v>
      </c>
      <c r="G563" s="80">
        <v>54</v>
      </c>
      <c r="H563" s="201">
        <v>0.252</v>
      </c>
      <c r="I563" s="209"/>
      <c r="J563" s="212"/>
      <c r="K563" s="80">
        <v>61</v>
      </c>
      <c r="L563" s="201">
        <v>0.2268</v>
      </c>
      <c r="M563" s="10">
        <v>3</v>
      </c>
      <c r="N563" s="227">
        <v>5.3800000000000001E-2</v>
      </c>
    </row>
    <row r="564" spans="1:14" x14ac:dyDescent="0.35">
      <c r="A564" s="11">
        <v>592</v>
      </c>
      <c r="B564" s="5" t="s">
        <v>179</v>
      </c>
      <c r="C564" s="5" t="s">
        <v>343</v>
      </c>
      <c r="D564" s="189" t="s">
        <v>891</v>
      </c>
      <c r="E564" s="205">
        <v>120</v>
      </c>
      <c r="F564" s="211">
        <v>0.12689999999999999</v>
      </c>
      <c r="G564" s="80">
        <v>32</v>
      </c>
      <c r="H564" s="201">
        <v>0.14099999999999999</v>
      </c>
      <c r="I564" s="209"/>
      <c r="J564" s="212"/>
      <c r="K564" s="80">
        <v>38</v>
      </c>
      <c r="L564" s="201">
        <v>0.12689999999999999</v>
      </c>
      <c r="M564" s="10">
        <v>2</v>
      </c>
      <c r="N564" s="227">
        <v>6.5001E-3</v>
      </c>
    </row>
    <row r="565" spans="1:14" x14ac:dyDescent="0.35">
      <c r="A565" s="11">
        <v>593</v>
      </c>
      <c r="B565" s="5" t="s">
        <v>179</v>
      </c>
      <c r="C565" s="5" t="s">
        <v>356</v>
      </c>
      <c r="D565" s="189" t="s">
        <v>892</v>
      </c>
      <c r="E565" s="205">
        <v>200</v>
      </c>
      <c r="F565" s="211">
        <v>0.79200000000000004</v>
      </c>
      <c r="G565" s="80">
        <v>200</v>
      </c>
      <c r="H565" s="201">
        <v>0.88</v>
      </c>
      <c r="I565" s="209"/>
      <c r="J565" s="212"/>
      <c r="K565" s="80">
        <v>206</v>
      </c>
      <c r="L565" s="201">
        <v>0.79200000000000004</v>
      </c>
      <c r="M565" s="10">
        <v>15</v>
      </c>
      <c r="N565" s="227">
        <v>0.56157999999999997</v>
      </c>
    </row>
    <row r="566" spans="1:14" x14ac:dyDescent="0.35">
      <c r="A566" s="11">
        <v>594</v>
      </c>
      <c r="B566" s="5" t="s">
        <v>313</v>
      </c>
      <c r="C566" s="5" t="s">
        <v>340</v>
      </c>
      <c r="D566" s="189" t="s">
        <v>893</v>
      </c>
      <c r="E566" s="205">
        <v>135</v>
      </c>
      <c r="F566" s="211">
        <v>0.23400000000000001</v>
      </c>
      <c r="G566" s="80">
        <v>59</v>
      </c>
      <c r="H566" s="201">
        <v>0.26</v>
      </c>
      <c r="I566" s="209"/>
      <c r="J566" s="212"/>
      <c r="K566" s="80">
        <v>67</v>
      </c>
      <c r="L566" s="201">
        <v>0.23400000000000001</v>
      </c>
      <c r="M566" s="10">
        <v>3</v>
      </c>
      <c r="N566" s="227">
        <v>0.15</v>
      </c>
    </row>
    <row r="567" spans="1:14" x14ac:dyDescent="0.35">
      <c r="A567" s="11">
        <v>595</v>
      </c>
      <c r="B567" s="5" t="s">
        <v>314</v>
      </c>
      <c r="C567" s="5" t="s">
        <v>356</v>
      </c>
      <c r="D567" s="189" t="s">
        <v>894</v>
      </c>
      <c r="E567" s="205">
        <v>121</v>
      </c>
      <c r="F567" s="211">
        <v>0.19620000000000001</v>
      </c>
      <c r="G567" s="80">
        <v>38</v>
      </c>
      <c r="H567" s="201">
        <v>0.218</v>
      </c>
      <c r="I567" s="209"/>
      <c r="J567" s="212"/>
      <c r="K567" s="80">
        <v>44</v>
      </c>
      <c r="L567" s="201">
        <v>0.19620000000000001</v>
      </c>
      <c r="M567" s="10">
        <v>2</v>
      </c>
      <c r="N567" s="227">
        <v>0.15273800000000001</v>
      </c>
    </row>
    <row r="568" spans="1:14" x14ac:dyDescent="0.35">
      <c r="A568" s="11">
        <v>596</v>
      </c>
      <c r="B568" s="5" t="s">
        <v>316</v>
      </c>
      <c r="C568" s="5" t="s">
        <v>356</v>
      </c>
      <c r="D568" s="189" t="s">
        <v>895</v>
      </c>
      <c r="E568" s="205">
        <v>159</v>
      </c>
      <c r="F568" s="211">
        <v>0.34470000000000001</v>
      </c>
      <c r="G568" s="80">
        <v>87</v>
      </c>
      <c r="H568" s="201">
        <v>0.38300000000000001</v>
      </c>
      <c r="I568" s="209"/>
      <c r="J568" s="212"/>
      <c r="K568" s="80">
        <v>93</v>
      </c>
      <c r="L568" s="201">
        <v>0.34470000000000001</v>
      </c>
      <c r="M568" s="10">
        <v>6</v>
      </c>
      <c r="N568" s="227">
        <v>0.15620000000000001</v>
      </c>
    </row>
    <row r="569" spans="1:14" x14ac:dyDescent="0.35">
      <c r="A569" s="11">
        <v>597</v>
      </c>
      <c r="B569" s="5" t="s">
        <v>184</v>
      </c>
      <c r="C569" s="5" t="s">
        <v>343</v>
      </c>
      <c r="D569" s="189" t="s">
        <v>896</v>
      </c>
      <c r="E569" s="205">
        <v>114</v>
      </c>
      <c r="F569" s="211">
        <v>0.11520000000000001</v>
      </c>
      <c r="G569" s="80">
        <v>29</v>
      </c>
      <c r="H569" s="201">
        <v>0.128</v>
      </c>
      <c r="I569" s="209"/>
      <c r="J569" s="212"/>
      <c r="K569" s="80">
        <v>40</v>
      </c>
      <c r="L569" s="201">
        <v>0.11520000000000001</v>
      </c>
      <c r="M569" s="10">
        <v>3</v>
      </c>
      <c r="N569" s="227">
        <v>1.0699999999999999E-2</v>
      </c>
    </row>
    <row r="570" spans="1:14" x14ac:dyDescent="0.35">
      <c r="A570" s="11">
        <v>598</v>
      </c>
      <c r="B570" s="5" t="s">
        <v>315</v>
      </c>
      <c r="C570" s="5" t="s">
        <v>356</v>
      </c>
      <c r="D570" s="189" t="s">
        <v>897</v>
      </c>
      <c r="E570" s="205">
        <v>146</v>
      </c>
      <c r="F570" s="211">
        <v>0.31679999999999997</v>
      </c>
      <c r="G570" s="80">
        <v>80</v>
      </c>
      <c r="H570" s="201">
        <v>0.35199999999999998</v>
      </c>
      <c r="I570" s="209"/>
      <c r="J570" s="212"/>
      <c r="K570" s="80">
        <v>81</v>
      </c>
      <c r="L570" s="201">
        <v>0.31679999999999997</v>
      </c>
      <c r="M570" s="10">
        <v>5</v>
      </c>
      <c r="N570" s="227">
        <v>2.3009999999999999E-2</v>
      </c>
    </row>
    <row r="571" spans="1:14" x14ac:dyDescent="0.35">
      <c r="A571" s="11">
        <v>599</v>
      </c>
      <c r="B571" s="5" t="s">
        <v>222</v>
      </c>
      <c r="C571" s="5" t="s">
        <v>343</v>
      </c>
      <c r="D571" s="189" t="s">
        <v>898</v>
      </c>
      <c r="E571" s="205">
        <v>113</v>
      </c>
      <c r="F571" s="211">
        <v>0.11070000000000001</v>
      </c>
      <c r="G571" s="80">
        <v>28</v>
      </c>
      <c r="H571" s="201">
        <v>0.123</v>
      </c>
      <c r="I571" s="209"/>
      <c r="J571" s="212"/>
      <c r="K571" s="80">
        <v>35</v>
      </c>
      <c r="L571" s="201">
        <v>0.11070000000000001</v>
      </c>
      <c r="M571" s="10">
        <v>3</v>
      </c>
      <c r="N571" s="227">
        <v>0.1007546</v>
      </c>
    </row>
    <row r="572" spans="1:14" x14ac:dyDescent="0.35">
      <c r="A572" s="11">
        <v>601</v>
      </c>
      <c r="B572" s="5" t="s">
        <v>181</v>
      </c>
      <c r="C572" s="5" t="s">
        <v>175</v>
      </c>
      <c r="D572" s="189" t="s">
        <v>900</v>
      </c>
      <c r="E572" s="205">
        <v>200</v>
      </c>
      <c r="F572" s="211">
        <v>1.5956999999999999</v>
      </c>
      <c r="G572" s="80">
        <v>345</v>
      </c>
      <c r="H572" s="201">
        <v>1.7729999999999999</v>
      </c>
      <c r="I572" s="209"/>
      <c r="J572" s="212"/>
      <c r="K572" s="80">
        <v>363</v>
      </c>
      <c r="L572" s="201">
        <v>1.5956999999999999</v>
      </c>
      <c r="M572" s="10">
        <v>24</v>
      </c>
      <c r="N572" s="227">
        <v>1.0475106000000001</v>
      </c>
    </row>
    <row r="573" spans="1:14" x14ac:dyDescent="0.35">
      <c r="A573" s="11">
        <v>602</v>
      </c>
      <c r="B573" s="5" t="s">
        <v>179</v>
      </c>
      <c r="C573" s="5" t="s">
        <v>356</v>
      </c>
      <c r="D573" s="189" t="s">
        <v>901</v>
      </c>
      <c r="E573" s="205">
        <v>200</v>
      </c>
      <c r="F573" s="211">
        <v>0.98640000000000005</v>
      </c>
      <c r="G573" s="80">
        <v>249</v>
      </c>
      <c r="H573" s="201">
        <v>1.0960000000000001</v>
      </c>
      <c r="I573" s="209"/>
      <c r="J573" s="212"/>
      <c r="K573" s="80">
        <v>257</v>
      </c>
      <c r="L573" s="201">
        <v>0.98640000000000005</v>
      </c>
      <c r="M573" s="10">
        <v>15</v>
      </c>
      <c r="N573" s="227">
        <v>0.3717201</v>
      </c>
    </row>
    <row r="574" spans="1:14" x14ac:dyDescent="0.35">
      <c r="A574" s="11">
        <v>603</v>
      </c>
      <c r="B574" s="5" t="s">
        <v>190</v>
      </c>
      <c r="C574" s="5" t="s">
        <v>175</v>
      </c>
      <c r="D574" s="189" t="s">
        <v>902</v>
      </c>
      <c r="E574" s="205">
        <v>200</v>
      </c>
      <c r="F574" s="211">
        <v>1.1762999999999999</v>
      </c>
      <c r="G574" s="80">
        <v>297</v>
      </c>
      <c r="H574" s="201">
        <v>1.3069999999999999</v>
      </c>
      <c r="I574" s="209"/>
      <c r="J574" s="212"/>
      <c r="K574" s="80">
        <v>318</v>
      </c>
      <c r="L574" s="201">
        <v>1.1762999999999999</v>
      </c>
      <c r="M574" s="10">
        <v>13</v>
      </c>
      <c r="N574" s="227">
        <v>0.33074389999999998</v>
      </c>
    </row>
    <row r="575" spans="1:14" x14ac:dyDescent="0.35">
      <c r="A575" s="11">
        <v>604</v>
      </c>
      <c r="B575" s="5" t="s">
        <v>179</v>
      </c>
      <c r="C575" s="5" t="s">
        <v>175</v>
      </c>
      <c r="D575" s="189" t="s">
        <v>903</v>
      </c>
      <c r="E575" s="205">
        <v>200</v>
      </c>
      <c r="F575" s="211">
        <v>3.5082</v>
      </c>
      <c r="G575" s="80">
        <v>886</v>
      </c>
      <c r="H575" s="201">
        <v>3.8980000000000001</v>
      </c>
      <c r="I575" s="209"/>
      <c r="J575" s="212"/>
      <c r="K575" s="80">
        <v>899</v>
      </c>
      <c r="L575" s="201">
        <v>3.5082</v>
      </c>
      <c r="M575" s="10">
        <v>46</v>
      </c>
      <c r="N575" s="227">
        <v>0.85719579999999995</v>
      </c>
    </row>
    <row r="576" spans="1:14" x14ac:dyDescent="0.35">
      <c r="A576" s="11">
        <v>605</v>
      </c>
      <c r="B576" s="5" t="s">
        <v>179</v>
      </c>
      <c r="C576" s="5" t="s">
        <v>356</v>
      </c>
      <c r="D576" s="189" t="s">
        <v>904</v>
      </c>
      <c r="E576" s="205">
        <v>200</v>
      </c>
      <c r="F576" s="211">
        <v>2.3201999999999998</v>
      </c>
      <c r="G576" s="80">
        <v>586</v>
      </c>
      <c r="H576" s="201">
        <v>2.5779999999999998</v>
      </c>
      <c r="I576" s="209"/>
      <c r="J576" s="212"/>
      <c r="K576" s="80">
        <v>583</v>
      </c>
      <c r="L576" s="201">
        <v>2.3201999999999998</v>
      </c>
      <c r="M576" s="10">
        <v>31</v>
      </c>
      <c r="N576" s="227">
        <v>0.91899839999999999</v>
      </c>
    </row>
    <row r="577" spans="1:14" x14ac:dyDescent="0.35">
      <c r="A577" s="11">
        <v>606</v>
      </c>
      <c r="B577" s="5" t="s">
        <v>213</v>
      </c>
      <c r="C577" s="5" t="s">
        <v>356</v>
      </c>
      <c r="D577" s="189" t="s">
        <v>905</v>
      </c>
      <c r="E577" s="205">
        <v>200</v>
      </c>
      <c r="F577" s="211">
        <v>1.3428</v>
      </c>
      <c r="G577" s="80">
        <v>304</v>
      </c>
      <c r="H577" s="201">
        <v>1.492</v>
      </c>
      <c r="I577" s="209"/>
      <c r="J577" s="212"/>
      <c r="K577" s="80">
        <v>320</v>
      </c>
      <c r="L577" s="201">
        <v>1.3428</v>
      </c>
      <c r="M577" s="10">
        <v>18</v>
      </c>
      <c r="N577" s="227">
        <v>0.38326399999999999</v>
      </c>
    </row>
    <row r="578" spans="1:14" x14ac:dyDescent="0.35">
      <c r="A578" s="11">
        <v>607</v>
      </c>
      <c r="B578" s="5" t="s">
        <v>316</v>
      </c>
      <c r="C578" s="5" t="s">
        <v>340</v>
      </c>
      <c r="D578" s="189" t="s">
        <v>906</v>
      </c>
      <c r="E578" s="205">
        <v>200</v>
      </c>
      <c r="F578" s="211">
        <v>4.0185000000000004</v>
      </c>
      <c r="G578" s="80">
        <v>148</v>
      </c>
      <c r="H578" s="201">
        <v>4.4649999999999999</v>
      </c>
      <c r="I578" s="209"/>
      <c r="J578" s="212"/>
      <c r="K578" s="80">
        <v>157</v>
      </c>
      <c r="L578" s="201">
        <v>4.0185000000000004</v>
      </c>
      <c r="M578" s="10">
        <v>5</v>
      </c>
      <c r="N578" s="227">
        <v>4.7500000000000001E-2</v>
      </c>
    </row>
    <row r="579" spans="1:14" x14ac:dyDescent="0.35">
      <c r="A579" s="11">
        <v>608</v>
      </c>
      <c r="B579" s="5" t="s">
        <v>313</v>
      </c>
      <c r="C579" s="5" t="s">
        <v>356</v>
      </c>
      <c r="D579" s="189" t="s">
        <v>907</v>
      </c>
      <c r="E579" s="205">
        <v>200</v>
      </c>
      <c r="F579" s="211">
        <v>2.3652000000000002</v>
      </c>
      <c r="G579" s="80">
        <v>468</v>
      </c>
      <c r="H579" s="201">
        <v>2.6280000000000001</v>
      </c>
      <c r="I579" s="209"/>
      <c r="J579" s="212"/>
      <c r="K579" s="80">
        <v>474</v>
      </c>
      <c r="L579" s="201">
        <v>2.3652000000000002</v>
      </c>
      <c r="M579" s="10">
        <v>27</v>
      </c>
      <c r="N579" s="227">
        <v>0.79368099999999997</v>
      </c>
    </row>
    <row r="580" spans="1:14" x14ac:dyDescent="0.35">
      <c r="A580" s="11">
        <v>609</v>
      </c>
      <c r="B580" s="5" t="s">
        <v>316</v>
      </c>
      <c r="C580" s="5" t="s">
        <v>340</v>
      </c>
      <c r="D580" s="189" t="s">
        <v>908</v>
      </c>
      <c r="E580" s="205">
        <v>200</v>
      </c>
      <c r="F580" s="211">
        <v>1.0295999999999998</v>
      </c>
      <c r="G580" s="80">
        <v>260</v>
      </c>
      <c r="H580" s="201">
        <v>1.1439999999999999</v>
      </c>
      <c r="I580" s="209"/>
      <c r="J580" s="212"/>
      <c r="K580" s="80">
        <v>243</v>
      </c>
      <c r="L580" s="201">
        <v>1.0295999999999998</v>
      </c>
      <c r="M580" s="10">
        <v>17</v>
      </c>
      <c r="N580" s="227">
        <v>0.53069999999999995</v>
      </c>
    </row>
    <row r="581" spans="1:14" x14ac:dyDescent="0.35">
      <c r="A581" s="11">
        <v>610</v>
      </c>
      <c r="B581" s="5" t="s">
        <v>174</v>
      </c>
      <c r="C581" s="5" t="s">
        <v>175</v>
      </c>
      <c r="D581" s="189" t="s">
        <v>197</v>
      </c>
      <c r="E581" s="205">
        <v>200</v>
      </c>
      <c r="F581" s="211">
        <v>1.0529999999999999</v>
      </c>
      <c r="G581" s="80">
        <v>266</v>
      </c>
      <c r="H581" s="201">
        <v>1.17</v>
      </c>
      <c r="I581" s="209"/>
      <c r="J581" s="212"/>
      <c r="K581" s="80">
        <v>285</v>
      </c>
      <c r="L581" s="201">
        <v>1.0529999999999999</v>
      </c>
      <c r="M581" s="10">
        <v>20</v>
      </c>
      <c r="N581" s="227">
        <v>0.5756078</v>
      </c>
    </row>
    <row r="582" spans="1:14" x14ac:dyDescent="0.35">
      <c r="A582" s="11">
        <v>611</v>
      </c>
      <c r="B582" s="5" t="s">
        <v>313</v>
      </c>
      <c r="C582" s="5" t="s">
        <v>356</v>
      </c>
      <c r="D582" s="189" t="s">
        <v>909</v>
      </c>
      <c r="E582" s="205">
        <v>131</v>
      </c>
      <c r="F582" s="211">
        <v>0.24570000000000003</v>
      </c>
      <c r="G582" s="80">
        <v>62</v>
      </c>
      <c r="H582" s="201">
        <v>0.27300000000000002</v>
      </c>
      <c r="I582" s="209"/>
      <c r="J582" s="212"/>
      <c r="K582" s="80">
        <v>63</v>
      </c>
      <c r="L582" s="201">
        <v>0.24570000000000003</v>
      </c>
      <c r="M582" s="10">
        <v>2</v>
      </c>
      <c r="N582" s="227">
        <v>0.50480000000000003</v>
      </c>
    </row>
    <row r="583" spans="1:14" x14ac:dyDescent="0.35">
      <c r="A583" s="11">
        <v>612</v>
      </c>
      <c r="B583" s="5" t="s">
        <v>316</v>
      </c>
      <c r="C583" s="5" t="s">
        <v>340</v>
      </c>
      <c r="D583" s="189" t="s">
        <v>910</v>
      </c>
      <c r="E583" s="205">
        <v>200</v>
      </c>
      <c r="F583" s="211">
        <v>0.85139999999999993</v>
      </c>
      <c r="G583" s="80">
        <v>215</v>
      </c>
      <c r="H583" s="201">
        <v>0.94599999999999995</v>
      </c>
      <c r="I583" s="209"/>
      <c r="J583" s="212"/>
      <c r="K583" s="80">
        <v>219</v>
      </c>
      <c r="L583" s="201">
        <v>0.85139999999999993</v>
      </c>
      <c r="M583" s="10">
        <v>11</v>
      </c>
      <c r="N583" s="227">
        <v>0.1200191</v>
      </c>
    </row>
    <row r="584" spans="1:14" x14ac:dyDescent="0.35">
      <c r="A584" s="11">
        <v>613</v>
      </c>
      <c r="B584" s="5" t="s">
        <v>315</v>
      </c>
      <c r="C584" s="5" t="s">
        <v>340</v>
      </c>
      <c r="D584" s="189" t="s">
        <v>911</v>
      </c>
      <c r="E584" s="205">
        <v>157</v>
      </c>
      <c r="F584" s="211">
        <v>0.36000000000000004</v>
      </c>
      <c r="G584" s="80">
        <v>91</v>
      </c>
      <c r="H584" s="201">
        <v>0.4</v>
      </c>
      <c r="I584" s="209"/>
      <c r="J584" s="212"/>
      <c r="K584" s="80">
        <v>95</v>
      </c>
      <c r="L584" s="201">
        <v>0.36000000000000004</v>
      </c>
      <c r="M584" s="10">
        <v>4</v>
      </c>
      <c r="N584" s="227">
        <v>2.1899999999999999E-2</v>
      </c>
    </row>
    <row r="585" spans="1:14" x14ac:dyDescent="0.35">
      <c r="A585" s="11">
        <v>614</v>
      </c>
      <c r="B585" s="5" t="s">
        <v>316</v>
      </c>
      <c r="C585" s="5" t="s">
        <v>340</v>
      </c>
      <c r="D585" s="189" t="s">
        <v>912</v>
      </c>
      <c r="E585" s="205">
        <v>189</v>
      </c>
      <c r="F585" s="211">
        <v>0.52649999999999997</v>
      </c>
      <c r="G585" s="80">
        <v>133</v>
      </c>
      <c r="H585" s="201">
        <v>0.58499999999999996</v>
      </c>
      <c r="I585" s="209"/>
      <c r="J585" s="212"/>
      <c r="K585" s="80">
        <v>122</v>
      </c>
      <c r="L585" s="201">
        <v>0.52649999999999997</v>
      </c>
      <c r="M585" s="10">
        <v>10</v>
      </c>
      <c r="N585" s="227">
        <v>0.29195779999999999</v>
      </c>
    </row>
    <row r="586" spans="1:14" x14ac:dyDescent="0.35">
      <c r="A586" s="11">
        <v>615</v>
      </c>
      <c r="B586" s="5" t="s">
        <v>316</v>
      </c>
      <c r="C586" s="5" t="s">
        <v>356</v>
      </c>
      <c r="D586" s="189" t="s">
        <v>913</v>
      </c>
      <c r="E586" s="205">
        <v>139</v>
      </c>
      <c r="F586" s="211">
        <v>0.23760000000000001</v>
      </c>
      <c r="G586" s="80">
        <v>60</v>
      </c>
      <c r="H586" s="201">
        <v>0.26400000000000001</v>
      </c>
      <c r="I586" s="209"/>
      <c r="J586" s="212"/>
      <c r="K586" s="80">
        <v>64</v>
      </c>
      <c r="L586" s="201">
        <v>0.23760000000000001</v>
      </c>
      <c r="M586" s="10">
        <v>2</v>
      </c>
      <c r="N586" s="227">
        <v>5.5123199999999997E-2</v>
      </c>
    </row>
    <row r="587" spans="1:14" x14ac:dyDescent="0.35">
      <c r="A587" s="11">
        <v>616</v>
      </c>
      <c r="B587" s="5" t="s">
        <v>174</v>
      </c>
      <c r="C587" s="5" t="s">
        <v>343</v>
      </c>
      <c r="D587" s="189" t="s">
        <v>914</v>
      </c>
      <c r="E587" s="205">
        <v>172</v>
      </c>
      <c r="F587" s="211">
        <v>0.37259999999999999</v>
      </c>
      <c r="G587" s="80">
        <v>94</v>
      </c>
      <c r="H587" s="201">
        <v>0.41399999999999998</v>
      </c>
      <c r="I587" s="209"/>
      <c r="J587" s="212"/>
      <c r="K587" s="80">
        <v>91</v>
      </c>
      <c r="L587" s="201">
        <v>0.37259999999999999</v>
      </c>
      <c r="M587" s="10">
        <v>7</v>
      </c>
      <c r="N587" s="227">
        <v>0.11753230000000001</v>
      </c>
    </row>
    <row r="588" spans="1:14" x14ac:dyDescent="0.35">
      <c r="A588" s="11">
        <v>617</v>
      </c>
      <c r="B588" s="5" t="s">
        <v>313</v>
      </c>
      <c r="C588" s="5" t="s">
        <v>356</v>
      </c>
      <c r="D588" s="189" t="s">
        <v>915</v>
      </c>
      <c r="E588" s="205">
        <v>139</v>
      </c>
      <c r="F588" s="211">
        <v>0.25379999999999997</v>
      </c>
      <c r="G588" s="80">
        <v>64</v>
      </c>
      <c r="H588" s="201">
        <v>0.28199999999999997</v>
      </c>
      <c r="I588" s="209"/>
      <c r="J588" s="212"/>
      <c r="K588" s="80">
        <v>67</v>
      </c>
      <c r="L588" s="201">
        <v>0.25379999999999997</v>
      </c>
      <c r="M588" s="10">
        <v>5</v>
      </c>
      <c r="N588" s="227">
        <v>2.0799999999999999E-2</v>
      </c>
    </row>
    <row r="589" spans="1:14" x14ac:dyDescent="0.35">
      <c r="A589" s="11">
        <v>618</v>
      </c>
      <c r="B589" s="5" t="s">
        <v>314</v>
      </c>
      <c r="C589" s="5" t="s">
        <v>356</v>
      </c>
      <c r="D589" s="189" t="s">
        <v>916</v>
      </c>
      <c r="E589" s="205">
        <v>156</v>
      </c>
      <c r="F589" s="211">
        <v>0.3483</v>
      </c>
      <c r="G589" s="80">
        <v>88</v>
      </c>
      <c r="H589" s="201">
        <v>0.38700000000000001</v>
      </c>
      <c r="I589" s="209"/>
      <c r="J589" s="212"/>
      <c r="K589" s="80">
        <v>88</v>
      </c>
      <c r="L589" s="201">
        <v>0.3483</v>
      </c>
      <c r="M589" s="10">
        <v>2</v>
      </c>
      <c r="N589" s="227">
        <v>6.7266000000000001E-3</v>
      </c>
    </row>
    <row r="590" spans="1:14" x14ac:dyDescent="0.35">
      <c r="A590" s="11">
        <v>619</v>
      </c>
      <c r="B590" s="5" t="s">
        <v>184</v>
      </c>
      <c r="C590" s="5" t="s">
        <v>175</v>
      </c>
      <c r="D590" s="189" t="s">
        <v>917</v>
      </c>
      <c r="E590" s="205">
        <v>143</v>
      </c>
      <c r="F590" s="211">
        <v>0.24930000000000002</v>
      </c>
      <c r="G590" s="80">
        <v>63</v>
      </c>
      <c r="H590" s="201">
        <v>0.27700000000000002</v>
      </c>
      <c r="I590" s="209"/>
      <c r="J590" s="212"/>
      <c r="K590" s="80">
        <v>67</v>
      </c>
      <c r="L590" s="201">
        <v>0.24930000000000002</v>
      </c>
      <c r="M590" s="10">
        <v>3</v>
      </c>
      <c r="N590" s="227">
        <v>8.4220000000000003E-2</v>
      </c>
    </row>
    <row r="591" spans="1:14" x14ac:dyDescent="0.35">
      <c r="A591" s="11">
        <v>620</v>
      </c>
      <c r="B591" s="5" t="s">
        <v>181</v>
      </c>
      <c r="C591" s="5" t="s">
        <v>343</v>
      </c>
      <c r="D591" s="189" t="s">
        <v>918</v>
      </c>
      <c r="E591" s="205">
        <v>119</v>
      </c>
      <c r="F591" s="211">
        <v>9.9000000000000005E-2</v>
      </c>
      <c r="G591" s="80">
        <v>25</v>
      </c>
      <c r="H591" s="201">
        <v>0.11</v>
      </c>
      <c r="I591" s="209"/>
      <c r="J591" s="212"/>
      <c r="K591" s="80">
        <v>29</v>
      </c>
      <c r="L591" s="201">
        <v>9.9000000000000005E-2</v>
      </c>
      <c r="M591" s="10">
        <v>2</v>
      </c>
      <c r="N591" s="227">
        <v>6.5100000000000002E-3</v>
      </c>
    </row>
    <row r="592" spans="1:14" x14ac:dyDescent="0.35">
      <c r="A592" s="11">
        <v>621</v>
      </c>
      <c r="B592" s="5" t="s">
        <v>190</v>
      </c>
      <c r="C592" s="5" t="s">
        <v>175</v>
      </c>
      <c r="D592" s="189" t="s">
        <v>919</v>
      </c>
      <c r="E592" s="205">
        <v>126</v>
      </c>
      <c r="F592" s="211">
        <v>0.21779999999999999</v>
      </c>
      <c r="G592" s="80">
        <v>55</v>
      </c>
      <c r="H592" s="201">
        <v>0.24199999999999999</v>
      </c>
      <c r="I592" s="209"/>
      <c r="J592" s="212"/>
      <c r="K592" s="80">
        <v>65</v>
      </c>
      <c r="L592" s="201">
        <v>0.21779999999999999</v>
      </c>
      <c r="M592" s="10">
        <v>3</v>
      </c>
      <c r="N592" s="227">
        <v>3.0300000000000001E-2</v>
      </c>
    </row>
    <row r="593" spans="1:14" x14ac:dyDescent="0.35">
      <c r="A593" s="11">
        <v>622</v>
      </c>
      <c r="B593" s="5" t="s">
        <v>184</v>
      </c>
      <c r="C593" s="5" t="s">
        <v>356</v>
      </c>
      <c r="D593" s="189" t="s">
        <v>920</v>
      </c>
      <c r="E593" s="205">
        <v>200</v>
      </c>
      <c r="F593" s="211">
        <v>1.7136</v>
      </c>
      <c r="G593" s="80">
        <v>273</v>
      </c>
      <c r="H593" s="201">
        <v>1.9039999999999999</v>
      </c>
      <c r="I593" s="209"/>
      <c r="J593" s="212"/>
      <c r="K593" s="80">
        <v>265</v>
      </c>
      <c r="L593" s="201">
        <v>1.7136</v>
      </c>
      <c r="M593" s="10">
        <v>12</v>
      </c>
      <c r="N593" s="227">
        <v>0.16329759999999999</v>
      </c>
    </row>
    <row r="594" spans="1:14" x14ac:dyDescent="0.35">
      <c r="A594" s="11">
        <v>623</v>
      </c>
      <c r="B594" s="5" t="s">
        <v>184</v>
      </c>
      <c r="C594" s="5" t="s">
        <v>356</v>
      </c>
      <c r="D594" s="189" t="s">
        <v>921</v>
      </c>
      <c r="E594" s="205">
        <v>200</v>
      </c>
      <c r="F594" s="211">
        <v>1.2906</v>
      </c>
      <c r="G594" s="80">
        <v>326</v>
      </c>
      <c r="H594" s="201">
        <v>1.4339999999999999</v>
      </c>
      <c r="I594" s="209"/>
      <c r="J594" s="212"/>
      <c r="K594" s="80">
        <v>331</v>
      </c>
      <c r="L594" s="201">
        <v>1.2906</v>
      </c>
      <c r="M594" s="10">
        <v>33</v>
      </c>
      <c r="N594" s="227">
        <v>1.8008489000000001</v>
      </c>
    </row>
    <row r="595" spans="1:14" x14ac:dyDescent="0.35">
      <c r="A595" s="11">
        <v>624</v>
      </c>
      <c r="B595" s="5" t="s">
        <v>314</v>
      </c>
      <c r="C595" s="5" t="s">
        <v>356</v>
      </c>
      <c r="D595" s="189" t="s">
        <v>922</v>
      </c>
      <c r="E595" s="205">
        <v>125</v>
      </c>
      <c r="F595" s="211">
        <v>0.16200000000000001</v>
      </c>
      <c r="G595" s="80">
        <v>41</v>
      </c>
      <c r="H595" s="201">
        <v>0.18</v>
      </c>
      <c r="I595" s="209"/>
      <c r="J595" s="212"/>
      <c r="K595" s="80">
        <v>48</v>
      </c>
      <c r="L595" s="201">
        <v>0.16200000000000001</v>
      </c>
      <c r="M595" s="10">
        <v>2</v>
      </c>
      <c r="N595" s="227">
        <v>3.44E-2</v>
      </c>
    </row>
    <row r="596" spans="1:14" x14ac:dyDescent="0.35">
      <c r="A596" s="11">
        <v>625</v>
      </c>
      <c r="B596" s="5" t="s">
        <v>213</v>
      </c>
      <c r="C596" s="5" t="s">
        <v>175</v>
      </c>
      <c r="D596" s="189" t="s">
        <v>923</v>
      </c>
      <c r="E596" s="205">
        <v>110</v>
      </c>
      <c r="F596" s="211">
        <v>0.1071</v>
      </c>
      <c r="G596" s="80">
        <v>27</v>
      </c>
      <c r="H596" s="201">
        <v>0.11899999999999999</v>
      </c>
      <c r="I596" s="209"/>
      <c r="J596" s="212"/>
      <c r="K596" s="80">
        <v>28</v>
      </c>
      <c r="L596" s="201">
        <v>0.1071</v>
      </c>
      <c r="M596" s="10">
        <v>0</v>
      </c>
      <c r="N596" s="227">
        <v>0</v>
      </c>
    </row>
    <row r="597" spans="1:14" x14ac:dyDescent="0.35">
      <c r="A597" s="11">
        <v>627</v>
      </c>
      <c r="B597" s="5" t="s">
        <v>316</v>
      </c>
      <c r="C597" s="5" t="s">
        <v>175</v>
      </c>
      <c r="D597" s="189" t="s">
        <v>925</v>
      </c>
      <c r="E597" s="205">
        <v>140</v>
      </c>
      <c r="F597" s="211">
        <v>0.31319999999999998</v>
      </c>
      <c r="G597" s="80">
        <v>79</v>
      </c>
      <c r="H597" s="201">
        <v>0.34799999999999998</v>
      </c>
      <c r="I597" s="209"/>
      <c r="J597" s="212"/>
      <c r="K597" s="80">
        <v>80</v>
      </c>
      <c r="L597" s="201">
        <v>0.31319999999999998</v>
      </c>
      <c r="M597" s="10">
        <v>6</v>
      </c>
      <c r="N597" s="227">
        <v>6.1800000000000001E-2</v>
      </c>
    </row>
    <row r="598" spans="1:14" x14ac:dyDescent="0.35">
      <c r="A598" s="11">
        <v>628</v>
      </c>
      <c r="B598" s="5" t="s">
        <v>316</v>
      </c>
      <c r="C598" s="5" t="s">
        <v>340</v>
      </c>
      <c r="D598" s="189" t="s">
        <v>926</v>
      </c>
      <c r="E598" s="205">
        <v>173</v>
      </c>
      <c r="F598" s="211">
        <v>0.60030000000000006</v>
      </c>
      <c r="G598" s="80">
        <v>111</v>
      </c>
      <c r="H598" s="201">
        <v>0.66700000000000004</v>
      </c>
      <c r="I598" s="209"/>
      <c r="J598" s="212"/>
      <c r="K598" s="80">
        <v>119</v>
      </c>
      <c r="L598" s="201">
        <v>0.60030000000000006</v>
      </c>
      <c r="M598" s="10">
        <v>5</v>
      </c>
      <c r="N598" s="227">
        <v>0.1595</v>
      </c>
    </row>
    <row r="599" spans="1:14" x14ac:dyDescent="0.35">
      <c r="A599" s="11">
        <v>629</v>
      </c>
      <c r="B599" s="5" t="s">
        <v>179</v>
      </c>
      <c r="C599" s="5" t="s">
        <v>356</v>
      </c>
      <c r="D599" s="189" t="s">
        <v>927</v>
      </c>
      <c r="E599" s="205">
        <v>128</v>
      </c>
      <c r="F599" s="211">
        <v>0.21779999999999999</v>
      </c>
      <c r="G599" s="80">
        <v>55</v>
      </c>
      <c r="H599" s="201">
        <v>0.24199999999999999</v>
      </c>
      <c r="I599" s="209"/>
      <c r="J599" s="212"/>
      <c r="K599" s="80">
        <v>56</v>
      </c>
      <c r="L599" s="201">
        <v>0.21779999999999999</v>
      </c>
      <c r="M599" s="10">
        <v>1</v>
      </c>
      <c r="N599" s="227">
        <v>1.15E-2</v>
      </c>
    </row>
    <row r="600" spans="1:14" x14ac:dyDescent="0.35">
      <c r="A600" s="11">
        <v>630</v>
      </c>
      <c r="B600" s="5" t="s">
        <v>179</v>
      </c>
      <c r="C600" s="5" t="s">
        <v>175</v>
      </c>
      <c r="D600" s="189" t="s">
        <v>928</v>
      </c>
      <c r="E600" s="205">
        <v>192</v>
      </c>
      <c r="F600" s="211">
        <v>0.5544</v>
      </c>
      <c r="G600" s="80">
        <v>140</v>
      </c>
      <c r="H600" s="201">
        <v>0.61599999999999999</v>
      </c>
      <c r="I600" s="209"/>
      <c r="J600" s="212"/>
      <c r="K600" s="80">
        <v>145</v>
      </c>
      <c r="L600" s="201">
        <v>0.5544</v>
      </c>
      <c r="M600" s="10">
        <v>9</v>
      </c>
      <c r="N600" s="227">
        <v>7.8585600000000005E-2</v>
      </c>
    </row>
    <row r="601" spans="1:14" x14ac:dyDescent="0.35">
      <c r="A601" s="11">
        <v>631</v>
      </c>
      <c r="B601" s="5" t="s">
        <v>181</v>
      </c>
      <c r="C601" s="5" t="s">
        <v>175</v>
      </c>
      <c r="D601" s="189" t="s">
        <v>929</v>
      </c>
      <c r="E601" s="205">
        <v>121</v>
      </c>
      <c r="F601" s="211">
        <v>0.26100000000000001</v>
      </c>
      <c r="G601" s="80">
        <v>66</v>
      </c>
      <c r="H601" s="201">
        <v>0.28999999999999998</v>
      </c>
      <c r="I601" s="209"/>
      <c r="J601" s="212"/>
      <c r="K601" s="80">
        <v>71</v>
      </c>
      <c r="L601" s="201">
        <v>0.26100000000000001</v>
      </c>
      <c r="M601" s="10">
        <v>5</v>
      </c>
      <c r="N601" s="227">
        <v>2.7274E-2</v>
      </c>
    </row>
    <row r="602" spans="1:14" x14ac:dyDescent="0.35">
      <c r="A602" s="11">
        <v>632</v>
      </c>
      <c r="B602" s="5" t="s">
        <v>314</v>
      </c>
      <c r="C602" s="5" t="s">
        <v>356</v>
      </c>
      <c r="D602" s="189" t="s">
        <v>930</v>
      </c>
      <c r="E602" s="205">
        <v>142</v>
      </c>
      <c r="F602" s="211">
        <v>0.29339999999999999</v>
      </c>
      <c r="G602" s="80">
        <v>74</v>
      </c>
      <c r="H602" s="201">
        <v>0.32600000000000001</v>
      </c>
      <c r="I602" s="209"/>
      <c r="J602" s="212"/>
      <c r="K602" s="80">
        <v>71</v>
      </c>
      <c r="L602" s="201">
        <v>0.29339999999999999</v>
      </c>
      <c r="M602" s="10">
        <v>2</v>
      </c>
      <c r="N602" s="227">
        <v>2.3E-2</v>
      </c>
    </row>
    <row r="603" spans="1:14" x14ac:dyDescent="0.35">
      <c r="A603" s="11">
        <v>634</v>
      </c>
      <c r="B603" s="5" t="s">
        <v>313</v>
      </c>
      <c r="C603" s="5" t="s">
        <v>340</v>
      </c>
      <c r="D603" s="189" t="s">
        <v>932</v>
      </c>
      <c r="E603" s="205">
        <v>134</v>
      </c>
      <c r="F603" s="211">
        <v>0.24570000000000003</v>
      </c>
      <c r="G603" s="80">
        <v>62</v>
      </c>
      <c r="H603" s="201">
        <v>0.27300000000000002</v>
      </c>
      <c r="I603" s="209"/>
      <c r="J603" s="212"/>
      <c r="K603" s="80">
        <v>64</v>
      </c>
      <c r="L603" s="201">
        <v>0.24570000000000003</v>
      </c>
      <c r="M603" s="10">
        <v>5</v>
      </c>
      <c r="N603" s="227">
        <v>0.33010499999999998</v>
      </c>
    </row>
    <row r="604" spans="1:14" x14ac:dyDescent="0.35">
      <c r="A604" s="11">
        <v>635</v>
      </c>
      <c r="B604" s="5" t="s">
        <v>316</v>
      </c>
      <c r="C604" s="5" t="s">
        <v>340</v>
      </c>
      <c r="D604" s="189" t="s">
        <v>933</v>
      </c>
      <c r="E604" s="205">
        <v>152</v>
      </c>
      <c r="F604" s="211">
        <v>0.29339999999999999</v>
      </c>
      <c r="G604" s="80">
        <v>74</v>
      </c>
      <c r="H604" s="201">
        <v>0.32600000000000001</v>
      </c>
      <c r="I604" s="209"/>
      <c r="J604" s="212"/>
      <c r="K604" s="80">
        <v>79</v>
      </c>
      <c r="L604" s="201">
        <v>0.29339999999999999</v>
      </c>
      <c r="M604" s="10">
        <v>4</v>
      </c>
      <c r="N604" s="227">
        <v>1.26E-2</v>
      </c>
    </row>
    <row r="605" spans="1:14" x14ac:dyDescent="0.35">
      <c r="A605" s="11">
        <v>636</v>
      </c>
      <c r="B605" s="5" t="s">
        <v>190</v>
      </c>
      <c r="C605" s="5" t="s">
        <v>343</v>
      </c>
      <c r="D605" s="189" t="s">
        <v>934</v>
      </c>
      <c r="E605" s="205">
        <v>132</v>
      </c>
      <c r="F605" s="211">
        <v>0.22950000000000001</v>
      </c>
      <c r="G605" s="80">
        <v>58</v>
      </c>
      <c r="H605" s="201">
        <v>0.255</v>
      </c>
      <c r="I605" s="209"/>
      <c r="J605" s="212"/>
      <c r="K605" s="80">
        <v>57</v>
      </c>
      <c r="L605" s="201">
        <v>0.22950000000000001</v>
      </c>
      <c r="M605" s="10">
        <v>1</v>
      </c>
      <c r="N605" s="227">
        <v>4.81E-3</v>
      </c>
    </row>
    <row r="606" spans="1:14" x14ac:dyDescent="0.35">
      <c r="A606" s="11">
        <v>637</v>
      </c>
      <c r="B606" s="5" t="s">
        <v>316</v>
      </c>
      <c r="C606" s="5" t="s">
        <v>340</v>
      </c>
      <c r="D606" s="189" t="s">
        <v>935</v>
      </c>
      <c r="E606" s="205">
        <v>131</v>
      </c>
      <c r="F606" s="211">
        <v>0.3861</v>
      </c>
      <c r="G606" s="80">
        <v>56</v>
      </c>
      <c r="H606" s="201">
        <v>0.42899999999999999</v>
      </c>
      <c r="I606" s="209"/>
      <c r="J606" s="212"/>
      <c r="K606" s="80">
        <v>68</v>
      </c>
      <c r="L606" s="201">
        <v>0.3861</v>
      </c>
      <c r="M606" s="10">
        <v>4</v>
      </c>
      <c r="N606" s="227">
        <v>9.0999999999999998E-2</v>
      </c>
    </row>
    <row r="607" spans="1:14" x14ac:dyDescent="0.35">
      <c r="A607" s="11">
        <v>638</v>
      </c>
      <c r="B607" s="5" t="s">
        <v>316</v>
      </c>
      <c r="C607" s="5" t="s">
        <v>340</v>
      </c>
      <c r="D607" s="189" t="s">
        <v>936</v>
      </c>
      <c r="E607" s="205">
        <v>137</v>
      </c>
      <c r="F607" s="211">
        <v>0.29339999999999999</v>
      </c>
      <c r="G607" s="80">
        <v>74</v>
      </c>
      <c r="H607" s="201">
        <v>0.32600000000000001</v>
      </c>
      <c r="I607" s="209"/>
      <c r="J607" s="212"/>
      <c r="K607" s="80">
        <v>76</v>
      </c>
      <c r="L607" s="201">
        <v>0.29339999999999999</v>
      </c>
      <c r="M607" s="10">
        <v>5</v>
      </c>
      <c r="N607" s="227">
        <v>3.0099999999999998E-2</v>
      </c>
    </row>
    <row r="608" spans="1:14" x14ac:dyDescent="0.35">
      <c r="A608" s="11">
        <v>640</v>
      </c>
      <c r="B608" s="5" t="s">
        <v>179</v>
      </c>
      <c r="C608" s="5" t="s">
        <v>175</v>
      </c>
      <c r="D608" s="189" t="s">
        <v>938</v>
      </c>
      <c r="E608" s="205">
        <v>121</v>
      </c>
      <c r="F608" s="211">
        <v>0.15839999999999999</v>
      </c>
      <c r="G608" s="80">
        <v>40</v>
      </c>
      <c r="H608" s="201">
        <v>0.17599999999999999</v>
      </c>
      <c r="I608" s="209"/>
      <c r="J608" s="212"/>
      <c r="K608" s="80">
        <v>46</v>
      </c>
      <c r="L608" s="201">
        <v>0.15839999999999999</v>
      </c>
      <c r="M608" s="10">
        <v>5</v>
      </c>
      <c r="N608" s="227">
        <v>5.1999999999999998E-2</v>
      </c>
    </row>
    <row r="609" spans="1:14" x14ac:dyDescent="0.35">
      <c r="A609" s="11">
        <v>641</v>
      </c>
      <c r="B609" s="5" t="s">
        <v>179</v>
      </c>
      <c r="C609" s="5" t="s">
        <v>356</v>
      </c>
      <c r="D609" s="189" t="s">
        <v>939</v>
      </c>
      <c r="E609" s="205">
        <v>153</v>
      </c>
      <c r="F609" s="211">
        <v>0.40410000000000001</v>
      </c>
      <c r="G609" s="80">
        <v>78</v>
      </c>
      <c r="H609" s="201">
        <v>0.44900000000000001</v>
      </c>
      <c r="I609" s="209"/>
      <c r="J609" s="212"/>
      <c r="K609" s="80">
        <v>81</v>
      </c>
      <c r="L609" s="201">
        <v>0.40410000000000001</v>
      </c>
      <c r="M609" s="10">
        <v>8</v>
      </c>
      <c r="N609" s="227">
        <v>0.13251379999999999</v>
      </c>
    </row>
    <row r="610" spans="1:14" x14ac:dyDescent="0.35">
      <c r="A610" s="11">
        <v>642</v>
      </c>
      <c r="B610" s="5" t="s">
        <v>316</v>
      </c>
      <c r="C610" s="5" t="s">
        <v>175</v>
      </c>
      <c r="D610" s="189" t="s">
        <v>940</v>
      </c>
      <c r="E610" s="205">
        <v>125</v>
      </c>
      <c r="F610" s="211">
        <v>0.26100000000000001</v>
      </c>
      <c r="G610" s="80">
        <v>66</v>
      </c>
      <c r="H610" s="201">
        <v>0.28999999999999998</v>
      </c>
      <c r="I610" s="209"/>
      <c r="J610" s="212"/>
      <c r="K610" s="80">
        <v>74</v>
      </c>
      <c r="L610" s="201">
        <v>0.26100000000000001</v>
      </c>
      <c r="M610" s="10">
        <v>2</v>
      </c>
      <c r="N610" s="227">
        <v>3.5000000000000003E-2</v>
      </c>
    </row>
    <row r="611" spans="1:14" x14ac:dyDescent="0.35">
      <c r="A611" s="11">
        <v>644</v>
      </c>
      <c r="B611" s="5" t="s">
        <v>179</v>
      </c>
      <c r="C611" s="5" t="s">
        <v>343</v>
      </c>
      <c r="D611" s="189" t="s">
        <v>942</v>
      </c>
      <c r="E611" s="205">
        <v>175</v>
      </c>
      <c r="F611" s="211">
        <v>0.39240000000000003</v>
      </c>
      <c r="G611" s="80">
        <v>99</v>
      </c>
      <c r="H611" s="201">
        <v>0.436</v>
      </c>
      <c r="I611" s="209"/>
      <c r="J611" s="212"/>
      <c r="K611" s="80">
        <v>108</v>
      </c>
      <c r="L611" s="201">
        <v>0.39240000000000003</v>
      </c>
      <c r="M611" s="10">
        <v>6</v>
      </c>
      <c r="N611" s="227">
        <v>5.2999999999999999E-2</v>
      </c>
    </row>
    <row r="612" spans="1:14" x14ac:dyDescent="0.35">
      <c r="A612" s="11">
        <v>645</v>
      </c>
      <c r="B612" s="5" t="s">
        <v>190</v>
      </c>
      <c r="C612" s="5" t="s">
        <v>343</v>
      </c>
      <c r="D612" s="189" t="s">
        <v>943</v>
      </c>
      <c r="E612" s="205">
        <v>144</v>
      </c>
      <c r="F612" s="211">
        <v>0.26100000000000001</v>
      </c>
      <c r="G612" s="80">
        <v>66</v>
      </c>
      <c r="H612" s="201">
        <v>0.28999999999999998</v>
      </c>
      <c r="I612" s="209"/>
      <c r="J612" s="212"/>
      <c r="K612" s="80">
        <v>71</v>
      </c>
      <c r="L612" s="201">
        <v>0.26100000000000001</v>
      </c>
      <c r="M612" s="10">
        <v>4</v>
      </c>
      <c r="N612" s="227">
        <v>0.1416</v>
      </c>
    </row>
    <row r="613" spans="1:14" x14ac:dyDescent="0.35">
      <c r="A613" s="11">
        <v>646</v>
      </c>
      <c r="B613" s="5" t="s">
        <v>316</v>
      </c>
      <c r="C613" s="5" t="s">
        <v>340</v>
      </c>
      <c r="D613" s="189" t="s">
        <v>944</v>
      </c>
      <c r="E613" s="205">
        <v>135</v>
      </c>
      <c r="F613" s="211">
        <v>0.30060000000000003</v>
      </c>
      <c r="G613" s="80">
        <v>76</v>
      </c>
      <c r="H613" s="201">
        <v>0.33400000000000002</v>
      </c>
      <c r="I613" s="209"/>
      <c r="J613" s="212"/>
      <c r="K613" s="80">
        <v>78</v>
      </c>
      <c r="L613" s="201">
        <v>0.30060000000000003</v>
      </c>
      <c r="M613" s="10">
        <v>7</v>
      </c>
      <c r="N613" s="227">
        <v>9.9254800000000004E-2</v>
      </c>
    </row>
    <row r="614" spans="1:14" x14ac:dyDescent="0.35">
      <c r="A614" s="11">
        <v>647</v>
      </c>
      <c r="B614" s="5" t="s">
        <v>179</v>
      </c>
      <c r="C614" s="5" t="s">
        <v>343</v>
      </c>
      <c r="D614" s="189" t="s">
        <v>945</v>
      </c>
      <c r="E614" s="205">
        <v>121</v>
      </c>
      <c r="F614" s="211">
        <v>0.11520000000000001</v>
      </c>
      <c r="G614" s="80">
        <v>29</v>
      </c>
      <c r="H614" s="201">
        <v>0.128</v>
      </c>
      <c r="I614" s="209"/>
      <c r="J614" s="212"/>
      <c r="K614" s="80">
        <v>33</v>
      </c>
      <c r="L614" s="201">
        <v>0.11520000000000001</v>
      </c>
      <c r="M614" s="10">
        <v>1</v>
      </c>
      <c r="N614" s="227">
        <v>0.01</v>
      </c>
    </row>
    <row r="615" spans="1:14" x14ac:dyDescent="0.35">
      <c r="A615" s="11">
        <v>648</v>
      </c>
      <c r="B615" s="5" t="s">
        <v>311</v>
      </c>
      <c r="C615" s="5" t="s">
        <v>340</v>
      </c>
      <c r="D615" s="189" t="s">
        <v>946</v>
      </c>
      <c r="E615" s="205">
        <v>137</v>
      </c>
      <c r="F615" s="211">
        <v>0.65969999999999995</v>
      </c>
      <c r="G615" s="80">
        <v>55</v>
      </c>
      <c r="H615" s="201">
        <v>0.73299999999999998</v>
      </c>
      <c r="I615" s="209"/>
      <c r="J615" s="212"/>
      <c r="K615" s="80">
        <v>51</v>
      </c>
      <c r="L615" s="201">
        <v>0.65969999999999995</v>
      </c>
      <c r="M615" s="10">
        <v>7</v>
      </c>
      <c r="N615" s="227">
        <v>0.44896150000000001</v>
      </c>
    </row>
    <row r="616" spans="1:14" x14ac:dyDescent="0.35">
      <c r="A616" s="11">
        <v>649</v>
      </c>
      <c r="B616" s="5" t="s">
        <v>179</v>
      </c>
      <c r="C616" s="5" t="s">
        <v>343</v>
      </c>
      <c r="D616" s="189" t="s">
        <v>947</v>
      </c>
      <c r="E616" s="205">
        <v>142</v>
      </c>
      <c r="F616" s="211">
        <v>0.24570000000000003</v>
      </c>
      <c r="G616" s="80">
        <v>62</v>
      </c>
      <c r="H616" s="201">
        <v>0.27300000000000002</v>
      </c>
      <c r="I616" s="209"/>
      <c r="J616" s="212"/>
      <c r="K616" s="80">
        <v>70</v>
      </c>
      <c r="L616" s="201">
        <v>0.24570000000000003</v>
      </c>
      <c r="M616" s="10">
        <v>4</v>
      </c>
      <c r="N616" s="227">
        <v>7.7000000000000002E-3</v>
      </c>
    </row>
    <row r="617" spans="1:14" x14ac:dyDescent="0.35">
      <c r="A617" s="11">
        <v>651</v>
      </c>
      <c r="B617" s="5" t="s">
        <v>222</v>
      </c>
      <c r="C617" s="5" t="s">
        <v>356</v>
      </c>
      <c r="D617" s="189" t="s">
        <v>949</v>
      </c>
      <c r="E617" s="205">
        <v>200</v>
      </c>
      <c r="F617" s="211">
        <v>0.66510000000000002</v>
      </c>
      <c r="G617" s="80">
        <v>168</v>
      </c>
      <c r="H617" s="201">
        <v>0.73899999999999999</v>
      </c>
      <c r="I617" s="209"/>
      <c r="J617" s="212"/>
      <c r="K617" s="80">
        <v>166</v>
      </c>
      <c r="L617" s="201">
        <v>0.66510000000000002</v>
      </c>
      <c r="M617" s="10">
        <v>9</v>
      </c>
      <c r="N617" s="227">
        <v>0.34775</v>
      </c>
    </row>
    <row r="618" spans="1:14" x14ac:dyDescent="0.35">
      <c r="A618" s="11">
        <v>652</v>
      </c>
      <c r="B618" s="5" t="s">
        <v>190</v>
      </c>
      <c r="C618" s="5" t="s">
        <v>175</v>
      </c>
      <c r="D618" s="189" t="s">
        <v>950</v>
      </c>
      <c r="E618" s="205">
        <v>200</v>
      </c>
      <c r="F618" s="211">
        <v>1.3662000000000001</v>
      </c>
      <c r="G618" s="80">
        <v>345</v>
      </c>
      <c r="H618" s="201">
        <v>1.518</v>
      </c>
      <c r="I618" s="209"/>
      <c r="J618" s="212"/>
      <c r="K618" s="80">
        <v>379</v>
      </c>
      <c r="L618" s="201">
        <v>1.3662000000000001</v>
      </c>
      <c r="M618" s="10">
        <v>20</v>
      </c>
      <c r="N618" s="227">
        <v>0.89807309999999996</v>
      </c>
    </row>
    <row r="619" spans="1:14" x14ac:dyDescent="0.35">
      <c r="A619" s="11">
        <v>653</v>
      </c>
      <c r="B619" s="5" t="s">
        <v>181</v>
      </c>
      <c r="C619" s="5" t="s">
        <v>175</v>
      </c>
      <c r="D619" s="189" t="s">
        <v>951</v>
      </c>
      <c r="E619" s="205">
        <v>177</v>
      </c>
      <c r="F619" s="211">
        <v>0.51479999999999992</v>
      </c>
      <c r="G619" s="80">
        <v>130</v>
      </c>
      <c r="H619" s="201">
        <v>0.57199999999999995</v>
      </c>
      <c r="I619" s="209"/>
      <c r="J619" s="212"/>
      <c r="K619" s="80">
        <v>141</v>
      </c>
      <c r="L619" s="201">
        <v>0.51479999999999992</v>
      </c>
      <c r="M619" s="10">
        <v>3</v>
      </c>
      <c r="N619" s="227">
        <v>2.6499999999999999E-2</v>
      </c>
    </row>
    <row r="620" spans="1:14" x14ac:dyDescent="0.35">
      <c r="A620" s="11">
        <v>654</v>
      </c>
      <c r="B620" s="5" t="s">
        <v>184</v>
      </c>
      <c r="C620" s="5" t="s">
        <v>343</v>
      </c>
      <c r="D620" s="189" t="s">
        <v>952</v>
      </c>
      <c r="E620" s="205">
        <v>149</v>
      </c>
      <c r="F620" s="211">
        <v>0.2772</v>
      </c>
      <c r="G620" s="80">
        <v>70</v>
      </c>
      <c r="H620" s="201">
        <v>0.308</v>
      </c>
      <c r="I620" s="209"/>
      <c r="J620" s="212"/>
      <c r="K620" s="80">
        <v>91</v>
      </c>
      <c r="L620" s="201">
        <v>0.2772</v>
      </c>
      <c r="M620" s="10">
        <v>6</v>
      </c>
      <c r="N620" s="227">
        <v>6.78782E-2</v>
      </c>
    </row>
    <row r="621" spans="1:14" x14ac:dyDescent="0.35">
      <c r="A621" s="11">
        <v>655</v>
      </c>
      <c r="B621" s="5" t="s">
        <v>188</v>
      </c>
      <c r="C621" s="5" t="s">
        <v>343</v>
      </c>
      <c r="D621" s="189" t="s">
        <v>953</v>
      </c>
      <c r="E621" s="205">
        <v>176</v>
      </c>
      <c r="F621" s="211">
        <v>0.37619999999999998</v>
      </c>
      <c r="G621" s="80">
        <v>95</v>
      </c>
      <c r="H621" s="201">
        <v>0.41799999999999998</v>
      </c>
      <c r="I621" s="209"/>
      <c r="J621" s="212"/>
      <c r="K621" s="80">
        <v>123</v>
      </c>
      <c r="L621" s="201">
        <v>0.37619999999999998</v>
      </c>
      <c r="M621" s="10">
        <v>5</v>
      </c>
      <c r="N621" s="227">
        <v>0.20745379999999999</v>
      </c>
    </row>
    <row r="622" spans="1:14" x14ac:dyDescent="0.35">
      <c r="A622" s="11">
        <v>656</v>
      </c>
      <c r="B622" s="5" t="s">
        <v>181</v>
      </c>
      <c r="C622" s="5" t="s">
        <v>356</v>
      </c>
      <c r="D622" s="189" t="s">
        <v>954</v>
      </c>
      <c r="E622" s="205">
        <v>200</v>
      </c>
      <c r="F622" s="211">
        <v>1.125</v>
      </c>
      <c r="G622" s="80">
        <v>284</v>
      </c>
      <c r="H622" s="201">
        <v>1.25</v>
      </c>
      <c r="I622" s="209"/>
      <c r="J622" s="212"/>
      <c r="K622" s="80">
        <v>315</v>
      </c>
      <c r="L622" s="201">
        <v>1.125</v>
      </c>
      <c r="M622" s="10">
        <v>21</v>
      </c>
      <c r="N622" s="227">
        <v>0.71475759999999999</v>
      </c>
    </row>
    <row r="623" spans="1:14" x14ac:dyDescent="0.35">
      <c r="A623" s="11">
        <v>657</v>
      </c>
      <c r="B623" s="5" t="s">
        <v>314</v>
      </c>
      <c r="C623" s="5" t="s">
        <v>356</v>
      </c>
      <c r="D623" s="189" t="s">
        <v>955</v>
      </c>
      <c r="E623" s="205">
        <v>200</v>
      </c>
      <c r="F623" s="211">
        <v>0.59760000000000002</v>
      </c>
      <c r="G623" s="80">
        <v>151</v>
      </c>
      <c r="H623" s="201">
        <v>0.66400000000000003</v>
      </c>
      <c r="I623" s="209"/>
      <c r="J623" s="212"/>
      <c r="K623" s="80">
        <v>147</v>
      </c>
      <c r="L623" s="201">
        <v>0.59760000000000002</v>
      </c>
      <c r="M623" s="10">
        <v>12</v>
      </c>
      <c r="N623" s="227">
        <v>0.19147500000000001</v>
      </c>
    </row>
    <row r="624" spans="1:14" x14ac:dyDescent="0.35">
      <c r="A624" s="11">
        <v>658</v>
      </c>
      <c r="B624" s="5" t="s">
        <v>311</v>
      </c>
      <c r="C624" s="5" t="s">
        <v>340</v>
      </c>
      <c r="D624" s="189" t="s">
        <v>956</v>
      </c>
      <c r="E624" s="205">
        <v>200</v>
      </c>
      <c r="F624" s="211">
        <v>0.94680000000000009</v>
      </c>
      <c r="G624" s="80">
        <v>239</v>
      </c>
      <c r="H624" s="201">
        <v>1.052</v>
      </c>
      <c r="I624" s="209"/>
      <c r="J624" s="212"/>
      <c r="K624" s="80">
        <v>257</v>
      </c>
      <c r="L624" s="201">
        <v>0.94680000000000009</v>
      </c>
      <c r="M624" s="10">
        <v>13</v>
      </c>
      <c r="N624" s="227">
        <v>0.44270530000000002</v>
      </c>
    </row>
    <row r="625" spans="1:14" x14ac:dyDescent="0.35">
      <c r="A625" s="11">
        <v>659</v>
      </c>
      <c r="B625" s="5" t="s">
        <v>315</v>
      </c>
      <c r="C625" s="5" t="s">
        <v>340</v>
      </c>
      <c r="D625" s="189" t="s">
        <v>957</v>
      </c>
      <c r="E625" s="205">
        <v>200</v>
      </c>
      <c r="F625" s="211">
        <v>0.94589999999999996</v>
      </c>
      <c r="G625" s="80">
        <v>195</v>
      </c>
      <c r="H625" s="201">
        <v>1.0509999999999999</v>
      </c>
      <c r="I625" s="209"/>
      <c r="J625" s="212"/>
      <c r="K625" s="80">
        <v>199</v>
      </c>
      <c r="L625" s="201">
        <v>0.94589999999999996</v>
      </c>
      <c r="M625" s="10">
        <v>9</v>
      </c>
      <c r="N625" s="227">
        <v>0.36875000000000002</v>
      </c>
    </row>
    <row r="626" spans="1:14" x14ac:dyDescent="0.35">
      <c r="A626" s="11">
        <v>660</v>
      </c>
      <c r="B626" s="5" t="s">
        <v>315</v>
      </c>
      <c r="C626" s="5" t="s">
        <v>340</v>
      </c>
      <c r="D626" s="189" t="s">
        <v>958</v>
      </c>
      <c r="E626" s="205">
        <v>200</v>
      </c>
      <c r="F626" s="211">
        <v>0.77580000000000005</v>
      </c>
      <c r="G626" s="80">
        <v>196</v>
      </c>
      <c r="H626" s="201">
        <v>0.86199999999999999</v>
      </c>
      <c r="I626" s="209"/>
      <c r="J626" s="212"/>
      <c r="K626" s="80">
        <v>214</v>
      </c>
      <c r="L626" s="201">
        <v>0.77580000000000005</v>
      </c>
      <c r="M626" s="10">
        <v>14</v>
      </c>
      <c r="N626" s="227">
        <v>0.28399999999999997</v>
      </c>
    </row>
    <row r="627" spans="1:14" x14ac:dyDescent="0.35">
      <c r="A627" s="11">
        <v>661</v>
      </c>
      <c r="B627" s="5" t="s">
        <v>315</v>
      </c>
      <c r="C627" s="5" t="s">
        <v>356</v>
      </c>
      <c r="D627" s="189" t="s">
        <v>959</v>
      </c>
      <c r="E627" s="205">
        <v>200</v>
      </c>
      <c r="F627" s="211">
        <v>0.64169999999999994</v>
      </c>
      <c r="G627" s="80">
        <v>162</v>
      </c>
      <c r="H627" s="201">
        <v>0.71299999999999997</v>
      </c>
      <c r="I627" s="209"/>
      <c r="J627" s="212"/>
      <c r="K627" s="80">
        <v>173</v>
      </c>
      <c r="L627" s="201">
        <v>0.64169999999999994</v>
      </c>
      <c r="M627" s="10">
        <v>16</v>
      </c>
      <c r="N627" s="227">
        <v>0.47886869999999998</v>
      </c>
    </row>
    <row r="628" spans="1:14" x14ac:dyDescent="0.35">
      <c r="A628" s="11">
        <v>662</v>
      </c>
      <c r="B628" s="5" t="s">
        <v>315</v>
      </c>
      <c r="C628" s="5" t="s">
        <v>356</v>
      </c>
      <c r="D628" s="189" t="s">
        <v>960</v>
      </c>
      <c r="E628" s="205">
        <v>183</v>
      </c>
      <c r="F628" s="211">
        <v>0.50669999999999993</v>
      </c>
      <c r="G628" s="80">
        <v>128</v>
      </c>
      <c r="H628" s="201">
        <v>0.56299999999999994</v>
      </c>
      <c r="I628" s="209"/>
      <c r="J628" s="212"/>
      <c r="K628" s="80">
        <v>128</v>
      </c>
      <c r="L628" s="201">
        <v>0.50669999999999993</v>
      </c>
      <c r="M628" s="10">
        <v>5</v>
      </c>
      <c r="N628" s="227">
        <v>2.6700000000000002E-2</v>
      </c>
    </row>
    <row r="629" spans="1:14" x14ac:dyDescent="0.35">
      <c r="A629" s="11">
        <v>663</v>
      </c>
      <c r="B629" s="5" t="s">
        <v>315</v>
      </c>
      <c r="C629" s="5" t="s">
        <v>356</v>
      </c>
      <c r="D629" s="189" t="s">
        <v>961</v>
      </c>
      <c r="E629" s="205">
        <v>126</v>
      </c>
      <c r="F629" s="211">
        <v>0.81900000000000006</v>
      </c>
      <c r="G629" s="80">
        <v>45</v>
      </c>
      <c r="H629" s="201">
        <v>0.91</v>
      </c>
      <c r="I629" s="209"/>
      <c r="J629" s="212"/>
      <c r="K629" s="80">
        <v>47</v>
      </c>
      <c r="L629" s="201">
        <v>0.81900000000000006</v>
      </c>
      <c r="M629" s="10">
        <v>3</v>
      </c>
      <c r="N629" s="227">
        <v>2.8000000000000001E-2</v>
      </c>
    </row>
    <row r="630" spans="1:14" x14ac:dyDescent="0.35">
      <c r="A630" s="11">
        <v>664</v>
      </c>
      <c r="B630" s="5" t="s">
        <v>314</v>
      </c>
      <c r="C630" s="5" t="s">
        <v>340</v>
      </c>
      <c r="D630" s="189" t="s">
        <v>962</v>
      </c>
      <c r="E630" s="205">
        <v>137</v>
      </c>
      <c r="F630" s="211">
        <v>0.31319999999999998</v>
      </c>
      <c r="G630" s="80">
        <v>79</v>
      </c>
      <c r="H630" s="201">
        <v>0.34799999999999998</v>
      </c>
      <c r="I630" s="209"/>
      <c r="J630" s="212"/>
      <c r="K630" s="80">
        <v>89</v>
      </c>
      <c r="L630" s="201">
        <v>0.31319999999999998</v>
      </c>
      <c r="M630" s="10">
        <v>4</v>
      </c>
      <c r="N630" s="227">
        <v>0.29398750000000001</v>
      </c>
    </row>
    <row r="631" spans="1:14" x14ac:dyDescent="0.35">
      <c r="A631" s="11">
        <v>665</v>
      </c>
      <c r="B631" s="5" t="s">
        <v>313</v>
      </c>
      <c r="C631" s="5" t="s">
        <v>356</v>
      </c>
      <c r="D631" s="189" t="s">
        <v>963</v>
      </c>
      <c r="E631" s="205">
        <v>167</v>
      </c>
      <c r="F631" s="211">
        <v>0.37619999999999998</v>
      </c>
      <c r="G631" s="80">
        <v>95</v>
      </c>
      <c r="H631" s="201">
        <v>0.41799999999999998</v>
      </c>
      <c r="I631" s="209"/>
      <c r="J631" s="212"/>
      <c r="K631" s="80">
        <v>96</v>
      </c>
      <c r="L631" s="201">
        <v>0.37619999999999998</v>
      </c>
      <c r="M631" s="10">
        <v>5</v>
      </c>
      <c r="N631" s="227">
        <v>0.57979999999999998</v>
      </c>
    </row>
    <row r="632" spans="1:14" x14ac:dyDescent="0.35">
      <c r="A632" s="11">
        <v>666</v>
      </c>
      <c r="B632" s="5" t="s">
        <v>312</v>
      </c>
      <c r="C632" s="5" t="s">
        <v>340</v>
      </c>
      <c r="D632" s="189" t="s">
        <v>964</v>
      </c>
      <c r="E632" s="205">
        <v>200</v>
      </c>
      <c r="F632" s="211">
        <v>0.75239999999999996</v>
      </c>
      <c r="G632" s="80">
        <v>190</v>
      </c>
      <c r="H632" s="201">
        <v>0.83599999999999997</v>
      </c>
      <c r="I632" s="209"/>
      <c r="J632" s="212"/>
      <c r="K632" s="80">
        <v>183</v>
      </c>
      <c r="L632" s="201">
        <v>0.75239999999999996</v>
      </c>
      <c r="M632" s="10">
        <v>17</v>
      </c>
      <c r="N632" s="227">
        <v>0.53381000000000001</v>
      </c>
    </row>
    <row r="633" spans="1:14" x14ac:dyDescent="0.35">
      <c r="A633" s="11">
        <v>667</v>
      </c>
      <c r="B633" s="5" t="s">
        <v>313</v>
      </c>
      <c r="C633" s="5" t="s">
        <v>356</v>
      </c>
      <c r="D633" s="189" t="s">
        <v>965</v>
      </c>
      <c r="E633" s="205">
        <v>154</v>
      </c>
      <c r="F633" s="211">
        <v>0.5544</v>
      </c>
      <c r="G633" s="80">
        <v>140</v>
      </c>
      <c r="H633" s="201">
        <v>0.61599999999999999</v>
      </c>
      <c r="I633" s="209"/>
      <c r="J633" s="212"/>
      <c r="K633" s="80">
        <v>147</v>
      </c>
      <c r="L633" s="201">
        <v>0.5544</v>
      </c>
      <c r="M633" s="10">
        <v>10</v>
      </c>
      <c r="N633" s="227">
        <v>0.92446609999999996</v>
      </c>
    </row>
    <row r="634" spans="1:14" x14ac:dyDescent="0.35">
      <c r="A634" s="11">
        <v>668</v>
      </c>
      <c r="B634" s="5" t="s">
        <v>313</v>
      </c>
      <c r="C634" s="5" t="s">
        <v>356</v>
      </c>
      <c r="D634" s="189" t="s">
        <v>966</v>
      </c>
      <c r="E634" s="205">
        <v>120</v>
      </c>
      <c r="F634" s="211">
        <v>0.1467</v>
      </c>
      <c r="G634" s="80">
        <v>37</v>
      </c>
      <c r="H634" s="201">
        <v>0.16300000000000001</v>
      </c>
      <c r="I634" s="209"/>
      <c r="J634" s="212"/>
      <c r="K634" s="80">
        <v>40</v>
      </c>
      <c r="L634" s="201">
        <v>0.1467</v>
      </c>
      <c r="M634" s="10">
        <v>2</v>
      </c>
      <c r="N634" s="227">
        <v>1.027E-2</v>
      </c>
    </row>
    <row r="635" spans="1:14" x14ac:dyDescent="0.35">
      <c r="A635" s="11">
        <v>669</v>
      </c>
      <c r="B635" s="5" t="s">
        <v>315</v>
      </c>
      <c r="C635" s="5" t="s">
        <v>340</v>
      </c>
      <c r="D635" s="189" t="s">
        <v>967</v>
      </c>
      <c r="E635" s="205">
        <v>111</v>
      </c>
      <c r="F635" s="211">
        <v>0.13319999999999999</v>
      </c>
      <c r="G635" s="80">
        <v>26</v>
      </c>
      <c r="H635" s="201">
        <v>0.14799999999999999</v>
      </c>
      <c r="I635" s="209"/>
      <c r="J635" s="212"/>
      <c r="K635" s="80">
        <v>30</v>
      </c>
      <c r="L635" s="201">
        <v>0.13319999999999999</v>
      </c>
      <c r="M635" s="10">
        <v>1</v>
      </c>
      <c r="N635" s="227">
        <v>5.0000000000000001E-3</v>
      </c>
    </row>
    <row r="636" spans="1:14" x14ac:dyDescent="0.35">
      <c r="A636" s="11">
        <v>670</v>
      </c>
      <c r="B636" s="5" t="s">
        <v>213</v>
      </c>
      <c r="C636" s="5" t="s">
        <v>175</v>
      </c>
      <c r="D636" s="189" t="s">
        <v>968</v>
      </c>
      <c r="E636" s="205">
        <v>105</v>
      </c>
      <c r="F636" s="211">
        <v>0.15479999999999999</v>
      </c>
      <c r="G636" s="80">
        <v>39</v>
      </c>
      <c r="H636" s="201">
        <v>0.17199999999999999</v>
      </c>
      <c r="I636" s="209"/>
      <c r="J636" s="212"/>
      <c r="K636" s="80">
        <v>39</v>
      </c>
      <c r="L636" s="201">
        <v>0.15479999999999999</v>
      </c>
      <c r="M636" s="10">
        <v>3</v>
      </c>
      <c r="N636" s="227">
        <v>1.7500000000000002E-2</v>
      </c>
    </row>
    <row r="637" spans="1:14" x14ac:dyDescent="0.35">
      <c r="A637" s="11">
        <v>671</v>
      </c>
      <c r="B637" s="5" t="s">
        <v>314</v>
      </c>
      <c r="C637" s="5" t="s">
        <v>175</v>
      </c>
      <c r="D637" s="189" t="s">
        <v>969</v>
      </c>
      <c r="E637" s="205">
        <v>153</v>
      </c>
      <c r="F637" s="211">
        <v>0.56790000000000007</v>
      </c>
      <c r="G637" s="80">
        <v>78</v>
      </c>
      <c r="H637" s="201">
        <v>0.63100000000000001</v>
      </c>
      <c r="I637" s="209"/>
      <c r="J637" s="212"/>
      <c r="K637" s="80">
        <v>84</v>
      </c>
      <c r="L637" s="201">
        <v>0.56790000000000007</v>
      </c>
      <c r="M637" s="10">
        <v>6</v>
      </c>
      <c r="N637" s="227">
        <v>0.1481008</v>
      </c>
    </row>
    <row r="638" spans="1:14" x14ac:dyDescent="0.35">
      <c r="A638" s="11">
        <v>672</v>
      </c>
      <c r="B638" s="5" t="s">
        <v>188</v>
      </c>
      <c r="C638" s="5" t="s">
        <v>343</v>
      </c>
      <c r="D638" s="189" t="s">
        <v>970</v>
      </c>
      <c r="E638" s="205">
        <v>133</v>
      </c>
      <c r="F638" s="211">
        <v>0.17460000000000001</v>
      </c>
      <c r="G638" s="80">
        <v>44</v>
      </c>
      <c r="H638" s="201">
        <v>0.19400000000000001</v>
      </c>
      <c r="I638" s="209"/>
      <c r="J638" s="212"/>
      <c r="K638" s="80">
        <v>36</v>
      </c>
      <c r="L638" s="201">
        <v>0.17460000000000001</v>
      </c>
      <c r="M638" s="10">
        <v>0</v>
      </c>
      <c r="N638" s="227">
        <v>0</v>
      </c>
    </row>
    <row r="639" spans="1:14" x14ac:dyDescent="0.35">
      <c r="A639" s="11">
        <v>673</v>
      </c>
      <c r="B639" s="5" t="s">
        <v>184</v>
      </c>
      <c r="C639" s="5" t="s">
        <v>356</v>
      </c>
      <c r="D639" s="189" t="s">
        <v>971</v>
      </c>
      <c r="E639" s="205">
        <v>200</v>
      </c>
      <c r="F639" s="211">
        <v>0.77580000000000005</v>
      </c>
      <c r="G639" s="80">
        <v>196</v>
      </c>
      <c r="H639" s="201">
        <v>0.86199999999999999</v>
      </c>
      <c r="I639" s="209"/>
      <c r="J639" s="212"/>
      <c r="K639" s="80">
        <v>198</v>
      </c>
      <c r="L639" s="201">
        <v>0.77580000000000005</v>
      </c>
      <c r="M639" s="10">
        <v>13</v>
      </c>
      <c r="N639" s="227">
        <v>0.46884160000000002</v>
      </c>
    </row>
    <row r="640" spans="1:14" x14ac:dyDescent="0.35">
      <c r="A640" s="11">
        <v>674</v>
      </c>
      <c r="B640" s="5" t="s">
        <v>314</v>
      </c>
      <c r="C640" s="5" t="s">
        <v>356</v>
      </c>
      <c r="D640" s="189" t="s">
        <v>972</v>
      </c>
      <c r="E640" s="205">
        <v>148</v>
      </c>
      <c r="F640" s="211">
        <v>0.32040000000000002</v>
      </c>
      <c r="G640" s="80">
        <v>81</v>
      </c>
      <c r="H640" s="201">
        <v>0.35599999999999998</v>
      </c>
      <c r="I640" s="209"/>
      <c r="J640" s="212"/>
      <c r="K640" s="80">
        <v>94</v>
      </c>
      <c r="L640" s="201">
        <v>0.32040000000000002</v>
      </c>
      <c r="M640" s="10">
        <v>4</v>
      </c>
      <c r="N640" s="227">
        <v>0.19550000000000001</v>
      </c>
    </row>
    <row r="641" spans="1:14" x14ac:dyDescent="0.35">
      <c r="A641" s="11">
        <v>675</v>
      </c>
      <c r="B641" s="5" t="s">
        <v>222</v>
      </c>
      <c r="C641" s="5" t="s">
        <v>175</v>
      </c>
      <c r="D641" s="189" t="s">
        <v>973</v>
      </c>
      <c r="E641" s="205">
        <v>107</v>
      </c>
      <c r="F641" s="211">
        <v>0.2205</v>
      </c>
      <c r="G641" s="80">
        <v>22</v>
      </c>
      <c r="H641" s="201">
        <v>0.245</v>
      </c>
      <c r="I641" s="209"/>
      <c r="J641" s="212"/>
      <c r="K641" s="80">
        <v>31</v>
      </c>
      <c r="L641" s="201">
        <v>0.2205</v>
      </c>
      <c r="M641" s="10">
        <v>1</v>
      </c>
      <c r="N641" s="227">
        <v>1.5E-3</v>
      </c>
    </row>
    <row r="642" spans="1:14" x14ac:dyDescent="0.35">
      <c r="A642" s="11">
        <v>676</v>
      </c>
      <c r="B642" s="5" t="s">
        <v>312</v>
      </c>
      <c r="C642" s="5" t="s">
        <v>343</v>
      </c>
      <c r="D642" s="189" t="s">
        <v>974</v>
      </c>
      <c r="E642" s="205">
        <v>197</v>
      </c>
      <c r="F642" s="211">
        <v>0.52649999999999997</v>
      </c>
      <c r="G642" s="80">
        <v>133</v>
      </c>
      <c r="H642" s="201">
        <v>0.58499999999999996</v>
      </c>
      <c r="I642" s="209"/>
      <c r="J642" s="212"/>
      <c r="K642" s="80">
        <v>143</v>
      </c>
      <c r="L642" s="201">
        <v>0.52649999999999997</v>
      </c>
      <c r="M642" s="10">
        <v>4</v>
      </c>
      <c r="N642" s="227">
        <v>4.8300000000000003E-2</v>
      </c>
    </row>
    <row r="643" spans="1:14" x14ac:dyDescent="0.35">
      <c r="A643" s="11">
        <v>677</v>
      </c>
      <c r="B643" s="5" t="s">
        <v>312</v>
      </c>
      <c r="C643" s="5" t="s">
        <v>175</v>
      </c>
      <c r="D643" s="189" t="s">
        <v>975</v>
      </c>
      <c r="E643" s="205">
        <v>158</v>
      </c>
      <c r="F643" s="211">
        <v>0.49590000000000006</v>
      </c>
      <c r="G643" s="80">
        <v>109</v>
      </c>
      <c r="H643" s="201">
        <v>0.55100000000000005</v>
      </c>
      <c r="I643" s="209"/>
      <c r="J643" s="212"/>
      <c r="K643" s="80">
        <v>107</v>
      </c>
      <c r="L643" s="201">
        <v>0.49590000000000006</v>
      </c>
      <c r="M643" s="10">
        <v>9</v>
      </c>
      <c r="N643" s="227">
        <v>0.54349999999999998</v>
      </c>
    </row>
    <row r="644" spans="1:14" x14ac:dyDescent="0.35">
      <c r="A644" s="11">
        <v>678</v>
      </c>
      <c r="B644" s="5" t="s">
        <v>179</v>
      </c>
      <c r="C644" s="5" t="s">
        <v>356</v>
      </c>
      <c r="D644" s="189" t="s">
        <v>976</v>
      </c>
      <c r="E644" s="205">
        <v>200</v>
      </c>
      <c r="F644" s="211">
        <v>0.65339999999999998</v>
      </c>
      <c r="G644" s="80">
        <v>165</v>
      </c>
      <c r="H644" s="201">
        <v>0.72599999999999998</v>
      </c>
      <c r="I644" s="209"/>
      <c r="J644" s="212"/>
      <c r="K644" s="80">
        <v>176</v>
      </c>
      <c r="L644" s="201">
        <v>0.65339999999999998</v>
      </c>
      <c r="M644" s="10">
        <v>15</v>
      </c>
      <c r="N644" s="227">
        <v>0.40151989999999999</v>
      </c>
    </row>
    <row r="645" spans="1:14" x14ac:dyDescent="0.35">
      <c r="A645" s="11">
        <v>679</v>
      </c>
      <c r="B645" s="5" t="s">
        <v>314</v>
      </c>
      <c r="C645" s="5" t="s">
        <v>340</v>
      </c>
      <c r="D645" s="189" t="s">
        <v>977</v>
      </c>
      <c r="E645" s="205">
        <v>125</v>
      </c>
      <c r="F645" s="211">
        <v>0.18629999999999999</v>
      </c>
      <c r="G645" s="80">
        <v>47</v>
      </c>
      <c r="H645" s="201">
        <v>0.20699999999999999</v>
      </c>
      <c r="I645" s="209"/>
      <c r="J645" s="212"/>
      <c r="K645" s="80">
        <v>50</v>
      </c>
      <c r="L645" s="201">
        <v>0.18629999999999999</v>
      </c>
      <c r="M645" s="10">
        <v>3</v>
      </c>
      <c r="N645" s="227">
        <v>2.2499999999999999E-2</v>
      </c>
    </row>
    <row r="646" spans="1:14" x14ac:dyDescent="0.35">
      <c r="A646" s="11">
        <v>680</v>
      </c>
      <c r="B646" s="5" t="s">
        <v>314</v>
      </c>
      <c r="C646" s="5" t="s">
        <v>340</v>
      </c>
      <c r="D646" s="189" t="s">
        <v>978</v>
      </c>
      <c r="E646" s="205">
        <v>125</v>
      </c>
      <c r="F646" s="211">
        <v>0.189</v>
      </c>
      <c r="G646" s="80">
        <v>43</v>
      </c>
      <c r="H646" s="201">
        <v>0.21</v>
      </c>
      <c r="I646" s="209"/>
      <c r="J646" s="212"/>
      <c r="K646" s="80">
        <v>57</v>
      </c>
      <c r="L646" s="201">
        <v>0.189</v>
      </c>
      <c r="M646" s="10">
        <v>5</v>
      </c>
      <c r="N646" s="227">
        <v>0.92500000000000004</v>
      </c>
    </row>
    <row r="647" spans="1:14" x14ac:dyDescent="0.35">
      <c r="A647" s="11">
        <v>681</v>
      </c>
      <c r="B647" s="5" t="s">
        <v>314</v>
      </c>
      <c r="C647" s="5" t="s">
        <v>175</v>
      </c>
      <c r="D647" s="189" t="s">
        <v>979</v>
      </c>
      <c r="E647" s="205">
        <v>112</v>
      </c>
      <c r="F647" s="211">
        <v>9.0900000000000009E-2</v>
      </c>
      <c r="G647" s="80">
        <v>23</v>
      </c>
      <c r="H647" s="201">
        <v>0.10100000000000001</v>
      </c>
      <c r="I647" s="209"/>
      <c r="J647" s="212"/>
      <c r="K647" s="80">
        <v>26</v>
      </c>
      <c r="L647" s="201">
        <v>9.0900000000000009E-2</v>
      </c>
      <c r="M647" s="10">
        <v>3</v>
      </c>
      <c r="N647" s="227">
        <v>2.5999999999999999E-2</v>
      </c>
    </row>
    <row r="648" spans="1:14" x14ac:dyDescent="0.35">
      <c r="A648" s="11">
        <v>682</v>
      </c>
      <c r="B648" s="5" t="s">
        <v>312</v>
      </c>
      <c r="C648" s="5" t="s">
        <v>343</v>
      </c>
      <c r="D648" s="189" t="s">
        <v>980</v>
      </c>
      <c r="E648" s="205">
        <v>137</v>
      </c>
      <c r="F648" s="211">
        <v>0.42120000000000002</v>
      </c>
      <c r="G648" s="80">
        <v>75</v>
      </c>
      <c r="H648" s="201">
        <v>0.46800000000000003</v>
      </c>
      <c r="I648" s="209"/>
      <c r="J648" s="212"/>
      <c r="K648" s="80">
        <v>83</v>
      </c>
      <c r="L648" s="201">
        <v>0.42120000000000002</v>
      </c>
      <c r="M648" s="10">
        <v>3</v>
      </c>
      <c r="N648" s="227">
        <v>0.11261</v>
      </c>
    </row>
    <row r="649" spans="1:14" x14ac:dyDescent="0.35">
      <c r="A649" s="11">
        <v>683</v>
      </c>
      <c r="B649" s="5" t="s">
        <v>184</v>
      </c>
      <c r="C649" s="5" t="s">
        <v>356</v>
      </c>
      <c r="D649" s="189" t="s">
        <v>981</v>
      </c>
      <c r="E649" s="205">
        <v>200</v>
      </c>
      <c r="F649" s="211">
        <v>0.66959999999999997</v>
      </c>
      <c r="G649" s="80">
        <v>169</v>
      </c>
      <c r="H649" s="201">
        <v>0.74399999999999999</v>
      </c>
      <c r="I649" s="209"/>
      <c r="J649" s="212"/>
      <c r="K649" s="80">
        <v>189</v>
      </c>
      <c r="L649" s="201">
        <v>0.66959999999999997</v>
      </c>
      <c r="M649" s="10">
        <v>18</v>
      </c>
      <c r="N649" s="227">
        <v>0.17663400000000001</v>
      </c>
    </row>
    <row r="650" spans="1:14" x14ac:dyDescent="0.35">
      <c r="A650" s="11">
        <v>684</v>
      </c>
      <c r="B650" s="5" t="s">
        <v>311</v>
      </c>
      <c r="C650" s="5" t="s">
        <v>356</v>
      </c>
      <c r="D650" s="189" t="s">
        <v>982</v>
      </c>
      <c r="E650" s="205">
        <v>105</v>
      </c>
      <c r="F650" s="211">
        <v>4.7699999999999999E-2</v>
      </c>
      <c r="G650" s="80">
        <v>12</v>
      </c>
      <c r="H650" s="201">
        <v>5.2999999999999999E-2</v>
      </c>
      <c r="I650" s="209"/>
      <c r="J650" s="212"/>
      <c r="K650" s="80">
        <v>12</v>
      </c>
      <c r="L650" s="201">
        <v>4.7699999999999999E-2</v>
      </c>
      <c r="M650" s="10">
        <v>0</v>
      </c>
      <c r="N650" s="227">
        <v>0</v>
      </c>
    </row>
    <row r="651" spans="1:14" x14ac:dyDescent="0.35">
      <c r="A651" s="11">
        <v>685</v>
      </c>
      <c r="B651" s="5" t="s">
        <v>179</v>
      </c>
      <c r="C651" s="5" t="s">
        <v>343</v>
      </c>
      <c r="D651" s="189" t="s">
        <v>983</v>
      </c>
      <c r="E651" s="205">
        <v>125</v>
      </c>
      <c r="F651" s="211">
        <v>0.18989999999999999</v>
      </c>
      <c r="G651" s="80">
        <v>48</v>
      </c>
      <c r="H651" s="201">
        <v>0.21099999999999999</v>
      </c>
      <c r="I651" s="209"/>
      <c r="J651" s="212"/>
      <c r="K651" s="80">
        <v>53</v>
      </c>
      <c r="L651" s="201">
        <v>0.18989999999999999</v>
      </c>
      <c r="M651" s="10">
        <v>3</v>
      </c>
      <c r="N651" s="227">
        <v>2.5000000000000001E-2</v>
      </c>
    </row>
    <row r="652" spans="1:14" x14ac:dyDescent="0.35">
      <c r="A652" s="11">
        <v>686</v>
      </c>
      <c r="B652" s="5" t="s">
        <v>174</v>
      </c>
      <c r="C652" s="5" t="s">
        <v>343</v>
      </c>
      <c r="D652" s="189" t="s">
        <v>984</v>
      </c>
      <c r="E652" s="205">
        <v>135</v>
      </c>
      <c r="F652" s="211">
        <v>0.22590000000000002</v>
      </c>
      <c r="G652" s="80">
        <v>57</v>
      </c>
      <c r="H652" s="201">
        <v>0.251</v>
      </c>
      <c r="I652" s="209"/>
      <c r="J652" s="212"/>
      <c r="K652" s="80">
        <v>62</v>
      </c>
      <c r="L652" s="201">
        <v>0.22590000000000002</v>
      </c>
      <c r="M652" s="10">
        <v>0</v>
      </c>
      <c r="N652" s="227">
        <v>0</v>
      </c>
    </row>
    <row r="653" spans="1:14" x14ac:dyDescent="0.35">
      <c r="A653" s="11">
        <v>687</v>
      </c>
      <c r="B653" s="5" t="s">
        <v>314</v>
      </c>
      <c r="C653" s="5" t="s">
        <v>175</v>
      </c>
      <c r="D653" s="189" t="s">
        <v>985</v>
      </c>
      <c r="E653" s="205">
        <v>108</v>
      </c>
      <c r="F653" s="211">
        <v>9.0900000000000009E-2</v>
      </c>
      <c r="G653" s="80">
        <v>23</v>
      </c>
      <c r="H653" s="201">
        <v>0.10100000000000001</v>
      </c>
      <c r="I653" s="209"/>
      <c r="J653" s="212"/>
      <c r="K653" s="80">
        <v>25</v>
      </c>
      <c r="L653" s="201">
        <v>9.0900000000000009E-2</v>
      </c>
      <c r="M653" s="10">
        <v>0</v>
      </c>
      <c r="N653" s="227">
        <v>0</v>
      </c>
    </row>
    <row r="654" spans="1:14" x14ac:dyDescent="0.35">
      <c r="A654" s="11">
        <v>688</v>
      </c>
      <c r="B654" s="5" t="s">
        <v>179</v>
      </c>
      <c r="C654" s="5" t="s">
        <v>343</v>
      </c>
      <c r="D654" s="189" t="s">
        <v>986</v>
      </c>
      <c r="E654" s="205">
        <v>103</v>
      </c>
      <c r="F654" s="211">
        <v>4.5000000000000005E-2</v>
      </c>
      <c r="G654" s="80">
        <v>9</v>
      </c>
      <c r="H654" s="201">
        <v>0.05</v>
      </c>
      <c r="I654" s="209"/>
      <c r="J654" s="212"/>
      <c r="K654" s="80">
        <v>13</v>
      </c>
      <c r="L654" s="201">
        <v>4.5000000000000005E-2</v>
      </c>
      <c r="M654" s="10">
        <v>2</v>
      </c>
      <c r="N654" s="227">
        <v>0.08</v>
      </c>
    </row>
    <row r="655" spans="1:14" x14ac:dyDescent="0.35">
      <c r="A655" s="11">
        <v>689</v>
      </c>
      <c r="B655" s="5" t="s">
        <v>174</v>
      </c>
      <c r="C655" s="5" t="s">
        <v>343</v>
      </c>
      <c r="D655" s="189" t="s">
        <v>987</v>
      </c>
      <c r="E655" s="205">
        <v>140</v>
      </c>
      <c r="F655" s="211">
        <v>0.26550000000000001</v>
      </c>
      <c r="G655" s="80">
        <v>67</v>
      </c>
      <c r="H655" s="201">
        <v>0.29499999999999998</v>
      </c>
      <c r="I655" s="209"/>
      <c r="J655" s="212"/>
      <c r="K655" s="80">
        <v>65</v>
      </c>
      <c r="L655" s="201">
        <v>0.26550000000000001</v>
      </c>
      <c r="M655" s="10">
        <v>7</v>
      </c>
      <c r="N655" s="227">
        <v>0.34611999999999998</v>
      </c>
    </row>
    <row r="656" spans="1:14" x14ac:dyDescent="0.35">
      <c r="A656" s="11">
        <v>690</v>
      </c>
      <c r="B656" s="5" t="s">
        <v>316</v>
      </c>
      <c r="C656" s="5" t="s">
        <v>340</v>
      </c>
      <c r="D656" s="189" t="s">
        <v>988</v>
      </c>
      <c r="E656" s="205">
        <v>120</v>
      </c>
      <c r="F656" s="211">
        <v>0.15030000000000002</v>
      </c>
      <c r="G656" s="80">
        <v>38</v>
      </c>
      <c r="H656" s="201">
        <v>0.16700000000000001</v>
      </c>
      <c r="I656" s="209"/>
      <c r="J656" s="212"/>
      <c r="K656" s="80">
        <v>41</v>
      </c>
      <c r="L656" s="201">
        <v>0.15030000000000002</v>
      </c>
      <c r="M656" s="10">
        <v>0</v>
      </c>
      <c r="N656" s="227">
        <v>0</v>
      </c>
    </row>
    <row r="657" spans="1:14" x14ac:dyDescent="0.35">
      <c r="A657" s="11">
        <v>691</v>
      </c>
      <c r="B657" s="5" t="s">
        <v>314</v>
      </c>
      <c r="C657" s="5" t="s">
        <v>175</v>
      </c>
      <c r="D657" s="189" t="s">
        <v>989</v>
      </c>
      <c r="E657" s="205">
        <v>125</v>
      </c>
      <c r="F657" s="211">
        <v>0.25739999999999996</v>
      </c>
      <c r="G657" s="80">
        <v>65</v>
      </c>
      <c r="H657" s="201">
        <v>0.28599999999999998</v>
      </c>
      <c r="I657" s="209"/>
      <c r="J657" s="212"/>
      <c r="K657" s="80">
        <v>70</v>
      </c>
      <c r="L657" s="201">
        <v>0.25739999999999996</v>
      </c>
      <c r="M657" s="10">
        <v>3</v>
      </c>
      <c r="N657" s="227">
        <v>2.9399999999999999E-2</v>
      </c>
    </row>
    <row r="658" spans="1:14" x14ac:dyDescent="0.35">
      <c r="A658" s="11">
        <v>692</v>
      </c>
      <c r="B658" s="5" t="s">
        <v>174</v>
      </c>
      <c r="C658" s="5" t="s">
        <v>343</v>
      </c>
      <c r="D658" s="189" t="s">
        <v>990</v>
      </c>
      <c r="E658" s="205">
        <v>152</v>
      </c>
      <c r="F658" s="211">
        <v>0.32040000000000002</v>
      </c>
      <c r="G658" s="80">
        <v>81</v>
      </c>
      <c r="H658" s="201">
        <v>0.35599999999999998</v>
      </c>
      <c r="I658" s="209"/>
      <c r="J658" s="212"/>
      <c r="K658" s="80">
        <v>82</v>
      </c>
      <c r="L658" s="201">
        <v>0.32040000000000002</v>
      </c>
      <c r="M658" s="10">
        <v>4</v>
      </c>
      <c r="N658" s="227">
        <v>2.546E-2</v>
      </c>
    </row>
    <row r="659" spans="1:14" x14ac:dyDescent="0.35">
      <c r="A659" s="11">
        <v>693</v>
      </c>
      <c r="B659" s="5" t="s">
        <v>314</v>
      </c>
      <c r="C659" s="5" t="s">
        <v>340</v>
      </c>
      <c r="D659" s="189" t="s">
        <v>991</v>
      </c>
      <c r="E659" s="205">
        <v>133</v>
      </c>
      <c r="F659" s="211">
        <v>0.23400000000000001</v>
      </c>
      <c r="G659" s="80">
        <v>59</v>
      </c>
      <c r="H659" s="201">
        <v>0.26</v>
      </c>
      <c r="I659" s="209"/>
      <c r="J659" s="212"/>
      <c r="K659" s="80">
        <v>58</v>
      </c>
      <c r="L659" s="201">
        <v>0.23400000000000001</v>
      </c>
      <c r="M659" s="10">
        <v>2</v>
      </c>
      <c r="N659" s="227">
        <v>0.1026876</v>
      </c>
    </row>
    <row r="660" spans="1:14" x14ac:dyDescent="0.35">
      <c r="A660" s="11">
        <v>694</v>
      </c>
      <c r="B660" s="5" t="s">
        <v>179</v>
      </c>
      <c r="C660" s="5" t="s">
        <v>175</v>
      </c>
      <c r="D660" s="189" t="s">
        <v>992</v>
      </c>
      <c r="E660" s="205">
        <v>117</v>
      </c>
      <c r="F660" s="211">
        <v>0.12240000000000001</v>
      </c>
      <c r="G660" s="80">
        <v>31</v>
      </c>
      <c r="H660" s="201">
        <v>0.13600000000000001</v>
      </c>
      <c r="I660" s="209"/>
      <c r="J660" s="212"/>
      <c r="K660" s="80">
        <v>29</v>
      </c>
      <c r="L660" s="201">
        <v>0.12240000000000001</v>
      </c>
      <c r="M660" s="10">
        <v>3</v>
      </c>
      <c r="N660" s="227">
        <v>0.105</v>
      </c>
    </row>
    <row r="661" spans="1:14" x14ac:dyDescent="0.35">
      <c r="A661" s="11">
        <v>695</v>
      </c>
      <c r="B661" s="5" t="s">
        <v>222</v>
      </c>
      <c r="C661" s="5" t="s">
        <v>175</v>
      </c>
      <c r="D661" s="189" t="s">
        <v>993</v>
      </c>
      <c r="E661" s="205">
        <v>116</v>
      </c>
      <c r="F661" s="211">
        <v>0.15030000000000002</v>
      </c>
      <c r="G661" s="80">
        <v>38</v>
      </c>
      <c r="H661" s="201">
        <v>0.16700000000000001</v>
      </c>
      <c r="I661" s="209"/>
      <c r="J661" s="212"/>
      <c r="K661" s="80">
        <v>40</v>
      </c>
      <c r="L661" s="201">
        <v>0.15030000000000002</v>
      </c>
      <c r="M661" s="10">
        <v>2</v>
      </c>
      <c r="N661" s="227">
        <v>2.5000000000000001E-2</v>
      </c>
    </row>
    <row r="662" spans="1:14" x14ac:dyDescent="0.35">
      <c r="A662" s="11">
        <v>696</v>
      </c>
      <c r="B662" s="5" t="s">
        <v>311</v>
      </c>
      <c r="C662" s="5" t="s">
        <v>340</v>
      </c>
      <c r="D662" s="189" t="s">
        <v>994</v>
      </c>
      <c r="E662" s="205">
        <v>139</v>
      </c>
      <c r="F662" s="211">
        <v>0.20610000000000001</v>
      </c>
      <c r="G662" s="80">
        <v>52</v>
      </c>
      <c r="H662" s="201">
        <v>0.22900000000000001</v>
      </c>
      <c r="I662" s="209"/>
      <c r="J662" s="212"/>
      <c r="K662" s="80">
        <v>57</v>
      </c>
      <c r="L662" s="201">
        <v>0.20610000000000001</v>
      </c>
      <c r="M662" s="10">
        <v>2</v>
      </c>
      <c r="N662" s="227">
        <v>1.4E-2</v>
      </c>
    </row>
    <row r="663" spans="1:14" x14ac:dyDescent="0.35">
      <c r="A663" s="11">
        <v>697</v>
      </c>
      <c r="B663" s="5" t="s">
        <v>315</v>
      </c>
      <c r="C663" s="5" t="s">
        <v>356</v>
      </c>
      <c r="D663" s="189" t="s">
        <v>995</v>
      </c>
      <c r="E663" s="205">
        <v>130</v>
      </c>
      <c r="F663" s="211">
        <v>0.20610000000000001</v>
      </c>
      <c r="G663" s="80">
        <v>52</v>
      </c>
      <c r="H663" s="201">
        <v>0.22900000000000001</v>
      </c>
      <c r="I663" s="209"/>
      <c r="J663" s="212"/>
      <c r="K663" s="80">
        <v>59</v>
      </c>
      <c r="L663" s="201">
        <v>0.20610000000000001</v>
      </c>
      <c r="M663" s="10">
        <v>2</v>
      </c>
      <c r="N663" s="227">
        <v>4.8000000000000001E-2</v>
      </c>
    </row>
    <row r="664" spans="1:14" x14ac:dyDescent="0.35">
      <c r="A664" s="11">
        <v>698</v>
      </c>
      <c r="B664" s="5" t="s">
        <v>188</v>
      </c>
      <c r="C664" s="5" t="s">
        <v>175</v>
      </c>
      <c r="D664" s="189" t="s">
        <v>996</v>
      </c>
      <c r="E664" s="205">
        <v>152</v>
      </c>
      <c r="F664" s="211">
        <v>0.34470000000000001</v>
      </c>
      <c r="G664" s="80">
        <v>87</v>
      </c>
      <c r="H664" s="201">
        <v>0.38300000000000001</v>
      </c>
      <c r="I664" s="209"/>
      <c r="J664" s="212"/>
      <c r="K664" s="80">
        <v>91</v>
      </c>
      <c r="L664" s="201">
        <v>0.34470000000000001</v>
      </c>
      <c r="M664" s="10">
        <v>4</v>
      </c>
      <c r="N664" s="227">
        <v>0.22189999999999999</v>
      </c>
    </row>
    <row r="665" spans="1:14" x14ac:dyDescent="0.35">
      <c r="A665" s="11">
        <v>699</v>
      </c>
      <c r="B665" s="5" t="s">
        <v>179</v>
      </c>
      <c r="C665" s="5" t="s">
        <v>175</v>
      </c>
      <c r="D665" s="189" t="s">
        <v>997</v>
      </c>
      <c r="E665" s="205">
        <v>179</v>
      </c>
      <c r="F665" s="211">
        <v>0.53100000000000003</v>
      </c>
      <c r="G665" s="80">
        <v>134</v>
      </c>
      <c r="H665" s="201">
        <v>0.59</v>
      </c>
      <c r="I665" s="209"/>
      <c r="J665" s="212"/>
      <c r="K665" s="80">
        <v>144</v>
      </c>
      <c r="L665" s="201">
        <v>0.53100000000000003</v>
      </c>
      <c r="M665" s="10">
        <v>8</v>
      </c>
      <c r="N665" s="227">
        <v>8.3000000000000004E-2</v>
      </c>
    </row>
    <row r="666" spans="1:14" x14ac:dyDescent="0.35">
      <c r="A666" s="11">
        <v>701</v>
      </c>
      <c r="B666" s="5" t="s">
        <v>184</v>
      </c>
      <c r="C666" s="5" t="s">
        <v>175</v>
      </c>
      <c r="D666" s="189" t="s">
        <v>999</v>
      </c>
      <c r="E666" s="205">
        <v>187</v>
      </c>
      <c r="F666" s="211">
        <v>0.61380000000000001</v>
      </c>
      <c r="G666" s="80">
        <v>155</v>
      </c>
      <c r="H666" s="201">
        <v>0.68200000000000005</v>
      </c>
      <c r="I666" s="209"/>
      <c r="J666" s="212"/>
      <c r="K666" s="80">
        <v>162</v>
      </c>
      <c r="L666" s="201">
        <v>0.61380000000000001</v>
      </c>
      <c r="M666" s="10">
        <v>8</v>
      </c>
      <c r="N666" s="227">
        <v>0.122</v>
      </c>
    </row>
    <row r="667" spans="1:14" x14ac:dyDescent="0.35">
      <c r="A667" s="11">
        <v>702</v>
      </c>
      <c r="B667" s="5" t="s">
        <v>190</v>
      </c>
      <c r="C667" s="5" t="s">
        <v>343</v>
      </c>
      <c r="D667" s="189" t="s">
        <v>1000</v>
      </c>
      <c r="E667" s="205">
        <v>185</v>
      </c>
      <c r="F667" s="211">
        <v>0.55079999999999996</v>
      </c>
      <c r="G667" s="80">
        <v>139</v>
      </c>
      <c r="H667" s="201">
        <v>0.61199999999999999</v>
      </c>
      <c r="I667" s="209"/>
      <c r="J667" s="212"/>
      <c r="K667" s="80">
        <v>148</v>
      </c>
      <c r="L667" s="201">
        <v>0.55079999999999996</v>
      </c>
      <c r="M667" s="10">
        <v>5</v>
      </c>
      <c r="N667" s="227">
        <v>0.3827296</v>
      </c>
    </row>
    <row r="668" spans="1:14" x14ac:dyDescent="0.35">
      <c r="A668" s="11">
        <v>703</v>
      </c>
      <c r="B668" s="5" t="s">
        <v>181</v>
      </c>
      <c r="C668" s="5" t="s">
        <v>175</v>
      </c>
      <c r="D668" s="189" t="s">
        <v>208</v>
      </c>
      <c r="E668" s="205">
        <v>200</v>
      </c>
      <c r="F668" s="211">
        <v>0.87480000000000002</v>
      </c>
      <c r="G668" s="80">
        <v>221</v>
      </c>
      <c r="H668" s="201">
        <v>0.97199999999999998</v>
      </c>
      <c r="I668" s="209"/>
      <c r="J668" s="212"/>
      <c r="K668" s="80">
        <v>233</v>
      </c>
      <c r="L668" s="201">
        <v>0.87480000000000002</v>
      </c>
      <c r="M668" s="10">
        <v>16</v>
      </c>
      <c r="N668" s="227">
        <v>0.24929999999999999</v>
      </c>
    </row>
    <row r="669" spans="1:14" x14ac:dyDescent="0.35">
      <c r="A669" s="11">
        <v>704</v>
      </c>
      <c r="B669" s="5" t="s">
        <v>188</v>
      </c>
      <c r="C669" s="5" t="s">
        <v>175</v>
      </c>
      <c r="D669" s="189" t="s">
        <v>199</v>
      </c>
      <c r="E669" s="205">
        <v>200</v>
      </c>
      <c r="F669" s="211">
        <v>1.0458000000000001</v>
      </c>
      <c r="G669" s="80">
        <v>264</v>
      </c>
      <c r="H669" s="201">
        <v>1.1619999999999999</v>
      </c>
      <c r="I669" s="209"/>
      <c r="J669" s="212"/>
      <c r="K669" s="80">
        <v>299</v>
      </c>
      <c r="L669" s="201">
        <v>1.0458000000000001</v>
      </c>
      <c r="M669" s="10">
        <v>20</v>
      </c>
      <c r="N669" s="227">
        <v>0.40725</v>
      </c>
    </row>
    <row r="670" spans="1:14" x14ac:dyDescent="0.35">
      <c r="A670" s="11">
        <v>705</v>
      </c>
      <c r="B670" s="5" t="s">
        <v>188</v>
      </c>
      <c r="C670" s="5" t="s">
        <v>356</v>
      </c>
      <c r="D670" s="189" t="s">
        <v>1001</v>
      </c>
      <c r="E670" s="205">
        <v>200</v>
      </c>
      <c r="F670" s="211">
        <v>2.9817</v>
      </c>
      <c r="G670" s="80">
        <v>753</v>
      </c>
      <c r="H670" s="201">
        <v>3.3130000000000002</v>
      </c>
      <c r="I670" s="209"/>
      <c r="J670" s="212"/>
      <c r="K670" s="80">
        <v>754</v>
      </c>
      <c r="L670" s="201">
        <v>2.9817</v>
      </c>
      <c r="M670" s="10">
        <v>40</v>
      </c>
      <c r="N670" s="227">
        <v>0.9558141</v>
      </c>
    </row>
    <row r="671" spans="1:14" x14ac:dyDescent="0.35">
      <c r="A671" s="11">
        <v>706</v>
      </c>
      <c r="B671" s="5" t="s">
        <v>174</v>
      </c>
      <c r="C671" s="5" t="s">
        <v>343</v>
      </c>
      <c r="D671" s="189" t="s">
        <v>1002</v>
      </c>
      <c r="E671" s="205">
        <v>200</v>
      </c>
      <c r="F671" s="211">
        <v>1.2240000000000002</v>
      </c>
      <c r="G671" s="80">
        <v>309</v>
      </c>
      <c r="H671" s="201">
        <v>1.36</v>
      </c>
      <c r="I671" s="209"/>
      <c r="J671" s="212"/>
      <c r="K671" s="80">
        <v>350</v>
      </c>
      <c r="L671" s="201">
        <v>1.2240000000000002</v>
      </c>
      <c r="M671" s="10">
        <v>16</v>
      </c>
      <c r="N671" s="227">
        <v>0.27332479999999998</v>
      </c>
    </row>
    <row r="672" spans="1:14" x14ac:dyDescent="0.35">
      <c r="A672" s="11">
        <v>707</v>
      </c>
      <c r="B672" s="5" t="s">
        <v>174</v>
      </c>
      <c r="C672" s="5" t="s">
        <v>175</v>
      </c>
      <c r="D672" s="189" t="s">
        <v>1003</v>
      </c>
      <c r="E672" s="205">
        <v>200</v>
      </c>
      <c r="F672" s="211">
        <v>2.6612999999999998</v>
      </c>
      <c r="G672" s="80">
        <v>672</v>
      </c>
      <c r="H672" s="201">
        <v>2.9569999999999999</v>
      </c>
      <c r="I672" s="209"/>
      <c r="J672" s="212"/>
      <c r="K672" s="80">
        <v>696</v>
      </c>
      <c r="L672" s="201">
        <v>2.6612999999999998</v>
      </c>
      <c r="M672" s="10">
        <v>43</v>
      </c>
      <c r="N672" s="227">
        <v>0.73318989999999995</v>
      </c>
    </row>
    <row r="673" spans="1:14" x14ac:dyDescent="0.35">
      <c r="A673" s="11">
        <v>708</v>
      </c>
      <c r="B673" s="5" t="s">
        <v>188</v>
      </c>
      <c r="C673" s="5" t="s">
        <v>343</v>
      </c>
      <c r="D673" s="189" t="s">
        <v>1004</v>
      </c>
      <c r="E673" s="205">
        <v>199</v>
      </c>
      <c r="F673" s="211">
        <v>2.5614000000000003</v>
      </c>
      <c r="G673" s="80">
        <v>551</v>
      </c>
      <c r="H673" s="201">
        <v>2.8460000000000001</v>
      </c>
      <c r="I673" s="209"/>
      <c r="J673" s="212"/>
      <c r="K673" s="80">
        <v>575</v>
      </c>
      <c r="L673" s="201">
        <v>2.5614000000000003</v>
      </c>
      <c r="M673" s="10">
        <v>31</v>
      </c>
      <c r="N673" s="227">
        <v>0.87786240000000004</v>
      </c>
    </row>
    <row r="674" spans="1:14" x14ac:dyDescent="0.35">
      <c r="A674" s="11">
        <v>709</v>
      </c>
      <c r="B674" s="5" t="s">
        <v>190</v>
      </c>
      <c r="C674" s="5" t="s">
        <v>175</v>
      </c>
      <c r="D674" s="189" t="s">
        <v>191</v>
      </c>
      <c r="E674" s="205">
        <v>200</v>
      </c>
      <c r="F674" s="211">
        <v>1.1169000000000002</v>
      </c>
      <c r="G674" s="80">
        <v>282</v>
      </c>
      <c r="H674" s="201">
        <v>1.2410000000000001</v>
      </c>
      <c r="I674" s="209"/>
      <c r="J674" s="212"/>
      <c r="K674" s="80">
        <v>309</v>
      </c>
      <c r="L674" s="201">
        <v>1.1169000000000002</v>
      </c>
      <c r="M674" s="10">
        <v>22</v>
      </c>
      <c r="N674" s="227">
        <v>0.43817450000000002</v>
      </c>
    </row>
    <row r="675" spans="1:14" x14ac:dyDescent="0.35">
      <c r="A675" s="11">
        <v>710</v>
      </c>
      <c r="B675" s="5" t="s">
        <v>190</v>
      </c>
      <c r="C675" s="5" t="s">
        <v>343</v>
      </c>
      <c r="D675" s="189" t="s">
        <v>1005</v>
      </c>
      <c r="E675" s="205">
        <v>179</v>
      </c>
      <c r="F675" s="211">
        <v>0.54179999999999995</v>
      </c>
      <c r="G675" s="80">
        <v>117</v>
      </c>
      <c r="H675" s="201">
        <v>0.60199999999999998</v>
      </c>
      <c r="I675" s="209"/>
      <c r="J675" s="212"/>
      <c r="K675" s="80">
        <v>133</v>
      </c>
      <c r="L675" s="201">
        <v>0.54179999999999995</v>
      </c>
      <c r="M675" s="10">
        <v>5</v>
      </c>
      <c r="N675" s="227">
        <v>0.14879999999999999</v>
      </c>
    </row>
    <row r="676" spans="1:14" x14ac:dyDescent="0.35">
      <c r="A676" s="11">
        <v>711</v>
      </c>
      <c r="B676" s="5" t="s">
        <v>184</v>
      </c>
      <c r="C676" s="5" t="s">
        <v>343</v>
      </c>
      <c r="D676" s="189" t="s">
        <v>1006</v>
      </c>
      <c r="E676" s="205">
        <v>200</v>
      </c>
      <c r="F676" s="211">
        <v>1.1214</v>
      </c>
      <c r="G676" s="80">
        <v>256</v>
      </c>
      <c r="H676" s="201">
        <v>1.246</v>
      </c>
      <c r="I676" s="209"/>
      <c r="J676" s="212"/>
      <c r="K676" s="80">
        <v>272</v>
      </c>
      <c r="L676" s="201">
        <v>1.1214</v>
      </c>
      <c r="M676" s="10">
        <v>5</v>
      </c>
      <c r="N676" s="227">
        <v>7.5300000000000006E-2</v>
      </c>
    </row>
    <row r="677" spans="1:14" x14ac:dyDescent="0.35">
      <c r="A677" s="11">
        <v>712</v>
      </c>
      <c r="B677" s="5" t="s">
        <v>188</v>
      </c>
      <c r="C677" s="5" t="s">
        <v>175</v>
      </c>
      <c r="D677" s="189" t="s">
        <v>1007</v>
      </c>
      <c r="E677" s="205">
        <v>200</v>
      </c>
      <c r="F677" s="211">
        <v>3.2355</v>
      </c>
      <c r="G677" s="80">
        <v>817</v>
      </c>
      <c r="H677" s="201">
        <v>3.5950000000000002</v>
      </c>
      <c r="I677" s="209"/>
      <c r="J677" s="212"/>
      <c r="K677" s="80">
        <v>813</v>
      </c>
      <c r="L677" s="201">
        <v>3.2355</v>
      </c>
      <c r="M677" s="10">
        <v>33</v>
      </c>
      <c r="N677" s="227">
        <v>0.85151560000000004</v>
      </c>
    </row>
    <row r="678" spans="1:14" x14ac:dyDescent="0.35">
      <c r="A678" s="11">
        <v>713</v>
      </c>
      <c r="B678" s="5" t="s">
        <v>222</v>
      </c>
      <c r="C678" s="5" t="s">
        <v>175</v>
      </c>
      <c r="D678" s="189" t="s">
        <v>1008</v>
      </c>
      <c r="E678" s="205">
        <v>189</v>
      </c>
      <c r="F678" s="211">
        <v>0.63180000000000003</v>
      </c>
      <c r="G678" s="80">
        <v>150</v>
      </c>
      <c r="H678" s="201">
        <v>0.70199999999999996</v>
      </c>
      <c r="I678" s="209"/>
      <c r="J678" s="212"/>
      <c r="K678" s="80">
        <v>166</v>
      </c>
      <c r="L678" s="201">
        <v>0.63180000000000003</v>
      </c>
      <c r="M678" s="10">
        <v>5</v>
      </c>
      <c r="N678" s="227">
        <v>0.23321</v>
      </c>
    </row>
    <row r="679" spans="1:14" x14ac:dyDescent="0.35">
      <c r="A679" s="11">
        <v>714</v>
      </c>
      <c r="B679" s="5" t="s">
        <v>179</v>
      </c>
      <c r="C679" s="5" t="s">
        <v>175</v>
      </c>
      <c r="D679" s="189" t="s">
        <v>1009</v>
      </c>
      <c r="E679" s="205">
        <v>200</v>
      </c>
      <c r="F679" s="211">
        <v>0.83520000000000005</v>
      </c>
      <c r="G679" s="80">
        <v>211</v>
      </c>
      <c r="H679" s="201">
        <v>0.92800000000000005</v>
      </c>
      <c r="I679" s="209"/>
      <c r="J679" s="212"/>
      <c r="K679" s="80">
        <v>210</v>
      </c>
      <c r="L679" s="201">
        <v>0.83520000000000005</v>
      </c>
      <c r="M679" s="10">
        <v>8</v>
      </c>
      <c r="N679" s="227">
        <v>0.18470220000000001</v>
      </c>
    </row>
    <row r="680" spans="1:14" x14ac:dyDescent="0.35">
      <c r="A680" s="11">
        <v>715</v>
      </c>
      <c r="B680" s="5" t="s">
        <v>316</v>
      </c>
      <c r="C680" s="5" t="s">
        <v>356</v>
      </c>
      <c r="D680" s="189" t="s">
        <v>1010</v>
      </c>
      <c r="E680" s="205">
        <v>200</v>
      </c>
      <c r="F680" s="211">
        <v>0.75239999999999996</v>
      </c>
      <c r="G680" s="80">
        <v>190</v>
      </c>
      <c r="H680" s="201">
        <v>0.83599999999999997</v>
      </c>
      <c r="I680" s="209"/>
      <c r="J680" s="212"/>
      <c r="K680" s="80">
        <v>187</v>
      </c>
      <c r="L680" s="201">
        <v>0.75239999999999996</v>
      </c>
      <c r="M680" s="10">
        <v>13</v>
      </c>
      <c r="N680" s="227">
        <v>0.495</v>
      </c>
    </row>
    <row r="681" spans="1:14" x14ac:dyDescent="0.35">
      <c r="A681" s="11">
        <v>716</v>
      </c>
      <c r="B681" s="5" t="s">
        <v>213</v>
      </c>
      <c r="C681" s="5" t="s">
        <v>356</v>
      </c>
      <c r="D681" s="189" t="s">
        <v>1011</v>
      </c>
      <c r="E681" s="205">
        <v>200</v>
      </c>
      <c r="F681" s="211">
        <v>0.72900000000000009</v>
      </c>
      <c r="G681" s="80">
        <v>184</v>
      </c>
      <c r="H681" s="201">
        <v>0.81</v>
      </c>
      <c r="I681" s="209"/>
      <c r="J681" s="212"/>
      <c r="K681" s="80">
        <v>181</v>
      </c>
      <c r="L681" s="201">
        <v>0.72900000000000009</v>
      </c>
      <c r="M681" s="10">
        <v>7</v>
      </c>
      <c r="N681" s="227">
        <v>0.26709339999999998</v>
      </c>
    </row>
    <row r="682" spans="1:14" x14ac:dyDescent="0.35">
      <c r="A682" s="11">
        <v>717</v>
      </c>
      <c r="B682" s="5" t="s">
        <v>174</v>
      </c>
      <c r="C682" s="5" t="s">
        <v>343</v>
      </c>
      <c r="D682" s="189" t="s">
        <v>1012</v>
      </c>
      <c r="E682" s="205">
        <v>200</v>
      </c>
      <c r="F682" s="211">
        <v>1.0728</v>
      </c>
      <c r="G682" s="80">
        <v>271</v>
      </c>
      <c r="H682" s="201">
        <v>1.1919999999999999</v>
      </c>
      <c r="I682" s="209"/>
      <c r="J682" s="212"/>
      <c r="K682" s="80">
        <v>287</v>
      </c>
      <c r="L682" s="201">
        <v>1.0728</v>
      </c>
      <c r="M682" s="10">
        <v>9</v>
      </c>
      <c r="N682" s="227">
        <v>0.1130405</v>
      </c>
    </row>
    <row r="683" spans="1:14" x14ac:dyDescent="0.35">
      <c r="A683" s="11">
        <v>718</v>
      </c>
      <c r="B683" s="5" t="s">
        <v>181</v>
      </c>
      <c r="C683" s="5" t="s">
        <v>343</v>
      </c>
      <c r="D683" s="189" t="s">
        <v>1013</v>
      </c>
      <c r="E683" s="205">
        <v>200</v>
      </c>
      <c r="F683" s="211">
        <v>0.95850000000000002</v>
      </c>
      <c r="G683" s="80">
        <v>242</v>
      </c>
      <c r="H683" s="201">
        <v>1.0649999999999999</v>
      </c>
      <c r="I683" s="209"/>
      <c r="J683" s="212"/>
      <c r="K683" s="80">
        <v>258</v>
      </c>
      <c r="L683" s="201">
        <v>0.95850000000000002</v>
      </c>
      <c r="M683" s="10">
        <v>15</v>
      </c>
      <c r="N683" s="227">
        <v>0.146536</v>
      </c>
    </row>
    <row r="684" spans="1:14" x14ac:dyDescent="0.35">
      <c r="A684" s="11">
        <v>719</v>
      </c>
      <c r="B684" s="5" t="s">
        <v>188</v>
      </c>
      <c r="C684" s="5" t="s">
        <v>343</v>
      </c>
      <c r="D684" s="189" t="s">
        <v>1014</v>
      </c>
      <c r="E684" s="205">
        <v>166</v>
      </c>
      <c r="F684" s="211">
        <v>0.38790000000000002</v>
      </c>
      <c r="G684" s="80">
        <v>98</v>
      </c>
      <c r="H684" s="201">
        <v>0.43099999999999999</v>
      </c>
      <c r="I684" s="209"/>
      <c r="J684" s="212"/>
      <c r="K684" s="80">
        <v>107</v>
      </c>
      <c r="L684" s="201">
        <v>0.38790000000000002</v>
      </c>
      <c r="M684" s="10">
        <v>6</v>
      </c>
      <c r="N684" s="227">
        <v>0.19239999999999999</v>
      </c>
    </row>
    <row r="685" spans="1:14" x14ac:dyDescent="0.35">
      <c r="A685" s="11">
        <v>720</v>
      </c>
      <c r="B685" s="5" t="s">
        <v>316</v>
      </c>
      <c r="C685" s="5" t="s">
        <v>356</v>
      </c>
      <c r="D685" s="189" t="s">
        <v>1015</v>
      </c>
      <c r="E685" s="205">
        <v>200</v>
      </c>
      <c r="F685" s="211">
        <v>1.3365</v>
      </c>
      <c r="G685" s="80">
        <v>273</v>
      </c>
      <c r="H685" s="201">
        <v>1.4850000000000001</v>
      </c>
      <c r="I685" s="209"/>
      <c r="J685" s="212"/>
      <c r="K685" s="80">
        <v>283</v>
      </c>
      <c r="L685" s="201">
        <v>1.3365</v>
      </c>
      <c r="M685" s="10">
        <v>23</v>
      </c>
      <c r="N685" s="227">
        <v>0.38460660000000002</v>
      </c>
    </row>
    <row r="686" spans="1:14" x14ac:dyDescent="0.35">
      <c r="A686" s="11">
        <v>721</v>
      </c>
      <c r="B686" s="5" t="s">
        <v>314</v>
      </c>
      <c r="C686" s="5" t="s">
        <v>340</v>
      </c>
      <c r="D686" s="189" t="s">
        <v>1016</v>
      </c>
      <c r="E686" s="205">
        <v>189</v>
      </c>
      <c r="F686" s="211">
        <v>1.6668000000000001</v>
      </c>
      <c r="G686" s="80">
        <v>131</v>
      </c>
      <c r="H686" s="201">
        <v>1.8520000000000001</v>
      </c>
      <c r="I686" s="209"/>
      <c r="J686" s="212"/>
      <c r="K686" s="80">
        <v>137</v>
      </c>
      <c r="L686" s="201">
        <v>1.6668000000000001</v>
      </c>
      <c r="M686" s="10">
        <v>5</v>
      </c>
      <c r="N686" s="227">
        <v>0.31441760000000002</v>
      </c>
    </row>
    <row r="687" spans="1:14" x14ac:dyDescent="0.35">
      <c r="A687" s="11">
        <v>722</v>
      </c>
      <c r="B687" s="5" t="s">
        <v>188</v>
      </c>
      <c r="C687" s="5" t="s">
        <v>343</v>
      </c>
      <c r="D687" s="189" t="s">
        <v>1017</v>
      </c>
      <c r="E687" s="205">
        <v>116</v>
      </c>
      <c r="F687" s="211">
        <v>0.12689999999999999</v>
      </c>
      <c r="G687" s="80">
        <v>32</v>
      </c>
      <c r="H687" s="201">
        <v>0.14099999999999999</v>
      </c>
      <c r="I687" s="209"/>
      <c r="J687" s="212"/>
      <c r="K687" s="80">
        <v>38</v>
      </c>
      <c r="L687" s="201">
        <v>0.12689999999999999</v>
      </c>
      <c r="M687" s="10">
        <v>2</v>
      </c>
      <c r="N687" s="227">
        <v>1.55E-2</v>
      </c>
    </row>
    <row r="688" spans="1:14" x14ac:dyDescent="0.35">
      <c r="A688" s="11">
        <v>723</v>
      </c>
      <c r="B688" s="5" t="s">
        <v>174</v>
      </c>
      <c r="C688" s="5" t="s">
        <v>343</v>
      </c>
      <c r="D688" s="189" t="s">
        <v>1018</v>
      </c>
      <c r="E688" s="205">
        <v>200</v>
      </c>
      <c r="F688" s="211">
        <v>0.57779999999999998</v>
      </c>
      <c r="G688" s="80">
        <v>146</v>
      </c>
      <c r="H688" s="201">
        <v>0.64200000000000002</v>
      </c>
      <c r="I688" s="209"/>
      <c r="J688" s="212"/>
      <c r="K688" s="80">
        <v>167</v>
      </c>
      <c r="L688" s="201">
        <v>0.57779999999999998</v>
      </c>
      <c r="M688" s="10">
        <v>9</v>
      </c>
      <c r="N688" s="227">
        <v>0.4065358</v>
      </c>
    </row>
    <row r="689" spans="1:14" x14ac:dyDescent="0.35">
      <c r="A689" s="11">
        <v>724</v>
      </c>
      <c r="B689" s="5" t="s">
        <v>188</v>
      </c>
      <c r="C689" s="5" t="s">
        <v>356</v>
      </c>
      <c r="D689" s="189" t="s">
        <v>1019</v>
      </c>
      <c r="E689" s="205">
        <v>200</v>
      </c>
      <c r="F689" s="211">
        <v>1.8801000000000001</v>
      </c>
      <c r="G689" s="80">
        <v>244</v>
      </c>
      <c r="H689" s="201">
        <v>2.089</v>
      </c>
      <c r="I689" s="209"/>
      <c r="J689" s="212"/>
      <c r="K689" s="80">
        <v>221</v>
      </c>
      <c r="L689" s="201">
        <v>1.8801000000000001</v>
      </c>
      <c r="M689" s="10">
        <v>7</v>
      </c>
      <c r="N689" s="227">
        <v>11.929000800000001</v>
      </c>
    </row>
    <row r="690" spans="1:14" x14ac:dyDescent="0.35">
      <c r="A690" s="11">
        <v>726</v>
      </c>
      <c r="B690" s="5" t="s">
        <v>311</v>
      </c>
      <c r="C690" s="5" t="s">
        <v>340</v>
      </c>
      <c r="D690" s="189" t="s">
        <v>1020</v>
      </c>
      <c r="E690" s="205">
        <v>200</v>
      </c>
      <c r="F690" s="211">
        <v>0.66959999999999997</v>
      </c>
      <c r="G690" s="80">
        <v>169</v>
      </c>
      <c r="H690" s="201">
        <v>0.74399999999999999</v>
      </c>
      <c r="I690" s="209"/>
      <c r="J690" s="212"/>
      <c r="K690" s="80">
        <v>170</v>
      </c>
      <c r="L690" s="201">
        <v>0.66959999999999997</v>
      </c>
      <c r="M690" s="10">
        <v>11</v>
      </c>
      <c r="N690" s="227">
        <v>0.19412099999999999</v>
      </c>
    </row>
    <row r="691" spans="1:14" x14ac:dyDescent="0.35">
      <c r="A691" s="11">
        <v>727</v>
      </c>
      <c r="B691" s="5" t="s">
        <v>222</v>
      </c>
      <c r="C691" s="5" t="s">
        <v>175</v>
      </c>
      <c r="D691" s="189" t="s">
        <v>1021</v>
      </c>
      <c r="E691" s="205">
        <v>195</v>
      </c>
      <c r="F691" s="211">
        <v>0.62549999999999994</v>
      </c>
      <c r="G691" s="80">
        <v>158</v>
      </c>
      <c r="H691" s="201">
        <v>0.69499999999999995</v>
      </c>
      <c r="I691" s="209"/>
      <c r="J691" s="212"/>
      <c r="K691" s="80">
        <v>176</v>
      </c>
      <c r="L691" s="201">
        <v>0.62549999999999994</v>
      </c>
      <c r="M691" s="10">
        <v>10</v>
      </c>
      <c r="N691" s="227">
        <v>0.27171279999999998</v>
      </c>
    </row>
    <row r="692" spans="1:14" x14ac:dyDescent="0.35">
      <c r="A692" s="11">
        <v>728</v>
      </c>
      <c r="B692" s="5" t="s">
        <v>184</v>
      </c>
      <c r="C692" s="5" t="s">
        <v>175</v>
      </c>
      <c r="D692" s="189" t="s">
        <v>211</v>
      </c>
      <c r="E692" s="205">
        <v>200</v>
      </c>
      <c r="F692" s="211">
        <v>0.93149999999999999</v>
      </c>
      <c r="G692" s="80">
        <v>228</v>
      </c>
      <c r="H692" s="201">
        <v>1.0349999999999999</v>
      </c>
      <c r="I692" s="209"/>
      <c r="J692" s="212"/>
      <c r="K692" s="80">
        <v>218</v>
      </c>
      <c r="L692" s="201">
        <v>0.93149999999999999</v>
      </c>
      <c r="M692" s="10">
        <v>14</v>
      </c>
      <c r="N692" s="227">
        <v>0.80268919999999999</v>
      </c>
    </row>
    <row r="693" spans="1:14" x14ac:dyDescent="0.35">
      <c r="A693" s="11">
        <v>729</v>
      </c>
      <c r="B693" s="5" t="s">
        <v>316</v>
      </c>
      <c r="C693" s="5" t="s">
        <v>356</v>
      </c>
      <c r="D693" s="189" t="s">
        <v>1022</v>
      </c>
      <c r="E693" s="205">
        <v>200</v>
      </c>
      <c r="F693" s="211">
        <v>0.78029999999999999</v>
      </c>
      <c r="G693" s="80">
        <v>197</v>
      </c>
      <c r="H693" s="201">
        <v>0.86699999999999999</v>
      </c>
      <c r="I693" s="209"/>
      <c r="J693" s="212"/>
      <c r="K693" s="80">
        <v>217</v>
      </c>
      <c r="L693" s="201">
        <v>0.78029999999999999</v>
      </c>
      <c r="M693" s="10">
        <v>21</v>
      </c>
      <c r="N693" s="227">
        <v>0.32630999999999999</v>
      </c>
    </row>
    <row r="694" spans="1:14" x14ac:dyDescent="0.35">
      <c r="A694" s="11">
        <v>730</v>
      </c>
      <c r="B694" s="5" t="s">
        <v>213</v>
      </c>
      <c r="C694" s="5" t="s">
        <v>356</v>
      </c>
      <c r="D694" s="189" t="s">
        <v>1023</v>
      </c>
      <c r="E694" s="205">
        <v>200</v>
      </c>
      <c r="F694" s="211">
        <v>0.96660000000000013</v>
      </c>
      <c r="G694" s="80">
        <v>244</v>
      </c>
      <c r="H694" s="201">
        <v>1.0740000000000001</v>
      </c>
      <c r="I694" s="209"/>
      <c r="J694" s="212"/>
      <c r="K694" s="80">
        <v>262</v>
      </c>
      <c r="L694" s="201">
        <v>0.96660000000000013</v>
      </c>
      <c r="M694" s="10">
        <v>23</v>
      </c>
      <c r="N694" s="227">
        <v>0.21940409999999999</v>
      </c>
    </row>
    <row r="695" spans="1:14" x14ac:dyDescent="0.35">
      <c r="A695" s="11">
        <v>731</v>
      </c>
      <c r="B695" s="5" t="s">
        <v>179</v>
      </c>
      <c r="C695" s="5" t="s">
        <v>175</v>
      </c>
      <c r="D695" s="189" t="s">
        <v>1024</v>
      </c>
      <c r="E695" s="205">
        <v>138</v>
      </c>
      <c r="F695" s="211">
        <v>0.2898</v>
      </c>
      <c r="G695" s="80">
        <v>59</v>
      </c>
      <c r="H695" s="201">
        <v>0.32200000000000001</v>
      </c>
      <c r="I695" s="209"/>
      <c r="J695" s="212"/>
      <c r="K695" s="80">
        <v>66</v>
      </c>
      <c r="L695" s="201">
        <v>0.2898</v>
      </c>
      <c r="M695" s="10">
        <v>7</v>
      </c>
      <c r="N695" s="227">
        <v>0.37319999999999998</v>
      </c>
    </row>
    <row r="696" spans="1:14" x14ac:dyDescent="0.35">
      <c r="A696" s="11">
        <v>732</v>
      </c>
      <c r="B696" s="5" t="s">
        <v>188</v>
      </c>
      <c r="C696" s="5" t="s">
        <v>356</v>
      </c>
      <c r="D696" s="189" t="s">
        <v>1025</v>
      </c>
      <c r="E696" s="205">
        <v>200</v>
      </c>
      <c r="F696" s="211">
        <v>3.1599000000000004</v>
      </c>
      <c r="G696" s="80">
        <v>798</v>
      </c>
      <c r="H696" s="201">
        <v>3.5110000000000001</v>
      </c>
      <c r="I696" s="209"/>
      <c r="J696" s="212"/>
      <c r="K696" s="80">
        <v>822</v>
      </c>
      <c r="L696" s="201">
        <v>3.1599000000000004</v>
      </c>
      <c r="M696" s="10">
        <v>43</v>
      </c>
      <c r="N696" s="227">
        <v>1.2399500000000001</v>
      </c>
    </row>
    <row r="697" spans="1:14" x14ac:dyDescent="0.35">
      <c r="A697" s="11">
        <v>733</v>
      </c>
      <c r="B697" s="5" t="s">
        <v>314</v>
      </c>
      <c r="C697" s="5" t="s">
        <v>340</v>
      </c>
      <c r="D697" s="189" t="s">
        <v>1026</v>
      </c>
      <c r="E697" s="205">
        <v>200</v>
      </c>
      <c r="F697" s="211">
        <v>0.64800000000000002</v>
      </c>
      <c r="G697" s="80">
        <v>137</v>
      </c>
      <c r="H697" s="201">
        <v>0.72</v>
      </c>
      <c r="I697" s="209"/>
      <c r="J697" s="212"/>
      <c r="K697" s="80">
        <v>141</v>
      </c>
      <c r="L697" s="201">
        <v>0.64800000000000002</v>
      </c>
      <c r="M697" s="10">
        <v>6</v>
      </c>
      <c r="N697" s="227">
        <v>0.35089999999999999</v>
      </c>
    </row>
    <row r="698" spans="1:14" x14ac:dyDescent="0.35">
      <c r="A698" s="11">
        <v>734</v>
      </c>
      <c r="B698" s="5" t="s">
        <v>179</v>
      </c>
      <c r="C698" s="5" t="s">
        <v>343</v>
      </c>
      <c r="D698" s="189" t="s">
        <v>1027</v>
      </c>
      <c r="E698" s="205">
        <v>175</v>
      </c>
      <c r="F698" s="211">
        <v>0.45180000000000003</v>
      </c>
      <c r="G698" s="80">
        <v>114</v>
      </c>
      <c r="H698" s="201">
        <v>0.502</v>
      </c>
      <c r="I698" s="209"/>
      <c r="J698" s="212"/>
      <c r="K698" s="80">
        <v>127</v>
      </c>
      <c r="L698" s="201">
        <v>0.45180000000000003</v>
      </c>
      <c r="M698" s="10">
        <v>8</v>
      </c>
      <c r="N698" s="227">
        <v>0.13995289999999999</v>
      </c>
    </row>
    <row r="699" spans="1:14" x14ac:dyDescent="0.35">
      <c r="A699" s="11">
        <v>735</v>
      </c>
      <c r="B699" s="5" t="s">
        <v>315</v>
      </c>
      <c r="C699" s="5" t="s">
        <v>356</v>
      </c>
      <c r="D699" s="189" t="s">
        <v>1028</v>
      </c>
      <c r="E699" s="205">
        <v>200</v>
      </c>
      <c r="F699" s="211">
        <v>0.59760000000000002</v>
      </c>
      <c r="G699" s="80">
        <v>151</v>
      </c>
      <c r="H699" s="201">
        <v>0.66400000000000003</v>
      </c>
      <c r="I699" s="209"/>
      <c r="J699" s="212"/>
      <c r="K699" s="80">
        <v>149</v>
      </c>
      <c r="L699" s="201">
        <v>0.59760000000000002</v>
      </c>
      <c r="M699" s="10">
        <v>9</v>
      </c>
      <c r="N699" s="227">
        <v>0.37080449999999998</v>
      </c>
    </row>
    <row r="700" spans="1:14" x14ac:dyDescent="0.35">
      <c r="A700" s="11">
        <v>736</v>
      </c>
      <c r="B700" s="5" t="s">
        <v>314</v>
      </c>
      <c r="C700" s="5" t="s">
        <v>340</v>
      </c>
      <c r="D700" s="189" t="s">
        <v>1029</v>
      </c>
      <c r="E700" s="205">
        <v>133</v>
      </c>
      <c r="F700" s="211">
        <v>1.3509</v>
      </c>
      <c r="G700" s="80">
        <v>45</v>
      </c>
      <c r="H700" s="201">
        <v>1.5009999999999999</v>
      </c>
      <c r="I700" s="209"/>
      <c r="J700" s="212"/>
      <c r="K700" s="80">
        <v>56</v>
      </c>
      <c r="L700" s="201">
        <v>1.3509</v>
      </c>
      <c r="M700" s="10">
        <v>1</v>
      </c>
      <c r="N700" s="227">
        <v>0.04</v>
      </c>
    </row>
    <row r="701" spans="1:14" x14ac:dyDescent="0.35">
      <c r="A701" s="11">
        <v>737</v>
      </c>
      <c r="B701" s="5" t="s">
        <v>222</v>
      </c>
      <c r="C701" s="5" t="s">
        <v>175</v>
      </c>
      <c r="D701" s="189" t="s">
        <v>1030</v>
      </c>
      <c r="E701" s="205">
        <v>161</v>
      </c>
      <c r="F701" s="211">
        <v>0.47160000000000002</v>
      </c>
      <c r="G701" s="80">
        <v>119</v>
      </c>
      <c r="H701" s="201">
        <v>0.52400000000000002</v>
      </c>
      <c r="I701" s="209"/>
      <c r="J701" s="212"/>
      <c r="K701" s="80">
        <v>143</v>
      </c>
      <c r="L701" s="201">
        <v>0.47160000000000002</v>
      </c>
      <c r="M701" s="10">
        <v>15</v>
      </c>
      <c r="N701" s="227">
        <v>0.95934799999999998</v>
      </c>
    </row>
    <row r="702" spans="1:14" x14ac:dyDescent="0.35">
      <c r="A702" s="11">
        <v>738</v>
      </c>
      <c r="B702" s="5" t="s">
        <v>222</v>
      </c>
      <c r="C702" s="5" t="s">
        <v>175</v>
      </c>
      <c r="D702" s="189" t="s">
        <v>1031</v>
      </c>
      <c r="E702" s="205">
        <v>120</v>
      </c>
      <c r="F702" s="211">
        <v>0.19800000000000001</v>
      </c>
      <c r="G702" s="80">
        <v>50</v>
      </c>
      <c r="H702" s="201">
        <v>0.22</v>
      </c>
      <c r="I702" s="209"/>
      <c r="J702" s="212"/>
      <c r="K702" s="80">
        <v>55</v>
      </c>
      <c r="L702" s="201">
        <v>0.19800000000000001</v>
      </c>
      <c r="M702" s="10">
        <v>2</v>
      </c>
      <c r="N702" s="227">
        <v>1.593E-2</v>
      </c>
    </row>
    <row r="703" spans="1:14" x14ac:dyDescent="0.35">
      <c r="A703" s="11">
        <v>739</v>
      </c>
      <c r="B703" s="5" t="s">
        <v>174</v>
      </c>
      <c r="C703" s="5" t="s">
        <v>175</v>
      </c>
      <c r="D703" s="189" t="s">
        <v>1032</v>
      </c>
      <c r="E703" s="205">
        <v>162</v>
      </c>
      <c r="F703" s="211">
        <v>0.47160000000000002</v>
      </c>
      <c r="G703" s="80">
        <v>119</v>
      </c>
      <c r="H703" s="201">
        <v>0.52400000000000002</v>
      </c>
      <c r="I703" s="209"/>
      <c r="J703" s="212"/>
      <c r="K703" s="80">
        <v>134</v>
      </c>
      <c r="L703" s="201">
        <v>0.47160000000000002</v>
      </c>
      <c r="M703" s="10">
        <v>4</v>
      </c>
      <c r="N703" s="227">
        <v>2.79043E-2</v>
      </c>
    </row>
    <row r="704" spans="1:14" x14ac:dyDescent="0.35">
      <c r="A704" s="11">
        <v>740</v>
      </c>
      <c r="B704" s="5" t="s">
        <v>190</v>
      </c>
      <c r="C704" s="5" t="s">
        <v>175</v>
      </c>
      <c r="D704" s="189" t="s">
        <v>227</v>
      </c>
      <c r="E704" s="205">
        <v>190</v>
      </c>
      <c r="F704" s="211">
        <v>0.62190000000000001</v>
      </c>
      <c r="G704" s="80">
        <v>157</v>
      </c>
      <c r="H704" s="201">
        <v>0.69099999999999995</v>
      </c>
      <c r="I704" s="209"/>
      <c r="J704" s="212"/>
      <c r="K704" s="80">
        <v>153</v>
      </c>
      <c r="L704" s="201">
        <v>0.62190000000000001</v>
      </c>
      <c r="M704" s="10">
        <v>9</v>
      </c>
      <c r="N704" s="227">
        <v>0.1641</v>
      </c>
    </row>
    <row r="705" spans="1:14" x14ac:dyDescent="0.35">
      <c r="A705" s="11">
        <v>741</v>
      </c>
      <c r="B705" s="5" t="s">
        <v>188</v>
      </c>
      <c r="C705" s="5" t="s">
        <v>356</v>
      </c>
      <c r="D705" s="189" t="s">
        <v>1033</v>
      </c>
      <c r="E705" s="205">
        <v>200</v>
      </c>
      <c r="F705" s="211">
        <v>2.2769999999999997</v>
      </c>
      <c r="G705" s="80">
        <v>575</v>
      </c>
      <c r="H705" s="201">
        <v>2.5299999999999998</v>
      </c>
      <c r="I705" s="209"/>
      <c r="J705" s="212"/>
      <c r="K705" s="80">
        <v>594</v>
      </c>
      <c r="L705" s="201">
        <v>2.2769999999999997</v>
      </c>
      <c r="M705" s="10">
        <v>41</v>
      </c>
      <c r="N705" s="227">
        <v>0.85924500000000004</v>
      </c>
    </row>
    <row r="706" spans="1:14" x14ac:dyDescent="0.35">
      <c r="A706" s="11">
        <v>742</v>
      </c>
      <c r="B706" s="5" t="s">
        <v>190</v>
      </c>
      <c r="C706" s="5" t="s">
        <v>175</v>
      </c>
      <c r="D706" s="189" t="s">
        <v>221</v>
      </c>
      <c r="E706" s="205">
        <v>200</v>
      </c>
      <c r="F706" s="211">
        <v>0.70469999999999999</v>
      </c>
      <c r="G706" s="80">
        <v>178</v>
      </c>
      <c r="H706" s="201">
        <v>0.78300000000000003</v>
      </c>
      <c r="I706" s="209"/>
      <c r="J706" s="212"/>
      <c r="K706" s="80">
        <v>204</v>
      </c>
      <c r="L706" s="201">
        <v>0.70469999999999999</v>
      </c>
      <c r="M706" s="10">
        <v>13</v>
      </c>
      <c r="N706" s="227">
        <v>0.47326000000000001</v>
      </c>
    </row>
    <row r="707" spans="1:14" x14ac:dyDescent="0.35">
      <c r="A707" s="11">
        <v>743</v>
      </c>
      <c r="B707" s="5" t="s">
        <v>174</v>
      </c>
      <c r="C707" s="5" t="s">
        <v>175</v>
      </c>
      <c r="D707" s="189" t="s">
        <v>1034</v>
      </c>
      <c r="E707" s="205">
        <v>190</v>
      </c>
      <c r="F707" s="211">
        <v>0.60570000000000002</v>
      </c>
      <c r="G707" s="80">
        <v>153</v>
      </c>
      <c r="H707" s="201">
        <v>0.67300000000000004</v>
      </c>
      <c r="I707" s="209"/>
      <c r="J707" s="212"/>
      <c r="K707" s="80">
        <v>155</v>
      </c>
      <c r="L707" s="201">
        <v>0.60570000000000002</v>
      </c>
      <c r="M707" s="10">
        <v>9</v>
      </c>
      <c r="N707" s="227">
        <v>9.5485E-2</v>
      </c>
    </row>
    <row r="708" spans="1:14" x14ac:dyDescent="0.35">
      <c r="A708" s="11">
        <v>744</v>
      </c>
      <c r="B708" s="5" t="s">
        <v>188</v>
      </c>
      <c r="C708" s="5" t="s">
        <v>175</v>
      </c>
      <c r="D708" s="189" t="s">
        <v>1035</v>
      </c>
      <c r="E708" s="205">
        <v>195</v>
      </c>
      <c r="F708" s="211">
        <v>0.47160000000000002</v>
      </c>
      <c r="G708" s="80">
        <v>119</v>
      </c>
      <c r="H708" s="201">
        <v>0.52400000000000002</v>
      </c>
      <c r="I708" s="209"/>
      <c r="J708" s="212"/>
      <c r="K708" s="80">
        <v>131</v>
      </c>
      <c r="L708" s="201">
        <v>0.47160000000000002</v>
      </c>
      <c r="M708" s="10">
        <v>10</v>
      </c>
      <c r="N708" s="227">
        <v>0.21510000000000001</v>
      </c>
    </row>
    <row r="709" spans="1:14" x14ac:dyDescent="0.35">
      <c r="A709" s="11">
        <v>745</v>
      </c>
      <c r="B709" s="5" t="s">
        <v>188</v>
      </c>
      <c r="C709" s="5" t="s">
        <v>356</v>
      </c>
      <c r="D709" s="189" t="s">
        <v>1036</v>
      </c>
      <c r="E709" s="205">
        <v>200</v>
      </c>
      <c r="F709" s="211">
        <v>1.4651999999999998</v>
      </c>
      <c r="G709" s="80">
        <v>370</v>
      </c>
      <c r="H709" s="201">
        <v>1.6279999999999999</v>
      </c>
      <c r="I709" s="209"/>
      <c r="J709" s="212"/>
      <c r="K709" s="80">
        <v>365</v>
      </c>
      <c r="L709" s="201">
        <v>1.4651999999999998</v>
      </c>
      <c r="M709" s="10">
        <v>25</v>
      </c>
      <c r="N709" s="227">
        <v>0.50368000000000002</v>
      </c>
    </row>
    <row r="710" spans="1:14" x14ac:dyDescent="0.35">
      <c r="A710" s="11">
        <v>746</v>
      </c>
      <c r="B710" s="5" t="s">
        <v>222</v>
      </c>
      <c r="C710" s="5" t="s">
        <v>175</v>
      </c>
      <c r="D710" s="189" t="s">
        <v>1037</v>
      </c>
      <c r="E710" s="205">
        <v>121</v>
      </c>
      <c r="F710" s="211">
        <v>0.18629999999999999</v>
      </c>
      <c r="G710" s="80">
        <v>47</v>
      </c>
      <c r="H710" s="201">
        <v>0.20699999999999999</v>
      </c>
      <c r="I710" s="209"/>
      <c r="J710" s="212"/>
      <c r="K710" s="80">
        <v>55</v>
      </c>
      <c r="L710" s="201">
        <v>0.18629999999999999</v>
      </c>
      <c r="M710" s="10">
        <v>2</v>
      </c>
      <c r="N710" s="227">
        <v>2.555E-2</v>
      </c>
    </row>
    <row r="711" spans="1:14" x14ac:dyDescent="0.35">
      <c r="A711" s="11">
        <v>747</v>
      </c>
      <c r="B711" s="5" t="s">
        <v>315</v>
      </c>
      <c r="C711" s="5" t="s">
        <v>356</v>
      </c>
      <c r="D711" s="189" t="s">
        <v>1038</v>
      </c>
      <c r="E711" s="205">
        <v>123</v>
      </c>
      <c r="F711" s="211">
        <v>0.83340000000000003</v>
      </c>
      <c r="G711" s="80">
        <v>42</v>
      </c>
      <c r="H711" s="201">
        <v>0.92600000000000005</v>
      </c>
      <c r="I711" s="209"/>
      <c r="J711" s="212"/>
      <c r="K711" s="80">
        <v>48</v>
      </c>
      <c r="L711" s="201">
        <v>0.83340000000000003</v>
      </c>
      <c r="M711" s="10">
        <v>1</v>
      </c>
      <c r="N711" s="227">
        <v>2.0000000000000001E-4</v>
      </c>
    </row>
    <row r="712" spans="1:14" x14ac:dyDescent="0.35">
      <c r="A712" s="11">
        <v>748</v>
      </c>
      <c r="B712" s="5" t="s">
        <v>188</v>
      </c>
      <c r="C712" s="5" t="s">
        <v>343</v>
      </c>
      <c r="D712" s="189" t="s">
        <v>1039</v>
      </c>
      <c r="E712" s="205">
        <v>164</v>
      </c>
      <c r="F712" s="211">
        <v>0.32850000000000001</v>
      </c>
      <c r="G712" s="80">
        <v>83</v>
      </c>
      <c r="H712" s="201">
        <v>0.36499999999999999</v>
      </c>
      <c r="I712" s="209"/>
      <c r="J712" s="212"/>
      <c r="K712" s="80">
        <v>90</v>
      </c>
      <c r="L712" s="201">
        <v>0.32850000000000001</v>
      </c>
      <c r="M712" s="10">
        <v>4</v>
      </c>
      <c r="N712" s="227">
        <v>0.18099999999999999</v>
      </c>
    </row>
    <row r="713" spans="1:14" x14ac:dyDescent="0.35">
      <c r="A713" s="11">
        <v>749</v>
      </c>
      <c r="B713" s="5" t="s">
        <v>188</v>
      </c>
      <c r="C713" s="5" t="s">
        <v>356</v>
      </c>
      <c r="D713" s="189" t="s">
        <v>1040</v>
      </c>
      <c r="E713" s="205">
        <v>200</v>
      </c>
      <c r="F713" s="211">
        <v>1.0971000000000002</v>
      </c>
      <c r="G713" s="80">
        <v>277</v>
      </c>
      <c r="H713" s="201">
        <v>1.2190000000000001</v>
      </c>
      <c r="I713" s="209"/>
      <c r="J713" s="212"/>
      <c r="K713" s="80">
        <v>293</v>
      </c>
      <c r="L713" s="201">
        <v>1.0971000000000002</v>
      </c>
      <c r="M713" s="10">
        <v>26</v>
      </c>
      <c r="N713" s="227">
        <v>1.2451793</v>
      </c>
    </row>
    <row r="714" spans="1:14" x14ac:dyDescent="0.35">
      <c r="A714" s="11">
        <v>750</v>
      </c>
      <c r="B714" s="5" t="s">
        <v>314</v>
      </c>
      <c r="C714" s="5" t="s">
        <v>356</v>
      </c>
      <c r="D714" s="189" t="s">
        <v>1041</v>
      </c>
      <c r="E714" s="205">
        <v>130</v>
      </c>
      <c r="F714" s="211">
        <v>0.18629999999999999</v>
      </c>
      <c r="G714" s="80">
        <v>47</v>
      </c>
      <c r="H714" s="201">
        <v>0.20699999999999999</v>
      </c>
      <c r="I714" s="209"/>
      <c r="J714" s="212"/>
      <c r="K714" s="80">
        <v>57</v>
      </c>
      <c r="L714" s="201">
        <v>0.18629999999999999</v>
      </c>
      <c r="M714" s="10">
        <v>2</v>
      </c>
      <c r="N714" s="227">
        <v>1.2099999999999999E-3</v>
      </c>
    </row>
    <row r="715" spans="1:14" x14ac:dyDescent="0.35">
      <c r="A715" s="11">
        <v>751</v>
      </c>
      <c r="B715" s="5" t="s">
        <v>222</v>
      </c>
      <c r="C715" s="5" t="s">
        <v>175</v>
      </c>
      <c r="D715" s="189" t="s">
        <v>233</v>
      </c>
      <c r="E715" s="205">
        <v>161</v>
      </c>
      <c r="F715" s="211">
        <v>0.45180000000000003</v>
      </c>
      <c r="G715" s="80">
        <v>114</v>
      </c>
      <c r="H715" s="201">
        <v>0.502</v>
      </c>
      <c r="I715" s="209"/>
      <c r="J715" s="212"/>
      <c r="K715" s="80">
        <v>144</v>
      </c>
      <c r="L715" s="201">
        <v>0.45180000000000003</v>
      </c>
      <c r="M715" s="10">
        <v>8</v>
      </c>
      <c r="N715" s="227">
        <v>0.18575</v>
      </c>
    </row>
    <row r="716" spans="1:14" x14ac:dyDescent="0.35">
      <c r="A716" s="11">
        <v>752</v>
      </c>
      <c r="B716" s="5" t="s">
        <v>188</v>
      </c>
      <c r="C716" s="5" t="s">
        <v>175</v>
      </c>
      <c r="D716" s="189" t="s">
        <v>193</v>
      </c>
      <c r="E716" s="205">
        <v>200</v>
      </c>
      <c r="F716" s="211">
        <v>1.1367</v>
      </c>
      <c r="G716" s="80">
        <v>287</v>
      </c>
      <c r="H716" s="201">
        <v>1.2629999999999999</v>
      </c>
      <c r="I716" s="209"/>
      <c r="J716" s="212"/>
      <c r="K716" s="80">
        <v>284</v>
      </c>
      <c r="L716" s="201">
        <v>1.1367</v>
      </c>
      <c r="M716" s="10">
        <v>10</v>
      </c>
      <c r="N716" s="227">
        <v>0.55735000000000001</v>
      </c>
    </row>
    <row r="717" spans="1:14" x14ac:dyDescent="0.35">
      <c r="A717" s="11">
        <v>753</v>
      </c>
      <c r="B717" s="5" t="s">
        <v>179</v>
      </c>
      <c r="C717" s="5" t="s">
        <v>175</v>
      </c>
      <c r="D717" s="189" t="s">
        <v>207</v>
      </c>
      <c r="E717" s="205">
        <v>200</v>
      </c>
      <c r="F717" s="211">
        <v>0.89100000000000001</v>
      </c>
      <c r="G717" s="80">
        <v>225</v>
      </c>
      <c r="H717" s="201">
        <v>0.99</v>
      </c>
      <c r="I717" s="209"/>
      <c r="J717" s="212"/>
      <c r="K717" s="80">
        <v>235</v>
      </c>
      <c r="L717" s="201">
        <v>0.89100000000000001</v>
      </c>
      <c r="M717" s="10">
        <v>12</v>
      </c>
      <c r="N717" s="227">
        <v>0.27844999999999998</v>
      </c>
    </row>
    <row r="718" spans="1:14" x14ac:dyDescent="0.35">
      <c r="A718" s="11">
        <v>754</v>
      </c>
      <c r="B718" s="5" t="s">
        <v>190</v>
      </c>
      <c r="C718" s="5" t="s">
        <v>175</v>
      </c>
      <c r="D718" s="189" t="s">
        <v>1042</v>
      </c>
      <c r="E718" s="205">
        <v>200</v>
      </c>
      <c r="F718" s="211">
        <v>1.1844000000000001</v>
      </c>
      <c r="G718" s="80">
        <v>299</v>
      </c>
      <c r="H718" s="201">
        <v>1.3160000000000001</v>
      </c>
      <c r="I718" s="209"/>
      <c r="J718" s="212"/>
      <c r="K718" s="80">
        <v>315</v>
      </c>
      <c r="L718" s="201">
        <v>1.1844000000000001</v>
      </c>
      <c r="M718" s="10">
        <v>15</v>
      </c>
      <c r="N718" s="227">
        <v>0.72153140000000004</v>
      </c>
    </row>
    <row r="719" spans="1:14" x14ac:dyDescent="0.35">
      <c r="A719" s="11">
        <v>755</v>
      </c>
      <c r="B719" s="5" t="s">
        <v>174</v>
      </c>
      <c r="C719" s="5" t="s">
        <v>343</v>
      </c>
      <c r="D719" s="189" t="s">
        <v>1043</v>
      </c>
      <c r="E719" s="205">
        <v>200</v>
      </c>
      <c r="F719" s="211">
        <v>1.0098</v>
      </c>
      <c r="G719" s="80">
        <v>255</v>
      </c>
      <c r="H719" s="201">
        <v>1.1220000000000001</v>
      </c>
      <c r="I719" s="209"/>
      <c r="J719" s="212"/>
      <c r="K719" s="80">
        <v>273</v>
      </c>
      <c r="L719" s="201">
        <v>1.0098</v>
      </c>
      <c r="M719" s="10">
        <v>12</v>
      </c>
      <c r="N719" s="227">
        <v>0.29203410000000002</v>
      </c>
    </row>
    <row r="720" spans="1:14" x14ac:dyDescent="0.35">
      <c r="A720" s="11">
        <v>756</v>
      </c>
      <c r="B720" s="5" t="s">
        <v>190</v>
      </c>
      <c r="C720" s="5" t="s">
        <v>356</v>
      </c>
      <c r="D720" s="189" t="s">
        <v>1044</v>
      </c>
      <c r="E720" s="205">
        <v>200</v>
      </c>
      <c r="F720" s="211">
        <v>1.5183</v>
      </c>
      <c r="G720" s="80">
        <v>366</v>
      </c>
      <c r="H720" s="201">
        <v>1.6870000000000001</v>
      </c>
      <c r="I720" s="209"/>
      <c r="J720" s="212"/>
      <c r="K720" s="80">
        <v>355</v>
      </c>
      <c r="L720" s="201">
        <v>1.5183</v>
      </c>
      <c r="M720" s="10">
        <v>15</v>
      </c>
      <c r="N720" s="227">
        <v>0.50044659999999996</v>
      </c>
    </row>
    <row r="721" spans="1:14" x14ac:dyDescent="0.35">
      <c r="A721" s="11">
        <v>757</v>
      </c>
      <c r="B721" s="5" t="s">
        <v>190</v>
      </c>
      <c r="C721" s="5" t="s">
        <v>356</v>
      </c>
      <c r="D721" s="189" t="s">
        <v>1045</v>
      </c>
      <c r="E721" s="205">
        <v>200</v>
      </c>
      <c r="F721" s="211">
        <v>2.4750000000000001</v>
      </c>
      <c r="G721" s="80">
        <v>625</v>
      </c>
      <c r="H721" s="201">
        <v>2.75</v>
      </c>
      <c r="I721" s="209"/>
      <c r="J721" s="212"/>
      <c r="K721" s="80">
        <v>638</v>
      </c>
      <c r="L721" s="201">
        <v>2.4750000000000001</v>
      </c>
      <c r="M721" s="10">
        <v>46</v>
      </c>
      <c r="N721" s="227">
        <v>1.0411349999999999</v>
      </c>
    </row>
    <row r="722" spans="1:14" x14ac:dyDescent="0.35">
      <c r="A722" s="11">
        <v>758</v>
      </c>
      <c r="B722" s="5" t="s">
        <v>179</v>
      </c>
      <c r="C722" s="5" t="s">
        <v>356</v>
      </c>
      <c r="D722" s="189" t="s">
        <v>1046</v>
      </c>
      <c r="E722" s="205">
        <v>200</v>
      </c>
      <c r="F722" s="211">
        <v>1.1160000000000001</v>
      </c>
      <c r="G722" s="80">
        <v>195</v>
      </c>
      <c r="H722" s="201">
        <v>1.24</v>
      </c>
      <c r="I722" s="209"/>
      <c r="J722" s="212"/>
      <c r="K722" s="80">
        <v>192</v>
      </c>
      <c r="L722" s="201">
        <v>1.1160000000000001</v>
      </c>
      <c r="M722" s="10">
        <v>15</v>
      </c>
      <c r="N722" s="227">
        <v>0.2198</v>
      </c>
    </row>
    <row r="723" spans="1:14" x14ac:dyDescent="0.35">
      <c r="A723" s="11">
        <v>759</v>
      </c>
      <c r="B723" s="5" t="s">
        <v>190</v>
      </c>
      <c r="C723" s="5" t="s">
        <v>175</v>
      </c>
      <c r="D723" s="189" t="s">
        <v>1047</v>
      </c>
      <c r="E723" s="205">
        <v>200</v>
      </c>
      <c r="F723" s="211">
        <v>1.1600999999999999</v>
      </c>
      <c r="G723" s="80">
        <v>293</v>
      </c>
      <c r="H723" s="201">
        <v>1.2889999999999999</v>
      </c>
      <c r="I723" s="209"/>
      <c r="J723" s="212"/>
      <c r="K723" s="80">
        <v>307</v>
      </c>
      <c r="L723" s="201">
        <v>1.1600999999999999</v>
      </c>
      <c r="M723" s="10">
        <v>12</v>
      </c>
      <c r="N723" s="227">
        <v>0.55204330000000001</v>
      </c>
    </row>
    <row r="724" spans="1:14" x14ac:dyDescent="0.35">
      <c r="A724" s="11">
        <v>760</v>
      </c>
      <c r="B724" s="5" t="s">
        <v>314</v>
      </c>
      <c r="C724" s="5" t="s">
        <v>356</v>
      </c>
      <c r="D724" s="189" t="s">
        <v>1048</v>
      </c>
      <c r="E724" s="205">
        <v>200</v>
      </c>
      <c r="F724" s="211">
        <v>1.3778999999999999</v>
      </c>
      <c r="G724" s="80">
        <v>348</v>
      </c>
      <c r="H724" s="201">
        <v>1.5309999999999999</v>
      </c>
      <c r="I724" s="209"/>
      <c r="J724" s="212"/>
      <c r="K724" s="80">
        <v>394</v>
      </c>
      <c r="L724" s="201">
        <v>1.3778999999999999</v>
      </c>
      <c r="M724" s="10">
        <v>17</v>
      </c>
      <c r="N724" s="227">
        <v>0.29526000000000002</v>
      </c>
    </row>
    <row r="725" spans="1:14" x14ac:dyDescent="0.35">
      <c r="A725" s="11">
        <v>761</v>
      </c>
      <c r="B725" s="5" t="s">
        <v>213</v>
      </c>
      <c r="C725" s="5" t="s">
        <v>356</v>
      </c>
      <c r="D725" s="189" t="s">
        <v>1049</v>
      </c>
      <c r="E725" s="205">
        <v>174</v>
      </c>
      <c r="F725" s="211">
        <v>0.41220000000000001</v>
      </c>
      <c r="G725" s="80">
        <v>104</v>
      </c>
      <c r="H725" s="201">
        <v>0.45800000000000002</v>
      </c>
      <c r="I725" s="209"/>
      <c r="J725" s="212"/>
      <c r="K725" s="80">
        <v>106</v>
      </c>
      <c r="L725" s="201">
        <v>0.41220000000000001</v>
      </c>
      <c r="M725" s="10">
        <v>11</v>
      </c>
      <c r="N725" s="227">
        <v>0.12570000000000001</v>
      </c>
    </row>
    <row r="726" spans="1:14" x14ac:dyDescent="0.35">
      <c r="A726" s="11">
        <v>762</v>
      </c>
      <c r="B726" s="5" t="s">
        <v>188</v>
      </c>
      <c r="C726" s="5" t="s">
        <v>175</v>
      </c>
      <c r="D726" s="189" t="s">
        <v>1050</v>
      </c>
      <c r="E726" s="205">
        <v>200</v>
      </c>
      <c r="F726" s="211">
        <v>2.5029000000000003</v>
      </c>
      <c r="G726" s="80">
        <v>632</v>
      </c>
      <c r="H726" s="201">
        <v>2.7810000000000001</v>
      </c>
      <c r="I726" s="209"/>
      <c r="J726" s="212"/>
      <c r="K726" s="80">
        <v>640</v>
      </c>
      <c r="L726" s="201">
        <v>2.5029000000000003</v>
      </c>
      <c r="M726" s="10">
        <v>37</v>
      </c>
      <c r="N726" s="227">
        <v>0.92951059999999996</v>
      </c>
    </row>
    <row r="727" spans="1:14" x14ac:dyDescent="0.35">
      <c r="A727" s="11">
        <v>763</v>
      </c>
      <c r="B727" s="5" t="s">
        <v>179</v>
      </c>
      <c r="C727" s="5" t="s">
        <v>175</v>
      </c>
      <c r="D727" s="189" t="s">
        <v>1051</v>
      </c>
      <c r="E727" s="205">
        <v>158</v>
      </c>
      <c r="F727" s="211">
        <v>0.30060000000000003</v>
      </c>
      <c r="G727" s="80">
        <v>76</v>
      </c>
      <c r="H727" s="201">
        <v>0.33400000000000002</v>
      </c>
      <c r="I727" s="209"/>
      <c r="J727" s="212"/>
      <c r="K727" s="80">
        <v>84</v>
      </c>
      <c r="L727" s="201">
        <v>0.30060000000000003</v>
      </c>
      <c r="M727" s="10">
        <v>2</v>
      </c>
      <c r="N727" s="227">
        <v>8.9499999999999996E-2</v>
      </c>
    </row>
    <row r="728" spans="1:14" x14ac:dyDescent="0.35">
      <c r="A728" s="11">
        <v>764</v>
      </c>
      <c r="B728" s="5" t="s">
        <v>213</v>
      </c>
      <c r="C728" s="5" t="s">
        <v>356</v>
      </c>
      <c r="D728" s="189" t="s">
        <v>1052</v>
      </c>
      <c r="E728" s="205">
        <v>200</v>
      </c>
      <c r="F728" s="211">
        <v>1.1718000000000002</v>
      </c>
      <c r="G728" s="80">
        <v>199</v>
      </c>
      <c r="H728" s="201">
        <v>1.302</v>
      </c>
      <c r="I728" s="209"/>
      <c r="J728" s="212"/>
      <c r="K728" s="80">
        <v>200</v>
      </c>
      <c r="L728" s="201">
        <v>1.1718000000000002</v>
      </c>
      <c r="M728" s="10">
        <v>17</v>
      </c>
      <c r="N728" s="227">
        <v>9.5659999999999995E-2</v>
      </c>
    </row>
    <row r="729" spans="1:14" x14ac:dyDescent="0.35">
      <c r="A729" s="11">
        <v>765</v>
      </c>
      <c r="B729" s="5" t="s">
        <v>314</v>
      </c>
      <c r="C729" s="5" t="s">
        <v>356</v>
      </c>
      <c r="D729" s="189" t="s">
        <v>1053</v>
      </c>
      <c r="E729" s="205">
        <v>177</v>
      </c>
      <c r="F729" s="211">
        <v>0.52290000000000003</v>
      </c>
      <c r="G729" s="80">
        <v>132</v>
      </c>
      <c r="H729" s="201">
        <v>0.58099999999999996</v>
      </c>
      <c r="I729" s="209"/>
      <c r="J729" s="212"/>
      <c r="K729" s="80">
        <v>137</v>
      </c>
      <c r="L729" s="201">
        <v>0.52290000000000003</v>
      </c>
      <c r="M729" s="10">
        <v>15</v>
      </c>
      <c r="N729" s="227">
        <v>0.75460890000000003</v>
      </c>
    </row>
    <row r="730" spans="1:14" x14ac:dyDescent="0.35">
      <c r="A730" s="11">
        <v>766</v>
      </c>
      <c r="B730" s="5" t="s">
        <v>213</v>
      </c>
      <c r="C730" s="5" t="s">
        <v>356</v>
      </c>
      <c r="D730" s="189" t="s">
        <v>1054</v>
      </c>
      <c r="E730" s="205">
        <v>199</v>
      </c>
      <c r="F730" s="211">
        <v>0.79380000000000006</v>
      </c>
      <c r="G730" s="80">
        <v>172</v>
      </c>
      <c r="H730" s="201">
        <v>0.88200000000000001</v>
      </c>
      <c r="I730" s="209"/>
      <c r="J730" s="212"/>
      <c r="K730" s="80">
        <v>185</v>
      </c>
      <c r="L730" s="201">
        <v>0.79380000000000006</v>
      </c>
      <c r="M730" s="10">
        <v>14</v>
      </c>
      <c r="N730" s="227">
        <v>0.13109999999999999</v>
      </c>
    </row>
    <row r="731" spans="1:14" x14ac:dyDescent="0.35">
      <c r="A731" s="11">
        <v>767</v>
      </c>
      <c r="B731" s="5" t="s">
        <v>190</v>
      </c>
      <c r="C731" s="5" t="s">
        <v>175</v>
      </c>
      <c r="D731" s="189" t="s">
        <v>1055</v>
      </c>
      <c r="E731" s="205">
        <v>200</v>
      </c>
      <c r="F731" s="211">
        <v>1.6596000000000002</v>
      </c>
      <c r="G731" s="80">
        <v>419</v>
      </c>
      <c r="H731" s="201">
        <v>1.8440000000000001</v>
      </c>
      <c r="I731" s="209"/>
      <c r="J731" s="212"/>
      <c r="K731" s="80">
        <v>448</v>
      </c>
      <c r="L731" s="201">
        <v>1.6596000000000002</v>
      </c>
      <c r="M731" s="10">
        <v>27</v>
      </c>
      <c r="N731" s="227">
        <v>1.4898747000000001</v>
      </c>
    </row>
    <row r="732" spans="1:14" x14ac:dyDescent="0.35">
      <c r="A732" s="11">
        <v>768</v>
      </c>
      <c r="B732" s="5" t="s">
        <v>190</v>
      </c>
      <c r="C732" s="5" t="s">
        <v>356</v>
      </c>
      <c r="D732" s="189" t="s">
        <v>1056</v>
      </c>
      <c r="E732" s="205">
        <v>196</v>
      </c>
      <c r="F732" s="211">
        <v>1.1088</v>
      </c>
      <c r="G732" s="80">
        <v>144</v>
      </c>
      <c r="H732" s="201">
        <v>1.232</v>
      </c>
      <c r="I732" s="209"/>
      <c r="J732" s="212"/>
      <c r="K732" s="80">
        <v>153</v>
      </c>
      <c r="L732" s="201">
        <v>1.1088</v>
      </c>
      <c r="M732" s="10">
        <v>15</v>
      </c>
      <c r="N732" s="227">
        <v>31.543532500000001</v>
      </c>
    </row>
    <row r="733" spans="1:14" x14ac:dyDescent="0.35">
      <c r="A733" s="11">
        <v>769</v>
      </c>
      <c r="B733" s="5" t="s">
        <v>190</v>
      </c>
      <c r="C733" s="5" t="s">
        <v>356</v>
      </c>
      <c r="D733" s="189" t="s">
        <v>1057</v>
      </c>
      <c r="E733" s="205">
        <v>200</v>
      </c>
      <c r="F733" s="211">
        <v>1.2276</v>
      </c>
      <c r="G733" s="80">
        <v>310</v>
      </c>
      <c r="H733" s="201">
        <v>1.3640000000000001</v>
      </c>
      <c r="I733" s="209"/>
      <c r="J733" s="212"/>
      <c r="K733" s="80">
        <v>307</v>
      </c>
      <c r="L733" s="201">
        <v>1.2276</v>
      </c>
      <c r="M733" s="10">
        <v>23</v>
      </c>
      <c r="N733" s="227">
        <v>1.8578938</v>
      </c>
    </row>
    <row r="734" spans="1:14" x14ac:dyDescent="0.35">
      <c r="A734" s="11">
        <v>770</v>
      </c>
      <c r="B734" s="5" t="s">
        <v>316</v>
      </c>
      <c r="C734" s="5" t="s">
        <v>340</v>
      </c>
      <c r="D734" s="189" t="s">
        <v>1058</v>
      </c>
      <c r="E734" s="205">
        <v>200</v>
      </c>
      <c r="F734" s="211">
        <v>1.0809000000000002</v>
      </c>
      <c r="G734" s="80">
        <v>273</v>
      </c>
      <c r="H734" s="201">
        <v>1.2010000000000001</v>
      </c>
      <c r="I734" s="209"/>
      <c r="J734" s="212"/>
      <c r="K734" s="80">
        <v>285</v>
      </c>
      <c r="L734" s="201">
        <v>1.0809000000000002</v>
      </c>
      <c r="M734" s="10">
        <v>17</v>
      </c>
      <c r="N734" s="227">
        <v>0.38869120000000001</v>
      </c>
    </row>
    <row r="735" spans="1:14" x14ac:dyDescent="0.35">
      <c r="A735" s="11">
        <v>771</v>
      </c>
      <c r="B735" s="5" t="s">
        <v>213</v>
      </c>
      <c r="C735" s="5" t="s">
        <v>356</v>
      </c>
      <c r="D735" s="189" t="s">
        <v>1059</v>
      </c>
      <c r="E735" s="205">
        <v>187</v>
      </c>
      <c r="F735" s="211">
        <v>0.51839999999999997</v>
      </c>
      <c r="G735" s="80">
        <v>131</v>
      </c>
      <c r="H735" s="201">
        <v>0.57599999999999996</v>
      </c>
      <c r="I735" s="209"/>
      <c r="J735" s="212"/>
      <c r="K735" s="80">
        <v>135</v>
      </c>
      <c r="L735" s="201">
        <v>0.51839999999999997</v>
      </c>
      <c r="M735" s="10">
        <v>6</v>
      </c>
      <c r="N735" s="227">
        <v>0.28854999999999997</v>
      </c>
    </row>
    <row r="736" spans="1:14" x14ac:dyDescent="0.35">
      <c r="A736" s="11">
        <v>772</v>
      </c>
      <c r="B736" s="5" t="s">
        <v>222</v>
      </c>
      <c r="C736" s="5" t="s">
        <v>175</v>
      </c>
      <c r="D736" s="189" t="s">
        <v>230</v>
      </c>
      <c r="E736" s="205">
        <v>165</v>
      </c>
      <c r="F736" s="211">
        <v>0.45180000000000003</v>
      </c>
      <c r="G736" s="80">
        <v>114</v>
      </c>
      <c r="H736" s="201">
        <v>0.502</v>
      </c>
      <c r="I736" s="209"/>
      <c r="J736" s="212"/>
      <c r="K736" s="80">
        <v>130</v>
      </c>
      <c r="L736" s="201">
        <v>0.45180000000000003</v>
      </c>
      <c r="M736" s="10">
        <v>9</v>
      </c>
      <c r="N736" s="227">
        <v>8.6510000000000004E-2</v>
      </c>
    </row>
    <row r="737" spans="1:14" x14ac:dyDescent="0.35">
      <c r="A737" s="11">
        <v>773</v>
      </c>
      <c r="B737" s="5" t="s">
        <v>314</v>
      </c>
      <c r="C737" s="5" t="s">
        <v>175</v>
      </c>
      <c r="D737" s="189" t="s">
        <v>1060</v>
      </c>
      <c r="E737" s="205">
        <v>138</v>
      </c>
      <c r="F737" s="211">
        <v>0.26100000000000001</v>
      </c>
      <c r="G737" s="80">
        <v>66</v>
      </c>
      <c r="H737" s="201">
        <v>0.28999999999999998</v>
      </c>
      <c r="I737" s="209"/>
      <c r="J737" s="212"/>
      <c r="K737" s="80">
        <v>69</v>
      </c>
      <c r="L737" s="201">
        <v>0.26100000000000001</v>
      </c>
      <c r="M737" s="10">
        <v>1</v>
      </c>
      <c r="N737" s="227">
        <v>1.00316E-2</v>
      </c>
    </row>
    <row r="738" spans="1:14" x14ac:dyDescent="0.35">
      <c r="A738" s="11">
        <v>774</v>
      </c>
      <c r="B738" s="5" t="s">
        <v>184</v>
      </c>
      <c r="C738" s="5" t="s">
        <v>343</v>
      </c>
      <c r="D738" s="189" t="s">
        <v>1061</v>
      </c>
      <c r="E738" s="205">
        <v>167</v>
      </c>
      <c r="F738" s="211">
        <v>0.38429999999999997</v>
      </c>
      <c r="G738" s="80">
        <v>97</v>
      </c>
      <c r="H738" s="201">
        <v>0.42699999999999999</v>
      </c>
      <c r="I738" s="209"/>
      <c r="J738" s="212"/>
      <c r="K738" s="80">
        <v>102</v>
      </c>
      <c r="L738" s="201">
        <v>0.38429999999999997</v>
      </c>
      <c r="M738" s="10">
        <v>7</v>
      </c>
      <c r="N738" s="227">
        <v>3.6845799999999998E-2</v>
      </c>
    </row>
    <row r="739" spans="1:14" x14ac:dyDescent="0.35">
      <c r="A739" s="11">
        <v>775</v>
      </c>
      <c r="B739" s="5" t="s">
        <v>179</v>
      </c>
      <c r="C739" s="5" t="s">
        <v>356</v>
      </c>
      <c r="D739" s="189" t="s">
        <v>1062</v>
      </c>
      <c r="E739" s="205">
        <v>162</v>
      </c>
      <c r="F739" s="211">
        <v>0.3402</v>
      </c>
      <c r="G739" s="80">
        <v>86</v>
      </c>
      <c r="H739" s="201">
        <v>0.378</v>
      </c>
      <c r="I739" s="209"/>
      <c r="J739" s="212"/>
      <c r="K739" s="80">
        <v>94</v>
      </c>
      <c r="L739" s="201">
        <v>0.3402</v>
      </c>
      <c r="M739" s="10">
        <v>8</v>
      </c>
      <c r="N739" s="227">
        <v>4.4479600000000001E-2</v>
      </c>
    </row>
    <row r="740" spans="1:14" x14ac:dyDescent="0.35">
      <c r="A740" s="11">
        <v>776</v>
      </c>
      <c r="B740" s="5" t="s">
        <v>179</v>
      </c>
      <c r="C740" s="5" t="s">
        <v>175</v>
      </c>
      <c r="D740" s="189" t="s">
        <v>1063</v>
      </c>
      <c r="E740" s="205">
        <v>137</v>
      </c>
      <c r="F740" s="211">
        <v>0.29970000000000002</v>
      </c>
      <c r="G740" s="80">
        <v>64</v>
      </c>
      <c r="H740" s="201">
        <v>0.33300000000000002</v>
      </c>
      <c r="I740" s="209"/>
      <c r="J740" s="212"/>
      <c r="K740" s="80">
        <v>62</v>
      </c>
      <c r="L740" s="201">
        <v>0.29970000000000002</v>
      </c>
      <c r="M740" s="10">
        <v>4</v>
      </c>
      <c r="N740" s="227">
        <v>8.8900000000000007E-2</v>
      </c>
    </row>
    <row r="741" spans="1:14" x14ac:dyDescent="0.35">
      <c r="A741" s="11">
        <v>777</v>
      </c>
      <c r="B741" s="5" t="s">
        <v>213</v>
      </c>
      <c r="C741" s="5" t="s">
        <v>356</v>
      </c>
      <c r="D741" s="189" t="s">
        <v>1064</v>
      </c>
      <c r="E741" s="205">
        <v>127</v>
      </c>
      <c r="F741" s="211">
        <v>0.20970000000000003</v>
      </c>
      <c r="G741" s="80">
        <v>53</v>
      </c>
      <c r="H741" s="201">
        <v>0.23300000000000001</v>
      </c>
      <c r="I741" s="209"/>
      <c r="J741" s="212"/>
      <c r="K741" s="80">
        <v>58</v>
      </c>
      <c r="L741" s="201">
        <v>0.20970000000000003</v>
      </c>
      <c r="M741" s="10">
        <v>2</v>
      </c>
      <c r="N741" s="227">
        <v>0.10050000000000001</v>
      </c>
    </row>
    <row r="742" spans="1:14" x14ac:dyDescent="0.35">
      <c r="A742" s="11">
        <v>778</v>
      </c>
      <c r="B742" s="5" t="s">
        <v>190</v>
      </c>
      <c r="C742" s="5" t="s">
        <v>356</v>
      </c>
      <c r="D742" s="189" t="s">
        <v>1065</v>
      </c>
      <c r="E742" s="205">
        <v>160</v>
      </c>
      <c r="F742" s="211">
        <v>0.43919999999999998</v>
      </c>
      <c r="G742" s="80">
        <v>111</v>
      </c>
      <c r="H742" s="201">
        <v>0.48799999999999999</v>
      </c>
      <c r="I742" s="209"/>
      <c r="J742" s="212"/>
      <c r="K742" s="80">
        <v>123</v>
      </c>
      <c r="L742" s="201">
        <v>0.43919999999999998</v>
      </c>
      <c r="M742" s="10">
        <v>8</v>
      </c>
      <c r="N742" s="227">
        <v>0.11638</v>
      </c>
    </row>
    <row r="743" spans="1:14" x14ac:dyDescent="0.35">
      <c r="A743" s="11">
        <v>779</v>
      </c>
      <c r="B743" s="5" t="s">
        <v>184</v>
      </c>
      <c r="C743" s="5" t="s">
        <v>343</v>
      </c>
      <c r="D743" s="189" t="s">
        <v>1066</v>
      </c>
      <c r="E743" s="205">
        <v>119</v>
      </c>
      <c r="F743" s="211">
        <v>0.1386</v>
      </c>
      <c r="G743" s="80">
        <v>35</v>
      </c>
      <c r="H743" s="201">
        <v>0.154</v>
      </c>
      <c r="I743" s="209"/>
      <c r="J743" s="212"/>
      <c r="K743" s="80">
        <v>40</v>
      </c>
      <c r="L743" s="201">
        <v>0.1386</v>
      </c>
      <c r="M743" s="10">
        <v>1</v>
      </c>
      <c r="N743" s="227">
        <v>3.39E-2</v>
      </c>
    </row>
    <row r="744" spans="1:14" x14ac:dyDescent="0.35">
      <c r="A744" s="11">
        <v>780</v>
      </c>
      <c r="B744" s="5" t="s">
        <v>213</v>
      </c>
      <c r="C744" s="5" t="s">
        <v>356</v>
      </c>
      <c r="D744" s="189" t="s">
        <v>1067</v>
      </c>
      <c r="E744" s="205">
        <v>119</v>
      </c>
      <c r="F744" s="211">
        <v>0.11520000000000001</v>
      </c>
      <c r="G744" s="80">
        <v>29</v>
      </c>
      <c r="H744" s="201">
        <v>0.128</v>
      </c>
      <c r="I744" s="209"/>
      <c r="J744" s="212"/>
      <c r="K744" s="80">
        <v>29</v>
      </c>
      <c r="L744" s="201">
        <v>0.11520000000000001</v>
      </c>
      <c r="M744" s="10">
        <v>0</v>
      </c>
      <c r="N744" s="227">
        <v>0</v>
      </c>
    </row>
    <row r="745" spans="1:14" x14ac:dyDescent="0.35">
      <c r="A745" s="11">
        <v>781</v>
      </c>
      <c r="B745" s="5" t="s">
        <v>213</v>
      </c>
      <c r="C745" s="5" t="s">
        <v>356</v>
      </c>
      <c r="D745" s="189" t="s">
        <v>1068</v>
      </c>
      <c r="E745" s="205">
        <v>114</v>
      </c>
      <c r="F745" s="211">
        <v>0.1071</v>
      </c>
      <c r="G745" s="80">
        <v>27</v>
      </c>
      <c r="H745" s="201">
        <v>0.11899999999999999</v>
      </c>
      <c r="I745" s="209"/>
      <c r="J745" s="212"/>
      <c r="K745" s="80">
        <v>32</v>
      </c>
      <c r="L745" s="201">
        <v>0.1071</v>
      </c>
      <c r="M745" s="10">
        <v>2</v>
      </c>
      <c r="N745" s="227">
        <v>8.0000000000000002E-3</v>
      </c>
    </row>
    <row r="746" spans="1:14" x14ac:dyDescent="0.35">
      <c r="A746" s="11">
        <v>782</v>
      </c>
      <c r="B746" s="5" t="s">
        <v>312</v>
      </c>
      <c r="C746" s="5" t="s">
        <v>343</v>
      </c>
      <c r="D746" s="189" t="s">
        <v>1069</v>
      </c>
      <c r="E746" s="205">
        <v>162</v>
      </c>
      <c r="F746" s="211">
        <v>0.36450000000000005</v>
      </c>
      <c r="G746" s="80">
        <v>92</v>
      </c>
      <c r="H746" s="201">
        <v>0.40500000000000003</v>
      </c>
      <c r="I746" s="209"/>
      <c r="J746" s="212"/>
      <c r="K746" s="80">
        <v>100</v>
      </c>
      <c r="L746" s="201">
        <v>0.36450000000000005</v>
      </c>
      <c r="M746" s="10">
        <v>8</v>
      </c>
      <c r="N746" s="227">
        <v>9.1130000000000003E-2</v>
      </c>
    </row>
    <row r="747" spans="1:14" x14ac:dyDescent="0.35">
      <c r="A747" s="11">
        <v>783</v>
      </c>
      <c r="B747" s="5" t="s">
        <v>213</v>
      </c>
      <c r="C747" s="5" t="s">
        <v>175</v>
      </c>
      <c r="D747" s="189" t="s">
        <v>1070</v>
      </c>
      <c r="E747" s="205">
        <v>119</v>
      </c>
      <c r="F747" s="211">
        <v>0.11070000000000001</v>
      </c>
      <c r="G747" s="80">
        <v>28</v>
      </c>
      <c r="H747" s="201">
        <v>0.123</v>
      </c>
      <c r="I747" s="209"/>
      <c r="J747" s="212"/>
      <c r="K747" s="80">
        <v>34</v>
      </c>
      <c r="L747" s="201">
        <v>0.11070000000000001</v>
      </c>
      <c r="M747" s="10">
        <v>4</v>
      </c>
      <c r="N747" s="227">
        <v>7.535E-2</v>
      </c>
    </row>
    <row r="748" spans="1:14" x14ac:dyDescent="0.35">
      <c r="A748" s="11">
        <v>784</v>
      </c>
      <c r="B748" s="5" t="s">
        <v>314</v>
      </c>
      <c r="C748" s="5" t="s">
        <v>356</v>
      </c>
      <c r="D748" s="189" t="s">
        <v>1071</v>
      </c>
      <c r="E748" s="205">
        <v>139</v>
      </c>
      <c r="F748" s="211">
        <v>0.2853</v>
      </c>
      <c r="G748" s="80">
        <v>72</v>
      </c>
      <c r="H748" s="201">
        <v>0.317</v>
      </c>
      <c r="I748" s="209"/>
      <c r="J748" s="212"/>
      <c r="K748" s="80">
        <v>83</v>
      </c>
      <c r="L748" s="201">
        <v>0.2853</v>
      </c>
      <c r="M748" s="10">
        <v>3</v>
      </c>
      <c r="N748" s="227">
        <v>5.1999999999999998E-2</v>
      </c>
    </row>
    <row r="749" spans="1:14" x14ac:dyDescent="0.35">
      <c r="A749" s="11">
        <v>785</v>
      </c>
      <c r="B749" s="5" t="s">
        <v>316</v>
      </c>
      <c r="C749" s="5" t="s">
        <v>340</v>
      </c>
      <c r="D749" s="189" t="s">
        <v>1072</v>
      </c>
      <c r="E749" s="205">
        <v>196</v>
      </c>
      <c r="F749" s="211">
        <v>0.5625</v>
      </c>
      <c r="G749" s="80">
        <v>142</v>
      </c>
      <c r="H749" s="201">
        <v>0.625</v>
      </c>
      <c r="I749" s="209"/>
      <c r="J749" s="212"/>
      <c r="K749" s="80">
        <v>147</v>
      </c>
      <c r="L749" s="201">
        <v>0.5625</v>
      </c>
      <c r="M749" s="10">
        <v>13</v>
      </c>
      <c r="N749" s="227">
        <v>0.26895000000000002</v>
      </c>
    </row>
    <row r="750" spans="1:14" x14ac:dyDescent="0.35">
      <c r="A750" s="11">
        <v>786</v>
      </c>
      <c r="B750" s="5" t="s">
        <v>213</v>
      </c>
      <c r="C750" s="5" t="s">
        <v>356</v>
      </c>
      <c r="D750" s="189" t="s">
        <v>1073</v>
      </c>
      <c r="E750" s="205">
        <v>135</v>
      </c>
      <c r="F750" s="211">
        <v>0.27360000000000001</v>
      </c>
      <c r="G750" s="80">
        <v>69</v>
      </c>
      <c r="H750" s="201">
        <v>0.30399999999999999</v>
      </c>
      <c r="I750" s="209"/>
      <c r="J750" s="212"/>
      <c r="K750" s="80">
        <v>77</v>
      </c>
      <c r="L750" s="201">
        <v>0.27360000000000001</v>
      </c>
      <c r="M750" s="10">
        <v>7</v>
      </c>
      <c r="N750" s="227">
        <v>9.3200000000000005E-2</v>
      </c>
    </row>
    <row r="751" spans="1:14" x14ac:dyDescent="0.35">
      <c r="A751" s="11">
        <v>787</v>
      </c>
      <c r="B751" s="5" t="s">
        <v>213</v>
      </c>
      <c r="C751" s="5" t="s">
        <v>175</v>
      </c>
      <c r="D751" s="189" t="s">
        <v>1074</v>
      </c>
      <c r="E751" s="205">
        <v>122</v>
      </c>
      <c r="F751" s="211">
        <v>9.0900000000000009E-2</v>
      </c>
      <c r="G751" s="80">
        <v>23</v>
      </c>
      <c r="H751" s="201">
        <v>0.10100000000000001</v>
      </c>
      <c r="I751" s="209"/>
      <c r="J751" s="212"/>
      <c r="K751" s="80">
        <v>26</v>
      </c>
      <c r="L751" s="201">
        <v>9.0900000000000009E-2</v>
      </c>
      <c r="M751" s="10">
        <v>2</v>
      </c>
      <c r="N751" s="227">
        <v>5.1000000000000004E-3</v>
      </c>
    </row>
    <row r="752" spans="1:14" x14ac:dyDescent="0.35">
      <c r="A752" s="11">
        <v>788</v>
      </c>
      <c r="B752" s="5" t="s">
        <v>312</v>
      </c>
      <c r="C752" s="5" t="s">
        <v>343</v>
      </c>
      <c r="D752" s="189" t="s">
        <v>1075</v>
      </c>
      <c r="E752" s="205">
        <v>171</v>
      </c>
      <c r="F752" s="211">
        <v>0.63990000000000002</v>
      </c>
      <c r="G752" s="80">
        <v>131</v>
      </c>
      <c r="H752" s="201">
        <v>0.71099999999999997</v>
      </c>
      <c r="I752" s="209"/>
      <c r="J752" s="212"/>
      <c r="K752" s="80">
        <v>136</v>
      </c>
      <c r="L752" s="201">
        <v>0.63990000000000002</v>
      </c>
      <c r="M752" s="10">
        <v>9</v>
      </c>
      <c r="N752" s="227">
        <v>0.1694</v>
      </c>
    </row>
    <row r="753" spans="1:14" x14ac:dyDescent="0.35">
      <c r="A753" s="11">
        <v>789</v>
      </c>
      <c r="B753" s="5" t="s">
        <v>312</v>
      </c>
      <c r="C753" s="5" t="s">
        <v>343</v>
      </c>
      <c r="D753" s="189" t="s">
        <v>1076</v>
      </c>
      <c r="E753" s="205">
        <v>118</v>
      </c>
      <c r="F753" s="211">
        <v>0.18090000000000001</v>
      </c>
      <c r="G753" s="80">
        <v>35</v>
      </c>
      <c r="H753" s="201">
        <v>0.20100000000000001</v>
      </c>
      <c r="I753" s="209"/>
      <c r="J753" s="212"/>
      <c r="K753" s="80">
        <v>39</v>
      </c>
      <c r="L753" s="201">
        <v>0.18090000000000001</v>
      </c>
      <c r="M753" s="10">
        <v>0</v>
      </c>
      <c r="N753" s="227">
        <v>0</v>
      </c>
    </row>
    <row r="754" spans="1:14" x14ac:dyDescent="0.35">
      <c r="A754" s="11">
        <v>790</v>
      </c>
      <c r="B754" s="5" t="s">
        <v>190</v>
      </c>
      <c r="C754" s="5" t="s">
        <v>343</v>
      </c>
      <c r="D754" s="189" t="s">
        <v>1077</v>
      </c>
      <c r="E754" s="205">
        <v>135</v>
      </c>
      <c r="F754" s="211">
        <v>0.24030000000000001</v>
      </c>
      <c r="G754" s="80">
        <v>53</v>
      </c>
      <c r="H754" s="201">
        <v>0.26700000000000002</v>
      </c>
      <c r="I754" s="209"/>
      <c r="J754" s="212"/>
      <c r="K754" s="80">
        <v>59</v>
      </c>
      <c r="L754" s="201">
        <v>0.24030000000000001</v>
      </c>
      <c r="M754" s="10">
        <v>3</v>
      </c>
      <c r="N754" s="227">
        <v>0.2072</v>
      </c>
    </row>
    <row r="755" spans="1:14" x14ac:dyDescent="0.35">
      <c r="A755" s="11">
        <v>791</v>
      </c>
      <c r="B755" s="5" t="s">
        <v>314</v>
      </c>
      <c r="C755" s="5" t="s">
        <v>340</v>
      </c>
      <c r="D755" s="189" t="s">
        <v>1078</v>
      </c>
      <c r="E755" s="205">
        <v>200</v>
      </c>
      <c r="F755" s="211">
        <v>0.78029999999999999</v>
      </c>
      <c r="G755" s="80">
        <v>197</v>
      </c>
      <c r="H755" s="201">
        <v>0.86699999999999999</v>
      </c>
      <c r="I755" s="209"/>
      <c r="J755" s="212"/>
      <c r="K755" s="80">
        <v>209</v>
      </c>
      <c r="L755" s="201">
        <v>0.78029999999999999</v>
      </c>
      <c r="M755" s="10">
        <v>11</v>
      </c>
      <c r="N755" s="227">
        <v>8.5699999999999998E-2</v>
      </c>
    </row>
    <row r="756" spans="1:14" x14ac:dyDescent="0.35">
      <c r="A756" s="11">
        <v>792</v>
      </c>
      <c r="B756" s="5" t="s">
        <v>314</v>
      </c>
      <c r="C756" s="5" t="s">
        <v>340</v>
      </c>
      <c r="D756" s="189" t="s">
        <v>1079</v>
      </c>
      <c r="E756" s="205">
        <v>200</v>
      </c>
      <c r="F756" s="211">
        <v>0.59760000000000002</v>
      </c>
      <c r="G756" s="80">
        <v>151</v>
      </c>
      <c r="H756" s="201">
        <v>0.66400000000000003</v>
      </c>
      <c r="I756" s="209"/>
      <c r="J756" s="212"/>
      <c r="K756" s="80">
        <v>169</v>
      </c>
      <c r="L756" s="201">
        <v>0.59760000000000002</v>
      </c>
      <c r="M756" s="10">
        <v>9</v>
      </c>
      <c r="N756" s="227">
        <v>0.73152499999999998</v>
      </c>
    </row>
    <row r="757" spans="1:14" x14ac:dyDescent="0.35">
      <c r="A757" s="11">
        <v>793</v>
      </c>
      <c r="B757" s="5" t="s">
        <v>311</v>
      </c>
      <c r="C757" s="5" t="s">
        <v>340</v>
      </c>
      <c r="D757" s="189" t="s">
        <v>1080</v>
      </c>
      <c r="E757" s="205">
        <v>200</v>
      </c>
      <c r="F757" s="211">
        <v>1.6668000000000001</v>
      </c>
      <c r="G757" s="80">
        <v>421</v>
      </c>
      <c r="H757" s="201">
        <v>1.8520000000000001</v>
      </c>
      <c r="I757" s="209"/>
      <c r="J757" s="212"/>
      <c r="K757" s="80">
        <v>425</v>
      </c>
      <c r="L757" s="201">
        <v>1.6668000000000001</v>
      </c>
      <c r="M757" s="10">
        <v>18</v>
      </c>
      <c r="N757" s="227">
        <v>0.71557040000000005</v>
      </c>
    </row>
    <row r="758" spans="1:14" x14ac:dyDescent="0.35">
      <c r="A758" s="11">
        <v>794</v>
      </c>
      <c r="B758" s="5" t="s">
        <v>213</v>
      </c>
      <c r="C758" s="5" t="s">
        <v>175</v>
      </c>
      <c r="D758" s="189" t="s">
        <v>1081</v>
      </c>
      <c r="E758" s="205">
        <v>192</v>
      </c>
      <c r="F758" s="211">
        <v>0.63359999999999994</v>
      </c>
      <c r="G758" s="80">
        <v>160</v>
      </c>
      <c r="H758" s="201">
        <v>0.70399999999999996</v>
      </c>
      <c r="I758" s="209"/>
      <c r="J758" s="212"/>
      <c r="K758" s="80">
        <v>188</v>
      </c>
      <c r="L758" s="201">
        <v>0.63359999999999994</v>
      </c>
      <c r="M758" s="10">
        <v>13</v>
      </c>
      <c r="N758" s="227">
        <v>0.14091210000000001</v>
      </c>
    </row>
    <row r="759" spans="1:14" x14ac:dyDescent="0.35">
      <c r="A759" s="11">
        <v>795</v>
      </c>
      <c r="B759" s="5" t="s">
        <v>314</v>
      </c>
      <c r="C759" s="5" t="s">
        <v>340</v>
      </c>
      <c r="D759" s="189" t="s">
        <v>1082</v>
      </c>
      <c r="E759" s="205">
        <v>179</v>
      </c>
      <c r="F759" s="211">
        <v>0.621</v>
      </c>
      <c r="G759" s="80">
        <v>115</v>
      </c>
      <c r="H759" s="201">
        <v>0.69</v>
      </c>
      <c r="I759" s="209"/>
      <c r="J759" s="212"/>
      <c r="K759" s="80">
        <v>112</v>
      </c>
      <c r="L759" s="201">
        <v>0.621</v>
      </c>
      <c r="M759" s="10">
        <v>8</v>
      </c>
      <c r="N759" s="227">
        <v>0.21419179999999999</v>
      </c>
    </row>
    <row r="760" spans="1:14" x14ac:dyDescent="0.35">
      <c r="A760" s="11">
        <v>796</v>
      </c>
      <c r="B760" s="5" t="s">
        <v>314</v>
      </c>
      <c r="C760" s="5" t="s">
        <v>340</v>
      </c>
      <c r="D760" s="189" t="s">
        <v>1083</v>
      </c>
      <c r="E760" s="205">
        <v>200</v>
      </c>
      <c r="F760" s="211">
        <v>1.4004000000000001</v>
      </c>
      <c r="G760" s="80">
        <v>173</v>
      </c>
      <c r="H760" s="201">
        <v>1.556</v>
      </c>
      <c r="I760" s="209"/>
      <c r="J760" s="212"/>
      <c r="K760" s="80">
        <v>186</v>
      </c>
      <c r="L760" s="201">
        <v>1.4004000000000001</v>
      </c>
      <c r="M760" s="10">
        <v>10</v>
      </c>
      <c r="N760" s="227">
        <v>1.1361321</v>
      </c>
    </row>
    <row r="761" spans="1:14" x14ac:dyDescent="0.35">
      <c r="A761" s="11">
        <v>797</v>
      </c>
      <c r="B761" s="5" t="s">
        <v>314</v>
      </c>
      <c r="C761" s="5" t="s">
        <v>356</v>
      </c>
      <c r="D761" s="189" t="s">
        <v>1084</v>
      </c>
      <c r="E761" s="205">
        <v>198</v>
      </c>
      <c r="F761" s="211">
        <v>0.63</v>
      </c>
      <c r="G761" s="80">
        <v>159</v>
      </c>
      <c r="H761" s="201">
        <v>0.7</v>
      </c>
      <c r="I761" s="209"/>
      <c r="J761" s="212"/>
      <c r="K761" s="80">
        <v>171</v>
      </c>
      <c r="L761" s="201">
        <v>0.63</v>
      </c>
      <c r="M761" s="10">
        <v>10</v>
      </c>
      <c r="N761" s="227">
        <v>0.10822759999999999</v>
      </c>
    </row>
    <row r="762" spans="1:14" x14ac:dyDescent="0.35">
      <c r="A762" s="11">
        <v>798</v>
      </c>
      <c r="B762" s="5" t="s">
        <v>314</v>
      </c>
      <c r="C762" s="5" t="s">
        <v>340</v>
      </c>
      <c r="D762" s="189" t="s">
        <v>1085</v>
      </c>
      <c r="E762" s="205">
        <v>193</v>
      </c>
      <c r="F762" s="211">
        <v>0.5544</v>
      </c>
      <c r="G762" s="80">
        <v>140</v>
      </c>
      <c r="H762" s="201">
        <v>0.61599999999999999</v>
      </c>
      <c r="I762" s="209"/>
      <c r="J762" s="212"/>
      <c r="K762" s="80">
        <v>146</v>
      </c>
      <c r="L762" s="201">
        <v>0.5544</v>
      </c>
      <c r="M762" s="10">
        <v>14</v>
      </c>
      <c r="N762" s="227">
        <v>0.2313103</v>
      </c>
    </row>
    <row r="763" spans="1:14" x14ac:dyDescent="0.35">
      <c r="A763" s="11">
        <v>799</v>
      </c>
      <c r="B763" s="5" t="s">
        <v>313</v>
      </c>
      <c r="C763" s="5" t="s">
        <v>340</v>
      </c>
      <c r="D763" s="189" t="s">
        <v>1086</v>
      </c>
      <c r="E763" s="205">
        <v>200</v>
      </c>
      <c r="F763" s="211">
        <v>0.81540000000000001</v>
      </c>
      <c r="G763" s="80">
        <v>206</v>
      </c>
      <c r="H763" s="201">
        <v>0.90600000000000003</v>
      </c>
      <c r="I763" s="209"/>
      <c r="J763" s="212"/>
      <c r="K763" s="80">
        <v>217</v>
      </c>
      <c r="L763" s="201">
        <v>0.81540000000000001</v>
      </c>
      <c r="M763" s="10">
        <v>8</v>
      </c>
      <c r="N763" s="227">
        <v>0.1211</v>
      </c>
    </row>
    <row r="764" spans="1:14" x14ac:dyDescent="0.35">
      <c r="A764" s="11">
        <v>801</v>
      </c>
      <c r="B764" s="5" t="s">
        <v>174</v>
      </c>
      <c r="C764" s="5" t="s">
        <v>175</v>
      </c>
      <c r="D764" s="189" t="s">
        <v>1088</v>
      </c>
      <c r="E764" s="205">
        <v>200</v>
      </c>
      <c r="F764" s="211">
        <v>1.5678000000000001</v>
      </c>
      <c r="G764" s="80">
        <v>396</v>
      </c>
      <c r="H764" s="201">
        <v>1.742</v>
      </c>
      <c r="I764" s="209"/>
      <c r="J764" s="212"/>
      <c r="K764" s="80">
        <v>436</v>
      </c>
      <c r="L764" s="201">
        <v>1.5678000000000001</v>
      </c>
      <c r="M764" s="10">
        <v>24</v>
      </c>
      <c r="N764" s="227">
        <v>0.3116971</v>
      </c>
    </row>
    <row r="765" spans="1:14" x14ac:dyDescent="0.35">
      <c r="A765" s="11">
        <v>802</v>
      </c>
      <c r="B765" s="5" t="s">
        <v>174</v>
      </c>
      <c r="C765" s="5" t="s">
        <v>356</v>
      </c>
      <c r="D765" s="189" t="s">
        <v>1089</v>
      </c>
      <c r="E765" s="205">
        <v>200</v>
      </c>
      <c r="F765" s="211">
        <v>3.0294000000000003</v>
      </c>
      <c r="G765" s="80">
        <v>765</v>
      </c>
      <c r="H765" s="201">
        <v>3.3660000000000001</v>
      </c>
      <c r="I765" s="209"/>
      <c r="J765" s="212"/>
      <c r="K765" s="80">
        <v>756</v>
      </c>
      <c r="L765" s="201">
        <v>3.0294000000000003</v>
      </c>
      <c r="M765" s="10">
        <v>45</v>
      </c>
      <c r="N765" s="227">
        <v>1.6225058999999999</v>
      </c>
    </row>
    <row r="766" spans="1:14" x14ac:dyDescent="0.35">
      <c r="A766" s="11">
        <v>803</v>
      </c>
      <c r="B766" s="5" t="s">
        <v>174</v>
      </c>
      <c r="C766" s="5" t="s">
        <v>356</v>
      </c>
      <c r="D766" s="189" t="s">
        <v>1090</v>
      </c>
      <c r="E766" s="205">
        <v>200</v>
      </c>
      <c r="F766" s="211">
        <v>2.2095000000000002</v>
      </c>
      <c r="G766" s="80">
        <v>558</v>
      </c>
      <c r="H766" s="201">
        <v>2.4550000000000001</v>
      </c>
      <c r="I766" s="209"/>
      <c r="J766" s="212"/>
      <c r="K766" s="80">
        <v>571</v>
      </c>
      <c r="L766" s="201">
        <v>2.2095000000000002</v>
      </c>
      <c r="M766" s="10">
        <v>34</v>
      </c>
      <c r="N766" s="227">
        <v>1.2053558</v>
      </c>
    </row>
    <row r="767" spans="1:14" x14ac:dyDescent="0.35">
      <c r="A767" s="11">
        <v>804</v>
      </c>
      <c r="B767" s="5" t="s">
        <v>311</v>
      </c>
      <c r="C767" s="5" t="s">
        <v>356</v>
      </c>
      <c r="D767" s="189" t="s">
        <v>1091</v>
      </c>
      <c r="E767" s="205">
        <v>200</v>
      </c>
      <c r="F767" s="211">
        <v>0.67680000000000007</v>
      </c>
      <c r="G767" s="80">
        <v>171</v>
      </c>
      <c r="H767" s="201">
        <v>0.752</v>
      </c>
      <c r="I767" s="209"/>
      <c r="J767" s="212"/>
      <c r="K767" s="80">
        <v>176</v>
      </c>
      <c r="L767" s="201">
        <v>0.67680000000000007</v>
      </c>
      <c r="M767" s="10">
        <v>15</v>
      </c>
      <c r="N767" s="227">
        <v>0.27750999999999998</v>
      </c>
    </row>
    <row r="768" spans="1:14" x14ac:dyDescent="0.35">
      <c r="A768" s="11">
        <v>805</v>
      </c>
      <c r="B768" s="5" t="s">
        <v>314</v>
      </c>
      <c r="C768" s="5" t="s">
        <v>340</v>
      </c>
      <c r="D768" s="189" t="s">
        <v>1092</v>
      </c>
      <c r="E768" s="205">
        <v>141</v>
      </c>
      <c r="F768" s="211">
        <v>0.30870000000000003</v>
      </c>
      <c r="G768" s="80">
        <v>78</v>
      </c>
      <c r="H768" s="201">
        <v>0.34300000000000003</v>
      </c>
      <c r="I768" s="209"/>
      <c r="J768" s="212"/>
      <c r="K768" s="80">
        <v>77</v>
      </c>
      <c r="L768" s="201">
        <v>0.30870000000000003</v>
      </c>
      <c r="M768" s="10">
        <v>3</v>
      </c>
      <c r="N768" s="227">
        <v>3.0540000000000001E-2</v>
      </c>
    </row>
    <row r="769" spans="1:14" x14ac:dyDescent="0.35">
      <c r="A769" s="11">
        <v>806</v>
      </c>
      <c r="B769" s="5" t="s">
        <v>213</v>
      </c>
      <c r="C769" s="5" t="s">
        <v>356</v>
      </c>
      <c r="D769" s="189" t="s">
        <v>1093</v>
      </c>
      <c r="E769" s="205">
        <v>200</v>
      </c>
      <c r="F769" s="211">
        <v>0.70469999999999999</v>
      </c>
      <c r="G769" s="80">
        <v>178</v>
      </c>
      <c r="H769" s="201">
        <v>0.78300000000000003</v>
      </c>
      <c r="I769" s="209"/>
      <c r="J769" s="212"/>
      <c r="K769" s="80">
        <v>195</v>
      </c>
      <c r="L769" s="201">
        <v>0.70469999999999999</v>
      </c>
      <c r="M769" s="10">
        <v>15</v>
      </c>
      <c r="N769" s="227">
        <v>0.18616920000000001</v>
      </c>
    </row>
    <row r="770" spans="1:14" x14ac:dyDescent="0.35">
      <c r="A770" s="11">
        <v>807</v>
      </c>
      <c r="B770" s="5" t="s">
        <v>311</v>
      </c>
      <c r="C770" s="5" t="s">
        <v>356</v>
      </c>
      <c r="D770" s="189" t="s">
        <v>1094</v>
      </c>
      <c r="E770" s="205">
        <v>185</v>
      </c>
      <c r="F770" s="211">
        <v>0.57779999999999998</v>
      </c>
      <c r="G770" s="80">
        <v>146</v>
      </c>
      <c r="H770" s="201">
        <v>0.64200000000000002</v>
      </c>
      <c r="I770" s="209"/>
      <c r="J770" s="212"/>
      <c r="K770" s="80">
        <v>149</v>
      </c>
      <c r="L770" s="201">
        <v>0.57779999999999998</v>
      </c>
      <c r="M770" s="10">
        <v>6</v>
      </c>
      <c r="N770" s="227">
        <v>1.1154999999999999</v>
      </c>
    </row>
    <row r="771" spans="1:14" x14ac:dyDescent="0.35">
      <c r="A771" s="11">
        <v>808</v>
      </c>
      <c r="B771" s="5" t="s">
        <v>179</v>
      </c>
      <c r="C771" s="5" t="s">
        <v>343</v>
      </c>
      <c r="D771" s="189" t="s">
        <v>1095</v>
      </c>
      <c r="E771" s="205">
        <v>191</v>
      </c>
      <c r="F771" s="211">
        <v>0.50669999999999993</v>
      </c>
      <c r="G771" s="80">
        <v>128</v>
      </c>
      <c r="H771" s="201">
        <v>0.56299999999999994</v>
      </c>
      <c r="I771" s="209"/>
      <c r="J771" s="212"/>
      <c r="K771" s="80">
        <v>140</v>
      </c>
      <c r="L771" s="201">
        <v>0.50669999999999993</v>
      </c>
      <c r="M771" s="10">
        <v>9</v>
      </c>
      <c r="N771" s="227">
        <v>1.3086484</v>
      </c>
    </row>
    <row r="772" spans="1:14" x14ac:dyDescent="0.35">
      <c r="A772" s="11">
        <v>809</v>
      </c>
      <c r="B772" s="5" t="s">
        <v>190</v>
      </c>
      <c r="C772" s="5" t="s">
        <v>175</v>
      </c>
      <c r="D772" s="189" t="s">
        <v>216</v>
      </c>
      <c r="E772" s="205">
        <v>200</v>
      </c>
      <c r="F772" s="211">
        <v>0.73259999999999992</v>
      </c>
      <c r="G772" s="80">
        <v>185</v>
      </c>
      <c r="H772" s="201">
        <v>0.81399999999999995</v>
      </c>
      <c r="I772" s="209"/>
      <c r="J772" s="212"/>
      <c r="K772" s="80">
        <v>193</v>
      </c>
      <c r="L772" s="201">
        <v>0.73259999999999992</v>
      </c>
      <c r="M772" s="10">
        <v>7</v>
      </c>
      <c r="N772" s="227">
        <v>4.7E-2</v>
      </c>
    </row>
    <row r="773" spans="1:14" x14ac:dyDescent="0.35">
      <c r="A773" s="11">
        <v>810</v>
      </c>
      <c r="B773" s="5" t="s">
        <v>181</v>
      </c>
      <c r="C773" s="5" t="s">
        <v>175</v>
      </c>
      <c r="D773" s="189" t="s">
        <v>1096</v>
      </c>
      <c r="E773" s="205">
        <v>186</v>
      </c>
      <c r="F773" s="211">
        <v>0.59400000000000008</v>
      </c>
      <c r="G773" s="80">
        <v>150</v>
      </c>
      <c r="H773" s="201">
        <v>0.66</v>
      </c>
      <c r="I773" s="209"/>
      <c r="J773" s="212"/>
      <c r="K773" s="80">
        <v>166</v>
      </c>
      <c r="L773" s="201">
        <v>0.59400000000000008</v>
      </c>
      <c r="M773" s="10">
        <v>11</v>
      </c>
      <c r="N773" s="227">
        <v>0.15412999999999999</v>
      </c>
    </row>
    <row r="774" spans="1:14" x14ac:dyDescent="0.35">
      <c r="A774" s="11">
        <v>811</v>
      </c>
      <c r="B774" s="5" t="s">
        <v>184</v>
      </c>
      <c r="C774" s="5" t="s">
        <v>343</v>
      </c>
      <c r="D774" s="189" t="s">
        <v>1097</v>
      </c>
      <c r="E774" s="205">
        <v>135</v>
      </c>
      <c r="F774" s="211">
        <v>0.1467</v>
      </c>
      <c r="G774" s="80">
        <v>37</v>
      </c>
      <c r="H774" s="201">
        <v>0.16300000000000001</v>
      </c>
      <c r="I774" s="209"/>
      <c r="J774" s="212"/>
      <c r="K774" s="80">
        <v>39</v>
      </c>
      <c r="L774" s="201">
        <v>0.1467</v>
      </c>
      <c r="M774" s="10">
        <v>1</v>
      </c>
      <c r="N774" s="227">
        <v>1E-3</v>
      </c>
    </row>
    <row r="775" spans="1:14" x14ac:dyDescent="0.35">
      <c r="A775" s="11">
        <v>812</v>
      </c>
      <c r="B775" s="5" t="s">
        <v>314</v>
      </c>
      <c r="C775" s="5" t="s">
        <v>340</v>
      </c>
      <c r="D775" s="189" t="s">
        <v>1098</v>
      </c>
      <c r="E775" s="205">
        <v>123</v>
      </c>
      <c r="F775" s="211">
        <v>0.22590000000000002</v>
      </c>
      <c r="G775" s="80">
        <v>57</v>
      </c>
      <c r="H775" s="201">
        <v>0.251</v>
      </c>
      <c r="I775" s="209"/>
      <c r="J775" s="212"/>
      <c r="K775" s="80">
        <v>62</v>
      </c>
      <c r="L775" s="201">
        <v>0.22590000000000002</v>
      </c>
      <c r="M775" s="10">
        <v>2</v>
      </c>
      <c r="N775" s="227">
        <v>1.4936204</v>
      </c>
    </row>
    <row r="776" spans="1:14" x14ac:dyDescent="0.35">
      <c r="A776" s="11">
        <v>813</v>
      </c>
      <c r="B776" s="5" t="s">
        <v>314</v>
      </c>
      <c r="C776" s="5" t="s">
        <v>340</v>
      </c>
      <c r="D776" s="189" t="s">
        <v>1099</v>
      </c>
      <c r="E776" s="205">
        <v>144</v>
      </c>
      <c r="F776" s="211">
        <v>0.35640000000000005</v>
      </c>
      <c r="G776" s="80">
        <v>90</v>
      </c>
      <c r="H776" s="201">
        <v>0.39600000000000002</v>
      </c>
      <c r="I776" s="209"/>
      <c r="J776" s="212"/>
      <c r="K776" s="80">
        <v>105</v>
      </c>
      <c r="L776" s="201">
        <v>0.35640000000000005</v>
      </c>
      <c r="M776" s="10">
        <v>4</v>
      </c>
      <c r="N776" s="227">
        <v>8.2710199999999998E-2</v>
      </c>
    </row>
    <row r="777" spans="1:14" x14ac:dyDescent="0.35">
      <c r="A777" s="11">
        <v>814</v>
      </c>
      <c r="B777" s="5" t="s">
        <v>184</v>
      </c>
      <c r="C777" s="5" t="s">
        <v>175</v>
      </c>
      <c r="D777" s="189" t="s">
        <v>1100</v>
      </c>
      <c r="E777" s="205">
        <v>155</v>
      </c>
      <c r="F777" s="211">
        <v>0.31319999999999998</v>
      </c>
      <c r="G777" s="80">
        <v>79</v>
      </c>
      <c r="H777" s="201">
        <v>0.34799999999999998</v>
      </c>
      <c r="I777" s="209"/>
      <c r="J777" s="212"/>
      <c r="K777" s="80">
        <v>83</v>
      </c>
      <c r="L777" s="201">
        <v>0.31319999999999998</v>
      </c>
      <c r="M777" s="10">
        <v>2</v>
      </c>
      <c r="N777" s="227">
        <v>0.46</v>
      </c>
    </row>
    <row r="778" spans="1:14" x14ac:dyDescent="0.35">
      <c r="A778" s="11">
        <v>815</v>
      </c>
      <c r="B778" s="5" t="s">
        <v>312</v>
      </c>
      <c r="C778" s="5" t="s">
        <v>343</v>
      </c>
      <c r="D778" s="189" t="s">
        <v>1101</v>
      </c>
      <c r="E778" s="205">
        <v>200</v>
      </c>
      <c r="F778" s="211">
        <v>1.026</v>
      </c>
      <c r="G778" s="80">
        <v>259</v>
      </c>
      <c r="H778" s="201">
        <v>1.1399999999999999</v>
      </c>
      <c r="I778" s="209"/>
      <c r="J778" s="212"/>
      <c r="K778" s="80">
        <v>266</v>
      </c>
      <c r="L778" s="201">
        <v>1.026</v>
      </c>
      <c r="M778" s="10">
        <v>13</v>
      </c>
      <c r="N778" s="227">
        <v>0.23222519999999999</v>
      </c>
    </row>
    <row r="779" spans="1:14" x14ac:dyDescent="0.35">
      <c r="A779" s="11">
        <v>816</v>
      </c>
      <c r="B779" s="5" t="s">
        <v>188</v>
      </c>
      <c r="C779" s="5" t="s">
        <v>343</v>
      </c>
      <c r="D779" s="189" t="s">
        <v>1102</v>
      </c>
      <c r="E779" s="205">
        <v>125</v>
      </c>
      <c r="F779" s="211">
        <v>0.17460000000000001</v>
      </c>
      <c r="G779" s="80">
        <v>44</v>
      </c>
      <c r="H779" s="201">
        <v>0.19400000000000001</v>
      </c>
      <c r="I779" s="209"/>
      <c r="J779" s="212"/>
      <c r="K779" s="80">
        <v>45</v>
      </c>
      <c r="L779" s="201">
        <v>0.17460000000000001</v>
      </c>
      <c r="M779" s="10">
        <v>4</v>
      </c>
      <c r="N779" s="227">
        <v>3.3000000000000002E-2</v>
      </c>
    </row>
    <row r="780" spans="1:14" x14ac:dyDescent="0.35">
      <c r="A780" s="11">
        <v>817</v>
      </c>
      <c r="B780" s="5" t="s">
        <v>311</v>
      </c>
      <c r="C780" s="5" t="s">
        <v>356</v>
      </c>
      <c r="D780" s="189" t="s">
        <v>1103</v>
      </c>
      <c r="E780" s="205">
        <v>112</v>
      </c>
      <c r="F780" s="211">
        <v>0.1071</v>
      </c>
      <c r="G780" s="80">
        <v>27</v>
      </c>
      <c r="H780" s="201">
        <v>0.11899999999999999</v>
      </c>
      <c r="I780" s="209"/>
      <c r="J780" s="212"/>
      <c r="K780" s="80">
        <v>24</v>
      </c>
      <c r="L780" s="201">
        <v>0.1071</v>
      </c>
      <c r="M780" s="10">
        <v>2</v>
      </c>
      <c r="N780" s="227">
        <v>2.0500000000000001E-2</v>
      </c>
    </row>
    <row r="781" spans="1:14" x14ac:dyDescent="0.35">
      <c r="A781" s="11">
        <v>818</v>
      </c>
      <c r="B781" s="5" t="s">
        <v>174</v>
      </c>
      <c r="C781" s="5" t="s">
        <v>356</v>
      </c>
      <c r="D781" s="189" t="s">
        <v>1104</v>
      </c>
      <c r="E781" s="205">
        <v>184</v>
      </c>
      <c r="F781" s="211">
        <v>0.53820000000000001</v>
      </c>
      <c r="G781" s="80">
        <v>136</v>
      </c>
      <c r="H781" s="201">
        <v>0.59799999999999998</v>
      </c>
      <c r="I781" s="209"/>
      <c r="J781" s="212"/>
      <c r="K781" s="80">
        <v>156</v>
      </c>
      <c r="L781" s="201">
        <v>0.53820000000000001</v>
      </c>
      <c r="M781" s="10">
        <v>7</v>
      </c>
      <c r="N781" s="227">
        <v>8.7980000000000003E-2</v>
      </c>
    </row>
    <row r="782" spans="1:14" x14ac:dyDescent="0.35">
      <c r="A782" s="11">
        <v>819</v>
      </c>
      <c r="B782" s="5" t="s">
        <v>311</v>
      </c>
      <c r="C782" s="5" t="s">
        <v>356</v>
      </c>
      <c r="D782" s="189" t="s">
        <v>1105</v>
      </c>
      <c r="E782" s="205">
        <v>125</v>
      </c>
      <c r="F782" s="211">
        <v>0.20970000000000003</v>
      </c>
      <c r="G782" s="80">
        <v>53</v>
      </c>
      <c r="H782" s="201">
        <v>0.23300000000000001</v>
      </c>
      <c r="I782" s="209"/>
      <c r="J782" s="212"/>
      <c r="K782" s="80">
        <v>61</v>
      </c>
      <c r="L782" s="201">
        <v>0.20970000000000003</v>
      </c>
      <c r="M782" s="10">
        <v>2</v>
      </c>
      <c r="N782" s="227">
        <v>0.04</v>
      </c>
    </row>
    <row r="783" spans="1:14" x14ac:dyDescent="0.35">
      <c r="A783" s="11">
        <v>820</v>
      </c>
      <c r="B783" s="5" t="s">
        <v>311</v>
      </c>
      <c r="C783" s="5" t="s">
        <v>340</v>
      </c>
      <c r="D783" s="189" t="s">
        <v>1106</v>
      </c>
      <c r="E783" s="205">
        <v>127</v>
      </c>
      <c r="F783" s="211">
        <v>0.16200000000000001</v>
      </c>
      <c r="G783" s="80">
        <v>41</v>
      </c>
      <c r="H783" s="201">
        <v>0.18</v>
      </c>
      <c r="I783" s="209"/>
      <c r="J783" s="212"/>
      <c r="K783" s="80">
        <v>41</v>
      </c>
      <c r="L783" s="201">
        <v>0.16200000000000001</v>
      </c>
      <c r="M783" s="10">
        <v>3</v>
      </c>
      <c r="N783" s="227">
        <v>0.12595000000000001</v>
      </c>
    </row>
    <row r="784" spans="1:14" x14ac:dyDescent="0.35">
      <c r="A784" s="11">
        <v>821</v>
      </c>
      <c r="B784" s="5" t="s">
        <v>181</v>
      </c>
      <c r="C784" s="5" t="s">
        <v>343</v>
      </c>
      <c r="D784" s="189" t="s">
        <v>1107</v>
      </c>
      <c r="E784" s="205">
        <v>114</v>
      </c>
      <c r="F784" s="211">
        <v>0.15030000000000002</v>
      </c>
      <c r="G784" s="80">
        <v>38</v>
      </c>
      <c r="H784" s="201">
        <v>0.16700000000000001</v>
      </c>
      <c r="I784" s="209"/>
      <c r="J784" s="212"/>
      <c r="K784" s="80">
        <v>43</v>
      </c>
      <c r="L784" s="201">
        <v>0.15030000000000002</v>
      </c>
      <c r="M784" s="10">
        <v>4</v>
      </c>
      <c r="N784" s="227">
        <v>0.28604639999999998</v>
      </c>
    </row>
    <row r="785" spans="1:14" x14ac:dyDescent="0.35">
      <c r="A785" s="11">
        <v>822</v>
      </c>
      <c r="B785" s="5" t="s">
        <v>316</v>
      </c>
      <c r="C785" s="5" t="s">
        <v>343</v>
      </c>
      <c r="D785" s="189" t="s">
        <v>1108</v>
      </c>
      <c r="E785" s="205">
        <v>115</v>
      </c>
      <c r="F785" s="211">
        <v>0.17460000000000001</v>
      </c>
      <c r="G785" s="80">
        <v>44</v>
      </c>
      <c r="H785" s="201">
        <v>0.19400000000000001</v>
      </c>
      <c r="I785" s="209"/>
      <c r="J785" s="212"/>
      <c r="K785" s="80">
        <v>50</v>
      </c>
      <c r="L785" s="201">
        <v>0.17460000000000001</v>
      </c>
      <c r="M785" s="10">
        <v>3</v>
      </c>
      <c r="N785" s="227">
        <v>6.9500000000000006E-2</v>
      </c>
    </row>
    <row r="786" spans="1:14" x14ac:dyDescent="0.35">
      <c r="A786" s="11">
        <v>823</v>
      </c>
      <c r="B786" s="5" t="s">
        <v>222</v>
      </c>
      <c r="C786" s="5" t="s">
        <v>175</v>
      </c>
      <c r="D786" s="189" t="s">
        <v>1109</v>
      </c>
      <c r="E786" s="205">
        <v>101</v>
      </c>
      <c r="F786" s="211">
        <v>8.9100000000000013E-2</v>
      </c>
      <c r="G786" s="80">
        <v>15</v>
      </c>
      <c r="H786" s="201">
        <v>9.9000000000000005E-2</v>
      </c>
      <c r="I786" s="209"/>
      <c r="J786" s="212"/>
      <c r="K786" s="80">
        <v>19</v>
      </c>
      <c r="L786" s="201">
        <v>8.9100000000000013E-2</v>
      </c>
      <c r="M786" s="10">
        <v>0</v>
      </c>
      <c r="N786" s="227">
        <v>0</v>
      </c>
    </row>
    <row r="787" spans="1:14" x14ac:dyDescent="0.35">
      <c r="A787" s="11">
        <v>824</v>
      </c>
      <c r="B787" s="5" t="s">
        <v>181</v>
      </c>
      <c r="C787" s="5" t="s">
        <v>356</v>
      </c>
      <c r="D787" s="189" t="s">
        <v>1110</v>
      </c>
      <c r="E787" s="205">
        <v>119</v>
      </c>
      <c r="F787" s="211">
        <v>0.2016</v>
      </c>
      <c r="G787" s="80">
        <v>51</v>
      </c>
      <c r="H787" s="201">
        <v>0.224</v>
      </c>
      <c r="I787" s="209"/>
      <c r="J787" s="212"/>
      <c r="K787" s="80">
        <v>68</v>
      </c>
      <c r="L787" s="201">
        <v>0.2016</v>
      </c>
      <c r="M787" s="10">
        <v>4</v>
      </c>
      <c r="N787" s="227">
        <v>4.2000000000000003E-2</v>
      </c>
    </row>
    <row r="788" spans="1:14" x14ac:dyDescent="0.35">
      <c r="A788" s="11">
        <v>825</v>
      </c>
      <c r="B788" s="5" t="s">
        <v>222</v>
      </c>
      <c r="C788" s="5" t="s">
        <v>356</v>
      </c>
      <c r="D788" s="189" t="s">
        <v>1111</v>
      </c>
      <c r="E788" s="205">
        <v>107</v>
      </c>
      <c r="F788" s="211">
        <v>8.2799999999999999E-2</v>
      </c>
      <c r="G788" s="80">
        <v>21</v>
      </c>
      <c r="H788" s="201">
        <v>9.1999999999999998E-2</v>
      </c>
      <c r="I788" s="209"/>
      <c r="J788" s="212"/>
      <c r="K788" s="80">
        <v>38</v>
      </c>
      <c r="L788" s="201">
        <v>8.2799999999999999E-2</v>
      </c>
      <c r="M788" s="10">
        <v>3</v>
      </c>
      <c r="N788" s="227">
        <v>0.88854</v>
      </c>
    </row>
    <row r="789" spans="1:14" x14ac:dyDescent="0.35">
      <c r="A789" s="11">
        <v>826</v>
      </c>
      <c r="B789" s="5" t="s">
        <v>314</v>
      </c>
      <c r="C789" s="5" t="s">
        <v>356</v>
      </c>
      <c r="D789" s="189" t="s">
        <v>1112</v>
      </c>
      <c r="E789" s="205">
        <v>175</v>
      </c>
      <c r="F789" s="211">
        <v>0.40410000000000001</v>
      </c>
      <c r="G789" s="80">
        <v>102</v>
      </c>
      <c r="H789" s="201">
        <v>0.44900000000000001</v>
      </c>
      <c r="I789" s="209"/>
      <c r="J789" s="212"/>
      <c r="K789" s="80">
        <v>108</v>
      </c>
      <c r="L789" s="201">
        <v>0.40410000000000001</v>
      </c>
      <c r="M789" s="10">
        <v>6</v>
      </c>
      <c r="N789" s="227">
        <v>0.106</v>
      </c>
    </row>
    <row r="790" spans="1:14" x14ac:dyDescent="0.35">
      <c r="A790" s="11">
        <v>827</v>
      </c>
      <c r="B790" s="5" t="s">
        <v>316</v>
      </c>
      <c r="C790" s="5" t="s">
        <v>175</v>
      </c>
      <c r="D790" s="189" t="s">
        <v>1113</v>
      </c>
      <c r="E790" s="205">
        <v>106</v>
      </c>
      <c r="F790" s="211">
        <v>5.9400000000000001E-2</v>
      </c>
      <c r="G790" s="80">
        <v>15</v>
      </c>
      <c r="H790" s="201">
        <v>6.6000000000000003E-2</v>
      </c>
      <c r="I790" s="209"/>
      <c r="J790" s="212"/>
      <c r="K790" s="80">
        <v>17</v>
      </c>
      <c r="L790" s="201">
        <v>5.9400000000000001E-2</v>
      </c>
      <c r="M790" s="10">
        <v>0</v>
      </c>
      <c r="N790" s="227">
        <v>0</v>
      </c>
    </row>
    <row r="791" spans="1:14" x14ac:dyDescent="0.35">
      <c r="A791" s="11">
        <v>828</v>
      </c>
      <c r="B791" s="5" t="s">
        <v>190</v>
      </c>
      <c r="C791" s="5" t="s">
        <v>175</v>
      </c>
      <c r="D791" s="189" t="s">
        <v>1114</v>
      </c>
      <c r="E791" s="205">
        <v>117</v>
      </c>
      <c r="F791" s="211">
        <v>0.16200000000000001</v>
      </c>
      <c r="G791" s="80">
        <v>41</v>
      </c>
      <c r="H791" s="201">
        <v>0.18</v>
      </c>
      <c r="I791" s="209"/>
      <c r="J791" s="212"/>
      <c r="K791" s="80">
        <v>45</v>
      </c>
      <c r="L791" s="201">
        <v>0.16200000000000001</v>
      </c>
      <c r="M791" s="10">
        <v>2</v>
      </c>
      <c r="N791" s="227">
        <v>0.2001657</v>
      </c>
    </row>
    <row r="792" spans="1:14" x14ac:dyDescent="0.35">
      <c r="A792" s="11">
        <v>829</v>
      </c>
      <c r="B792" s="5" t="s">
        <v>312</v>
      </c>
      <c r="C792" s="5" t="s">
        <v>340</v>
      </c>
      <c r="D792" s="189" t="s">
        <v>1115</v>
      </c>
      <c r="E792" s="205">
        <v>150</v>
      </c>
      <c r="F792" s="211">
        <v>0.50669999999999993</v>
      </c>
      <c r="G792" s="80">
        <v>102</v>
      </c>
      <c r="H792" s="201">
        <v>0.56299999999999994</v>
      </c>
      <c r="I792" s="209"/>
      <c r="J792" s="212"/>
      <c r="K792" s="80">
        <v>104</v>
      </c>
      <c r="L792" s="201">
        <v>0.50669999999999993</v>
      </c>
      <c r="M792" s="10">
        <v>4</v>
      </c>
      <c r="N792" s="227">
        <v>0.19</v>
      </c>
    </row>
    <row r="793" spans="1:14" x14ac:dyDescent="0.35">
      <c r="A793" s="11">
        <v>831</v>
      </c>
      <c r="B793" s="5" t="s">
        <v>188</v>
      </c>
      <c r="C793" s="5" t="s">
        <v>343</v>
      </c>
      <c r="D793" s="189" t="s">
        <v>1117</v>
      </c>
      <c r="E793" s="205">
        <v>104</v>
      </c>
      <c r="F793" s="211">
        <v>4.5000000000000005E-2</v>
      </c>
      <c r="G793" s="80">
        <v>9</v>
      </c>
      <c r="H793" s="201">
        <v>0.05</v>
      </c>
      <c r="I793" s="209"/>
      <c r="J793" s="212"/>
      <c r="K793" s="80">
        <v>14</v>
      </c>
      <c r="L793" s="201">
        <v>4.5000000000000005E-2</v>
      </c>
      <c r="M793" s="10">
        <v>2</v>
      </c>
      <c r="N793" s="227">
        <v>8.0100000000000005E-2</v>
      </c>
    </row>
    <row r="794" spans="1:14" x14ac:dyDescent="0.35">
      <c r="A794" s="11">
        <v>832</v>
      </c>
      <c r="B794" s="5" t="s">
        <v>179</v>
      </c>
      <c r="C794" s="5" t="s">
        <v>356</v>
      </c>
      <c r="D794" s="189" t="s">
        <v>1118</v>
      </c>
      <c r="E794" s="205">
        <v>103</v>
      </c>
      <c r="F794" s="211">
        <v>0.28889999999999999</v>
      </c>
      <c r="G794" s="80">
        <v>73</v>
      </c>
      <c r="H794" s="201">
        <v>0.32100000000000001</v>
      </c>
      <c r="I794" s="209"/>
      <c r="J794" s="212"/>
      <c r="K794" s="80">
        <v>62</v>
      </c>
      <c r="L794" s="201">
        <v>0.28889999999999999</v>
      </c>
      <c r="M794" s="10">
        <v>13</v>
      </c>
      <c r="N794" s="227">
        <v>9.1310000000000002E-2</v>
      </c>
    </row>
    <row r="795" spans="1:14" x14ac:dyDescent="0.35">
      <c r="A795" s="11">
        <v>833</v>
      </c>
      <c r="B795" s="5" t="s">
        <v>184</v>
      </c>
      <c r="C795" s="5" t="s">
        <v>356</v>
      </c>
      <c r="D795" s="189" t="s">
        <v>1119</v>
      </c>
      <c r="E795" s="205">
        <v>101</v>
      </c>
      <c r="F795" s="211">
        <v>4.5000000000000005E-2</v>
      </c>
      <c r="G795" s="80">
        <v>11</v>
      </c>
      <c r="H795" s="201">
        <v>0.05</v>
      </c>
      <c r="I795" s="209"/>
      <c r="J795" s="212"/>
      <c r="K795" s="80">
        <v>13</v>
      </c>
      <c r="L795" s="201">
        <v>4.5000000000000005E-2</v>
      </c>
      <c r="M795" s="10">
        <v>2</v>
      </c>
      <c r="N795" s="227">
        <v>2.5000000000000001E-2</v>
      </c>
    </row>
    <row r="796" spans="1:14" x14ac:dyDescent="0.35">
      <c r="A796" s="11">
        <v>834</v>
      </c>
      <c r="B796" s="5" t="s">
        <v>179</v>
      </c>
      <c r="C796" s="5" t="s">
        <v>175</v>
      </c>
      <c r="D796" s="189" t="s">
        <v>1120</v>
      </c>
      <c r="E796" s="205">
        <v>108</v>
      </c>
      <c r="F796" s="211">
        <v>0.12689999999999999</v>
      </c>
      <c r="G796" s="80">
        <v>32</v>
      </c>
      <c r="H796" s="201">
        <v>0.14099999999999999</v>
      </c>
      <c r="I796" s="209"/>
      <c r="J796" s="212"/>
      <c r="K796" s="80">
        <v>35</v>
      </c>
      <c r="L796" s="201">
        <v>0.12689999999999999</v>
      </c>
      <c r="M796" s="10">
        <v>2</v>
      </c>
      <c r="N796" s="227">
        <v>2.5000000000000001E-2</v>
      </c>
    </row>
    <row r="797" spans="1:14" x14ac:dyDescent="0.35">
      <c r="A797" s="11">
        <v>836</v>
      </c>
      <c r="B797" s="5" t="s">
        <v>190</v>
      </c>
      <c r="C797" s="5" t="s">
        <v>343</v>
      </c>
      <c r="D797" s="189" t="s">
        <v>1122</v>
      </c>
      <c r="E797" s="205">
        <v>105</v>
      </c>
      <c r="F797" s="211">
        <v>0.18090000000000001</v>
      </c>
      <c r="G797" s="80">
        <v>30</v>
      </c>
      <c r="H797" s="201">
        <v>0.20100000000000001</v>
      </c>
      <c r="I797" s="209"/>
      <c r="J797" s="212"/>
      <c r="K797" s="80">
        <v>36</v>
      </c>
      <c r="L797" s="201">
        <v>0.18090000000000001</v>
      </c>
      <c r="M797" s="10">
        <v>0</v>
      </c>
      <c r="N797" s="227">
        <v>0</v>
      </c>
    </row>
    <row r="798" spans="1:14" x14ac:dyDescent="0.35">
      <c r="A798" s="11">
        <v>837</v>
      </c>
      <c r="B798" s="5" t="s">
        <v>174</v>
      </c>
      <c r="C798" s="5" t="s">
        <v>343</v>
      </c>
      <c r="D798" s="189" t="s">
        <v>1123</v>
      </c>
      <c r="E798" s="205">
        <v>103</v>
      </c>
      <c r="F798" s="211">
        <v>0.11070000000000001</v>
      </c>
      <c r="G798" s="80">
        <v>28</v>
      </c>
      <c r="H798" s="201">
        <v>0.123</v>
      </c>
      <c r="I798" s="209"/>
      <c r="J798" s="212"/>
      <c r="K798" s="80">
        <v>29</v>
      </c>
      <c r="L798" s="201">
        <v>0.11070000000000001</v>
      </c>
      <c r="M798" s="10">
        <v>2</v>
      </c>
      <c r="N798" s="227">
        <v>6.4000000000000001E-2</v>
      </c>
    </row>
    <row r="799" spans="1:14" x14ac:dyDescent="0.35">
      <c r="A799" s="11">
        <v>838</v>
      </c>
      <c r="B799" s="5" t="s">
        <v>314</v>
      </c>
      <c r="C799" s="5" t="s">
        <v>340</v>
      </c>
      <c r="D799" s="189" t="s">
        <v>1124</v>
      </c>
      <c r="E799" s="205">
        <v>0</v>
      </c>
      <c r="F799" s="211">
        <v>7.6500000000000012E-2</v>
      </c>
      <c r="G799" s="80">
        <v>13</v>
      </c>
      <c r="H799" s="201">
        <v>8.5000000000000006E-2</v>
      </c>
      <c r="I799" s="209"/>
      <c r="J799" s="212"/>
      <c r="K799" s="80">
        <v>20</v>
      </c>
      <c r="L799" s="201">
        <v>7.6500000000000012E-2</v>
      </c>
      <c r="M799" s="10">
        <v>3</v>
      </c>
      <c r="N799" s="227">
        <v>1.0699999999999999E-2</v>
      </c>
    </row>
    <row r="800" spans="1:14" x14ac:dyDescent="0.35">
      <c r="A800" s="11">
        <v>839</v>
      </c>
      <c r="B800" s="5" t="s">
        <v>179</v>
      </c>
      <c r="C800" s="5" t="s">
        <v>175</v>
      </c>
      <c r="D800" s="189" t="s">
        <v>1125</v>
      </c>
      <c r="E800" s="205">
        <v>114</v>
      </c>
      <c r="F800" s="211">
        <v>0.18989999999999999</v>
      </c>
      <c r="G800" s="80">
        <v>48</v>
      </c>
      <c r="H800" s="201">
        <v>0.21099999999999999</v>
      </c>
      <c r="I800" s="209"/>
      <c r="J800" s="212"/>
      <c r="K800" s="80">
        <v>55</v>
      </c>
      <c r="L800" s="201">
        <v>0.18989999999999999</v>
      </c>
      <c r="M800" s="10">
        <v>6</v>
      </c>
      <c r="N800" s="227">
        <v>0.111</v>
      </c>
    </row>
    <row r="801" spans="1:14" x14ac:dyDescent="0.35">
      <c r="A801" s="11">
        <v>840</v>
      </c>
      <c r="B801" s="5" t="s">
        <v>316</v>
      </c>
      <c r="C801" s="5" t="s">
        <v>340</v>
      </c>
      <c r="D801" s="189" t="s">
        <v>1126</v>
      </c>
      <c r="E801" s="205">
        <v>107</v>
      </c>
      <c r="F801" s="211">
        <v>0.1188</v>
      </c>
      <c r="G801" s="80">
        <v>30</v>
      </c>
      <c r="H801" s="201">
        <v>0.13200000000000001</v>
      </c>
      <c r="I801" s="209"/>
      <c r="J801" s="212"/>
      <c r="K801" s="80">
        <v>32</v>
      </c>
      <c r="L801" s="201">
        <v>0.1188</v>
      </c>
      <c r="M801" s="10">
        <v>0</v>
      </c>
      <c r="N801" s="227">
        <v>0</v>
      </c>
    </row>
    <row r="802" spans="1:14" x14ac:dyDescent="0.35">
      <c r="A802" s="11">
        <v>841</v>
      </c>
      <c r="B802" s="5" t="s">
        <v>181</v>
      </c>
      <c r="C802" s="5" t="s">
        <v>356</v>
      </c>
      <c r="D802" s="189" t="s">
        <v>1127</v>
      </c>
      <c r="E802" s="205">
        <v>105</v>
      </c>
      <c r="F802" s="211">
        <v>7.1099999999999997E-2</v>
      </c>
      <c r="G802" s="80">
        <v>18</v>
      </c>
      <c r="H802" s="201">
        <v>7.9000000000000001E-2</v>
      </c>
      <c r="I802" s="209"/>
      <c r="J802" s="212"/>
      <c r="K802" s="80">
        <v>28</v>
      </c>
      <c r="L802" s="201">
        <v>7.1099999999999997E-2</v>
      </c>
      <c r="M802" s="10">
        <v>3</v>
      </c>
      <c r="N802" s="227">
        <v>7.8270000000000006E-2</v>
      </c>
    </row>
    <row r="803" spans="1:14" x14ac:dyDescent="0.35">
      <c r="A803" s="11">
        <v>842</v>
      </c>
      <c r="B803" s="5" t="s">
        <v>174</v>
      </c>
      <c r="C803" s="5" t="s">
        <v>175</v>
      </c>
      <c r="D803" s="189" t="s">
        <v>1128</v>
      </c>
      <c r="E803" s="205">
        <v>104</v>
      </c>
      <c r="F803" s="211">
        <v>0.16650000000000001</v>
      </c>
      <c r="G803" s="80">
        <v>42</v>
      </c>
      <c r="H803" s="201">
        <v>0.185</v>
      </c>
      <c r="I803" s="209"/>
      <c r="J803" s="212"/>
      <c r="K803" s="80">
        <v>48</v>
      </c>
      <c r="L803" s="201">
        <v>0.16650000000000001</v>
      </c>
      <c r="M803" s="10">
        <v>3</v>
      </c>
      <c r="N803" s="227">
        <v>0.03</v>
      </c>
    </row>
    <row r="804" spans="1:14" x14ac:dyDescent="0.35">
      <c r="A804" s="11">
        <v>843</v>
      </c>
      <c r="B804" s="5" t="s">
        <v>312</v>
      </c>
      <c r="C804" s="5" t="s">
        <v>175</v>
      </c>
      <c r="D804" s="189" t="s">
        <v>1129</v>
      </c>
      <c r="E804" s="205">
        <v>104</v>
      </c>
      <c r="F804" s="211">
        <v>7.9199999999999993E-2</v>
      </c>
      <c r="G804" s="80">
        <v>20</v>
      </c>
      <c r="H804" s="201">
        <v>8.7999999999999995E-2</v>
      </c>
      <c r="I804" s="209"/>
      <c r="J804" s="212"/>
      <c r="K804" s="80">
        <v>22</v>
      </c>
      <c r="L804" s="201">
        <v>7.9199999999999993E-2</v>
      </c>
      <c r="M804" s="10">
        <v>7</v>
      </c>
      <c r="N804" s="227">
        <v>0.31808419999999998</v>
      </c>
    </row>
    <row r="805" spans="1:14" x14ac:dyDescent="0.35">
      <c r="A805" s="11">
        <v>844</v>
      </c>
      <c r="B805" s="5" t="s">
        <v>312</v>
      </c>
      <c r="C805" s="5" t="s">
        <v>340</v>
      </c>
      <c r="D805" s="189" t="s">
        <v>1130</v>
      </c>
      <c r="E805" s="205">
        <v>104</v>
      </c>
      <c r="F805" s="211">
        <v>0.10260000000000001</v>
      </c>
      <c r="G805" s="80">
        <v>26</v>
      </c>
      <c r="H805" s="201">
        <v>0.114</v>
      </c>
      <c r="I805" s="209"/>
      <c r="J805" s="212"/>
      <c r="K805" s="80">
        <v>40</v>
      </c>
      <c r="L805" s="201">
        <v>0.10260000000000001</v>
      </c>
      <c r="M805" s="10">
        <v>3</v>
      </c>
      <c r="N805" s="227">
        <v>0.20449999999999999</v>
      </c>
    </row>
    <row r="806" spans="1:14" x14ac:dyDescent="0.35">
      <c r="A806" s="11">
        <v>845</v>
      </c>
      <c r="B806" s="5" t="s">
        <v>314</v>
      </c>
      <c r="C806" s="5" t="s">
        <v>340</v>
      </c>
      <c r="D806" s="189" t="s">
        <v>1131</v>
      </c>
      <c r="E806" s="205">
        <v>101</v>
      </c>
      <c r="F806" s="211">
        <v>4.5000000000000005E-2</v>
      </c>
      <c r="G806" s="80">
        <v>5</v>
      </c>
      <c r="H806" s="201">
        <v>0.05</v>
      </c>
      <c r="I806" s="209"/>
      <c r="J806" s="212"/>
      <c r="K806" s="80">
        <v>4</v>
      </c>
      <c r="L806" s="201">
        <v>4.5000000000000005E-2</v>
      </c>
      <c r="M806" s="10">
        <v>0</v>
      </c>
      <c r="N806" s="227">
        <v>0</v>
      </c>
    </row>
    <row r="807" spans="1:14" x14ac:dyDescent="0.35">
      <c r="A807" s="11">
        <v>846</v>
      </c>
      <c r="B807" s="5" t="s">
        <v>213</v>
      </c>
      <c r="C807" s="5" t="s">
        <v>175</v>
      </c>
      <c r="D807" s="189" t="s">
        <v>1132</v>
      </c>
      <c r="E807" s="205">
        <v>105</v>
      </c>
      <c r="F807" s="211">
        <v>8.2799999999999999E-2</v>
      </c>
      <c r="G807" s="80">
        <v>21</v>
      </c>
      <c r="H807" s="201">
        <v>9.1999999999999998E-2</v>
      </c>
      <c r="I807" s="209"/>
      <c r="J807" s="212"/>
      <c r="K807" s="80">
        <v>21</v>
      </c>
      <c r="L807" s="201">
        <v>8.2799999999999999E-2</v>
      </c>
      <c r="M807" s="10">
        <v>0</v>
      </c>
      <c r="N807" s="227">
        <v>0</v>
      </c>
    </row>
    <row r="808" spans="1:14" x14ac:dyDescent="0.35">
      <c r="A808" s="11">
        <v>847</v>
      </c>
      <c r="B808" s="5" t="s">
        <v>174</v>
      </c>
      <c r="C808" s="5" t="s">
        <v>343</v>
      </c>
      <c r="D808" s="189" t="s">
        <v>1133</v>
      </c>
      <c r="E808" s="205">
        <v>0</v>
      </c>
      <c r="F808" s="211">
        <v>4.7699999999999999E-2</v>
      </c>
      <c r="G808" s="80">
        <v>12</v>
      </c>
      <c r="H808" s="201">
        <v>5.2999999999999999E-2</v>
      </c>
      <c r="I808" s="209"/>
      <c r="J808" s="212"/>
      <c r="K808" s="80">
        <v>16</v>
      </c>
      <c r="L808" s="201">
        <v>4.7699999999999999E-2</v>
      </c>
      <c r="M808" s="10">
        <v>0</v>
      </c>
      <c r="N808" s="227">
        <v>0</v>
      </c>
    </row>
    <row r="809" spans="1:14" x14ac:dyDescent="0.35">
      <c r="A809" s="11">
        <v>848</v>
      </c>
      <c r="B809" s="5" t="s">
        <v>188</v>
      </c>
      <c r="C809" s="5" t="s">
        <v>343</v>
      </c>
      <c r="D809" s="189" t="s">
        <v>1134</v>
      </c>
      <c r="E809" s="205">
        <v>0</v>
      </c>
      <c r="F809" s="211">
        <v>0</v>
      </c>
      <c r="G809" s="80">
        <v>0</v>
      </c>
      <c r="H809" s="201">
        <v>0</v>
      </c>
      <c r="I809" s="209"/>
      <c r="J809" s="212"/>
      <c r="K809" s="80">
        <v>4</v>
      </c>
      <c r="L809" s="201">
        <v>0</v>
      </c>
      <c r="M809" s="10">
        <v>0</v>
      </c>
      <c r="N809" s="227">
        <v>0</v>
      </c>
    </row>
    <row r="810" spans="1:14" x14ac:dyDescent="0.35">
      <c r="A810" s="11">
        <v>849</v>
      </c>
      <c r="B810" s="5" t="s">
        <v>190</v>
      </c>
      <c r="C810" s="5" t="s">
        <v>343</v>
      </c>
      <c r="D810" s="189" t="s">
        <v>1135</v>
      </c>
      <c r="E810" s="205">
        <v>0</v>
      </c>
      <c r="F810" s="211">
        <v>4.5000000000000005E-2</v>
      </c>
      <c r="G810" s="80">
        <v>5</v>
      </c>
      <c r="H810" s="201">
        <v>0.05</v>
      </c>
      <c r="I810" s="209"/>
      <c r="J810" s="212"/>
      <c r="K810" s="80">
        <v>8</v>
      </c>
      <c r="L810" s="201">
        <v>4.5000000000000005E-2</v>
      </c>
      <c r="M810" s="10">
        <v>0</v>
      </c>
      <c r="N810" s="227">
        <v>0</v>
      </c>
    </row>
    <row r="811" spans="1:14" x14ac:dyDescent="0.35">
      <c r="A811" s="11">
        <v>851</v>
      </c>
      <c r="B811" s="5" t="s">
        <v>190</v>
      </c>
      <c r="C811" s="5" t="s">
        <v>343</v>
      </c>
      <c r="D811" s="189" t="s">
        <v>1137</v>
      </c>
      <c r="E811" s="205">
        <v>148</v>
      </c>
      <c r="F811" s="211">
        <v>0.33300000000000002</v>
      </c>
      <c r="G811" s="80">
        <v>84</v>
      </c>
      <c r="H811" s="201">
        <v>0.37</v>
      </c>
      <c r="I811" s="209"/>
      <c r="J811" s="212"/>
      <c r="K811" s="80">
        <v>83</v>
      </c>
      <c r="L811" s="201">
        <v>0.33300000000000002</v>
      </c>
      <c r="M811" s="10">
        <v>6</v>
      </c>
      <c r="N811" s="227">
        <v>0.15822249999999999</v>
      </c>
    </row>
    <row r="812" spans="1:14" x14ac:dyDescent="0.35">
      <c r="A812" s="11">
        <v>852</v>
      </c>
      <c r="B812" s="5" t="s">
        <v>174</v>
      </c>
      <c r="C812" s="5" t="s">
        <v>175</v>
      </c>
      <c r="D812" s="189" t="s">
        <v>220</v>
      </c>
      <c r="E812" s="205">
        <v>200</v>
      </c>
      <c r="F812" s="211">
        <v>0.80820000000000003</v>
      </c>
      <c r="G812" s="80">
        <v>204</v>
      </c>
      <c r="H812" s="201">
        <v>0.89800000000000002</v>
      </c>
      <c r="I812" s="209"/>
      <c r="J812" s="212"/>
      <c r="K812" s="80">
        <v>212</v>
      </c>
      <c r="L812" s="201">
        <v>0.80820000000000003</v>
      </c>
      <c r="M812" s="10">
        <v>12</v>
      </c>
      <c r="N812" s="227">
        <v>0.32526470000000002</v>
      </c>
    </row>
    <row r="813" spans="1:14" x14ac:dyDescent="0.35">
      <c r="A813" s="11">
        <v>853</v>
      </c>
      <c r="B813" s="5" t="s">
        <v>222</v>
      </c>
      <c r="C813" s="5" t="s">
        <v>175</v>
      </c>
      <c r="D813" s="189" t="s">
        <v>1138</v>
      </c>
      <c r="E813" s="205">
        <v>120</v>
      </c>
      <c r="F813" s="211">
        <v>0.21779999999999999</v>
      </c>
      <c r="G813" s="80">
        <v>55</v>
      </c>
      <c r="H813" s="201">
        <v>0.24199999999999999</v>
      </c>
      <c r="I813" s="209"/>
      <c r="J813" s="212"/>
      <c r="K813" s="80">
        <v>60</v>
      </c>
      <c r="L813" s="201">
        <v>0.21779999999999999</v>
      </c>
      <c r="M813" s="10">
        <v>2</v>
      </c>
      <c r="N813" s="227">
        <v>4.0252499999999997E-2</v>
      </c>
    </row>
    <row r="814" spans="1:14" x14ac:dyDescent="0.35">
      <c r="A814" s="11">
        <v>855</v>
      </c>
      <c r="B814" s="5" t="s">
        <v>190</v>
      </c>
      <c r="C814" s="5" t="s">
        <v>343</v>
      </c>
      <c r="D814" s="189" t="s">
        <v>1139</v>
      </c>
      <c r="E814" s="205">
        <v>0</v>
      </c>
      <c r="F814" s="211">
        <v>4.5000000000000005E-2</v>
      </c>
      <c r="G814" s="80">
        <v>3</v>
      </c>
      <c r="H814" s="201">
        <v>0.05</v>
      </c>
      <c r="I814" s="209"/>
      <c r="J814" s="212"/>
      <c r="K814" s="80">
        <v>5</v>
      </c>
      <c r="L814" s="201">
        <v>4.5000000000000005E-2</v>
      </c>
      <c r="M814" s="10">
        <v>0</v>
      </c>
      <c r="N814" s="227">
        <v>0</v>
      </c>
    </row>
    <row r="815" spans="1:14" x14ac:dyDescent="0.35">
      <c r="A815" s="11">
        <v>856</v>
      </c>
      <c r="B815" s="5" t="s">
        <v>314</v>
      </c>
      <c r="C815" s="5" t="s">
        <v>175</v>
      </c>
      <c r="D815" s="189" t="s">
        <v>1140</v>
      </c>
      <c r="E815" s="205">
        <v>0</v>
      </c>
      <c r="F815" s="211">
        <v>4.5000000000000005E-2</v>
      </c>
      <c r="G815" s="80">
        <v>5</v>
      </c>
      <c r="H815" s="201">
        <v>0.05</v>
      </c>
      <c r="I815" s="209"/>
      <c r="J815" s="212"/>
      <c r="K815" s="80">
        <v>6</v>
      </c>
      <c r="L815" s="201">
        <v>4.5000000000000005E-2</v>
      </c>
      <c r="M815" s="10">
        <v>0</v>
      </c>
      <c r="N815" s="227">
        <v>0</v>
      </c>
    </row>
    <row r="816" spans="1:14" x14ac:dyDescent="0.35">
      <c r="A816" s="11">
        <v>857</v>
      </c>
      <c r="B816" s="5" t="s">
        <v>312</v>
      </c>
      <c r="C816" s="5" t="s">
        <v>340</v>
      </c>
      <c r="D816" s="189" t="s">
        <v>1141</v>
      </c>
      <c r="E816" s="205">
        <v>101</v>
      </c>
      <c r="F816" s="211">
        <v>4.7699999999999999E-2</v>
      </c>
      <c r="G816" s="80">
        <v>12</v>
      </c>
      <c r="H816" s="201">
        <v>5.2999999999999999E-2</v>
      </c>
      <c r="I816" s="209"/>
      <c r="J816" s="212"/>
      <c r="K816" s="80">
        <v>13</v>
      </c>
      <c r="L816" s="201">
        <v>4.7699999999999999E-2</v>
      </c>
      <c r="M816" s="10">
        <v>1</v>
      </c>
      <c r="N816" s="227">
        <v>5.0000000000000001E-3</v>
      </c>
    </row>
    <row r="817" spans="1:14" x14ac:dyDescent="0.35">
      <c r="A817" s="11">
        <v>858</v>
      </c>
      <c r="B817" s="5" t="s">
        <v>190</v>
      </c>
      <c r="C817" s="5" t="s">
        <v>356</v>
      </c>
      <c r="D817" s="189" t="s">
        <v>1142</v>
      </c>
      <c r="E817" s="205">
        <v>104</v>
      </c>
      <c r="F817" s="211">
        <v>4.7699999999999999E-2</v>
      </c>
      <c r="G817" s="80">
        <v>12</v>
      </c>
      <c r="H817" s="201">
        <v>5.2999999999999999E-2</v>
      </c>
      <c r="I817" s="209"/>
      <c r="J817" s="212"/>
      <c r="K817" s="80">
        <v>42</v>
      </c>
      <c r="L817" s="201">
        <v>4.7699999999999999E-2</v>
      </c>
      <c r="M817" s="10">
        <v>3</v>
      </c>
      <c r="N817" s="227">
        <v>0.36409999999999998</v>
      </c>
    </row>
    <row r="818" spans="1:14" x14ac:dyDescent="0.35">
      <c r="A818" s="11">
        <v>859</v>
      </c>
      <c r="B818" s="5" t="s">
        <v>190</v>
      </c>
      <c r="C818" s="5" t="s">
        <v>175</v>
      </c>
      <c r="D818" s="189" t="s">
        <v>1297</v>
      </c>
      <c r="E818" s="205">
        <v>0</v>
      </c>
      <c r="F818" s="211">
        <v>0</v>
      </c>
      <c r="G818" s="202">
        <v>0</v>
      </c>
      <c r="H818" s="201">
        <v>0</v>
      </c>
      <c r="I818" s="202">
        <v>0</v>
      </c>
      <c r="J818" s="201">
        <v>0</v>
      </c>
      <c r="K818" s="80">
        <v>5</v>
      </c>
      <c r="L818" s="201"/>
      <c r="M818" s="10">
        <v>0</v>
      </c>
      <c r="N818" s="227">
        <v>0</v>
      </c>
    </row>
    <row r="819" spans="1:14" x14ac:dyDescent="0.35">
      <c r="A819" s="11">
        <v>860</v>
      </c>
      <c r="B819" s="5" t="s">
        <v>213</v>
      </c>
      <c r="C819" s="5" t="s">
        <v>356</v>
      </c>
      <c r="D819" s="189" t="s">
        <v>1298</v>
      </c>
      <c r="E819" s="205">
        <v>0</v>
      </c>
      <c r="F819" s="211">
        <v>0</v>
      </c>
      <c r="G819" s="202">
        <v>0</v>
      </c>
      <c r="H819" s="201">
        <v>0</v>
      </c>
      <c r="I819" s="202">
        <v>0</v>
      </c>
      <c r="J819" s="201">
        <v>0</v>
      </c>
      <c r="K819" s="80">
        <v>1</v>
      </c>
      <c r="L819" s="201"/>
      <c r="M819" s="10">
        <v>1</v>
      </c>
      <c r="N819" s="227">
        <v>0.01</v>
      </c>
    </row>
    <row r="820" spans="1:14" x14ac:dyDescent="0.35">
      <c r="A820" s="11">
        <v>861</v>
      </c>
      <c r="B820" s="5" t="s">
        <v>312</v>
      </c>
      <c r="C820" s="5" t="s">
        <v>340</v>
      </c>
      <c r="D820" s="189" t="s">
        <v>1299</v>
      </c>
      <c r="E820" s="205">
        <v>0</v>
      </c>
      <c r="F820" s="211">
        <v>0</v>
      </c>
      <c r="G820" s="202">
        <v>0</v>
      </c>
      <c r="H820" s="201">
        <v>0</v>
      </c>
      <c r="I820" s="202">
        <v>0</v>
      </c>
      <c r="J820" s="201">
        <v>0</v>
      </c>
      <c r="K820" s="80">
        <v>2</v>
      </c>
      <c r="L820" s="201"/>
      <c r="M820" s="10">
        <v>0</v>
      </c>
      <c r="N820" s="227">
        <v>0</v>
      </c>
    </row>
    <row r="821" spans="1:14" x14ac:dyDescent="0.35">
      <c r="A821" s="11">
        <v>899</v>
      </c>
      <c r="B821" s="5" t="s">
        <v>313</v>
      </c>
      <c r="C821" s="5" t="s">
        <v>356</v>
      </c>
      <c r="D821" s="189" t="s">
        <v>1145</v>
      </c>
      <c r="E821" s="205">
        <v>161</v>
      </c>
      <c r="F821" s="211">
        <v>0.42749999999999999</v>
      </c>
      <c r="G821" s="80">
        <v>108</v>
      </c>
      <c r="H821" s="201">
        <v>0.47499999999999998</v>
      </c>
      <c r="I821" s="209"/>
      <c r="J821" s="212"/>
      <c r="K821" s="80">
        <v>124</v>
      </c>
      <c r="L821" s="201">
        <v>0.42749999999999999</v>
      </c>
      <c r="M821" s="10">
        <v>10</v>
      </c>
      <c r="N821" s="227">
        <v>0.1305</v>
      </c>
    </row>
    <row r="822" spans="1:14" x14ac:dyDescent="0.35">
      <c r="A822" s="11">
        <v>901</v>
      </c>
      <c r="B822" s="5" t="s">
        <v>312</v>
      </c>
      <c r="C822" s="5" t="s">
        <v>340</v>
      </c>
      <c r="D822" s="189" t="s">
        <v>1147</v>
      </c>
      <c r="E822" s="205">
        <v>200</v>
      </c>
      <c r="F822" s="211">
        <v>4.1418000000000008</v>
      </c>
      <c r="G822" s="80">
        <v>1046</v>
      </c>
      <c r="H822" s="201">
        <v>4.6020000000000003</v>
      </c>
      <c r="I822" s="209"/>
      <c r="J822" s="212"/>
      <c r="K822" s="80">
        <v>1045</v>
      </c>
      <c r="L822" s="201">
        <v>4.1418000000000008</v>
      </c>
      <c r="M822" s="10">
        <v>99</v>
      </c>
      <c r="N822" s="227">
        <v>3.0292609000000001</v>
      </c>
    </row>
    <row r="823" spans="1:14" x14ac:dyDescent="0.35">
      <c r="A823" s="11">
        <v>902</v>
      </c>
      <c r="B823" s="5" t="s">
        <v>312</v>
      </c>
      <c r="C823" s="5" t="s">
        <v>340</v>
      </c>
      <c r="D823" s="189" t="s">
        <v>1148</v>
      </c>
      <c r="E823" s="205">
        <v>200</v>
      </c>
      <c r="F823" s="211">
        <v>3.3542999999999998</v>
      </c>
      <c r="G823" s="80">
        <v>847</v>
      </c>
      <c r="H823" s="201">
        <v>3.7269999999999999</v>
      </c>
      <c r="I823" s="209"/>
      <c r="J823" s="212"/>
      <c r="K823" s="80">
        <v>852</v>
      </c>
      <c r="L823" s="201">
        <v>3.3542999999999998</v>
      </c>
      <c r="M823" s="10">
        <v>55</v>
      </c>
      <c r="N823" s="227">
        <v>1.3781341</v>
      </c>
    </row>
    <row r="824" spans="1:14" x14ac:dyDescent="0.35">
      <c r="A824" s="11">
        <v>903</v>
      </c>
      <c r="B824" s="5" t="s">
        <v>313</v>
      </c>
      <c r="C824" s="5" t="s">
        <v>356</v>
      </c>
      <c r="D824" s="189" t="s">
        <v>1149</v>
      </c>
      <c r="E824" s="205">
        <v>190</v>
      </c>
      <c r="F824" s="211">
        <v>0.57420000000000004</v>
      </c>
      <c r="G824" s="80">
        <v>145</v>
      </c>
      <c r="H824" s="201">
        <v>0.63800000000000001</v>
      </c>
      <c r="I824" s="209"/>
      <c r="J824" s="212"/>
      <c r="K824" s="80">
        <v>146</v>
      </c>
      <c r="L824" s="201">
        <v>0.57420000000000004</v>
      </c>
      <c r="M824" s="10">
        <v>8</v>
      </c>
      <c r="N824" s="227">
        <v>3.3730000000000003E-2</v>
      </c>
    </row>
    <row r="825" spans="1:14" x14ac:dyDescent="0.35">
      <c r="A825" s="11">
        <v>904</v>
      </c>
      <c r="B825" s="5" t="s">
        <v>312</v>
      </c>
      <c r="C825" s="5" t="s">
        <v>340</v>
      </c>
      <c r="D825" s="189" t="s">
        <v>1150</v>
      </c>
      <c r="E825" s="205">
        <v>200</v>
      </c>
      <c r="F825" s="211">
        <v>2.1896999999999998</v>
      </c>
      <c r="G825" s="80">
        <v>553</v>
      </c>
      <c r="H825" s="201">
        <v>2.4329999999999998</v>
      </c>
      <c r="I825" s="209"/>
      <c r="J825" s="212"/>
      <c r="K825" s="80">
        <v>586</v>
      </c>
      <c r="L825" s="201">
        <v>2.1896999999999998</v>
      </c>
      <c r="M825" s="10">
        <v>41</v>
      </c>
      <c r="N825" s="227">
        <v>1.6602813999999999</v>
      </c>
    </row>
    <row r="826" spans="1:14" x14ac:dyDescent="0.35">
      <c r="A826" s="11">
        <v>905</v>
      </c>
      <c r="B826" s="5" t="s">
        <v>190</v>
      </c>
      <c r="C826" s="5" t="s">
        <v>343</v>
      </c>
      <c r="D826" s="189" t="s">
        <v>1151</v>
      </c>
      <c r="E826" s="205">
        <v>200</v>
      </c>
      <c r="F826" s="211">
        <v>0.93240000000000001</v>
      </c>
      <c r="G826" s="80">
        <v>232</v>
      </c>
      <c r="H826" s="201">
        <v>1.036</v>
      </c>
      <c r="I826" s="209"/>
      <c r="J826" s="212"/>
      <c r="K826" s="80">
        <v>246</v>
      </c>
      <c r="L826" s="201">
        <v>0.93240000000000001</v>
      </c>
      <c r="M826" s="10">
        <v>10</v>
      </c>
      <c r="N826" s="227">
        <v>0.38200000000000001</v>
      </c>
    </row>
    <row r="827" spans="1:14" x14ac:dyDescent="0.35">
      <c r="A827" s="11">
        <v>906</v>
      </c>
      <c r="B827" s="5" t="s">
        <v>312</v>
      </c>
      <c r="C827" s="5" t="s">
        <v>340</v>
      </c>
      <c r="D827" s="189" t="s">
        <v>1152</v>
      </c>
      <c r="E827" s="205">
        <v>200</v>
      </c>
      <c r="F827" s="211">
        <v>1.1907000000000001</v>
      </c>
      <c r="G827" s="80">
        <v>261</v>
      </c>
      <c r="H827" s="201">
        <v>1.323</v>
      </c>
      <c r="I827" s="209"/>
      <c r="J827" s="212"/>
      <c r="K827" s="80">
        <v>259</v>
      </c>
      <c r="L827" s="201">
        <v>1.1907000000000001</v>
      </c>
      <c r="M827" s="10">
        <v>15</v>
      </c>
      <c r="N827" s="227">
        <v>0.26391999999999999</v>
      </c>
    </row>
    <row r="828" spans="1:14" x14ac:dyDescent="0.35">
      <c r="A828" s="11">
        <v>907</v>
      </c>
      <c r="B828" s="5" t="s">
        <v>312</v>
      </c>
      <c r="C828" s="5" t="s">
        <v>340</v>
      </c>
      <c r="D828" s="189" t="s">
        <v>1153</v>
      </c>
      <c r="E828" s="205">
        <v>200</v>
      </c>
      <c r="F828" s="211">
        <v>2.2292999999999998</v>
      </c>
      <c r="G828" s="80">
        <v>563</v>
      </c>
      <c r="H828" s="201">
        <v>2.4769999999999999</v>
      </c>
      <c r="I828" s="209"/>
      <c r="J828" s="212"/>
      <c r="K828" s="80">
        <v>596</v>
      </c>
      <c r="L828" s="201">
        <v>2.2292999999999998</v>
      </c>
      <c r="M828" s="10">
        <v>44</v>
      </c>
      <c r="N828" s="227">
        <v>1.1909190000000001</v>
      </c>
    </row>
    <row r="829" spans="1:14" x14ac:dyDescent="0.35">
      <c r="A829" s="11">
        <v>908</v>
      </c>
      <c r="B829" s="5" t="s">
        <v>312</v>
      </c>
      <c r="C829" s="5" t="s">
        <v>340</v>
      </c>
      <c r="D829" s="189" t="s">
        <v>1154</v>
      </c>
      <c r="E829" s="205">
        <v>200</v>
      </c>
      <c r="F829" s="211">
        <v>3.3885000000000001</v>
      </c>
      <c r="G829" s="80">
        <v>309</v>
      </c>
      <c r="H829" s="201">
        <v>3.7650000000000001</v>
      </c>
      <c r="I829" s="209"/>
      <c r="J829" s="212"/>
      <c r="K829" s="80">
        <v>315</v>
      </c>
      <c r="L829" s="201">
        <v>3.3885000000000001</v>
      </c>
      <c r="M829" s="10">
        <v>22</v>
      </c>
      <c r="N829" s="227">
        <v>3.2418368000000002</v>
      </c>
    </row>
    <row r="830" spans="1:14" x14ac:dyDescent="0.35">
      <c r="A830" s="11">
        <v>909</v>
      </c>
      <c r="B830" s="5" t="s">
        <v>312</v>
      </c>
      <c r="C830" s="5" t="s">
        <v>340</v>
      </c>
      <c r="D830" s="189" t="s">
        <v>1155</v>
      </c>
      <c r="E830" s="205">
        <v>200</v>
      </c>
      <c r="F830" s="211">
        <v>2.9097</v>
      </c>
      <c r="G830" s="80">
        <v>569</v>
      </c>
      <c r="H830" s="201">
        <v>3.2330000000000001</v>
      </c>
      <c r="I830" s="209"/>
      <c r="J830" s="212"/>
      <c r="K830" s="80">
        <v>615</v>
      </c>
      <c r="L830" s="201">
        <v>2.9097</v>
      </c>
      <c r="M830" s="10">
        <v>46</v>
      </c>
      <c r="N830" s="227">
        <v>1.7440844</v>
      </c>
    </row>
    <row r="831" spans="1:14" x14ac:dyDescent="0.35">
      <c r="A831" s="11">
        <v>910</v>
      </c>
      <c r="B831" s="5" t="s">
        <v>312</v>
      </c>
      <c r="C831" s="5" t="s">
        <v>340</v>
      </c>
      <c r="D831" s="189" t="s">
        <v>1156</v>
      </c>
      <c r="E831" s="205">
        <v>200</v>
      </c>
      <c r="F831" s="211">
        <v>2.2464</v>
      </c>
      <c r="G831" s="80">
        <v>247</v>
      </c>
      <c r="H831" s="201">
        <v>2.496</v>
      </c>
      <c r="I831" s="209"/>
      <c r="J831" s="212"/>
      <c r="K831" s="80">
        <v>259</v>
      </c>
      <c r="L831" s="201">
        <v>2.2464</v>
      </c>
      <c r="M831" s="10">
        <v>10</v>
      </c>
      <c r="N831" s="227">
        <v>0.53896679999999997</v>
      </c>
    </row>
    <row r="832" spans="1:14" x14ac:dyDescent="0.35">
      <c r="A832" s="11">
        <v>911</v>
      </c>
      <c r="B832" s="5" t="s">
        <v>315</v>
      </c>
      <c r="C832" s="5" t="s">
        <v>356</v>
      </c>
      <c r="D832" s="189" t="s">
        <v>1157</v>
      </c>
      <c r="E832" s="205">
        <v>195</v>
      </c>
      <c r="F832" s="211">
        <v>0.5706</v>
      </c>
      <c r="G832" s="80">
        <v>144</v>
      </c>
      <c r="H832" s="201">
        <v>0.63400000000000001</v>
      </c>
      <c r="I832" s="209"/>
      <c r="J832" s="212"/>
      <c r="K832" s="80">
        <v>152</v>
      </c>
      <c r="L832" s="201">
        <v>0.5706</v>
      </c>
      <c r="M832" s="10">
        <v>11</v>
      </c>
      <c r="N832" s="227">
        <v>0.2290673</v>
      </c>
    </row>
    <row r="833" spans="1:14" x14ac:dyDescent="0.35">
      <c r="A833" s="11">
        <v>912</v>
      </c>
      <c r="B833" s="5" t="s">
        <v>312</v>
      </c>
      <c r="C833" s="5" t="s">
        <v>340</v>
      </c>
      <c r="D833" s="189" t="s">
        <v>1158</v>
      </c>
      <c r="E833" s="205">
        <v>200</v>
      </c>
      <c r="F833" s="211">
        <v>2.1968999999999999</v>
      </c>
      <c r="G833" s="80">
        <v>484</v>
      </c>
      <c r="H833" s="201">
        <v>2.4409999999999998</v>
      </c>
      <c r="I833" s="209"/>
      <c r="J833" s="212"/>
      <c r="K833" s="80">
        <v>527</v>
      </c>
      <c r="L833" s="201">
        <v>2.1968999999999999</v>
      </c>
      <c r="M833" s="10">
        <v>24</v>
      </c>
      <c r="N833" s="227">
        <v>0.80702569999999996</v>
      </c>
    </row>
    <row r="834" spans="1:14" x14ac:dyDescent="0.35">
      <c r="A834" s="11">
        <v>913</v>
      </c>
      <c r="B834" s="5" t="s">
        <v>312</v>
      </c>
      <c r="C834" s="5" t="s">
        <v>340</v>
      </c>
      <c r="D834" s="189" t="s">
        <v>1159</v>
      </c>
      <c r="E834" s="205">
        <v>200</v>
      </c>
      <c r="F834" s="211">
        <v>1.0835999999999999</v>
      </c>
      <c r="G834" s="80">
        <v>219</v>
      </c>
      <c r="H834" s="201">
        <v>1.204</v>
      </c>
      <c r="I834" s="209"/>
      <c r="J834" s="212"/>
      <c r="K834" s="80">
        <v>234</v>
      </c>
      <c r="L834" s="201">
        <v>1.0835999999999999</v>
      </c>
      <c r="M834" s="10">
        <v>8</v>
      </c>
      <c r="N834" s="227">
        <v>0.1623</v>
      </c>
    </row>
    <row r="835" spans="1:14" x14ac:dyDescent="0.35">
      <c r="A835" s="11">
        <v>914</v>
      </c>
      <c r="B835" s="5" t="s">
        <v>312</v>
      </c>
      <c r="C835" s="5" t="s">
        <v>340</v>
      </c>
      <c r="D835" s="189" t="s">
        <v>1160</v>
      </c>
      <c r="E835" s="205">
        <v>200</v>
      </c>
      <c r="F835" s="211">
        <v>1.9404000000000001</v>
      </c>
      <c r="G835" s="80">
        <v>490</v>
      </c>
      <c r="H835" s="201">
        <v>2.1560000000000001</v>
      </c>
      <c r="I835" s="209"/>
      <c r="J835" s="212"/>
      <c r="K835" s="80">
        <v>507</v>
      </c>
      <c r="L835" s="201">
        <v>1.9404000000000001</v>
      </c>
      <c r="M835" s="10">
        <v>31</v>
      </c>
      <c r="N835" s="227">
        <v>0.67916699999999997</v>
      </c>
    </row>
    <row r="836" spans="1:14" x14ac:dyDescent="0.35">
      <c r="A836" s="11">
        <v>915</v>
      </c>
      <c r="B836" s="5" t="s">
        <v>315</v>
      </c>
      <c r="C836" s="5" t="s">
        <v>175</v>
      </c>
      <c r="D836" s="189" t="s">
        <v>1161</v>
      </c>
      <c r="E836" s="205">
        <v>166</v>
      </c>
      <c r="F836" s="211">
        <v>0.45900000000000002</v>
      </c>
      <c r="G836" s="80">
        <v>116</v>
      </c>
      <c r="H836" s="201">
        <v>0.51</v>
      </c>
      <c r="I836" s="209"/>
      <c r="J836" s="212"/>
      <c r="K836" s="80">
        <v>122</v>
      </c>
      <c r="L836" s="201">
        <v>0.45900000000000002</v>
      </c>
      <c r="M836" s="10">
        <v>6</v>
      </c>
      <c r="N836" s="227">
        <v>4.5400000000000003E-2</v>
      </c>
    </row>
    <row r="837" spans="1:14" x14ac:dyDescent="0.35">
      <c r="A837" s="11">
        <v>916</v>
      </c>
      <c r="B837" s="5" t="s">
        <v>312</v>
      </c>
      <c r="C837" s="5" t="s">
        <v>340</v>
      </c>
      <c r="D837" s="189" t="s">
        <v>1162</v>
      </c>
      <c r="E837" s="205">
        <v>200</v>
      </c>
      <c r="F837" s="211">
        <v>2.1807000000000003</v>
      </c>
      <c r="G837" s="80">
        <v>541</v>
      </c>
      <c r="H837" s="201">
        <v>2.423</v>
      </c>
      <c r="I837" s="209"/>
      <c r="J837" s="212"/>
      <c r="K837" s="80">
        <v>540</v>
      </c>
      <c r="L837" s="201">
        <v>2.1807000000000003</v>
      </c>
      <c r="M837" s="10">
        <v>37</v>
      </c>
      <c r="N837" s="227">
        <v>1.4232532</v>
      </c>
    </row>
    <row r="838" spans="1:14" x14ac:dyDescent="0.35">
      <c r="A838" s="11">
        <v>917</v>
      </c>
      <c r="B838" s="5" t="s">
        <v>315</v>
      </c>
      <c r="C838" s="5" t="s">
        <v>356</v>
      </c>
      <c r="D838" s="189" t="s">
        <v>1163</v>
      </c>
      <c r="E838" s="205">
        <v>163</v>
      </c>
      <c r="F838" s="211">
        <v>0.50759999999999994</v>
      </c>
      <c r="G838" s="80">
        <v>105</v>
      </c>
      <c r="H838" s="201">
        <v>0.56399999999999995</v>
      </c>
      <c r="I838" s="209"/>
      <c r="J838" s="212"/>
      <c r="K838" s="80">
        <v>114</v>
      </c>
      <c r="L838" s="201">
        <v>0.50759999999999994</v>
      </c>
      <c r="M838" s="10">
        <v>6</v>
      </c>
      <c r="N838" s="227">
        <v>0.1449086</v>
      </c>
    </row>
    <row r="839" spans="1:14" x14ac:dyDescent="0.35">
      <c r="A839" s="11">
        <v>918</v>
      </c>
      <c r="B839" s="5" t="s">
        <v>222</v>
      </c>
      <c r="C839" s="5" t="s">
        <v>175</v>
      </c>
      <c r="D839" s="189" t="s">
        <v>1164</v>
      </c>
      <c r="E839" s="205">
        <v>144</v>
      </c>
      <c r="F839" s="211">
        <v>0.46710000000000002</v>
      </c>
      <c r="G839" s="80">
        <v>87</v>
      </c>
      <c r="H839" s="201">
        <v>0.51900000000000002</v>
      </c>
      <c r="I839" s="209"/>
      <c r="J839" s="212"/>
      <c r="K839" s="80">
        <v>95</v>
      </c>
      <c r="L839" s="201">
        <v>0.46710000000000002</v>
      </c>
      <c r="M839" s="10">
        <v>6</v>
      </c>
      <c r="N839" s="227">
        <v>0.16525000000000001</v>
      </c>
    </row>
    <row r="840" spans="1:14" x14ac:dyDescent="0.35">
      <c r="A840" s="11">
        <v>919</v>
      </c>
      <c r="B840" s="5" t="s">
        <v>312</v>
      </c>
      <c r="C840" s="5" t="s">
        <v>340</v>
      </c>
      <c r="D840" s="189" t="s">
        <v>1165</v>
      </c>
      <c r="E840" s="205">
        <v>200</v>
      </c>
      <c r="F840" s="211">
        <v>1.1358000000000001</v>
      </c>
      <c r="G840" s="80">
        <v>285</v>
      </c>
      <c r="H840" s="201">
        <v>1.262</v>
      </c>
      <c r="I840" s="209"/>
      <c r="J840" s="212"/>
      <c r="K840" s="80">
        <v>299</v>
      </c>
      <c r="L840" s="201">
        <v>1.1358000000000001</v>
      </c>
      <c r="M840" s="10">
        <v>16</v>
      </c>
      <c r="N840" s="227">
        <v>0.46660000000000001</v>
      </c>
    </row>
    <row r="841" spans="1:14" x14ac:dyDescent="0.35">
      <c r="A841" s="11">
        <v>920</v>
      </c>
      <c r="B841" s="5" t="s">
        <v>312</v>
      </c>
      <c r="C841" s="5" t="s">
        <v>340</v>
      </c>
      <c r="D841" s="189" t="s">
        <v>1166</v>
      </c>
      <c r="E841" s="205">
        <v>200</v>
      </c>
      <c r="F841" s="211">
        <v>1.6533</v>
      </c>
      <c r="G841" s="80">
        <v>378</v>
      </c>
      <c r="H841" s="201">
        <v>1.837</v>
      </c>
      <c r="I841" s="209"/>
      <c r="J841" s="212"/>
      <c r="K841" s="80">
        <v>376</v>
      </c>
      <c r="L841" s="201">
        <v>1.6533</v>
      </c>
      <c r="M841" s="10">
        <v>25</v>
      </c>
      <c r="N841" s="227">
        <v>0.68789999999999996</v>
      </c>
    </row>
    <row r="842" spans="1:14" x14ac:dyDescent="0.35">
      <c r="A842" s="11">
        <v>921</v>
      </c>
      <c r="B842" s="5" t="s">
        <v>312</v>
      </c>
      <c r="C842" s="5" t="s">
        <v>340</v>
      </c>
      <c r="D842" s="189" t="s">
        <v>1167</v>
      </c>
      <c r="E842" s="205">
        <v>200</v>
      </c>
      <c r="F842" s="211">
        <v>1.7856000000000001</v>
      </c>
      <c r="G842" s="80">
        <v>451</v>
      </c>
      <c r="H842" s="201">
        <v>1.984</v>
      </c>
      <c r="I842" s="209"/>
      <c r="J842" s="212"/>
      <c r="K842" s="80">
        <v>467</v>
      </c>
      <c r="L842" s="201">
        <v>1.7856000000000001</v>
      </c>
      <c r="M842" s="10">
        <v>33</v>
      </c>
      <c r="N842" s="227">
        <v>1.0344500000000001</v>
      </c>
    </row>
    <row r="843" spans="1:14" x14ac:dyDescent="0.35">
      <c r="A843" s="11">
        <v>922</v>
      </c>
      <c r="B843" s="5" t="s">
        <v>312</v>
      </c>
      <c r="C843" s="5" t="s">
        <v>340</v>
      </c>
      <c r="D843" s="189" t="s">
        <v>1168</v>
      </c>
      <c r="E843" s="205">
        <v>200</v>
      </c>
      <c r="F843" s="211">
        <v>3.7701000000000002</v>
      </c>
      <c r="G843" s="80">
        <v>952</v>
      </c>
      <c r="H843" s="201">
        <v>4.1890000000000001</v>
      </c>
      <c r="I843" s="209"/>
      <c r="J843" s="212"/>
      <c r="K843" s="80">
        <v>975</v>
      </c>
      <c r="L843" s="201">
        <v>3.7701000000000002</v>
      </c>
      <c r="M843" s="10">
        <v>81</v>
      </c>
      <c r="N843" s="227">
        <v>4.2120397000000001</v>
      </c>
    </row>
    <row r="844" spans="1:14" x14ac:dyDescent="0.35">
      <c r="A844" s="11">
        <v>923</v>
      </c>
      <c r="B844" s="5" t="s">
        <v>312</v>
      </c>
      <c r="C844" s="5" t="s">
        <v>340</v>
      </c>
      <c r="D844" s="189" t="s">
        <v>1169</v>
      </c>
      <c r="E844" s="205">
        <v>200</v>
      </c>
      <c r="F844" s="211">
        <v>1.8711000000000002</v>
      </c>
      <c r="G844" s="80">
        <v>465</v>
      </c>
      <c r="H844" s="201">
        <v>2.0790000000000002</v>
      </c>
      <c r="I844" s="209"/>
      <c r="J844" s="212"/>
      <c r="K844" s="80">
        <v>536</v>
      </c>
      <c r="L844" s="201">
        <v>1.8711000000000002</v>
      </c>
      <c r="M844" s="10">
        <v>53</v>
      </c>
      <c r="N844" s="227">
        <v>2.1171606999999999</v>
      </c>
    </row>
    <row r="845" spans="1:14" x14ac:dyDescent="0.35">
      <c r="A845" s="11">
        <v>924</v>
      </c>
      <c r="B845" s="5" t="s">
        <v>181</v>
      </c>
      <c r="C845" s="5" t="s">
        <v>175</v>
      </c>
      <c r="D845" s="189" t="s">
        <v>1170</v>
      </c>
      <c r="E845" s="205">
        <v>183</v>
      </c>
      <c r="F845" s="211">
        <v>0.68130000000000002</v>
      </c>
      <c r="G845" s="80">
        <v>172</v>
      </c>
      <c r="H845" s="201">
        <v>0.75700000000000001</v>
      </c>
      <c r="I845" s="209"/>
      <c r="J845" s="212"/>
      <c r="K845" s="80">
        <v>184</v>
      </c>
      <c r="L845" s="201">
        <v>0.68130000000000002</v>
      </c>
      <c r="M845" s="10">
        <v>6</v>
      </c>
      <c r="N845" s="227">
        <v>8.97564E-2</v>
      </c>
    </row>
    <row r="846" spans="1:14" x14ac:dyDescent="0.35">
      <c r="A846" s="11">
        <v>925</v>
      </c>
      <c r="B846" s="5" t="s">
        <v>188</v>
      </c>
      <c r="C846" s="5" t="s">
        <v>175</v>
      </c>
      <c r="D846" s="189" t="s">
        <v>1171</v>
      </c>
      <c r="E846" s="205">
        <v>181</v>
      </c>
      <c r="F846" s="211">
        <v>0.52290000000000003</v>
      </c>
      <c r="G846" s="80">
        <v>132</v>
      </c>
      <c r="H846" s="201">
        <v>0.58099999999999996</v>
      </c>
      <c r="I846" s="209"/>
      <c r="J846" s="212"/>
      <c r="K846" s="80">
        <v>138</v>
      </c>
      <c r="L846" s="201">
        <v>0.52290000000000003</v>
      </c>
      <c r="M846" s="10">
        <v>6</v>
      </c>
      <c r="N846" s="227">
        <v>0.131135</v>
      </c>
    </row>
    <row r="847" spans="1:14" x14ac:dyDescent="0.35">
      <c r="A847" s="11">
        <v>926</v>
      </c>
      <c r="B847" s="5" t="s">
        <v>312</v>
      </c>
      <c r="C847" s="5" t="s">
        <v>340</v>
      </c>
      <c r="D847" s="189" t="s">
        <v>1172</v>
      </c>
      <c r="E847" s="205">
        <v>200</v>
      </c>
      <c r="F847" s="211">
        <v>0.73259999999999992</v>
      </c>
      <c r="G847" s="80">
        <v>185</v>
      </c>
      <c r="H847" s="201">
        <v>0.81399999999999995</v>
      </c>
      <c r="I847" s="209"/>
      <c r="J847" s="212"/>
      <c r="K847" s="80">
        <v>189</v>
      </c>
      <c r="L847" s="201">
        <v>0.73259999999999992</v>
      </c>
      <c r="M847" s="10">
        <v>6</v>
      </c>
      <c r="N847" s="227">
        <v>1.1507499999999999</v>
      </c>
    </row>
    <row r="848" spans="1:14" x14ac:dyDescent="0.35">
      <c r="A848" s="11">
        <v>927</v>
      </c>
      <c r="B848" s="5" t="s">
        <v>190</v>
      </c>
      <c r="C848" s="5" t="s">
        <v>343</v>
      </c>
      <c r="D848" s="189" t="s">
        <v>1173</v>
      </c>
      <c r="E848" s="205">
        <v>166</v>
      </c>
      <c r="F848" s="211">
        <v>0.46350000000000002</v>
      </c>
      <c r="G848" s="80">
        <v>117</v>
      </c>
      <c r="H848" s="201">
        <v>0.51500000000000001</v>
      </c>
      <c r="I848" s="209"/>
      <c r="J848" s="212"/>
      <c r="K848" s="80">
        <v>124</v>
      </c>
      <c r="L848" s="201">
        <v>0.46350000000000002</v>
      </c>
      <c r="M848" s="10">
        <v>5</v>
      </c>
      <c r="N848" s="227">
        <v>0.26350000000000001</v>
      </c>
    </row>
    <row r="849" spans="1:14" x14ac:dyDescent="0.35">
      <c r="A849" s="11">
        <v>928</v>
      </c>
      <c r="B849" s="5" t="s">
        <v>184</v>
      </c>
      <c r="C849" s="5" t="s">
        <v>175</v>
      </c>
      <c r="D849" s="189" t="s">
        <v>219</v>
      </c>
      <c r="E849" s="205">
        <v>200</v>
      </c>
      <c r="F849" s="211">
        <v>0.62190000000000001</v>
      </c>
      <c r="G849" s="80">
        <v>157</v>
      </c>
      <c r="H849" s="201">
        <v>0.69099999999999995</v>
      </c>
      <c r="I849" s="209"/>
      <c r="J849" s="212"/>
      <c r="K849" s="80">
        <v>154</v>
      </c>
      <c r="L849" s="201">
        <v>0.62190000000000001</v>
      </c>
      <c r="M849" s="10">
        <v>8</v>
      </c>
      <c r="N849" s="227">
        <v>0.2533707</v>
      </c>
    </row>
    <row r="850" spans="1:14" x14ac:dyDescent="0.35">
      <c r="A850" s="11">
        <v>929</v>
      </c>
      <c r="B850" s="5" t="s">
        <v>190</v>
      </c>
      <c r="C850" s="5" t="s">
        <v>343</v>
      </c>
      <c r="D850" s="189" t="s">
        <v>1174</v>
      </c>
      <c r="E850" s="205">
        <v>137</v>
      </c>
      <c r="F850" s="211">
        <v>0.26100000000000001</v>
      </c>
      <c r="G850" s="80">
        <v>66</v>
      </c>
      <c r="H850" s="201">
        <v>0.28999999999999998</v>
      </c>
      <c r="I850" s="209"/>
      <c r="J850" s="212"/>
      <c r="K850" s="80">
        <v>72</v>
      </c>
      <c r="L850" s="201">
        <v>0.26100000000000001</v>
      </c>
      <c r="M850" s="10">
        <v>3</v>
      </c>
      <c r="N850" s="227">
        <v>0.313</v>
      </c>
    </row>
    <row r="851" spans="1:14" x14ac:dyDescent="0.35">
      <c r="A851" s="11">
        <v>930</v>
      </c>
      <c r="B851" s="5" t="s">
        <v>190</v>
      </c>
      <c r="C851" s="5" t="s">
        <v>343</v>
      </c>
      <c r="D851" s="189" t="s">
        <v>1175</v>
      </c>
      <c r="E851" s="205">
        <v>155</v>
      </c>
      <c r="F851" s="211">
        <v>0.36540000000000006</v>
      </c>
      <c r="G851" s="80">
        <v>68</v>
      </c>
      <c r="H851" s="201">
        <v>0.40600000000000003</v>
      </c>
      <c r="I851" s="209"/>
      <c r="J851" s="212"/>
      <c r="K851" s="80">
        <v>67</v>
      </c>
      <c r="L851" s="201">
        <v>0.36540000000000006</v>
      </c>
      <c r="M851" s="10">
        <v>2</v>
      </c>
      <c r="N851" s="227">
        <v>7.28E-3</v>
      </c>
    </row>
    <row r="852" spans="1:14" x14ac:dyDescent="0.35">
      <c r="A852" s="11">
        <v>931</v>
      </c>
      <c r="B852" s="5" t="s">
        <v>222</v>
      </c>
      <c r="C852" s="5" t="s">
        <v>175</v>
      </c>
      <c r="D852" s="189" t="s">
        <v>1176</v>
      </c>
      <c r="E852" s="205">
        <v>160</v>
      </c>
      <c r="F852" s="211">
        <v>0.40770000000000001</v>
      </c>
      <c r="G852" s="80">
        <v>103</v>
      </c>
      <c r="H852" s="201">
        <v>0.45300000000000001</v>
      </c>
      <c r="I852" s="209"/>
      <c r="J852" s="212"/>
      <c r="K852" s="80">
        <v>113</v>
      </c>
      <c r="L852" s="201">
        <v>0.40770000000000001</v>
      </c>
      <c r="M852" s="10">
        <v>7</v>
      </c>
      <c r="N852" s="227">
        <v>0.37597000000000003</v>
      </c>
    </row>
    <row r="853" spans="1:14" x14ac:dyDescent="0.35">
      <c r="A853" s="11">
        <v>932</v>
      </c>
      <c r="B853" s="5" t="s">
        <v>311</v>
      </c>
      <c r="C853" s="5" t="s">
        <v>356</v>
      </c>
      <c r="D853" s="189" t="s">
        <v>1177</v>
      </c>
      <c r="E853" s="205">
        <v>142</v>
      </c>
      <c r="F853" s="211">
        <v>0.24930000000000002</v>
      </c>
      <c r="G853" s="80">
        <v>63</v>
      </c>
      <c r="H853" s="201">
        <v>0.27700000000000002</v>
      </c>
      <c r="I853" s="209"/>
      <c r="J853" s="212"/>
      <c r="K853" s="80">
        <v>69</v>
      </c>
      <c r="L853" s="201">
        <v>0.24930000000000002</v>
      </c>
      <c r="M853" s="10">
        <v>3</v>
      </c>
      <c r="N853" s="227">
        <v>0.1104</v>
      </c>
    </row>
    <row r="854" spans="1:14" x14ac:dyDescent="0.35">
      <c r="A854" s="11">
        <v>933</v>
      </c>
      <c r="B854" s="5" t="s">
        <v>316</v>
      </c>
      <c r="C854" s="5" t="s">
        <v>175</v>
      </c>
      <c r="D854" s="189" t="s">
        <v>1178</v>
      </c>
      <c r="E854" s="205">
        <v>166</v>
      </c>
      <c r="F854" s="211">
        <v>0.4239</v>
      </c>
      <c r="G854" s="80">
        <v>107</v>
      </c>
      <c r="H854" s="201">
        <v>0.47099999999999997</v>
      </c>
      <c r="I854" s="209"/>
      <c r="J854" s="212"/>
      <c r="K854" s="80">
        <v>102</v>
      </c>
      <c r="L854" s="201">
        <v>0.4239</v>
      </c>
      <c r="M854" s="10">
        <v>5</v>
      </c>
      <c r="N854" s="227">
        <v>3.2460000000000003E-2</v>
      </c>
    </row>
    <row r="855" spans="1:14" x14ac:dyDescent="0.35">
      <c r="A855" s="11">
        <v>934</v>
      </c>
      <c r="B855" s="5" t="s">
        <v>312</v>
      </c>
      <c r="C855" s="5" t="s">
        <v>340</v>
      </c>
      <c r="D855" s="189" t="s">
        <v>1179</v>
      </c>
      <c r="E855" s="205">
        <v>200</v>
      </c>
      <c r="F855" s="211">
        <v>2.1896999999999998</v>
      </c>
      <c r="G855" s="80">
        <v>553</v>
      </c>
      <c r="H855" s="201">
        <v>2.4329999999999998</v>
      </c>
      <c r="I855" s="209"/>
      <c r="J855" s="212"/>
      <c r="K855" s="80">
        <v>601</v>
      </c>
      <c r="L855" s="201">
        <v>2.1896999999999998</v>
      </c>
      <c r="M855" s="10">
        <v>44</v>
      </c>
      <c r="N855" s="227">
        <v>1.62785</v>
      </c>
    </row>
    <row r="856" spans="1:14" x14ac:dyDescent="0.35">
      <c r="A856" s="11">
        <v>935</v>
      </c>
      <c r="B856" s="5" t="s">
        <v>222</v>
      </c>
      <c r="C856" s="5" t="s">
        <v>356</v>
      </c>
      <c r="D856" s="189" t="s">
        <v>1180</v>
      </c>
      <c r="E856" s="205">
        <v>200</v>
      </c>
      <c r="F856" s="211">
        <v>1.4175</v>
      </c>
      <c r="G856" s="80">
        <v>358</v>
      </c>
      <c r="H856" s="201">
        <v>1.575</v>
      </c>
      <c r="I856" s="209"/>
      <c r="J856" s="212"/>
      <c r="K856" s="80">
        <v>389</v>
      </c>
      <c r="L856" s="201">
        <v>1.4175</v>
      </c>
      <c r="M856" s="10">
        <v>25</v>
      </c>
      <c r="N856" s="227">
        <v>0.88976960000000005</v>
      </c>
    </row>
    <row r="857" spans="1:14" x14ac:dyDescent="0.35">
      <c r="A857" s="11">
        <v>936</v>
      </c>
      <c r="B857" s="5" t="s">
        <v>188</v>
      </c>
      <c r="C857" s="5" t="s">
        <v>343</v>
      </c>
      <c r="D857" s="189" t="s">
        <v>1181</v>
      </c>
      <c r="E857" s="205">
        <v>115</v>
      </c>
      <c r="F857" s="211">
        <v>0.1071</v>
      </c>
      <c r="G857" s="80">
        <v>27</v>
      </c>
      <c r="H857" s="201">
        <v>0.11899999999999999</v>
      </c>
      <c r="I857" s="209"/>
      <c r="J857" s="212"/>
      <c r="K857" s="80">
        <v>34</v>
      </c>
      <c r="L857" s="201">
        <v>0.1071</v>
      </c>
      <c r="M857" s="10">
        <v>2</v>
      </c>
      <c r="N857" s="227">
        <v>0.18</v>
      </c>
    </row>
    <row r="858" spans="1:14" x14ac:dyDescent="0.35">
      <c r="A858" s="11">
        <v>937</v>
      </c>
      <c r="B858" s="5" t="s">
        <v>312</v>
      </c>
      <c r="C858" s="5" t="s">
        <v>340</v>
      </c>
      <c r="D858" s="189" t="s">
        <v>1182</v>
      </c>
      <c r="E858" s="205">
        <v>200</v>
      </c>
      <c r="F858" s="211">
        <v>1.6551</v>
      </c>
      <c r="G858" s="80">
        <v>418</v>
      </c>
      <c r="H858" s="201">
        <v>1.839</v>
      </c>
      <c r="I858" s="209"/>
      <c r="J858" s="212"/>
      <c r="K858" s="80">
        <v>429</v>
      </c>
      <c r="L858" s="201">
        <v>1.6551</v>
      </c>
      <c r="M858" s="10">
        <v>27</v>
      </c>
      <c r="N858" s="227">
        <v>0.76256080000000004</v>
      </c>
    </row>
    <row r="859" spans="1:14" x14ac:dyDescent="0.35">
      <c r="A859" s="11">
        <v>938</v>
      </c>
      <c r="B859" s="5" t="s">
        <v>190</v>
      </c>
      <c r="C859" s="5" t="s">
        <v>175</v>
      </c>
      <c r="D859" s="189" t="s">
        <v>1183</v>
      </c>
      <c r="E859" s="205">
        <v>171</v>
      </c>
      <c r="F859" s="211">
        <v>0.5031000000000001</v>
      </c>
      <c r="G859" s="80">
        <v>127</v>
      </c>
      <c r="H859" s="201">
        <v>0.55900000000000005</v>
      </c>
      <c r="I859" s="209"/>
      <c r="J859" s="212"/>
      <c r="K859" s="80">
        <v>130</v>
      </c>
      <c r="L859" s="201">
        <v>0.5031000000000001</v>
      </c>
      <c r="M859" s="10">
        <v>9</v>
      </c>
      <c r="N859" s="227">
        <v>0.25878640000000003</v>
      </c>
    </row>
    <row r="860" spans="1:14" x14ac:dyDescent="0.35">
      <c r="A860" s="11">
        <v>939</v>
      </c>
      <c r="B860" s="5" t="s">
        <v>312</v>
      </c>
      <c r="C860" s="5" t="s">
        <v>340</v>
      </c>
      <c r="D860" s="189" t="s">
        <v>1184</v>
      </c>
      <c r="E860" s="205">
        <v>200</v>
      </c>
      <c r="F860" s="211">
        <v>2.1438000000000001</v>
      </c>
      <c r="G860" s="80">
        <v>402</v>
      </c>
      <c r="H860" s="201">
        <v>2.3820000000000001</v>
      </c>
      <c r="I860" s="209"/>
      <c r="J860" s="212"/>
      <c r="K860" s="80">
        <v>406</v>
      </c>
      <c r="L860" s="201">
        <v>2.1438000000000001</v>
      </c>
      <c r="M860" s="10">
        <v>26</v>
      </c>
      <c r="N860" s="227">
        <v>1.3558790000000001</v>
      </c>
    </row>
    <row r="861" spans="1:14" x14ac:dyDescent="0.35">
      <c r="A861" s="11">
        <v>940</v>
      </c>
      <c r="B861" s="5" t="s">
        <v>312</v>
      </c>
      <c r="C861" s="5" t="s">
        <v>343</v>
      </c>
      <c r="D861" s="189" t="s">
        <v>1185</v>
      </c>
      <c r="E861" s="205">
        <v>197</v>
      </c>
      <c r="F861" s="211">
        <v>0.58590000000000009</v>
      </c>
      <c r="G861" s="80">
        <v>148</v>
      </c>
      <c r="H861" s="201">
        <v>0.65100000000000002</v>
      </c>
      <c r="I861" s="209"/>
      <c r="J861" s="212"/>
      <c r="K861" s="80">
        <v>154</v>
      </c>
      <c r="L861" s="201">
        <v>0.58590000000000009</v>
      </c>
      <c r="M861" s="10">
        <v>8</v>
      </c>
      <c r="N861" s="227">
        <v>0.29533330000000002</v>
      </c>
    </row>
    <row r="862" spans="1:14" x14ac:dyDescent="0.35">
      <c r="A862" s="11">
        <v>941</v>
      </c>
      <c r="B862" s="5" t="s">
        <v>311</v>
      </c>
      <c r="C862" s="5" t="s">
        <v>356</v>
      </c>
      <c r="D862" s="189" t="s">
        <v>1186</v>
      </c>
      <c r="E862" s="205">
        <v>120</v>
      </c>
      <c r="F862" s="211">
        <v>0.1467</v>
      </c>
      <c r="G862" s="80">
        <v>37</v>
      </c>
      <c r="H862" s="201">
        <v>0.16300000000000001</v>
      </c>
      <c r="I862" s="209"/>
      <c r="J862" s="212"/>
      <c r="K862" s="80">
        <v>36</v>
      </c>
      <c r="L862" s="201">
        <v>0.1467</v>
      </c>
      <c r="M862" s="10">
        <v>0</v>
      </c>
      <c r="N862" s="227">
        <v>0</v>
      </c>
    </row>
    <row r="863" spans="1:14" x14ac:dyDescent="0.35">
      <c r="A863" s="11">
        <v>942</v>
      </c>
      <c r="B863" s="5" t="s">
        <v>312</v>
      </c>
      <c r="C863" s="5" t="s">
        <v>356</v>
      </c>
      <c r="D863" s="189" t="s">
        <v>1187</v>
      </c>
      <c r="E863" s="205">
        <v>200</v>
      </c>
      <c r="F863" s="211">
        <v>0.66600000000000004</v>
      </c>
      <c r="G863" s="80">
        <v>140</v>
      </c>
      <c r="H863" s="201">
        <v>0.74</v>
      </c>
      <c r="I863" s="209"/>
      <c r="J863" s="212"/>
      <c r="K863" s="80">
        <v>155</v>
      </c>
      <c r="L863" s="201">
        <v>0.66600000000000004</v>
      </c>
      <c r="M863" s="10">
        <v>16</v>
      </c>
      <c r="N863" s="227">
        <v>1.1011833</v>
      </c>
    </row>
    <row r="864" spans="1:14" x14ac:dyDescent="0.35">
      <c r="A864" s="11">
        <v>943</v>
      </c>
      <c r="B864" s="5" t="s">
        <v>179</v>
      </c>
      <c r="C864" s="5" t="s">
        <v>343</v>
      </c>
      <c r="D864" s="189" t="s">
        <v>1188</v>
      </c>
      <c r="E864" s="205">
        <v>194</v>
      </c>
      <c r="F864" s="211">
        <v>0.54269999999999996</v>
      </c>
      <c r="G864" s="80">
        <v>137</v>
      </c>
      <c r="H864" s="201">
        <v>0.60299999999999998</v>
      </c>
      <c r="I864" s="209"/>
      <c r="J864" s="212"/>
      <c r="K864" s="80">
        <v>129</v>
      </c>
      <c r="L864" s="201">
        <v>0.54269999999999996</v>
      </c>
      <c r="M864" s="10">
        <v>8</v>
      </c>
      <c r="N864" s="227">
        <v>4.07E-2</v>
      </c>
    </row>
    <row r="865" spans="1:14" x14ac:dyDescent="0.35">
      <c r="A865" s="11">
        <v>944</v>
      </c>
      <c r="B865" s="5" t="s">
        <v>314</v>
      </c>
      <c r="C865" s="5" t="s">
        <v>356</v>
      </c>
      <c r="D865" s="189" t="s">
        <v>1189</v>
      </c>
      <c r="E865" s="205">
        <v>118</v>
      </c>
      <c r="F865" s="211">
        <v>0.19439999999999999</v>
      </c>
      <c r="G865" s="80">
        <v>49</v>
      </c>
      <c r="H865" s="201">
        <v>0.216</v>
      </c>
      <c r="I865" s="209"/>
      <c r="J865" s="212"/>
      <c r="K865" s="80">
        <v>53</v>
      </c>
      <c r="L865" s="201">
        <v>0.19439999999999999</v>
      </c>
      <c r="M865" s="10">
        <v>1</v>
      </c>
      <c r="N865" s="227">
        <v>3.8004000000000003E-2</v>
      </c>
    </row>
    <row r="866" spans="1:14" x14ac:dyDescent="0.35">
      <c r="A866" s="11">
        <v>945</v>
      </c>
      <c r="B866" s="5" t="s">
        <v>312</v>
      </c>
      <c r="C866" s="5" t="s">
        <v>340</v>
      </c>
      <c r="D866" s="189" t="s">
        <v>1190</v>
      </c>
      <c r="E866" s="205">
        <v>200</v>
      </c>
      <c r="F866" s="211">
        <v>0.74880000000000002</v>
      </c>
      <c r="G866" s="80">
        <v>189</v>
      </c>
      <c r="H866" s="201">
        <v>0.83199999999999996</v>
      </c>
      <c r="I866" s="209"/>
      <c r="J866" s="212"/>
      <c r="K866" s="80">
        <v>196</v>
      </c>
      <c r="L866" s="201">
        <v>0.74880000000000002</v>
      </c>
      <c r="M866" s="10">
        <v>20</v>
      </c>
      <c r="N866" s="227">
        <v>0.98960000000000004</v>
      </c>
    </row>
    <row r="867" spans="1:14" x14ac:dyDescent="0.35">
      <c r="A867" s="11">
        <v>946</v>
      </c>
      <c r="B867" s="5" t="s">
        <v>188</v>
      </c>
      <c r="C867" s="5" t="s">
        <v>343</v>
      </c>
      <c r="D867" s="189" t="s">
        <v>1191</v>
      </c>
      <c r="E867" s="205">
        <v>121</v>
      </c>
      <c r="F867" s="211">
        <v>0.12240000000000001</v>
      </c>
      <c r="G867" s="80">
        <v>31</v>
      </c>
      <c r="H867" s="201">
        <v>0.13600000000000001</v>
      </c>
      <c r="I867" s="209"/>
      <c r="J867" s="212"/>
      <c r="K867" s="80">
        <v>33</v>
      </c>
      <c r="L867" s="201">
        <v>0.12240000000000001</v>
      </c>
      <c r="M867" s="10">
        <v>4</v>
      </c>
      <c r="N867" s="227">
        <v>0.11209040000000001</v>
      </c>
    </row>
    <row r="868" spans="1:14" x14ac:dyDescent="0.35">
      <c r="A868" s="11">
        <v>947</v>
      </c>
      <c r="B868" s="5" t="s">
        <v>311</v>
      </c>
      <c r="C868" s="5" t="s">
        <v>340</v>
      </c>
      <c r="D868" s="189" t="s">
        <v>1192</v>
      </c>
      <c r="E868" s="205">
        <v>155</v>
      </c>
      <c r="F868" s="211">
        <v>0.29700000000000004</v>
      </c>
      <c r="G868" s="80">
        <v>75</v>
      </c>
      <c r="H868" s="201">
        <v>0.33</v>
      </c>
      <c r="I868" s="209"/>
      <c r="J868" s="212"/>
      <c r="K868" s="80">
        <v>79</v>
      </c>
      <c r="L868" s="201">
        <v>0.29700000000000004</v>
      </c>
      <c r="M868" s="10">
        <v>5</v>
      </c>
      <c r="N868" s="227">
        <v>1.7000000000000001E-2</v>
      </c>
    </row>
    <row r="869" spans="1:14" x14ac:dyDescent="0.35">
      <c r="A869" s="11">
        <v>948</v>
      </c>
      <c r="B869" s="5" t="s">
        <v>312</v>
      </c>
      <c r="C869" s="5" t="s">
        <v>340</v>
      </c>
      <c r="D869" s="189" t="s">
        <v>1193</v>
      </c>
      <c r="E869" s="205">
        <v>200</v>
      </c>
      <c r="F869" s="211">
        <v>1.8017999999999998</v>
      </c>
      <c r="G869" s="80">
        <v>455</v>
      </c>
      <c r="H869" s="201">
        <v>2.0019999999999998</v>
      </c>
      <c r="I869" s="209"/>
      <c r="J869" s="212"/>
      <c r="K869" s="80">
        <v>497</v>
      </c>
      <c r="L869" s="201">
        <v>1.8017999999999998</v>
      </c>
      <c r="M869" s="10">
        <v>37</v>
      </c>
      <c r="N869" s="227">
        <v>1.7602093999999999</v>
      </c>
    </row>
    <row r="870" spans="1:14" x14ac:dyDescent="0.35">
      <c r="A870" s="11">
        <v>949</v>
      </c>
      <c r="B870" s="5" t="s">
        <v>179</v>
      </c>
      <c r="C870" s="5" t="s">
        <v>175</v>
      </c>
      <c r="D870" s="189" t="s">
        <v>1194</v>
      </c>
      <c r="E870" s="205">
        <v>112</v>
      </c>
      <c r="F870" s="211">
        <v>7.9199999999999993E-2</v>
      </c>
      <c r="G870" s="80">
        <v>20</v>
      </c>
      <c r="H870" s="201">
        <v>8.7999999999999995E-2</v>
      </c>
      <c r="I870" s="209"/>
      <c r="J870" s="212"/>
      <c r="K870" s="80">
        <v>23</v>
      </c>
      <c r="L870" s="201">
        <v>7.9199999999999993E-2</v>
      </c>
      <c r="M870" s="10">
        <v>1</v>
      </c>
      <c r="N870" s="227">
        <v>0.01</v>
      </c>
    </row>
    <row r="871" spans="1:14" x14ac:dyDescent="0.35">
      <c r="A871" s="11">
        <v>951</v>
      </c>
      <c r="B871" s="5" t="s">
        <v>184</v>
      </c>
      <c r="C871" s="5" t="s">
        <v>343</v>
      </c>
      <c r="D871" s="189" t="s">
        <v>1196</v>
      </c>
      <c r="E871" s="205">
        <v>159</v>
      </c>
      <c r="F871" s="211">
        <v>0.37259999999999999</v>
      </c>
      <c r="G871" s="80">
        <v>94</v>
      </c>
      <c r="H871" s="201">
        <v>0.41399999999999998</v>
      </c>
      <c r="I871" s="209"/>
      <c r="J871" s="212"/>
      <c r="K871" s="80">
        <v>112</v>
      </c>
      <c r="L871" s="201">
        <v>0.37259999999999999</v>
      </c>
      <c r="M871" s="10">
        <v>4</v>
      </c>
      <c r="N871" s="227">
        <v>0.31580000000000003</v>
      </c>
    </row>
    <row r="872" spans="1:14" x14ac:dyDescent="0.35">
      <c r="A872" s="11">
        <v>952</v>
      </c>
      <c r="B872" s="5" t="s">
        <v>312</v>
      </c>
      <c r="C872" s="5" t="s">
        <v>340</v>
      </c>
      <c r="D872" s="189" t="s">
        <v>1197</v>
      </c>
      <c r="E872" s="205">
        <v>200</v>
      </c>
      <c r="F872" s="211">
        <v>0.83160000000000001</v>
      </c>
      <c r="G872" s="80">
        <v>210</v>
      </c>
      <c r="H872" s="201">
        <v>0.92400000000000004</v>
      </c>
      <c r="I872" s="209"/>
      <c r="J872" s="212"/>
      <c r="K872" s="80">
        <v>231</v>
      </c>
      <c r="L872" s="201">
        <v>0.83160000000000001</v>
      </c>
      <c r="M872" s="10">
        <v>12</v>
      </c>
      <c r="N872" s="227">
        <v>0.33429999999999999</v>
      </c>
    </row>
    <row r="873" spans="1:14" x14ac:dyDescent="0.35">
      <c r="A873" s="11">
        <v>953</v>
      </c>
      <c r="B873" s="5" t="s">
        <v>190</v>
      </c>
      <c r="C873" s="5" t="s">
        <v>343</v>
      </c>
      <c r="D873" s="189" t="s">
        <v>1198</v>
      </c>
      <c r="E873" s="205">
        <v>122</v>
      </c>
      <c r="F873" s="211">
        <v>0.18359999999999999</v>
      </c>
      <c r="G873" s="80">
        <v>45</v>
      </c>
      <c r="H873" s="201">
        <v>0.20399999999999999</v>
      </c>
      <c r="I873" s="209"/>
      <c r="J873" s="212"/>
      <c r="K873" s="80">
        <v>46</v>
      </c>
      <c r="L873" s="201">
        <v>0.18359999999999999</v>
      </c>
      <c r="M873" s="10">
        <v>2</v>
      </c>
      <c r="N873" s="227">
        <v>0.15</v>
      </c>
    </row>
    <row r="874" spans="1:14" x14ac:dyDescent="0.35">
      <c r="A874" s="11">
        <v>954</v>
      </c>
      <c r="B874" s="5" t="s">
        <v>312</v>
      </c>
      <c r="C874" s="5" t="s">
        <v>340</v>
      </c>
      <c r="D874" s="189" t="s">
        <v>1199</v>
      </c>
      <c r="E874" s="205">
        <v>200</v>
      </c>
      <c r="F874" s="211">
        <v>1.2509999999999999</v>
      </c>
      <c r="G874" s="80">
        <v>316</v>
      </c>
      <c r="H874" s="201">
        <v>1.39</v>
      </c>
      <c r="I874" s="209"/>
      <c r="J874" s="212"/>
      <c r="K874" s="80">
        <v>328</v>
      </c>
      <c r="L874" s="201">
        <v>1.2509999999999999</v>
      </c>
      <c r="M874" s="10">
        <v>36</v>
      </c>
      <c r="N874" s="227">
        <v>0.53632000000000002</v>
      </c>
    </row>
    <row r="875" spans="1:14" x14ac:dyDescent="0.35">
      <c r="A875" s="11">
        <v>955</v>
      </c>
      <c r="B875" s="5" t="s">
        <v>312</v>
      </c>
      <c r="C875" s="5" t="s">
        <v>340</v>
      </c>
      <c r="D875" s="189" t="s">
        <v>1200</v>
      </c>
      <c r="E875" s="205">
        <v>200</v>
      </c>
      <c r="F875" s="211">
        <v>1.4535</v>
      </c>
      <c r="G875" s="80">
        <v>367</v>
      </c>
      <c r="H875" s="201">
        <v>1.615</v>
      </c>
      <c r="I875" s="209"/>
      <c r="J875" s="212"/>
      <c r="K875" s="80">
        <v>376</v>
      </c>
      <c r="L875" s="201">
        <v>1.4535</v>
      </c>
      <c r="M875" s="10">
        <v>35</v>
      </c>
      <c r="N875" s="227">
        <v>0.9481965</v>
      </c>
    </row>
    <row r="876" spans="1:14" x14ac:dyDescent="0.35">
      <c r="A876" s="11">
        <v>956</v>
      </c>
      <c r="B876" s="5" t="s">
        <v>312</v>
      </c>
      <c r="C876" s="5" t="s">
        <v>340</v>
      </c>
      <c r="D876" s="189" t="s">
        <v>1201</v>
      </c>
      <c r="E876" s="205">
        <v>200</v>
      </c>
      <c r="F876" s="211">
        <v>1.3149000000000002</v>
      </c>
      <c r="G876" s="80">
        <v>332</v>
      </c>
      <c r="H876" s="201">
        <v>1.4610000000000001</v>
      </c>
      <c r="I876" s="209"/>
      <c r="J876" s="212"/>
      <c r="K876" s="80">
        <v>350</v>
      </c>
      <c r="L876" s="201">
        <v>1.3149000000000002</v>
      </c>
      <c r="M876" s="10">
        <v>24</v>
      </c>
      <c r="N876" s="227">
        <v>0.79064000000000001</v>
      </c>
    </row>
    <row r="877" spans="1:14" x14ac:dyDescent="0.35">
      <c r="A877" s="11">
        <v>957</v>
      </c>
      <c r="B877" s="5" t="s">
        <v>222</v>
      </c>
      <c r="C877" s="5" t="s">
        <v>356</v>
      </c>
      <c r="D877" s="189" t="s">
        <v>1202</v>
      </c>
      <c r="E877" s="205">
        <v>200</v>
      </c>
      <c r="F877" s="211">
        <v>0.74880000000000002</v>
      </c>
      <c r="G877" s="80">
        <v>189</v>
      </c>
      <c r="H877" s="201">
        <v>0.83199999999999996</v>
      </c>
      <c r="I877" s="209"/>
      <c r="J877" s="212"/>
      <c r="K877" s="80">
        <v>209</v>
      </c>
      <c r="L877" s="201">
        <v>0.74880000000000002</v>
      </c>
      <c r="M877" s="10">
        <v>18</v>
      </c>
      <c r="N877" s="227">
        <v>1.4375574</v>
      </c>
    </row>
    <row r="878" spans="1:14" x14ac:dyDescent="0.35">
      <c r="A878" s="11">
        <v>958</v>
      </c>
      <c r="B878" s="5" t="s">
        <v>181</v>
      </c>
      <c r="C878" s="5" t="s">
        <v>356</v>
      </c>
      <c r="D878" s="189" t="s">
        <v>1203</v>
      </c>
      <c r="E878" s="205">
        <v>200</v>
      </c>
      <c r="F878" s="211">
        <v>0.92249999999999999</v>
      </c>
      <c r="G878" s="80">
        <v>233</v>
      </c>
      <c r="H878" s="201">
        <v>1.0249999999999999</v>
      </c>
      <c r="I878" s="209"/>
      <c r="J878" s="212"/>
      <c r="K878" s="80">
        <v>242</v>
      </c>
      <c r="L878" s="201">
        <v>0.92249999999999999</v>
      </c>
      <c r="M878" s="10">
        <v>14</v>
      </c>
      <c r="N878" s="227">
        <v>0.12720000000000001</v>
      </c>
    </row>
    <row r="879" spans="1:14" x14ac:dyDescent="0.35">
      <c r="A879" s="11">
        <v>959</v>
      </c>
      <c r="B879" s="5" t="s">
        <v>312</v>
      </c>
      <c r="C879" s="5" t="s">
        <v>340</v>
      </c>
      <c r="D879" s="189" t="s">
        <v>1204</v>
      </c>
      <c r="E879" s="205">
        <v>200</v>
      </c>
      <c r="F879" s="211">
        <v>0.87480000000000002</v>
      </c>
      <c r="G879" s="80">
        <v>221</v>
      </c>
      <c r="H879" s="201">
        <v>0.97199999999999998</v>
      </c>
      <c r="I879" s="209"/>
      <c r="J879" s="212"/>
      <c r="K879" s="80">
        <v>227</v>
      </c>
      <c r="L879" s="201">
        <v>0.87480000000000002</v>
      </c>
      <c r="M879" s="10">
        <v>18</v>
      </c>
      <c r="N879" s="227">
        <v>0.19555</v>
      </c>
    </row>
    <row r="880" spans="1:14" x14ac:dyDescent="0.35">
      <c r="A880" s="11">
        <v>960</v>
      </c>
      <c r="B880" s="5" t="s">
        <v>179</v>
      </c>
      <c r="C880" s="5" t="s">
        <v>343</v>
      </c>
      <c r="D880" s="189" t="s">
        <v>1205</v>
      </c>
      <c r="E880" s="205">
        <v>119</v>
      </c>
      <c r="F880" s="211">
        <v>0.12240000000000001</v>
      </c>
      <c r="G880" s="80">
        <v>31</v>
      </c>
      <c r="H880" s="201">
        <v>0.13600000000000001</v>
      </c>
      <c r="I880" s="209"/>
      <c r="J880" s="212"/>
      <c r="K880" s="80">
        <v>34</v>
      </c>
      <c r="L880" s="201">
        <v>0.12240000000000001</v>
      </c>
      <c r="M880" s="10">
        <v>1</v>
      </c>
      <c r="N880" s="227">
        <v>0.1</v>
      </c>
    </row>
    <row r="881" spans="1:14" x14ac:dyDescent="0.35">
      <c r="A881" s="11">
        <v>962</v>
      </c>
      <c r="B881" s="5" t="s">
        <v>312</v>
      </c>
      <c r="C881" s="5" t="s">
        <v>340</v>
      </c>
      <c r="D881" s="189" t="s">
        <v>1206</v>
      </c>
      <c r="E881" s="205">
        <v>200</v>
      </c>
      <c r="F881" s="211">
        <v>1.8729</v>
      </c>
      <c r="G881" s="80">
        <v>473</v>
      </c>
      <c r="H881" s="201">
        <v>2.081</v>
      </c>
      <c r="I881" s="209"/>
      <c r="J881" s="212"/>
      <c r="K881" s="80">
        <v>514</v>
      </c>
      <c r="L881" s="201">
        <v>1.8729</v>
      </c>
      <c r="M881" s="10">
        <v>42</v>
      </c>
      <c r="N881" s="227">
        <v>0.8522419</v>
      </c>
    </row>
    <row r="882" spans="1:14" x14ac:dyDescent="0.35">
      <c r="A882" s="11">
        <v>963</v>
      </c>
      <c r="B882" s="5" t="s">
        <v>312</v>
      </c>
      <c r="C882" s="5" t="s">
        <v>340</v>
      </c>
      <c r="D882" s="189" t="s">
        <v>1207</v>
      </c>
      <c r="E882" s="205">
        <v>181</v>
      </c>
      <c r="F882" s="211">
        <v>0.38790000000000002</v>
      </c>
      <c r="G882" s="80">
        <v>98</v>
      </c>
      <c r="H882" s="201">
        <v>0.43099999999999999</v>
      </c>
      <c r="I882" s="209"/>
      <c r="J882" s="212"/>
      <c r="K882" s="80">
        <v>110</v>
      </c>
      <c r="L882" s="201">
        <v>0.38790000000000002</v>
      </c>
      <c r="M882" s="10">
        <v>10</v>
      </c>
      <c r="N882" s="227">
        <v>0.27679999999999999</v>
      </c>
    </row>
    <row r="883" spans="1:14" x14ac:dyDescent="0.35">
      <c r="A883" s="11">
        <v>964</v>
      </c>
      <c r="B883" s="5" t="s">
        <v>312</v>
      </c>
      <c r="C883" s="5" t="s">
        <v>340</v>
      </c>
      <c r="D883" s="189" t="s">
        <v>1208</v>
      </c>
      <c r="E883" s="205">
        <v>200</v>
      </c>
      <c r="F883" s="211">
        <v>0.80370000000000008</v>
      </c>
      <c r="G883" s="80">
        <v>203</v>
      </c>
      <c r="H883" s="201">
        <v>0.89300000000000002</v>
      </c>
      <c r="I883" s="209"/>
      <c r="J883" s="212"/>
      <c r="K883" s="80">
        <v>222</v>
      </c>
      <c r="L883" s="201">
        <v>0.80370000000000008</v>
      </c>
      <c r="M883" s="10">
        <v>14</v>
      </c>
      <c r="N883" s="227">
        <v>0.23219970000000001</v>
      </c>
    </row>
    <row r="884" spans="1:14" x14ac:dyDescent="0.35">
      <c r="A884" s="11">
        <v>965</v>
      </c>
      <c r="B884" s="5" t="s">
        <v>222</v>
      </c>
      <c r="C884" s="5" t="s">
        <v>175</v>
      </c>
      <c r="D884" s="189" t="s">
        <v>1209</v>
      </c>
      <c r="E884" s="205">
        <v>113</v>
      </c>
      <c r="F884" s="211">
        <v>0.12689999999999999</v>
      </c>
      <c r="G884" s="80">
        <v>32</v>
      </c>
      <c r="H884" s="201">
        <v>0.14099999999999999</v>
      </c>
      <c r="I884" s="209"/>
      <c r="J884" s="212"/>
      <c r="K884" s="80">
        <v>39</v>
      </c>
      <c r="L884" s="201">
        <v>0.12689999999999999</v>
      </c>
      <c r="M884" s="10">
        <v>2</v>
      </c>
      <c r="N884" s="227">
        <v>4.1250000000000002E-2</v>
      </c>
    </row>
    <row r="885" spans="1:14" x14ac:dyDescent="0.35">
      <c r="A885" s="11">
        <v>966</v>
      </c>
      <c r="B885" s="5" t="s">
        <v>312</v>
      </c>
      <c r="C885" s="5" t="s">
        <v>340</v>
      </c>
      <c r="D885" s="189" t="s">
        <v>1210</v>
      </c>
      <c r="E885" s="205">
        <v>183</v>
      </c>
      <c r="F885" s="211">
        <v>0.56610000000000005</v>
      </c>
      <c r="G885" s="80">
        <v>143</v>
      </c>
      <c r="H885" s="201">
        <v>0.629</v>
      </c>
      <c r="I885" s="209"/>
      <c r="J885" s="212"/>
      <c r="K885" s="80">
        <v>151</v>
      </c>
      <c r="L885" s="201">
        <v>0.56610000000000005</v>
      </c>
      <c r="M885" s="10">
        <v>12</v>
      </c>
      <c r="N885" s="227">
        <v>0.34300000000000003</v>
      </c>
    </row>
    <row r="886" spans="1:14" x14ac:dyDescent="0.35">
      <c r="A886" s="11">
        <v>967</v>
      </c>
      <c r="B886" s="5" t="s">
        <v>174</v>
      </c>
      <c r="C886" s="5" t="s">
        <v>343</v>
      </c>
      <c r="D886" s="189" t="s">
        <v>1211</v>
      </c>
      <c r="E886" s="205">
        <v>182</v>
      </c>
      <c r="F886" s="211">
        <v>0.46350000000000002</v>
      </c>
      <c r="G886" s="80">
        <v>117</v>
      </c>
      <c r="H886" s="201">
        <v>0.51500000000000001</v>
      </c>
      <c r="I886" s="209"/>
      <c r="J886" s="212"/>
      <c r="K886" s="80">
        <v>128</v>
      </c>
      <c r="L886" s="201">
        <v>0.46350000000000002</v>
      </c>
      <c r="M886" s="10">
        <v>8</v>
      </c>
      <c r="N886" s="227">
        <v>0.10967880000000001</v>
      </c>
    </row>
    <row r="887" spans="1:14" x14ac:dyDescent="0.35">
      <c r="A887" s="11">
        <v>968</v>
      </c>
      <c r="B887" s="5" t="s">
        <v>312</v>
      </c>
      <c r="C887" s="5" t="s">
        <v>340</v>
      </c>
      <c r="D887" s="189" t="s">
        <v>1212</v>
      </c>
      <c r="E887" s="205">
        <v>200</v>
      </c>
      <c r="F887" s="211">
        <v>0.94229999999999992</v>
      </c>
      <c r="G887" s="80">
        <v>238</v>
      </c>
      <c r="H887" s="201">
        <v>1.0469999999999999</v>
      </c>
      <c r="I887" s="209"/>
      <c r="J887" s="212"/>
      <c r="K887" s="80">
        <v>237</v>
      </c>
      <c r="L887" s="201">
        <v>0.94229999999999992</v>
      </c>
      <c r="M887" s="10">
        <v>18</v>
      </c>
      <c r="N887" s="227">
        <v>0.61051</v>
      </c>
    </row>
    <row r="888" spans="1:14" x14ac:dyDescent="0.35">
      <c r="A888" s="11">
        <v>969</v>
      </c>
      <c r="B888" s="5" t="s">
        <v>315</v>
      </c>
      <c r="C888" s="5" t="s">
        <v>356</v>
      </c>
      <c r="D888" s="189" t="s">
        <v>1213</v>
      </c>
      <c r="E888" s="205">
        <v>175</v>
      </c>
      <c r="F888" s="211">
        <v>0.46350000000000002</v>
      </c>
      <c r="G888" s="80">
        <v>117</v>
      </c>
      <c r="H888" s="201">
        <v>0.51500000000000001</v>
      </c>
      <c r="I888" s="209"/>
      <c r="J888" s="212"/>
      <c r="K888" s="80">
        <v>111</v>
      </c>
      <c r="L888" s="201">
        <v>0.46350000000000002</v>
      </c>
      <c r="M888" s="10">
        <v>9</v>
      </c>
      <c r="N888" s="227">
        <v>0.16255</v>
      </c>
    </row>
    <row r="889" spans="1:14" x14ac:dyDescent="0.35">
      <c r="A889" s="11">
        <v>970</v>
      </c>
      <c r="B889" s="5" t="s">
        <v>312</v>
      </c>
      <c r="C889" s="5" t="s">
        <v>340</v>
      </c>
      <c r="D889" s="189" t="s">
        <v>1214</v>
      </c>
      <c r="E889" s="205">
        <v>200</v>
      </c>
      <c r="F889" s="211">
        <v>1.1600999999999999</v>
      </c>
      <c r="G889" s="80">
        <v>278</v>
      </c>
      <c r="H889" s="201">
        <v>1.2889999999999999</v>
      </c>
      <c r="I889" s="209"/>
      <c r="J889" s="212"/>
      <c r="K889" s="80">
        <v>293</v>
      </c>
      <c r="L889" s="201">
        <v>1.1600999999999999</v>
      </c>
      <c r="M889" s="10">
        <v>29</v>
      </c>
      <c r="N889" s="227">
        <v>0.68390229999999996</v>
      </c>
    </row>
    <row r="890" spans="1:14" x14ac:dyDescent="0.35">
      <c r="A890" s="11">
        <v>971</v>
      </c>
      <c r="B890" s="5" t="s">
        <v>174</v>
      </c>
      <c r="C890" s="5" t="s">
        <v>343</v>
      </c>
      <c r="D890" s="189" t="s">
        <v>1215</v>
      </c>
      <c r="E890" s="205">
        <v>174</v>
      </c>
      <c r="F890" s="211">
        <v>0.45540000000000003</v>
      </c>
      <c r="G890" s="80">
        <v>115</v>
      </c>
      <c r="H890" s="201">
        <v>0.50600000000000001</v>
      </c>
      <c r="I890" s="209"/>
      <c r="J890" s="212"/>
      <c r="K890" s="80">
        <v>141</v>
      </c>
      <c r="L890" s="201">
        <v>0.45540000000000003</v>
      </c>
      <c r="M890" s="10">
        <v>8</v>
      </c>
      <c r="N890" s="227">
        <v>8.0227599999999996E-2</v>
      </c>
    </row>
    <row r="891" spans="1:14" x14ac:dyDescent="0.35">
      <c r="A891" s="11">
        <v>972</v>
      </c>
      <c r="B891" s="5" t="s">
        <v>312</v>
      </c>
      <c r="C891" s="5" t="s">
        <v>340</v>
      </c>
      <c r="D891" s="189" t="s">
        <v>1216</v>
      </c>
      <c r="E891" s="205">
        <v>200</v>
      </c>
      <c r="F891" s="211">
        <v>1.1142000000000001</v>
      </c>
      <c r="G891" s="80">
        <v>207</v>
      </c>
      <c r="H891" s="201">
        <v>1.238</v>
      </c>
      <c r="I891" s="209"/>
      <c r="J891" s="212"/>
      <c r="K891" s="80">
        <v>214</v>
      </c>
      <c r="L891" s="201">
        <v>1.1142000000000001</v>
      </c>
      <c r="M891" s="10">
        <v>15</v>
      </c>
      <c r="N891" s="227">
        <v>0.9254</v>
      </c>
    </row>
    <row r="892" spans="1:14" x14ac:dyDescent="0.35">
      <c r="A892" s="11">
        <v>973</v>
      </c>
      <c r="B892" s="5" t="s">
        <v>312</v>
      </c>
      <c r="C892" s="5" t="s">
        <v>340</v>
      </c>
      <c r="D892" s="189" t="s">
        <v>1217</v>
      </c>
      <c r="E892" s="205">
        <v>200</v>
      </c>
      <c r="F892" s="211">
        <v>0.66239999999999999</v>
      </c>
      <c r="G892" s="80">
        <v>144</v>
      </c>
      <c r="H892" s="201">
        <v>0.73599999999999999</v>
      </c>
      <c r="I892" s="209"/>
      <c r="J892" s="212"/>
      <c r="K892" s="80">
        <v>145</v>
      </c>
      <c r="L892" s="201">
        <v>0.66239999999999999</v>
      </c>
      <c r="M892" s="10">
        <v>13</v>
      </c>
      <c r="N892" s="227">
        <v>1.3064</v>
      </c>
    </row>
    <row r="893" spans="1:14" x14ac:dyDescent="0.35">
      <c r="A893" s="11">
        <v>975</v>
      </c>
      <c r="B893" s="5" t="s">
        <v>312</v>
      </c>
      <c r="C893" s="5" t="s">
        <v>343</v>
      </c>
      <c r="D893" s="189" t="s">
        <v>1218</v>
      </c>
      <c r="E893" s="205">
        <v>131</v>
      </c>
      <c r="F893" s="211">
        <v>0.2016</v>
      </c>
      <c r="G893" s="80">
        <v>51</v>
      </c>
      <c r="H893" s="201">
        <v>0.224</v>
      </c>
      <c r="I893" s="209"/>
      <c r="J893" s="212"/>
      <c r="K893" s="80">
        <v>54</v>
      </c>
      <c r="L893" s="201">
        <v>0.2016</v>
      </c>
      <c r="M893" s="10">
        <v>2</v>
      </c>
      <c r="N893" s="227">
        <v>1.03E-2</v>
      </c>
    </row>
    <row r="894" spans="1:14" x14ac:dyDescent="0.35">
      <c r="A894" s="11">
        <v>976</v>
      </c>
      <c r="B894" s="5" t="s">
        <v>312</v>
      </c>
      <c r="C894" s="5" t="s">
        <v>340</v>
      </c>
      <c r="D894" s="189" t="s">
        <v>1219</v>
      </c>
      <c r="E894" s="205">
        <v>200</v>
      </c>
      <c r="F894" s="211">
        <v>1.3626</v>
      </c>
      <c r="G894" s="80">
        <v>344</v>
      </c>
      <c r="H894" s="201">
        <v>1.514</v>
      </c>
      <c r="I894" s="209"/>
      <c r="J894" s="212"/>
      <c r="K894" s="80">
        <v>354</v>
      </c>
      <c r="L894" s="201">
        <v>1.3626</v>
      </c>
      <c r="M894" s="10">
        <v>20</v>
      </c>
      <c r="N894" s="227">
        <v>0.48633670000000001</v>
      </c>
    </row>
    <row r="895" spans="1:14" x14ac:dyDescent="0.35">
      <c r="A895" s="11">
        <v>977</v>
      </c>
      <c r="B895" s="5" t="s">
        <v>314</v>
      </c>
      <c r="C895" s="5" t="s">
        <v>340</v>
      </c>
      <c r="D895" s="189" t="s">
        <v>1220</v>
      </c>
      <c r="E895" s="205">
        <v>113</v>
      </c>
      <c r="F895" s="211">
        <v>0.39690000000000003</v>
      </c>
      <c r="G895" s="80">
        <v>28</v>
      </c>
      <c r="H895" s="201">
        <v>0.441</v>
      </c>
      <c r="I895" s="209"/>
      <c r="J895" s="212"/>
      <c r="K895" s="80">
        <v>31</v>
      </c>
      <c r="L895" s="201">
        <v>0.39690000000000003</v>
      </c>
      <c r="M895" s="10">
        <v>0</v>
      </c>
      <c r="N895" s="227">
        <v>0</v>
      </c>
    </row>
    <row r="896" spans="1:14" x14ac:dyDescent="0.35">
      <c r="A896" s="11">
        <v>978</v>
      </c>
      <c r="B896" s="5" t="s">
        <v>314</v>
      </c>
      <c r="C896" s="5" t="s">
        <v>340</v>
      </c>
      <c r="D896" s="189" t="s">
        <v>1221</v>
      </c>
      <c r="E896" s="205">
        <v>117</v>
      </c>
      <c r="F896" s="211">
        <v>0.16650000000000001</v>
      </c>
      <c r="G896" s="80">
        <v>42</v>
      </c>
      <c r="H896" s="201">
        <v>0.185</v>
      </c>
      <c r="I896" s="209"/>
      <c r="J896" s="212"/>
      <c r="K896" s="80">
        <v>49</v>
      </c>
      <c r="L896" s="201">
        <v>0.16650000000000001</v>
      </c>
      <c r="M896" s="10">
        <v>1</v>
      </c>
      <c r="N896" s="227">
        <v>1.18E-2</v>
      </c>
    </row>
    <row r="897" spans="1:14" x14ac:dyDescent="0.35">
      <c r="A897" s="11">
        <v>979</v>
      </c>
      <c r="B897" s="5" t="s">
        <v>312</v>
      </c>
      <c r="C897" s="5" t="s">
        <v>340</v>
      </c>
      <c r="D897" s="189" t="s">
        <v>1222</v>
      </c>
      <c r="E897" s="205">
        <v>163</v>
      </c>
      <c r="F897" s="211">
        <v>1.0080000000000002</v>
      </c>
      <c r="G897" s="80">
        <v>91</v>
      </c>
      <c r="H897" s="201">
        <v>1.1200000000000001</v>
      </c>
      <c r="I897" s="209"/>
      <c r="J897" s="212"/>
      <c r="K897" s="80">
        <v>100</v>
      </c>
      <c r="L897" s="201">
        <v>1.0080000000000002</v>
      </c>
      <c r="M897" s="10">
        <v>11</v>
      </c>
      <c r="N897" s="227">
        <v>0.72984000000000004</v>
      </c>
    </row>
    <row r="898" spans="1:14" x14ac:dyDescent="0.35">
      <c r="A898" s="11">
        <v>980</v>
      </c>
      <c r="B898" s="5" t="s">
        <v>312</v>
      </c>
      <c r="C898" s="5" t="s">
        <v>343</v>
      </c>
      <c r="D898" s="189" t="s">
        <v>1223</v>
      </c>
      <c r="E898" s="205">
        <v>151</v>
      </c>
      <c r="F898" s="211">
        <v>0.34470000000000001</v>
      </c>
      <c r="G898" s="80">
        <v>87</v>
      </c>
      <c r="H898" s="201">
        <v>0.38300000000000001</v>
      </c>
      <c r="I898" s="209"/>
      <c r="J898" s="212"/>
      <c r="K898" s="80">
        <v>100</v>
      </c>
      <c r="L898" s="201">
        <v>0.34470000000000001</v>
      </c>
      <c r="M898" s="10">
        <v>8</v>
      </c>
      <c r="N898" s="227">
        <v>0.21329999999999999</v>
      </c>
    </row>
    <row r="899" spans="1:14" x14ac:dyDescent="0.35">
      <c r="A899" s="11">
        <v>981</v>
      </c>
      <c r="B899" s="5" t="s">
        <v>312</v>
      </c>
      <c r="C899" s="5" t="s">
        <v>340</v>
      </c>
      <c r="D899" s="189" t="s">
        <v>1224</v>
      </c>
      <c r="E899" s="205">
        <v>153</v>
      </c>
      <c r="F899" s="211">
        <v>0.36000000000000004</v>
      </c>
      <c r="G899" s="80">
        <v>91</v>
      </c>
      <c r="H899" s="201">
        <v>0.4</v>
      </c>
      <c r="I899" s="209"/>
      <c r="J899" s="212"/>
      <c r="K899" s="80">
        <v>85</v>
      </c>
      <c r="L899" s="201">
        <v>0.36000000000000004</v>
      </c>
      <c r="M899" s="10">
        <v>8</v>
      </c>
      <c r="N899" s="227">
        <v>0.1343</v>
      </c>
    </row>
    <row r="900" spans="1:14" x14ac:dyDescent="0.35">
      <c r="A900" s="11">
        <v>982</v>
      </c>
      <c r="B900" s="5" t="s">
        <v>311</v>
      </c>
      <c r="C900" s="5" t="s">
        <v>356</v>
      </c>
      <c r="D900" s="189" t="s">
        <v>1225</v>
      </c>
      <c r="E900" s="205">
        <v>114</v>
      </c>
      <c r="F900" s="211">
        <v>0.18180000000000002</v>
      </c>
      <c r="G900" s="80">
        <v>46</v>
      </c>
      <c r="H900" s="201">
        <v>0.20200000000000001</v>
      </c>
      <c r="I900" s="209"/>
      <c r="J900" s="212"/>
      <c r="K900" s="80">
        <v>47</v>
      </c>
      <c r="L900" s="201">
        <v>0.18180000000000002</v>
      </c>
      <c r="M900" s="10">
        <v>2</v>
      </c>
      <c r="N900" s="227">
        <v>0.04</v>
      </c>
    </row>
    <row r="901" spans="1:14" x14ac:dyDescent="0.35">
      <c r="A901" s="11">
        <v>983</v>
      </c>
      <c r="B901" s="5" t="s">
        <v>312</v>
      </c>
      <c r="C901" s="5" t="s">
        <v>340</v>
      </c>
      <c r="D901" s="189" t="s">
        <v>1226</v>
      </c>
      <c r="E901" s="205">
        <v>200</v>
      </c>
      <c r="F901" s="211">
        <v>0.73529999999999995</v>
      </c>
      <c r="G901" s="80">
        <v>169</v>
      </c>
      <c r="H901" s="201">
        <v>0.81699999999999995</v>
      </c>
      <c r="I901" s="209"/>
      <c r="J901" s="212"/>
      <c r="K901" s="80">
        <v>173</v>
      </c>
      <c r="L901" s="201">
        <v>0.73529999999999995</v>
      </c>
      <c r="M901" s="10">
        <v>13</v>
      </c>
      <c r="N901" s="227">
        <v>0.33</v>
      </c>
    </row>
    <row r="902" spans="1:14" x14ac:dyDescent="0.35">
      <c r="A902" s="11">
        <v>984</v>
      </c>
      <c r="B902" s="5" t="s">
        <v>188</v>
      </c>
      <c r="C902" s="5" t="s">
        <v>343</v>
      </c>
      <c r="D902" s="189" t="s">
        <v>1227</v>
      </c>
      <c r="E902" s="205">
        <v>154</v>
      </c>
      <c r="F902" s="211">
        <v>0.24930000000000002</v>
      </c>
      <c r="G902" s="80">
        <v>63</v>
      </c>
      <c r="H902" s="201">
        <v>0.27700000000000002</v>
      </c>
      <c r="I902" s="209"/>
      <c r="J902" s="212"/>
      <c r="K902" s="80">
        <v>69</v>
      </c>
      <c r="L902" s="201">
        <v>0.24930000000000002</v>
      </c>
      <c r="M902" s="10">
        <v>2</v>
      </c>
      <c r="N902" s="227">
        <v>1.4999999999999999E-2</v>
      </c>
    </row>
    <row r="903" spans="1:14" x14ac:dyDescent="0.35">
      <c r="A903" s="11">
        <v>985</v>
      </c>
      <c r="B903" s="5" t="s">
        <v>314</v>
      </c>
      <c r="C903" s="5" t="s">
        <v>175</v>
      </c>
      <c r="D903" s="189" t="s">
        <v>1228</v>
      </c>
      <c r="E903" s="205">
        <v>123</v>
      </c>
      <c r="F903" s="211">
        <v>0.19439999999999999</v>
      </c>
      <c r="G903" s="80">
        <v>49</v>
      </c>
      <c r="H903" s="201">
        <v>0.216</v>
      </c>
      <c r="I903" s="209"/>
      <c r="J903" s="212"/>
      <c r="K903" s="80">
        <v>51</v>
      </c>
      <c r="L903" s="201">
        <v>0.19439999999999999</v>
      </c>
      <c r="M903" s="10">
        <v>2</v>
      </c>
      <c r="N903" s="227">
        <v>0.28499999999999998</v>
      </c>
    </row>
    <row r="904" spans="1:14" x14ac:dyDescent="0.35">
      <c r="A904" s="11">
        <v>986</v>
      </c>
      <c r="B904" s="5" t="s">
        <v>312</v>
      </c>
      <c r="C904" s="5" t="s">
        <v>340</v>
      </c>
      <c r="D904" s="189" t="s">
        <v>1229</v>
      </c>
      <c r="E904" s="205">
        <v>168</v>
      </c>
      <c r="F904" s="211">
        <v>0.45540000000000003</v>
      </c>
      <c r="G904" s="80">
        <v>115</v>
      </c>
      <c r="H904" s="201">
        <v>0.50600000000000001</v>
      </c>
      <c r="I904" s="209"/>
      <c r="J904" s="212"/>
      <c r="K904" s="80">
        <v>127</v>
      </c>
      <c r="L904" s="201">
        <v>0.45540000000000003</v>
      </c>
      <c r="M904" s="10">
        <v>5</v>
      </c>
      <c r="N904" s="227">
        <v>0.158745</v>
      </c>
    </row>
    <row r="905" spans="1:14" x14ac:dyDescent="0.35">
      <c r="A905" s="11">
        <v>987</v>
      </c>
      <c r="B905" s="5" t="s">
        <v>190</v>
      </c>
      <c r="C905" s="5" t="s">
        <v>175</v>
      </c>
      <c r="D905" s="189" t="s">
        <v>1230</v>
      </c>
      <c r="E905" s="205">
        <v>145</v>
      </c>
      <c r="F905" s="211">
        <v>0.30510000000000004</v>
      </c>
      <c r="G905" s="80">
        <v>77</v>
      </c>
      <c r="H905" s="201">
        <v>0.33900000000000002</v>
      </c>
      <c r="I905" s="209"/>
      <c r="J905" s="212"/>
      <c r="K905" s="80">
        <v>89</v>
      </c>
      <c r="L905" s="201">
        <v>0.30510000000000004</v>
      </c>
      <c r="M905" s="10">
        <v>2</v>
      </c>
      <c r="N905" s="227">
        <v>2.4400000000000002E-2</v>
      </c>
    </row>
    <row r="906" spans="1:14" x14ac:dyDescent="0.35">
      <c r="A906" s="11">
        <v>988</v>
      </c>
      <c r="B906" s="5" t="s">
        <v>184</v>
      </c>
      <c r="C906" s="5" t="s">
        <v>356</v>
      </c>
      <c r="D906" s="189" t="s">
        <v>1231</v>
      </c>
      <c r="E906" s="205">
        <v>176</v>
      </c>
      <c r="F906" s="211">
        <v>0.49140000000000006</v>
      </c>
      <c r="G906" s="80">
        <v>124</v>
      </c>
      <c r="H906" s="201">
        <v>0.54600000000000004</v>
      </c>
      <c r="I906" s="209"/>
      <c r="J906" s="212"/>
      <c r="K906" s="80">
        <v>131</v>
      </c>
      <c r="L906" s="201">
        <v>0.49140000000000006</v>
      </c>
      <c r="M906" s="10">
        <v>9</v>
      </c>
      <c r="N906" s="227">
        <v>0.17108000000000001</v>
      </c>
    </row>
    <row r="907" spans="1:14" x14ac:dyDescent="0.35">
      <c r="A907" s="11">
        <v>989</v>
      </c>
      <c r="B907" s="5" t="s">
        <v>179</v>
      </c>
      <c r="C907" s="5" t="s">
        <v>343</v>
      </c>
      <c r="D907" s="189" t="s">
        <v>1232</v>
      </c>
      <c r="E907" s="205">
        <v>114</v>
      </c>
      <c r="F907" s="211">
        <v>7.9199999999999993E-2</v>
      </c>
      <c r="G907" s="80">
        <v>20</v>
      </c>
      <c r="H907" s="201">
        <v>8.7999999999999995E-2</v>
      </c>
      <c r="I907" s="209"/>
      <c r="J907" s="212"/>
      <c r="K907" s="80">
        <v>19</v>
      </c>
      <c r="L907" s="201">
        <v>7.9199999999999993E-2</v>
      </c>
      <c r="M907" s="10">
        <v>1</v>
      </c>
      <c r="N907" s="227">
        <v>2.9999999999999997E-4</v>
      </c>
    </row>
    <row r="908" spans="1:14" x14ac:dyDescent="0.35">
      <c r="A908" s="11">
        <v>990</v>
      </c>
      <c r="B908" s="5" t="s">
        <v>188</v>
      </c>
      <c r="C908" s="5" t="s">
        <v>356</v>
      </c>
      <c r="D908" s="189" t="s">
        <v>1233</v>
      </c>
      <c r="E908" s="205">
        <v>147</v>
      </c>
      <c r="F908" s="211">
        <v>0.23760000000000001</v>
      </c>
      <c r="G908" s="80">
        <v>60</v>
      </c>
      <c r="H908" s="201">
        <v>0.26400000000000001</v>
      </c>
      <c r="I908" s="209"/>
      <c r="J908" s="212"/>
      <c r="K908" s="80">
        <v>68</v>
      </c>
      <c r="L908" s="201">
        <v>0.23760000000000001</v>
      </c>
      <c r="M908" s="10">
        <v>8</v>
      </c>
      <c r="N908" s="227">
        <v>0.36641000000000001</v>
      </c>
    </row>
    <row r="909" spans="1:14" ht="15" thickBot="1" x14ac:dyDescent="0.4">
      <c r="A909" s="12">
        <v>991</v>
      </c>
      <c r="B909" s="13" t="s">
        <v>179</v>
      </c>
      <c r="C909" s="13" t="s">
        <v>343</v>
      </c>
      <c r="D909" s="207" t="s">
        <v>1234</v>
      </c>
      <c r="E909" s="205">
        <v>122</v>
      </c>
      <c r="F909" s="211">
        <v>0.17460000000000001</v>
      </c>
      <c r="G909" s="213">
        <v>44</v>
      </c>
      <c r="H909" s="214">
        <v>0.19400000000000001</v>
      </c>
      <c r="I909" s="215"/>
      <c r="J909" s="216"/>
      <c r="K909" s="80">
        <v>48</v>
      </c>
      <c r="L909" s="214">
        <v>0.17460000000000001</v>
      </c>
      <c r="M909" s="10">
        <v>1</v>
      </c>
      <c r="N909" s="227">
        <v>0.02</v>
      </c>
    </row>
  </sheetData>
  <mergeCells count="9">
    <mergeCell ref="E1:F1"/>
    <mergeCell ref="A3:D3"/>
    <mergeCell ref="E3:F3"/>
    <mergeCell ref="G3:H3"/>
    <mergeCell ref="M3:N3"/>
    <mergeCell ref="I3:J3"/>
    <mergeCell ref="G1:J1"/>
    <mergeCell ref="K1:N1"/>
    <mergeCell ref="K3:L3"/>
  </mergeCells>
  <printOptions horizontalCentered="1"/>
  <pageMargins left="0.7" right="0.7" top="0.75" bottom="0.75" header="0.3" footer="0.3"/>
  <pageSetup orientation="portrait" horizontalDpi="360" verticalDpi="360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4782C-4D86-47FE-97E1-907E3CCA9BBF}">
  <dimension ref="A1:H909"/>
  <sheetViews>
    <sheetView showGridLines="0" zoomScale="60" zoomScaleNormal="60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C9" sqref="C9"/>
    </sheetView>
  </sheetViews>
  <sheetFormatPr defaultRowHeight="14.5" x14ac:dyDescent="0.35"/>
  <cols>
    <col min="1" max="2" width="14.7265625" customWidth="1"/>
    <col min="3" max="3" width="15.7265625" bestFit="1" customWidth="1"/>
    <col min="4" max="4" width="38.453125" bestFit="1" customWidth="1"/>
    <col min="5" max="6" width="23.54296875" customWidth="1"/>
  </cols>
  <sheetData>
    <row r="1" spans="1:8" ht="29.5" customHeight="1" x14ac:dyDescent="0.35">
      <c r="E1" s="311" t="s">
        <v>291</v>
      </c>
      <c r="F1" s="312"/>
    </row>
    <row r="2" spans="1:8" s="95" customFormat="1" ht="19.5" customHeight="1" thickBot="1" x14ac:dyDescent="0.4">
      <c r="E2" s="219">
        <f>SUM(E5:E909)</f>
        <v>591315</v>
      </c>
      <c r="F2" s="219">
        <f>SUM(F5:F909)</f>
        <v>2620.4828400000024</v>
      </c>
      <c r="G2"/>
      <c r="H2"/>
    </row>
    <row r="3" spans="1:8" ht="23.5" customHeight="1" thickBot="1" x14ac:dyDescent="0.4">
      <c r="A3" s="240" t="s">
        <v>332</v>
      </c>
      <c r="B3" s="241"/>
      <c r="C3" s="241"/>
      <c r="D3" s="255"/>
      <c r="E3" s="307" t="s">
        <v>286</v>
      </c>
      <c r="F3" s="314"/>
    </row>
    <row r="4" spans="1:8" s="95" customFormat="1" x14ac:dyDescent="0.35">
      <c r="A4" s="203" t="s">
        <v>136</v>
      </c>
      <c r="B4" s="204" t="s">
        <v>138</v>
      </c>
      <c r="C4" s="204" t="s">
        <v>139</v>
      </c>
      <c r="D4" s="206" t="s">
        <v>140</v>
      </c>
      <c r="E4" s="222" t="s">
        <v>1291</v>
      </c>
      <c r="F4" s="223" t="s">
        <v>1292</v>
      </c>
      <c r="G4"/>
      <c r="H4"/>
    </row>
    <row r="5" spans="1:8" x14ac:dyDescent="0.35">
      <c r="A5" s="11">
        <v>2</v>
      </c>
      <c r="B5" s="5" t="s">
        <v>179</v>
      </c>
      <c r="C5" s="5" t="s">
        <v>175</v>
      </c>
      <c r="D5" s="189" t="s">
        <v>342</v>
      </c>
      <c r="E5" s="80">
        <v>531</v>
      </c>
      <c r="F5" s="201">
        <v>1.71072</v>
      </c>
    </row>
    <row r="6" spans="1:8" x14ac:dyDescent="0.35">
      <c r="A6" s="11">
        <v>3</v>
      </c>
      <c r="B6" s="5" t="s">
        <v>174</v>
      </c>
      <c r="C6" s="5" t="s">
        <v>343</v>
      </c>
      <c r="D6" s="189" t="s">
        <v>344</v>
      </c>
      <c r="E6" s="80">
        <v>1059</v>
      </c>
      <c r="F6" s="201">
        <v>3.4651799999999997</v>
      </c>
    </row>
    <row r="7" spans="1:8" x14ac:dyDescent="0.35">
      <c r="A7" s="11">
        <v>4</v>
      </c>
      <c r="B7" s="5" t="s">
        <v>188</v>
      </c>
      <c r="C7" s="5" t="s">
        <v>175</v>
      </c>
      <c r="D7" s="189" t="s">
        <v>345</v>
      </c>
      <c r="E7" s="80">
        <v>1023</v>
      </c>
      <c r="F7" s="201">
        <v>3.3048000000000006</v>
      </c>
    </row>
    <row r="8" spans="1:8" x14ac:dyDescent="0.35">
      <c r="A8" s="11">
        <v>5</v>
      </c>
      <c r="B8" s="5" t="s">
        <v>222</v>
      </c>
      <c r="C8" s="5" t="s">
        <v>175</v>
      </c>
      <c r="D8" s="189" t="s">
        <v>346</v>
      </c>
      <c r="E8" s="80">
        <v>294</v>
      </c>
      <c r="F8" s="201">
        <v>0.91854000000000002</v>
      </c>
    </row>
    <row r="9" spans="1:8" x14ac:dyDescent="0.35">
      <c r="A9" s="11">
        <v>6</v>
      </c>
      <c r="B9" s="5" t="s">
        <v>188</v>
      </c>
      <c r="C9" s="5" t="s">
        <v>343</v>
      </c>
      <c r="D9" s="189" t="s">
        <v>347</v>
      </c>
      <c r="E9" s="80">
        <v>837</v>
      </c>
      <c r="F9" s="201">
        <v>2.9403000000000001</v>
      </c>
    </row>
    <row r="10" spans="1:8" x14ac:dyDescent="0.35">
      <c r="A10" s="11">
        <v>7</v>
      </c>
      <c r="B10" s="5" t="s">
        <v>184</v>
      </c>
      <c r="C10" s="5" t="s">
        <v>343</v>
      </c>
      <c r="D10" s="189" t="s">
        <v>348</v>
      </c>
      <c r="E10" s="80">
        <v>348</v>
      </c>
      <c r="F10" s="201">
        <v>1.2077100000000001</v>
      </c>
    </row>
    <row r="11" spans="1:8" x14ac:dyDescent="0.35">
      <c r="A11" s="11">
        <v>8</v>
      </c>
      <c r="B11" s="5" t="s">
        <v>184</v>
      </c>
      <c r="C11" s="5" t="s">
        <v>175</v>
      </c>
      <c r="D11" s="189" t="s">
        <v>202</v>
      </c>
      <c r="E11" s="80">
        <v>858</v>
      </c>
      <c r="F11" s="201">
        <v>2.89656</v>
      </c>
    </row>
    <row r="12" spans="1:8" x14ac:dyDescent="0.35">
      <c r="A12" s="11">
        <v>9</v>
      </c>
      <c r="B12" s="5" t="s">
        <v>184</v>
      </c>
      <c r="C12" s="5" t="s">
        <v>175</v>
      </c>
      <c r="D12" s="189" t="s">
        <v>349</v>
      </c>
      <c r="E12" s="80">
        <v>1503</v>
      </c>
      <c r="F12" s="201">
        <v>5.1418800000000005</v>
      </c>
    </row>
    <row r="13" spans="1:8" x14ac:dyDescent="0.35">
      <c r="A13" s="11">
        <v>10</v>
      </c>
      <c r="B13" s="5" t="s">
        <v>188</v>
      </c>
      <c r="C13" s="5" t="s">
        <v>343</v>
      </c>
      <c r="D13" s="189" t="s">
        <v>350</v>
      </c>
      <c r="E13" s="80">
        <v>438</v>
      </c>
      <c r="F13" s="201">
        <v>1.3365000000000002</v>
      </c>
    </row>
    <row r="14" spans="1:8" x14ac:dyDescent="0.35">
      <c r="A14" s="11">
        <v>11</v>
      </c>
      <c r="B14" s="5" t="s">
        <v>179</v>
      </c>
      <c r="C14" s="5" t="s">
        <v>343</v>
      </c>
      <c r="D14" s="189" t="s">
        <v>351</v>
      </c>
      <c r="E14" s="80">
        <v>468</v>
      </c>
      <c r="F14" s="201">
        <v>1.51875</v>
      </c>
    </row>
    <row r="15" spans="1:8" x14ac:dyDescent="0.35">
      <c r="A15" s="11">
        <v>12</v>
      </c>
      <c r="B15" s="5" t="s">
        <v>179</v>
      </c>
      <c r="C15" s="5" t="s">
        <v>343</v>
      </c>
      <c r="D15" s="189" t="s">
        <v>352</v>
      </c>
      <c r="E15" s="80">
        <v>900</v>
      </c>
      <c r="F15" s="201">
        <v>3.2173200000000004</v>
      </c>
    </row>
    <row r="16" spans="1:8" x14ac:dyDescent="0.35">
      <c r="A16" s="11">
        <v>13</v>
      </c>
      <c r="B16" s="5" t="s">
        <v>174</v>
      </c>
      <c r="C16" s="5" t="s">
        <v>343</v>
      </c>
      <c r="D16" s="189" t="s">
        <v>353</v>
      </c>
      <c r="E16" s="80">
        <v>351</v>
      </c>
      <c r="F16" s="201">
        <v>1.14453</v>
      </c>
    </row>
    <row r="17" spans="1:6" x14ac:dyDescent="0.35">
      <c r="A17" s="11">
        <v>14</v>
      </c>
      <c r="B17" s="5" t="s">
        <v>314</v>
      </c>
      <c r="C17" s="5" t="s">
        <v>343</v>
      </c>
      <c r="D17" s="189" t="s">
        <v>354</v>
      </c>
      <c r="E17" s="80">
        <v>405</v>
      </c>
      <c r="F17" s="201">
        <v>1.2611700000000001</v>
      </c>
    </row>
    <row r="18" spans="1:6" x14ac:dyDescent="0.35">
      <c r="A18" s="11">
        <v>15</v>
      </c>
      <c r="B18" s="5" t="s">
        <v>179</v>
      </c>
      <c r="C18" s="5" t="s">
        <v>343</v>
      </c>
      <c r="D18" s="189" t="s">
        <v>355</v>
      </c>
      <c r="E18" s="80">
        <v>234</v>
      </c>
      <c r="F18" s="201">
        <v>0.75816000000000006</v>
      </c>
    </row>
    <row r="19" spans="1:6" x14ac:dyDescent="0.35">
      <c r="A19" s="11">
        <v>16</v>
      </c>
      <c r="B19" s="5" t="s">
        <v>174</v>
      </c>
      <c r="C19" s="5" t="s">
        <v>356</v>
      </c>
      <c r="D19" s="189" t="s">
        <v>357</v>
      </c>
      <c r="E19" s="80">
        <v>1125</v>
      </c>
      <c r="F19" s="201">
        <v>4.1917500000000008</v>
      </c>
    </row>
    <row r="20" spans="1:6" x14ac:dyDescent="0.35">
      <c r="A20" s="11">
        <v>17</v>
      </c>
      <c r="B20" s="5" t="s">
        <v>181</v>
      </c>
      <c r="C20" s="5" t="s">
        <v>175</v>
      </c>
      <c r="D20" s="189" t="s">
        <v>195</v>
      </c>
      <c r="E20" s="80">
        <v>918</v>
      </c>
      <c r="F20" s="201">
        <v>3.1638600000000006</v>
      </c>
    </row>
    <row r="21" spans="1:6" x14ac:dyDescent="0.35">
      <c r="A21" s="11">
        <v>18</v>
      </c>
      <c r="B21" s="5" t="s">
        <v>174</v>
      </c>
      <c r="C21" s="5" t="s">
        <v>356</v>
      </c>
      <c r="D21" s="189" t="s">
        <v>358</v>
      </c>
      <c r="E21" s="80">
        <v>1125</v>
      </c>
      <c r="F21" s="201">
        <v>6.8453100000000013</v>
      </c>
    </row>
    <row r="22" spans="1:6" x14ac:dyDescent="0.35">
      <c r="A22" s="11">
        <v>19</v>
      </c>
      <c r="B22" s="5" t="s">
        <v>181</v>
      </c>
      <c r="C22" s="5" t="s">
        <v>175</v>
      </c>
      <c r="D22" s="189" t="s">
        <v>359</v>
      </c>
      <c r="E22" s="80">
        <v>1005</v>
      </c>
      <c r="F22" s="201">
        <v>3.2076000000000007</v>
      </c>
    </row>
    <row r="23" spans="1:6" x14ac:dyDescent="0.35">
      <c r="A23" s="11">
        <v>20</v>
      </c>
      <c r="B23" s="5" t="s">
        <v>314</v>
      </c>
      <c r="C23" s="5" t="s">
        <v>356</v>
      </c>
      <c r="D23" s="189" t="s">
        <v>360</v>
      </c>
      <c r="E23" s="80">
        <v>678</v>
      </c>
      <c r="F23" s="201">
        <v>2.4494400000000001</v>
      </c>
    </row>
    <row r="24" spans="1:6" x14ac:dyDescent="0.35">
      <c r="A24" s="11">
        <v>21</v>
      </c>
      <c r="B24" s="5" t="s">
        <v>311</v>
      </c>
      <c r="C24" s="5" t="s">
        <v>340</v>
      </c>
      <c r="D24" s="189" t="s">
        <v>361</v>
      </c>
      <c r="E24" s="80">
        <v>177</v>
      </c>
      <c r="F24" s="201">
        <v>14.876460000000002</v>
      </c>
    </row>
    <row r="25" spans="1:6" x14ac:dyDescent="0.35">
      <c r="A25" s="11">
        <v>22</v>
      </c>
      <c r="B25" s="5" t="s">
        <v>179</v>
      </c>
      <c r="C25" s="5" t="s">
        <v>356</v>
      </c>
      <c r="D25" s="189" t="s">
        <v>362</v>
      </c>
      <c r="E25" s="80">
        <v>435</v>
      </c>
      <c r="F25" s="201">
        <v>1.48716</v>
      </c>
    </row>
    <row r="26" spans="1:6" x14ac:dyDescent="0.35">
      <c r="A26" s="11">
        <v>23</v>
      </c>
      <c r="B26" s="5" t="s">
        <v>188</v>
      </c>
      <c r="C26" s="5" t="s">
        <v>343</v>
      </c>
      <c r="D26" s="189" t="s">
        <v>363</v>
      </c>
      <c r="E26" s="80">
        <v>144</v>
      </c>
      <c r="F26" s="201">
        <v>0.45927000000000001</v>
      </c>
    </row>
    <row r="27" spans="1:6" x14ac:dyDescent="0.35">
      <c r="A27" s="11">
        <v>24</v>
      </c>
      <c r="B27" s="5" t="s">
        <v>188</v>
      </c>
      <c r="C27" s="5" t="s">
        <v>343</v>
      </c>
      <c r="D27" s="189" t="s">
        <v>364</v>
      </c>
      <c r="E27" s="80">
        <v>375</v>
      </c>
      <c r="F27" s="201">
        <v>1.2077100000000001</v>
      </c>
    </row>
    <row r="28" spans="1:6" x14ac:dyDescent="0.35">
      <c r="A28" s="11">
        <v>25</v>
      </c>
      <c r="B28" s="5" t="s">
        <v>314</v>
      </c>
      <c r="C28" s="5" t="s">
        <v>356</v>
      </c>
      <c r="D28" s="189" t="s">
        <v>365</v>
      </c>
      <c r="E28" s="80">
        <v>675</v>
      </c>
      <c r="F28" s="201">
        <v>2.83338</v>
      </c>
    </row>
    <row r="29" spans="1:6" x14ac:dyDescent="0.35">
      <c r="A29" s="11">
        <v>26</v>
      </c>
      <c r="B29" s="5" t="s">
        <v>311</v>
      </c>
      <c r="C29" s="5" t="s">
        <v>340</v>
      </c>
      <c r="D29" s="189" t="s">
        <v>366</v>
      </c>
      <c r="E29" s="80">
        <v>471</v>
      </c>
      <c r="F29" s="201">
        <v>1.71072</v>
      </c>
    </row>
    <row r="30" spans="1:6" x14ac:dyDescent="0.35">
      <c r="A30" s="11">
        <v>27</v>
      </c>
      <c r="B30" s="5" t="s">
        <v>313</v>
      </c>
      <c r="C30" s="5" t="s">
        <v>340</v>
      </c>
      <c r="D30" s="189" t="s">
        <v>367</v>
      </c>
      <c r="E30" s="80">
        <v>882</v>
      </c>
      <c r="F30" s="201">
        <v>3.1225499999999999</v>
      </c>
    </row>
    <row r="31" spans="1:6" x14ac:dyDescent="0.35">
      <c r="A31" s="11">
        <v>28</v>
      </c>
      <c r="B31" s="5" t="s">
        <v>184</v>
      </c>
      <c r="C31" s="5" t="s">
        <v>175</v>
      </c>
      <c r="D31" s="189" t="s">
        <v>203</v>
      </c>
      <c r="E31" s="80">
        <v>705</v>
      </c>
      <c r="F31" s="201">
        <v>2.3838300000000001</v>
      </c>
    </row>
    <row r="32" spans="1:6" x14ac:dyDescent="0.35">
      <c r="A32" s="11">
        <v>29</v>
      </c>
      <c r="B32" s="5" t="s">
        <v>313</v>
      </c>
      <c r="C32" s="5" t="s">
        <v>340</v>
      </c>
      <c r="D32" s="189" t="s">
        <v>368</v>
      </c>
      <c r="E32" s="80">
        <v>621</v>
      </c>
      <c r="F32" s="201">
        <v>2.0630700000000002</v>
      </c>
    </row>
    <row r="33" spans="1:6" x14ac:dyDescent="0.35">
      <c r="A33" s="11">
        <v>30</v>
      </c>
      <c r="B33" s="5" t="s">
        <v>313</v>
      </c>
      <c r="C33" s="5" t="s">
        <v>340</v>
      </c>
      <c r="D33" s="189" t="s">
        <v>369</v>
      </c>
      <c r="E33" s="80">
        <v>624</v>
      </c>
      <c r="F33" s="201">
        <v>2.2671900000000003</v>
      </c>
    </row>
    <row r="34" spans="1:6" x14ac:dyDescent="0.35">
      <c r="A34" s="11">
        <v>31</v>
      </c>
      <c r="B34" s="5" t="s">
        <v>316</v>
      </c>
      <c r="C34" s="5" t="s">
        <v>356</v>
      </c>
      <c r="D34" s="189" t="s">
        <v>370</v>
      </c>
      <c r="E34" s="80">
        <v>333</v>
      </c>
      <c r="F34" s="201">
        <v>2.8917000000000002</v>
      </c>
    </row>
    <row r="35" spans="1:6" x14ac:dyDescent="0.35">
      <c r="A35" s="11">
        <v>32</v>
      </c>
      <c r="B35" s="5" t="s">
        <v>315</v>
      </c>
      <c r="C35" s="5" t="s">
        <v>343</v>
      </c>
      <c r="D35" s="189" t="s">
        <v>371</v>
      </c>
      <c r="E35" s="80">
        <v>207</v>
      </c>
      <c r="F35" s="201">
        <v>0.60993000000000008</v>
      </c>
    </row>
    <row r="36" spans="1:6" x14ac:dyDescent="0.35">
      <c r="A36" s="11">
        <v>33</v>
      </c>
      <c r="B36" s="5" t="s">
        <v>315</v>
      </c>
      <c r="C36" s="5" t="s">
        <v>175</v>
      </c>
      <c r="D36" s="189" t="s">
        <v>372</v>
      </c>
      <c r="E36" s="80">
        <v>297</v>
      </c>
      <c r="F36" s="201">
        <v>0.95256000000000007</v>
      </c>
    </row>
    <row r="37" spans="1:6" x14ac:dyDescent="0.35">
      <c r="A37" s="11">
        <v>34</v>
      </c>
      <c r="B37" s="5" t="s">
        <v>188</v>
      </c>
      <c r="C37" s="5" t="s">
        <v>343</v>
      </c>
      <c r="D37" s="189" t="s">
        <v>373</v>
      </c>
      <c r="E37" s="80">
        <v>126</v>
      </c>
      <c r="F37" s="201">
        <v>0.39609</v>
      </c>
    </row>
    <row r="38" spans="1:6" x14ac:dyDescent="0.35">
      <c r="A38" s="11">
        <v>35</v>
      </c>
      <c r="B38" s="5" t="s">
        <v>315</v>
      </c>
      <c r="C38" s="5" t="s">
        <v>356</v>
      </c>
      <c r="D38" s="189" t="s">
        <v>374</v>
      </c>
      <c r="E38" s="80">
        <v>237</v>
      </c>
      <c r="F38" s="201">
        <v>0.80190000000000017</v>
      </c>
    </row>
    <row r="39" spans="1:6" x14ac:dyDescent="0.35">
      <c r="A39" s="11">
        <v>36</v>
      </c>
      <c r="B39" s="5" t="s">
        <v>181</v>
      </c>
      <c r="C39" s="5" t="s">
        <v>343</v>
      </c>
      <c r="D39" s="189" t="s">
        <v>375</v>
      </c>
      <c r="E39" s="80">
        <v>234</v>
      </c>
      <c r="F39" s="201">
        <v>0.77031000000000005</v>
      </c>
    </row>
    <row r="40" spans="1:6" x14ac:dyDescent="0.35">
      <c r="A40" s="11">
        <v>37</v>
      </c>
      <c r="B40" s="5" t="s">
        <v>184</v>
      </c>
      <c r="C40" s="5" t="s">
        <v>343</v>
      </c>
      <c r="D40" s="189" t="s">
        <v>376</v>
      </c>
      <c r="E40" s="80">
        <v>75</v>
      </c>
      <c r="F40" s="201">
        <v>0.23571000000000003</v>
      </c>
    </row>
    <row r="41" spans="1:6" x14ac:dyDescent="0.35">
      <c r="A41" s="11">
        <v>38</v>
      </c>
      <c r="B41" s="5" t="s">
        <v>222</v>
      </c>
      <c r="C41" s="5" t="s">
        <v>175</v>
      </c>
      <c r="D41" s="189" t="s">
        <v>377</v>
      </c>
      <c r="E41" s="80">
        <v>213</v>
      </c>
      <c r="F41" s="201">
        <v>0.66339000000000015</v>
      </c>
    </row>
    <row r="42" spans="1:6" x14ac:dyDescent="0.35">
      <c r="A42" s="11">
        <v>39</v>
      </c>
      <c r="B42" s="5" t="s">
        <v>179</v>
      </c>
      <c r="C42" s="5" t="s">
        <v>175</v>
      </c>
      <c r="D42" s="189" t="s">
        <v>378</v>
      </c>
      <c r="E42" s="80">
        <v>234</v>
      </c>
      <c r="F42" s="201">
        <v>0.7168500000000001</v>
      </c>
    </row>
    <row r="43" spans="1:6" x14ac:dyDescent="0.35">
      <c r="A43" s="11">
        <v>40</v>
      </c>
      <c r="B43" s="5" t="s">
        <v>184</v>
      </c>
      <c r="C43" s="5" t="s">
        <v>343</v>
      </c>
      <c r="D43" s="189" t="s">
        <v>379</v>
      </c>
      <c r="E43" s="80">
        <v>153</v>
      </c>
      <c r="F43" s="201">
        <v>0.54432000000000003</v>
      </c>
    </row>
    <row r="44" spans="1:6" x14ac:dyDescent="0.35">
      <c r="A44" s="11">
        <v>41</v>
      </c>
      <c r="B44" s="5" t="s">
        <v>179</v>
      </c>
      <c r="C44" s="5" t="s">
        <v>343</v>
      </c>
      <c r="D44" s="189" t="s">
        <v>380</v>
      </c>
      <c r="E44" s="80">
        <v>96</v>
      </c>
      <c r="F44" s="201">
        <v>0.32076000000000005</v>
      </c>
    </row>
    <row r="45" spans="1:6" x14ac:dyDescent="0.35">
      <c r="A45" s="11">
        <v>42</v>
      </c>
      <c r="B45" s="5" t="s">
        <v>190</v>
      </c>
      <c r="C45" s="5" t="s">
        <v>343</v>
      </c>
      <c r="D45" s="189" t="s">
        <v>381</v>
      </c>
      <c r="E45" s="80">
        <v>270</v>
      </c>
      <c r="F45" s="201">
        <v>0.86508000000000007</v>
      </c>
    </row>
    <row r="46" spans="1:6" x14ac:dyDescent="0.35">
      <c r="A46" s="11">
        <v>43</v>
      </c>
      <c r="B46" s="5" t="s">
        <v>179</v>
      </c>
      <c r="C46" s="5" t="s">
        <v>343</v>
      </c>
      <c r="D46" s="189" t="s">
        <v>382</v>
      </c>
      <c r="E46" s="80">
        <v>36</v>
      </c>
      <c r="F46" s="201">
        <v>0.12150000000000002</v>
      </c>
    </row>
    <row r="47" spans="1:6" x14ac:dyDescent="0.35">
      <c r="A47" s="11">
        <v>44</v>
      </c>
      <c r="B47" s="5" t="s">
        <v>316</v>
      </c>
      <c r="C47" s="5" t="s">
        <v>356</v>
      </c>
      <c r="D47" s="189" t="s">
        <v>383</v>
      </c>
      <c r="E47" s="80">
        <v>246</v>
      </c>
      <c r="F47" s="201">
        <v>0.77031000000000005</v>
      </c>
    </row>
    <row r="48" spans="1:6" x14ac:dyDescent="0.35">
      <c r="A48" s="11">
        <v>45</v>
      </c>
      <c r="B48" s="5" t="s">
        <v>312</v>
      </c>
      <c r="C48" s="5" t="s">
        <v>343</v>
      </c>
      <c r="D48" s="189" t="s">
        <v>384</v>
      </c>
      <c r="E48" s="80">
        <v>174</v>
      </c>
      <c r="F48" s="201">
        <v>0.64152000000000009</v>
      </c>
    </row>
    <row r="49" spans="1:6" x14ac:dyDescent="0.35">
      <c r="A49" s="11">
        <v>46</v>
      </c>
      <c r="B49" s="5" t="s">
        <v>311</v>
      </c>
      <c r="C49" s="5" t="s">
        <v>175</v>
      </c>
      <c r="D49" s="189" t="s">
        <v>385</v>
      </c>
      <c r="E49" s="80">
        <v>117</v>
      </c>
      <c r="F49" s="201">
        <v>0.40581000000000006</v>
      </c>
    </row>
    <row r="50" spans="1:6" x14ac:dyDescent="0.35">
      <c r="A50" s="11">
        <v>47</v>
      </c>
      <c r="B50" s="5" t="s">
        <v>311</v>
      </c>
      <c r="C50" s="5" t="s">
        <v>340</v>
      </c>
      <c r="D50" s="189" t="s">
        <v>386</v>
      </c>
      <c r="E50" s="80">
        <v>111</v>
      </c>
      <c r="F50" s="201">
        <v>0.33048000000000005</v>
      </c>
    </row>
    <row r="51" spans="1:6" x14ac:dyDescent="0.35">
      <c r="A51" s="11">
        <v>48</v>
      </c>
      <c r="B51" s="5" t="s">
        <v>311</v>
      </c>
      <c r="C51" s="5" t="s">
        <v>340</v>
      </c>
      <c r="D51" s="189" t="s">
        <v>387</v>
      </c>
      <c r="E51" s="80">
        <v>99</v>
      </c>
      <c r="F51" s="201">
        <v>0.32076000000000005</v>
      </c>
    </row>
    <row r="52" spans="1:6" x14ac:dyDescent="0.35">
      <c r="A52" s="11">
        <v>49</v>
      </c>
      <c r="B52" s="5" t="s">
        <v>311</v>
      </c>
      <c r="C52" s="5" t="s">
        <v>356</v>
      </c>
      <c r="D52" s="189" t="s">
        <v>388</v>
      </c>
      <c r="E52" s="80">
        <v>93</v>
      </c>
      <c r="F52" s="201">
        <v>0.28917000000000004</v>
      </c>
    </row>
    <row r="53" spans="1:6" x14ac:dyDescent="0.35">
      <c r="A53" s="11">
        <v>51</v>
      </c>
      <c r="B53" s="5" t="s">
        <v>222</v>
      </c>
      <c r="C53" s="5" t="s">
        <v>356</v>
      </c>
      <c r="D53" s="189" t="s">
        <v>390</v>
      </c>
      <c r="E53" s="80">
        <v>879</v>
      </c>
      <c r="F53" s="201">
        <v>3.0569400000000004</v>
      </c>
    </row>
    <row r="54" spans="1:6" x14ac:dyDescent="0.35">
      <c r="A54" s="11">
        <v>52</v>
      </c>
      <c r="B54" s="5" t="s">
        <v>188</v>
      </c>
      <c r="C54" s="5" t="s">
        <v>175</v>
      </c>
      <c r="D54" s="189" t="s">
        <v>391</v>
      </c>
      <c r="E54" s="80">
        <v>627</v>
      </c>
      <c r="F54" s="201">
        <v>2.2987799999999998</v>
      </c>
    </row>
    <row r="55" spans="1:6" x14ac:dyDescent="0.35">
      <c r="A55" s="11">
        <v>53</v>
      </c>
      <c r="B55" s="5" t="s">
        <v>312</v>
      </c>
      <c r="C55" s="5" t="s">
        <v>340</v>
      </c>
      <c r="D55" s="189" t="s">
        <v>392</v>
      </c>
      <c r="E55" s="80">
        <v>684</v>
      </c>
      <c r="F55" s="201">
        <v>6.9425100000000013</v>
      </c>
    </row>
    <row r="56" spans="1:6" x14ac:dyDescent="0.35">
      <c r="A56" s="11">
        <v>54</v>
      </c>
      <c r="B56" s="5" t="s">
        <v>312</v>
      </c>
      <c r="C56" s="5" t="s">
        <v>340</v>
      </c>
      <c r="D56" s="189" t="s">
        <v>393</v>
      </c>
      <c r="E56" s="80">
        <v>585</v>
      </c>
      <c r="F56" s="201">
        <v>3.2440500000000001</v>
      </c>
    </row>
    <row r="57" spans="1:6" x14ac:dyDescent="0.35">
      <c r="A57" s="11">
        <v>55</v>
      </c>
      <c r="B57" s="5" t="s">
        <v>312</v>
      </c>
      <c r="C57" s="5" t="s">
        <v>340</v>
      </c>
      <c r="D57" s="189" t="s">
        <v>394</v>
      </c>
      <c r="E57" s="80">
        <v>2295</v>
      </c>
      <c r="F57" s="201">
        <v>13.962780000000002</v>
      </c>
    </row>
    <row r="58" spans="1:6" x14ac:dyDescent="0.35">
      <c r="A58" s="11">
        <v>56</v>
      </c>
      <c r="B58" s="5" t="s">
        <v>312</v>
      </c>
      <c r="C58" s="5" t="s">
        <v>340</v>
      </c>
      <c r="D58" s="189" t="s">
        <v>395</v>
      </c>
      <c r="E58" s="80">
        <v>1191</v>
      </c>
      <c r="F58" s="201">
        <v>5.1200100000000015</v>
      </c>
    </row>
    <row r="59" spans="1:6" x14ac:dyDescent="0.35">
      <c r="A59" s="11">
        <v>57</v>
      </c>
      <c r="B59" s="5" t="s">
        <v>312</v>
      </c>
      <c r="C59" s="5" t="s">
        <v>340</v>
      </c>
      <c r="D59" s="189" t="s">
        <v>396</v>
      </c>
      <c r="E59" s="80">
        <v>945</v>
      </c>
      <c r="F59" s="201">
        <v>3.3728400000000001</v>
      </c>
    </row>
    <row r="60" spans="1:6" x14ac:dyDescent="0.35">
      <c r="A60" s="11">
        <v>58</v>
      </c>
      <c r="B60" s="5" t="s">
        <v>312</v>
      </c>
      <c r="C60" s="5" t="s">
        <v>340</v>
      </c>
      <c r="D60" s="189" t="s">
        <v>397</v>
      </c>
      <c r="E60" s="80">
        <v>2220</v>
      </c>
      <c r="F60" s="201">
        <v>10.677420000000001</v>
      </c>
    </row>
    <row r="61" spans="1:6" x14ac:dyDescent="0.35">
      <c r="A61" s="11">
        <v>59</v>
      </c>
      <c r="B61" s="5" t="s">
        <v>312</v>
      </c>
      <c r="C61" s="5" t="s">
        <v>340</v>
      </c>
      <c r="D61" s="189" t="s">
        <v>398</v>
      </c>
      <c r="E61" s="80">
        <v>1080</v>
      </c>
      <c r="F61" s="201">
        <v>6.7383900000000008</v>
      </c>
    </row>
    <row r="62" spans="1:6" x14ac:dyDescent="0.35">
      <c r="A62" s="11">
        <v>60</v>
      </c>
      <c r="B62" s="5" t="s">
        <v>312</v>
      </c>
      <c r="C62" s="5" t="s">
        <v>340</v>
      </c>
      <c r="D62" s="189" t="s">
        <v>399</v>
      </c>
      <c r="E62" s="80">
        <v>972</v>
      </c>
      <c r="F62" s="201">
        <v>6.0093899999999998</v>
      </c>
    </row>
    <row r="63" spans="1:6" x14ac:dyDescent="0.35">
      <c r="A63" s="11">
        <v>61</v>
      </c>
      <c r="B63" s="5" t="s">
        <v>312</v>
      </c>
      <c r="C63" s="5" t="s">
        <v>340</v>
      </c>
      <c r="D63" s="189" t="s">
        <v>400</v>
      </c>
      <c r="E63" s="80">
        <v>2310</v>
      </c>
      <c r="F63" s="201">
        <v>28.35324</v>
      </c>
    </row>
    <row r="64" spans="1:6" x14ac:dyDescent="0.35">
      <c r="A64" s="11">
        <v>62</v>
      </c>
      <c r="B64" s="5" t="s">
        <v>312</v>
      </c>
      <c r="C64" s="5" t="s">
        <v>340</v>
      </c>
      <c r="D64" s="189" t="s">
        <v>401</v>
      </c>
      <c r="E64" s="80">
        <v>1533</v>
      </c>
      <c r="F64" s="201">
        <v>8.0676000000000005</v>
      </c>
    </row>
    <row r="65" spans="1:6" x14ac:dyDescent="0.35">
      <c r="A65" s="11">
        <v>63</v>
      </c>
      <c r="B65" s="5" t="s">
        <v>312</v>
      </c>
      <c r="C65" s="5" t="s">
        <v>340</v>
      </c>
      <c r="D65" s="189" t="s">
        <v>402</v>
      </c>
      <c r="E65" s="80">
        <v>2076</v>
      </c>
      <c r="F65" s="201">
        <v>21.330540000000003</v>
      </c>
    </row>
    <row r="66" spans="1:6" x14ac:dyDescent="0.35">
      <c r="A66" s="11">
        <v>64</v>
      </c>
      <c r="B66" s="5" t="s">
        <v>312</v>
      </c>
      <c r="C66" s="5" t="s">
        <v>340</v>
      </c>
      <c r="D66" s="189" t="s">
        <v>403</v>
      </c>
      <c r="E66" s="80">
        <v>2433</v>
      </c>
      <c r="F66" s="201">
        <v>17.838630000000002</v>
      </c>
    </row>
    <row r="67" spans="1:6" x14ac:dyDescent="0.35">
      <c r="A67" s="11">
        <v>65</v>
      </c>
      <c r="B67" s="5" t="s">
        <v>312</v>
      </c>
      <c r="C67" s="5" t="s">
        <v>340</v>
      </c>
      <c r="D67" s="189" t="s">
        <v>404</v>
      </c>
      <c r="E67" s="80">
        <v>2592</v>
      </c>
      <c r="F67" s="201">
        <v>9.0250200000000014</v>
      </c>
    </row>
    <row r="68" spans="1:6" x14ac:dyDescent="0.35">
      <c r="A68" s="11">
        <v>66</v>
      </c>
      <c r="B68" s="5" t="s">
        <v>312</v>
      </c>
      <c r="C68" s="5" t="s">
        <v>340</v>
      </c>
      <c r="D68" s="189" t="s">
        <v>405</v>
      </c>
      <c r="E68" s="80">
        <v>1437</v>
      </c>
      <c r="F68" s="201">
        <v>8.0408700000000017</v>
      </c>
    </row>
    <row r="69" spans="1:6" x14ac:dyDescent="0.35">
      <c r="A69" s="11">
        <v>67</v>
      </c>
      <c r="B69" s="5" t="s">
        <v>312</v>
      </c>
      <c r="C69" s="5" t="s">
        <v>340</v>
      </c>
      <c r="D69" s="189" t="s">
        <v>406</v>
      </c>
      <c r="E69" s="80">
        <v>2127</v>
      </c>
      <c r="F69" s="201">
        <v>8.7625800000000016</v>
      </c>
    </row>
    <row r="70" spans="1:6" x14ac:dyDescent="0.35">
      <c r="A70" s="11">
        <v>68</v>
      </c>
      <c r="B70" s="5" t="s">
        <v>222</v>
      </c>
      <c r="C70" s="5" t="s">
        <v>175</v>
      </c>
      <c r="D70" s="189" t="s">
        <v>407</v>
      </c>
      <c r="E70" s="80">
        <v>552</v>
      </c>
      <c r="F70" s="201">
        <v>1.8395100000000002</v>
      </c>
    </row>
    <row r="71" spans="1:6" x14ac:dyDescent="0.35">
      <c r="A71" s="11">
        <v>69</v>
      </c>
      <c r="B71" s="5" t="s">
        <v>188</v>
      </c>
      <c r="C71" s="5" t="s">
        <v>343</v>
      </c>
      <c r="D71" s="189" t="s">
        <v>408</v>
      </c>
      <c r="E71" s="80">
        <v>381</v>
      </c>
      <c r="F71" s="201">
        <v>1.5503400000000003</v>
      </c>
    </row>
    <row r="72" spans="1:6" x14ac:dyDescent="0.35">
      <c r="A72" s="11">
        <v>70</v>
      </c>
      <c r="B72" s="5" t="s">
        <v>184</v>
      </c>
      <c r="C72" s="5" t="s">
        <v>175</v>
      </c>
      <c r="D72" s="189" t="s">
        <v>409</v>
      </c>
      <c r="E72" s="80">
        <v>342</v>
      </c>
      <c r="F72" s="201">
        <v>1.14453</v>
      </c>
    </row>
    <row r="73" spans="1:6" x14ac:dyDescent="0.35">
      <c r="A73" s="11">
        <v>71</v>
      </c>
      <c r="B73" s="5" t="s">
        <v>179</v>
      </c>
      <c r="C73" s="5" t="s">
        <v>175</v>
      </c>
      <c r="D73" s="189" t="s">
        <v>180</v>
      </c>
      <c r="E73" s="80">
        <v>1095</v>
      </c>
      <c r="F73" s="201">
        <v>3.9779100000000005</v>
      </c>
    </row>
    <row r="74" spans="1:6" x14ac:dyDescent="0.35">
      <c r="A74" s="11">
        <v>72</v>
      </c>
      <c r="B74" s="5" t="s">
        <v>188</v>
      </c>
      <c r="C74" s="5" t="s">
        <v>343</v>
      </c>
      <c r="D74" s="189" t="s">
        <v>410</v>
      </c>
      <c r="E74" s="80">
        <v>501</v>
      </c>
      <c r="F74" s="201">
        <v>1.6135200000000001</v>
      </c>
    </row>
    <row r="75" spans="1:6" x14ac:dyDescent="0.35">
      <c r="A75" s="11">
        <v>73</v>
      </c>
      <c r="B75" s="5" t="s">
        <v>181</v>
      </c>
      <c r="C75" s="5" t="s">
        <v>356</v>
      </c>
      <c r="D75" s="189" t="s">
        <v>411</v>
      </c>
      <c r="E75" s="80">
        <v>1050</v>
      </c>
      <c r="F75" s="201">
        <v>3.5380800000000003</v>
      </c>
    </row>
    <row r="76" spans="1:6" x14ac:dyDescent="0.35">
      <c r="A76" s="11">
        <v>74</v>
      </c>
      <c r="B76" s="5" t="s">
        <v>222</v>
      </c>
      <c r="C76" s="5" t="s">
        <v>356</v>
      </c>
      <c r="D76" s="189" t="s">
        <v>412</v>
      </c>
      <c r="E76" s="80">
        <v>1251</v>
      </c>
      <c r="F76" s="201">
        <v>4.2330600000000009</v>
      </c>
    </row>
    <row r="77" spans="1:6" x14ac:dyDescent="0.35">
      <c r="A77" s="11">
        <v>75</v>
      </c>
      <c r="B77" s="5" t="s">
        <v>188</v>
      </c>
      <c r="C77" s="5" t="s">
        <v>356</v>
      </c>
      <c r="D77" s="189" t="s">
        <v>413</v>
      </c>
      <c r="E77" s="80">
        <v>2037</v>
      </c>
      <c r="F77" s="201">
        <v>7.1733600000000006</v>
      </c>
    </row>
    <row r="78" spans="1:6" x14ac:dyDescent="0.35">
      <c r="A78" s="11">
        <v>76</v>
      </c>
      <c r="B78" s="5" t="s">
        <v>222</v>
      </c>
      <c r="C78" s="5" t="s">
        <v>356</v>
      </c>
      <c r="D78" s="189" t="s">
        <v>414</v>
      </c>
      <c r="E78" s="80">
        <v>855</v>
      </c>
      <c r="F78" s="201">
        <v>2.8017900000000004</v>
      </c>
    </row>
    <row r="79" spans="1:6" x14ac:dyDescent="0.35">
      <c r="A79" s="11">
        <v>77</v>
      </c>
      <c r="B79" s="5" t="s">
        <v>222</v>
      </c>
      <c r="C79" s="5" t="s">
        <v>356</v>
      </c>
      <c r="D79" s="189" t="s">
        <v>415</v>
      </c>
      <c r="E79" s="80">
        <v>1299</v>
      </c>
      <c r="F79" s="201">
        <v>7.5281399999999996</v>
      </c>
    </row>
    <row r="80" spans="1:6" x14ac:dyDescent="0.35">
      <c r="A80" s="11">
        <v>78</v>
      </c>
      <c r="B80" s="5" t="s">
        <v>184</v>
      </c>
      <c r="C80" s="5" t="s">
        <v>343</v>
      </c>
      <c r="D80" s="189" t="s">
        <v>416</v>
      </c>
      <c r="E80" s="80">
        <v>585</v>
      </c>
      <c r="F80" s="201">
        <v>1.6353900000000001</v>
      </c>
    </row>
    <row r="81" spans="1:6" x14ac:dyDescent="0.35">
      <c r="A81" s="11">
        <v>79</v>
      </c>
      <c r="B81" s="5" t="s">
        <v>316</v>
      </c>
      <c r="C81" s="5" t="s">
        <v>340</v>
      </c>
      <c r="D81" s="189" t="s">
        <v>417</v>
      </c>
      <c r="E81" s="80">
        <v>240</v>
      </c>
      <c r="F81" s="201">
        <v>25.320600000000002</v>
      </c>
    </row>
    <row r="82" spans="1:6" x14ac:dyDescent="0.35">
      <c r="A82" s="11">
        <v>80</v>
      </c>
      <c r="B82" s="5" t="s">
        <v>174</v>
      </c>
      <c r="C82" s="5" t="s">
        <v>175</v>
      </c>
      <c r="D82" s="189" t="s">
        <v>418</v>
      </c>
      <c r="E82" s="80">
        <v>474</v>
      </c>
      <c r="F82" s="201">
        <v>1.48716</v>
      </c>
    </row>
    <row r="83" spans="1:6" x14ac:dyDescent="0.35">
      <c r="A83" s="11">
        <v>81</v>
      </c>
      <c r="B83" s="5" t="s">
        <v>316</v>
      </c>
      <c r="C83" s="5" t="s">
        <v>340</v>
      </c>
      <c r="D83" s="189" t="s">
        <v>419</v>
      </c>
      <c r="E83" s="80">
        <v>4800</v>
      </c>
      <c r="F83" s="201">
        <v>23.325570000000003</v>
      </c>
    </row>
    <row r="84" spans="1:6" x14ac:dyDescent="0.35">
      <c r="A84" s="11">
        <v>82</v>
      </c>
      <c r="B84" s="5" t="s">
        <v>174</v>
      </c>
      <c r="C84" s="5" t="s">
        <v>175</v>
      </c>
      <c r="D84" s="189" t="s">
        <v>192</v>
      </c>
      <c r="E84" s="80">
        <v>828</v>
      </c>
      <c r="F84" s="201">
        <v>2.7896399999999999</v>
      </c>
    </row>
    <row r="85" spans="1:6" x14ac:dyDescent="0.35">
      <c r="A85" s="11">
        <v>83</v>
      </c>
      <c r="B85" s="5" t="s">
        <v>312</v>
      </c>
      <c r="C85" s="5" t="s">
        <v>340</v>
      </c>
      <c r="D85" s="189" t="s">
        <v>420</v>
      </c>
      <c r="E85" s="80">
        <v>591</v>
      </c>
      <c r="F85" s="201">
        <v>5.409180000000001</v>
      </c>
    </row>
    <row r="86" spans="1:6" x14ac:dyDescent="0.35">
      <c r="A86" s="11">
        <v>84</v>
      </c>
      <c r="B86" s="5" t="s">
        <v>312</v>
      </c>
      <c r="C86" s="5" t="s">
        <v>340</v>
      </c>
      <c r="D86" s="189" t="s">
        <v>421</v>
      </c>
      <c r="E86" s="80">
        <v>2655</v>
      </c>
      <c r="F86" s="201">
        <v>27.983880000000003</v>
      </c>
    </row>
    <row r="87" spans="1:6" x14ac:dyDescent="0.35">
      <c r="A87" s="11">
        <v>85</v>
      </c>
      <c r="B87" s="5" t="s">
        <v>316</v>
      </c>
      <c r="C87" s="5" t="s">
        <v>340</v>
      </c>
      <c r="D87" s="189" t="s">
        <v>422</v>
      </c>
      <c r="E87" s="80">
        <v>885</v>
      </c>
      <c r="F87" s="201">
        <v>3.8952900000000006</v>
      </c>
    </row>
    <row r="88" spans="1:6" x14ac:dyDescent="0.35">
      <c r="A88" s="11">
        <v>86</v>
      </c>
      <c r="B88" s="5" t="s">
        <v>316</v>
      </c>
      <c r="C88" s="5" t="s">
        <v>340</v>
      </c>
      <c r="D88" s="189" t="s">
        <v>423</v>
      </c>
      <c r="E88" s="80">
        <v>1494</v>
      </c>
      <c r="F88" s="201">
        <v>7.8318900000000005</v>
      </c>
    </row>
    <row r="89" spans="1:6" x14ac:dyDescent="0.35">
      <c r="A89" s="11">
        <v>87</v>
      </c>
      <c r="B89" s="5" t="s">
        <v>174</v>
      </c>
      <c r="C89" s="5" t="s">
        <v>175</v>
      </c>
      <c r="D89" s="189" t="s">
        <v>183</v>
      </c>
      <c r="E89" s="80">
        <v>1134</v>
      </c>
      <c r="F89" s="201">
        <v>3.6887400000000006</v>
      </c>
    </row>
    <row r="90" spans="1:6" x14ac:dyDescent="0.35">
      <c r="A90" s="11">
        <v>88</v>
      </c>
      <c r="B90" s="5" t="s">
        <v>184</v>
      </c>
      <c r="C90" s="5" t="s">
        <v>343</v>
      </c>
      <c r="D90" s="189" t="s">
        <v>424</v>
      </c>
      <c r="E90" s="80">
        <v>378</v>
      </c>
      <c r="F90" s="201">
        <v>1.8127800000000001</v>
      </c>
    </row>
    <row r="91" spans="1:6" x14ac:dyDescent="0.35">
      <c r="A91" s="11">
        <v>89</v>
      </c>
      <c r="B91" s="5" t="s">
        <v>312</v>
      </c>
      <c r="C91" s="5" t="s">
        <v>340</v>
      </c>
      <c r="D91" s="189" t="s">
        <v>425</v>
      </c>
      <c r="E91" s="80">
        <v>768</v>
      </c>
      <c r="F91" s="201">
        <v>4.2184800000000005</v>
      </c>
    </row>
    <row r="92" spans="1:6" x14ac:dyDescent="0.35">
      <c r="A92" s="11">
        <v>90</v>
      </c>
      <c r="B92" s="5" t="s">
        <v>312</v>
      </c>
      <c r="C92" s="5" t="s">
        <v>340</v>
      </c>
      <c r="D92" s="189" t="s">
        <v>426</v>
      </c>
      <c r="E92" s="80">
        <v>2850</v>
      </c>
      <c r="F92" s="201">
        <v>55.554659999999998</v>
      </c>
    </row>
    <row r="93" spans="1:6" x14ac:dyDescent="0.35">
      <c r="A93" s="11">
        <v>91</v>
      </c>
      <c r="B93" s="5" t="s">
        <v>316</v>
      </c>
      <c r="C93" s="5" t="s">
        <v>340</v>
      </c>
      <c r="D93" s="189" t="s">
        <v>427</v>
      </c>
      <c r="E93" s="80">
        <v>3414</v>
      </c>
      <c r="F93" s="201">
        <v>12.273930000000002</v>
      </c>
    </row>
    <row r="94" spans="1:6" x14ac:dyDescent="0.35">
      <c r="A94" s="11">
        <v>92</v>
      </c>
      <c r="B94" s="5" t="s">
        <v>314</v>
      </c>
      <c r="C94" s="5" t="s">
        <v>343</v>
      </c>
      <c r="D94" s="189" t="s">
        <v>428</v>
      </c>
      <c r="E94" s="80">
        <v>351</v>
      </c>
      <c r="F94" s="201">
        <v>1.0594800000000002</v>
      </c>
    </row>
    <row r="95" spans="1:6" x14ac:dyDescent="0.35">
      <c r="A95" s="11">
        <v>93</v>
      </c>
      <c r="B95" s="5" t="s">
        <v>316</v>
      </c>
      <c r="C95" s="5" t="s">
        <v>340</v>
      </c>
      <c r="D95" s="189" t="s">
        <v>429</v>
      </c>
      <c r="E95" s="80">
        <v>1386</v>
      </c>
      <c r="F95" s="201">
        <v>4.8867300000000009</v>
      </c>
    </row>
    <row r="96" spans="1:6" x14ac:dyDescent="0.35">
      <c r="A96" s="11">
        <v>94</v>
      </c>
      <c r="B96" s="5" t="s">
        <v>312</v>
      </c>
      <c r="C96" s="5" t="s">
        <v>340</v>
      </c>
      <c r="D96" s="189" t="s">
        <v>430</v>
      </c>
      <c r="E96" s="80">
        <v>1833</v>
      </c>
      <c r="F96" s="201">
        <v>35.089200000000005</v>
      </c>
    </row>
    <row r="97" spans="1:6" x14ac:dyDescent="0.35">
      <c r="A97" s="11">
        <v>95</v>
      </c>
      <c r="B97" s="5" t="s">
        <v>181</v>
      </c>
      <c r="C97" s="5" t="s">
        <v>356</v>
      </c>
      <c r="D97" s="189" t="s">
        <v>431</v>
      </c>
      <c r="E97" s="80">
        <v>1134</v>
      </c>
      <c r="F97" s="201">
        <v>3.7203300000000001</v>
      </c>
    </row>
    <row r="98" spans="1:6" x14ac:dyDescent="0.35">
      <c r="A98" s="11">
        <v>96</v>
      </c>
      <c r="B98" s="5" t="s">
        <v>188</v>
      </c>
      <c r="C98" s="5" t="s">
        <v>343</v>
      </c>
      <c r="D98" s="189" t="s">
        <v>432</v>
      </c>
      <c r="E98" s="80">
        <v>252</v>
      </c>
      <c r="F98" s="201">
        <v>0.82377000000000011</v>
      </c>
    </row>
    <row r="99" spans="1:6" x14ac:dyDescent="0.35">
      <c r="A99" s="11">
        <v>97</v>
      </c>
      <c r="B99" s="5" t="s">
        <v>312</v>
      </c>
      <c r="C99" s="5" t="s">
        <v>340</v>
      </c>
      <c r="D99" s="189" t="s">
        <v>433</v>
      </c>
      <c r="E99" s="80">
        <v>3708</v>
      </c>
      <c r="F99" s="201">
        <v>14.288400000000001</v>
      </c>
    </row>
    <row r="100" spans="1:6" x14ac:dyDescent="0.35">
      <c r="A100" s="11">
        <v>98</v>
      </c>
      <c r="B100" s="5" t="s">
        <v>312</v>
      </c>
      <c r="C100" s="5" t="s">
        <v>340</v>
      </c>
      <c r="D100" s="189" t="s">
        <v>434</v>
      </c>
      <c r="E100" s="80">
        <v>2958</v>
      </c>
      <c r="F100" s="201">
        <v>21.386430000000004</v>
      </c>
    </row>
    <row r="101" spans="1:6" x14ac:dyDescent="0.35">
      <c r="A101" s="11">
        <v>99</v>
      </c>
      <c r="B101" s="5" t="s">
        <v>312</v>
      </c>
      <c r="C101" s="5" t="s">
        <v>340</v>
      </c>
      <c r="D101" s="189" t="s">
        <v>435</v>
      </c>
      <c r="E101" s="80">
        <v>3714</v>
      </c>
      <c r="F101" s="201">
        <v>12.572820000000002</v>
      </c>
    </row>
    <row r="102" spans="1:6" x14ac:dyDescent="0.35">
      <c r="A102" s="11">
        <v>101</v>
      </c>
      <c r="B102" s="5" t="s">
        <v>316</v>
      </c>
      <c r="C102" s="5" t="s">
        <v>340</v>
      </c>
      <c r="D102" s="189" t="s">
        <v>437</v>
      </c>
      <c r="E102" s="80">
        <v>180</v>
      </c>
      <c r="F102" s="201">
        <v>17.933400000000002</v>
      </c>
    </row>
    <row r="103" spans="1:6" x14ac:dyDescent="0.35">
      <c r="A103" s="11">
        <v>104</v>
      </c>
      <c r="B103" s="5" t="s">
        <v>312</v>
      </c>
      <c r="C103" s="5" t="s">
        <v>340</v>
      </c>
      <c r="D103" s="189" t="s">
        <v>440</v>
      </c>
      <c r="E103" s="80">
        <v>3360</v>
      </c>
      <c r="F103" s="201">
        <v>21.505500000000001</v>
      </c>
    </row>
    <row r="104" spans="1:6" x14ac:dyDescent="0.35">
      <c r="A104" s="11">
        <v>105</v>
      </c>
      <c r="B104" s="5" t="s">
        <v>312</v>
      </c>
      <c r="C104" s="5" t="s">
        <v>340</v>
      </c>
      <c r="D104" s="189" t="s">
        <v>441</v>
      </c>
      <c r="E104" s="80">
        <v>2661</v>
      </c>
      <c r="F104" s="201">
        <v>10.480590000000001</v>
      </c>
    </row>
    <row r="105" spans="1:6" x14ac:dyDescent="0.35">
      <c r="A105" s="11">
        <v>106</v>
      </c>
      <c r="B105" s="5" t="s">
        <v>316</v>
      </c>
      <c r="C105" s="5" t="s">
        <v>356</v>
      </c>
      <c r="D105" s="189" t="s">
        <v>442</v>
      </c>
      <c r="E105" s="80">
        <v>1533</v>
      </c>
      <c r="F105" s="201">
        <v>5.2609500000000002</v>
      </c>
    </row>
    <row r="106" spans="1:6" x14ac:dyDescent="0.35">
      <c r="A106" s="11">
        <v>107</v>
      </c>
      <c r="B106" s="5" t="s">
        <v>312</v>
      </c>
      <c r="C106" s="5" t="s">
        <v>340</v>
      </c>
      <c r="D106" s="189" t="s">
        <v>443</v>
      </c>
      <c r="E106" s="80">
        <v>2751</v>
      </c>
      <c r="F106" s="201">
        <v>11.753910000000001</v>
      </c>
    </row>
    <row r="107" spans="1:6" x14ac:dyDescent="0.35">
      <c r="A107" s="11">
        <v>108</v>
      </c>
      <c r="B107" s="5" t="s">
        <v>315</v>
      </c>
      <c r="C107" s="5" t="s">
        <v>356</v>
      </c>
      <c r="D107" s="189" t="s">
        <v>444</v>
      </c>
      <c r="E107" s="80">
        <v>696</v>
      </c>
      <c r="F107" s="201">
        <v>4.2597899999999997</v>
      </c>
    </row>
    <row r="108" spans="1:6" x14ac:dyDescent="0.35">
      <c r="A108" s="11">
        <v>109</v>
      </c>
      <c r="B108" s="5" t="s">
        <v>312</v>
      </c>
      <c r="C108" s="5" t="s">
        <v>340</v>
      </c>
      <c r="D108" s="189" t="s">
        <v>445</v>
      </c>
      <c r="E108" s="80">
        <v>1512</v>
      </c>
      <c r="F108" s="201">
        <v>13.965210000000001</v>
      </c>
    </row>
    <row r="109" spans="1:6" x14ac:dyDescent="0.35">
      <c r="A109" s="11">
        <v>110</v>
      </c>
      <c r="B109" s="5" t="s">
        <v>181</v>
      </c>
      <c r="C109" s="5" t="s">
        <v>356</v>
      </c>
      <c r="D109" s="189" t="s">
        <v>446</v>
      </c>
      <c r="E109" s="80">
        <v>1245</v>
      </c>
      <c r="F109" s="201">
        <v>4.3302600000000009</v>
      </c>
    </row>
    <row r="110" spans="1:6" x14ac:dyDescent="0.35">
      <c r="A110" s="11">
        <v>111</v>
      </c>
      <c r="B110" s="5" t="s">
        <v>312</v>
      </c>
      <c r="C110" s="5" t="s">
        <v>340</v>
      </c>
      <c r="D110" s="189" t="s">
        <v>447</v>
      </c>
      <c r="E110" s="80">
        <v>2442</v>
      </c>
      <c r="F110" s="201">
        <v>11.153700000000001</v>
      </c>
    </row>
    <row r="111" spans="1:6" x14ac:dyDescent="0.35">
      <c r="A111" s="11">
        <v>112</v>
      </c>
      <c r="B111" s="5" t="s">
        <v>312</v>
      </c>
      <c r="C111" s="5" t="s">
        <v>340</v>
      </c>
      <c r="D111" s="189" t="s">
        <v>448</v>
      </c>
      <c r="E111" s="80">
        <v>2292</v>
      </c>
      <c r="F111" s="201">
        <v>11.241180000000002</v>
      </c>
    </row>
    <row r="112" spans="1:6" x14ac:dyDescent="0.35">
      <c r="A112" s="11">
        <v>113</v>
      </c>
      <c r="B112" s="5" t="s">
        <v>312</v>
      </c>
      <c r="C112" s="5" t="s">
        <v>340</v>
      </c>
      <c r="D112" s="189" t="s">
        <v>449</v>
      </c>
      <c r="E112" s="80">
        <v>2460</v>
      </c>
      <c r="F112" s="201">
        <v>12.516930000000002</v>
      </c>
    </row>
    <row r="113" spans="1:6" x14ac:dyDescent="0.35">
      <c r="A113" s="11">
        <v>114</v>
      </c>
      <c r="B113" s="5" t="s">
        <v>312</v>
      </c>
      <c r="C113" s="5" t="s">
        <v>340</v>
      </c>
      <c r="D113" s="189" t="s">
        <v>450</v>
      </c>
      <c r="E113" s="80">
        <v>666</v>
      </c>
      <c r="F113" s="201">
        <v>2.4834600000000004</v>
      </c>
    </row>
    <row r="114" spans="1:6" x14ac:dyDescent="0.35">
      <c r="A114" s="11">
        <v>115</v>
      </c>
      <c r="B114" s="5" t="s">
        <v>312</v>
      </c>
      <c r="C114" s="5" t="s">
        <v>340</v>
      </c>
      <c r="D114" s="189" t="s">
        <v>451</v>
      </c>
      <c r="E114" s="80">
        <v>2019</v>
      </c>
      <c r="F114" s="201">
        <v>7.5597300000000009</v>
      </c>
    </row>
    <row r="115" spans="1:6" x14ac:dyDescent="0.35">
      <c r="A115" s="11">
        <v>116</v>
      </c>
      <c r="B115" s="5" t="s">
        <v>181</v>
      </c>
      <c r="C115" s="5" t="s">
        <v>356</v>
      </c>
      <c r="D115" s="189" t="s">
        <v>452</v>
      </c>
      <c r="E115" s="80">
        <v>897</v>
      </c>
      <c r="F115" s="201">
        <v>8.4005100000000006</v>
      </c>
    </row>
    <row r="116" spans="1:6" x14ac:dyDescent="0.35">
      <c r="A116" s="11">
        <v>117</v>
      </c>
      <c r="B116" s="5" t="s">
        <v>312</v>
      </c>
      <c r="C116" s="5" t="s">
        <v>340</v>
      </c>
      <c r="D116" s="189" t="s">
        <v>453</v>
      </c>
      <c r="E116" s="80">
        <v>123</v>
      </c>
      <c r="F116" s="201">
        <v>1.4264100000000002</v>
      </c>
    </row>
    <row r="117" spans="1:6" x14ac:dyDescent="0.35">
      <c r="A117" s="11">
        <v>118</v>
      </c>
      <c r="B117" s="5" t="s">
        <v>312</v>
      </c>
      <c r="C117" s="5" t="s">
        <v>340</v>
      </c>
      <c r="D117" s="189" t="s">
        <v>454</v>
      </c>
      <c r="E117" s="80">
        <v>159</v>
      </c>
      <c r="F117" s="201">
        <v>2.6195400000000002</v>
      </c>
    </row>
    <row r="118" spans="1:6" x14ac:dyDescent="0.35">
      <c r="A118" s="11">
        <v>120</v>
      </c>
      <c r="B118" s="5" t="s">
        <v>312</v>
      </c>
      <c r="C118" s="5" t="s">
        <v>340</v>
      </c>
      <c r="D118" s="189" t="s">
        <v>456</v>
      </c>
      <c r="E118" s="80">
        <v>1899</v>
      </c>
      <c r="F118" s="201">
        <v>6.5658600000000007</v>
      </c>
    </row>
    <row r="119" spans="1:6" x14ac:dyDescent="0.35">
      <c r="A119" s="11">
        <v>121</v>
      </c>
      <c r="B119" s="5" t="s">
        <v>312</v>
      </c>
      <c r="C119" s="5" t="s">
        <v>340</v>
      </c>
      <c r="D119" s="189" t="s">
        <v>457</v>
      </c>
      <c r="E119" s="80">
        <v>2091</v>
      </c>
      <c r="F119" s="201">
        <v>7.6010400000000011</v>
      </c>
    </row>
    <row r="120" spans="1:6" x14ac:dyDescent="0.35">
      <c r="A120" s="11">
        <v>123</v>
      </c>
      <c r="B120" s="5" t="s">
        <v>312</v>
      </c>
      <c r="C120" s="5" t="s">
        <v>340</v>
      </c>
      <c r="D120" s="189" t="s">
        <v>459</v>
      </c>
      <c r="E120" s="80">
        <v>2964</v>
      </c>
      <c r="F120" s="201">
        <v>10.40283</v>
      </c>
    </row>
    <row r="121" spans="1:6" x14ac:dyDescent="0.35">
      <c r="A121" s="11">
        <v>124</v>
      </c>
      <c r="B121" s="5" t="s">
        <v>312</v>
      </c>
      <c r="C121" s="5" t="s">
        <v>340</v>
      </c>
      <c r="D121" s="189" t="s">
        <v>460</v>
      </c>
      <c r="E121" s="80">
        <v>2364</v>
      </c>
      <c r="F121" s="201">
        <v>11.85111</v>
      </c>
    </row>
    <row r="122" spans="1:6" x14ac:dyDescent="0.35">
      <c r="A122" s="11">
        <v>125</v>
      </c>
      <c r="B122" s="5" t="s">
        <v>312</v>
      </c>
      <c r="C122" s="5" t="s">
        <v>340</v>
      </c>
      <c r="D122" s="189" t="s">
        <v>461</v>
      </c>
      <c r="E122" s="80">
        <v>30</v>
      </c>
      <c r="F122" s="201">
        <v>0.15066000000000002</v>
      </c>
    </row>
    <row r="123" spans="1:6" x14ac:dyDescent="0.35">
      <c r="A123" s="11">
        <v>126</v>
      </c>
      <c r="B123" s="5" t="s">
        <v>312</v>
      </c>
      <c r="C123" s="5" t="s">
        <v>340</v>
      </c>
      <c r="D123" s="189" t="s">
        <v>462</v>
      </c>
      <c r="E123" s="80">
        <v>1773</v>
      </c>
      <c r="F123" s="201">
        <v>14.944500000000001</v>
      </c>
    </row>
    <row r="124" spans="1:6" x14ac:dyDescent="0.35">
      <c r="A124" s="11">
        <v>127</v>
      </c>
      <c r="B124" s="5" t="s">
        <v>311</v>
      </c>
      <c r="C124" s="5" t="s">
        <v>340</v>
      </c>
      <c r="D124" s="189" t="s">
        <v>463</v>
      </c>
      <c r="E124" s="80">
        <v>324</v>
      </c>
      <c r="F124" s="201">
        <v>1.4118300000000001</v>
      </c>
    </row>
    <row r="125" spans="1:6" x14ac:dyDescent="0.35">
      <c r="A125" s="11">
        <v>128</v>
      </c>
      <c r="B125" s="5" t="s">
        <v>312</v>
      </c>
      <c r="C125" s="5" t="s">
        <v>340</v>
      </c>
      <c r="D125" s="189" t="s">
        <v>464</v>
      </c>
      <c r="E125" s="80">
        <v>1791</v>
      </c>
      <c r="F125" s="201">
        <v>9.3214800000000011</v>
      </c>
    </row>
    <row r="126" spans="1:6" x14ac:dyDescent="0.35">
      <c r="A126" s="11">
        <v>129</v>
      </c>
      <c r="B126" s="5" t="s">
        <v>315</v>
      </c>
      <c r="C126" s="5" t="s">
        <v>356</v>
      </c>
      <c r="D126" s="189" t="s">
        <v>465</v>
      </c>
      <c r="E126" s="80">
        <v>459</v>
      </c>
      <c r="F126" s="201">
        <v>1.5940800000000002</v>
      </c>
    </row>
    <row r="127" spans="1:6" x14ac:dyDescent="0.35">
      <c r="A127" s="11">
        <v>130</v>
      </c>
      <c r="B127" s="5" t="s">
        <v>312</v>
      </c>
      <c r="C127" s="5" t="s">
        <v>340</v>
      </c>
      <c r="D127" s="189" t="s">
        <v>466</v>
      </c>
      <c r="E127" s="80">
        <v>963</v>
      </c>
      <c r="F127" s="201">
        <v>4.7652300000000007</v>
      </c>
    </row>
    <row r="128" spans="1:6" x14ac:dyDescent="0.35">
      <c r="A128" s="11">
        <v>131</v>
      </c>
      <c r="B128" s="5" t="s">
        <v>184</v>
      </c>
      <c r="C128" s="5" t="s">
        <v>343</v>
      </c>
      <c r="D128" s="189" t="s">
        <v>467</v>
      </c>
      <c r="E128" s="80">
        <v>342</v>
      </c>
      <c r="F128" s="201">
        <v>1.2611700000000001</v>
      </c>
    </row>
    <row r="129" spans="1:6" x14ac:dyDescent="0.35">
      <c r="A129" s="11">
        <v>132</v>
      </c>
      <c r="B129" s="5" t="s">
        <v>184</v>
      </c>
      <c r="C129" s="5" t="s">
        <v>343</v>
      </c>
      <c r="D129" s="189" t="s">
        <v>468</v>
      </c>
      <c r="E129" s="80">
        <v>261</v>
      </c>
      <c r="F129" s="201">
        <v>0.86508000000000007</v>
      </c>
    </row>
    <row r="130" spans="1:6" x14ac:dyDescent="0.35">
      <c r="A130" s="11">
        <v>133</v>
      </c>
      <c r="B130" s="5" t="s">
        <v>188</v>
      </c>
      <c r="C130" s="5" t="s">
        <v>356</v>
      </c>
      <c r="D130" s="189" t="s">
        <v>469</v>
      </c>
      <c r="E130" s="80">
        <v>1482</v>
      </c>
      <c r="F130" s="201">
        <v>5.6764799999999997</v>
      </c>
    </row>
    <row r="131" spans="1:6" x14ac:dyDescent="0.35">
      <c r="A131" s="11">
        <v>134</v>
      </c>
      <c r="B131" s="5" t="s">
        <v>184</v>
      </c>
      <c r="C131" s="5" t="s">
        <v>343</v>
      </c>
      <c r="D131" s="189" t="s">
        <v>470</v>
      </c>
      <c r="E131" s="80">
        <v>336</v>
      </c>
      <c r="F131" s="201">
        <v>1.14453</v>
      </c>
    </row>
    <row r="132" spans="1:6" x14ac:dyDescent="0.35">
      <c r="A132" s="11">
        <v>135</v>
      </c>
      <c r="B132" s="5" t="s">
        <v>222</v>
      </c>
      <c r="C132" s="5" t="s">
        <v>175</v>
      </c>
      <c r="D132" s="189" t="s">
        <v>471</v>
      </c>
      <c r="E132" s="80">
        <v>180</v>
      </c>
      <c r="F132" s="201">
        <v>0.65124000000000015</v>
      </c>
    </row>
    <row r="133" spans="1:6" x14ac:dyDescent="0.35">
      <c r="A133" s="11">
        <v>136</v>
      </c>
      <c r="B133" s="5" t="s">
        <v>190</v>
      </c>
      <c r="C133" s="5" t="s">
        <v>356</v>
      </c>
      <c r="D133" s="189" t="s">
        <v>472</v>
      </c>
      <c r="E133" s="80">
        <v>1344</v>
      </c>
      <c r="F133" s="201">
        <v>4.1067</v>
      </c>
    </row>
    <row r="134" spans="1:6" x14ac:dyDescent="0.35">
      <c r="A134" s="11">
        <v>137</v>
      </c>
      <c r="B134" s="5" t="s">
        <v>174</v>
      </c>
      <c r="C134" s="5" t="s">
        <v>175</v>
      </c>
      <c r="D134" s="189" t="s">
        <v>176</v>
      </c>
      <c r="E134" s="80">
        <v>1242</v>
      </c>
      <c r="F134" s="201">
        <v>4.3618500000000004</v>
      </c>
    </row>
    <row r="135" spans="1:6" x14ac:dyDescent="0.35">
      <c r="A135" s="11">
        <v>138</v>
      </c>
      <c r="B135" s="5" t="s">
        <v>184</v>
      </c>
      <c r="C135" s="5" t="s">
        <v>343</v>
      </c>
      <c r="D135" s="189" t="s">
        <v>473</v>
      </c>
      <c r="E135" s="80">
        <v>642</v>
      </c>
      <c r="F135" s="201">
        <v>2.2234500000000001</v>
      </c>
    </row>
    <row r="136" spans="1:6" x14ac:dyDescent="0.35">
      <c r="A136" s="11">
        <v>139</v>
      </c>
      <c r="B136" s="5" t="s">
        <v>213</v>
      </c>
      <c r="C136" s="5" t="s">
        <v>340</v>
      </c>
      <c r="D136" s="189" t="s">
        <v>474</v>
      </c>
      <c r="E136" s="80">
        <v>390</v>
      </c>
      <c r="F136" s="201">
        <v>2.5563600000000002</v>
      </c>
    </row>
    <row r="137" spans="1:6" x14ac:dyDescent="0.35">
      <c r="A137" s="11">
        <v>140</v>
      </c>
      <c r="B137" s="5" t="s">
        <v>174</v>
      </c>
      <c r="C137" s="5" t="s">
        <v>175</v>
      </c>
      <c r="D137" s="189" t="s">
        <v>475</v>
      </c>
      <c r="E137" s="80">
        <v>1476</v>
      </c>
      <c r="F137" s="201">
        <v>5.0349600000000008</v>
      </c>
    </row>
    <row r="138" spans="1:6" x14ac:dyDescent="0.35">
      <c r="A138" s="11">
        <v>141</v>
      </c>
      <c r="B138" s="5" t="s">
        <v>179</v>
      </c>
      <c r="C138" s="5" t="s">
        <v>356</v>
      </c>
      <c r="D138" s="189" t="s">
        <v>476</v>
      </c>
      <c r="E138" s="80">
        <v>198</v>
      </c>
      <c r="F138" s="201">
        <v>0.72657000000000005</v>
      </c>
    </row>
    <row r="139" spans="1:6" x14ac:dyDescent="0.35">
      <c r="A139" s="11">
        <v>142</v>
      </c>
      <c r="B139" s="5" t="s">
        <v>190</v>
      </c>
      <c r="C139" s="5" t="s">
        <v>175</v>
      </c>
      <c r="D139" s="189" t="s">
        <v>477</v>
      </c>
      <c r="E139" s="80">
        <v>1329</v>
      </c>
      <c r="F139" s="201">
        <v>4.5975599999999996</v>
      </c>
    </row>
    <row r="140" spans="1:6" x14ac:dyDescent="0.35">
      <c r="A140" s="11">
        <v>143</v>
      </c>
      <c r="B140" s="5" t="s">
        <v>190</v>
      </c>
      <c r="C140" s="5" t="s">
        <v>175</v>
      </c>
      <c r="D140" s="189" t="s">
        <v>478</v>
      </c>
      <c r="E140" s="80">
        <v>1728</v>
      </c>
      <c r="F140" s="201">
        <v>5.8271400000000009</v>
      </c>
    </row>
    <row r="141" spans="1:6" x14ac:dyDescent="0.35">
      <c r="A141" s="11">
        <v>144</v>
      </c>
      <c r="B141" s="5" t="s">
        <v>179</v>
      </c>
      <c r="C141" s="5" t="s">
        <v>175</v>
      </c>
      <c r="D141" s="189" t="s">
        <v>479</v>
      </c>
      <c r="E141" s="80">
        <v>255</v>
      </c>
      <c r="F141" s="201">
        <v>0.93069000000000013</v>
      </c>
    </row>
    <row r="142" spans="1:6" x14ac:dyDescent="0.35">
      <c r="A142" s="11">
        <v>145</v>
      </c>
      <c r="B142" s="5" t="s">
        <v>188</v>
      </c>
      <c r="C142" s="5" t="s">
        <v>343</v>
      </c>
      <c r="D142" s="189" t="s">
        <v>480</v>
      </c>
      <c r="E142" s="80">
        <v>345</v>
      </c>
      <c r="F142" s="201">
        <v>1.15425</v>
      </c>
    </row>
    <row r="143" spans="1:6" x14ac:dyDescent="0.35">
      <c r="A143" s="11">
        <v>146</v>
      </c>
      <c r="B143" s="5" t="s">
        <v>313</v>
      </c>
      <c r="C143" s="5" t="s">
        <v>356</v>
      </c>
      <c r="D143" s="189" t="s">
        <v>481</v>
      </c>
      <c r="E143" s="80">
        <v>1164</v>
      </c>
      <c r="F143" s="201">
        <v>6.6460500000000007</v>
      </c>
    </row>
    <row r="144" spans="1:6" x14ac:dyDescent="0.35">
      <c r="A144" s="11">
        <v>147</v>
      </c>
      <c r="B144" s="5" t="s">
        <v>315</v>
      </c>
      <c r="C144" s="5" t="s">
        <v>340</v>
      </c>
      <c r="D144" s="189" t="s">
        <v>482</v>
      </c>
      <c r="E144" s="80">
        <v>465</v>
      </c>
      <c r="F144" s="201">
        <v>7.9582499999999996</v>
      </c>
    </row>
    <row r="145" spans="1:6" x14ac:dyDescent="0.35">
      <c r="A145" s="11">
        <v>148</v>
      </c>
      <c r="B145" s="5" t="s">
        <v>213</v>
      </c>
      <c r="C145" s="5" t="s">
        <v>340</v>
      </c>
      <c r="D145" s="189" t="s">
        <v>483</v>
      </c>
      <c r="E145" s="80">
        <v>780</v>
      </c>
      <c r="F145" s="201">
        <v>3.2805000000000004</v>
      </c>
    </row>
    <row r="146" spans="1:6" x14ac:dyDescent="0.35">
      <c r="A146" s="11">
        <v>149</v>
      </c>
      <c r="B146" s="5" t="s">
        <v>184</v>
      </c>
      <c r="C146" s="5" t="s">
        <v>175</v>
      </c>
      <c r="D146" s="189" t="s">
        <v>484</v>
      </c>
      <c r="E146" s="80">
        <v>1497</v>
      </c>
      <c r="F146" s="201">
        <v>4.7895300000000001</v>
      </c>
    </row>
    <row r="147" spans="1:6" x14ac:dyDescent="0.35">
      <c r="A147" s="11">
        <v>150</v>
      </c>
      <c r="B147" s="5" t="s">
        <v>213</v>
      </c>
      <c r="C147" s="5" t="s">
        <v>340</v>
      </c>
      <c r="D147" s="189" t="s">
        <v>485</v>
      </c>
      <c r="E147" s="80">
        <v>750</v>
      </c>
      <c r="F147" s="201">
        <v>3.73977</v>
      </c>
    </row>
    <row r="148" spans="1:6" x14ac:dyDescent="0.35">
      <c r="A148" s="11">
        <v>151</v>
      </c>
      <c r="B148" s="5" t="s">
        <v>314</v>
      </c>
      <c r="C148" s="5" t="s">
        <v>356</v>
      </c>
      <c r="D148" s="189" t="s">
        <v>486</v>
      </c>
      <c r="E148" s="80">
        <v>525</v>
      </c>
      <c r="F148" s="201">
        <v>1.7860500000000001</v>
      </c>
    </row>
    <row r="149" spans="1:6" x14ac:dyDescent="0.35">
      <c r="A149" s="11">
        <v>152</v>
      </c>
      <c r="B149" s="5" t="s">
        <v>213</v>
      </c>
      <c r="C149" s="5" t="s">
        <v>175</v>
      </c>
      <c r="D149" s="189" t="s">
        <v>214</v>
      </c>
      <c r="E149" s="80">
        <v>567</v>
      </c>
      <c r="F149" s="201">
        <v>2.0314800000000002</v>
      </c>
    </row>
    <row r="150" spans="1:6" x14ac:dyDescent="0.35">
      <c r="A150" s="11">
        <v>153</v>
      </c>
      <c r="B150" s="5" t="s">
        <v>213</v>
      </c>
      <c r="C150" s="5" t="s">
        <v>340</v>
      </c>
      <c r="D150" s="189" t="s">
        <v>487</v>
      </c>
      <c r="E150" s="80">
        <v>654</v>
      </c>
      <c r="F150" s="201">
        <v>2.1918600000000001</v>
      </c>
    </row>
    <row r="151" spans="1:6" x14ac:dyDescent="0.35">
      <c r="A151" s="11">
        <v>154</v>
      </c>
      <c r="B151" s="5" t="s">
        <v>213</v>
      </c>
      <c r="C151" s="5" t="s">
        <v>175</v>
      </c>
      <c r="D151" s="189" t="s">
        <v>488</v>
      </c>
      <c r="E151" s="80">
        <v>297</v>
      </c>
      <c r="F151" s="201">
        <v>1.1323800000000002</v>
      </c>
    </row>
    <row r="152" spans="1:6" x14ac:dyDescent="0.35">
      <c r="A152" s="11">
        <v>156</v>
      </c>
      <c r="B152" s="5" t="s">
        <v>213</v>
      </c>
      <c r="C152" s="5" t="s">
        <v>340</v>
      </c>
      <c r="D152" s="189" t="s">
        <v>490</v>
      </c>
      <c r="E152" s="80">
        <v>870</v>
      </c>
      <c r="F152" s="201">
        <v>5.8708799999999997</v>
      </c>
    </row>
    <row r="153" spans="1:6" x14ac:dyDescent="0.35">
      <c r="A153" s="11">
        <v>157</v>
      </c>
      <c r="B153" s="5" t="s">
        <v>213</v>
      </c>
      <c r="C153" s="5" t="s">
        <v>340</v>
      </c>
      <c r="D153" s="189" t="s">
        <v>491</v>
      </c>
      <c r="E153" s="80">
        <v>885</v>
      </c>
      <c r="F153" s="201">
        <v>4.3740000000000006</v>
      </c>
    </row>
    <row r="154" spans="1:6" x14ac:dyDescent="0.35">
      <c r="A154" s="11">
        <v>158</v>
      </c>
      <c r="B154" s="5" t="s">
        <v>213</v>
      </c>
      <c r="C154" s="5" t="s">
        <v>340</v>
      </c>
      <c r="D154" s="189" t="s">
        <v>492</v>
      </c>
      <c r="E154" s="80">
        <v>645</v>
      </c>
      <c r="F154" s="201">
        <v>2.2890600000000001</v>
      </c>
    </row>
    <row r="155" spans="1:6" x14ac:dyDescent="0.35">
      <c r="A155" s="11">
        <v>159</v>
      </c>
      <c r="B155" s="5" t="s">
        <v>213</v>
      </c>
      <c r="C155" s="5" t="s">
        <v>340</v>
      </c>
      <c r="D155" s="189" t="s">
        <v>493</v>
      </c>
      <c r="E155" s="80">
        <v>732</v>
      </c>
      <c r="F155" s="201">
        <v>2.6632800000000003</v>
      </c>
    </row>
    <row r="156" spans="1:6" x14ac:dyDescent="0.35">
      <c r="A156" s="11">
        <v>160</v>
      </c>
      <c r="B156" s="5" t="s">
        <v>315</v>
      </c>
      <c r="C156" s="5" t="s">
        <v>356</v>
      </c>
      <c r="D156" s="189" t="s">
        <v>494</v>
      </c>
      <c r="E156" s="80">
        <v>399</v>
      </c>
      <c r="F156" s="201">
        <v>1.4215500000000001</v>
      </c>
    </row>
    <row r="157" spans="1:6" x14ac:dyDescent="0.35">
      <c r="A157" s="11">
        <v>161</v>
      </c>
      <c r="B157" s="5" t="s">
        <v>213</v>
      </c>
      <c r="C157" s="5" t="s">
        <v>340</v>
      </c>
      <c r="D157" s="189" t="s">
        <v>495</v>
      </c>
      <c r="E157" s="80">
        <v>1131</v>
      </c>
      <c r="F157" s="201">
        <v>6.5537100000000015</v>
      </c>
    </row>
    <row r="158" spans="1:6" x14ac:dyDescent="0.35">
      <c r="A158" s="11">
        <v>162</v>
      </c>
      <c r="B158" s="5" t="s">
        <v>213</v>
      </c>
      <c r="C158" s="5" t="s">
        <v>340</v>
      </c>
      <c r="D158" s="189" t="s">
        <v>496</v>
      </c>
      <c r="E158" s="80">
        <v>735</v>
      </c>
      <c r="F158" s="201">
        <v>3.0520800000000006</v>
      </c>
    </row>
    <row r="159" spans="1:6" x14ac:dyDescent="0.35">
      <c r="A159" s="11">
        <v>163</v>
      </c>
      <c r="B159" s="5" t="s">
        <v>213</v>
      </c>
      <c r="C159" s="5" t="s">
        <v>340</v>
      </c>
      <c r="D159" s="189" t="s">
        <v>497</v>
      </c>
      <c r="E159" s="80">
        <v>522</v>
      </c>
      <c r="F159" s="201">
        <v>1.80792</v>
      </c>
    </row>
    <row r="160" spans="1:6" x14ac:dyDescent="0.35">
      <c r="A160" s="11">
        <v>164</v>
      </c>
      <c r="B160" s="5" t="s">
        <v>190</v>
      </c>
      <c r="C160" s="5" t="s">
        <v>175</v>
      </c>
      <c r="D160" s="189" t="s">
        <v>217</v>
      </c>
      <c r="E160" s="80">
        <v>522</v>
      </c>
      <c r="F160" s="201">
        <v>1.8929700000000003</v>
      </c>
    </row>
    <row r="161" spans="1:6" x14ac:dyDescent="0.35">
      <c r="A161" s="11">
        <v>165</v>
      </c>
      <c r="B161" s="5" t="s">
        <v>181</v>
      </c>
      <c r="C161" s="5" t="s">
        <v>343</v>
      </c>
      <c r="D161" s="189" t="s">
        <v>498</v>
      </c>
      <c r="E161" s="80">
        <v>102</v>
      </c>
      <c r="F161" s="201">
        <v>0.28917000000000004</v>
      </c>
    </row>
    <row r="162" spans="1:6" x14ac:dyDescent="0.35">
      <c r="A162" s="11">
        <v>166</v>
      </c>
      <c r="B162" s="5" t="s">
        <v>213</v>
      </c>
      <c r="C162" s="5" t="s">
        <v>340</v>
      </c>
      <c r="D162" s="189" t="s">
        <v>499</v>
      </c>
      <c r="E162" s="80">
        <v>588</v>
      </c>
      <c r="F162" s="201">
        <v>1.9683000000000004</v>
      </c>
    </row>
    <row r="163" spans="1:6" x14ac:dyDescent="0.35">
      <c r="A163" s="11">
        <v>167</v>
      </c>
      <c r="B163" s="5" t="s">
        <v>190</v>
      </c>
      <c r="C163" s="5" t="s">
        <v>175</v>
      </c>
      <c r="D163" s="189" t="s">
        <v>228</v>
      </c>
      <c r="E163" s="80">
        <v>507</v>
      </c>
      <c r="F163" s="201">
        <v>1.71072</v>
      </c>
    </row>
    <row r="164" spans="1:6" x14ac:dyDescent="0.35">
      <c r="A164" s="11">
        <v>168</v>
      </c>
      <c r="B164" s="5" t="s">
        <v>174</v>
      </c>
      <c r="C164" s="5" t="s">
        <v>343</v>
      </c>
      <c r="D164" s="189" t="s">
        <v>500</v>
      </c>
      <c r="E164" s="80">
        <v>219</v>
      </c>
      <c r="F164" s="201">
        <v>0.77031000000000005</v>
      </c>
    </row>
    <row r="165" spans="1:6" x14ac:dyDescent="0.35">
      <c r="A165" s="11">
        <v>169</v>
      </c>
      <c r="B165" s="5" t="s">
        <v>213</v>
      </c>
      <c r="C165" s="5" t="s">
        <v>340</v>
      </c>
      <c r="D165" s="189" t="s">
        <v>501</v>
      </c>
      <c r="E165" s="80">
        <v>444</v>
      </c>
      <c r="F165" s="201">
        <v>1.8176400000000001</v>
      </c>
    </row>
    <row r="166" spans="1:6" x14ac:dyDescent="0.35">
      <c r="A166" s="11">
        <v>170</v>
      </c>
      <c r="B166" s="5" t="s">
        <v>213</v>
      </c>
      <c r="C166" s="5" t="s">
        <v>340</v>
      </c>
      <c r="D166" s="189" t="s">
        <v>502</v>
      </c>
      <c r="E166" s="80">
        <v>594</v>
      </c>
      <c r="F166" s="201">
        <v>1.9877400000000001</v>
      </c>
    </row>
    <row r="167" spans="1:6" x14ac:dyDescent="0.35">
      <c r="A167" s="11">
        <v>171</v>
      </c>
      <c r="B167" s="5" t="s">
        <v>188</v>
      </c>
      <c r="C167" s="5" t="s">
        <v>175</v>
      </c>
      <c r="D167" s="189" t="s">
        <v>503</v>
      </c>
      <c r="E167" s="80">
        <v>294</v>
      </c>
      <c r="F167" s="201">
        <v>15.279840000000002</v>
      </c>
    </row>
    <row r="168" spans="1:6" x14ac:dyDescent="0.35">
      <c r="A168" s="11">
        <v>172</v>
      </c>
      <c r="B168" s="5" t="s">
        <v>222</v>
      </c>
      <c r="C168" s="5" t="s">
        <v>175</v>
      </c>
      <c r="D168" s="189" t="s">
        <v>232</v>
      </c>
      <c r="E168" s="80">
        <v>432</v>
      </c>
      <c r="F168" s="201">
        <v>1.3267800000000003</v>
      </c>
    </row>
    <row r="169" spans="1:6" x14ac:dyDescent="0.35">
      <c r="A169" s="11">
        <v>173</v>
      </c>
      <c r="B169" s="5" t="s">
        <v>222</v>
      </c>
      <c r="C169" s="5" t="s">
        <v>343</v>
      </c>
      <c r="D169" s="189" t="s">
        <v>504</v>
      </c>
      <c r="E169" s="80">
        <v>42</v>
      </c>
      <c r="F169" s="201">
        <v>0.15066000000000002</v>
      </c>
    </row>
    <row r="170" spans="1:6" x14ac:dyDescent="0.35">
      <c r="A170" s="11">
        <v>176</v>
      </c>
      <c r="B170" s="5" t="s">
        <v>313</v>
      </c>
      <c r="C170" s="5" t="s">
        <v>356</v>
      </c>
      <c r="D170" s="189" t="s">
        <v>507</v>
      </c>
      <c r="E170" s="80">
        <v>339</v>
      </c>
      <c r="F170" s="201">
        <v>1.8954000000000004</v>
      </c>
    </row>
    <row r="171" spans="1:6" x14ac:dyDescent="0.35">
      <c r="A171" s="11">
        <v>177</v>
      </c>
      <c r="B171" s="5" t="s">
        <v>188</v>
      </c>
      <c r="C171" s="5" t="s">
        <v>356</v>
      </c>
      <c r="D171" s="189" t="s">
        <v>508</v>
      </c>
      <c r="E171" s="80">
        <v>333</v>
      </c>
      <c r="F171" s="201">
        <v>1.14453</v>
      </c>
    </row>
    <row r="172" spans="1:6" x14ac:dyDescent="0.35">
      <c r="A172" s="11">
        <v>178</v>
      </c>
      <c r="B172" s="5" t="s">
        <v>174</v>
      </c>
      <c r="C172" s="5" t="s">
        <v>343</v>
      </c>
      <c r="D172" s="189" t="s">
        <v>509</v>
      </c>
      <c r="E172" s="80">
        <v>198</v>
      </c>
      <c r="F172" s="201">
        <v>0.63180000000000003</v>
      </c>
    </row>
    <row r="173" spans="1:6" x14ac:dyDescent="0.35">
      <c r="A173" s="11">
        <v>179</v>
      </c>
      <c r="B173" s="5" t="s">
        <v>213</v>
      </c>
      <c r="C173" s="5" t="s">
        <v>340</v>
      </c>
      <c r="D173" s="189" t="s">
        <v>510</v>
      </c>
      <c r="E173" s="80">
        <v>360</v>
      </c>
      <c r="F173" s="201">
        <v>1.3365000000000002</v>
      </c>
    </row>
    <row r="174" spans="1:6" x14ac:dyDescent="0.35">
      <c r="A174" s="11">
        <v>180</v>
      </c>
      <c r="B174" s="5" t="s">
        <v>184</v>
      </c>
      <c r="C174" s="5" t="s">
        <v>175</v>
      </c>
      <c r="D174" s="189" t="s">
        <v>511</v>
      </c>
      <c r="E174" s="80">
        <v>240</v>
      </c>
      <c r="F174" s="201">
        <v>0.83349000000000018</v>
      </c>
    </row>
    <row r="175" spans="1:6" x14ac:dyDescent="0.35">
      <c r="A175" s="11">
        <v>181</v>
      </c>
      <c r="B175" s="5" t="s">
        <v>174</v>
      </c>
      <c r="C175" s="5" t="s">
        <v>175</v>
      </c>
      <c r="D175" s="189" t="s">
        <v>200</v>
      </c>
      <c r="E175" s="80">
        <v>861</v>
      </c>
      <c r="F175" s="201">
        <v>2.8552500000000003</v>
      </c>
    </row>
    <row r="176" spans="1:6" x14ac:dyDescent="0.35">
      <c r="A176" s="11">
        <v>182</v>
      </c>
      <c r="B176" s="5" t="s">
        <v>188</v>
      </c>
      <c r="C176" s="5" t="s">
        <v>356</v>
      </c>
      <c r="D176" s="189" t="s">
        <v>512</v>
      </c>
      <c r="E176" s="80">
        <v>573</v>
      </c>
      <c r="F176" s="201">
        <v>2.1602700000000001</v>
      </c>
    </row>
    <row r="177" spans="1:6" x14ac:dyDescent="0.35">
      <c r="A177" s="11">
        <v>183</v>
      </c>
      <c r="B177" s="5" t="s">
        <v>181</v>
      </c>
      <c r="C177" s="5" t="s">
        <v>356</v>
      </c>
      <c r="D177" s="189" t="s">
        <v>513</v>
      </c>
      <c r="E177" s="80">
        <v>1146</v>
      </c>
      <c r="F177" s="201">
        <v>3.8394000000000008</v>
      </c>
    </row>
    <row r="178" spans="1:6" x14ac:dyDescent="0.35">
      <c r="A178" s="11">
        <v>184</v>
      </c>
      <c r="B178" s="5" t="s">
        <v>184</v>
      </c>
      <c r="C178" s="5" t="s">
        <v>343</v>
      </c>
      <c r="D178" s="189" t="s">
        <v>514</v>
      </c>
      <c r="E178" s="80">
        <v>342</v>
      </c>
      <c r="F178" s="201">
        <v>0.91854000000000002</v>
      </c>
    </row>
    <row r="179" spans="1:6" x14ac:dyDescent="0.35">
      <c r="A179" s="11">
        <v>185</v>
      </c>
      <c r="B179" s="5" t="s">
        <v>179</v>
      </c>
      <c r="C179" s="5" t="s">
        <v>356</v>
      </c>
      <c r="D179" s="189" t="s">
        <v>515</v>
      </c>
      <c r="E179" s="80">
        <v>1809</v>
      </c>
      <c r="F179" s="201">
        <v>6.1041600000000011</v>
      </c>
    </row>
    <row r="180" spans="1:6" x14ac:dyDescent="0.35">
      <c r="A180" s="11">
        <v>186</v>
      </c>
      <c r="B180" s="5" t="s">
        <v>174</v>
      </c>
      <c r="C180" s="5" t="s">
        <v>343</v>
      </c>
      <c r="D180" s="189" t="s">
        <v>516</v>
      </c>
      <c r="E180" s="80">
        <v>696</v>
      </c>
      <c r="F180" s="201">
        <v>2.2671900000000003</v>
      </c>
    </row>
    <row r="181" spans="1:6" x14ac:dyDescent="0.35">
      <c r="A181" s="11">
        <v>187</v>
      </c>
      <c r="B181" s="5" t="s">
        <v>190</v>
      </c>
      <c r="C181" s="5" t="s">
        <v>343</v>
      </c>
      <c r="D181" s="189" t="s">
        <v>517</v>
      </c>
      <c r="E181" s="80">
        <v>246</v>
      </c>
      <c r="F181" s="201">
        <v>0.82377000000000011</v>
      </c>
    </row>
    <row r="182" spans="1:6" x14ac:dyDescent="0.35">
      <c r="A182" s="11">
        <v>188</v>
      </c>
      <c r="B182" s="5" t="s">
        <v>222</v>
      </c>
      <c r="C182" s="5" t="s">
        <v>175</v>
      </c>
      <c r="D182" s="189" t="s">
        <v>518</v>
      </c>
      <c r="E182" s="80">
        <v>99</v>
      </c>
      <c r="F182" s="201">
        <v>0.24543000000000004</v>
      </c>
    </row>
    <row r="183" spans="1:6" x14ac:dyDescent="0.35">
      <c r="A183" s="11">
        <v>189</v>
      </c>
      <c r="B183" s="5" t="s">
        <v>313</v>
      </c>
      <c r="C183" s="5" t="s">
        <v>340</v>
      </c>
      <c r="D183" s="189" t="s">
        <v>519</v>
      </c>
      <c r="E183" s="80">
        <v>471</v>
      </c>
      <c r="F183" s="201">
        <v>1.7860500000000001</v>
      </c>
    </row>
    <row r="184" spans="1:6" x14ac:dyDescent="0.35">
      <c r="A184" s="11">
        <v>190</v>
      </c>
      <c r="B184" s="5" t="s">
        <v>188</v>
      </c>
      <c r="C184" s="5" t="s">
        <v>356</v>
      </c>
      <c r="D184" s="189" t="s">
        <v>520</v>
      </c>
      <c r="E184" s="80">
        <v>1161</v>
      </c>
      <c r="F184" s="201">
        <v>4.1796000000000006</v>
      </c>
    </row>
    <row r="185" spans="1:6" x14ac:dyDescent="0.35">
      <c r="A185" s="11">
        <v>191</v>
      </c>
      <c r="B185" s="5" t="s">
        <v>181</v>
      </c>
      <c r="C185" s="5" t="s">
        <v>356</v>
      </c>
      <c r="D185" s="189" t="s">
        <v>521</v>
      </c>
      <c r="E185" s="80">
        <v>1266</v>
      </c>
      <c r="F185" s="201">
        <v>4.2865200000000003</v>
      </c>
    </row>
    <row r="186" spans="1:6" x14ac:dyDescent="0.35">
      <c r="A186" s="11">
        <v>192</v>
      </c>
      <c r="B186" s="5" t="s">
        <v>181</v>
      </c>
      <c r="C186" s="5" t="s">
        <v>356</v>
      </c>
      <c r="D186" s="189" t="s">
        <v>522</v>
      </c>
      <c r="E186" s="80">
        <v>1713</v>
      </c>
      <c r="F186" s="201">
        <v>5.7299400000000009</v>
      </c>
    </row>
    <row r="187" spans="1:6" x14ac:dyDescent="0.35">
      <c r="A187" s="11">
        <v>193</v>
      </c>
      <c r="B187" s="5" t="s">
        <v>316</v>
      </c>
      <c r="C187" s="5" t="s">
        <v>340</v>
      </c>
      <c r="D187" s="189" t="s">
        <v>523</v>
      </c>
      <c r="E187" s="80">
        <v>1050</v>
      </c>
      <c r="F187" s="201">
        <v>3.6134100000000005</v>
      </c>
    </row>
    <row r="188" spans="1:6" x14ac:dyDescent="0.35">
      <c r="A188" s="11">
        <v>194</v>
      </c>
      <c r="B188" s="5" t="s">
        <v>313</v>
      </c>
      <c r="C188" s="5" t="s">
        <v>340</v>
      </c>
      <c r="D188" s="189" t="s">
        <v>524</v>
      </c>
      <c r="E188" s="80">
        <v>1494</v>
      </c>
      <c r="F188" s="201">
        <v>5.3022600000000004</v>
      </c>
    </row>
    <row r="189" spans="1:6" x14ac:dyDescent="0.35">
      <c r="A189" s="11">
        <v>195</v>
      </c>
      <c r="B189" s="5" t="s">
        <v>181</v>
      </c>
      <c r="C189" s="5" t="s">
        <v>356</v>
      </c>
      <c r="D189" s="189" t="s">
        <v>525</v>
      </c>
      <c r="E189" s="80">
        <v>516</v>
      </c>
      <c r="F189" s="201">
        <v>1.9464300000000003</v>
      </c>
    </row>
    <row r="190" spans="1:6" x14ac:dyDescent="0.35">
      <c r="A190" s="11">
        <v>196</v>
      </c>
      <c r="B190" s="5" t="s">
        <v>313</v>
      </c>
      <c r="C190" s="5" t="s">
        <v>356</v>
      </c>
      <c r="D190" s="189" t="s">
        <v>526</v>
      </c>
      <c r="E190" s="80">
        <v>630</v>
      </c>
      <c r="F190" s="201">
        <v>2.0946600000000002</v>
      </c>
    </row>
    <row r="191" spans="1:6" x14ac:dyDescent="0.35">
      <c r="A191" s="11">
        <v>197</v>
      </c>
      <c r="B191" s="5" t="s">
        <v>190</v>
      </c>
      <c r="C191" s="5" t="s">
        <v>175</v>
      </c>
      <c r="D191" s="189" t="s">
        <v>209</v>
      </c>
      <c r="E191" s="80">
        <v>681</v>
      </c>
      <c r="F191" s="201">
        <v>3.8685600000000004</v>
      </c>
    </row>
    <row r="192" spans="1:6" x14ac:dyDescent="0.35">
      <c r="A192" s="11">
        <v>198</v>
      </c>
      <c r="B192" s="5" t="s">
        <v>190</v>
      </c>
      <c r="C192" s="5" t="s">
        <v>175</v>
      </c>
      <c r="D192" s="189" t="s">
        <v>215</v>
      </c>
      <c r="E192" s="80">
        <v>795</v>
      </c>
      <c r="F192" s="201">
        <v>2.1068100000000003</v>
      </c>
    </row>
    <row r="193" spans="1:6" x14ac:dyDescent="0.35">
      <c r="A193" s="11">
        <v>199</v>
      </c>
      <c r="B193" s="5" t="s">
        <v>315</v>
      </c>
      <c r="C193" s="5" t="s">
        <v>340</v>
      </c>
      <c r="D193" s="189" t="s">
        <v>527</v>
      </c>
      <c r="E193" s="80">
        <v>321</v>
      </c>
      <c r="F193" s="201">
        <v>1.0910700000000002</v>
      </c>
    </row>
    <row r="194" spans="1:6" x14ac:dyDescent="0.35">
      <c r="A194" s="11">
        <v>201</v>
      </c>
      <c r="B194" s="5" t="s">
        <v>179</v>
      </c>
      <c r="C194" s="5" t="s">
        <v>356</v>
      </c>
      <c r="D194" s="189" t="s">
        <v>529</v>
      </c>
      <c r="E194" s="80">
        <v>408</v>
      </c>
      <c r="F194" s="201">
        <v>2.5247700000000002</v>
      </c>
    </row>
    <row r="195" spans="1:6" x14ac:dyDescent="0.35">
      <c r="A195" s="11">
        <v>202</v>
      </c>
      <c r="B195" s="5" t="s">
        <v>213</v>
      </c>
      <c r="C195" s="5" t="s">
        <v>356</v>
      </c>
      <c r="D195" s="189" t="s">
        <v>530</v>
      </c>
      <c r="E195" s="80">
        <v>546</v>
      </c>
      <c r="F195" s="201">
        <v>1.7568900000000001</v>
      </c>
    </row>
    <row r="196" spans="1:6" x14ac:dyDescent="0.35">
      <c r="A196" s="11">
        <v>203</v>
      </c>
      <c r="B196" s="5" t="s">
        <v>213</v>
      </c>
      <c r="C196" s="5" t="s">
        <v>356</v>
      </c>
      <c r="D196" s="189" t="s">
        <v>531</v>
      </c>
      <c r="E196" s="80">
        <v>762</v>
      </c>
      <c r="F196" s="201">
        <v>2.6730000000000005</v>
      </c>
    </row>
    <row r="197" spans="1:6" x14ac:dyDescent="0.35">
      <c r="A197" s="11">
        <v>204</v>
      </c>
      <c r="B197" s="5" t="s">
        <v>315</v>
      </c>
      <c r="C197" s="5" t="s">
        <v>356</v>
      </c>
      <c r="D197" s="189" t="s">
        <v>532</v>
      </c>
      <c r="E197" s="80">
        <v>528</v>
      </c>
      <c r="F197" s="201">
        <v>1.7860500000000001</v>
      </c>
    </row>
    <row r="198" spans="1:6" x14ac:dyDescent="0.35">
      <c r="A198" s="11">
        <v>205</v>
      </c>
      <c r="B198" s="5" t="s">
        <v>222</v>
      </c>
      <c r="C198" s="5" t="s">
        <v>175</v>
      </c>
      <c r="D198" s="189" t="s">
        <v>533</v>
      </c>
      <c r="E198" s="80">
        <v>207</v>
      </c>
      <c r="F198" s="201">
        <v>0.63180000000000003</v>
      </c>
    </row>
    <row r="199" spans="1:6" x14ac:dyDescent="0.35">
      <c r="A199" s="11">
        <v>206</v>
      </c>
      <c r="B199" s="5" t="s">
        <v>179</v>
      </c>
      <c r="C199" s="5" t="s">
        <v>356</v>
      </c>
      <c r="D199" s="189" t="s">
        <v>534</v>
      </c>
      <c r="E199" s="80">
        <v>174</v>
      </c>
      <c r="F199" s="201">
        <v>0.58806000000000003</v>
      </c>
    </row>
    <row r="200" spans="1:6" x14ac:dyDescent="0.35">
      <c r="A200" s="11">
        <v>207</v>
      </c>
      <c r="B200" s="5" t="s">
        <v>315</v>
      </c>
      <c r="C200" s="5" t="s">
        <v>356</v>
      </c>
      <c r="D200" s="189" t="s">
        <v>535</v>
      </c>
      <c r="E200" s="80">
        <v>231</v>
      </c>
      <c r="F200" s="201">
        <v>0.86508000000000007</v>
      </c>
    </row>
    <row r="201" spans="1:6" x14ac:dyDescent="0.35">
      <c r="A201" s="11">
        <v>208</v>
      </c>
      <c r="B201" s="5" t="s">
        <v>314</v>
      </c>
      <c r="C201" s="5" t="s">
        <v>356</v>
      </c>
      <c r="D201" s="189" t="s">
        <v>536</v>
      </c>
      <c r="E201" s="80">
        <v>117</v>
      </c>
      <c r="F201" s="201">
        <v>0.33048000000000005</v>
      </c>
    </row>
    <row r="202" spans="1:6" x14ac:dyDescent="0.35">
      <c r="A202" s="11">
        <v>209</v>
      </c>
      <c r="B202" s="5" t="s">
        <v>188</v>
      </c>
      <c r="C202" s="5" t="s">
        <v>356</v>
      </c>
      <c r="D202" s="189" t="s">
        <v>537</v>
      </c>
      <c r="E202" s="80">
        <v>636</v>
      </c>
      <c r="F202" s="201">
        <v>2.3838300000000001</v>
      </c>
    </row>
    <row r="203" spans="1:6" x14ac:dyDescent="0.35">
      <c r="A203" s="11">
        <v>211</v>
      </c>
      <c r="B203" s="5" t="s">
        <v>315</v>
      </c>
      <c r="C203" s="5" t="s">
        <v>356</v>
      </c>
      <c r="D203" s="189" t="s">
        <v>538</v>
      </c>
      <c r="E203" s="80">
        <v>147</v>
      </c>
      <c r="F203" s="201">
        <v>0.66582000000000008</v>
      </c>
    </row>
    <row r="204" spans="1:6" x14ac:dyDescent="0.35">
      <c r="A204" s="11">
        <v>212</v>
      </c>
      <c r="B204" s="5" t="s">
        <v>312</v>
      </c>
      <c r="C204" s="5" t="s">
        <v>343</v>
      </c>
      <c r="D204" s="189" t="s">
        <v>539</v>
      </c>
      <c r="E204" s="80">
        <v>438</v>
      </c>
      <c r="F204" s="201">
        <v>1.6013700000000004</v>
      </c>
    </row>
    <row r="205" spans="1:6" x14ac:dyDescent="0.35">
      <c r="A205" s="11">
        <v>213</v>
      </c>
      <c r="B205" s="5" t="s">
        <v>190</v>
      </c>
      <c r="C205" s="5" t="s">
        <v>343</v>
      </c>
      <c r="D205" s="189" t="s">
        <v>540</v>
      </c>
      <c r="E205" s="80">
        <v>318</v>
      </c>
      <c r="F205" s="201">
        <v>1.1007900000000002</v>
      </c>
    </row>
    <row r="206" spans="1:6" x14ac:dyDescent="0.35">
      <c r="A206" s="11">
        <v>214</v>
      </c>
      <c r="B206" s="5" t="s">
        <v>188</v>
      </c>
      <c r="C206" s="5" t="s">
        <v>356</v>
      </c>
      <c r="D206" s="189" t="s">
        <v>541</v>
      </c>
      <c r="E206" s="80">
        <v>300</v>
      </c>
      <c r="F206" s="201">
        <v>0.95256000000000007</v>
      </c>
    </row>
    <row r="207" spans="1:6" x14ac:dyDescent="0.35">
      <c r="A207" s="11">
        <v>215</v>
      </c>
      <c r="B207" s="5" t="s">
        <v>222</v>
      </c>
      <c r="C207" s="5" t="s">
        <v>175</v>
      </c>
      <c r="D207" s="189" t="s">
        <v>542</v>
      </c>
      <c r="E207" s="80">
        <v>156</v>
      </c>
      <c r="F207" s="201">
        <v>0.52488000000000001</v>
      </c>
    </row>
    <row r="208" spans="1:6" x14ac:dyDescent="0.35">
      <c r="A208" s="11">
        <v>216</v>
      </c>
      <c r="B208" s="5" t="s">
        <v>181</v>
      </c>
      <c r="C208" s="5" t="s">
        <v>175</v>
      </c>
      <c r="D208" s="189" t="s">
        <v>543</v>
      </c>
      <c r="E208" s="80">
        <v>405</v>
      </c>
      <c r="F208" s="201">
        <v>1.2514500000000002</v>
      </c>
    </row>
    <row r="209" spans="1:6" x14ac:dyDescent="0.35">
      <c r="A209" s="11">
        <v>217</v>
      </c>
      <c r="B209" s="5" t="s">
        <v>181</v>
      </c>
      <c r="C209" s="5" t="s">
        <v>356</v>
      </c>
      <c r="D209" s="189" t="s">
        <v>544</v>
      </c>
      <c r="E209" s="80">
        <v>684</v>
      </c>
      <c r="F209" s="201">
        <v>2.2671900000000003</v>
      </c>
    </row>
    <row r="210" spans="1:6" x14ac:dyDescent="0.35">
      <c r="A210" s="11">
        <v>218</v>
      </c>
      <c r="B210" s="5" t="s">
        <v>179</v>
      </c>
      <c r="C210" s="5" t="s">
        <v>343</v>
      </c>
      <c r="D210" s="189" t="s">
        <v>545</v>
      </c>
      <c r="E210" s="80">
        <v>144</v>
      </c>
      <c r="F210" s="201">
        <v>0.50301000000000007</v>
      </c>
    </row>
    <row r="211" spans="1:6" x14ac:dyDescent="0.35">
      <c r="A211" s="11">
        <v>219</v>
      </c>
      <c r="B211" s="5" t="s">
        <v>190</v>
      </c>
      <c r="C211" s="5" t="s">
        <v>343</v>
      </c>
      <c r="D211" s="189" t="s">
        <v>546</v>
      </c>
      <c r="E211" s="80">
        <v>75</v>
      </c>
      <c r="F211" s="201">
        <v>0.27459</v>
      </c>
    </row>
    <row r="212" spans="1:6" x14ac:dyDescent="0.35">
      <c r="A212" s="11">
        <v>220</v>
      </c>
      <c r="B212" s="5" t="s">
        <v>314</v>
      </c>
      <c r="C212" s="5" t="s">
        <v>356</v>
      </c>
      <c r="D212" s="189" t="s">
        <v>547</v>
      </c>
      <c r="E212" s="80">
        <v>174</v>
      </c>
      <c r="F212" s="201">
        <v>0.64152000000000009</v>
      </c>
    </row>
    <row r="213" spans="1:6" x14ac:dyDescent="0.35">
      <c r="A213" s="11">
        <v>221</v>
      </c>
      <c r="B213" s="5" t="s">
        <v>181</v>
      </c>
      <c r="C213" s="5" t="s">
        <v>356</v>
      </c>
      <c r="D213" s="189" t="s">
        <v>548</v>
      </c>
      <c r="E213" s="80">
        <v>540</v>
      </c>
      <c r="F213" s="201">
        <v>1.8176400000000001</v>
      </c>
    </row>
    <row r="214" spans="1:6" x14ac:dyDescent="0.35">
      <c r="A214" s="11">
        <v>222</v>
      </c>
      <c r="B214" s="5" t="s">
        <v>312</v>
      </c>
      <c r="C214" s="5" t="s">
        <v>343</v>
      </c>
      <c r="D214" s="189" t="s">
        <v>549</v>
      </c>
      <c r="E214" s="80">
        <v>267</v>
      </c>
      <c r="F214" s="201">
        <v>1.3486500000000001</v>
      </c>
    </row>
    <row r="215" spans="1:6" x14ac:dyDescent="0.35">
      <c r="A215" s="11">
        <v>224</v>
      </c>
      <c r="B215" s="5" t="s">
        <v>190</v>
      </c>
      <c r="C215" s="5" t="s">
        <v>343</v>
      </c>
      <c r="D215" s="189" t="s">
        <v>551</v>
      </c>
      <c r="E215" s="80">
        <v>114</v>
      </c>
      <c r="F215" s="201">
        <v>0.37422000000000005</v>
      </c>
    </row>
    <row r="216" spans="1:6" x14ac:dyDescent="0.35">
      <c r="A216" s="11">
        <v>225</v>
      </c>
      <c r="B216" s="5" t="s">
        <v>313</v>
      </c>
      <c r="C216" s="5" t="s">
        <v>340</v>
      </c>
      <c r="D216" s="189" t="s">
        <v>552</v>
      </c>
      <c r="E216" s="80">
        <v>1116</v>
      </c>
      <c r="F216" s="201">
        <v>5.1661800000000007</v>
      </c>
    </row>
    <row r="217" spans="1:6" x14ac:dyDescent="0.35">
      <c r="A217" s="11">
        <v>226</v>
      </c>
      <c r="B217" s="5" t="s">
        <v>312</v>
      </c>
      <c r="C217" s="5" t="s">
        <v>340</v>
      </c>
      <c r="D217" s="189" t="s">
        <v>553</v>
      </c>
      <c r="E217" s="80">
        <v>378</v>
      </c>
      <c r="F217" s="201">
        <v>1.2198600000000002</v>
      </c>
    </row>
    <row r="218" spans="1:6" x14ac:dyDescent="0.35">
      <c r="A218" s="11">
        <v>227</v>
      </c>
      <c r="B218" s="5" t="s">
        <v>312</v>
      </c>
      <c r="C218" s="5" t="s">
        <v>340</v>
      </c>
      <c r="D218" s="189" t="s">
        <v>554</v>
      </c>
      <c r="E218" s="80">
        <v>327</v>
      </c>
      <c r="F218" s="201">
        <v>1.5867900000000001</v>
      </c>
    </row>
    <row r="219" spans="1:6" x14ac:dyDescent="0.35">
      <c r="A219" s="11">
        <v>228</v>
      </c>
      <c r="B219" s="5" t="s">
        <v>312</v>
      </c>
      <c r="C219" s="5" t="s">
        <v>340</v>
      </c>
      <c r="D219" s="189" t="s">
        <v>555</v>
      </c>
      <c r="E219" s="80">
        <v>240</v>
      </c>
      <c r="F219" s="201">
        <v>0.74601000000000006</v>
      </c>
    </row>
    <row r="220" spans="1:6" x14ac:dyDescent="0.35">
      <c r="A220" s="11">
        <v>229</v>
      </c>
      <c r="B220" s="5" t="s">
        <v>312</v>
      </c>
      <c r="C220" s="5" t="s">
        <v>340</v>
      </c>
      <c r="D220" s="189" t="s">
        <v>556</v>
      </c>
      <c r="E220" s="80">
        <v>228</v>
      </c>
      <c r="F220" s="201">
        <v>0.69497999999999993</v>
      </c>
    </row>
    <row r="221" spans="1:6" x14ac:dyDescent="0.35">
      <c r="A221" s="11">
        <v>231</v>
      </c>
      <c r="B221" s="5" t="s">
        <v>312</v>
      </c>
      <c r="C221" s="5" t="s">
        <v>340</v>
      </c>
      <c r="D221" s="189" t="s">
        <v>557</v>
      </c>
      <c r="E221" s="80">
        <v>699</v>
      </c>
      <c r="F221" s="201">
        <v>2.4494400000000001</v>
      </c>
    </row>
    <row r="222" spans="1:6" x14ac:dyDescent="0.35">
      <c r="A222" s="11">
        <v>232</v>
      </c>
      <c r="B222" s="5" t="s">
        <v>312</v>
      </c>
      <c r="C222" s="5" t="s">
        <v>343</v>
      </c>
      <c r="D222" s="189" t="s">
        <v>558</v>
      </c>
      <c r="E222" s="80">
        <v>141</v>
      </c>
      <c r="F222" s="201">
        <v>0.44955000000000006</v>
      </c>
    </row>
    <row r="223" spans="1:6" x14ac:dyDescent="0.35">
      <c r="A223" s="11">
        <v>233</v>
      </c>
      <c r="B223" s="5" t="s">
        <v>312</v>
      </c>
      <c r="C223" s="5" t="s">
        <v>340</v>
      </c>
      <c r="D223" s="189" t="s">
        <v>559</v>
      </c>
      <c r="E223" s="80">
        <v>441</v>
      </c>
      <c r="F223" s="201">
        <v>1.5406200000000001</v>
      </c>
    </row>
    <row r="224" spans="1:6" x14ac:dyDescent="0.35">
      <c r="A224" s="11">
        <v>234</v>
      </c>
      <c r="B224" s="5" t="s">
        <v>312</v>
      </c>
      <c r="C224" s="5" t="s">
        <v>340</v>
      </c>
      <c r="D224" s="189" t="s">
        <v>560</v>
      </c>
      <c r="E224" s="80">
        <v>432</v>
      </c>
      <c r="F224" s="201">
        <v>1.4118300000000001</v>
      </c>
    </row>
    <row r="225" spans="1:6" x14ac:dyDescent="0.35">
      <c r="A225" s="11">
        <v>235</v>
      </c>
      <c r="B225" s="5" t="s">
        <v>179</v>
      </c>
      <c r="C225" s="5" t="s">
        <v>343</v>
      </c>
      <c r="D225" s="189" t="s">
        <v>561</v>
      </c>
      <c r="E225" s="80">
        <v>102</v>
      </c>
      <c r="F225" s="201">
        <v>0.31104000000000004</v>
      </c>
    </row>
    <row r="226" spans="1:6" x14ac:dyDescent="0.35">
      <c r="A226" s="11">
        <v>236</v>
      </c>
      <c r="B226" s="5" t="s">
        <v>184</v>
      </c>
      <c r="C226" s="5" t="s">
        <v>343</v>
      </c>
      <c r="D226" s="189" t="s">
        <v>562</v>
      </c>
      <c r="E226" s="80">
        <v>33</v>
      </c>
      <c r="F226" s="201">
        <v>0.13851000000000002</v>
      </c>
    </row>
    <row r="227" spans="1:6" x14ac:dyDescent="0.35">
      <c r="A227" s="11">
        <v>237</v>
      </c>
      <c r="B227" s="5" t="s">
        <v>190</v>
      </c>
      <c r="C227" s="5" t="s">
        <v>343</v>
      </c>
      <c r="D227" s="189" t="s">
        <v>563</v>
      </c>
      <c r="E227" s="80">
        <v>36</v>
      </c>
      <c r="F227" s="201">
        <v>0.15552000000000002</v>
      </c>
    </row>
    <row r="228" spans="1:6" x14ac:dyDescent="0.35">
      <c r="A228" s="11">
        <v>238</v>
      </c>
      <c r="B228" s="5" t="s">
        <v>190</v>
      </c>
      <c r="C228" s="5" t="s">
        <v>343</v>
      </c>
      <c r="D228" s="189" t="s">
        <v>564</v>
      </c>
      <c r="E228" s="80">
        <v>84</v>
      </c>
      <c r="F228" s="201">
        <v>0.81891000000000014</v>
      </c>
    </row>
    <row r="229" spans="1:6" x14ac:dyDescent="0.35">
      <c r="A229" s="11">
        <v>239</v>
      </c>
      <c r="B229" s="5" t="s">
        <v>312</v>
      </c>
      <c r="C229" s="5" t="s">
        <v>340</v>
      </c>
      <c r="D229" s="189" t="s">
        <v>565</v>
      </c>
      <c r="E229" s="80">
        <v>270</v>
      </c>
      <c r="F229" s="201">
        <v>1.5406200000000001</v>
      </c>
    </row>
    <row r="230" spans="1:6" x14ac:dyDescent="0.35">
      <c r="A230" s="11">
        <v>244</v>
      </c>
      <c r="B230" s="5" t="s">
        <v>312</v>
      </c>
      <c r="C230" s="5" t="s">
        <v>340</v>
      </c>
      <c r="D230" s="189" t="s">
        <v>570</v>
      </c>
      <c r="E230" s="80">
        <v>207</v>
      </c>
      <c r="F230" s="201">
        <v>0.7168500000000001</v>
      </c>
    </row>
    <row r="231" spans="1:6" x14ac:dyDescent="0.35">
      <c r="A231" s="11">
        <v>245</v>
      </c>
      <c r="B231" s="5" t="s">
        <v>181</v>
      </c>
      <c r="C231" s="5" t="s">
        <v>175</v>
      </c>
      <c r="D231" s="189" t="s">
        <v>571</v>
      </c>
      <c r="E231" s="80">
        <v>120</v>
      </c>
      <c r="F231" s="201">
        <v>0.28917000000000004</v>
      </c>
    </row>
    <row r="232" spans="1:6" x14ac:dyDescent="0.35">
      <c r="A232" s="11">
        <v>246</v>
      </c>
      <c r="B232" s="5" t="s">
        <v>190</v>
      </c>
      <c r="C232" s="5" t="s">
        <v>175</v>
      </c>
      <c r="D232" s="189" t="s">
        <v>572</v>
      </c>
      <c r="E232" s="80">
        <v>81</v>
      </c>
      <c r="F232" s="201">
        <v>0.33048000000000005</v>
      </c>
    </row>
    <row r="233" spans="1:6" x14ac:dyDescent="0.35">
      <c r="A233" s="11">
        <v>247</v>
      </c>
      <c r="B233" s="5" t="s">
        <v>188</v>
      </c>
      <c r="C233" s="5" t="s">
        <v>343</v>
      </c>
      <c r="D233" s="189" t="s">
        <v>573</v>
      </c>
      <c r="E233" s="80">
        <v>87</v>
      </c>
      <c r="F233" s="201">
        <v>0.23571000000000003</v>
      </c>
    </row>
    <row r="234" spans="1:6" x14ac:dyDescent="0.35">
      <c r="A234" s="11">
        <v>248</v>
      </c>
      <c r="B234" s="5" t="s">
        <v>312</v>
      </c>
      <c r="C234" s="5" t="s">
        <v>343</v>
      </c>
      <c r="D234" s="189" t="s">
        <v>574</v>
      </c>
      <c r="E234" s="80">
        <v>129</v>
      </c>
      <c r="F234" s="201">
        <v>0.38394</v>
      </c>
    </row>
    <row r="235" spans="1:6" x14ac:dyDescent="0.35">
      <c r="A235" s="11">
        <v>249</v>
      </c>
      <c r="B235" s="5" t="s">
        <v>312</v>
      </c>
      <c r="C235" s="5" t="s">
        <v>340</v>
      </c>
      <c r="D235" s="189" t="s">
        <v>575</v>
      </c>
      <c r="E235" s="80">
        <v>21</v>
      </c>
      <c r="F235" s="201">
        <v>0.13608000000000001</v>
      </c>
    </row>
    <row r="236" spans="1:6" x14ac:dyDescent="0.35">
      <c r="A236" s="11">
        <v>251</v>
      </c>
      <c r="B236" s="5" t="s">
        <v>181</v>
      </c>
      <c r="C236" s="5" t="s">
        <v>356</v>
      </c>
      <c r="D236" s="189" t="s">
        <v>577</v>
      </c>
      <c r="E236" s="80">
        <v>1536</v>
      </c>
      <c r="F236" s="201">
        <v>5.0787000000000004</v>
      </c>
    </row>
    <row r="237" spans="1:6" x14ac:dyDescent="0.35">
      <c r="A237" s="11">
        <v>252</v>
      </c>
      <c r="B237" s="5" t="s">
        <v>174</v>
      </c>
      <c r="C237" s="5" t="s">
        <v>175</v>
      </c>
      <c r="D237" s="189" t="s">
        <v>198</v>
      </c>
      <c r="E237" s="80">
        <v>867</v>
      </c>
      <c r="F237" s="201">
        <v>2.8771199999999997</v>
      </c>
    </row>
    <row r="238" spans="1:6" x14ac:dyDescent="0.35">
      <c r="A238" s="11">
        <v>253</v>
      </c>
      <c r="B238" s="5" t="s">
        <v>188</v>
      </c>
      <c r="C238" s="5" t="s">
        <v>343</v>
      </c>
      <c r="D238" s="189" t="s">
        <v>578</v>
      </c>
      <c r="E238" s="80">
        <v>303</v>
      </c>
      <c r="F238" s="201">
        <v>1.0376099999999999</v>
      </c>
    </row>
    <row r="239" spans="1:6" x14ac:dyDescent="0.35">
      <c r="A239" s="11">
        <v>254</v>
      </c>
      <c r="B239" s="5" t="s">
        <v>222</v>
      </c>
      <c r="C239" s="5" t="s">
        <v>356</v>
      </c>
      <c r="D239" s="189" t="s">
        <v>222</v>
      </c>
      <c r="E239" s="80">
        <v>744</v>
      </c>
      <c r="F239" s="201">
        <v>2.5344899999999999</v>
      </c>
    </row>
    <row r="240" spans="1:6" x14ac:dyDescent="0.35">
      <c r="A240" s="11">
        <v>255</v>
      </c>
      <c r="B240" s="5" t="s">
        <v>314</v>
      </c>
      <c r="C240" s="5" t="s">
        <v>356</v>
      </c>
      <c r="D240" s="189" t="s">
        <v>579</v>
      </c>
      <c r="E240" s="80">
        <v>318</v>
      </c>
      <c r="F240" s="201">
        <v>1.7520300000000002</v>
      </c>
    </row>
    <row r="241" spans="1:6" x14ac:dyDescent="0.35">
      <c r="A241" s="11">
        <v>256</v>
      </c>
      <c r="B241" s="5" t="s">
        <v>188</v>
      </c>
      <c r="C241" s="5" t="s">
        <v>343</v>
      </c>
      <c r="D241" s="189" t="s">
        <v>580</v>
      </c>
      <c r="E241" s="80">
        <v>414</v>
      </c>
      <c r="F241" s="201">
        <v>1.2830400000000002</v>
      </c>
    </row>
    <row r="242" spans="1:6" x14ac:dyDescent="0.35">
      <c r="A242" s="11">
        <v>257</v>
      </c>
      <c r="B242" s="5" t="s">
        <v>190</v>
      </c>
      <c r="C242" s="5" t="s">
        <v>175</v>
      </c>
      <c r="D242" s="189" t="s">
        <v>210</v>
      </c>
      <c r="E242" s="80">
        <v>690</v>
      </c>
      <c r="F242" s="201">
        <v>2.4057000000000004</v>
      </c>
    </row>
    <row r="243" spans="1:6" x14ac:dyDescent="0.35">
      <c r="A243" s="11">
        <v>258</v>
      </c>
      <c r="B243" s="5" t="s">
        <v>181</v>
      </c>
      <c r="C243" s="5" t="s">
        <v>356</v>
      </c>
      <c r="D243" s="189" t="s">
        <v>581</v>
      </c>
      <c r="E243" s="80">
        <v>2154</v>
      </c>
      <c r="F243" s="201">
        <v>7.5694500000000007</v>
      </c>
    </row>
    <row r="244" spans="1:6" x14ac:dyDescent="0.35">
      <c r="A244" s="11">
        <v>259</v>
      </c>
      <c r="B244" s="5" t="s">
        <v>181</v>
      </c>
      <c r="C244" s="5" t="s">
        <v>175</v>
      </c>
      <c r="D244" s="189" t="s">
        <v>205</v>
      </c>
      <c r="E244" s="80">
        <v>924</v>
      </c>
      <c r="F244" s="201">
        <v>2.93058</v>
      </c>
    </row>
    <row r="245" spans="1:6" x14ac:dyDescent="0.35">
      <c r="A245" s="11">
        <v>260</v>
      </c>
      <c r="B245" s="5" t="s">
        <v>184</v>
      </c>
      <c r="C245" s="5" t="s">
        <v>343</v>
      </c>
      <c r="D245" s="189" t="s">
        <v>582</v>
      </c>
      <c r="E245" s="80">
        <v>600</v>
      </c>
      <c r="F245" s="201">
        <v>2.8698300000000008</v>
      </c>
    </row>
    <row r="246" spans="1:6" x14ac:dyDescent="0.35">
      <c r="A246" s="11">
        <v>261</v>
      </c>
      <c r="B246" s="5" t="s">
        <v>313</v>
      </c>
      <c r="C246" s="5" t="s">
        <v>356</v>
      </c>
      <c r="D246" s="189" t="s">
        <v>583</v>
      </c>
      <c r="E246" s="80">
        <v>924</v>
      </c>
      <c r="F246" s="201">
        <v>6.2912699999999999</v>
      </c>
    </row>
    <row r="247" spans="1:6" x14ac:dyDescent="0.35">
      <c r="A247" s="11">
        <v>262</v>
      </c>
      <c r="B247" s="5" t="s">
        <v>222</v>
      </c>
      <c r="C247" s="5" t="s">
        <v>356</v>
      </c>
      <c r="D247" s="189" t="s">
        <v>584</v>
      </c>
      <c r="E247" s="80">
        <v>531</v>
      </c>
      <c r="F247" s="201">
        <v>1.6572600000000002</v>
      </c>
    </row>
    <row r="248" spans="1:6" x14ac:dyDescent="0.35">
      <c r="A248" s="11">
        <v>263</v>
      </c>
      <c r="B248" s="5" t="s">
        <v>181</v>
      </c>
      <c r="C248" s="5" t="s">
        <v>175</v>
      </c>
      <c r="D248" s="189" t="s">
        <v>585</v>
      </c>
      <c r="E248" s="80">
        <v>714</v>
      </c>
      <c r="F248" s="201">
        <v>2.3085</v>
      </c>
    </row>
    <row r="249" spans="1:6" x14ac:dyDescent="0.35">
      <c r="A249" s="11">
        <v>264</v>
      </c>
      <c r="B249" s="5" t="s">
        <v>315</v>
      </c>
      <c r="C249" s="5" t="s">
        <v>356</v>
      </c>
      <c r="D249" s="189" t="s">
        <v>586</v>
      </c>
      <c r="E249" s="80">
        <v>591</v>
      </c>
      <c r="F249" s="201">
        <v>3.2756400000000006</v>
      </c>
    </row>
    <row r="250" spans="1:6" x14ac:dyDescent="0.35">
      <c r="A250" s="11">
        <v>265</v>
      </c>
      <c r="B250" s="5" t="s">
        <v>184</v>
      </c>
      <c r="C250" s="5" t="s">
        <v>175</v>
      </c>
      <c r="D250" s="189" t="s">
        <v>226</v>
      </c>
      <c r="E250" s="80">
        <v>456</v>
      </c>
      <c r="F250" s="201">
        <v>1.48716</v>
      </c>
    </row>
    <row r="251" spans="1:6" x14ac:dyDescent="0.35">
      <c r="A251" s="11">
        <v>266</v>
      </c>
      <c r="B251" s="5" t="s">
        <v>313</v>
      </c>
      <c r="C251" s="5" t="s">
        <v>340</v>
      </c>
      <c r="D251" s="189" t="s">
        <v>587</v>
      </c>
      <c r="E251" s="80">
        <v>447</v>
      </c>
      <c r="F251" s="201">
        <v>1.4434199999999999</v>
      </c>
    </row>
    <row r="252" spans="1:6" x14ac:dyDescent="0.35">
      <c r="A252" s="11">
        <v>267</v>
      </c>
      <c r="B252" s="5" t="s">
        <v>311</v>
      </c>
      <c r="C252" s="5" t="s">
        <v>340</v>
      </c>
      <c r="D252" s="189" t="s">
        <v>588</v>
      </c>
      <c r="E252" s="80">
        <v>438</v>
      </c>
      <c r="F252" s="201">
        <v>1.68885</v>
      </c>
    </row>
    <row r="253" spans="1:6" x14ac:dyDescent="0.35">
      <c r="A253" s="11">
        <v>268</v>
      </c>
      <c r="B253" s="5" t="s">
        <v>181</v>
      </c>
      <c r="C253" s="5" t="s">
        <v>175</v>
      </c>
      <c r="D253" s="189" t="s">
        <v>589</v>
      </c>
      <c r="E253" s="80">
        <v>300</v>
      </c>
      <c r="F253" s="201">
        <v>0.99387000000000003</v>
      </c>
    </row>
    <row r="254" spans="1:6" x14ac:dyDescent="0.35">
      <c r="A254" s="11">
        <v>269</v>
      </c>
      <c r="B254" s="5" t="s">
        <v>190</v>
      </c>
      <c r="C254" s="5" t="s">
        <v>175</v>
      </c>
      <c r="D254" s="189" t="s">
        <v>201</v>
      </c>
      <c r="E254" s="80">
        <v>828</v>
      </c>
      <c r="F254" s="201">
        <v>2.7167400000000006</v>
      </c>
    </row>
    <row r="255" spans="1:6" x14ac:dyDescent="0.35">
      <c r="A255" s="11">
        <v>270</v>
      </c>
      <c r="B255" s="5" t="s">
        <v>313</v>
      </c>
      <c r="C255" s="5" t="s">
        <v>175</v>
      </c>
      <c r="D255" s="189" t="s">
        <v>590</v>
      </c>
      <c r="E255" s="80">
        <v>405</v>
      </c>
      <c r="F255" s="201">
        <v>1.4337000000000002</v>
      </c>
    </row>
    <row r="256" spans="1:6" x14ac:dyDescent="0.35">
      <c r="A256" s="11">
        <v>271</v>
      </c>
      <c r="B256" s="5" t="s">
        <v>313</v>
      </c>
      <c r="C256" s="5" t="s">
        <v>356</v>
      </c>
      <c r="D256" s="189" t="s">
        <v>591</v>
      </c>
      <c r="E256" s="80">
        <v>432</v>
      </c>
      <c r="F256" s="201">
        <v>1.5017400000000001</v>
      </c>
    </row>
    <row r="257" spans="1:6" x14ac:dyDescent="0.35">
      <c r="A257" s="11">
        <v>272</v>
      </c>
      <c r="B257" s="5" t="s">
        <v>222</v>
      </c>
      <c r="C257" s="5" t="s">
        <v>356</v>
      </c>
      <c r="D257" s="189" t="s">
        <v>592</v>
      </c>
      <c r="E257" s="80">
        <v>336</v>
      </c>
      <c r="F257" s="201">
        <v>1.2587400000000002</v>
      </c>
    </row>
    <row r="258" spans="1:6" x14ac:dyDescent="0.35">
      <c r="A258" s="11">
        <v>273</v>
      </c>
      <c r="B258" s="5" t="s">
        <v>181</v>
      </c>
      <c r="C258" s="5" t="s">
        <v>343</v>
      </c>
      <c r="D258" s="189" t="s">
        <v>593</v>
      </c>
      <c r="E258" s="80">
        <v>81</v>
      </c>
      <c r="F258" s="201">
        <v>0.22356000000000001</v>
      </c>
    </row>
    <row r="259" spans="1:6" x14ac:dyDescent="0.35">
      <c r="A259" s="11">
        <v>274</v>
      </c>
      <c r="B259" s="5" t="s">
        <v>174</v>
      </c>
      <c r="C259" s="5" t="s">
        <v>343</v>
      </c>
      <c r="D259" s="189" t="s">
        <v>594</v>
      </c>
      <c r="E259" s="80">
        <v>213</v>
      </c>
      <c r="F259" s="201">
        <v>0.69497999999999993</v>
      </c>
    </row>
    <row r="260" spans="1:6" x14ac:dyDescent="0.35">
      <c r="A260" s="11">
        <v>275</v>
      </c>
      <c r="B260" s="5" t="s">
        <v>181</v>
      </c>
      <c r="C260" s="5" t="s">
        <v>343</v>
      </c>
      <c r="D260" s="189" t="s">
        <v>595</v>
      </c>
      <c r="E260" s="80">
        <v>42</v>
      </c>
      <c r="F260" s="201">
        <v>0.12879000000000002</v>
      </c>
    </row>
    <row r="261" spans="1:6" x14ac:dyDescent="0.35">
      <c r="A261" s="11">
        <v>276</v>
      </c>
      <c r="B261" s="5" t="s">
        <v>213</v>
      </c>
      <c r="C261" s="5" t="s">
        <v>175</v>
      </c>
      <c r="D261" s="189" t="s">
        <v>596</v>
      </c>
      <c r="E261" s="80">
        <v>219</v>
      </c>
      <c r="F261" s="201">
        <v>0.79218</v>
      </c>
    </row>
    <row r="262" spans="1:6" x14ac:dyDescent="0.35">
      <c r="A262" s="11">
        <v>278</v>
      </c>
      <c r="B262" s="5" t="s">
        <v>222</v>
      </c>
      <c r="C262" s="5" t="s">
        <v>343</v>
      </c>
      <c r="D262" s="189" t="s">
        <v>597</v>
      </c>
      <c r="E262" s="80">
        <v>12</v>
      </c>
      <c r="F262" s="201">
        <v>0.12150000000000002</v>
      </c>
    </row>
    <row r="263" spans="1:6" x14ac:dyDescent="0.35">
      <c r="A263" s="11">
        <v>279</v>
      </c>
      <c r="B263" s="5" t="s">
        <v>314</v>
      </c>
      <c r="C263" s="5" t="s">
        <v>356</v>
      </c>
      <c r="D263" s="189" t="s">
        <v>598</v>
      </c>
      <c r="E263" s="80">
        <v>153</v>
      </c>
      <c r="F263" s="201">
        <v>0.52488000000000001</v>
      </c>
    </row>
    <row r="264" spans="1:6" x14ac:dyDescent="0.35">
      <c r="A264" s="11">
        <v>281</v>
      </c>
      <c r="B264" s="5" t="s">
        <v>311</v>
      </c>
      <c r="C264" s="5" t="s">
        <v>175</v>
      </c>
      <c r="D264" s="189" t="s">
        <v>600</v>
      </c>
      <c r="E264" s="80">
        <v>78</v>
      </c>
      <c r="F264" s="201">
        <v>2.4956100000000001</v>
      </c>
    </row>
    <row r="265" spans="1:6" x14ac:dyDescent="0.35">
      <c r="A265" s="11">
        <v>282</v>
      </c>
      <c r="B265" s="5" t="s">
        <v>315</v>
      </c>
      <c r="C265" s="5" t="s">
        <v>356</v>
      </c>
      <c r="D265" s="189" t="s">
        <v>601</v>
      </c>
      <c r="E265" s="80">
        <v>189</v>
      </c>
      <c r="F265" s="201">
        <v>0.79218</v>
      </c>
    </row>
    <row r="266" spans="1:6" x14ac:dyDescent="0.35">
      <c r="A266" s="11">
        <v>283</v>
      </c>
      <c r="B266" s="5" t="s">
        <v>179</v>
      </c>
      <c r="C266" s="5" t="s">
        <v>343</v>
      </c>
      <c r="D266" s="189" t="s">
        <v>602</v>
      </c>
      <c r="E266" s="80">
        <v>192</v>
      </c>
      <c r="F266" s="201">
        <v>0.73872000000000004</v>
      </c>
    </row>
    <row r="267" spans="1:6" x14ac:dyDescent="0.35">
      <c r="A267" s="11">
        <v>284</v>
      </c>
      <c r="B267" s="5" t="s">
        <v>222</v>
      </c>
      <c r="C267" s="5" t="s">
        <v>343</v>
      </c>
      <c r="D267" s="189" t="s">
        <v>603</v>
      </c>
      <c r="E267" s="80">
        <v>24</v>
      </c>
      <c r="F267" s="201">
        <v>0.12150000000000002</v>
      </c>
    </row>
    <row r="268" spans="1:6" x14ac:dyDescent="0.35">
      <c r="A268" s="11">
        <v>285</v>
      </c>
      <c r="B268" s="5" t="s">
        <v>188</v>
      </c>
      <c r="C268" s="5" t="s">
        <v>356</v>
      </c>
      <c r="D268" s="189" t="s">
        <v>604</v>
      </c>
      <c r="E268" s="80">
        <v>258</v>
      </c>
      <c r="F268" s="201">
        <v>0.80190000000000017</v>
      </c>
    </row>
    <row r="269" spans="1:6" x14ac:dyDescent="0.35">
      <c r="A269" s="11">
        <v>286</v>
      </c>
      <c r="B269" s="5" t="s">
        <v>222</v>
      </c>
      <c r="C269" s="5" t="s">
        <v>356</v>
      </c>
      <c r="D269" s="189" t="s">
        <v>605</v>
      </c>
      <c r="E269" s="80">
        <v>168</v>
      </c>
      <c r="F269" s="201">
        <v>0.40581000000000006</v>
      </c>
    </row>
    <row r="270" spans="1:6" x14ac:dyDescent="0.35">
      <c r="A270" s="11">
        <v>287</v>
      </c>
      <c r="B270" s="5" t="s">
        <v>188</v>
      </c>
      <c r="C270" s="5" t="s">
        <v>343</v>
      </c>
      <c r="D270" s="189" t="s">
        <v>606</v>
      </c>
      <c r="E270" s="80">
        <v>141</v>
      </c>
      <c r="F270" s="201">
        <v>0.58806000000000003</v>
      </c>
    </row>
    <row r="271" spans="1:6" x14ac:dyDescent="0.35">
      <c r="A271" s="11">
        <v>288</v>
      </c>
      <c r="B271" s="5" t="s">
        <v>222</v>
      </c>
      <c r="C271" s="5" t="s">
        <v>175</v>
      </c>
      <c r="D271" s="189" t="s">
        <v>607</v>
      </c>
      <c r="E271" s="80">
        <v>234</v>
      </c>
      <c r="F271" s="201">
        <v>0.64152000000000009</v>
      </c>
    </row>
    <row r="272" spans="1:6" x14ac:dyDescent="0.35">
      <c r="A272" s="11">
        <v>289</v>
      </c>
      <c r="B272" s="5" t="s">
        <v>314</v>
      </c>
      <c r="C272" s="5" t="s">
        <v>340</v>
      </c>
      <c r="D272" s="189" t="s">
        <v>608</v>
      </c>
      <c r="E272" s="80">
        <v>234</v>
      </c>
      <c r="F272" s="201">
        <v>1.11294</v>
      </c>
    </row>
    <row r="273" spans="1:6" x14ac:dyDescent="0.35">
      <c r="A273" s="11">
        <v>290</v>
      </c>
      <c r="B273" s="5" t="s">
        <v>184</v>
      </c>
      <c r="C273" s="5" t="s">
        <v>356</v>
      </c>
      <c r="D273" s="189" t="s">
        <v>609</v>
      </c>
      <c r="E273" s="80">
        <v>321</v>
      </c>
      <c r="F273" s="201">
        <v>1.0157400000000001</v>
      </c>
    </row>
    <row r="274" spans="1:6" x14ac:dyDescent="0.35">
      <c r="A274" s="11">
        <v>291</v>
      </c>
      <c r="B274" s="5" t="s">
        <v>174</v>
      </c>
      <c r="C274" s="5" t="s">
        <v>175</v>
      </c>
      <c r="D274" s="189" t="s">
        <v>610</v>
      </c>
      <c r="E274" s="80">
        <v>555</v>
      </c>
      <c r="F274" s="201">
        <v>1.8613800000000003</v>
      </c>
    </row>
    <row r="275" spans="1:6" x14ac:dyDescent="0.35">
      <c r="A275" s="11">
        <v>292</v>
      </c>
      <c r="B275" s="5" t="s">
        <v>190</v>
      </c>
      <c r="C275" s="5" t="s">
        <v>175</v>
      </c>
      <c r="D275" s="189" t="s">
        <v>611</v>
      </c>
      <c r="E275" s="80">
        <v>243</v>
      </c>
      <c r="F275" s="201">
        <v>0.83349000000000018</v>
      </c>
    </row>
    <row r="276" spans="1:6" x14ac:dyDescent="0.35">
      <c r="A276" s="11">
        <v>293</v>
      </c>
      <c r="B276" s="5" t="s">
        <v>312</v>
      </c>
      <c r="C276" s="5" t="s">
        <v>343</v>
      </c>
      <c r="D276" s="189" t="s">
        <v>612</v>
      </c>
      <c r="E276" s="80">
        <v>330</v>
      </c>
      <c r="F276" s="201">
        <v>1.02546</v>
      </c>
    </row>
    <row r="277" spans="1:6" x14ac:dyDescent="0.35">
      <c r="A277" s="11">
        <v>294</v>
      </c>
      <c r="B277" s="5" t="s">
        <v>315</v>
      </c>
      <c r="C277" s="5" t="s">
        <v>340</v>
      </c>
      <c r="D277" s="189" t="s">
        <v>613</v>
      </c>
      <c r="E277" s="80">
        <v>237</v>
      </c>
      <c r="F277" s="201">
        <v>0.86508000000000007</v>
      </c>
    </row>
    <row r="278" spans="1:6" x14ac:dyDescent="0.35">
      <c r="A278" s="11">
        <v>295</v>
      </c>
      <c r="B278" s="5" t="s">
        <v>190</v>
      </c>
      <c r="C278" s="5" t="s">
        <v>175</v>
      </c>
      <c r="D278" s="189" t="s">
        <v>614</v>
      </c>
      <c r="E278" s="80">
        <v>177</v>
      </c>
      <c r="F278" s="201">
        <v>0.72657000000000005</v>
      </c>
    </row>
    <row r="279" spans="1:6" x14ac:dyDescent="0.35">
      <c r="A279" s="11">
        <v>296</v>
      </c>
      <c r="B279" s="5" t="s">
        <v>184</v>
      </c>
      <c r="C279" s="5" t="s">
        <v>356</v>
      </c>
      <c r="D279" s="189" t="s">
        <v>615</v>
      </c>
      <c r="E279" s="80">
        <v>705</v>
      </c>
      <c r="F279" s="201">
        <v>2.2356000000000003</v>
      </c>
    </row>
    <row r="280" spans="1:6" x14ac:dyDescent="0.35">
      <c r="A280" s="11">
        <v>297</v>
      </c>
      <c r="B280" s="5" t="s">
        <v>222</v>
      </c>
      <c r="C280" s="5" t="s">
        <v>343</v>
      </c>
      <c r="D280" s="189" t="s">
        <v>616</v>
      </c>
      <c r="E280" s="80">
        <v>264</v>
      </c>
      <c r="F280" s="201">
        <v>0.79218</v>
      </c>
    </row>
    <row r="281" spans="1:6" x14ac:dyDescent="0.35">
      <c r="A281" s="11">
        <v>298</v>
      </c>
      <c r="B281" s="5" t="s">
        <v>174</v>
      </c>
      <c r="C281" s="5" t="s">
        <v>343</v>
      </c>
      <c r="D281" s="189" t="s">
        <v>617</v>
      </c>
      <c r="E281" s="80">
        <v>201</v>
      </c>
      <c r="F281" s="201">
        <v>0.85050000000000003</v>
      </c>
    </row>
    <row r="282" spans="1:6" x14ac:dyDescent="0.35">
      <c r="A282" s="11">
        <v>301</v>
      </c>
      <c r="B282" s="5" t="s">
        <v>184</v>
      </c>
      <c r="C282" s="5" t="s">
        <v>343</v>
      </c>
      <c r="D282" s="189" t="s">
        <v>619</v>
      </c>
      <c r="E282" s="80">
        <v>369</v>
      </c>
      <c r="F282" s="201">
        <v>1.3219200000000002</v>
      </c>
    </row>
    <row r="283" spans="1:6" x14ac:dyDescent="0.35">
      <c r="A283" s="11">
        <v>302</v>
      </c>
      <c r="B283" s="5" t="s">
        <v>181</v>
      </c>
      <c r="C283" s="5" t="s">
        <v>175</v>
      </c>
      <c r="D283" s="189" t="s">
        <v>182</v>
      </c>
      <c r="E283" s="80">
        <v>1098</v>
      </c>
      <c r="F283" s="201">
        <v>3.5721000000000003</v>
      </c>
    </row>
    <row r="284" spans="1:6" x14ac:dyDescent="0.35">
      <c r="A284" s="11">
        <v>303</v>
      </c>
      <c r="B284" s="5" t="s">
        <v>188</v>
      </c>
      <c r="C284" s="5" t="s">
        <v>175</v>
      </c>
      <c r="D284" s="189" t="s">
        <v>620</v>
      </c>
      <c r="E284" s="80">
        <v>1518</v>
      </c>
      <c r="F284" s="201">
        <v>5.1637500000000003</v>
      </c>
    </row>
    <row r="285" spans="1:6" x14ac:dyDescent="0.35">
      <c r="A285" s="11">
        <v>304</v>
      </c>
      <c r="B285" s="5" t="s">
        <v>184</v>
      </c>
      <c r="C285" s="5" t="s">
        <v>356</v>
      </c>
      <c r="D285" s="189" t="s">
        <v>621</v>
      </c>
      <c r="E285" s="80">
        <v>1740</v>
      </c>
      <c r="F285" s="201">
        <v>6.062850000000001</v>
      </c>
    </row>
    <row r="286" spans="1:6" x14ac:dyDescent="0.35">
      <c r="A286" s="11">
        <v>305</v>
      </c>
      <c r="B286" s="5" t="s">
        <v>181</v>
      </c>
      <c r="C286" s="5" t="s">
        <v>175</v>
      </c>
      <c r="D286" s="189" t="s">
        <v>187</v>
      </c>
      <c r="E286" s="80">
        <v>1014</v>
      </c>
      <c r="F286" s="201">
        <v>3.4748999999999999</v>
      </c>
    </row>
    <row r="287" spans="1:6" x14ac:dyDescent="0.35">
      <c r="A287" s="11">
        <v>306</v>
      </c>
      <c r="B287" s="5" t="s">
        <v>188</v>
      </c>
      <c r="C287" s="5" t="s">
        <v>343</v>
      </c>
      <c r="D287" s="189" t="s">
        <v>622</v>
      </c>
      <c r="E287" s="80">
        <v>1035</v>
      </c>
      <c r="F287" s="201">
        <v>3.0788099999999998</v>
      </c>
    </row>
    <row r="288" spans="1:6" x14ac:dyDescent="0.35">
      <c r="A288" s="11">
        <v>307</v>
      </c>
      <c r="B288" s="5" t="s">
        <v>190</v>
      </c>
      <c r="C288" s="5" t="s">
        <v>175</v>
      </c>
      <c r="D288" s="189" t="s">
        <v>623</v>
      </c>
      <c r="E288" s="80">
        <v>1062</v>
      </c>
      <c r="F288" s="201">
        <v>3.6668699999999999</v>
      </c>
    </row>
    <row r="289" spans="1:6" x14ac:dyDescent="0.35">
      <c r="A289" s="11">
        <v>308</v>
      </c>
      <c r="B289" s="5" t="s">
        <v>188</v>
      </c>
      <c r="C289" s="5" t="s">
        <v>343</v>
      </c>
      <c r="D289" s="189" t="s">
        <v>624</v>
      </c>
      <c r="E289" s="80">
        <v>549</v>
      </c>
      <c r="F289" s="201">
        <v>1.8176400000000001</v>
      </c>
    </row>
    <row r="290" spans="1:6" x14ac:dyDescent="0.35">
      <c r="A290" s="11">
        <v>309</v>
      </c>
      <c r="B290" s="5" t="s">
        <v>184</v>
      </c>
      <c r="C290" s="5" t="s">
        <v>175</v>
      </c>
      <c r="D290" s="189" t="s">
        <v>625</v>
      </c>
      <c r="E290" s="80">
        <v>1059</v>
      </c>
      <c r="F290" s="201">
        <v>3.3242400000000005</v>
      </c>
    </row>
    <row r="291" spans="1:6" x14ac:dyDescent="0.35">
      <c r="A291" s="11">
        <v>310</v>
      </c>
      <c r="B291" s="5" t="s">
        <v>188</v>
      </c>
      <c r="C291" s="5" t="s">
        <v>175</v>
      </c>
      <c r="D291" s="189" t="s">
        <v>626</v>
      </c>
      <c r="E291" s="80">
        <v>975</v>
      </c>
      <c r="F291" s="201">
        <v>3.3995700000000006</v>
      </c>
    </row>
    <row r="292" spans="1:6" x14ac:dyDescent="0.35">
      <c r="A292" s="11">
        <v>311</v>
      </c>
      <c r="B292" s="5" t="s">
        <v>190</v>
      </c>
      <c r="C292" s="5" t="s">
        <v>343</v>
      </c>
      <c r="D292" s="189" t="s">
        <v>627</v>
      </c>
      <c r="E292" s="80">
        <v>282</v>
      </c>
      <c r="F292" s="201">
        <v>0.90882000000000007</v>
      </c>
    </row>
    <row r="293" spans="1:6" x14ac:dyDescent="0.35">
      <c r="A293" s="11">
        <v>312</v>
      </c>
      <c r="B293" s="5" t="s">
        <v>190</v>
      </c>
      <c r="C293" s="5" t="s">
        <v>175</v>
      </c>
      <c r="D293" s="189" t="s">
        <v>204</v>
      </c>
      <c r="E293" s="80">
        <v>798</v>
      </c>
      <c r="F293" s="201">
        <v>2.5660800000000004</v>
      </c>
    </row>
    <row r="294" spans="1:6" x14ac:dyDescent="0.35">
      <c r="A294" s="11">
        <v>313</v>
      </c>
      <c r="B294" s="5" t="s">
        <v>188</v>
      </c>
      <c r="C294" s="5" t="s">
        <v>343</v>
      </c>
      <c r="D294" s="189" t="s">
        <v>628</v>
      </c>
      <c r="E294" s="80">
        <v>786</v>
      </c>
      <c r="F294" s="201">
        <v>2.46888</v>
      </c>
    </row>
    <row r="295" spans="1:6" x14ac:dyDescent="0.35">
      <c r="A295" s="11">
        <v>314</v>
      </c>
      <c r="B295" s="5" t="s">
        <v>222</v>
      </c>
      <c r="C295" s="5" t="s">
        <v>356</v>
      </c>
      <c r="D295" s="189" t="s">
        <v>629</v>
      </c>
      <c r="E295" s="80">
        <v>1167</v>
      </c>
      <c r="F295" s="201">
        <v>5.1783299999999999</v>
      </c>
    </row>
    <row r="296" spans="1:6" x14ac:dyDescent="0.35">
      <c r="A296" s="11">
        <v>315</v>
      </c>
      <c r="B296" s="5" t="s">
        <v>181</v>
      </c>
      <c r="C296" s="5" t="s">
        <v>356</v>
      </c>
      <c r="D296" s="189" t="s">
        <v>630</v>
      </c>
      <c r="E296" s="80">
        <v>1227</v>
      </c>
      <c r="F296" s="201">
        <v>4.2014700000000005</v>
      </c>
    </row>
    <row r="297" spans="1:6" x14ac:dyDescent="0.35">
      <c r="A297" s="11">
        <v>316</v>
      </c>
      <c r="B297" s="5" t="s">
        <v>181</v>
      </c>
      <c r="C297" s="5" t="s">
        <v>356</v>
      </c>
      <c r="D297" s="189" t="s">
        <v>631</v>
      </c>
      <c r="E297" s="80">
        <v>1557</v>
      </c>
      <c r="F297" s="201">
        <v>5.2706700000000009</v>
      </c>
    </row>
    <row r="298" spans="1:6" x14ac:dyDescent="0.35">
      <c r="A298" s="11">
        <v>317</v>
      </c>
      <c r="B298" s="5" t="s">
        <v>181</v>
      </c>
      <c r="C298" s="5" t="s">
        <v>356</v>
      </c>
      <c r="D298" s="189" t="s">
        <v>632</v>
      </c>
      <c r="E298" s="80">
        <v>1011</v>
      </c>
      <c r="F298" s="201">
        <v>23.328000000000003</v>
      </c>
    </row>
    <row r="299" spans="1:6" x14ac:dyDescent="0.35">
      <c r="A299" s="11">
        <v>318</v>
      </c>
      <c r="B299" s="5" t="s">
        <v>188</v>
      </c>
      <c r="C299" s="5" t="s">
        <v>343</v>
      </c>
      <c r="D299" s="189" t="s">
        <v>633</v>
      </c>
      <c r="E299" s="80">
        <v>687</v>
      </c>
      <c r="F299" s="201">
        <v>2.24532</v>
      </c>
    </row>
    <row r="300" spans="1:6" x14ac:dyDescent="0.35">
      <c r="A300" s="11">
        <v>319</v>
      </c>
      <c r="B300" s="5" t="s">
        <v>184</v>
      </c>
      <c r="C300" s="5" t="s">
        <v>175</v>
      </c>
      <c r="D300" s="189" t="s">
        <v>634</v>
      </c>
      <c r="E300" s="80">
        <v>825</v>
      </c>
      <c r="F300" s="201">
        <v>2.6511300000000002</v>
      </c>
    </row>
    <row r="301" spans="1:6" x14ac:dyDescent="0.35">
      <c r="A301" s="11">
        <v>320</v>
      </c>
      <c r="B301" s="5" t="s">
        <v>314</v>
      </c>
      <c r="C301" s="5" t="s">
        <v>340</v>
      </c>
      <c r="D301" s="189" t="s">
        <v>635</v>
      </c>
      <c r="E301" s="80">
        <v>270</v>
      </c>
      <c r="F301" s="201">
        <v>1.1056500000000002</v>
      </c>
    </row>
    <row r="302" spans="1:6" x14ac:dyDescent="0.35">
      <c r="A302" s="11">
        <v>321</v>
      </c>
      <c r="B302" s="5" t="s">
        <v>174</v>
      </c>
      <c r="C302" s="5" t="s">
        <v>343</v>
      </c>
      <c r="D302" s="189" t="s">
        <v>636</v>
      </c>
      <c r="E302" s="80">
        <v>1248</v>
      </c>
      <c r="F302" s="201">
        <v>3.9779100000000005</v>
      </c>
    </row>
    <row r="303" spans="1:6" x14ac:dyDescent="0.35">
      <c r="A303" s="11">
        <v>322</v>
      </c>
      <c r="B303" s="5" t="s">
        <v>188</v>
      </c>
      <c r="C303" s="5" t="s">
        <v>343</v>
      </c>
      <c r="D303" s="189" t="s">
        <v>637</v>
      </c>
      <c r="E303" s="80">
        <v>918</v>
      </c>
      <c r="F303" s="201">
        <v>3.0472200000000003</v>
      </c>
    </row>
    <row r="304" spans="1:6" x14ac:dyDescent="0.35">
      <c r="A304" s="11">
        <v>323</v>
      </c>
      <c r="B304" s="5" t="s">
        <v>174</v>
      </c>
      <c r="C304" s="5" t="s">
        <v>343</v>
      </c>
      <c r="D304" s="189" t="s">
        <v>638</v>
      </c>
      <c r="E304" s="80">
        <v>612</v>
      </c>
      <c r="F304" s="201">
        <v>2.1602700000000001</v>
      </c>
    </row>
    <row r="305" spans="1:6" x14ac:dyDescent="0.35">
      <c r="A305" s="11">
        <v>324</v>
      </c>
      <c r="B305" s="5" t="s">
        <v>222</v>
      </c>
      <c r="C305" s="5" t="s">
        <v>175</v>
      </c>
      <c r="D305" s="189" t="s">
        <v>234</v>
      </c>
      <c r="E305" s="80">
        <v>450</v>
      </c>
      <c r="F305" s="201">
        <v>1.5211800000000002</v>
      </c>
    </row>
    <row r="306" spans="1:6" x14ac:dyDescent="0.35">
      <c r="A306" s="11">
        <v>325</v>
      </c>
      <c r="B306" s="5" t="s">
        <v>312</v>
      </c>
      <c r="C306" s="5" t="s">
        <v>175</v>
      </c>
      <c r="D306" s="189" t="s">
        <v>639</v>
      </c>
      <c r="E306" s="80">
        <v>1206</v>
      </c>
      <c r="F306" s="201">
        <v>4.7943900000000008</v>
      </c>
    </row>
    <row r="307" spans="1:6" x14ac:dyDescent="0.35">
      <c r="A307" s="11">
        <v>326</v>
      </c>
      <c r="B307" s="5" t="s">
        <v>184</v>
      </c>
      <c r="C307" s="5" t="s">
        <v>343</v>
      </c>
      <c r="D307" s="189" t="s">
        <v>640</v>
      </c>
      <c r="E307" s="80">
        <v>516</v>
      </c>
      <c r="F307" s="201">
        <v>1.68885</v>
      </c>
    </row>
    <row r="308" spans="1:6" x14ac:dyDescent="0.35">
      <c r="A308" s="11">
        <v>327</v>
      </c>
      <c r="B308" s="5" t="s">
        <v>314</v>
      </c>
      <c r="C308" s="5" t="s">
        <v>356</v>
      </c>
      <c r="D308" s="189" t="s">
        <v>641</v>
      </c>
      <c r="E308" s="80">
        <v>612</v>
      </c>
      <c r="F308" s="201">
        <v>2.1068100000000003</v>
      </c>
    </row>
    <row r="309" spans="1:6" x14ac:dyDescent="0.35">
      <c r="A309" s="11">
        <v>328</v>
      </c>
      <c r="B309" s="5" t="s">
        <v>181</v>
      </c>
      <c r="C309" s="5" t="s">
        <v>356</v>
      </c>
      <c r="D309" s="189" t="s">
        <v>642</v>
      </c>
      <c r="E309" s="80">
        <v>1782</v>
      </c>
      <c r="F309" s="201">
        <v>5.9778000000000002</v>
      </c>
    </row>
    <row r="310" spans="1:6" x14ac:dyDescent="0.35">
      <c r="A310" s="11">
        <v>329</v>
      </c>
      <c r="B310" s="5" t="s">
        <v>314</v>
      </c>
      <c r="C310" s="5" t="s">
        <v>340</v>
      </c>
      <c r="D310" s="189" t="s">
        <v>643</v>
      </c>
      <c r="E310" s="80">
        <v>648</v>
      </c>
      <c r="F310" s="201">
        <v>6.4419300000000002</v>
      </c>
    </row>
    <row r="311" spans="1:6" x14ac:dyDescent="0.35">
      <c r="A311" s="11">
        <v>330</v>
      </c>
      <c r="B311" s="5" t="s">
        <v>181</v>
      </c>
      <c r="C311" s="5" t="s">
        <v>356</v>
      </c>
      <c r="D311" s="189" t="s">
        <v>644</v>
      </c>
      <c r="E311" s="80">
        <v>1689</v>
      </c>
      <c r="F311" s="201">
        <v>5.6983500000000005</v>
      </c>
    </row>
    <row r="312" spans="1:6" x14ac:dyDescent="0.35">
      <c r="A312" s="11">
        <v>331</v>
      </c>
      <c r="B312" s="5" t="s">
        <v>314</v>
      </c>
      <c r="C312" s="5" t="s">
        <v>340</v>
      </c>
      <c r="D312" s="189" t="s">
        <v>645</v>
      </c>
      <c r="E312" s="80">
        <v>426</v>
      </c>
      <c r="F312" s="201">
        <v>1.4823000000000002</v>
      </c>
    </row>
    <row r="313" spans="1:6" x14ac:dyDescent="0.35">
      <c r="A313" s="11">
        <v>332</v>
      </c>
      <c r="B313" s="5" t="s">
        <v>181</v>
      </c>
      <c r="C313" s="5" t="s">
        <v>356</v>
      </c>
      <c r="D313" s="189" t="s">
        <v>646</v>
      </c>
      <c r="E313" s="80">
        <v>1935</v>
      </c>
      <c r="F313" s="201">
        <v>6.5658600000000007</v>
      </c>
    </row>
    <row r="314" spans="1:6" x14ac:dyDescent="0.35">
      <c r="A314" s="11">
        <v>333</v>
      </c>
      <c r="B314" s="5" t="s">
        <v>314</v>
      </c>
      <c r="C314" s="5" t="s">
        <v>340</v>
      </c>
      <c r="D314" s="189" t="s">
        <v>647</v>
      </c>
      <c r="E314" s="80">
        <v>768</v>
      </c>
      <c r="F314" s="201">
        <v>4.4007300000000003</v>
      </c>
    </row>
    <row r="315" spans="1:6" x14ac:dyDescent="0.35">
      <c r="A315" s="11">
        <v>334</v>
      </c>
      <c r="B315" s="5" t="s">
        <v>314</v>
      </c>
      <c r="C315" s="5" t="s">
        <v>340</v>
      </c>
      <c r="D315" s="189" t="s">
        <v>648</v>
      </c>
      <c r="E315" s="80">
        <v>252</v>
      </c>
      <c r="F315" s="201">
        <v>2.4761699999999998</v>
      </c>
    </row>
    <row r="316" spans="1:6" x14ac:dyDescent="0.35">
      <c r="A316" s="11">
        <v>335</v>
      </c>
      <c r="B316" s="5" t="s">
        <v>313</v>
      </c>
      <c r="C316" s="5" t="s">
        <v>356</v>
      </c>
      <c r="D316" s="189" t="s">
        <v>649</v>
      </c>
      <c r="E316" s="80">
        <v>957</v>
      </c>
      <c r="F316" s="201">
        <v>3.4530300000000005</v>
      </c>
    </row>
    <row r="317" spans="1:6" x14ac:dyDescent="0.35">
      <c r="A317" s="11">
        <v>336</v>
      </c>
      <c r="B317" s="5" t="s">
        <v>314</v>
      </c>
      <c r="C317" s="5" t="s">
        <v>340</v>
      </c>
      <c r="D317" s="189" t="s">
        <v>650</v>
      </c>
      <c r="E317" s="80">
        <v>468</v>
      </c>
      <c r="F317" s="201">
        <v>2.1529800000000003</v>
      </c>
    </row>
    <row r="318" spans="1:6" x14ac:dyDescent="0.35">
      <c r="A318" s="11">
        <v>337</v>
      </c>
      <c r="B318" s="5" t="s">
        <v>190</v>
      </c>
      <c r="C318" s="5" t="s">
        <v>175</v>
      </c>
      <c r="D318" s="189" t="s">
        <v>206</v>
      </c>
      <c r="E318" s="80">
        <v>792</v>
      </c>
      <c r="F318" s="201">
        <v>2.7434700000000003</v>
      </c>
    </row>
    <row r="319" spans="1:6" x14ac:dyDescent="0.35">
      <c r="A319" s="11">
        <v>338</v>
      </c>
      <c r="B319" s="5" t="s">
        <v>188</v>
      </c>
      <c r="C319" s="5" t="s">
        <v>343</v>
      </c>
      <c r="D319" s="189" t="s">
        <v>651</v>
      </c>
      <c r="E319" s="80">
        <v>450</v>
      </c>
      <c r="F319" s="201">
        <v>1.4337000000000002</v>
      </c>
    </row>
    <row r="320" spans="1:6" x14ac:dyDescent="0.35">
      <c r="A320" s="11">
        <v>339</v>
      </c>
      <c r="B320" s="5" t="s">
        <v>181</v>
      </c>
      <c r="C320" s="5" t="s">
        <v>356</v>
      </c>
      <c r="D320" s="189" t="s">
        <v>652</v>
      </c>
      <c r="E320" s="80">
        <v>1449</v>
      </c>
      <c r="F320" s="201">
        <v>5.0787000000000004</v>
      </c>
    </row>
    <row r="321" spans="1:6" x14ac:dyDescent="0.35">
      <c r="A321" s="11">
        <v>340</v>
      </c>
      <c r="B321" s="5" t="s">
        <v>222</v>
      </c>
      <c r="C321" s="5" t="s">
        <v>343</v>
      </c>
      <c r="D321" s="189" t="s">
        <v>653</v>
      </c>
      <c r="E321" s="80">
        <v>51</v>
      </c>
      <c r="F321" s="201">
        <v>0.12150000000000002</v>
      </c>
    </row>
    <row r="322" spans="1:6" x14ac:dyDescent="0.35">
      <c r="A322" s="11">
        <v>341</v>
      </c>
      <c r="B322" s="5" t="s">
        <v>222</v>
      </c>
      <c r="C322" s="5" t="s">
        <v>175</v>
      </c>
      <c r="D322" s="189" t="s">
        <v>229</v>
      </c>
      <c r="E322" s="80">
        <v>438</v>
      </c>
      <c r="F322" s="201">
        <v>1.4434199999999999</v>
      </c>
    </row>
    <row r="323" spans="1:6" x14ac:dyDescent="0.35">
      <c r="A323" s="11">
        <v>342</v>
      </c>
      <c r="B323" s="5" t="s">
        <v>222</v>
      </c>
      <c r="C323" s="5" t="s">
        <v>175</v>
      </c>
      <c r="D323" s="189" t="s">
        <v>231</v>
      </c>
      <c r="E323" s="80">
        <v>480</v>
      </c>
      <c r="F323" s="201">
        <v>1.5284700000000002</v>
      </c>
    </row>
    <row r="324" spans="1:6" x14ac:dyDescent="0.35">
      <c r="A324" s="11">
        <v>343</v>
      </c>
      <c r="B324" s="5" t="s">
        <v>184</v>
      </c>
      <c r="C324" s="5" t="s">
        <v>343</v>
      </c>
      <c r="D324" s="189" t="s">
        <v>654</v>
      </c>
      <c r="E324" s="80">
        <v>96</v>
      </c>
      <c r="F324" s="201">
        <v>0.22356000000000001</v>
      </c>
    </row>
    <row r="325" spans="1:6" x14ac:dyDescent="0.35">
      <c r="A325" s="11">
        <v>344</v>
      </c>
      <c r="B325" s="5" t="s">
        <v>184</v>
      </c>
      <c r="C325" s="5" t="s">
        <v>356</v>
      </c>
      <c r="D325" s="189" t="s">
        <v>655</v>
      </c>
      <c r="E325" s="80">
        <v>669</v>
      </c>
      <c r="F325" s="201">
        <v>2.24532</v>
      </c>
    </row>
    <row r="326" spans="1:6" x14ac:dyDescent="0.35">
      <c r="A326" s="11">
        <v>345</v>
      </c>
      <c r="B326" s="5" t="s">
        <v>184</v>
      </c>
      <c r="C326" s="5" t="s">
        <v>356</v>
      </c>
      <c r="D326" s="189" t="s">
        <v>656</v>
      </c>
      <c r="E326" s="80">
        <v>849</v>
      </c>
      <c r="F326" s="201">
        <v>3.2829300000000003</v>
      </c>
    </row>
    <row r="327" spans="1:6" x14ac:dyDescent="0.35">
      <c r="A327" s="11">
        <v>346</v>
      </c>
      <c r="B327" s="5" t="s">
        <v>184</v>
      </c>
      <c r="C327" s="5" t="s">
        <v>175</v>
      </c>
      <c r="D327" s="189" t="s">
        <v>657</v>
      </c>
      <c r="E327" s="80">
        <v>207</v>
      </c>
      <c r="F327" s="201">
        <v>0.69497999999999993</v>
      </c>
    </row>
    <row r="328" spans="1:6" x14ac:dyDescent="0.35">
      <c r="A328" s="11">
        <v>347</v>
      </c>
      <c r="B328" s="5" t="s">
        <v>190</v>
      </c>
      <c r="C328" s="5" t="s">
        <v>175</v>
      </c>
      <c r="D328" s="189" t="s">
        <v>658</v>
      </c>
      <c r="E328" s="80">
        <v>378</v>
      </c>
      <c r="F328" s="201">
        <v>1.1664000000000001</v>
      </c>
    </row>
    <row r="329" spans="1:6" x14ac:dyDescent="0.35">
      <c r="A329" s="11">
        <v>348</v>
      </c>
      <c r="B329" s="5" t="s">
        <v>213</v>
      </c>
      <c r="C329" s="5" t="s">
        <v>356</v>
      </c>
      <c r="D329" s="189" t="s">
        <v>659</v>
      </c>
      <c r="E329" s="80">
        <v>312</v>
      </c>
      <c r="F329" s="201">
        <v>1.0473300000000001</v>
      </c>
    </row>
    <row r="330" spans="1:6" x14ac:dyDescent="0.35">
      <c r="A330" s="11">
        <v>349</v>
      </c>
      <c r="B330" s="5" t="s">
        <v>181</v>
      </c>
      <c r="C330" s="5" t="s">
        <v>356</v>
      </c>
      <c r="D330" s="189" t="s">
        <v>660</v>
      </c>
      <c r="E330" s="80">
        <v>1176</v>
      </c>
      <c r="F330" s="201">
        <v>4.2452100000000002</v>
      </c>
    </row>
    <row r="331" spans="1:6" x14ac:dyDescent="0.35">
      <c r="A331" s="11">
        <v>351</v>
      </c>
      <c r="B331" s="5" t="s">
        <v>179</v>
      </c>
      <c r="C331" s="5" t="s">
        <v>356</v>
      </c>
      <c r="D331" s="189" t="s">
        <v>662</v>
      </c>
      <c r="E331" s="80">
        <v>1821</v>
      </c>
      <c r="F331" s="201">
        <v>6.2766900000000012</v>
      </c>
    </row>
    <row r="332" spans="1:6" x14ac:dyDescent="0.35">
      <c r="A332" s="11">
        <v>352</v>
      </c>
      <c r="B332" s="5" t="s">
        <v>311</v>
      </c>
      <c r="C332" s="5" t="s">
        <v>340</v>
      </c>
      <c r="D332" s="189" t="s">
        <v>663</v>
      </c>
      <c r="E332" s="80">
        <v>459</v>
      </c>
      <c r="F332" s="201">
        <v>1.7860500000000001</v>
      </c>
    </row>
    <row r="333" spans="1:6" x14ac:dyDescent="0.35">
      <c r="A333" s="11">
        <v>353</v>
      </c>
      <c r="B333" s="5" t="s">
        <v>222</v>
      </c>
      <c r="C333" s="5" t="s">
        <v>175</v>
      </c>
      <c r="D333" s="189" t="s">
        <v>664</v>
      </c>
      <c r="E333" s="80">
        <v>366</v>
      </c>
      <c r="F333" s="201">
        <v>1.18584</v>
      </c>
    </row>
    <row r="334" spans="1:6" x14ac:dyDescent="0.35">
      <c r="A334" s="11">
        <v>354</v>
      </c>
      <c r="B334" s="5" t="s">
        <v>222</v>
      </c>
      <c r="C334" s="5" t="s">
        <v>175</v>
      </c>
      <c r="D334" s="189" t="s">
        <v>665</v>
      </c>
      <c r="E334" s="80">
        <v>258</v>
      </c>
      <c r="F334" s="201">
        <v>0.81162000000000012</v>
      </c>
    </row>
    <row r="335" spans="1:6" x14ac:dyDescent="0.35">
      <c r="A335" s="11">
        <v>355</v>
      </c>
      <c r="B335" s="5" t="s">
        <v>311</v>
      </c>
      <c r="C335" s="5" t="s">
        <v>340</v>
      </c>
      <c r="D335" s="189" t="s">
        <v>666</v>
      </c>
      <c r="E335" s="80">
        <v>204</v>
      </c>
      <c r="F335" s="201">
        <v>0.66339000000000015</v>
      </c>
    </row>
    <row r="336" spans="1:6" x14ac:dyDescent="0.35">
      <c r="A336" s="11">
        <v>356</v>
      </c>
      <c r="B336" s="5" t="s">
        <v>179</v>
      </c>
      <c r="C336" s="5" t="s">
        <v>343</v>
      </c>
      <c r="D336" s="189" t="s">
        <v>667</v>
      </c>
      <c r="E336" s="80">
        <v>78</v>
      </c>
      <c r="F336" s="201">
        <v>0.28917000000000004</v>
      </c>
    </row>
    <row r="337" spans="1:6" x14ac:dyDescent="0.35">
      <c r="A337" s="11">
        <v>357</v>
      </c>
      <c r="B337" s="5" t="s">
        <v>179</v>
      </c>
      <c r="C337" s="5" t="s">
        <v>343</v>
      </c>
      <c r="D337" s="189" t="s">
        <v>668</v>
      </c>
      <c r="E337" s="80">
        <v>216</v>
      </c>
      <c r="F337" s="201">
        <v>0.7047000000000001</v>
      </c>
    </row>
    <row r="338" spans="1:6" x14ac:dyDescent="0.35">
      <c r="A338" s="11">
        <v>358</v>
      </c>
      <c r="B338" s="5" t="s">
        <v>222</v>
      </c>
      <c r="C338" s="5" t="s">
        <v>175</v>
      </c>
      <c r="D338" s="189" t="s">
        <v>669</v>
      </c>
      <c r="E338" s="80">
        <v>237</v>
      </c>
      <c r="F338" s="201">
        <v>0.82377000000000011</v>
      </c>
    </row>
    <row r="339" spans="1:6" x14ac:dyDescent="0.35">
      <c r="A339" s="11">
        <v>359</v>
      </c>
      <c r="B339" s="5" t="s">
        <v>179</v>
      </c>
      <c r="C339" s="5" t="s">
        <v>343</v>
      </c>
      <c r="D339" s="189" t="s">
        <v>670</v>
      </c>
      <c r="E339" s="80">
        <v>198</v>
      </c>
      <c r="F339" s="201">
        <v>0.66339000000000015</v>
      </c>
    </row>
    <row r="340" spans="1:6" x14ac:dyDescent="0.35">
      <c r="A340" s="11">
        <v>360</v>
      </c>
      <c r="B340" s="5" t="s">
        <v>314</v>
      </c>
      <c r="C340" s="5" t="s">
        <v>175</v>
      </c>
      <c r="D340" s="189" t="s">
        <v>671</v>
      </c>
      <c r="E340" s="80">
        <v>87</v>
      </c>
      <c r="F340" s="201">
        <v>0.31104000000000004</v>
      </c>
    </row>
    <row r="341" spans="1:6" x14ac:dyDescent="0.35">
      <c r="A341" s="11">
        <v>361</v>
      </c>
      <c r="B341" s="5" t="s">
        <v>222</v>
      </c>
      <c r="C341" s="5" t="s">
        <v>175</v>
      </c>
      <c r="D341" s="189" t="s">
        <v>223</v>
      </c>
      <c r="E341" s="80">
        <v>549</v>
      </c>
      <c r="F341" s="201">
        <v>1.8929700000000003</v>
      </c>
    </row>
    <row r="342" spans="1:6" x14ac:dyDescent="0.35">
      <c r="A342" s="11">
        <v>362</v>
      </c>
      <c r="B342" s="5" t="s">
        <v>188</v>
      </c>
      <c r="C342" s="5" t="s">
        <v>343</v>
      </c>
      <c r="D342" s="189" t="s">
        <v>672</v>
      </c>
      <c r="E342" s="80">
        <v>723</v>
      </c>
      <c r="F342" s="201">
        <v>2.2769100000000004</v>
      </c>
    </row>
    <row r="343" spans="1:6" x14ac:dyDescent="0.35">
      <c r="A343" s="11">
        <v>363</v>
      </c>
      <c r="B343" s="5" t="s">
        <v>188</v>
      </c>
      <c r="C343" s="5" t="s">
        <v>343</v>
      </c>
      <c r="D343" s="189" t="s">
        <v>673</v>
      </c>
      <c r="E343" s="80">
        <v>702</v>
      </c>
      <c r="F343" s="201">
        <v>2.3206500000000001</v>
      </c>
    </row>
    <row r="344" spans="1:6" x14ac:dyDescent="0.35">
      <c r="A344" s="11">
        <v>364</v>
      </c>
      <c r="B344" s="5" t="s">
        <v>311</v>
      </c>
      <c r="C344" s="5" t="s">
        <v>340</v>
      </c>
      <c r="D344" s="189" t="s">
        <v>674</v>
      </c>
      <c r="E344" s="80">
        <v>549</v>
      </c>
      <c r="F344" s="201">
        <v>2.7629100000000006</v>
      </c>
    </row>
    <row r="345" spans="1:6" x14ac:dyDescent="0.35">
      <c r="A345" s="11">
        <v>365</v>
      </c>
      <c r="B345" s="5" t="s">
        <v>313</v>
      </c>
      <c r="C345" s="5" t="s">
        <v>356</v>
      </c>
      <c r="D345" s="189" t="s">
        <v>675</v>
      </c>
      <c r="E345" s="80">
        <v>351</v>
      </c>
      <c r="F345" s="201">
        <v>1.4118300000000001</v>
      </c>
    </row>
    <row r="346" spans="1:6" x14ac:dyDescent="0.35">
      <c r="A346" s="11">
        <v>366</v>
      </c>
      <c r="B346" s="5" t="s">
        <v>311</v>
      </c>
      <c r="C346" s="5" t="s">
        <v>340</v>
      </c>
      <c r="D346" s="189" t="s">
        <v>676</v>
      </c>
      <c r="E346" s="80">
        <v>300</v>
      </c>
      <c r="F346" s="201">
        <v>1.11294</v>
      </c>
    </row>
    <row r="347" spans="1:6" x14ac:dyDescent="0.35">
      <c r="A347" s="11">
        <v>367</v>
      </c>
      <c r="B347" s="5" t="s">
        <v>315</v>
      </c>
      <c r="C347" s="5" t="s">
        <v>175</v>
      </c>
      <c r="D347" s="189" t="s">
        <v>677</v>
      </c>
      <c r="E347" s="80">
        <v>309</v>
      </c>
      <c r="F347" s="201">
        <v>1.0473300000000001</v>
      </c>
    </row>
    <row r="348" spans="1:6" x14ac:dyDescent="0.35">
      <c r="A348" s="11">
        <v>368</v>
      </c>
      <c r="B348" s="5" t="s">
        <v>315</v>
      </c>
      <c r="C348" s="5" t="s">
        <v>356</v>
      </c>
      <c r="D348" s="189" t="s">
        <v>678</v>
      </c>
      <c r="E348" s="80">
        <v>141</v>
      </c>
      <c r="F348" s="201">
        <v>0.53460000000000008</v>
      </c>
    </row>
    <row r="349" spans="1:6" x14ac:dyDescent="0.35">
      <c r="A349" s="11">
        <v>369</v>
      </c>
      <c r="B349" s="5" t="s">
        <v>311</v>
      </c>
      <c r="C349" s="5" t="s">
        <v>340</v>
      </c>
      <c r="D349" s="189" t="s">
        <v>679</v>
      </c>
      <c r="E349" s="80">
        <v>234</v>
      </c>
      <c r="F349" s="201">
        <v>0.77031000000000005</v>
      </c>
    </row>
    <row r="350" spans="1:6" x14ac:dyDescent="0.35">
      <c r="A350" s="11">
        <v>370</v>
      </c>
      <c r="B350" s="5" t="s">
        <v>184</v>
      </c>
      <c r="C350" s="5" t="s">
        <v>343</v>
      </c>
      <c r="D350" s="189" t="s">
        <v>680</v>
      </c>
      <c r="E350" s="80">
        <v>195</v>
      </c>
      <c r="F350" s="201">
        <v>0.63180000000000003</v>
      </c>
    </row>
    <row r="351" spans="1:6" x14ac:dyDescent="0.35">
      <c r="A351" s="11">
        <v>371</v>
      </c>
      <c r="B351" s="5" t="s">
        <v>311</v>
      </c>
      <c r="C351" s="5" t="s">
        <v>340</v>
      </c>
      <c r="D351" s="189" t="s">
        <v>681</v>
      </c>
      <c r="E351" s="80">
        <v>231</v>
      </c>
      <c r="F351" s="201">
        <v>0.7168500000000001</v>
      </c>
    </row>
    <row r="352" spans="1:6" x14ac:dyDescent="0.35">
      <c r="A352" s="11">
        <v>372</v>
      </c>
      <c r="B352" s="5" t="s">
        <v>311</v>
      </c>
      <c r="C352" s="5" t="s">
        <v>356</v>
      </c>
      <c r="D352" s="189" t="s">
        <v>682</v>
      </c>
      <c r="E352" s="80">
        <v>162</v>
      </c>
      <c r="F352" s="201">
        <v>0.60993000000000008</v>
      </c>
    </row>
    <row r="353" spans="1:6" x14ac:dyDescent="0.35">
      <c r="A353" s="11">
        <v>373</v>
      </c>
      <c r="B353" s="5" t="s">
        <v>222</v>
      </c>
      <c r="C353" s="5" t="s">
        <v>175</v>
      </c>
      <c r="D353" s="189" t="s">
        <v>683</v>
      </c>
      <c r="E353" s="80">
        <v>237</v>
      </c>
      <c r="F353" s="201">
        <v>0.77031000000000005</v>
      </c>
    </row>
    <row r="354" spans="1:6" x14ac:dyDescent="0.35">
      <c r="A354" s="11">
        <v>374</v>
      </c>
      <c r="B354" s="5" t="s">
        <v>188</v>
      </c>
      <c r="C354" s="5" t="s">
        <v>343</v>
      </c>
      <c r="D354" s="189" t="s">
        <v>684</v>
      </c>
      <c r="E354" s="80">
        <v>69</v>
      </c>
      <c r="F354" s="201">
        <v>0.32076000000000005</v>
      </c>
    </row>
    <row r="355" spans="1:6" x14ac:dyDescent="0.35">
      <c r="A355" s="11">
        <v>375</v>
      </c>
      <c r="B355" s="5" t="s">
        <v>312</v>
      </c>
      <c r="C355" s="5" t="s">
        <v>175</v>
      </c>
      <c r="D355" s="189" t="s">
        <v>685</v>
      </c>
      <c r="E355" s="80">
        <v>354</v>
      </c>
      <c r="F355" s="201">
        <v>1.18584</v>
      </c>
    </row>
    <row r="356" spans="1:6" x14ac:dyDescent="0.35">
      <c r="A356" s="11">
        <v>376</v>
      </c>
      <c r="B356" s="5" t="s">
        <v>188</v>
      </c>
      <c r="C356" s="5" t="s">
        <v>343</v>
      </c>
      <c r="D356" s="189" t="s">
        <v>686</v>
      </c>
      <c r="E356" s="80">
        <v>51</v>
      </c>
      <c r="F356" s="201">
        <v>0.16038000000000002</v>
      </c>
    </row>
    <row r="357" spans="1:6" x14ac:dyDescent="0.35">
      <c r="A357" s="11">
        <v>377</v>
      </c>
      <c r="B357" s="5" t="s">
        <v>179</v>
      </c>
      <c r="C357" s="5" t="s">
        <v>343</v>
      </c>
      <c r="D357" s="189" t="s">
        <v>687</v>
      </c>
      <c r="E357" s="80">
        <v>120</v>
      </c>
      <c r="F357" s="201">
        <v>0.38394</v>
      </c>
    </row>
    <row r="358" spans="1:6" x14ac:dyDescent="0.35">
      <c r="A358" s="11">
        <v>378</v>
      </c>
      <c r="B358" s="5" t="s">
        <v>179</v>
      </c>
      <c r="C358" s="5" t="s">
        <v>343</v>
      </c>
      <c r="D358" s="189" t="s">
        <v>688</v>
      </c>
      <c r="E358" s="80">
        <v>87</v>
      </c>
      <c r="F358" s="201">
        <v>0.27702000000000004</v>
      </c>
    </row>
    <row r="359" spans="1:6" x14ac:dyDescent="0.35">
      <c r="A359" s="11">
        <v>379</v>
      </c>
      <c r="B359" s="5" t="s">
        <v>179</v>
      </c>
      <c r="C359" s="5" t="s">
        <v>175</v>
      </c>
      <c r="D359" s="189" t="s">
        <v>689</v>
      </c>
      <c r="E359" s="80">
        <v>93</v>
      </c>
      <c r="F359" s="201">
        <v>0.50058000000000002</v>
      </c>
    </row>
    <row r="360" spans="1:6" x14ac:dyDescent="0.35">
      <c r="A360" s="11">
        <v>380</v>
      </c>
      <c r="B360" s="5" t="s">
        <v>315</v>
      </c>
      <c r="C360" s="5" t="s">
        <v>340</v>
      </c>
      <c r="D360" s="189" t="s">
        <v>690</v>
      </c>
      <c r="E360" s="80">
        <v>168</v>
      </c>
      <c r="F360" s="201">
        <v>0.53460000000000008</v>
      </c>
    </row>
    <row r="361" spans="1:6" x14ac:dyDescent="0.35">
      <c r="A361" s="11">
        <v>381</v>
      </c>
      <c r="B361" s="5" t="s">
        <v>179</v>
      </c>
      <c r="C361" s="5" t="s">
        <v>343</v>
      </c>
      <c r="D361" s="189" t="s">
        <v>691</v>
      </c>
      <c r="E361" s="80">
        <v>207</v>
      </c>
      <c r="F361" s="201">
        <v>0.75816000000000006</v>
      </c>
    </row>
    <row r="362" spans="1:6" x14ac:dyDescent="0.35">
      <c r="A362" s="11">
        <v>382</v>
      </c>
      <c r="B362" s="5" t="s">
        <v>179</v>
      </c>
      <c r="C362" s="5" t="s">
        <v>343</v>
      </c>
      <c r="D362" s="189" t="s">
        <v>692</v>
      </c>
      <c r="E362" s="80">
        <v>111</v>
      </c>
      <c r="F362" s="201">
        <v>0.38394</v>
      </c>
    </row>
    <row r="363" spans="1:6" x14ac:dyDescent="0.35">
      <c r="A363" s="11">
        <v>383</v>
      </c>
      <c r="B363" s="5" t="s">
        <v>315</v>
      </c>
      <c r="C363" s="5" t="s">
        <v>340</v>
      </c>
      <c r="D363" s="189" t="s">
        <v>693</v>
      </c>
      <c r="E363" s="80">
        <v>309</v>
      </c>
      <c r="F363" s="201">
        <v>0.96228000000000025</v>
      </c>
    </row>
    <row r="364" spans="1:6" x14ac:dyDescent="0.35">
      <c r="A364" s="11">
        <v>384</v>
      </c>
      <c r="B364" s="5" t="s">
        <v>174</v>
      </c>
      <c r="C364" s="5" t="s">
        <v>343</v>
      </c>
      <c r="D364" s="189" t="s">
        <v>694</v>
      </c>
      <c r="E364" s="80">
        <v>318</v>
      </c>
      <c r="F364" s="201">
        <v>1.18584</v>
      </c>
    </row>
    <row r="365" spans="1:6" x14ac:dyDescent="0.35">
      <c r="A365" s="11">
        <v>385</v>
      </c>
      <c r="B365" s="5" t="s">
        <v>222</v>
      </c>
      <c r="C365" s="5" t="s">
        <v>356</v>
      </c>
      <c r="D365" s="189" t="s">
        <v>695</v>
      </c>
      <c r="E365" s="80">
        <v>549</v>
      </c>
      <c r="F365" s="201">
        <v>1.9342800000000002</v>
      </c>
    </row>
    <row r="366" spans="1:6" x14ac:dyDescent="0.35">
      <c r="A366" s="11">
        <v>386</v>
      </c>
      <c r="B366" s="5" t="s">
        <v>184</v>
      </c>
      <c r="C366" s="5" t="s">
        <v>175</v>
      </c>
      <c r="D366" s="189" t="s">
        <v>696</v>
      </c>
      <c r="E366" s="80">
        <v>363</v>
      </c>
      <c r="F366" s="201">
        <v>1.2393000000000001</v>
      </c>
    </row>
    <row r="367" spans="1:6" x14ac:dyDescent="0.35">
      <c r="A367" s="11">
        <v>387</v>
      </c>
      <c r="B367" s="5" t="s">
        <v>222</v>
      </c>
      <c r="C367" s="5" t="s">
        <v>175</v>
      </c>
      <c r="D367" s="189" t="s">
        <v>697</v>
      </c>
      <c r="E367" s="80">
        <v>105</v>
      </c>
      <c r="F367" s="201">
        <v>0.36450000000000005</v>
      </c>
    </row>
    <row r="368" spans="1:6" x14ac:dyDescent="0.35">
      <c r="A368" s="11">
        <v>388</v>
      </c>
      <c r="B368" s="5" t="s">
        <v>184</v>
      </c>
      <c r="C368" s="5" t="s">
        <v>343</v>
      </c>
      <c r="D368" s="189" t="s">
        <v>698</v>
      </c>
      <c r="E368" s="80">
        <v>195</v>
      </c>
      <c r="F368" s="201">
        <v>0.57834000000000008</v>
      </c>
    </row>
    <row r="369" spans="1:6" x14ac:dyDescent="0.35">
      <c r="A369" s="11">
        <v>389</v>
      </c>
      <c r="B369" s="5" t="s">
        <v>174</v>
      </c>
      <c r="C369" s="5" t="s">
        <v>343</v>
      </c>
      <c r="D369" s="189" t="s">
        <v>699</v>
      </c>
      <c r="E369" s="80">
        <v>417</v>
      </c>
      <c r="F369" s="201">
        <v>1.56006</v>
      </c>
    </row>
    <row r="370" spans="1:6" x14ac:dyDescent="0.35">
      <c r="A370" s="11">
        <v>390</v>
      </c>
      <c r="B370" s="5" t="s">
        <v>313</v>
      </c>
      <c r="C370" s="5" t="s">
        <v>175</v>
      </c>
      <c r="D370" s="189" t="s">
        <v>700</v>
      </c>
      <c r="E370" s="80">
        <v>93</v>
      </c>
      <c r="F370" s="201">
        <v>0.31104000000000004</v>
      </c>
    </row>
    <row r="371" spans="1:6" x14ac:dyDescent="0.35">
      <c r="A371" s="11">
        <v>391</v>
      </c>
      <c r="B371" s="5" t="s">
        <v>213</v>
      </c>
      <c r="C371" s="5" t="s">
        <v>356</v>
      </c>
      <c r="D371" s="189" t="s">
        <v>701</v>
      </c>
      <c r="E371" s="80">
        <v>108</v>
      </c>
      <c r="F371" s="201">
        <v>0.40824000000000005</v>
      </c>
    </row>
    <row r="372" spans="1:6" x14ac:dyDescent="0.35">
      <c r="A372" s="11">
        <v>392</v>
      </c>
      <c r="B372" s="5" t="s">
        <v>188</v>
      </c>
      <c r="C372" s="5" t="s">
        <v>343</v>
      </c>
      <c r="D372" s="189" t="s">
        <v>702</v>
      </c>
      <c r="E372" s="80">
        <v>153</v>
      </c>
      <c r="F372" s="201">
        <v>0.48114000000000012</v>
      </c>
    </row>
    <row r="373" spans="1:6" x14ac:dyDescent="0.35">
      <c r="A373" s="11">
        <v>393</v>
      </c>
      <c r="B373" s="5" t="s">
        <v>222</v>
      </c>
      <c r="C373" s="5" t="s">
        <v>175</v>
      </c>
      <c r="D373" s="189" t="s">
        <v>703</v>
      </c>
      <c r="E373" s="80">
        <v>282</v>
      </c>
      <c r="F373" s="201">
        <v>0.89910000000000012</v>
      </c>
    </row>
    <row r="374" spans="1:6" x14ac:dyDescent="0.35">
      <c r="A374" s="11">
        <v>394</v>
      </c>
      <c r="B374" s="5" t="s">
        <v>174</v>
      </c>
      <c r="C374" s="5" t="s">
        <v>343</v>
      </c>
      <c r="D374" s="189" t="s">
        <v>704</v>
      </c>
      <c r="E374" s="80">
        <v>141</v>
      </c>
      <c r="F374" s="201">
        <v>0.48114000000000012</v>
      </c>
    </row>
    <row r="375" spans="1:6" x14ac:dyDescent="0.35">
      <c r="A375" s="11">
        <v>395</v>
      </c>
      <c r="B375" s="5" t="s">
        <v>184</v>
      </c>
      <c r="C375" s="5" t="s">
        <v>175</v>
      </c>
      <c r="D375" s="189" t="s">
        <v>705</v>
      </c>
      <c r="E375" s="80">
        <v>288</v>
      </c>
      <c r="F375" s="201">
        <v>0.96228000000000025</v>
      </c>
    </row>
    <row r="376" spans="1:6" x14ac:dyDescent="0.35">
      <c r="A376" s="11">
        <v>396</v>
      </c>
      <c r="B376" s="5" t="s">
        <v>222</v>
      </c>
      <c r="C376" s="5" t="s">
        <v>175</v>
      </c>
      <c r="D376" s="189" t="s">
        <v>706</v>
      </c>
      <c r="E376" s="80">
        <v>426</v>
      </c>
      <c r="F376" s="201">
        <v>1.3146300000000002</v>
      </c>
    </row>
    <row r="377" spans="1:6" x14ac:dyDescent="0.35">
      <c r="A377" s="11">
        <v>397</v>
      </c>
      <c r="B377" s="5" t="s">
        <v>190</v>
      </c>
      <c r="C377" s="5" t="s">
        <v>343</v>
      </c>
      <c r="D377" s="189" t="s">
        <v>707</v>
      </c>
      <c r="E377" s="80">
        <v>246</v>
      </c>
      <c r="F377" s="201">
        <v>0.84563999999999995</v>
      </c>
    </row>
    <row r="378" spans="1:6" x14ac:dyDescent="0.35">
      <c r="A378" s="11">
        <v>398</v>
      </c>
      <c r="B378" s="5" t="s">
        <v>184</v>
      </c>
      <c r="C378" s="5" t="s">
        <v>343</v>
      </c>
      <c r="D378" s="189" t="s">
        <v>708</v>
      </c>
      <c r="E378" s="80">
        <v>69</v>
      </c>
      <c r="F378" s="201">
        <v>0.22356000000000001</v>
      </c>
    </row>
    <row r="379" spans="1:6" x14ac:dyDescent="0.35">
      <c r="A379" s="11">
        <v>399</v>
      </c>
      <c r="B379" s="5" t="s">
        <v>174</v>
      </c>
      <c r="C379" s="5" t="s">
        <v>343</v>
      </c>
      <c r="D379" s="189" t="s">
        <v>709</v>
      </c>
      <c r="E379" s="80">
        <v>216</v>
      </c>
      <c r="F379" s="201">
        <v>0.78003</v>
      </c>
    </row>
    <row r="380" spans="1:6" x14ac:dyDescent="0.35">
      <c r="A380" s="11">
        <v>401</v>
      </c>
      <c r="B380" s="5" t="s">
        <v>179</v>
      </c>
      <c r="C380" s="5" t="s">
        <v>343</v>
      </c>
      <c r="D380" s="189" t="s">
        <v>711</v>
      </c>
      <c r="E380" s="80">
        <v>591</v>
      </c>
      <c r="F380" s="201">
        <v>1.9148400000000003</v>
      </c>
    </row>
    <row r="381" spans="1:6" x14ac:dyDescent="0.35">
      <c r="A381" s="11">
        <v>402</v>
      </c>
      <c r="B381" s="5" t="s">
        <v>188</v>
      </c>
      <c r="C381" s="5" t="s">
        <v>175</v>
      </c>
      <c r="D381" s="189" t="s">
        <v>189</v>
      </c>
      <c r="E381" s="80">
        <v>1020</v>
      </c>
      <c r="F381" s="201">
        <v>3.42144</v>
      </c>
    </row>
    <row r="382" spans="1:6" x14ac:dyDescent="0.35">
      <c r="A382" s="11">
        <v>403</v>
      </c>
      <c r="B382" s="5" t="s">
        <v>188</v>
      </c>
      <c r="C382" s="5" t="s">
        <v>343</v>
      </c>
      <c r="D382" s="189" t="s">
        <v>712</v>
      </c>
      <c r="E382" s="80">
        <v>759</v>
      </c>
      <c r="F382" s="201">
        <v>2.6511300000000002</v>
      </c>
    </row>
    <row r="383" spans="1:6" x14ac:dyDescent="0.35">
      <c r="A383" s="11">
        <v>404</v>
      </c>
      <c r="B383" s="5" t="s">
        <v>174</v>
      </c>
      <c r="C383" s="5" t="s">
        <v>175</v>
      </c>
      <c r="D383" s="189" t="s">
        <v>713</v>
      </c>
      <c r="E383" s="80">
        <v>1464</v>
      </c>
      <c r="F383" s="201">
        <v>4.9717799999999999</v>
      </c>
    </row>
    <row r="384" spans="1:6" x14ac:dyDescent="0.35">
      <c r="A384" s="11">
        <v>405</v>
      </c>
      <c r="B384" s="5" t="s">
        <v>174</v>
      </c>
      <c r="C384" s="5" t="s">
        <v>343</v>
      </c>
      <c r="D384" s="189" t="s">
        <v>714</v>
      </c>
      <c r="E384" s="80">
        <v>711</v>
      </c>
      <c r="F384" s="201">
        <v>2.4275700000000002</v>
      </c>
    </row>
    <row r="385" spans="1:6" x14ac:dyDescent="0.35">
      <c r="A385" s="11">
        <v>406</v>
      </c>
      <c r="B385" s="5" t="s">
        <v>179</v>
      </c>
      <c r="C385" s="5" t="s">
        <v>175</v>
      </c>
      <c r="D385" s="189" t="s">
        <v>715</v>
      </c>
      <c r="E385" s="80">
        <v>882</v>
      </c>
      <c r="F385" s="201">
        <v>3.0472200000000003</v>
      </c>
    </row>
    <row r="386" spans="1:6" x14ac:dyDescent="0.35">
      <c r="A386" s="11">
        <v>407</v>
      </c>
      <c r="B386" s="5" t="s">
        <v>188</v>
      </c>
      <c r="C386" s="5" t="s">
        <v>343</v>
      </c>
      <c r="D386" s="189" t="s">
        <v>716</v>
      </c>
      <c r="E386" s="80">
        <v>480</v>
      </c>
      <c r="F386" s="201">
        <v>1.6038000000000003</v>
      </c>
    </row>
    <row r="387" spans="1:6" x14ac:dyDescent="0.35">
      <c r="A387" s="11">
        <v>409</v>
      </c>
      <c r="B387" s="5" t="s">
        <v>184</v>
      </c>
      <c r="C387" s="5" t="s">
        <v>343</v>
      </c>
      <c r="D387" s="189" t="s">
        <v>718</v>
      </c>
      <c r="E387" s="80">
        <v>405</v>
      </c>
      <c r="F387" s="201">
        <v>1.2830400000000002</v>
      </c>
    </row>
    <row r="388" spans="1:6" x14ac:dyDescent="0.35">
      <c r="A388" s="11">
        <v>410</v>
      </c>
      <c r="B388" s="5" t="s">
        <v>188</v>
      </c>
      <c r="C388" s="5" t="s">
        <v>343</v>
      </c>
      <c r="D388" s="189" t="s">
        <v>719</v>
      </c>
      <c r="E388" s="80">
        <v>1614</v>
      </c>
      <c r="F388" s="201">
        <v>5.66676</v>
      </c>
    </row>
    <row r="389" spans="1:6" x14ac:dyDescent="0.35">
      <c r="A389" s="11">
        <v>411</v>
      </c>
      <c r="B389" s="5" t="s">
        <v>190</v>
      </c>
      <c r="C389" s="5" t="s">
        <v>175</v>
      </c>
      <c r="D389" s="189" t="s">
        <v>196</v>
      </c>
      <c r="E389" s="80">
        <v>807</v>
      </c>
      <c r="F389" s="201">
        <v>2.5442100000000001</v>
      </c>
    </row>
    <row r="390" spans="1:6" x14ac:dyDescent="0.35">
      <c r="A390" s="11">
        <v>412</v>
      </c>
      <c r="B390" s="5" t="s">
        <v>174</v>
      </c>
      <c r="C390" s="5" t="s">
        <v>343</v>
      </c>
      <c r="D390" s="189" t="s">
        <v>720</v>
      </c>
      <c r="E390" s="80">
        <v>1314</v>
      </c>
      <c r="F390" s="201">
        <v>4.3205400000000003</v>
      </c>
    </row>
    <row r="391" spans="1:6" x14ac:dyDescent="0.35">
      <c r="A391" s="11">
        <v>413</v>
      </c>
      <c r="B391" s="5" t="s">
        <v>184</v>
      </c>
      <c r="C391" s="5" t="s">
        <v>175</v>
      </c>
      <c r="D391" s="189" t="s">
        <v>721</v>
      </c>
      <c r="E391" s="80">
        <v>1032</v>
      </c>
      <c r="F391" s="201">
        <v>3.3242400000000005</v>
      </c>
    </row>
    <row r="392" spans="1:6" x14ac:dyDescent="0.35">
      <c r="A392" s="11">
        <v>414</v>
      </c>
      <c r="B392" s="5" t="s">
        <v>184</v>
      </c>
      <c r="C392" s="5" t="s">
        <v>343</v>
      </c>
      <c r="D392" s="189" t="s">
        <v>722</v>
      </c>
      <c r="E392" s="80">
        <v>360</v>
      </c>
      <c r="F392" s="201">
        <v>1.2830400000000002</v>
      </c>
    </row>
    <row r="393" spans="1:6" x14ac:dyDescent="0.35">
      <c r="A393" s="11">
        <v>415</v>
      </c>
      <c r="B393" s="5" t="s">
        <v>174</v>
      </c>
      <c r="C393" s="5" t="s">
        <v>343</v>
      </c>
      <c r="D393" s="189" t="s">
        <v>723</v>
      </c>
      <c r="E393" s="80">
        <v>1245</v>
      </c>
      <c r="F393" s="201">
        <v>4.0726800000000001</v>
      </c>
    </row>
    <row r="394" spans="1:6" x14ac:dyDescent="0.35">
      <c r="A394" s="11">
        <v>416</v>
      </c>
      <c r="B394" s="5" t="s">
        <v>174</v>
      </c>
      <c r="C394" s="5" t="s">
        <v>175</v>
      </c>
      <c r="D394" s="189" t="s">
        <v>724</v>
      </c>
      <c r="E394" s="80">
        <v>1812</v>
      </c>
      <c r="F394" s="201">
        <v>5.9972400000000006</v>
      </c>
    </row>
    <row r="395" spans="1:6" x14ac:dyDescent="0.35">
      <c r="A395" s="11">
        <v>417</v>
      </c>
      <c r="B395" s="5" t="s">
        <v>181</v>
      </c>
      <c r="C395" s="5" t="s">
        <v>175</v>
      </c>
      <c r="D395" s="189" t="s">
        <v>725</v>
      </c>
      <c r="E395" s="80">
        <v>414</v>
      </c>
      <c r="F395" s="201">
        <v>1.4215500000000001</v>
      </c>
    </row>
    <row r="396" spans="1:6" x14ac:dyDescent="0.35">
      <c r="A396" s="11">
        <v>418</v>
      </c>
      <c r="B396" s="5" t="s">
        <v>179</v>
      </c>
      <c r="C396" s="5" t="s">
        <v>343</v>
      </c>
      <c r="D396" s="189" t="s">
        <v>726</v>
      </c>
      <c r="E396" s="80">
        <v>675</v>
      </c>
      <c r="F396" s="201">
        <v>2.1602700000000001</v>
      </c>
    </row>
    <row r="397" spans="1:6" x14ac:dyDescent="0.35">
      <c r="A397" s="11">
        <v>419</v>
      </c>
      <c r="B397" s="5" t="s">
        <v>174</v>
      </c>
      <c r="C397" s="5" t="s">
        <v>175</v>
      </c>
      <c r="D397" s="189" t="s">
        <v>727</v>
      </c>
      <c r="E397" s="80">
        <v>1197</v>
      </c>
      <c r="F397" s="201">
        <v>4.0095000000000001</v>
      </c>
    </row>
    <row r="398" spans="1:6" x14ac:dyDescent="0.35">
      <c r="A398" s="11">
        <v>420</v>
      </c>
      <c r="B398" s="5" t="s">
        <v>188</v>
      </c>
      <c r="C398" s="5" t="s">
        <v>343</v>
      </c>
      <c r="D398" s="189" t="s">
        <v>728</v>
      </c>
      <c r="E398" s="80">
        <v>420</v>
      </c>
      <c r="F398" s="201">
        <v>1.1979900000000001</v>
      </c>
    </row>
    <row r="399" spans="1:6" x14ac:dyDescent="0.35">
      <c r="A399" s="11">
        <v>421</v>
      </c>
      <c r="B399" s="5" t="s">
        <v>174</v>
      </c>
      <c r="C399" s="5" t="s">
        <v>343</v>
      </c>
      <c r="D399" s="189" t="s">
        <v>729</v>
      </c>
      <c r="E399" s="80">
        <v>1020</v>
      </c>
      <c r="F399" s="201">
        <v>3.3995700000000006</v>
      </c>
    </row>
    <row r="400" spans="1:6" x14ac:dyDescent="0.35">
      <c r="A400" s="11">
        <v>422</v>
      </c>
      <c r="B400" s="5" t="s">
        <v>174</v>
      </c>
      <c r="C400" s="5" t="s">
        <v>343</v>
      </c>
      <c r="D400" s="189" t="s">
        <v>730</v>
      </c>
      <c r="E400" s="80">
        <v>1113</v>
      </c>
      <c r="F400" s="201">
        <v>3.5283600000000002</v>
      </c>
    </row>
    <row r="401" spans="1:6" x14ac:dyDescent="0.35">
      <c r="A401" s="11">
        <v>423</v>
      </c>
      <c r="B401" s="5" t="s">
        <v>316</v>
      </c>
      <c r="C401" s="5" t="s">
        <v>356</v>
      </c>
      <c r="D401" s="189" t="s">
        <v>731</v>
      </c>
      <c r="E401" s="80">
        <v>453</v>
      </c>
      <c r="F401" s="201">
        <v>5.4407699999999997</v>
      </c>
    </row>
    <row r="402" spans="1:6" x14ac:dyDescent="0.35">
      <c r="A402" s="11">
        <v>424</v>
      </c>
      <c r="B402" s="5" t="s">
        <v>190</v>
      </c>
      <c r="C402" s="5" t="s">
        <v>356</v>
      </c>
      <c r="D402" s="189" t="s">
        <v>732</v>
      </c>
      <c r="E402" s="80">
        <v>1491</v>
      </c>
      <c r="F402" s="201">
        <v>5.1321600000000007</v>
      </c>
    </row>
    <row r="403" spans="1:6" x14ac:dyDescent="0.35">
      <c r="A403" s="11">
        <v>425</v>
      </c>
      <c r="B403" s="5" t="s">
        <v>184</v>
      </c>
      <c r="C403" s="5" t="s">
        <v>343</v>
      </c>
      <c r="D403" s="189" t="s">
        <v>733</v>
      </c>
      <c r="E403" s="80">
        <v>450</v>
      </c>
      <c r="F403" s="201">
        <v>1.4531400000000001</v>
      </c>
    </row>
    <row r="404" spans="1:6" x14ac:dyDescent="0.35">
      <c r="A404" s="11">
        <v>426</v>
      </c>
      <c r="B404" s="5" t="s">
        <v>188</v>
      </c>
      <c r="C404" s="5" t="s">
        <v>343</v>
      </c>
      <c r="D404" s="189" t="s">
        <v>734</v>
      </c>
      <c r="E404" s="80">
        <v>177</v>
      </c>
      <c r="F404" s="201">
        <v>0.63180000000000003</v>
      </c>
    </row>
    <row r="405" spans="1:6" x14ac:dyDescent="0.35">
      <c r="A405" s="11">
        <v>427</v>
      </c>
      <c r="B405" s="5" t="s">
        <v>316</v>
      </c>
      <c r="C405" s="5" t="s">
        <v>340</v>
      </c>
      <c r="D405" s="189" t="s">
        <v>735</v>
      </c>
      <c r="E405" s="80">
        <v>858</v>
      </c>
      <c r="F405" s="201">
        <v>3.1444200000000002</v>
      </c>
    </row>
    <row r="406" spans="1:6" x14ac:dyDescent="0.35">
      <c r="A406" s="11">
        <v>428</v>
      </c>
      <c r="B406" s="5" t="s">
        <v>314</v>
      </c>
      <c r="C406" s="5" t="s">
        <v>356</v>
      </c>
      <c r="D406" s="189" t="s">
        <v>736</v>
      </c>
      <c r="E406" s="80">
        <v>615</v>
      </c>
      <c r="F406" s="201">
        <v>3.5964000000000005</v>
      </c>
    </row>
    <row r="407" spans="1:6" x14ac:dyDescent="0.35">
      <c r="A407" s="11">
        <v>429</v>
      </c>
      <c r="B407" s="5" t="s">
        <v>314</v>
      </c>
      <c r="C407" s="5" t="s">
        <v>356</v>
      </c>
      <c r="D407" s="189" t="s">
        <v>737</v>
      </c>
      <c r="E407" s="80">
        <v>222</v>
      </c>
      <c r="F407" s="201">
        <v>0.68525999999999998</v>
      </c>
    </row>
    <row r="408" spans="1:6" x14ac:dyDescent="0.35">
      <c r="A408" s="11">
        <v>430</v>
      </c>
      <c r="B408" s="5" t="s">
        <v>213</v>
      </c>
      <c r="C408" s="5" t="s">
        <v>175</v>
      </c>
      <c r="D408" s="189" t="s">
        <v>738</v>
      </c>
      <c r="E408" s="80">
        <v>363</v>
      </c>
      <c r="F408" s="201">
        <v>1.12266</v>
      </c>
    </row>
    <row r="409" spans="1:6" x14ac:dyDescent="0.35">
      <c r="A409" s="11">
        <v>431</v>
      </c>
      <c r="B409" s="5" t="s">
        <v>314</v>
      </c>
      <c r="C409" s="5" t="s">
        <v>356</v>
      </c>
      <c r="D409" s="189" t="s">
        <v>739</v>
      </c>
      <c r="E409" s="80">
        <v>240</v>
      </c>
      <c r="F409" s="201">
        <v>0.82377000000000011</v>
      </c>
    </row>
    <row r="410" spans="1:6" x14ac:dyDescent="0.35">
      <c r="A410" s="11">
        <v>432</v>
      </c>
      <c r="B410" s="5" t="s">
        <v>179</v>
      </c>
      <c r="C410" s="5" t="s">
        <v>356</v>
      </c>
      <c r="D410" s="189" t="s">
        <v>740</v>
      </c>
      <c r="E410" s="80">
        <v>474</v>
      </c>
      <c r="F410" s="201">
        <v>1.48716</v>
      </c>
    </row>
    <row r="411" spans="1:6" x14ac:dyDescent="0.35">
      <c r="A411" s="11">
        <v>433</v>
      </c>
      <c r="B411" s="5" t="s">
        <v>316</v>
      </c>
      <c r="C411" s="5" t="s">
        <v>356</v>
      </c>
      <c r="D411" s="189" t="s">
        <v>741</v>
      </c>
      <c r="E411" s="80">
        <v>546</v>
      </c>
      <c r="F411" s="201">
        <v>1.8395100000000002</v>
      </c>
    </row>
    <row r="412" spans="1:6" x14ac:dyDescent="0.35">
      <c r="A412" s="11">
        <v>434</v>
      </c>
      <c r="B412" s="5" t="s">
        <v>315</v>
      </c>
      <c r="C412" s="5" t="s">
        <v>340</v>
      </c>
      <c r="D412" s="189" t="s">
        <v>742</v>
      </c>
      <c r="E412" s="80">
        <v>975</v>
      </c>
      <c r="F412" s="201">
        <v>7.0129800000000015</v>
      </c>
    </row>
    <row r="413" spans="1:6" x14ac:dyDescent="0.35">
      <c r="A413" s="11">
        <v>435</v>
      </c>
      <c r="B413" s="5" t="s">
        <v>315</v>
      </c>
      <c r="C413" s="5" t="s">
        <v>356</v>
      </c>
      <c r="D413" s="189" t="s">
        <v>743</v>
      </c>
      <c r="E413" s="80">
        <v>693</v>
      </c>
      <c r="F413" s="201">
        <v>2.4154200000000001</v>
      </c>
    </row>
    <row r="414" spans="1:6" x14ac:dyDescent="0.35">
      <c r="A414" s="11">
        <v>436</v>
      </c>
      <c r="B414" s="5" t="s">
        <v>315</v>
      </c>
      <c r="C414" s="5" t="s">
        <v>340</v>
      </c>
      <c r="D414" s="189" t="s">
        <v>744</v>
      </c>
      <c r="E414" s="80">
        <v>864</v>
      </c>
      <c r="F414" s="201">
        <v>3.0472200000000003</v>
      </c>
    </row>
    <row r="415" spans="1:6" x14ac:dyDescent="0.35">
      <c r="A415" s="11">
        <v>437</v>
      </c>
      <c r="B415" s="5" t="s">
        <v>313</v>
      </c>
      <c r="C415" s="5" t="s">
        <v>340</v>
      </c>
      <c r="D415" s="189" t="s">
        <v>745</v>
      </c>
      <c r="E415" s="80">
        <v>633</v>
      </c>
      <c r="F415" s="201">
        <v>2.0752199999999998</v>
      </c>
    </row>
    <row r="416" spans="1:6" x14ac:dyDescent="0.35">
      <c r="A416" s="11">
        <v>438</v>
      </c>
      <c r="B416" s="5" t="s">
        <v>315</v>
      </c>
      <c r="C416" s="5" t="s">
        <v>340</v>
      </c>
      <c r="D416" s="189" t="s">
        <v>746</v>
      </c>
      <c r="E416" s="80">
        <v>1908</v>
      </c>
      <c r="F416" s="201">
        <v>6.5002499999999994</v>
      </c>
    </row>
    <row r="417" spans="1:6" x14ac:dyDescent="0.35">
      <c r="A417" s="11">
        <v>439</v>
      </c>
      <c r="B417" s="5" t="s">
        <v>315</v>
      </c>
      <c r="C417" s="5" t="s">
        <v>340</v>
      </c>
      <c r="D417" s="189" t="s">
        <v>747</v>
      </c>
      <c r="E417" s="80">
        <v>918</v>
      </c>
      <c r="F417" s="201">
        <v>3.18573</v>
      </c>
    </row>
    <row r="418" spans="1:6" x14ac:dyDescent="0.35">
      <c r="A418" s="11">
        <v>440</v>
      </c>
      <c r="B418" s="5" t="s">
        <v>190</v>
      </c>
      <c r="C418" s="5" t="s">
        <v>175</v>
      </c>
      <c r="D418" s="189" t="s">
        <v>212</v>
      </c>
      <c r="E418" s="80">
        <v>672</v>
      </c>
      <c r="F418" s="201">
        <v>2.4275700000000002</v>
      </c>
    </row>
    <row r="419" spans="1:6" x14ac:dyDescent="0.35">
      <c r="A419" s="11">
        <v>441</v>
      </c>
      <c r="B419" s="5" t="s">
        <v>213</v>
      </c>
      <c r="C419" s="5" t="s">
        <v>356</v>
      </c>
      <c r="D419" s="189" t="s">
        <v>748</v>
      </c>
      <c r="E419" s="80">
        <v>315</v>
      </c>
      <c r="F419" s="201">
        <v>1.0060200000000001</v>
      </c>
    </row>
    <row r="420" spans="1:6" x14ac:dyDescent="0.35">
      <c r="A420" s="11">
        <v>442</v>
      </c>
      <c r="B420" s="5" t="s">
        <v>188</v>
      </c>
      <c r="C420" s="5" t="s">
        <v>175</v>
      </c>
      <c r="D420" s="189" t="s">
        <v>225</v>
      </c>
      <c r="E420" s="80">
        <v>453</v>
      </c>
      <c r="F420" s="201">
        <v>1.6353900000000001</v>
      </c>
    </row>
    <row r="421" spans="1:6" x14ac:dyDescent="0.35">
      <c r="A421" s="11">
        <v>443</v>
      </c>
      <c r="B421" s="5" t="s">
        <v>314</v>
      </c>
      <c r="C421" s="5" t="s">
        <v>356</v>
      </c>
      <c r="D421" s="189" t="s">
        <v>749</v>
      </c>
      <c r="E421" s="80">
        <v>156</v>
      </c>
      <c r="F421" s="201">
        <v>0.62694000000000005</v>
      </c>
    </row>
    <row r="422" spans="1:6" x14ac:dyDescent="0.35">
      <c r="A422" s="11">
        <v>444</v>
      </c>
      <c r="B422" s="5" t="s">
        <v>190</v>
      </c>
      <c r="C422" s="5" t="s">
        <v>175</v>
      </c>
      <c r="D422" s="189" t="s">
        <v>750</v>
      </c>
      <c r="E422" s="80">
        <v>624</v>
      </c>
      <c r="F422" s="201">
        <v>2.1165300000000005</v>
      </c>
    </row>
    <row r="423" spans="1:6" x14ac:dyDescent="0.35">
      <c r="A423" s="11">
        <v>445</v>
      </c>
      <c r="B423" s="5" t="s">
        <v>222</v>
      </c>
      <c r="C423" s="5" t="s">
        <v>175</v>
      </c>
      <c r="D423" s="189" t="s">
        <v>751</v>
      </c>
      <c r="E423" s="80">
        <v>216</v>
      </c>
      <c r="F423" s="201">
        <v>0.69497999999999993</v>
      </c>
    </row>
    <row r="424" spans="1:6" x14ac:dyDescent="0.35">
      <c r="A424" s="11">
        <v>446</v>
      </c>
      <c r="B424" s="5" t="s">
        <v>179</v>
      </c>
      <c r="C424" s="5" t="s">
        <v>343</v>
      </c>
      <c r="D424" s="189" t="s">
        <v>752</v>
      </c>
      <c r="E424" s="80">
        <v>144</v>
      </c>
      <c r="F424" s="201">
        <v>0.43740000000000007</v>
      </c>
    </row>
    <row r="425" spans="1:6" x14ac:dyDescent="0.35">
      <c r="A425" s="11">
        <v>447</v>
      </c>
      <c r="B425" s="5" t="s">
        <v>190</v>
      </c>
      <c r="C425" s="5" t="s">
        <v>175</v>
      </c>
      <c r="D425" s="189" t="s">
        <v>753</v>
      </c>
      <c r="E425" s="80">
        <v>504</v>
      </c>
      <c r="F425" s="201">
        <v>1.6038000000000003</v>
      </c>
    </row>
    <row r="426" spans="1:6" x14ac:dyDescent="0.35">
      <c r="A426" s="11">
        <v>448</v>
      </c>
      <c r="B426" s="5" t="s">
        <v>222</v>
      </c>
      <c r="C426" s="5" t="s">
        <v>175</v>
      </c>
      <c r="D426" s="189" t="s">
        <v>754</v>
      </c>
      <c r="E426" s="80">
        <v>243</v>
      </c>
      <c r="F426" s="201">
        <v>0.91854000000000002</v>
      </c>
    </row>
    <row r="427" spans="1:6" x14ac:dyDescent="0.35">
      <c r="A427" s="11">
        <v>449</v>
      </c>
      <c r="B427" s="5" t="s">
        <v>222</v>
      </c>
      <c r="C427" s="5" t="s">
        <v>343</v>
      </c>
      <c r="D427" s="189" t="s">
        <v>755</v>
      </c>
      <c r="E427" s="80">
        <v>150</v>
      </c>
      <c r="F427" s="201">
        <v>0.54432000000000003</v>
      </c>
    </row>
    <row r="428" spans="1:6" x14ac:dyDescent="0.35">
      <c r="A428" s="11">
        <v>451</v>
      </c>
      <c r="B428" s="5" t="s">
        <v>179</v>
      </c>
      <c r="C428" s="5" t="s">
        <v>175</v>
      </c>
      <c r="D428" s="189" t="s">
        <v>757</v>
      </c>
      <c r="E428" s="80">
        <v>501</v>
      </c>
      <c r="F428" s="201">
        <v>2.4008400000000001</v>
      </c>
    </row>
    <row r="429" spans="1:6" x14ac:dyDescent="0.35">
      <c r="A429" s="11">
        <v>452</v>
      </c>
      <c r="B429" s="5" t="s">
        <v>313</v>
      </c>
      <c r="C429" s="5" t="s">
        <v>340</v>
      </c>
      <c r="D429" s="189" t="s">
        <v>758</v>
      </c>
      <c r="E429" s="80">
        <v>615</v>
      </c>
      <c r="F429" s="201">
        <v>3.7810800000000007</v>
      </c>
    </row>
    <row r="430" spans="1:6" x14ac:dyDescent="0.35">
      <c r="A430" s="11">
        <v>453</v>
      </c>
      <c r="B430" s="5" t="s">
        <v>313</v>
      </c>
      <c r="C430" s="5" t="s">
        <v>340</v>
      </c>
      <c r="D430" s="189" t="s">
        <v>759</v>
      </c>
      <c r="E430" s="80">
        <v>384</v>
      </c>
      <c r="F430" s="201">
        <v>1.6232400000000002</v>
      </c>
    </row>
    <row r="431" spans="1:6" x14ac:dyDescent="0.35">
      <c r="A431" s="11">
        <v>454</v>
      </c>
      <c r="B431" s="5" t="s">
        <v>314</v>
      </c>
      <c r="C431" s="5" t="s">
        <v>340</v>
      </c>
      <c r="D431" s="189" t="s">
        <v>760</v>
      </c>
      <c r="E431" s="80">
        <v>249</v>
      </c>
      <c r="F431" s="201">
        <v>0.85536000000000001</v>
      </c>
    </row>
    <row r="432" spans="1:6" x14ac:dyDescent="0.35">
      <c r="A432" s="11">
        <v>455</v>
      </c>
      <c r="B432" s="5" t="s">
        <v>222</v>
      </c>
      <c r="C432" s="5" t="s">
        <v>175</v>
      </c>
      <c r="D432" s="189" t="s">
        <v>236</v>
      </c>
      <c r="E432" s="80">
        <v>330</v>
      </c>
      <c r="F432" s="201">
        <v>0.89910000000000012</v>
      </c>
    </row>
    <row r="433" spans="1:6" x14ac:dyDescent="0.35">
      <c r="A433" s="11">
        <v>456</v>
      </c>
      <c r="B433" s="5" t="s">
        <v>190</v>
      </c>
      <c r="C433" s="5" t="s">
        <v>343</v>
      </c>
      <c r="D433" s="189" t="s">
        <v>761</v>
      </c>
      <c r="E433" s="80">
        <v>273</v>
      </c>
      <c r="F433" s="201">
        <v>2.15055</v>
      </c>
    </row>
    <row r="434" spans="1:6" x14ac:dyDescent="0.35">
      <c r="A434" s="11">
        <v>457</v>
      </c>
      <c r="B434" s="5" t="s">
        <v>174</v>
      </c>
      <c r="C434" s="5" t="s">
        <v>356</v>
      </c>
      <c r="D434" s="189" t="s">
        <v>762</v>
      </c>
      <c r="E434" s="80">
        <v>729</v>
      </c>
      <c r="F434" s="201">
        <v>2.6730000000000005</v>
      </c>
    </row>
    <row r="435" spans="1:6" x14ac:dyDescent="0.35">
      <c r="A435" s="11">
        <v>458</v>
      </c>
      <c r="B435" s="5" t="s">
        <v>188</v>
      </c>
      <c r="C435" s="5" t="s">
        <v>343</v>
      </c>
      <c r="D435" s="189" t="s">
        <v>763</v>
      </c>
      <c r="E435" s="80">
        <v>48</v>
      </c>
      <c r="F435" s="201">
        <v>0.15066000000000002</v>
      </c>
    </row>
    <row r="436" spans="1:6" x14ac:dyDescent="0.35">
      <c r="A436" s="11">
        <v>459</v>
      </c>
      <c r="B436" s="5" t="s">
        <v>311</v>
      </c>
      <c r="C436" s="5" t="s">
        <v>340</v>
      </c>
      <c r="D436" s="189" t="s">
        <v>764</v>
      </c>
      <c r="E436" s="80">
        <v>288</v>
      </c>
      <c r="F436" s="201">
        <v>1.02546</v>
      </c>
    </row>
    <row r="437" spans="1:6" x14ac:dyDescent="0.35">
      <c r="A437" s="11">
        <v>460</v>
      </c>
      <c r="B437" s="5" t="s">
        <v>315</v>
      </c>
      <c r="C437" s="5" t="s">
        <v>356</v>
      </c>
      <c r="D437" s="189" t="s">
        <v>765</v>
      </c>
      <c r="E437" s="80">
        <v>294</v>
      </c>
      <c r="F437" s="201">
        <v>0.95256000000000007</v>
      </c>
    </row>
    <row r="438" spans="1:6" x14ac:dyDescent="0.35">
      <c r="A438" s="11">
        <v>461</v>
      </c>
      <c r="B438" s="5" t="s">
        <v>190</v>
      </c>
      <c r="C438" s="5" t="s">
        <v>175</v>
      </c>
      <c r="D438" s="189" t="s">
        <v>766</v>
      </c>
      <c r="E438" s="80">
        <v>1017</v>
      </c>
      <c r="F438" s="201">
        <v>3.5064900000000008</v>
      </c>
    </row>
    <row r="439" spans="1:6" x14ac:dyDescent="0.35">
      <c r="A439" s="11">
        <v>462</v>
      </c>
      <c r="B439" s="5" t="s">
        <v>213</v>
      </c>
      <c r="C439" s="5" t="s">
        <v>340</v>
      </c>
      <c r="D439" s="189" t="s">
        <v>767</v>
      </c>
      <c r="E439" s="80">
        <v>453</v>
      </c>
      <c r="F439" s="201">
        <v>7.3458900000000016</v>
      </c>
    </row>
    <row r="440" spans="1:6" x14ac:dyDescent="0.35">
      <c r="A440" s="11">
        <v>463</v>
      </c>
      <c r="B440" s="5" t="s">
        <v>213</v>
      </c>
      <c r="C440" s="5" t="s">
        <v>340</v>
      </c>
      <c r="D440" s="189" t="s">
        <v>768</v>
      </c>
      <c r="E440" s="80">
        <v>339</v>
      </c>
      <c r="F440" s="201">
        <v>7.6545000000000005</v>
      </c>
    </row>
    <row r="441" spans="1:6" x14ac:dyDescent="0.35">
      <c r="A441" s="11">
        <v>464</v>
      </c>
      <c r="B441" s="5" t="s">
        <v>213</v>
      </c>
      <c r="C441" s="5" t="s">
        <v>340</v>
      </c>
      <c r="D441" s="189" t="s">
        <v>769</v>
      </c>
      <c r="E441" s="80">
        <v>891</v>
      </c>
      <c r="F441" s="201">
        <v>6.3738900000000021</v>
      </c>
    </row>
    <row r="442" spans="1:6" x14ac:dyDescent="0.35">
      <c r="A442" s="11">
        <v>465</v>
      </c>
      <c r="B442" s="5" t="s">
        <v>179</v>
      </c>
      <c r="C442" s="5" t="s">
        <v>343</v>
      </c>
      <c r="D442" s="189" t="s">
        <v>770</v>
      </c>
      <c r="E442" s="80">
        <v>540</v>
      </c>
      <c r="F442" s="201">
        <v>1.6791300000000002</v>
      </c>
    </row>
    <row r="443" spans="1:6" x14ac:dyDescent="0.35">
      <c r="A443" s="11">
        <v>466</v>
      </c>
      <c r="B443" s="5" t="s">
        <v>190</v>
      </c>
      <c r="C443" s="5" t="s">
        <v>356</v>
      </c>
      <c r="D443" s="189" t="s">
        <v>771</v>
      </c>
      <c r="E443" s="80">
        <v>1116</v>
      </c>
      <c r="F443" s="201">
        <v>3.7859400000000005</v>
      </c>
    </row>
    <row r="444" spans="1:6" x14ac:dyDescent="0.35">
      <c r="A444" s="11">
        <v>467</v>
      </c>
      <c r="B444" s="5" t="s">
        <v>179</v>
      </c>
      <c r="C444" s="5" t="s">
        <v>175</v>
      </c>
      <c r="D444" s="189" t="s">
        <v>772</v>
      </c>
      <c r="E444" s="80">
        <v>447</v>
      </c>
      <c r="F444" s="201">
        <v>1.48716</v>
      </c>
    </row>
    <row r="445" spans="1:6" x14ac:dyDescent="0.35">
      <c r="A445" s="11">
        <v>468</v>
      </c>
      <c r="B445" s="5" t="s">
        <v>184</v>
      </c>
      <c r="C445" s="5" t="s">
        <v>343</v>
      </c>
      <c r="D445" s="189" t="s">
        <v>773</v>
      </c>
      <c r="E445" s="80">
        <v>609</v>
      </c>
      <c r="F445" s="201">
        <v>2.10195</v>
      </c>
    </row>
    <row r="446" spans="1:6" x14ac:dyDescent="0.35">
      <c r="A446" s="11">
        <v>469</v>
      </c>
      <c r="B446" s="5" t="s">
        <v>222</v>
      </c>
      <c r="C446" s="5" t="s">
        <v>175</v>
      </c>
      <c r="D446" s="189" t="s">
        <v>774</v>
      </c>
      <c r="E446" s="80">
        <v>627</v>
      </c>
      <c r="F446" s="201">
        <v>2.14812</v>
      </c>
    </row>
    <row r="447" spans="1:6" x14ac:dyDescent="0.35">
      <c r="A447" s="11">
        <v>470</v>
      </c>
      <c r="B447" s="5" t="s">
        <v>188</v>
      </c>
      <c r="C447" s="5" t="s">
        <v>175</v>
      </c>
      <c r="D447" s="189" t="s">
        <v>775</v>
      </c>
      <c r="E447" s="80">
        <v>645</v>
      </c>
      <c r="F447" s="201">
        <v>1.9148400000000003</v>
      </c>
    </row>
    <row r="448" spans="1:6" x14ac:dyDescent="0.35">
      <c r="A448" s="11">
        <v>471</v>
      </c>
      <c r="B448" s="5" t="s">
        <v>179</v>
      </c>
      <c r="C448" s="5" t="s">
        <v>356</v>
      </c>
      <c r="D448" s="189" t="s">
        <v>776</v>
      </c>
      <c r="E448" s="80">
        <v>942</v>
      </c>
      <c r="F448" s="201">
        <v>3.2148900000000005</v>
      </c>
    </row>
    <row r="449" spans="1:6" x14ac:dyDescent="0.35">
      <c r="A449" s="11">
        <v>472</v>
      </c>
      <c r="B449" s="5" t="s">
        <v>179</v>
      </c>
      <c r="C449" s="5" t="s">
        <v>356</v>
      </c>
      <c r="D449" s="189" t="s">
        <v>777</v>
      </c>
      <c r="E449" s="80">
        <v>414</v>
      </c>
      <c r="F449" s="201">
        <v>1.83222</v>
      </c>
    </row>
    <row r="450" spans="1:6" x14ac:dyDescent="0.35">
      <c r="A450" s="11">
        <v>473</v>
      </c>
      <c r="B450" s="5" t="s">
        <v>179</v>
      </c>
      <c r="C450" s="5" t="s">
        <v>356</v>
      </c>
      <c r="D450" s="189" t="s">
        <v>778</v>
      </c>
      <c r="E450" s="80">
        <v>1356</v>
      </c>
      <c r="F450" s="201">
        <v>4.6510199999999999</v>
      </c>
    </row>
    <row r="451" spans="1:6" x14ac:dyDescent="0.35">
      <c r="A451" s="11">
        <v>474</v>
      </c>
      <c r="B451" s="5" t="s">
        <v>179</v>
      </c>
      <c r="C451" s="5" t="s">
        <v>356</v>
      </c>
      <c r="D451" s="189" t="s">
        <v>779</v>
      </c>
      <c r="E451" s="80">
        <v>1542</v>
      </c>
      <c r="F451" s="201">
        <v>5.1321600000000007</v>
      </c>
    </row>
    <row r="452" spans="1:6" x14ac:dyDescent="0.35">
      <c r="A452" s="11">
        <v>475</v>
      </c>
      <c r="B452" s="5" t="s">
        <v>179</v>
      </c>
      <c r="C452" s="5" t="s">
        <v>356</v>
      </c>
      <c r="D452" s="189" t="s">
        <v>780</v>
      </c>
      <c r="E452" s="80">
        <v>1263</v>
      </c>
      <c r="F452" s="201">
        <v>4.3010999999999999</v>
      </c>
    </row>
    <row r="453" spans="1:6" x14ac:dyDescent="0.35">
      <c r="A453" s="11">
        <v>476</v>
      </c>
      <c r="B453" s="5" t="s">
        <v>179</v>
      </c>
      <c r="C453" s="5" t="s">
        <v>356</v>
      </c>
      <c r="D453" s="189" t="s">
        <v>781</v>
      </c>
      <c r="E453" s="80">
        <v>2058</v>
      </c>
      <c r="F453" s="201">
        <v>7.2486900000000016</v>
      </c>
    </row>
    <row r="454" spans="1:6" x14ac:dyDescent="0.35">
      <c r="A454" s="11">
        <v>478</v>
      </c>
      <c r="B454" s="5" t="s">
        <v>179</v>
      </c>
      <c r="C454" s="5" t="s">
        <v>356</v>
      </c>
      <c r="D454" s="189" t="s">
        <v>783</v>
      </c>
      <c r="E454" s="80">
        <v>2712</v>
      </c>
      <c r="F454" s="201">
        <v>9.6981300000000008</v>
      </c>
    </row>
    <row r="455" spans="1:6" x14ac:dyDescent="0.35">
      <c r="A455" s="11">
        <v>479</v>
      </c>
      <c r="B455" s="5" t="s">
        <v>179</v>
      </c>
      <c r="C455" s="5" t="s">
        <v>356</v>
      </c>
      <c r="D455" s="189" t="s">
        <v>784</v>
      </c>
      <c r="E455" s="80">
        <v>2364</v>
      </c>
      <c r="F455" s="201">
        <v>9.28017</v>
      </c>
    </row>
    <row r="456" spans="1:6" x14ac:dyDescent="0.35">
      <c r="A456" s="11">
        <v>480</v>
      </c>
      <c r="B456" s="5" t="s">
        <v>188</v>
      </c>
      <c r="C456" s="5" t="s">
        <v>343</v>
      </c>
      <c r="D456" s="189" t="s">
        <v>785</v>
      </c>
      <c r="E456" s="80">
        <v>240</v>
      </c>
      <c r="F456" s="201">
        <v>0.73872000000000004</v>
      </c>
    </row>
    <row r="457" spans="1:6" x14ac:dyDescent="0.35">
      <c r="A457" s="11">
        <v>481</v>
      </c>
      <c r="B457" s="5" t="s">
        <v>184</v>
      </c>
      <c r="C457" s="5" t="s">
        <v>175</v>
      </c>
      <c r="D457" s="189" t="s">
        <v>185</v>
      </c>
      <c r="E457" s="80">
        <v>1044</v>
      </c>
      <c r="F457" s="201">
        <v>3.5818200000000004</v>
      </c>
    </row>
    <row r="458" spans="1:6" x14ac:dyDescent="0.35">
      <c r="A458" s="11">
        <v>482</v>
      </c>
      <c r="B458" s="5" t="s">
        <v>179</v>
      </c>
      <c r="C458" s="5" t="s">
        <v>175</v>
      </c>
      <c r="D458" s="189" t="s">
        <v>186</v>
      </c>
      <c r="E458" s="80">
        <v>1032</v>
      </c>
      <c r="F458" s="201">
        <v>3.4530300000000005</v>
      </c>
    </row>
    <row r="459" spans="1:6" x14ac:dyDescent="0.35">
      <c r="A459" s="11">
        <v>483</v>
      </c>
      <c r="B459" s="5" t="s">
        <v>181</v>
      </c>
      <c r="C459" s="5" t="s">
        <v>175</v>
      </c>
      <c r="D459" s="189" t="s">
        <v>786</v>
      </c>
      <c r="E459" s="80">
        <v>522</v>
      </c>
      <c r="F459" s="201">
        <v>1.8395100000000002</v>
      </c>
    </row>
    <row r="460" spans="1:6" x14ac:dyDescent="0.35">
      <c r="A460" s="11">
        <v>484</v>
      </c>
      <c r="B460" s="5" t="s">
        <v>184</v>
      </c>
      <c r="C460" s="5" t="s">
        <v>356</v>
      </c>
      <c r="D460" s="189" t="s">
        <v>787</v>
      </c>
      <c r="E460" s="80">
        <v>1068</v>
      </c>
      <c r="F460" s="201">
        <v>5.0859899999999998</v>
      </c>
    </row>
    <row r="461" spans="1:6" x14ac:dyDescent="0.35">
      <c r="A461" s="11">
        <v>485</v>
      </c>
      <c r="B461" s="5" t="s">
        <v>184</v>
      </c>
      <c r="C461" s="5" t="s">
        <v>356</v>
      </c>
      <c r="D461" s="189" t="s">
        <v>788</v>
      </c>
      <c r="E461" s="80">
        <v>3030</v>
      </c>
      <c r="F461" s="201">
        <v>10.959300000000001</v>
      </c>
    </row>
    <row r="462" spans="1:6" x14ac:dyDescent="0.35">
      <c r="A462" s="11">
        <v>486</v>
      </c>
      <c r="B462" s="5" t="s">
        <v>213</v>
      </c>
      <c r="C462" s="5" t="s">
        <v>340</v>
      </c>
      <c r="D462" s="189" t="s">
        <v>789</v>
      </c>
      <c r="E462" s="80">
        <v>477</v>
      </c>
      <c r="F462" s="201">
        <v>1.6475400000000002</v>
      </c>
    </row>
    <row r="463" spans="1:6" x14ac:dyDescent="0.35">
      <c r="A463" s="11">
        <v>487</v>
      </c>
      <c r="B463" s="5" t="s">
        <v>179</v>
      </c>
      <c r="C463" s="5" t="s">
        <v>356</v>
      </c>
      <c r="D463" s="189" t="s">
        <v>790</v>
      </c>
      <c r="E463" s="80">
        <v>1794</v>
      </c>
      <c r="F463" s="201">
        <v>6.1697700000000015</v>
      </c>
    </row>
    <row r="464" spans="1:6" x14ac:dyDescent="0.35">
      <c r="A464" s="11">
        <v>488</v>
      </c>
      <c r="B464" s="5" t="s">
        <v>213</v>
      </c>
      <c r="C464" s="5" t="s">
        <v>340</v>
      </c>
      <c r="D464" s="189" t="s">
        <v>791</v>
      </c>
      <c r="E464" s="80">
        <v>744</v>
      </c>
      <c r="F464" s="201">
        <v>3.4506000000000001</v>
      </c>
    </row>
    <row r="465" spans="1:6" x14ac:dyDescent="0.35">
      <c r="A465" s="11">
        <v>489</v>
      </c>
      <c r="B465" s="5" t="s">
        <v>314</v>
      </c>
      <c r="C465" s="5" t="s">
        <v>175</v>
      </c>
      <c r="D465" s="189" t="s">
        <v>792</v>
      </c>
      <c r="E465" s="80">
        <v>1053</v>
      </c>
      <c r="F465" s="201">
        <v>3.18573</v>
      </c>
    </row>
    <row r="466" spans="1:6" x14ac:dyDescent="0.35">
      <c r="A466" s="11">
        <v>490</v>
      </c>
      <c r="B466" s="5" t="s">
        <v>181</v>
      </c>
      <c r="C466" s="5" t="s">
        <v>175</v>
      </c>
      <c r="D466" s="189" t="s">
        <v>793</v>
      </c>
      <c r="E466" s="80">
        <v>1149</v>
      </c>
      <c r="F466" s="201">
        <v>5.6497500000000009</v>
      </c>
    </row>
    <row r="467" spans="1:6" x14ac:dyDescent="0.35">
      <c r="A467" s="11">
        <v>491</v>
      </c>
      <c r="B467" s="5" t="s">
        <v>213</v>
      </c>
      <c r="C467" s="5" t="s">
        <v>340</v>
      </c>
      <c r="D467" s="189" t="s">
        <v>794</v>
      </c>
      <c r="E467" s="80">
        <v>765</v>
      </c>
      <c r="F467" s="201">
        <v>4.5392400000000004</v>
      </c>
    </row>
    <row r="468" spans="1:6" x14ac:dyDescent="0.35">
      <c r="A468" s="11">
        <v>492</v>
      </c>
      <c r="B468" s="5" t="s">
        <v>179</v>
      </c>
      <c r="C468" s="5" t="s">
        <v>356</v>
      </c>
      <c r="D468" s="189" t="s">
        <v>795</v>
      </c>
      <c r="E468" s="80">
        <v>1077</v>
      </c>
      <c r="F468" s="201">
        <v>3.51864</v>
      </c>
    </row>
    <row r="469" spans="1:6" x14ac:dyDescent="0.35">
      <c r="A469" s="11">
        <v>493</v>
      </c>
      <c r="B469" s="5" t="s">
        <v>174</v>
      </c>
      <c r="C469" s="5" t="s">
        <v>343</v>
      </c>
      <c r="D469" s="189" t="s">
        <v>796</v>
      </c>
      <c r="E469" s="80">
        <v>672</v>
      </c>
      <c r="F469" s="201">
        <v>2.2137300000000004</v>
      </c>
    </row>
    <row r="470" spans="1:6" x14ac:dyDescent="0.35">
      <c r="A470" s="11">
        <v>494</v>
      </c>
      <c r="B470" s="5" t="s">
        <v>213</v>
      </c>
      <c r="C470" s="5" t="s">
        <v>340</v>
      </c>
      <c r="D470" s="189" t="s">
        <v>797</v>
      </c>
      <c r="E470" s="80">
        <v>537</v>
      </c>
      <c r="F470" s="201">
        <v>2.6025300000000002</v>
      </c>
    </row>
    <row r="471" spans="1:6" x14ac:dyDescent="0.35">
      <c r="A471" s="11">
        <v>495</v>
      </c>
      <c r="B471" s="5" t="s">
        <v>179</v>
      </c>
      <c r="C471" s="5" t="s">
        <v>356</v>
      </c>
      <c r="D471" s="189" t="s">
        <v>798</v>
      </c>
      <c r="E471" s="80">
        <v>690</v>
      </c>
      <c r="F471" s="201">
        <v>2.3838300000000001</v>
      </c>
    </row>
    <row r="472" spans="1:6" x14ac:dyDescent="0.35">
      <c r="A472" s="11">
        <v>496</v>
      </c>
      <c r="B472" s="5" t="s">
        <v>213</v>
      </c>
      <c r="C472" s="5" t="s">
        <v>340</v>
      </c>
      <c r="D472" s="189" t="s">
        <v>799</v>
      </c>
      <c r="E472" s="80">
        <v>1212</v>
      </c>
      <c r="F472" s="201">
        <v>19.529910000000005</v>
      </c>
    </row>
    <row r="473" spans="1:6" x14ac:dyDescent="0.35">
      <c r="A473" s="11">
        <v>497</v>
      </c>
      <c r="B473" s="5" t="s">
        <v>190</v>
      </c>
      <c r="C473" s="5" t="s">
        <v>343</v>
      </c>
      <c r="D473" s="189" t="s">
        <v>800</v>
      </c>
      <c r="E473" s="80">
        <v>492</v>
      </c>
      <c r="F473" s="201">
        <v>1.5722100000000001</v>
      </c>
    </row>
    <row r="474" spans="1:6" x14ac:dyDescent="0.35">
      <c r="A474" s="11">
        <v>498</v>
      </c>
      <c r="B474" s="5" t="s">
        <v>222</v>
      </c>
      <c r="C474" s="5" t="s">
        <v>175</v>
      </c>
      <c r="D474" s="189" t="s">
        <v>801</v>
      </c>
      <c r="E474" s="80">
        <v>120</v>
      </c>
      <c r="F474" s="201">
        <v>0.27702000000000004</v>
      </c>
    </row>
    <row r="475" spans="1:6" x14ac:dyDescent="0.35">
      <c r="A475" s="11">
        <v>499</v>
      </c>
      <c r="B475" s="5" t="s">
        <v>184</v>
      </c>
      <c r="C475" s="5" t="s">
        <v>356</v>
      </c>
      <c r="D475" s="189" t="s">
        <v>802</v>
      </c>
      <c r="E475" s="80">
        <v>2937</v>
      </c>
      <c r="F475" s="201">
        <v>10.162260000000002</v>
      </c>
    </row>
    <row r="476" spans="1:6" x14ac:dyDescent="0.35">
      <c r="A476" s="11">
        <v>501</v>
      </c>
      <c r="B476" s="5" t="s">
        <v>181</v>
      </c>
      <c r="C476" s="5" t="s">
        <v>356</v>
      </c>
      <c r="D476" s="189" t="s">
        <v>804</v>
      </c>
      <c r="E476" s="80">
        <v>1326</v>
      </c>
      <c r="F476" s="201">
        <v>4.4055900000000001</v>
      </c>
    </row>
    <row r="477" spans="1:6" x14ac:dyDescent="0.35">
      <c r="A477" s="11">
        <v>502</v>
      </c>
      <c r="B477" s="5" t="s">
        <v>179</v>
      </c>
      <c r="C477" s="5" t="s">
        <v>343</v>
      </c>
      <c r="D477" s="189" t="s">
        <v>805</v>
      </c>
      <c r="E477" s="80">
        <v>195</v>
      </c>
      <c r="F477" s="201">
        <v>0.72657000000000005</v>
      </c>
    </row>
    <row r="478" spans="1:6" x14ac:dyDescent="0.35">
      <c r="A478" s="11">
        <v>503</v>
      </c>
      <c r="B478" s="5" t="s">
        <v>313</v>
      </c>
      <c r="C478" s="5" t="s">
        <v>356</v>
      </c>
      <c r="D478" s="189" t="s">
        <v>806</v>
      </c>
      <c r="E478" s="80">
        <v>630</v>
      </c>
      <c r="F478" s="201">
        <v>2.6244000000000005</v>
      </c>
    </row>
    <row r="479" spans="1:6" x14ac:dyDescent="0.35">
      <c r="A479" s="11">
        <v>504</v>
      </c>
      <c r="B479" s="5" t="s">
        <v>184</v>
      </c>
      <c r="C479" s="5" t="s">
        <v>356</v>
      </c>
      <c r="D479" s="189" t="s">
        <v>807</v>
      </c>
      <c r="E479" s="80">
        <v>3210</v>
      </c>
      <c r="F479" s="201">
        <v>11.413710000000002</v>
      </c>
    </row>
    <row r="480" spans="1:6" x14ac:dyDescent="0.35">
      <c r="A480" s="11">
        <v>505</v>
      </c>
      <c r="B480" s="5" t="s">
        <v>184</v>
      </c>
      <c r="C480" s="5" t="s">
        <v>356</v>
      </c>
      <c r="D480" s="189" t="s">
        <v>808</v>
      </c>
      <c r="E480" s="80">
        <v>1977</v>
      </c>
      <c r="F480" s="201">
        <v>8.1769500000000015</v>
      </c>
    </row>
    <row r="481" spans="1:6" x14ac:dyDescent="0.35">
      <c r="A481" s="11">
        <v>506</v>
      </c>
      <c r="B481" s="5" t="s">
        <v>179</v>
      </c>
      <c r="C481" s="5" t="s">
        <v>356</v>
      </c>
      <c r="D481" s="189" t="s">
        <v>809</v>
      </c>
      <c r="E481" s="80">
        <v>1515</v>
      </c>
      <c r="F481" s="201">
        <v>5.3022600000000004</v>
      </c>
    </row>
    <row r="482" spans="1:6" x14ac:dyDescent="0.35">
      <c r="A482" s="11">
        <v>507</v>
      </c>
      <c r="B482" s="5" t="s">
        <v>184</v>
      </c>
      <c r="C482" s="5" t="s">
        <v>356</v>
      </c>
      <c r="D482" s="189" t="s">
        <v>810</v>
      </c>
      <c r="E482" s="80">
        <v>1566</v>
      </c>
      <c r="F482" s="201">
        <v>5.6351700000000005</v>
      </c>
    </row>
    <row r="483" spans="1:6" x14ac:dyDescent="0.35">
      <c r="A483" s="11">
        <v>508</v>
      </c>
      <c r="B483" s="5" t="s">
        <v>184</v>
      </c>
      <c r="C483" s="5" t="s">
        <v>356</v>
      </c>
      <c r="D483" s="189" t="s">
        <v>811</v>
      </c>
      <c r="E483" s="80">
        <v>2832</v>
      </c>
      <c r="F483" s="201">
        <v>9.6446699999999996</v>
      </c>
    </row>
    <row r="484" spans="1:6" x14ac:dyDescent="0.35">
      <c r="A484" s="11">
        <v>509</v>
      </c>
      <c r="B484" s="5" t="s">
        <v>316</v>
      </c>
      <c r="C484" s="5" t="s">
        <v>340</v>
      </c>
      <c r="D484" s="189" t="s">
        <v>812</v>
      </c>
      <c r="E484" s="80">
        <v>1554</v>
      </c>
      <c r="F484" s="201">
        <v>5.2172099999999997</v>
      </c>
    </row>
    <row r="485" spans="1:6" x14ac:dyDescent="0.35">
      <c r="A485" s="11">
        <v>510</v>
      </c>
      <c r="B485" s="5" t="s">
        <v>316</v>
      </c>
      <c r="C485" s="5" t="s">
        <v>340</v>
      </c>
      <c r="D485" s="189" t="s">
        <v>813</v>
      </c>
      <c r="E485" s="80">
        <v>2001</v>
      </c>
      <c r="F485" s="201">
        <v>6.7991400000000013</v>
      </c>
    </row>
    <row r="486" spans="1:6" x14ac:dyDescent="0.35">
      <c r="A486" s="11">
        <v>511</v>
      </c>
      <c r="B486" s="5" t="s">
        <v>184</v>
      </c>
      <c r="C486" s="5" t="s">
        <v>356</v>
      </c>
      <c r="D486" s="189" t="s">
        <v>814</v>
      </c>
      <c r="E486" s="80">
        <v>1560</v>
      </c>
      <c r="F486" s="201">
        <v>5.7396600000000015</v>
      </c>
    </row>
    <row r="487" spans="1:6" x14ac:dyDescent="0.35">
      <c r="A487" s="11">
        <v>512</v>
      </c>
      <c r="B487" s="5" t="s">
        <v>316</v>
      </c>
      <c r="C487" s="5" t="s">
        <v>340</v>
      </c>
      <c r="D487" s="189" t="s">
        <v>815</v>
      </c>
      <c r="E487" s="80">
        <v>684</v>
      </c>
      <c r="F487" s="201">
        <v>2.5806600000000004</v>
      </c>
    </row>
    <row r="488" spans="1:6" x14ac:dyDescent="0.35">
      <c r="A488" s="11">
        <v>513</v>
      </c>
      <c r="B488" s="5" t="s">
        <v>179</v>
      </c>
      <c r="C488" s="5" t="s">
        <v>356</v>
      </c>
      <c r="D488" s="189" t="s">
        <v>816</v>
      </c>
      <c r="E488" s="80">
        <v>1323</v>
      </c>
      <c r="F488" s="201">
        <v>4.7044800000000002</v>
      </c>
    </row>
    <row r="489" spans="1:6" x14ac:dyDescent="0.35">
      <c r="A489" s="11">
        <v>514</v>
      </c>
      <c r="B489" s="5" t="s">
        <v>316</v>
      </c>
      <c r="C489" s="5" t="s">
        <v>340</v>
      </c>
      <c r="D489" s="189" t="s">
        <v>817</v>
      </c>
      <c r="E489" s="80">
        <v>750</v>
      </c>
      <c r="F489" s="201">
        <v>3.6644399999999999</v>
      </c>
    </row>
    <row r="490" spans="1:6" x14ac:dyDescent="0.35">
      <c r="A490" s="11">
        <v>515</v>
      </c>
      <c r="B490" s="5" t="s">
        <v>316</v>
      </c>
      <c r="C490" s="5" t="s">
        <v>340</v>
      </c>
      <c r="D490" s="189" t="s">
        <v>818</v>
      </c>
      <c r="E490" s="80">
        <v>882</v>
      </c>
      <c r="F490" s="201">
        <v>2.9840400000000002</v>
      </c>
    </row>
    <row r="491" spans="1:6" x14ac:dyDescent="0.35">
      <c r="A491" s="11">
        <v>516</v>
      </c>
      <c r="B491" s="5" t="s">
        <v>316</v>
      </c>
      <c r="C491" s="5" t="s">
        <v>340</v>
      </c>
      <c r="D491" s="189" t="s">
        <v>819</v>
      </c>
      <c r="E491" s="80">
        <v>1329</v>
      </c>
      <c r="F491" s="201">
        <v>4.5975599999999996</v>
      </c>
    </row>
    <row r="492" spans="1:6" x14ac:dyDescent="0.35">
      <c r="A492" s="11">
        <v>517</v>
      </c>
      <c r="B492" s="5" t="s">
        <v>316</v>
      </c>
      <c r="C492" s="5" t="s">
        <v>340</v>
      </c>
      <c r="D492" s="189" t="s">
        <v>820</v>
      </c>
      <c r="E492" s="80">
        <v>924</v>
      </c>
      <c r="F492" s="201">
        <v>4.2913800000000011</v>
      </c>
    </row>
    <row r="493" spans="1:6" x14ac:dyDescent="0.35">
      <c r="A493" s="11">
        <v>518</v>
      </c>
      <c r="B493" s="5" t="s">
        <v>316</v>
      </c>
      <c r="C493" s="5" t="s">
        <v>340</v>
      </c>
      <c r="D493" s="189" t="s">
        <v>821</v>
      </c>
      <c r="E493" s="80">
        <v>603</v>
      </c>
      <c r="F493" s="201">
        <v>4.5052200000000004</v>
      </c>
    </row>
    <row r="494" spans="1:6" x14ac:dyDescent="0.35">
      <c r="A494" s="11">
        <v>519</v>
      </c>
      <c r="B494" s="5" t="s">
        <v>184</v>
      </c>
      <c r="C494" s="5" t="s">
        <v>356</v>
      </c>
      <c r="D494" s="189" t="s">
        <v>822</v>
      </c>
      <c r="E494" s="80">
        <v>1671</v>
      </c>
      <c r="F494" s="201">
        <v>5.8052699999999993</v>
      </c>
    </row>
    <row r="495" spans="1:6" x14ac:dyDescent="0.35">
      <c r="A495" s="11">
        <v>520</v>
      </c>
      <c r="B495" s="5" t="s">
        <v>316</v>
      </c>
      <c r="C495" s="5" t="s">
        <v>340</v>
      </c>
      <c r="D495" s="189" t="s">
        <v>823</v>
      </c>
      <c r="E495" s="80">
        <v>1137</v>
      </c>
      <c r="F495" s="201">
        <v>3.8928600000000007</v>
      </c>
    </row>
    <row r="496" spans="1:6" x14ac:dyDescent="0.35">
      <c r="A496" s="11">
        <v>522</v>
      </c>
      <c r="B496" s="5" t="s">
        <v>316</v>
      </c>
      <c r="C496" s="5" t="s">
        <v>340</v>
      </c>
      <c r="D496" s="189" t="s">
        <v>825</v>
      </c>
      <c r="E496" s="80">
        <v>492</v>
      </c>
      <c r="F496" s="201">
        <v>3.0958200000000002</v>
      </c>
    </row>
    <row r="497" spans="1:6" x14ac:dyDescent="0.35">
      <c r="A497" s="11">
        <v>523</v>
      </c>
      <c r="B497" s="5" t="s">
        <v>316</v>
      </c>
      <c r="C497" s="5" t="s">
        <v>356</v>
      </c>
      <c r="D497" s="189" t="s">
        <v>826</v>
      </c>
      <c r="E497" s="80">
        <v>1281</v>
      </c>
      <c r="F497" s="201">
        <v>4.2136200000000006</v>
      </c>
    </row>
    <row r="498" spans="1:6" x14ac:dyDescent="0.35">
      <c r="A498" s="11">
        <v>524</v>
      </c>
      <c r="B498" s="5" t="s">
        <v>313</v>
      </c>
      <c r="C498" s="5" t="s">
        <v>356</v>
      </c>
      <c r="D498" s="189" t="s">
        <v>827</v>
      </c>
      <c r="E498" s="80">
        <v>528</v>
      </c>
      <c r="F498" s="201">
        <v>1.8273600000000003</v>
      </c>
    </row>
    <row r="499" spans="1:6" x14ac:dyDescent="0.35">
      <c r="A499" s="11">
        <v>525</v>
      </c>
      <c r="B499" s="5" t="s">
        <v>316</v>
      </c>
      <c r="C499" s="5" t="s">
        <v>340</v>
      </c>
      <c r="D499" s="189" t="s">
        <v>828</v>
      </c>
      <c r="E499" s="80">
        <v>591</v>
      </c>
      <c r="F499" s="201">
        <v>1.9877400000000001</v>
      </c>
    </row>
    <row r="500" spans="1:6" x14ac:dyDescent="0.35">
      <c r="A500" s="11">
        <v>526</v>
      </c>
      <c r="B500" s="5" t="s">
        <v>184</v>
      </c>
      <c r="C500" s="5" t="s">
        <v>356</v>
      </c>
      <c r="D500" s="189" t="s">
        <v>829</v>
      </c>
      <c r="E500" s="80">
        <v>1995</v>
      </c>
      <c r="F500" s="201">
        <v>7.1417700000000011</v>
      </c>
    </row>
    <row r="501" spans="1:6" x14ac:dyDescent="0.35">
      <c r="A501" s="11">
        <v>528</v>
      </c>
      <c r="B501" s="5" t="s">
        <v>222</v>
      </c>
      <c r="C501" s="5" t="s">
        <v>175</v>
      </c>
      <c r="D501" s="189" t="s">
        <v>831</v>
      </c>
      <c r="E501" s="80">
        <v>438</v>
      </c>
      <c r="F501" s="201">
        <v>1.4750100000000002</v>
      </c>
    </row>
    <row r="502" spans="1:6" x14ac:dyDescent="0.35">
      <c r="A502" s="11">
        <v>529</v>
      </c>
      <c r="B502" s="5" t="s">
        <v>184</v>
      </c>
      <c r="C502" s="5" t="s">
        <v>343</v>
      </c>
      <c r="D502" s="189" t="s">
        <v>832</v>
      </c>
      <c r="E502" s="80">
        <v>279</v>
      </c>
      <c r="F502" s="201">
        <v>0.98415000000000019</v>
      </c>
    </row>
    <row r="503" spans="1:6" x14ac:dyDescent="0.35">
      <c r="A503" s="11">
        <v>530</v>
      </c>
      <c r="B503" s="5" t="s">
        <v>315</v>
      </c>
      <c r="C503" s="5" t="s">
        <v>175</v>
      </c>
      <c r="D503" s="189" t="s">
        <v>833</v>
      </c>
      <c r="E503" s="80">
        <v>261</v>
      </c>
      <c r="F503" s="201">
        <v>0.93069000000000013</v>
      </c>
    </row>
    <row r="504" spans="1:6" x14ac:dyDescent="0.35">
      <c r="A504" s="11">
        <v>531</v>
      </c>
      <c r="B504" s="5" t="s">
        <v>181</v>
      </c>
      <c r="C504" s="5" t="s">
        <v>175</v>
      </c>
      <c r="D504" s="189" t="s">
        <v>834</v>
      </c>
      <c r="E504" s="80">
        <v>471</v>
      </c>
      <c r="F504" s="201">
        <v>1.5284700000000002</v>
      </c>
    </row>
    <row r="505" spans="1:6" x14ac:dyDescent="0.35">
      <c r="A505" s="11">
        <v>532</v>
      </c>
      <c r="B505" s="5" t="s">
        <v>179</v>
      </c>
      <c r="C505" s="5" t="s">
        <v>175</v>
      </c>
      <c r="D505" s="189" t="s">
        <v>194</v>
      </c>
      <c r="E505" s="80">
        <v>903</v>
      </c>
      <c r="F505" s="201">
        <v>3.0034800000000001</v>
      </c>
    </row>
    <row r="506" spans="1:6" x14ac:dyDescent="0.35">
      <c r="A506" s="11">
        <v>533</v>
      </c>
      <c r="B506" s="5" t="s">
        <v>190</v>
      </c>
      <c r="C506" s="5" t="s">
        <v>343</v>
      </c>
      <c r="D506" s="189" t="s">
        <v>835</v>
      </c>
      <c r="E506" s="80">
        <v>504</v>
      </c>
      <c r="F506" s="201">
        <v>1.6353900000000001</v>
      </c>
    </row>
    <row r="507" spans="1:6" x14ac:dyDescent="0.35">
      <c r="A507" s="11">
        <v>534</v>
      </c>
      <c r="B507" s="5" t="s">
        <v>188</v>
      </c>
      <c r="C507" s="5" t="s">
        <v>343</v>
      </c>
      <c r="D507" s="189" t="s">
        <v>836</v>
      </c>
      <c r="E507" s="80">
        <v>480</v>
      </c>
      <c r="F507" s="201">
        <v>1.5722100000000001</v>
      </c>
    </row>
    <row r="508" spans="1:6" x14ac:dyDescent="0.35">
      <c r="A508" s="11">
        <v>535</v>
      </c>
      <c r="B508" s="5" t="s">
        <v>314</v>
      </c>
      <c r="C508" s="5" t="s">
        <v>356</v>
      </c>
      <c r="D508" s="189" t="s">
        <v>837</v>
      </c>
      <c r="E508" s="80">
        <v>645</v>
      </c>
      <c r="F508" s="201">
        <v>11.831670000000001</v>
      </c>
    </row>
    <row r="509" spans="1:6" x14ac:dyDescent="0.35">
      <c r="A509" s="11">
        <v>536</v>
      </c>
      <c r="B509" s="5" t="s">
        <v>188</v>
      </c>
      <c r="C509" s="5" t="s">
        <v>343</v>
      </c>
      <c r="D509" s="189" t="s">
        <v>838</v>
      </c>
      <c r="E509" s="80">
        <v>402</v>
      </c>
      <c r="F509" s="201">
        <v>1.2393000000000001</v>
      </c>
    </row>
    <row r="510" spans="1:6" x14ac:dyDescent="0.35">
      <c r="A510" s="11">
        <v>537</v>
      </c>
      <c r="B510" s="5" t="s">
        <v>313</v>
      </c>
      <c r="C510" s="5" t="s">
        <v>340</v>
      </c>
      <c r="D510" s="189" t="s">
        <v>839</v>
      </c>
      <c r="E510" s="80">
        <v>414</v>
      </c>
      <c r="F510" s="201">
        <v>42.12162</v>
      </c>
    </row>
    <row r="511" spans="1:6" x14ac:dyDescent="0.35">
      <c r="A511" s="11">
        <v>538</v>
      </c>
      <c r="B511" s="5" t="s">
        <v>188</v>
      </c>
      <c r="C511" s="5" t="s">
        <v>343</v>
      </c>
      <c r="D511" s="189" t="s">
        <v>840</v>
      </c>
      <c r="E511" s="80">
        <v>276</v>
      </c>
      <c r="F511" s="201">
        <v>1.16883</v>
      </c>
    </row>
    <row r="512" spans="1:6" x14ac:dyDescent="0.35">
      <c r="A512" s="11">
        <v>539</v>
      </c>
      <c r="B512" s="5" t="s">
        <v>174</v>
      </c>
      <c r="C512" s="5" t="s">
        <v>343</v>
      </c>
      <c r="D512" s="189" t="s">
        <v>841</v>
      </c>
      <c r="E512" s="80">
        <v>357</v>
      </c>
      <c r="F512" s="201">
        <v>1.1664000000000001</v>
      </c>
    </row>
    <row r="513" spans="1:6" x14ac:dyDescent="0.35">
      <c r="A513" s="11">
        <v>540</v>
      </c>
      <c r="B513" s="5" t="s">
        <v>190</v>
      </c>
      <c r="C513" s="5" t="s">
        <v>343</v>
      </c>
      <c r="D513" s="189" t="s">
        <v>842</v>
      </c>
      <c r="E513" s="80">
        <v>273</v>
      </c>
      <c r="F513" s="201">
        <v>0.99630000000000007</v>
      </c>
    </row>
    <row r="514" spans="1:6" x14ac:dyDescent="0.35">
      <c r="A514" s="11">
        <v>541</v>
      </c>
      <c r="B514" s="5" t="s">
        <v>316</v>
      </c>
      <c r="C514" s="5" t="s">
        <v>340</v>
      </c>
      <c r="D514" s="189" t="s">
        <v>843</v>
      </c>
      <c r="E514" s="80">
        <v>699</v>
      </c>
      <c r="F514" s="201">
        <v>7.4941200000000014</v>
      </c>
    </row>
    <row r="515" spans="1:6" x14ac:dyDescent="0.35">
      <c r="A515" s="11">
        <v>542</v>
      </c>
      <c r="B515" s="5" t="s">
        <v>313</v>
      </c>
      <c r="C515" s="5" t="s">
        <v>340</v>
      </c>
      <c r="D515" s="189" t="s">
        <v>844</v>
      </c>
      <c r="E515" s="80">
        <v>264</v>
      </c>
      <c r="F515" s="201">
        <v>7.2997200000000007</v>
      </c>
    </row>
    <row r="516" spans="1:6" x14ac:dyDescent="0.35">
      <c r="A516" s="11">
        <v>543</v>
      </c>
      <c r="B516" s="5" t="s">
        <v>314</v>
      </c>
      <c r="C516" s="5" t="s">
        <v>356</v>
      </c>
      <c r="D516" s="189" t="s">
        <v>845</v>
      </c>
      <c r="E516" s="80">
        <v>363</v>
      </c>
      <c r="F516" s="201">
        <v>3.2027400000000008</v>
      </c>
    </row>
    <row r="517" spans="1:6" x14ac:dyDescent="0.35">
      <c r="A517" s="11">
        <v>544</v>
      </c>
      <c r="B517" s="5" t="s">
        <v>313</v>
      </c>
      <c r="C517" s="5" t="s">
        <v>340</v>
      </c>
      <c r="D517" s="189" t="s">
        <v>846</v>
      </c>
      <c r="E517" s="80">
        <v>1191</v>
      </c>
      <c r="F517" s="201">
        <v>5.6716200000000008</v>
      </c>
    </row>
    <row r="518" spans="1:6" x14ac:dyDescent="0.35">
      <c r="A518" s="11">
        <v>545</v>
      </c>
      <c r="B518" s="5" t="s">
        <v>313</v>
      </c>
      <c r="C518" s="5" t="s">
        <v>356</v>
      </c>
      <c r="D518" s="189" t="s">
        <v>847</v>
      </c>
      <c r="E518" s="80">
        <v>708</v>
      </c>
      <c r="F518" s="201">
        <v>8.0700300000000009</v>
      </c>
    </row>
    <row r="519" spans="1:6" x14ac:dyDescent="0.35">
      <c r="A519" s="11">
        <v>546</v>
      </c>
      <c r="B519" s="5" t="s">
        <v>313</v>
      </c>
      <c r="C519" s="5" t="s">
        <v>340</v>
      </c>
      <c r="D519" s="189" t="s">
        <v>848</v>
      </c>
      <c r="E519" s="80">
        <v>1413</v>
      </c>
      <c r="F519" s="201">
        <v>7.1199000000000003</v>
      </c>
    </row>
    <row r="520" spans="1:6" x14ac:dyDescent="0.35">
      <c r="A520" s="11">
        <v>547</v>
      </c>
      <c r="B520" s="5" t="s">
        <v>313</v>
      </c>
      <c r="C520" s="5" t="s">
        <v>340</v>
      </c>
      <c r="D520" s="189" t="s">
        <v>849</v>
      </c>
      <c r="E520" s="80">
        <v>1794</v>
      </c>
      <c r="F520" s="201">
        <v>6.4783800000000005</v>
      </c>
    </row>
    <row r="521" spans="1:6" x14ac:dyDescent="0.35">
      <c r="A521" s="11">
        <v>548</v>
      </c>
      <c r="B521" s="5" t="s">
        <v>313</v>
      </c>
      <c r="C521" s="5" t="s">
        <v>340</v>
      </c>
      <c r="D521" s="189" t="s">
        <v>850</v>
      </c>
      <c r="E521" s="80">
        <v>1098</v>
      </c>
      <c r="F521" s="201">
        <v>3.8709900000000004</v>
      </c>
    </row>
    <row r="522" spans="1:6" x14ac:dyDescent="0.35">
      <c r="A522" s="11">
        <v>549</v>
      </c>
      <c r="B522" s="5" t="s">
        <v>313</v>
      </c>
      <c r="C522" s="5" t="s">
        <v>340</v>
      </c>
      <c r="D522" s="189" t="s">
        <v>851</v>
      </c>
      <c r="E522" s="80">
        <v>1452</v>
      </c>
      <c r="F522" s="201">
        <v>5.042250000000001</v>
      </c>
    </row>
    <row r="523" spans="1:6" x14ac:dyDescent="0.35">
      <c r="A523" s="11">
        <v>550</v>
      </c>
      <c r="B523" s="5" t="s">
        <v>313</v>
      </c>
      <c r="C523" s="5" t="s">
        <v>340</v>
      </c>
      <c r="D523" s="189" t="s">
        <v>852</v>
      </c>
      <c r="E523" s="80">
        <v>744</v>
      </c>
      <c r="F523" s="201">
        <v>6.3617400000000002</v>
      </c>
    </row>
    <row r="524" spans="1:6" x14ac:dyDescent="0.35">
      <c r="A524" s="11">
        <v>551</v>
      </c>
      <c r="B524" s="5" t="s">
        <v>313</v>
      </c>
      <c r="C524" s="5" t="s">
        <v>340</v>
      </c>
      <c r="D524" s="189" t="s">
        <v>853</v>
      </c>
      <c r="E524" s="80">
        <v>756</v>
      </c>
      <c r="F524" s="201">
        <v>2.5442100000000001</v>
      </c>
    </row>
    <row r="525" spans="1:6" x14ac:dyDescent="0.35">
      <c r="A525" s="11">
        <v>552</v>
      </c>
      <c r="B525" s="5" t="s">
        <v>316</v>
      </c>
      <c r="C525" s="5" t="s">
        <v>340</v>
      </c>
      <c r="D525" s="189" t="s">
        <v>854</v>
      </c>
      <c r="E525" s="80">
        <v>549</v>
      </c>
      <c r="F525" s="201">
        <v>4.4663400000000006</v>
      </c>
    </row>
    <row r="526" spans="1:6" x14ac:dyDescent="0.35">
      <c r="A526" s="11">
        <v>553</v>
      </c>
      <c r="B526" s="5" t="s">
        <v>313</v>
      </c>
      <c r="C526" s="5" t="s">
        <v>340</v>
      </c>
      <c r="D526" s="189" t="s">
        <v>855</v>
      </c>
      <c r="E526" s="80">
        <v>1104</v>
      </c>
      <c r="F526" s="201">
        <v>3.7203300000000001</v>
      </c>
    </row>
    <row r="527" spans="1:6" x14ac:dyDescent="0.35">
      <c r="A527" s="11">
        <v>554</v>
      </c>
      <c r="B527" s="5" t="s">
        <v>313</v>
      </c>
      <c r="C527" s="5" t="s">
        <v>340</v>
      </c>
      <c r="D527" s="189" t="s">
        <v>856</v>
      </c>
      <c r="E527" s="80">
        <v>1029</v>
      </c>
      <c r="F527" s="201">
        <v>3.6984600000000007</v>
      </c>
    </row>
    <row r="528" spans="1:6" x14ac:dyDescent="0.35">
      <c r="A528" s="11">
        <v>556</v>
      </c>
      <c r="B528" s="5" t="s">
        <v>313</v>
      </c>
      <c r="C528" s="5" t="s">
        <v>340</v>
      </c>
      <c r="D528" s="189" t="s">
        <v>858</v>
      </c>
      <c r="E528" s="80">
        <v>1632</v>
      </c>
      <c r="F528" s="201">
        <v>5.5695600000000001</v>
      </c>
    </row>
    <row r="529" spans="1:6" x14ac:dyDescent="0.35">
      <c r="A529" s="11">
        <v>557</v>
      </c>
      <c r="B529" s="5" t="s">
        <v>190</v>
      </c>
      <c r="C529" s="5" t="s">
        <v>175</v>
      </c>
      <c r="D529" s="189" t="s">
        <v>859</v>
      </c>
      <c r="E529" s="80">
        <v>933</v>
      </c>
      <c r="F529" s="201">
        <v>3.6255600000000001</v>
      </c>
    </row>
    <row r="530" spans="1:6" x14ac:dyDescent="0.35">
      <c r="A530" s="11">
        <v>558</v>
      </c>
      <c r="B530" s="5" t="s">
        <v>313</v>
      </c>
      <c r="C530" s="5" t="s">
        <v>340</v>
      </c>
      <c r="D530" s="189" t="s">
        <v>860</v>
      </c>
      <c r="E530" s="80">
        <v>633</v>
      </c>
      <c r="F530" s="201">
        <v>2.1699900000000003</v>
      </c>
    </row>
    <row r="531" spans="1:6" x14ac:dyDescent="0.35">
      <c r="A531" s="11">
        <v>559</v>
      </c>
      <c r="B531" s="5" t="s">
        <v>312</v>
      </c>
      <c r="C531" s="5" t="s">
        <v>340</v>
      </c>
      <c r="D531" s="189" t="s">
        <v>861</v>
      </c>
      <c r="E531" s="80">
        <v>1278</v>
      </c>
      <c r="F531" s="201">
        <v>4.2330600000000009</v>
      </c>
    </row>
    <row r="532" spans="1:6" x14ac:dyDescent="0.35">
      <c r="A532" s="11">
        <v>560</v>
      </c>
      <c r="B532" s="5" t="s">
        <v>313</v>
      </c>
      <c r="C532" s="5" t="s">
        <v>340</v>
      </c>
      <c r="D532" s="189" t="s">
        <v>862</v>
      </c>
      <c r="E532" s="80">
        <v>753</v>
      </c>
      <c r="F532" s="201">
        <v>2.5976699999999999</v>
      </c>
    </row>
    <row r="533" spans="1:6" x14ac:dyDescent="0.35">
      <c r="A533" s="11">
        <v>561</v>
      </c>
      <c r="B533" s="5" t="s">
        <v>313</v>
      </c>
      <c r="C533" s="5" t="s">
        <v>340</v>
      </c>
      <c r="D533" s="189" t="s">
        <v>863</v>
      </c>
      <c r="E533" s="80">
        <v>510</v>
      </c>
      <c r="F533" s="201">
        <v>1.68885</v>
      </c>
    </row>
    <row r="534" spans="1:6" x14ac:dyDescent="0.35">
      <c r="A534" s="11">
        <v>562</v>
      </c>
      <c r="B534" s="5" t="s">
        <v>313</v>
      </c>
      <c r="C534" s="5" t="s">
        <v>340</v>
      </c>
      <c r="D534" s="189" t="s">
        <v>864</v>
      </c>
      <c r="E534" s="80">
        <v>897</v>
      </c>
      <c r="F534" s="201">
        <v>3.1638600000000006</v>
      </c>
    </row>
    <row r="535" spans="1:6" x14ac:dyDescent="0.35">
      <c r="A535" s="11">
        <v>563</v>
      </c>
      <c r="B535" s="5" t="s">
        <v>181</v>
      </c>
      <c r="C535" s="5" t="s">
        <v>175</v>
      </c>
      <c r="D535" s="189" t="s">
        <v>865</v>
      </c>
      <c r="E535" s="80">
        <v>336</v>
      </c>
      <c r="F535" s="201">
        <v>1.14453</v>
      </c>
    </row>
    <row r="536" spans="1:6" x14ac:dyDescent="0.35">
      <c r="A536" s="11">
        <v>564</v>
      </c>
      <c r="B536" s="5" t="s">
        <v>314</v>
      </c>
      <c r="C536" s="5" t="s">
        <v>356</v>
      </c>
      <c r="D536" s="189" t="s">
        <v>866</v>
      </c>
      <c r="E536" s="80">
        <v>93</v>
      </c>
      <c r="F536" s="201">
        <v>0.29889000000000004</v>
      </c>
    </row>
    <row r="537" spans="1:6" x14ac:dyDescent="0.35">
      <c r="A537" s="11">
        <v>565</v>
      </c>
      <c r="B537" s="5" t="s">
        <v>174</v>
      </c>
      <c r="C537" s="5" t="s">
        <v>356</v>
      </c>
      <c r="D537" s="189" t="s">
        <v>867</v>
      </c>
      <c r="E537" s="80">
        <v>945</v>
      </c>
      <c r="F537" s="201">
        <v>3.2707800000000002</v>
      </c>
    </row>
    <row r="538" spans="1:6" x14ac:dyDescent="0.35">
      <c r="A538" s="11">
        <v>566</v>
      </c>
      <c r="B538" s="5" t="s">
        <v>179</v>
      </c>
      <c r="C538" s="5" t="s">
        <v>356</v>
      </c>
      <c r="D538" s="189" t="s">
        <v>868</v>
      </c>
      <c r="E538" s="80">
        <v>798</v>
      </c>
      <c r="F538" s="201">
        <v>3.0156300000000007</v>
      </c>
    </row>
    <row r="539" spans="1:6" x14ac:dyDescent="0.35">
      <c r="A539" s="11">
        <v>567</v>
      </c>
      <c r="B539" s="5" t="s">
        <v>313</v>
      </c>
      <c r="C539" s="5" t="s">
        <v>340</v>
      </c>
      <c r="D539" s="189" t="s">
        <v>869</v>
      </c>
      <c r="E539" s="80">
        <v>399</v>
      </c>
      <c r="F539" s="201">
        <v>1.56006</v>
      </c>
    </row>
    <row r="540" spans="1:6" x14ac:dyDescent="0.35">
      <c r="A540" s="11">
        <v>568</v>
      </c>
      <c r="B540" s="5" t="s">
        <v>314</v>
      </c>
      <c r="C540" s="5" t="s">
        <v>356</v>
      </c>
      <c r="D540" s="189" t="s">
        <v>870</v>
      </c>
      <c r="E540" s="80">
        <v>156</v>
      </c>
      <c r="F540" s="201">
        <v>0.45927000000000001</v>
      </c>
    </row>
    <row r="541" spans="1:6" x14ac:dyDescent="0.35">
      <c r="A541" s="11">
        <v>569</v>
      </c>
      <c r="B541" s="5" t="s">
        <v>222</v>
      </c>
      <c r="C541" s="5" t="s">
        <v>175</v>
      </c>
      <c r="D541" s="189" t="s">
        <v>871</v>
      </c>
      <c r="E541" s="80">
        <v>123</v>
      </c>
      <c r="F541" s="201">
        <v>0.40581000000000006</v>
      </c>
    </row>
    <row r="542" spans="1:6" x14ac:dyDescent="0.35">
      <c r="A542" s="11">
        <v>570</v>
      </c>
      <c r="B542" s="5" t="s">
        <v>213</v>
      </c>
      <c r="C542" s="5" t="s">
        <v>175</v>
      </c>
      <c r="D542" s="189" t="s">
        <v>872</v>
      </c>
      <c r="E542" s="80">
        <v>555</v>
      </c>
      <c r="F542" s="201">
        <v>1.8273600000000003</v>
      </c>
    </row>
    <row r="543" spans="1:6" x14ac:dyDescent="0.35">
      <c r="A543" s="11">
        <v>571</v>
      </c>
      <c r="B543" s="5" t="s">
        <v>184</v>
      </c>
      <c r="C543" s="5" t="s">
        <v>356</v>
      </c>
      <c r="D543" s="189" t="s">
        <v>873</v>
      </c>
      <c r="E543" s="80">
        <v>606</v>
      </c>
      <c r="F543" s="201">
        <v>2.0412000000000003</v>
      </c>
    </row>
    <row r="544" spans="1:6" x14ac:dyDescent="0.35">
      <c r="A544" s="11">
        <v>572</v>
      </c>
      <c r="B544" s="5" t="s">
        <v>222</v>
      </c>
      <c r="C544" s="5" t="s">
        <v>175</v>
      </c>
      <c r="D544" s="189" t="s">
        <v>235</v>
      </c>
      <c r="E544" s="80">
        <v>435</v>
      </c>
      <c r="F544" s="201">
        <v>2.0946600000000002</v>
      </c>
    </row>
    <row r="545" spans="1:6" x14ac:dyDescent="0.35">
      <c r="A545" s="11">
        <v>573</v>
      </c>
      <c r="B545" s="5" t="s">
        <v>184</v>
      </c>
      <c r="C545" s="5" t="s">
        <v>343</v>
      </c>
      <c r="D545" s="189" t="s">
        <v>874</v>
      </c>
      <c r="E545" s="80">
        <v>132</v>
      </c>
      <c r="F545" s="201">
        <v>0.45927000000000001</v>
      </c>
    </row>
    <row r="546" spans="1:6" x14ac:dyDescent="0.35">
      <c r="A546" s="11">
        <v>574</v>
      </c>
      <c r="B546" s="5" t="s">
        <v>313</v>
      </c>
      <c r="C546" s="5" t="s">
        <v>340</v>
      </c>
      <c r="D546" s="189" t="s">
        <v>875</v>
      </c>
      <c r="E546" s="80">
        <v>483</v>
      </c>
      <c r="F546" s="201">
        <v>1.8273600000000003</v>
      </c>
    </row>
    <row r="547" spans="1:6" x14ac:dyDescent="0.35">
      <c r="A547" s="11">
        <v>575</v>
      </c>
      <c r="B547" s="5" t="s">
        <v>313</v>
      </c>
      <c r="C547" s="5" t="s">
        <v>340</v>
      </c>
      <c r="D547" s="189" t="s">
        <v>876</v>
      </c>
      <c r="E547" s="80">
        <v>288</v>
      </c>
      <c r="F547" s="201">
        <v>1.4677199999999999</v>
      </c>
    </row>
    <row r="548" spans="1:6" x14ac:dyDescent="0.35">
      <c r="A548" s="11">
        <v>576</v>
      </c>
      <c r="B548" s="5" t="s">
        <v>184</v>
      </c>
      <c r="C548" s="5" t="s">
        <v>175</v>
      </c>
      <c r="D548" s="189" t="s">
        <v>218</v>
      </c>
      <c r="E548" s="80">
        <v>519</v>
      </c>
      <c r="F548" s="201">
        <v>1.7957700000000001</v>
      </c>
    </row>
    <row r="549" spans="1:6" x14ac:dyDescent="0.35">
      <c r="A549" s="11">
        <v>577</v>
      </c>
      <c r="B549" s="5" t="s">
        <v>190</v>
      </c>
      <c r="C549" s="5" t="s">
        <v>343</v>
      </c>
      <c r="D549" s="189" t="s">
        <v>877</v>
      </c>
      <c r="E549" s="80">
        <v>123</v>
      </c>
      <c r="F549" s="201">
        <v>0.38394</v>
      </c>
    </row>
    <row r="550" spans="1:6" x14ac:dyDescent="0.35">
      <c r="A550" s="11">
        <v>578</v>
      </c>
      <c r="B550" s="5" t="s">
        <v>314</v>
      </c>
      <c r="C550" s="5" t="s">
        <v>356</v>
      </c>
      <c r="D550" s="189" t="s">
        <v>878</v>
      </c>
      <c r="E550" s="80">
        <v>183</v>
      </c>
      <c r="F550" s="201">
        <v>0.64152000000000009</v>
      </c>
    </row>
    <row r="551" spans="1:6" x14ac:dyDescent="0.35">
      <c r="A551" s="11">
        <v>579</v>
      </c>
      <c r="B551" s="5" t="s">
        <v>316</v>
      </c>
      <c r="C551" s="5" t="s">
        <v>356</v>
      </c>
      <c r="D551" s="189" t="s">
        <v>879</v>
      </c>
      <c r="E551" s="80">
        <v>309</v>
      </c>
      <c r="F551" s="201">
        <v>1.1007900000000002</v>
      </c>
    </row>
    <row r="552" spans="1:6" x14ac:dyDescent="0.35">
      <c r="A552" s="11">
        <v>580</v>
      </c>
      <c r="B552" s="5" t="s">
        <v>174</v>
      </c>
      <c r="C552" s="5" t="s">
        <v>343</v>
      </c>
      <c r="D552" s="189" t="s">
        <v>880</v>
      </c>
      <c r="E552" s="80">
        <v>183</v>
      </c>
      <c r="F552" s="201">
        <v>0.51273000000000002</v>
      </c>
    </row>
    <row r="553" spans="1:6" x14ac:dyDescent="0.35">
      <c r="A553" s="11">
        <v>581</v>
      </c>
      <c r="B553" s="5" t="s">
        <v>190</v>
      </c>
      <c r="C553" s="5" t="s">
        <v>175</v>
      </c>
      <c r="D553" s="189" t="s">
        <v>224</v>
      </c>
      <c r="E553" s="80">
        <v>501</v>
      </c>
      <c r="F553" s="201">
        <v>1.6135200000000001</v>
      </c>
    </row>
    <row r="554" spans="1:6" x14ac:dyDescent="0.35">
      <c r="A554" s="11">
        <v>582</v>
      </c>
      <c r="B554" s="5" t="s">
        <v>213</v>
      </c>
      <c r="C554" s="5" t="s">
        <v>356</v>
      </c>
      <c r="D554" s="189" t="s">
        <v>881</v>
      </c>
      <c r="E554" s="80">
        <v>201</v>
      </c>
      <c r="F554" s="201">
        <v>0.69497999999999993</v>
      </c>
    </row>
    <row r="555" spans="1:6" x14ac:dyDescent="0.35">
      <c r="A555" s="11">
        <v>583</v>
      </c>
      <c r="B555" s="5" t="s">
        <v>188</v>
      </c>
      <c r="C555" s="5" t="s">
        <v>343</v>
      </c>
      <c r="D555" s="189" t="s">
        <v>882</v>
      </c>
      <c r="E555" s="80">
        <v>405</v>
      </c>
      <c r="F555" s="201">
        <v>1.5066000000000002</v>
      </c>
    </row>
    <row r="556" spans="1:6" x14ac:dyDescent="0.35">
      <c r="A556" s="11">
        <v>584</v>
      </c>
      <c r="B556" s="5" t="s">
        <v>174</v>
      </c>
      <c r="C556" s="5" t="s">
        <v>343</v>
      </c>
      <c r="D556" s="189" t="s">
        <v>883</v>
      </c>
      <c r="E556" s="80">
        <v>162</v>
      </c>
      <c r="F556" s="201">
        <v>0.55647000000000002</v>
      </c>
    </row>
    <row r="557" spans="1:6" x14ac:dyDescent="0.35">
      <c r="A557" s="11">
        <v>585</v>
      </c>
      <c r="B557" s="5" t="s">
        <v>188</v>
      </c>
      <c r="C557" s="5" t="s">
        <v>343</v>
      </c>
      <c r="D557" s="189" t="s">
        <v>884</v>
      </c>
      <c r="E557" s="80">
        <v>78</v>
      </c>
      <c r="F557" s="201">
        <v>0.32076000000000005</v>
      </c>
    </row>
    <row r="558" spans="1:6" x14ac:dyDescent="0.35">
      <c r="A558" s="11">
        <v>586</v>
      </c>
      <c r="B558" s="5" t="s">
        <v>190</v>
      </c>
      <c r="C558" s="5" t="s">
        <v>175</v>
      </c>
      <c r="D558" s="189" t="s">
        <v>885</v>
      </c>
      <c r="E558" s="80">
        <v>342</v>
      </c>
      <c r="F558" s="201">
        <v>1.18584</v>
      </c>
    </row>
    <row r="559" spans="1:6" x14ac:dyDescent="0.35">
      <c r="A559" s="11">
        <v>587</v>
      </c>
      <c r="B559" s="5" t="s">
        <v>184</v>
      </c>
      <c r="C559" s="5" t="s">
        <v>343</v>
      </c>
      <c r="D559" s="189" t="s">
        <v>886</v>
      </c>
      <c r="E559" s="80">
        <v>81</v>
      </c>
      <c r="F559" s="201">
        <v>0.25758000000000003</v>
      </c>
    </row>
    <row r="560" spans="1:6" x14ac:dyDescent="0.35">
      <c r="A560" s="11">
        <v>588</v>
      </c>
      <c r="B560" s="5" t="s">
        <v>184</v>
      </c>
      <c r="C560" s="5" t="s">
        <v>343</v>
      </c>
      <c r="D560" s="189" t="s">
        <v>887</v>
      </c>
      <c r="E560" s="80">
        <v>114</v>
      </c>
      <c r="F560" s="201">
        <v>0.45927000000000001</v>
      </c>
    </row>
    <row r="561" spans="1:6" x14ac:dyDescent="0.35">
      <c r="A561" s="11">
        <v>589</v>
      </c>
      <c r="B561" s="5" t="s">
        <v>316</v>
      </c>
      <c r="C561" s="5" t="s">
        <v>356</v>
      </c>
      <c r="D561" s="189" t="s">
        <v>888</v>
      </c>
      <c r="E561" s="80">
        <v>432</v>
      </c>
      <c r="F561" s="201">
        <v>1.56006</v>
      </c>
    </row>
    <row r="562" spans="1:6" x14ac:dyDescent="0.35">
      <c r="A562" s="11">
        <v>590</v>
      </c>
      <c r="B562" s="5" t="s">
        <v>314</v>
      </c>
      <c r="C562" s="5" t="s">
        <v>356</v>
      </c>
      <c r="D562" s="189" t="s">
        <v>889</v>
      </c>
      <c r="E562" s="80">
        <v>129</v>
      </c>
      <c r="F562" s="201">
        <v>0.47142000000000006</v>
      </c>
    </row>
    <row r="563" spans="1:6" x14ac:dyDescent="0.35">
      <c r="A563" s="11">
        <v>591</v>
      </c>
      <c r="B563" s="5" t="s">
        <v>184</v>
      </c>
      <c r="C563" s="5" t="s">
        <v>356</v>
      </c>
      <c r="D563" s="189" t="s">
        <v>890</v>
      </c>
      <c r="E563" s="80">
        <v>183</v>
      </c>
      <c r="F563" s="201">
        <v>0.61236000000000002</v>
      </c>
    </row>
    <row r="564" spans="1:6" x14ac:dyDescent="0.35">
      <c r="A564" s="11">
        <v>592</v>
      </c>
      <c r="B564" s="5" t="s">
        <v>179</v>
      </c>
      <c r="C564" s="5" t="s">
        <v>343</v>
      </c>
      <c r="D564" s="189" t="s">
        <v>891</v>
      </c>
      <c r="E564" s="80">
        <v>114</v>
      </c>
      <c r="F564" s="201">
        <v>0.34262999999999999</v>
      </c>
    </row>
    <row r="565" spans="1:6" x14ac:dyDescent="0.35">
      <c r="A565" s="11">
        <v>593</v>
      </c>
      <c r="B565" s="5" t="s">
        <v>179</v>
      </c>
      <c r="C565" s="5" t="s">
        <v>356</v>
      </c>
      <c r="D565" s="189" t="s">
        <v>892</v>
      </c>
      <c r="E565" s="80">
        <v>618</v>
      </c>
      <c r="F565" s="201">
        <v>2.1384000000000003</v>
      </c>
    </row>
    <row r="566" spans="1:6" x14ac:dyDescent="0.35">
      <c r="A566" s="11">
        <v>594</v>
      </c>
      <c r="B566" s="5" t="s">
        <v>313</v>
      </c>
      <c r="C566" s="5" t="s">
        <v>340</v>
      </c>
      <c r="D566" s="189" t="s">
        <v>893</v>
      </c>
      <c r="E566" s="80">
        <v>201</v>
      </c>
      <c r="F566" s="201">
        <v>0.63180000000000003</v>
      </c>
    </row>
    <row r="567" spans="1:6" x14ac:dyDescent="0.35">
      <c r="A567" s="11">
        <v>595</v>
      </c>
      <c r="B567" s="5" t="s">
        <v>314</v>
      </c>
      <c r="C567" s="5" t="s">
        <v>356</v>
      </c>
      <c r="D567" s="189" t="s">
        <v>894</v>
      </c>
      <c r="E567" s="80">
        <v>132</v>
      </c>
      <c r="F567" s="201">
        <v>0.5297400000000001</v>
      </c>
    </row>
    <row r="568" spans="1:6" x14ac:dyDescent="0.35">
      <c r="A568" s="11">
        <v>596</v>
      </c>
      <c r="B568" s="5" t="s">
        <v>316</v>
      </c>
      <c r="C568" s="5" t="s">
        <v>356</v>
      </c>
      <c r="D568" s="189" t="s">
        <v>895</v>
      </c>
      <c r="E568" s="80">
        <v>279</v>
      </c>
      <c r="F568" s="201">
        <v>0.93069000000000013</v>
      </c>
    </row>
    <row r="569" spans="1:6" x14ac:dyDescent="0.35">
      <c r="A569" s="11">
        <v>597</v>
      </c>
      <c r="B569" s="5" t="s">
        <v>184</v>
      </c>
      <c r="C569" s="5" t="s">
        <v>343</v>
      </c>
      <c r="D569" s="189" t="s">
        <v>896</v>
      </c>
      <c r="E569" s="80">
        <v>120</v>
      </c>
      <c r="F569" s="201">
        <v>0.31104000000000004</v>
      </c>
    </row>
    <row r="570" spans="1:6" x14ac:dyDescent="0.35">
      <c r="A570" s="11">
        <v>598</v>
      </c>
      <c r="B570" s="5" t="s">
        <v>315</v>
      </c>
      <c r="C570" s="5" t="s">
        <v>356</v>
      </c>
      <c r="D570" s="189" t="s">
        <v>897</v>
      </c>
      <c r="E570" s="80">
        <v>243</v>
      </c>
      <c r="F570" s="201">
        <v>0.85536000000000001</v>
      </c>
    </row>
    <row r="571" spans="1:6" x14ac:dyDescent="0.35">
      <c r="A571" s="11">
        <v>599</v>
      </c>
      <c r="B571" s="5" t="s">
        <v>222</v>
      </c>
      <c r="C571" s="5" t="s">
        <v>343</v>
      </c>
      <c r="D571" s="189" t="s">
        <v>898</v>
      </c>
      <c r="E571" s="80">
        <v>105</v>
      </c>
      <c r="F571" s="201">
        <v>0.29889000000000004</v>
      </c>
    </row>
    <row r="572" spans="1:6" x14ac:dyDescent="0.35">
      <c r="A572" s="11">
        <v>601</v>
      </c>
      <c r="B572" s="5" t="s">
        <v>181</v>
      </c>
      <c r="C572" s="5" t="s">
        <v>175</v>
      </c>
      <c r="D572" s="189" t="s">
        <v>900</v>
      </c>
      <c r="E572" s="80">
        <v>1089</v>
      </c>
      <c r="F572" s="201">
        <v>4.3083900000000002</v>
      </c>
    </row>
    <row r="573" spans="1:6" x14ac:dyDescent="0.35">
      <c r="A573" s="11">
        <v>602</v>
      </c>
      <c r="B573" s="5" t="s">
        <v>179</v>
      </c>
      <c r="C573" s="5" t="s">
        <v>356</v>
      </c>
      <c r="D573" s="189" t="s">
        <v>901</v>
      </c>
      <c r="E573" s="80">
        <v>771</v>
      </c>
      <c r="F573" s="201">
        <v>2.6632800000000003</v>
      </c>
    </row>
    <row r="574" spans="1:6" x14ac:dyDescent="0.35">
      <c r="A574" s="11">
        <v>603</v>
      </c>
      <c r="B574" s="5" t="s">
        <v>190</v>
      </c>
      <c r="C574" s="5" t="s">
        <v>175</v>
      </c>
      <c r="D574" s="189" t="s">
        <v>902</v>
      </c>
      <c r="E574" s="80">
        <v>954</v>
      </c>
      <c r="F574" s="201">
        <v>3.1760099999999998</v>
      </c>
    </row>
    <row r="575" spans="1:6" x14ac:dyDescent="0.35">
      <c r="A575" s="11">
        <v>604</v>
      </c>
      <c r="B575" s="5" t="s">
        <v>179</v>
      </c>
      <c r="C575" s="5" t="s">
        <v>175</v>
      </c>
      <c r="D575" s="189" t="s">
        <v>903</v>
      </c>
      <c r="E575" s="80">
        <v>2697</v>
      </c>
      <c r="F575" s="201">
        <v>9.4721400000000013</v>
      </c>
    </row>
    <row r="576" spans="1:6" x14ac:dyDescent="0.35">
      <c r="A576" s="11">
        <v>605</v>
      </c>
      <c r="B576" s="5" t="s">
        <v>179</v>
      </c>
      <c r="C576" s="5" t="s">
        <v>356</v>
      </c>
      <c r="D576" s="189" t="s">
        <v>904</v>
      </c>
      <c r="E576" s="80">
        <v>1749</v>
      </c>
      <c r="F576" s="201">
        <v>6.2645400000000002</v>
      </c>
    </row>
    <row r="577" spans="1:6" x14ac:dyDescent="0.35">
      <c r="A577" s="11">
        <v>606</v>
      </c>
      <c r="B577" s="5" t="s">
        <v>213</v>
      </c>
      <c r="C577" s="5" t="s">
        <v>356</v>
      </c>
      <c r="D577" s="189" t="s">
        <v>905</v>
      </c>
      <c r="E577" s="80">
        <v>960</v>
      </c>
      <c r="F577" s="201">
        <v>3.6255600000000001</v>
      </c>
    </row>
    <row r="578" spans="1:6" x14ac:dyDescent="0.35">
      <c r="A578" s="11">
        <v>607</v>
      </c>
      <c r="B578" s="5" t="s">
        <v>316</v>
      </c>
      <c r="C578" s="5" t="s">
        <v>340</v>
      </c>
      <c r="D578" s="189" t="s">
        <v>906</v>
      </c>
      <c r="E578" s="80">
        <v>471</v>
      </c>
      <c r="F578" s="201">
        <v>10.849950000000002</v>
      </c>
    </row>
    <row r="579" spans="1:6" x14ac:dyDescent="0.35">
      <c r="A579" s="11">
        <v>608</v>
      </c>
      <c r="B579" s="5" t="s">
        <v>313</v>
      </c>
      <c r="C579" s="5" t="s">
        <v>356</v>
      </c>
      <c r="D579" s="189" t="s">
        <v>907</v>
      </c>
      <c r="E579" s="80">
        <v>1422</v>
      </c>
      <c r="F579" s="201">
        <v>6.3860400000000013</v>
      </c>
    </row>
    <row r="580" spans="1:6" x14ac:dyDescent="0.35">
      <c r="A580" s="11">
        <v>609</v>
      </c>
      <c r="B580" s="5" t="s">
        <v>316</v>
      </c>
      <c r="C580" s="5" t="s">
        <v>340</v>
      </c>
      <c r="D580" s="189" t="s">
        <v>908</v>
      </c>
      <c r="E580" s="80">
        <v>729</v>
      </c>
      <c r="F580" s="201">
        <v>2.7799199999999997</v>
      </c>
    </row>
    <row r="581" spans="1:6" x14ac:dyDescent="0.35">
      <c r="A581" s="11">
        <v>610</v>
      </c>
      <c r="B581" s="5" t="s">
        <v>174</v>
      </c>
      <c r="C581" s="5" t="s">
        <v>175</v>
      </c>
      <c r="D581" s="189" t="s">
        <v>197</v>
      </c>
      <c r="E581" s="80">
        <v>855</v>
      </c>
      <c r="F581" s="201">
        <v>2.8431000000000002</v>
      </c>
    </row>
    <row r="582" spans="1:6" x14ac:dyDescent="0.35">
      <c r="A582" s="11">
        <v>611</v>
      </c>
      <c r="B582" s="5" t="s">
        <v>313</v>
      </c>
      <c r="C582" s="5" t="s">
        <v>356</v>
      </c>
      <c r="D582" s="189" t="s">
        <v>909</v>
      </c>
      <c r="E582" s="80">
        <v>189</v>
      </c>
      <c r="F582" s="201">
        <v>0.66339000000000015</v>
      </c>
    </row>
    <row r="583" spans="1:6" x14ac:dyDescent="0.35">
      <c r="A583" s="11">
        <v>612</v>
      </c>
      <c r="B583" s="5" t="s">
        <v>316</v>
      </c>
      <c r="C583" s="5" t="s">
        <v>340</v>
      </c>
      <c r="D583" s="189" t="s">
        <v>910</v>
      </c>
      <c r="E583" s="80">
        <v>657</v>
      </c>
      <c r="F583" s="201">
        <v>2.2987799999999998</v>
      </c>
    </row>
    <row r="584" spans="1:6" x14ac:dyDescent="0.35">
      <c r="A584" s="11">
        <v>613</v>
      </c>
      <c r="B584" s="5" t="s">
        <v>315</v>
      </c>
      <c r="C584" s="5" t="s">
        <v>340</v>
      </c>
      <c r="D584" s="189" t="s">
        <v>911</v>
      </c>
      <c r="E584" s="80">
        <v>285</v>
      </c>
      <c r="F584" s="201">
        <v>0.9720000000000002</v>
      </c>
    </row>
    <row r="585" spans="1:6" x14ac:dyDescent="0.35">
      <c r="A585" s="11">
        <v>614</v>
      </c>
      <c r="B585" s="5" t="s">
        <v>316</v>
      </c>
      <c r="C585" s="5" t="s">
        <v>340</v>
      </c>
      <c r="D585" s="189" t="s">
        <v>912</v>
      </c>
      <c r="E585" s="80">
        <v>366</v>
      </c>
      <c r="F585" s="201">
        <v>1.4215500000000001</v>
      </c>
    </row>
    <row r="586" spans="1:6" x14ac:dyDescent="0.35">
      <c r="A586" s="11">
        <v>615</v>
      </c>
      <c r="B586" s="5" t="s">
        <v>316</v>
      </c>
      <c r="C586" s="5" t="s">
        <v>356</v>
      </c>
      <c r="D586" s="189" t="s">
        <v>913</v>
      </c>
      <c r="E586" s="80">
        <v>192</v>
      </c>
      <c r="F586" s="201">
        <v>0.64152000000000009</v>
      </c>
    </row>
    <row r="587" spans="1:6" x14ac:dyDescent="0.35">
      <c r="A587" s="11">
        <v>616</v>
      </c>
      <c r="B587" s="5" t="s">
        <v>174</v>
      </c>
      <c r="C587" s="5" t="s">
        <v>343</v>
      </c>
      <c r="D587" s="189" t="s">
        <v>914</v>
      </c>
      <c r="E587" s="80">
        <v>273</v>
      </c>
      <c r="F587" s="201">
        <v>1.0060200000000001</v>
      </c>
    </row>
    <row r="588" spans="1:6" x14ac:dyDescent="0.35">
      <c r="A588" s="11">
        <v>617</v>
      </c>
      <c r="B588" s="5" t="s">
        <v>313</v>
      </c>
      <c r="C588" s="5" t="s">
        <v>356</v>
      </c>
      <c r="D588" s="189" t="s">
        <v>915</v>
      </c>
      <c r="E588" s="80">
        <v>201</v>
      </c>
      <c r="F588" s="201">
        <v>0.68525999999999998</v>
      </c>
    </row>
    <row r="589" spans="1:6" x14ac:dyDescent="0.35">
      <c r="A589" s="11">
        <v>618</v>
      </c>
      <c r="B589" s="5" t="s">
        <v>314</v>
      </c>
      <c r="C589" s="5" t="s">
        <v>356</v>
      </c>
      <c r="D589" s="189" t="s">
        <v>916</v>
      </c>
      <c r="E589" s="80">
        <v>264</v>
      </c>
      <c r="F589" s="201">
        <v>0.94041000000000008</v>
      </c>
    </row>
    <row r="590" spans="1:6" x14ac:dyDescent="0.35">
      <c r="A590" s="11">
        <v>619</v>
      </c>
      <c r="B590" s="5" t="s">
        <v>184</v>
      </c>
      <c r="C590" s="5" t="s">
        <v>175</v>
      </c>
      <c r="D590" s="189" t="s">
        <v>917</v>
      </c>
      <c r="E590" s="80">
        <v>201</v>
      </c>
      <c r="F590" s="201">
        <v>0.6731100000000001</v>
      </c>
    </row>
    <row r="591" spans="1:6" x14ac:dyDescent="0.35">
      <c r="A591" s="11">
        <v>620</v>
      </c>
      <c r="B591" s="5" t="s">
        <v>181</v>
      </c>
      <c r="C591" s="5" t="s">
        <v>343</v>
      </c>
      <c r="D591" s="189" t="s">
        <v>918</v>
      </c>
      <c r="E591" s="80">
        <v>87</v>
      </c>
      <c r="F591" s="201">
        <v>0.26730000000000004</v>
      </c>
    </row>
    <row r="592" spans="1:6" x14ac:dyDescent="0.35">
      <c r="A592" s="11">
        <v>621</v>
      </c>
      <c r="B592" s="5" t="s">
        <v>190</v>
      </c>
      <c r="C592" s="5" t="s">
        <v>175</v>
      </c>
      <c r="D592" s="189" t="s">
        <v>919</v>
      </c>
      <c r="E592" s="80">
        <v>195</v>
      </c>
      <c r="F592" s="201">
        <v>0.58806000000000003</v>
      </c>
    </row>
    <row r="593" spans="1:6" x14ac:dyDescent="0.35">
      <c r="A593" s="11">
        <v>622</v>
      </c>
      <c r="B593" s="5" t="s">
        <v>184</v>
      </c>
      <c r="C593" s="5" t="s">
        <v>356</v>
      </c>
      <c r="D593" s="189" t="s">
        <v>920</v>
      </c>
      <c r="E593" s="80">
        <v>795</v>
      </c>
      <c r="F593" s="201">
        <v>4.6267200000000006</v>
      </c>
    </row>
    <row r="594" spans="1:6" x14ac:dyDescent="0.35">
      <c r="A594" s="11">
        <v>623</v>
      </c>
      <c r="B594" s="5" t="s">
        <v>184</v>
      </c>
      <c r="C594" s="5" t="s">
        <v>356</v>
      </c>
      <c r="D594" s="189" t="s">
        <v>921</v>
      </c>
      <c r="E594" s="80">
        <v>993</v>
      </c>
      <c r="F594" s="201">
        <v>3.4846200000000001</v>
      </c>
    </row>
    <row r="595" spans="1:6" x14ac:dyDescent="0.35">
      <c r="A595" s="11">
        <v>624</v>
      </c>
      <c r="B595" s="5" t="s">
        <v>314</v>
      </c>
      <c r="C595" s="5" t="s">
        <v>356</v>
      </c>
      <c r="D595" s="189" t="s">
        <v>922</v>
      </c>
      <c r="E595" s="80">
        <v>144</v>
      </c>
      <c r="F595" s="201">
        <v>0.43740000000000007</v>
      </c>
    </row>
    <row r="596" spans="1:6" x14ac:dyDescent="0.35">
      <c r="A596" s="11">
        <v>625</v>
      </c>
      <c r="B596" s="5" t="s">
        <v>213</v>
      </c>
      <c r="C596" s="5" t="s">
        <v>175</v>
      </c>
      <c r="D596" s="189" t="s">
        <v>923</v>
      </c>
      <c r="E596" s="80">
        <v>84</v>
      </c>
      <c r="F596" s="201">
        <v>0.28917000000000004</v>
      </c>
    </row>
    <row r="597" spans="1:6" x14ac:dyDescent="0.35">
      <c r="A597" s="11">
        <v>627</v>
      </c>
      <c r="B597" s="5" t="s">
        <v>316</v>
      </c>
      <c r="C597" s="5" t="s">
        <v>175</v>
      </c>
      <c r="D597" s="189" t="s">
        <v>925</v>
      </c>
      <c r="E597" s="80">
        <v>240</v>
      </c>
      <c r="F597" s="201">
        <v>0.84563999999999995</v>
      </c>
    </row>
    <row r="598" spans="1:6" x14ac:dyDescent="0.35">
      <c r="A598" s="11">
        <v>628</v>
      </c>
      <c r="B598" s="5" t="s">
        <v>316</v>
      </c>
      <c r="C598" s="5" t="s">
        <v>340</v>
      </c>
      <c r="D598" s="189" t="s">
        <v>926</v>
      </c>
      <c r="E598" s="80">
        <v>357</v>
      </c>
      <c r="F598" s="201">
        <v>1.6208100000000003</v>
      </c>
    </row>
    <row r="599" spans="1:6" x14ac:dyDescent="0.35">
      <c r="A599" s="11">
        <v>629</v>
      </c>
      <c r="B599" s="5" t="s">
        <v>179</v>
      </c>
      <c r="C599" s="5" t="s">
        <v>356</v>
      </c>
      <c r="D599" s="189" t="s">
        <v>927</v>
      </c>
      <c r="E599" s="80">
        <v>168</v>
      </c>
      <c r="F599" s="201">
        <v>0.58806000000000003</v>
      </c>
    </row>
    <row r="600" spans="1:6" x14ac:dyDescent="0.35">
      <c r="A600" s="11">
        <v>630</v>
      </c>
      <c r="B600" s="5" t="s">
        <v>179</v>
      </c>
      <c r="C600" s="5" t="s">
        <v>175</v>
      </c>
      <c r="D600" s="189" t="s">
        <v>928</v>
      </c>
      <c r="E600" s="80">
        <v>435</v>
      </c>
      <c r="F600" s="201">
        <v>1.4968800000000002</v>
      </c>
    </row>
    <row r="601" spans="1:6" x14ac:dyDescent="0.35">
      <c r="A601" s="11">
        <v>631</v>
      </c>
      <c r="B601" s="5" t="s">
        <v>181</v>
      </c>
      <c r="C601" s="5" t="s">
        <v>175</v>
      </c>
      <c r="D601" s="189" t="s">
        <v>929</v>
      </c>
      <c r="E601" s="80">
        <v>213</v>
      </c>
      <c r="F601" s="201">
        <v>0.7047000000000001</v>
      </c>
    </row>
    <row r="602" spans="1:6" x14ac:dyDescent="0.35">
      <c r="A602" s="11">
        <v>632</v>
      </c>
      <c r="B602" s="5" t="s">
        <v>314</v>
      </c>
      <c r="C602" s="5" t="s">
        <v>356</v>
      </c>
      <c r="D602" s="189" t="s">
        <v>930</v>
      </c>
      <c r="E602" s="80">
        <v>213</v>
      </c>
      <c r="F602" s="201">
        <v>0.79218</v>
      </c>
    </row>
    <row r="603" spans="1:6" x14ac:dyDescent="0.35">
      <c r="A603" s="11">
        <v>634</v>
      </c>
      <c r="B603" s="5" t="s">
        <v>313</v>
      </c>
      <c r="C603" s="5" t="s">
        <v>340</v>
      </c>
      <c r="D603" s="189" t="s">
        <v>932</v>
      </c>
      <c r="E603" s="80">
        <v>192</v>
      </c>
      <c r="F603" s="201">
        <v>0.66339000000000015</v>
      </c>
    </row>
    <row r="604" spans="1:6" x14ac:dyDescent="0.35">
      <c r="A604" s="11">
        <v>635</v>
      </c>
      <c r="B604" s="5" t="s">
        <v>316</v>
      </c>
      <c r="C604" s="5" t="s">
        <v>340</v>
      </c>
      <c r="D604" s="189" t="s">
        <v>933</v>
      </c>
      <c r="E604" s="80">
        <v>237</v>
      </c>
      <c r="F604" s="201">
        <v>0.79218</v>
      </c>
    </row>
    <row r="605" spans="1:6" x14ac:dyDescent="0.35">
      <c r="A605" s="11">
        <v>636</v>
      </c>
      <c r="B605" s="5" t="s">
        <v>190</v>
      </c>
      <c r="C605" s="5" t="s">
        <v>343</v>
      </c>
      <c r="D605" s="189" t="s">
        <v>934</v>
      </c>
      <c r="E605" s="80">
        <v>171</v>
      </c>
      <c r="F605" s="201">
        <v>0.61965000000000003</v>
      </c>
    </row>
    <row r="606" spans="1:6" x14ac:dyDescent="0.35">
      <c r="A606" s="11">
        <v>637</v>
      </c>
      <c r="B606" s="5" t="s">
        <v>316</v>
      </c>
      <c r="C606" s="5" t="s">
        <v>340</v>
      </c>
      <c r="D606" s="189" t="s">
        <v>935</v>
      </c>
      <c r="E606" s="80">
        <v>204</v>
      </c>
      <c r="F606" s="201">
        <v>1.04247</v>
      </c>
    </row>
    <row r="607" spans="1:6" x14ac:dyDescent="0.35">
      <c r="A607" s="11">
        <v>638</v>
      </c>
      <c r="B607" s="5" t="s">
        <v>316</v>
      </c>
      <c r="C607" s="5" t="s">
        <v>340</v>
      </c>
      <c r="D607" s="189" t="s">
        <v>936</v>
      </c>
      <c r="E607" s="80">
        <v>228</v>
      </c>
      <c r="F607" s="201">
        <v>0.79218</v>
      </c>
    </row>
    <row r="608" spans="1:6" x14ac:dyDescent="0.35">
      <c r="A608" s="11">
        <v>640</v>
      </c>
      <c r="B608" s="5" t="s">
        <v>179</v>
      </c>
      <c r="C608" s="5" t="s">
        <v>175</v>
      </c>
      <c r="D608" s="189" t="s">
        <v>938</v>
      </c>
      <c r="E608" s="80">
        <v>138</v>
      </c>
      <c r="F608" s="201">
        <v>0.42768</v>
      </c>
    </row>
    <row r="609" spans="1:6" x14ac:dyDescent="0.35">
      <c r="A609" s="11">
        <v>641</v>
      </c>
      <c r="B609" s="5" t="s">
        <v>179</v>
      </c>
      <c r="C609" s="5" t="s">
        <v>356</v>
      </c>
      <c r="D609" s="189" t="s">
        <v>939</v>
      </c>
      <c r="E609" s="80">
        <v>243</v>
      </c>
      <c r="F609" s="201">
        <v>1.0910700000000002</v>
      </c>
    </row>
    <row r="610" spans="1:6" x14ac:dyDescent="0.35">
      <c r="A610" s="11">
        <v>642</v>
      </c>
      <c r="B610" s="5" t="s">
        <v>316</v>
      </c>
      <c r="C610" s="5" t="s">
        <v>175</v>
      </c>
      <c r="D610" s="189" t="s">
        <v>940</v>
      </c>
      <c r="E610" s="80">
        <v>222</v>
      </c>
      <c r="F610" s="201">
        <v>0.7047000000000001</v>
      </c>
    </row>
    <row r="611" spans="1:6" x14ac:dyDescent="0.35">
      <c r="A611" s="11">
        <v>644</v>
      </c>
      <c r="B611" s="5" t="s">
        <v>179</v>
      </c>
      <c r="C611" s="5" t="s">
        <v>343</v>
      </c>
      <c r="D611" s="189" t="s">
        <v>942</v>
      </c>
      <c r="E611" s="80">
        <v>324</v>
      </c>
      <c r="F611" s="201">
        <v>1.0594800000000002</v>
      </c>
    </row>
    <row r="612" spans="1:6" x14ac:dyDescent="0.35">
      <c r="A612" s="11">
        <v>645</v>
      </c>
      <c r="B612" s="5" t="s">
        <v>190</v>
      </c>
      <c r="C612" s="5" t="s">
        <v>343</v>
      </c>
      <c r="D612" s="189" t="s">
        <v>943</v>
      </c>
      <c r="E612" s="80">
        <v>213</v>
      </c>
      <c r="F612" s="201">
        <v>0.7047000000000001</v>
      </c>
    </row>
    <row r="613" spans="1:6" x14ac:dyDescent="0.35">
      <c r="A613" s="11">
        <v>646</v>
      </c>
      <c r="B613" s="5" t="s">
        <v>316</v>
      </c>
      <c r="C613" s="5" t="s">
        <v>340</v>
      </c>
      <c r="D613" s="189" t="s">
        <v>944</v>
      </c>
      <c r="E613" s="80">
        <v>234</v>
      </c>
      <c r="F613" s="201">
        <v>0.81162000000000012</v>
      </c>
    </row>
    <row r="614" spans="1:6" x14ac:dyDescent="0.35">
      <c r="A614" s="11">
        <v>647</v>
      </c>
      <c r="B614" s="5" t="s">
        <v>179</v>
      </c>
      <c r="C614" s="5" t="s">
        <v>343</v>
      </c>
      <c r="D614" s="189" t="s">
        <v>945</v>
      </c>
      <c r="E614" s="80">
        <v>99</v>
      </c>
      <c r="F614" s="201">
        <v>0.31104000000000004</v>
      </c>
    </row>
    <row r="615" spans="1:6" x14ac:dyDescent="0.35">
      <c r="A615" s="11">
        <v>648</v>
      </c>
      <c r="B615" s="5" t="s">
        <v>311</v>
      </c>
      <c r="C615" s="5" t="s">
        <v>340</v>
      </c>
      <c r="D615" s="189" t="s">
        <v>946</v>
      </c>
      <c r="E615" s="80">
        <v>153</v>
      </c>
      <c r="F615" s="201">
        <v>1.7811900000000001</v>
      </c>
    </row>
    <row r="616" spans="1:6" x14ac:dyDescent="0.35">
      <c r="A616" s="11">
        <v>649</v>
      </c>
      <c r="B616" s="5" t="s">
        <v>179</v>
      </c>
      <c r="C616" s="5" t="s">
        <v>343</v>
      </c>
      <c r="D616" s="189" t="s">
        <v>947</v>
      </c>
      <c r="E616" s="80">
        <v>210</v>
      </c>
      <c r="F616" s="201">
        <v>0.66339000000000015</v>
      </c>
    </row>
    <row r="617" spans="1:6" x14ac:dyDescent="0.35">
      <c r="A617" s="11">
        <v>651</v>
      </c>
      <c r="B617" s="5" t="s">
        <v>222</v>
      </c>
      <c r="C617" s="5" t="s">
        <v>356</v>
      </c>
      <c r="D617" s="189" t="s">
        <v>949</v>
      </c>
      <c r="E617" s="80">
        <v>498</v>
      </c>
      <c r="F617" s="201">
        <v>1.7957700000000001</v>
      </c>
    </row>
    <row r="618" spans="1:6" x14ac:dyDescent="0.35">
      <c r="A618" s="11">
        <v>652</v>
      </c>
      <c r="B618" s="5" t="s">
        <v>190</v>
      </c>
      <c r="C618" s="5" t="s">
        <v>175</v>
      </c>
      <c r="D618" s="189" t="s">
        <v>950</v>
      </c>
      <c r="E618" s="80">
        <v>1137</v>
      </c>
      <c r="F618" s="201">
        <v>3.6887400000000006</v>
      </c>
    </row>
    <row r="619" spans="1:6" x14ac:dyDescent="0.35">
      <c r="A619" s="11">
        <v>653</v>
      </c>
      <c r="B619" s="5" t="s">
        <v>181</v>
      </c>
      <c r="C619" s="5" t="s">
        <v>175</v>
      </c>
      <c r="D619" s="189" t="s">
        <v>951</v>
      </c>
      <c r="E619" s="80">
        <v>423</v>
      </c>
      <c r="F619" s="201">
        <v>1.3899599999999999</v>
      </c>
    </row>
    <row r="620" spans="1:6" x14ac:dyDescent="0.35">
      <c r="A620" s="11">
        <v>654</v>
      </c>
      <c r="B620" s="5" t="s">
        <v>184</v>
      </c>
      <c r="C620" s="5" t="s">
        <v>343</v>
      </c>
      <c r="D620" s="189" t="s">
        <v>952</v>
      </c>
      <c r="E620" s="80">
        <v>273</v>
      </c>
      <c r="F620" s="201">
        <v>0.74844000000000011</v>
      </c>
    </row>
    <row r="621" spans="1:6" x14ac:dyDescent="0.35">
      <c r="A621" s="11">
        <v>655</v>
      </c>
      <c r="B621" s="5" t="s">
        <v>188</v>
      </c>
      <c r="C621" s="5" t="s">
        <v>343</v>
      </c>
      <c r="D621" s="189" t="s">
        <v>953</v>
      </c>
      <c r="E621" s="80">
        <v>369</v>
      </c>
      <c r="F621" s="201">
        <v>1.0157400000000001</v>
      </c>
    </row>
    <row r="622" spans="1:6" x14ac:dyDescent="0.35">
      <c r="A622" s="11">
        <v>656</v>
      </c>
      <c r="B622" s="5" t="s">
        <v>181</v>
      </c>
      <c r="C622" s="5" t="s">
        <v>356</v>
      </c>
      <c r="D622" s="189" t="s">
        <v>954</v>
      </c>
      <c r="E622" s="80">
        <v>945</v>
      </c>
      <c r="F622" s="201">
        <v>3.0375000000000001</v>
      </c>
    </row>
    <row r="623" spans="1:6" x14ac:dyDescent="0.35">
      <c r="A623" s="11">
        <v>657</v>
      </c>
      <c r="B623" s="5" t="s">
        <v>314</v>
      </c>
      <c r="C623" s="5" t="s">
        <v>356</v>
      </c>
      <c r="D623" s="189" t="s">
        <v>955</v>
      </c>
      <c r="E623" s="80">
        <v>441</v>
      </c>
      <c r="F623" s="201">
        <v>1.6135200000000001</v>
      </c>
    </row>
    <row r="624" spans="1:6" x14ac:dyDescent="0.35">
      <c r="A624" s="11">
        <v>658</v>
      </c>
      <c r="B624" s="5" t="s">
        <v>311</v>
      </c>
      <c r="C624" s="5" t="s">
        <v>340</v>
      </c>
      <c r="D624" s="189" t="s">
        <v>956</v>
      </c>
      <c r="E624" s="80">
        <v>771</v>
      </c>
      <c r="F624" s="201">
        <v>2.5563600000000002</v>
      </c>
    </row>
    <row r="625" spans="1:6" x14ac:dyDescent="0.35">
      <c r="A625" s="11">
        <v>659</v>
      </c>
      <c r="B625" s="5" t="s">
        <v>315</v>
      </c>
      <c r="C625" s="5" t="s">
        <v>340</v>
      </c>
      <c r="D625" s="189" t="s">
        <v>957</v>
      </c>
      <c r="E625" s="80">
        <v>597</v>
      </c>
      <c r="F625" s="201">
        <v>2.5539300000000003</v>
      </c>
    </row>
    <row r="626" spans="1:6" x14ac:dyDescent="0.35">
      <c r="A626" s="11">
        <v>660</v>
      </c>
      <c r="B626" s="5" t="s">
        <v>315</v>
      </c>
      <c r="C626" s="5" t="s">
        <v>340</v>
      </c>
      <c r="D626" s="189" t="s">
        <v>958</v>
      </c>
      <c r="E626" s="80">
        <v>642</v>
      </c>
      <c r="F626" s="201">
        <v>2.0946600000000002</v>
      </c>
    </row>
    <row r="627" spans="1:6" x14ac:dyDescent="0.35">
      <c r="A627" s="11">
        <v>661</v>
      </c>
      <c r="B627" s="5" t="s">
        <v>315</v>
      </c>
      <c r="C627" s="5" t="s">
        <v>356</v>
      </c>
      <c r="D627" s="189" t="s">
        <v>959</v>
      </c>
      <c r="E627" s="80">
        <v>519</v>
      </c>
      <c r="F627" s="201">
        <v>1.7325899999999999</v>
      </c>
    </row>
    <row r="628" spans="1:6" x14ac:dyDescent="0.35">
      <c r="A628" s="11">
        <v>662</v>
      </c>
      <c r="B628" s="5" t="s">
        <v>315</v>
      </c>
      <c r="C628" s="5" t="s">
        <v>356</v>
      </c>
      <c r="D628" s="189" t="s">
        <v>960</v>
      </c>
      <c r="E628" s="80">
        <v>384</v>
      </c>
      <c r="F628" s="201">
        <v>1.3680899999999998</v>
      </c>
    </row>
    <row r="629" spans="1:6" x14ac:dyDescent="0.35">
      <c r="A629" s="11">
        <v>663</v>
      </c>
      <c r="B629" s="5" t="s">
        <v>315</v>
      </c>
      <c r="C629" s="5" t="s">
        <v>356</v>
      </c>
      <c r="D629" s="189" t="s">
        <v>961</v>
      </c>
      <c r="E629" s="80">
        <v>141</v>
      </c>
      <c r="F629" s="201">
        <v>2.2113000000000005</v>
      </c>
    </row>
    <row r="630" spans="1:6" x14ac:dyDescent="0.35">
      <c r="A630" s="11">
        <v>664</v>
      </c>
      <c r="B630" s="5" t="s">
        <v>314</v>
      </c>
      <c r="C630" s="5" t="s">
        <v>340</v>
      </c>
      <c r="D630" s="189" t="s">
        <v>962</v>
      </c>
      <c r="E630" s="80">
        <v>267</v>
      </c>
      <c r="F630" s="201">
        <v>0.84563999999999995</v>
      </c>
    </row>
    <row r="631" spans="1:6" x14ac:dyDescent="0.35">
      <c r="A631" s="11">
        <v>665</v>
      </c>
      <c r="B631" s="5" t="s">
        <v>313</v>
      </c>
      <c r="C631" s="5" t="s">
        <v>356</v>
      </c>
      <c r="D631" s="189" t="s">
        <v>963</v>
      </c>
      <c r="E631" s="80">
        <v>288</v>
      </c>
      <c r="F631" s="201">
        <v>1.0157400000000001</v>
      </c>
    </row>
    <row r="632" spans="1:6" x14ac:dyDescent="0.35">
      <c r="A632" s="11">
        <v>666</v>
      </c>
      <c r="B632" s="5" t="s">
        <v>312</v>
      </c>
      <c r="C632" s="5" t="s">
        <v>340</v>
      </c>
      <c r="D632" s="189" t="s">
        <v>964</v>
      </c>
      <c r="E632" s="80">
        <v>549</v>
      </c>
      <c r="F632" s="201">
        <v>2.0314800000000002</v>
      </c>
    </row>
    <row r="633" spans="1:6" x14ac:dyDescent="0.35">
      <c r="A633" s="11">
        <v>667</v>
      </c>
      <c r="B633" s="5" t="s">
        <v>313</v>
      </c>
      <c r="C633" s="5" t="s">
        <v>356</v>
      </c>
      <c r="D633" s="189" t="s">
        <v>965</v>
      </c>
      <c r="E633" s="80">
        <v>441</v>
      </c>
      <c r="F633" s="201">
        <v>1.4968800000000002</v>
      </c>
    </row>
    <row r="634" spans="1:6" x14ac:dyDescent="0.35">
      <c r="A634" s="11">
        <v>668</v>
      </c>
      <c r="B634" s="5" t="s">
        <v>313</v>
      </c>
      <c r="C634" s="5" t="s">
        <v>356</v>
      </c>
      <c r="D634" s="189" t="s">
        <v>966</v>
      </c>
      <c r="E634" s="80">
        <v>120</v>
      </c>
      <c r="F634" s="201">
        <v>0.39609</v>
      </c>
    </row>
    <row r="635" spans="1:6" x14ac:dyDescent="0.35">
      <c r="A635" s="11">
        <v>669</v>
      </c>
      <c r="B635" s="5" t="s">
        <v>315</v>
      </c>
      <c r="C635" s="5" t="s">
        <v>340</v>
      </c>
      <c r="D635" s="189" t="s">
        <v>967</v>
      </c>
      <c r="E635" s="80">
        <v>90</v>
      </c>
      <c r="F635" s="201">
        <v>0.35963999999999996</v>
      </c>
    </row>
    <row r="636" spans="1:6" x14ac:dyDescent="0.35">
      <c r="A636" s="11">
        <v>670</v>
      </c>
      <c r="B636" s="5" t="s">
        <v>213</v>
      </c>
      <c r="C636" s="5" t="s">
        <v>175</v>
      </c>
      <c r="D636" s="189" t="s">
        <v>968</v>
      </c>
      <c r="E636" s="80">
        <v>117</v>
      </c>
      <c r="F636" s="201">
        <v>0.41796</v>
      </c>
    </row>
    <row r="637" spans="1:6" x14ac:dyDescent="0.35">
      <c r="A637" s="11">
        <v>671</v>
      </c>
      <c r="B637" s="5" t="s">
        <v>314</v>
      </c>
      <c r="C637" s="5" t="s">
        <v>175</v>
      </c>
      <c r="D637" s="189" t="s">
        <v>969</v>
      </c>
      <c r="E637" s="80">
        <v>252</v>
      </c>
      <c r="F637" s="201">
        <v>1.5333300000000003</v>
      </c>
    </row>
    <row r="638" spans="1:6" x14ac:dyDescent="0.35">
      <c r="A638" s="11">
        <v>672</v>
      </c>
      <c r="B638" s="5" t="s">
        <v>188</v>
      </c>
      <c r="C638" s="5" t="s">
        <v>343</v>
      </c>
      <c r="D638" s="189" t="s">
        <v>970</v>
      </c>
      <c r="E638" s="80">
        <v>108</v>
      </c>
      <c r="F638" s="201">
        <v>0.47142000000000006</v>
      </c>
    </row>
    <row r="639" spans="1:6" x14ac:dyDescent="0.35">
      <c r="A639" s="11">
        <v>673</v>
      </c>
      <c r="B639" s="5" t="s">
        <v>184</v>
      </c>
      <c r="C639" s="5" t="s">
        <v>356</v>
      </c>
      <c r="D639" s="189" t="s">
        <v>971</v>
      </c>
      <c r="E639" s="80">
        <v>594</v>
      </c>
      <c r="F639" s="201">
        <v>2.0946600000000002</v>
      </c>
    </row>
    <row r="640" spans="1:6" x14ac:dyDescent="0.35">
      <c r="A640" s="11">
        <v>674</v>
      </c>
      <c r="B640" s="5" t="s">
        <v>314</v>
      </c>
      <c r="C640" s="5" t="s">
        <v>356</v>
      </c>
      <c r="D640" s="189" t="s">
        <v>972</v>
      </c>
      <c r="E640" s="80">
        <v>282</v>
      </c>
      <c r="F640" s="201">
        <v>0.86508000000000007</v>
      </c>
    </row>
    <row r="641" spans="1:6" x14ac:dyDescent="0.35">
      <c r="A641" s="11">
        <v>675</v>
      </c>
      <c r="B641" s="5" t="s">
        <v>222</v>
      </c>
      <c r="C641" s="5" t="s">
        <v>175</v>
      </c>
      <c r="D641" s="189" t="s">
        <v>973</v>
      </c>
      <c r="E641" s="80">
        <v>93</v>
      </c>
      <c r="F641" s="201">
        <v>0.59535000000000005</v>
      </c>
    </row>
    <row r="642" spans="1:6" x14ac:dyDescent="0.35">
      <c r="A642" s="11">
        <v>676</v>
      </c>
      <c r="B642" s="5" t="s">
        <v>312</v>
      </c>
      <c r="C642" s="5" t="s">
        <v>343</v>
      </c>
      <c r="D642" s="189" t="s">
        <v>974</v>
      </c>
      <c r="E642" s="80">
        <v>429</v>
      </c>
      <c r="F642" s="201">
        <v>1.4215500000000001</v>
      </c>
    </row>
    <row r="643" spans="1:6" x14ac:dyDescent="0.35">
      <c r="A643" s="11">
        <v>677</v>
      </c>
      <c r="B643" s="5" t="s">
        <v>312</v>
      </c>
      <c r="C643" s="5" t="s">
        <v>175</v>
      </c>
      <c r="D643" s="189" t="s">
        <v>975</v>
      </c>
      <c r="E643" s="80">
        <v>321</v>
      </c>
      <c r="F643" s="201">
        <v>1.3389300000000002</v>
      </c>
    </row>
    <row r="644" spans="1:6" x14ac:dyDescent="0.35">
      <c r="A644" s="11">
        <v>678</v>
      </c>
      <c r="B644" s="5" t="s">
        <v>179</v>
      </c>
      <c r="C644" s="5" t="s">
        <v>356</v>
      </c>
      <c r="D644" s="189" t="s">
        <v>976</v>
      </c>
      <c r="E644" s="80">
        <v>528</v>
      </c>
      <c r="F644" s="201">
        <v>1.7641800000000001</v>
      </c>
    </row>
    <row r="645" spans="1:6" x14ac:dyDescent="0.35">
      <c r="A645" s="11">
        <v>679</v>
      </c>
      <c r="B645" s="5" t="s">
        <v>314</v>
      </c>
      <c r="C645" s="5" t="s">
        <v>340</v>
      </c>
      <c r="D645" s="189" t="s">
        <v>977</v>
      </c>
      <c r="E645" s="80">
        <v>150</v>
      </c>
      <c r="F645" s="201">
        <v>0.50301000000000007</v>
      </c>
    </row>
    <row r="646" spans="1:6" x14ac:dyDescent="0.35">
      <c r="A646" s="11">
        <v>680</v>
      </c>
      <c r="B646" s="5" t="s">
        <v>314</v>
      </c>
      <c r="C646" s="5" t="s">
        <v>340</v>
      </c>
      <c r="D646" s="189" t="s">
        <v>978</v>
      </c>
      <c r="E646" s="80">
        <v>171</v>
      </c>
      <c r="F646" s="201">
        <v>0.51030000000000009</v>
      </c>
    </row>
    <row r="647" spans="1:6" x14ac:dyDescent="0.35">
      <c r="A647" s="11">
        <v>681</v>
      </c>
      <c r="B647" s="5" t="s">
        <v>314</v>
      </c>
      <c r="C647" s="5" t="s">
        <v>175</v>
      </c>
      <c r="D647" s="189" t="s">
        <v>979</v>
      </c>
      <c r="E647" s="80">
        <v>78</v>
      </c>
      <c r="F647" s="201">
        <v>0.24543000000000004</v>
      </c>
    </row>
    <row r="648" spans="1:6" x14ac:dyDescent="0.35">
      <c r="A648" s="11">
        <v>682</v>
      </c>
      <c r="B648" s="5" t="s">
        <v>312</v>
      </c>
      <c r="C648" s="5" t="s">
        <v>343</v>
      </c>
      <c r="D648" s="189" t="s">
        <v>980</v>
      </c>
      <c r="E648" s="80">
        <v>249</v>
      </c>
      <c r="F648" s="201">
        <v>1.13724</v>
      </c>
    </row>
    <row r="649" spans="1:6" x14ac:dyDescent="0.35">
      <c r="A649" s="11">
        <v>683</v>
      </c>
      <c r="B649" s="5" t="s">
        <v>184</v>
      </c>
      <c r="C649" s="5" t="s">
        <v>356</v>
      </c>
      <c r="D649" s="189" t="s">
        <v>981</v>
      </c>
      <c r="E649" s="80">
        <v>567</v>
      </c>
      <c r="F649" s="201">
        <v>1.80792</v>
      </c>
    </row>
    <row r="650" spans="1:6" x14ac:dyDescent="0.35">
      <c r="A650" s="11">
        <v>684</v>
      </c>
      <c r="B650" s="5" t="s">
        <v>311</v>
      </c>
      <c r="C650" s="5" t="s">
        <v>356</v>
      </c>
      <c r="D650" s="189" t="s">
        <v>982</v>
      </c>
      <c r="E650" s="80">
        <v>36</v>
      </c>
      <c r="F650" s="201">
        <v>0.12879000000000002</v>
      </c>
    </row>
    <row r="651" spans="1:6" x14ac:dyDescent="0.35">
      <c r="A651" s="11">
        <v>685</v>
      </c>
      <c r="B651" s="5" t="s">
        <v>179</v>
      </c>
      <c r="C651" s="5" t="s">
        <v>343</v>
      </c>
      <c r="D651" s="189" t="s">
        <v>983</v>
      </c>
      <c r="E651" s="80">
        <v>159</v>
      </c>
      <c r="F651" s="201">
        <v>0.51273000000000002</v>
      </c>
    </row>
    <row r="652" spans="1:6" x14ac:dyDescent="0.35">
      <c r="A652" s="11">
        <v>686</v>
      </c>
      <c r="B652" s="5" t="s">
        <v>174</v>
      </c>
      <c r="C652" s="5" t="s">
        <v>343</v>
      </c>
      <c r="D652" s="189" t="s">
        <v>984</v>
      </c>
      <c r="E652" s="80">
        <v>186</v>
      </c>
      <c r="F652" s="201">
        <v>0.60993000000000008</v>
      </c>
    </row>
    <row r="653" spans="1:6" x14ac:dyDescent="0.35">
      <c r="A653" s="11">
        <v>687</v>
      </c>
      <c r="B653" s="5" t="s">
        <v>314</v>
      </c>
      <c r="C653" s="5" t="s">
        <v>175</v>
      </c>
      <c r="D653" s="189" t="s">
        <v>985</v>
      </c>
      <c r="E653" s="80">
        <v>75</v>
      </c>
      <c r="F653" s="201">
        <v>0.24543000000000004</v>
      </c>
    </row>
    <row r="654" spans="1:6" x14ac:dyDescent="0.35">
      <c r="A654" s="11">
        <v>688</v>
      </c>
      <c r="B654" s="5" t="s">
        <v>179</v>
      </c>
      <c r="C654" s="5" t="s">
        <v>343</v>
      </c>
      <c r="D654" s="189" t="s">
        <v>986</v>
      </c>
      <c r="E654" s="80">
        <v>39</v>
      </c>
      <c r="F654" s="201">
        <v>0.12150000000000002</v>
      </c>
    </row>
    <row r="655" spans="1:6" x14ac:dyDescent="0.35">
      <c r="A655" s="11">
        <v>689</v>
      </c>
      <c r="B655" s="5" t="s">
        <v>174</v>
      </c>
      <c r="C655" s="5" t="s">
        <v>343</v>
      </c>
      <c r="D655" s="189" t="s">
        <v>987</v>
      </c>
      <c r="E655" s="80">
        <v>195</v>
      </c>
      <c r="F655" s="201">
        <v>0.7168500000000001</v>
      </c>
    </row>
    <row r="656" spans="1:6" x14ac:dyDescent="0.35">
      <c r="A656" s="11">
        <v>690</v>
      </c>
      <c r="B656" s="5" t="s">
        <v>316</v>
      </c>
      <c r="C656" s="5" t="s">
        <v>340</v>
      </c>
      <c r="D656" s="189" t="s">
        <v>988</v>
      </c>
      <c r="E656" s="80">
        <v>123</v>
      </c>
      <c r="F656" s="201">
        <v>0.40581000000000006</v>
      </c>
    </row>
    <row r="657" spans="1:6" x14ac:dyDescent="0.35">
      <c r="A657" s="11">
        <v>691</v>
      </c>
      <c r="B657" s="5" t="s">
        <v>314</v>
      </c>
      <c r="C657" s="5" t="s">
        <v>175</v>
      </c>
      <c r="D657" s="189" t="s">
        <v>989</v>
      </c>
      <c r="E657" s="80">
        <v>210</v>
      </c>
      <c r="F657" s="201">
        <v>0.69497999999999993</v>
      </c>
    </row>
    <row r="658" spans="1:6" x14ac:dyDescent="0.35">
      <c r="A658" s="11">
        <v>692</v>
      </c>
      <c r="B658" s="5" t="s">
        <v>174</v>
      </c>
      <c r="C658" s="5" t="s">
        <v>343</v>
      </c>
      <c r="D658" s="189" t="s">
        <v>990</v>
      </c>
      <c r="E658" s="80">
        <v>246</v>
      </c>
      <c r="F658" s="201">
        <v>0.86508000000000007</v>
      </c>
    </row>
    <row r="659" spans="1:6" x14ac:dyDescent="0.35">
      <c r="A659" s="11">
        <v>693</v>
      </c>
      <c r="B659" s="5" t="s">
        <v>314</v>
      </c>
      <c r="C659" s="5" t="s">
        <v>340</v>
      </c>
      <c r="D659" s="189" t="s">
        <v>991</v>
      </c>
      <c r="E659" s="80">
        <v>174</v>
      </c>
      <c r="F659" s="201">
        <v>0.63180000000000003</v>
      </c>
    </row>
    <row r="660" spans="1:6" x14ac:dyDescent="0.35">
      <c r="A660" s="11">
        <v>694</v>
      </c>
      <c r="B660" s="5" t="s">
        <v>179</v>
      </c>
      <c r="C660" s="5" t="s">
        <v>175</v>
      </c>
      <c r="D660" s="189" t="s">
        <v>992</v>
      </c>
      <c r="E660" s="80">
        <v>87</v>
      </c>
      <c r="F660" s="201">
        <v>0.33048000000000005</v>
      </c>
    </row>
    <row r="661" spans="1:6" x14ac:dyDescent="0.35">
      <c r="A661" s="11">
        <v>695</v>
      </c>
      <c r="B661" s="5" t="s">
        <v>222</v>
      </c>
      <c r="C661" s="5" t="s">
        <v>175</v>
      </c>
      <c r="D661" s="189" t="s">
        <v>993</v>
      </c>
      <c r="E661" s="80">
        <v>120</v>
      </c>
      <c r="F661" s="201">
        <v>0.40581000000000006</v>
      </c>
    </row>
    <row r="662" spans="1:6" x14ac:dyDescent="0.35">
      <c r="A662" s="11">
        <v>696</v>
      </c>
      <c r="B662" s="5" t="s">
        <v>311</v>
      </c>
      <c r="C662" s="5" t="s">
        <v>340</v>
      </c>
      <c r="D662" s="189" t="s">
        <v>994</v>
      </c>
      <c r="E662" s="80">
        <v>171</v>
      </c>
      <c r="F662" s="201">
        <v>0.55647000000000002</v>
      </c>
    </row>
    <row r="663" spans="1:6" x14ac:dyDescent="0.35">
      <c r="A663" s="11">
        <v>697</v>
      </c>
      <c r="B663" s="5" t="s">
        <v>315</v>
      </c>
      <c r="C663" s="5" t="s">
        <v>356</v>
      </c>
      <c r="D663" s="189" t="s">
        <v>995</v>
      </c>
      <c r="E663" s="80">
        <v>177</v>
      </c>
      <c r="F663" s="201">
        <v>0.55647000000000002</v>
      </c>
    </row>
    <row r="664" spans="1:6" x14ac:dyDescent="0.35">
      <c r="A664" s="11">
        <v>698</v>
      </c>
      <c r="B664" s="5" t="s">
        <v>188</v>
      </c>
      <c r="C664" s="5" t="s">
        <v>175</v>
      </c>
      <c r="D664" s="189" t="s">
        <v>996</v>
      </c>
      <c r="E664" s="80">
        <v>273</v>
      </c>
      <c r="F664" s="201">
        <v>0.93069000000000013</v>
      </c>
    </row>
    <row r="665" spans="1:6" x14ac:dyDescent="0.35">
      <c r="A665" s="11">
        <v>699</v>
      </c>
      <c r="B665" s="5" t="s">
        <v>179</v>
      </c>
      <c r="C665" s="5" t="s">
        <v>175</v>
      </c>
      <c r="D665" s="189" t="s">
        <v>997</v>
      </c>
      <c r="E665" s="80">
        <v>432</v>
      </c>
      <c r="F665" s="201">
        <v>1.4337000000000002</v>
      </c>
    </row>
    <row r="666" spans="1:6" x14ac:dyDescent="0.35">
      <c r="A666" s="11">
        <v>701</v>
      </c>
      <c r="B666" s="5" t="s">
        <v>184</v>
      </c>
      <c r="C666" s="5" t="s">
        <v>175</v>
      </c>
      <c r="D666" s="189" t="s">
        <v>999</v>
      </c>
      <c r="E666" s="80">
        <v>486</v>
      </c>
      <c r="F666" s="201">
        <v>1.6572600000000002</v>
      </c>
    </row>
    <row r="667" spans="1:6" x14ac:dyDescent="0.35">
      <c r="A667" s="11">
        <v>702</v>
      </c>
      <c r="B667" s="5" t="s">
        <v>190</v>
      </c>
      <c r="C667" s="5" t="s">
        <v>343</v>
      </c>
      <c r="D667" s="189" t="s">
        <v>1000</v>
      </c>
      <c r="E667" s="80">
        <v>444</v>
      </c>
      <c r="F667" s="201">
        <v>1.48716</v>
      </c>
    </row>
    <row r="668" spans="1:6" x14ac:dyDescent="0.35">
      <c r="A668" s="11">
        <v>703</v>
      </c>
      <c r="B668" s="5" t="s">
        <v>181</v>
      </c>
      <c r="C668" s="5" t="s">
        <v>175</v>
      </c>
      <c r="D668" s="189" t="s">
        <v>208</v>
      </c>
      <c r="E668" s="80">
        <v>699</v>
      </c>
      <c r="F668" s="201">
        <v>2.3619600000000003</v>
      </c>
    </row>
    <row r="669" spans="1:6" x14ac:dyDescent="0.35">
      <c r="A669" s="11">
        <v>704</v>
      </c>
      <c r="B669" s="5" t="s">
        <v>188</v>
      </c>
      <c r="C669" s="5" t="s">
        <v>175</v>
      </c>
      <c r="D669" s="189" t="s">
        <v>199</v>
      </c>
      <c r="E669" s="80">
        <v>897</v>
      </c>
      <c r="F669" s="201">
        <v>2.8236600000000003</v>
      </c>
    </row>
    <row r="670" spans="1:6" x14ac:dyDescent="0.35">
      <c r="A670" s="11">
        <v>705</v>
      </c>
      <c r="B670" s="5" t="s">
        <v>188</v>
      </c>
      <c r="C670" s="5" t="s">
        <v>356</v>
      </c>
      <c r="D670" s="189" t="s">
        <v>1001</v>
      </c>
      <c r="E670" s="80">
        <v>2262</v>
      </c>
      <c r="F670" s="201">
        <v>8.0505899999999997</v>
      </c>
    </row>
    <row r="671" spans="1:6" x14ac:dyDescent="0.35">
      <c r="A671" s="11">
        <v>706</v>
      </c>
      <c r="B671" s="5" t="s">
        <v>174</v>
      </c>
      <c r="C671" s="5" t="s">
        <v>343</v>
      </c>
      <c r="D671" s="189" t="s">
        <v>1002</v>
      </c>
      <c r="E671" s="80">
        <v>1050</v>
      </c>
      <c r="F671" s="201">
        <v>3.3048000000000006</v>
      </c>
    </row>
    <row r="672" spans="1:6" x14ac:dyDescent="0.35">
      <c r="A672" s="11">
        <v>707</v>
      </c>
      <c r="B672" s="5" t="s">
        <v>174</v>
      </c>
      <c r="C672" s="5" t="s">
        <v>175</v>
      </c>
      <c r="D672" s="189" t="s">
        <v>1003</v>
      </c>
      <c r="E672" s="80">
        <v>2088</v>
      </c>
      <c r="F672" s="201">
        <v>7.1855099999999998</v>
      </c>
    </row>
    <row r="673" spans="1:6" x14ac:dyDescent="0.35">
      <c r="A673" s="11">
        <v>708</v>
      </c>
      <c r="B673" s="5" t="s">
        <v>188</v>
      </c>
      <c r="C673" s="5" t="s">
        <v>343</v>
      </c>
      <c r="D673" s="189" t="s">
        <v>1004</v>
      </c>
      <c r="E673" s="80">
        <v>1725</v>
      </c>
      <c r="F673" s="201">
        <v>6.9157800000000016</v>
      </c>
    </row>
    <row r="674" spans="1:6" x14ac:dyDescent="0.35">
      <c r="A674" s="11">
        <v>709</v>
      </c>
      <c r="B674" s="5" t="s">
        <v>190</v>
      </c>
      <c r="C674" s="5" t="s">
        <v>175</v>
      </c>
      <c r="D674" s="189" t="s">
        <v>191</v>
      </c>
      <c r="E674" s="80">
        <v>927</v>
      </c>
      <c r="F674" s="201">
        <v>3.0156300000000007</v>
      </c>
    </row>
    <row r="675" spans="1:6" x14ac:dyDescent="0.35">
      <c r="A675" s="11">
        <v>710</v>
      </c>
      <c r="B675" s="5" t="s">
        <v>190</v>
      </c>
      <c r="C675" s="5" t="s">
        <v>343</v>
      </c>
      <c r="D675" s="189" t="s">
        <v>1005</v>
      </c>
      <c r="E675" s="80">
        <v>399</v>
      </c>
      <c r="F675" s="201">
        <v>1.46286</v>
      </c>
    </row>
    <row r="676" spans="1:6" x14ac:dyDescent="0.35">
      <c r="A676" s="11">
        <v>711</v>
      </c>
      <c r="B676" s="5" t="s">
        <v>184</v>
      </c>
      <c r="C676" s="5" t="s">
        <v>343</v>
      </c>
      <c r="D676" s="189" t="s">
        <v>1006</v>
      </c>
      <c r="E676" s="80">
        <v>816</v>
      </c>
      <c r="F676" s="201">
        <v>3.0277799999999999</v>
      </c>
    </row>
    <row r="677" spans="1:6" x14ac:dyDescent="0.35">
      <c r="A677" s="11">
        <v>712</v>
      </c>
      <c r="B677" s="5" t="s">
        <v>188</v>
      </c>
      <c r="C677" s="5" t="s">
        <v>175</v>
      </c>
      <c r="D677" s="189" t="s">
        <v>1007</v>
      </c>
      <c r="E677" s="80">
        <v>2439</v>
      </c>
      <c r="F677" s="201">
        <v>8.735850000000001</v>
      </c>
    </row>
    <row r="678" spans="1:6" x14ac:dyDescent="0.35">
      <c r="A678" s="11">
        <v>713</v>
      </c>
      <c r="B678" s="5" t="s">
        <v>222</v>
      </c>
      <c r="C678" s="5" t="s">
        <v>175</v>
      </c>
      <c r="D678" s="189" t="s">
        <v>1008</v>
      </c>
      <c r="E678" s="80">
        <v>498</v>
      </c>
      <c r="F678" s="201">
        <v>1.7058600000000002</v>
      </c>
    </row>
    <row r="679" spans="1:6" x14ac:dyDescent="0.35">
      <c r="A679" s="11">
        <v>714</v>
      </c>
      <c r="B679" s="5" t="s">
        <v>179</v>
      </c>
      <c r="C679" s="5" t="s">
        <v>175</v>
      </c>
      <c r="D679" s="189" t="s">
        <v>1009</v>
      </c>
      <c r="E679" s="80">
        <v>630</v>
      </c>
      <c r="F679" s="201">
        <v>2.2550400000000002</v>
      </c>
    </row>
    <row r="680" spans="1:6" x14ac:dyDescent="0.35">
      <c r="A680" s="11">
        <v>715</v>
      </c>
      <c r="B680" s="5" t="s">
        <v>316</v>
      </c>
      <c r="C680" s="5" t="s">
        <v>356</v>
      </c>
      <c r="D680" s="189" t="s">
        <v>1010</v>
      </c>
      <c r="E680" s="80">
        <v>561</v>
      </c>
      <c r="F680" s="201">
        <v>2.0314800000000002</v>
      </c>
    </row>
    <row r="681" spans="1:6" x14ac:dyDescent="0.35">
      <c r="A681" s="11">
        <v>716</v>
      </c>
      <c r="B681" s="5" t="s">
        <v>213</v>
      </c>
      <c r="C681" s="5" t="s">
        <v>356</v>
      </c>
      <c r="D681" s="189" t="s">
        <v>1011</v>
      </c>
      <c r="E681" s="80">
        <v>543</v>
      </c>
      <c r="F681" s="201">
        <v>1.9683000000000004</v>
      </c>
    </row>
    <row r="682" spans="1:6" x14ac:dyDescent="0.35">
      <c r="A682" s="11">
        <v>717</v>
      </c>
      <c r="B682" s="5" t="s">
        <v>174</v>
      </c>
      <c r="C682" s="5" t="s">
        <v>343</v>
      </c>
      <c r="D682" s="189" t="s">
        <v>1012</v>
      </c>
      <c r="E682" s="80">
        <v>861</v>
      </c>
      <c r="F682" s="201">
        <v>2.89656</v>
      </c>
    </row>
    <row r="683" spans="1:6" x14ac:dyDescent="0.35">
      <c r="A683" s="11">
        <v>718</v>
      </c>
      <c r="B683" s="5" t="s">
        <v>181</v>
      </c>
      <c r="C683" s="5" t="s">
        <v>343</v>
      </c>
      <c r="D683" s="189" t="s">
        <v>1013</v>
      </c>
      <c r="E683" s="80">
        <v>774</v>
      </c>
      <c r="F683" s="201">
        <v>2.5879500000000002</v>
      </c>
    </row>
    <row r="684" spans="1:6" x14ac:dyDescent="0.35">
      <c r="A684" s="11">
        <v>719</v>
      </c>
      <c r="B684" s="5" t="s">
        <v>188</v>
      </c>
      <c r="C684" s="5" t="s">
        <v>343</v>
      </c>
      <c r="D684" s="189" t="s">
        <v>1014</v>
      </c>
      <c r="E684" s="80">
        <v>321</v>
      </c>
      <c r="F684" s="201">
        <v>1.0473300000000001</v>
      </c>
    </row>
    <row r="685" spans="1:6" x14ac:dyDescent="0.35">
      <c r="A685" s="11">
        <v>720</v>
      </c>
      <c r="B685" s="5" t="s">
        <v>316</v>
      </c>
      <c r="C685" s="5" t="s">
        <v>356</v>
      </c>
      <c r="D685" s="189" t="s">
        <v>1015</v>
      </c>
      <c r="E685" s="80">
        <v>849</v>
      </c>
      <c r="F685" s="201">
        <v>3.6085500000000001</v>
      </c>
    </row>
    <row r="686" spans="1:6" x14ac:dyDescent="0.35">
      <c r="A686" s="11">
        <v>721</v>
      </c>
      <c r="B686" s="5" t="s">
        <v>314</v>
      </c>
      <c r="C686" s="5" t="s">
        <v>340</v>
      </c>
      <c r="D686" s="189" t="s">
        <v>1016</v>
      </c>
      <c r="E686" s="80">
        <v>411</v>
      </c>
      <c r="F686" s="201">
        <v>4.5003600000000006</v>
      </c>
    </row>
    <row r="687" spans="1:6" x14ac:dyDescent="0.35">
      <c r="A687" s="11">
        <v>722</v>
      </c>
      <c r="B687" s="5" t="s">
        <v>188</v>
      </c>
      <c r="C687" s="5" t="s">
        <v>343</v>
      </c>
      <c r="D687" s="189" t="s">
        <v>1017</v>
      </c>
      <c r="E687" s="80">
        <v>114</v>
      </c>
      <c r="F687" s="201">
        <v>0.34262999999999999</v>
      </c>
    </row>
    <row r="688" spans="1:6" x14ac:dyDescent="0.35">
      <c r="A688" s="11">
        <v>723</v>
      </c>
      <c r="B688" s="5" t="s">
        <v>174</v>
      </c>
      <c r="C688" s="5" t="s">
        <v>343</v>
      </c>
      <c r="D688" s="189" t="s">
        <v>1018</v>
      </c>
      <c r="E688" s="80">
        <v>501</v>
      </c>
      <c r="F688" s="201">
        <v>1.56006</v>
      </c>
    </row>
    <row r="689" spans="1:6" x14ac:dyDescent="0.35">
      <c r="A689" s="11">
        <v>724</v>
      </c>
      <c r="B689" s="5" t="s">
        <v>188</v>
      </c>
      <c r="C689" s="5" t="s">
        <v>356</v>
      </c>
      <c r="D689" s="189" t="s">
        <v>1019</v>
      </c>
      <c r="E689" s="80">
        <v>663</v>
      </c>
      <c r="F689" s="201">
        <v>5.0762700000000009</v>
      </c>
    </row>
    <row r="690" spans="1:6" x14ac:dyDescent="0.35">
      <c r="A690" s="11">
        <v>726</v>
      </c>
      <c r="B690" s="5" t="s">
        <v>311</v>
      </c>
      <c r="C690" s="5" t="s">
        <v>340</v>
      </c>
      <c r="D690" s="189" t="s">
        <v>1020</v>
      </c>
      <c r="E690" s="80">
        <v>510</v>
      </c>
      <c r="F690" s="201">
        <v>1.80792</v>
      </c>
    </row>
    <row r="691" spans="1:6" x14ac:dyDescent="0.35">
      <c r="A691" s="11">
        <v>727</v>
      </c>
      <c r="B691" s="5" t="s">
        <v>222</v>
      </c>
      <c r="C691" s="5" t="s">
        <v>175</v>
      </c>
      <c r="D691" s="189" t="s">
        <v>1021</v>
      </c>
      <c r="E691" s="80">
        <v>528</v>
      </c>
      <c r="F691" s="201">
        <v>1.68885</v>
      </c>
    </row>
    <row r="692" spans="1:6" x14ac:dyDescent="0.35">
      <c r="A692" s="11">
        <v>728</v>
      </c>
      <c r="B692" s="5" t="s">
        <v>184</v>
      </c>
      <c r="C692" s="5" t="s">
        <v>175</v>
      </c>
      <c r="D692" s="189" t="s">
        <v>211</v>
      </c>
      <c r="E692" s="80">
        <v>654</v>
      </c>
      <c r="F692" s="201">
        <v>2.51505</v>
      </c>
    </row>
    <row r="693" spans="1:6" x14ac:dyDescent="0.35">
      <c r="A693" s="11">
        <v>729</v>
      </c>
      <c r="B693" s="5" t="s">
        <v>316</v>
      </c>
      <c r="C693" s="5" t="s">
        <v>356</v>
      </c>
      <c r="D693" s="189" t="s">
        <v>1022</v>
      </c>
      <c r="E693" s="80">
        <v>651</v>
      </c>
      <c r="F693" s="201">
        <v>2.1068100000000003</v>
      </c>
    </row>
    <row r="694" spans="1:6" x14ac:dyDescent="0.35">
      <c r="A694" s="11">
        <v>730</v>
      </c>
      <c r="B694" s="5" t="s">
        <v>213</v>
      </c>
      <c r="C694" s="5" t="s">
        <v>356</v>
      </c>
      <c r="D694" s="189" t="s">
        <v>1023</v>
      </c>
      <c r="E694" s="80">
        <v>786</v>
      </c>
      <c r="F694" s="201">
        <v>2.6098200000000005</v>
      </c>
    </row>
    <row r="695" spans="1:6" x14ac:dyDescent="0.35">
      <c r="A695" s="11">
        <v>731</v>
      </c>
      <c r="B695" s="5" t="s">
        <v>179</v>
      </c>
      <c r="C695" s="5" t="s">
        <v>175</v>
      </c>
      <c r="D695" s="189" t="s">
        <v>1024</v>
      </c>
      <c r="E695" s="80">
        <v>198</v>
      </c>
      <c r="F695" s="201">
        <v>0.78246000000000004</v>
      </c>
    </row>
    <row r="696" spans="1:6" x14ac:dyDescent="0.35">
      <c r="A696" s="11">
        <v>732</v>
      </c>
      <c r="B696" s="5" t="s">
        <v>188</v>
      </c>
      <c r="C696" s="5" t="s">
        <v>356</v>
      </c>
      <c r="D696" s="189" t="s">
        <v>1025</v>
      </c>
      <c r="E696" s="80">
        <v>2466</v>
      </c>
      <c r="F696" s="201">
        <v>8.5317300000000014</v>
      </c>
    </row>
    <row r="697" spans="1:6" x14ac:dyDescent="0.35">
      <c r="A697" s="11">
        <v>733</v>
      </c>
      <c r="B697" s="5" t="s">
        <v>314</v>
      </c>
      <c r="C697" s="5" t="s">
        <v>340</v>
      </c>
      <c r="D697" s="189" t="s">
        <v>1026</v>
      </c>
      <c r="E697" s="80">
        <v>423</v>
      </c>
      <c r="F697" s="201">
        <v>1.7496000000000003</v>
      </c>
    </row>
    <row r="698" spans="1:6" x14ac:dyDescent="0.35">
      <c r="A698" s="11">
        <v>734</v>
      </c>
      <c r="B698" s="5" t="s">
        <v>179</v>
      </c>
      <c r="C698" s="5" t="s">
        <v>343</v>
      </c>
      <c r="D698" s="189" t="s">
        <v>1027</v>
      </c>
      <c r="E698" s="80">
        <v>381</v>
      </c>
      <c r="F698" s="201">
        <v>1.2198600000000002</v>
      </c>
    </row>
    <row r="699" spans="1:6" x14ac:dyDescent="0.35">
      <c r="A699" s="11">
        <v>735</v>
      </c>
      <c r="B699" s="5" t="s">
        <v>315</v>
      </c>
      <c r="C699" s="5" t="s">
        <v>356</v>
      </c>
      <c r="D699" s="189" t="s">
        <v>1028</v>
      </c>
      <c r="E699" s="80">
        <v>447</v>
      </c>
      <c r="F699" s="201">
        <v>1.6135200000000001</v>
      </c>
    </row>
    <row r="700" spans="1:6" x14ac:dyDescent="0.35">
      <c r="A700" s="11">
        <v>736</v>
      </c>
      <c r="B700" s="5" t="s">
        <v>314</v>
      </c>
      <c r="C700" s="5" t="s">
        <v>340</v>
      </c>
      <c r="D700" s="189" t="s">
        <v>1029</v>
      </c>
      <c r="E700" s="80">
        <v>168</v>
      </c>
      <c r="F700" s="201">
        <v>3.6474300000000004</v>
      </c>
    </row>
    <row r="701" spans="1:6" x14ac:dyDescent="0.35">
      <c r="A701" s="11">
        <v>737</v>
      </c>
      <c r="B701" s="5" t="s">
        <v>222</v>
      </c>
      <c r="C701" s="5" t="s">
        <v>175</v>
      </c>
      <c r="D701" s="189" t="s">
        <v>1030</v>
      </c>
      <c r="E701" s="80">
        <v>429</v>
      </c>
      <c r="F701" s="201">
        <v>1.2733200000000002</v>
      </c>
    </row>
    <row r="702" spans="1:6" x14ac:dyDescent="0.35">
      <c r="A702" s="11">
        <v>738</v>
      </c>
      <c r="B702" s="5" t="s">
        <v>222</v>
      </c>
      <c r="C702" s="5" t="s">
        <v>175</v>
      </c>
      <c r="D702" s="189" t="s">
        <v>1031</v>
      </c>
      <c r="E702" s="80">
        <v>165</v>
      </c>
      <c r="F702" s="201">
        <v>0.53460000000000008</v>
      </c>
    </row>
    <row r="703" spans="1:6" x14ac:dyDescent="0.35">
      <c r="A703" s="11">
        <v>739</v>
      </c>
      <c r="B703" s="5" t="s">
        <v>174</v>
      </c>
      <c r="C703" s="5" t="s">
        <v>175</v>
      </c>
      <c r="D703" s="189" t="s">
        <v>1032</v>
      </c>
      <c r="E703" s="80">
        <v>402</v>
      </c>
      <c r="F703" s="201">
        <v>1.2733200000000002</v>
      </c>
    </row>
    <row r="704" spans="1:6" x14ac:dyDescent="0.35">
      <c r="A704" s="11">
        <v>740</v>
      </c>
      <c r="B704" s="5" t="s">
        <v>190</v>
      </c>
      <c r="C704" s="5" t="s">
        <v>175</v>
      </c>
      <c r="D704" s="189" t="s">
        <v>227</v>
      </c>
      <c r="E704" s="80">
        <v>459</v>
      </c>
      <c r="F704" s="201">
        <v>1.6791300000000002</v>
      </c>
    </row>
    <row r="705" spans="1:6" x14ac:dyDescent="0.35">
      <c r="A705" s="11">
        <v>741</v>
      </c>
      <c r="B705" s="5" t="s">
        <v>188</v>
      </c>
      <c r="C705" s="5" t="s">
        <v>356</v>
      </c>
      <c r="D705" s="189" t="s">
        <v>1033</v>
      </c>
      <c r="E705" s="80">
        <v>1782</v>
      </c>
      <c r="F705" s="201">
        <v>6.1478999999999999</v>
      </c>
    </row>
    <row r="706" spans="1:6" x14ac:dyDescent="0.35">
      <c r="A706" s="11">
        <v>742</v>
      </c>
      <c r="B706" s="5" t="s">
        <v>190</v>
      </c>
      <c r="C706" s="5" t="s">
        <v>175</v>
      </c>
      <c r="D706" s="189" t="s">
        <v>221</v>
      </c>
      <c r="E706" s="80">
        <v>612</v>
      </c>
      <c r="F706" s="201">
        <v>1.9026900000000002</v>
      </c>
    </row>
    <row r="707" spans="1:6" x14ac:dyDescent="0.35">
      <c r="A707" s="11">
        <v>743</v>
      </c>
      <c r="B707" s="5" t="s">
        <v>174</v>
      </c>
      <c r="C707" s="5" t="s">
        <v>175</v>
      </c>
      <c r="D707" s="189" t="s">
        <v>1034</v>
      </c>
      <c r="E707" s="80">
        <v>465</v>
      </c>
      <c r="F707" s="201">
        <v>1.6353900000000001</v>
      </c>
    </row>
    <row r="708" spans="1:6" x14ac:dyDescent="0.35">
      <c r="A708" s="11">
        <v>744</v>
      </c>
      <c r="B708" s="5" t="s">
        <v>188</v>
      </c>
      <c r="C708" s="5" t="s">
        <v>175</v>
      </c>
      <c r="D708" s="189" t="s">
        <v>1035</v>
      </c>
      <c r="E708" s="80">
        <v>393</v>
      </c>
      <c r="F708" s="201">
        <v>1.2733200000000002</v>
      </c>
    </row>
    <row r="709" spans="1:6" x14ac:dyDescent="0.35">
      <c r="A709" s="11">
        <v>745</v>
      </c>
      <c r="B709" s="5" t="s">
        <v>188</v>
      </c>
      <c r="C709" s="5" t="s">
        <v>356</v>
      </c>
      <c r="D709" s="189" t="s">
        <v>1036</v>
      </c>
      <c r="E709" s="80">
        <v>1095</v>
      </c>
      <c r="F709" s="201">
        <v>3.9560399999999998</v>
      </c>
    </row>
    <row r="710" spans="1:6" x14ac:dyDescent="0.35">
      <c r="A710" s="11">
        <v>746</v>
      </c>
      <c r="B710" s="5" t="s">
        <v>222</v>
      </c>
      <c r="C710" s="5" t="s">
        <v>175</v>
      </c>
      <c r="D710" s="189" t="s">
        <v>1037</v>
      </c>
      <c r="E710" s="80">
        <v>165</v>
      </c>
      <c r="F710" s="201">
        <v>0.50301000000000007</v>
      </c>
    </row>
    <row r="711" spans="1:6" x14ac:dyDescent="0.35">
      <c r="A711" s="11">
        <v>747</v>
      </c>
      <c r="B711" s="5" t="s">
        <v>315</v>
      </c>
      <c r="C711" s="5" t="s">
        <v>356</v>
      </c>
      <c r="D711" s="189" t="s">
        <v>1038</v>
      </c>
      <c r="E711" s="80">
        <v>144</v>
      </c>
      <c r="F711" s="201">
        <v>2.2501800000000003</v>
      </c>
    </row>
    <row r="712" spans="1:6" x14ac:dyDescent="0.35">
      <c r="A712" s="11">
        <v>748</v>
      </c>
      <c r="B712" s="5" t="s">
        <v>188</v>
      </c>
      <c r="C712" s="5" t="s">
        <v>343</v>
      </c>
      <c r="D712" s="189" t="s">
        <v>1039</v>
      </c>
      <c r="E712" s="80">
        <v>270</v>
      </c>
      <c r="F712" s="201">
        <v>0.88695000000000013</v>
      </c>
    </row>
    <row r="713" spans="1:6" x14ac:dyDescent="0.35">
      <c r="A713" s="11">
        <v>749</v>
      </c>
      <c r="B713" s="5" t="s">
        <v>188</v>
      </c>
      <c r="C713" s="5" t="s">
        <v>356</v>
      </c>
      <c r="D713" s="189" t="s">
        <v>1040</v>
      </c>
      <c r="E713" s="80">
        <v>879</v>
      </c>
      <c r="F713" s="201">
        <v>2.9621700000000009</v>
      </c>
    </row>
    <row r="714" spans="1:6" x14ac:dyDescent="0.35">
      <c r="A714" s="11">
        <v>750</v>
      </c>
      <c r="B714" s="5" t="s">
        <v>314</v>
      </c>
      <c r="C714" s="5" t="s">
        <v>356</v>
      </c>
      <c r="D714" s="189" t="s">
        <v>1041</v>
      </c>
      <c r="E714" s="80">
        <v>171</v>
      </c>
      <c r="F714" s="201">
        <v>0.50301000000000007</v>
      </c>
    </row>
    <row r="715" spans="1:6" x14ac:dyDescent="0.35">
      <c r="A715" s="11">
        <v>751</v>
      </c>
      <c r="B715" s="5" t="s">
        <v>222</v>
      </c>
      <c r="C715" s="5" t="s">
        <v>175</v>
      </c>
      <c r="D715" s="189" t="s">
        <v>233</v>
      </c>
      <c r="E715" s="80">
        <v>432</v>
      </c>
      <c r="F715" s="201">
        <v>1.2198600000000002</v>
      </c>
    </row>
    <row r="716" spans="1:6" x14ac:dyDescent="0.35">
      <c r="A716" s="11">
        <v>752</v>
      </c>
      <c r="B716" s="5" t="s">
        <v>188</v>
      </c>
      <c r="C716" s="5" t="s">
        <v>175</v>
      </c>
      <c r="D716" s="189" t="s">
        <v>193</v>
      </c>
      <c r="E716" s="80">
        <v>852</v>
      </c>
      <c r="F716" s="201">
        <v>3.0690900000000005</v>
      </c>
    </row>
    <row r="717" spans="1:6" x14ac:dyDescent="0.35">
      <c r="A717" s="11">
        <v>753</v>
      </c>
      <c r="B717" s="5" t="s">
        <v>179</v>
      </c>
      <c r="C717" s="5" t="s">
        <v>175</v>
      </c>
      <c r="D717" s="189" t="s">
        <v>207</v>
      </c>
      <c r="E717" s="80">
        <v>705</v>
      </c>
      <c r="F717" s="201">
        <v>2.4057000000000004</v>
      </c>
    </row>
    <row r="718" spans="1:6" x14ac:dyDescent="0.35">
      <c r="A718" s="11">
        <v>754</v>
      </c>
      <c r="B718" s="5" t="s">
        <v>190</v>
      </c>
      <c r="C718" s="5" t="s">
        <v>175</v>
      </c>
      <c r="D718" s="189" t="s">
        <v>1042</v>
      </c>
      <c r="E718" s="80">
        <v>945</v>
      </c>
      <c r="F718" s="201">
        <v>3.1978800000000005</v>
      </c>
    </row>
    <row r="719" spans="1:6" x14ac:dyDescent="0.35">
      <c r="A719" s="11">
        <v>755</v>
      </c>
      <c r="B719" s="5" t="s">
        <v>174</v>
      </c>
      <c r="C719" s="5" t="s">
        <v>343</v>
      </c>
      <c r="D719" s="189" t="s">
        <v>1043</v>
      </c>
      <c r="E719" s="80">
        <v>819</v>
      </c>
      <c r="F719" s="201">
        <v>2.7264600000000003</v>
      </c>
    </row>
    <row r="720" spans="1:6" x14ac:dyDescent="0.35">
      <c r="A720" s="11">
        <v>756</v>
      </c>
      <c r="B720" s="5" t="s">
        <v>190</v>
      </c>
      <c r="C720" s="5" t="s">
        <v>356</v>
      </c>
      <c r="D720" s="189" t="s">
        <v>1044</v>
      </c>
      <c r="E720" s="80">
        <v>1065</v>
      </c>
      <c r="F720" s="201">
        <v>4.0994100000000007</v>
      </c>
    </row>
    <row r="721" spans="1:6" x14ac:dyDescent="0.35">
      <c r="A721" s="11">
        <v>757</v>
      </c>
      <c r="B721" s="5" t="s">
        <v>190</v>
      </c>
      <c r="C721" s="5" t="s">
        <v>356</v>
      </c>
      <c r="D721" s="189" t="s">
        <v>1045</v>
      </c>
      <c r="E721" s="80">
        <v>1914</v>
      </c>
      <c r="F721" s="201">
        <v>6.682500000000001</v>
      </c>
    </row>
    <row r="722" spans="1:6" x14ac:dyDescent="0.35">
      <c r="A722" s="11">
        <v>758</v>
      </c>
      <c r="B722" s="5" t="s">
        <v>179</v>
      </c>
      <c r="C722" s="5" t="s">
        <v>356</v>
      </c>
      <c r="D722" s="189" t="s">
        <v>1046</v>
      </c>
      <c r="E722" s="80">
        <v>576</v>
      </c>
      <c r="F722" s="201">
        <v>3.0132000000000003</v>
      </c>
    </row>
    <row r="723" spans="1:6" x14ac:dyDescent="0.35">
      <c r="A723" s="11">
        <v>759</v>
      </c>
      <c r="B723" s="5" t="s">
        <v>190</v>
      </c>
      <c r="C723" s="5" t="s">
        <v>175</v>
      </c>
      <c r="D723" s="189" t="s">
        <v>1047</v>
      </c>
      <c r="E723" s="80">
        <v>921</v>
      </c>
      <c r="F723" s="201">
        <v>3.1322700000000001</v>
      </c>
    </row>
    <row r="724" spans="1:6" x14ac:dyDescent="0.35">
      <c r="A724" s="11">
        <v>760</v>
      </c>
      <c r="B724" s="5" t="s">
        <v>314</v>
      </c>
      <c r="C724" s="5" t="s">
        <v>356</v>
      </c>
      <c r="D724" s="189" t="s">
        <v>1048</v>
      </c>
      <c r="E724" s="80">
        <v>1182</v>
      </c>
      <c r="F724" s="201">
        <v>3.7203300000000001</v>
      </c>
    </row>
    <row r="725" spans="1:6" x14ac:dyDescent="0.35">
      <c r="A725" s="11">
        <v>761</v>
      </c>
      <c r="B725" s="5" t="s">
        <v>213</v>
      </c>
      <c r="C725" s="5" t="s">
        <v>356</v>
      </c>
      <c r="D725" s="189" t="s">
        <v>1049</v>
      </c>
      <c r="E725" s="80">
        <v>318</v>
      </c>
      <c r="F725" s="201">
        <v>1.11294</v>
      </c>
    </row>
    <row r="726" spans="1:6" x14ac:dyDescent="0.35">
      <c r="A726" s="11">
        <v>762</v>
      </c>
      <c r="B726" s="5" t="s">
        <v>188</v>
      </c>
      <c r="C726" s="5" t="s">
        <v>175</v>
      </c>
      <c r="D726" s="189" t="s">
        <v>1050</v>
      </c>
      <c r="E726" s="80">
        <v>1920</v>
      </c>
      <c r="F726" s="201">
        <v>6.7578300000000011</v>
      </c>
    </row>
    <row r="727" spans="1:6" x14ac:dyDescent="0.35">
      <c r="A727" s="11">
        <v>763</v>
      </c>
      <c r="B727" s="5" t="s">
        <v>179</v>
      </c>
      <c r="C727" s="5" t="s">
        <v>175</v>
      </c>
      <c r="D727" s="189" t="s">
        <v>1051</v>
      </c>
      <c r="E727" s="80">
        <v>252</v>
      </c>
      <c r="F727" s="201">
        <v>0.81162000000000012</v>
      </c>
    </row>
    <row r="728" spans="1:6" x14ac:dyDescent="0.35">
      <c r="A728" s="11">
        <v>764</v>
      </c>
      <c r="B728" s="5" t="s">
        <v>213</v>
      </c>
      <c r="C728" s="5" t="s">
        <v>356</v>
      </c>
      <c r="D728" s="189" t="s">
        <v>1052</v>
      </c>
      <c r="E728" s="80">
        <v>600</v>
      </c>
      <c r="F728" s="201">
        <v>3.1638600000000006</v>
      </c>
    </row>
    <row r="729" spans="1:6" x14ac:dyDescent="0.35">
      <c r="A729" s="11">
        <v>765</v>
      </c>
      <c r="B729" s="5" t="s">
        <v>314</v>
      </c>
      <c r="C729" s="5" t="s">
        <v>356</v>
      </c>
      <c r="D729" s="189" t="s">
        <v>1053</v>
      </c>
      <c r="E729" s="80">
        <v>411</v>
      </c>
      <c r="F729" s="201">
        <v>1.4118300000000001</v>
      </c>
    </row>
    <row r="730" spans="1:6" x14ac:dyDescent="0.35">
      <c r="A730" s="11">
        <v>766</v>
      </c>
      <c r="B730" s="5" t="s">
        <v>213</v>
      </c>
      <c r="C730" s="5" t="s">
        <v>356</v>
      </c>
      <c r="D730" s="189" t="s">
        <v>1054</v>
      </c>
      <c r="E730" s="80">
        <v>555</v>
      </c>
      <c r="F730" s="201">
        <v>2.1432600000000002</v>
      </c>
    </row>
    <row r="731" spans="1:6" x14ac:dyDescent="0.35">
      <c r="A731" s="11">
        <v>767</v>
      </c>
      <c r="B731" s="5" t="s">
        <v>190</v>
      </c>
      <c r="C731" s="5" t="s">
        <v>175</v>
      </c>
      <c r="D731" s="189" t="s">
        <v>1055</v>
      </c>
      <c r="E731" s="80">
        <v>1344</v>
      </c>
      <c r="F731" s="201">
        <v>4.4809200000000011</v>
      </c>
    </row>
    <row r="732" spans="1:6" x14ac:dyDescent="0.35">
      <c r="A732" s="11">
        <v>768</v>
      </c>
      <c r="B732" s="5" t="s">
        <v>190</v>
      </c>
      <c r="C732" s="5" t="s">
        <v>356</v>
      </c>
      <c r="D732" s="189" t="s">
        <v>1056</v>
      </c>
      <c r="E732" s="80">
        <v>459</v>
      </c>
      <c r="F732" s="201">
        <v>2.9937600000000004</v>
      </c>
    </row>
    <row r="733" spans="1:6" x14ac:dyDescent="0.35">
      <c r="A733" s="11">
        <v>769</v>
      </c>
      <c r="B733" s="5" t="s">
        <v>190</v>
      </c>
      <c r="C733" s="5" t="s">
        <v>356</v>
      </c>
      <c r="D733" s="189" t="s">
        <v>1057</v>
      </c>
      <c r="E733" s="80">
        <v>921</v>
      </c>
      <c r="F733" s="201">
        <v>3.3145200000000004</v>
      </c>
    </row>
    <row r="734" spans="1:6" x14ac:dyDescent="0.35">
      <c r="A734" s="11">
        <v>770</v>
      </c>
      <c r="B734" s="5" t="s">
        <v>316</v>
      </c>
      <c r="C734" s="5" t="s">
        <v>340</v>
      </c>
      <c r="D734" s="189" t="s">
        <v>1058</v>
      </c>
      <c r="E734" s="80">
        <v>855</v>
      </c>
      <c r="F734" s="201">
        <v>2.9184300000000007</v>
      </c>
    </row>
    <row r="735" spans="1:6" x14ac:dyDescent="0.35">
      <c r="A735" s="11">
        <v>771</v>
      </c>
      <c r="B735" s="5" t="s">
        <v>213</v>
      </c>
      <c r="C735" s="5" t="s">
        <v>356</v>
      </c>
      <c r="D735" s="189" t="s">
        <v>1059</v>
      </c>
      <c r="E735" s="80">
        <v>405</v>
      </c>
      <c r="F735" s="201">
        <v>1.39968</v>
      </c>
    </row>
    <row r="736" spans="1:6" x14ac:dyDescent="0.35">
      <c r="A736" s="11">
        <v>772</v>
      </c>
      <c r="B736" s="5" t="s">
        <v>222</v>
      </c>
      <c r="C736" s="5" t="s">
        <v>175</v>
      </c>
      <c r="D736" s="189" t="s">
        <v>230</v>
      </c>
      <c r="E736" s="80">
        <v>390</v>
      </c>
      <c r="F736" s="201">
        <v>1.2198600000000002</v>
      </c>
    </row>
    <row r="737" spans="1:6" x14ac:dyDescent="0.35">
      <c r="A737" s="11">
        <v>773</v>
      </c>
      <c r="B737" s="5" t="s">
        <v>314</v>
      </c>
      <c r="C737" s="5" t="s">
        <v>175</v>
      </c>
      <c r="D737" s="189" t="s">
        <v>1060</v>
      </c>
      <c r="E737" s="80">
        <v>207</v>
      </c>
      <c r="F737" s="201">
        <v>0.7047000000000001</v>
      </c>
    </row>
    <row r="738" spans="1:6" x14ac:dyDescent="0.35">
      <c r="A738" s="11">
        <v>774</v>
      </c>
      <c r="B738" s="5" t="s">
        <v>184</v>
      </c>
      <c r="C738" s="5" t="s">
        <v>343</v>
      </c>
      <c r="D738" s="189" t="s">
        <v>1061</v>
      </c>
      <c r="E738" s="80">
        <v>306</v>
      </c>
      <c r="F738" s="201">
        <v>1.0376099999999999</v>
      </c>
    </row>
    <row r="739" spans="1:6" x14ac:dyDescent="0.35">
      <c r="A739" s="11">
        <v>775</v>
      </c>
      <c r="B739" s="5" t="s">
        <v>179</v>
      </c>
      <c r="C739" s="5" t="s">
        <v>356</v>
      </c>
      <c r="D739" s="189" t="s">
        <v>1062</v>
      </c>
      <c r="E739" s="80">
        <v>282</v>
      </c>
      <c r="F739" s="201">
        <v>0.91854000000000002</v>
      </c>
    </row>
    <row r="740" spans="1:6" x14ac:dyDescent="0.35">
      <c r="A740" s="11">
        <v>776</v>
      </c>
      <c r="B740" s="5" t="s">
        <v>179</v>
      </c>
      <c r="C740" s="5" t="s">
        <v>175</v>
      </c>
      <c r="D740" s="189" t="s">
        <v>1063</v>
      </c>
      <c r="E740" s="80">
        <v>186</v>
      </c>
      <c r="F740" s="201">
        <v>0.80919000000000008</v>
      </c>
    </row>
    <row r="741" spans="1:6" x14ac:dyDescent="0.35">
      <c r="A741" s="11">
        <v>777</v>
      </c>
      <c r="B741" s="5" t="s">
        <v>213</v>
      </c>
      <c r="C741" s="5" t="s">
        <v>356</v>
      </c>
      <c r="D741" s="189" t="s">
        <v>1064</v>
      </c>
      <c r="E741" s="80">
        <v>174</v>
      </c>
      <c r="F741" s="201">
        <v>0.56619000000000008</v>
      </c>
    </row>
    <row r="742" spans="1:6" x14ac:dyDescent="0.35">
      <c r="A742" s="11">
        <v>778</v>
      </c>
      <c r="B742" s="5" t="s">
        <v>190</v>
      </c>
      <c r="C742" s="5" t="s">
        <v>356</v>
      </c>
      <c r="D742" s="189" t="s">
        <v>1065</v>
      </c>
      <c r="E742" s="80">
        <v>369</v>
      </c>
      <c r="F742" s="201">
        <v>1.18584</v>
      </c>
    </row>
    <row r="743" spans="1:6" x14ac:dyDescent="0.35">
      <c r="A743" s="11">
        <v>779</v>
      </c>
      <c r="B743" s="5" t="s">
        <v>184</v>
      </c>
      <c r="C743" s="5" t="s">
        <v>343</v>
      </c>
      <c r="D743" s="189" t="s">
        <v>1066</v>
      </c>
      <c r="E743" s="80">
        <v>120</v>
      </c>
      <c r="F743" s="201">
        <v>0.37422000000000005</v>
      </c>
    </row>
    <row r="744" spans="1:6" x14ac:dyDescent="0.35">
      <c r="A744" s="11">
        <v>780</v>
      </c>
      <c r="B744" s="5" t="s">
        <v>213</v>
      </c>
      <c r="C744" s="5" t="s">
        <v>356</v>
      </c>
      <c r="D744" s="189" t="s">
        <v>1067</v>
      </c>
      <c r="E744" s="80">
        <v>87</v>
      </c>
      <c r="F744" s="201">
        <v>0.31104000000000004</v>
      </c>
    </row>
    <row r="745" spans="1:6" x14ac:dyDescent="0.35">
      <c r="A745" s="11">
        <v>781</v>
      </c>
      <c r="B745" s="5" t="s">
        <v>213</v>
      </c>
      <c r="C745" s="5" t="s">
        <v>356</v>
      </c>
      <c r="D745" s="189" t="s">
        <v>1068</v>
      </c>
      <c r="E745" s="80">
        <v>96</v>
      </c>
      <c r="F745" s="201">
        <v>0.28917000000000004</v>
      </c>
    </row>
    <row r="746" spans="1:6" x14ac:dyDescent="0.35">
      <c r="A746" s="11">
        <v>782</v>
      </c>
      <c r="B746" s="5" t="s">
        <v>312</v>
      </c>
      <c r="C746" s="5" t="s">
        <v>343</v>
      </c>
      <c r="D746" s="189" t="s">
        <v>1069</v>
      </c>
      <c r="E746" s="80">
        <v>300</v>
      </c>
      <c r="F746" s="201">
        <v>0.98415000000000019</v>
      </c>
    </row>
    <row r="747" spans="1:6" x14ac:dyDescent="0.35">
      <c r="A747" s="11">
        <v>783</v>
      </c>
      <c r="B747" s="5" t="s">
        <v>213</v>
      </c>
      <c r="C747" s="5" t="s">
        <v>175</v>
      </c>
      <c r="D747" s="189" t="s">
        <v>1070</v>
      </c>
      <c r="E747" s="80">
        <v>102</v>
      </c>
      <c r="F747" s="201">
        <v>0.29889000000000004</v>
      </c>
    </row>
    <row r="748" spans="1:6" x14ac:dyDescent="0.35">
      <c r="A748" s="11">
        <v>784</v>
      </c>
      <c r="B748" s="5" t="s">
        <v>314</v>
      </c>
      <c r="C748" s="5" t="s">
        <v>356</v>
      </c>
      <c r="D748" s="189" t="s">
        <v>1071</v>
      </c>
      <c r="E748" s="80">
        <v>249</v>
      </c>
      <c r="F748" s="201">
        <v>0.77031000000000005</v>
      </c>
    </row>
    <row r="749" spans="1:6" x14ac:dyDescent="0.35">
      <c r="A749" s="11">
        <v>785</v>
      </c>
      <c r="B749" s="5" t="s">
        <v>316</v>
      </c>
      <c r="C749" s="5" t="s">
        <v>340</v>
      </c>
      <c r="D749" s="189" t="s">
        <v>1072</v>
      </c>
      <c r="E749" s="80">
        <v>441</v>
      </c>
      <c r="F749" s="201">
        <v>1.51875</v>
      </c>
    </row>
    <row r="750" spans="1:6" x14ac:dyDescent="0.35">
      <c r="A750" s="11">
        <v>786</v>
      </c>
      <c r="B750" s="5" t="s">
        <v>213</v>
      </c>
      <c r="C750" s="5" t="s">
        <v>356</v>
      </c>
      <c r="D750" s="189" t="s">
        <v>1073</v>
      </c>
      <c r="E750" s="80">
        <v>231</v>
      </c>
      <c r="F750" s="201">
        <v>0.73872000000000004</v>
      </c>
    </row>
    <row r="751" spans="1:6" x14ac:dyDescent="0.35">
      <c r="A751" s="11">
        <v>787</v>
      </c>
      <c r="B751" s="5" t="s">
        <v>213</v>
      </c>
      <c r="C751" s="5" t="s">
        <v>175</v>
      </c>
      <c r="D751" s="189" t="s">
        <v>1074</v>
      </c>
      <c r="E751" s="80">
        <v>78</v>
      </c>
      <c r="F751" s="201">
        <v>0.24543000000000004</v>
      </c>
    </row>
    <row r="752" spans="1:6" x14ac:dyDescent="0.35">
      <c r="A752" s="11">
        <v>788</v>
      </c>
      <c r="B752" s="5" t="s">
        <v>312</v>
      </c>
      <c r="C752" s="5" t="s">
        <v>343</v>
      </c>
      <c r="D752" s="189" t="s">
        <v>1075</v>
      </c>
      <c r="E752" s="80">
        <v>408</v>
      </c>
      <c r="F752" s="201">
        <v>1.7277300000000002</v>
      </c>
    </row>
    <row r="753" spans="1:6" x14ac:dyDescent="0.35">
      <c r="A753" s="11">
        <v>789</v>
      </c>
      <c r="B753" s="5" t="s">
        <v>312</v>
      </c>
      <c r="C753" s="5" t="s">
        <v>343</v>
      </c>
      <c r="D753" s="189" t="s">
        <v>1076</v>
      </c>
      <c r="E753" s="80">
        <v>117</v>
      </c>
      <c r="F753" s="201">
        <v>0.48843000000000003</v>
      </c>
    </row>
    <row r="754" spans="1:6" x14ac:dyDescent="0.35">
      <c r="A754" s="11">
        <v>790</v>
      </c>
      <c r="B754" s="5" t="s">
        <v>190</v>
      </c>
      <c r="C754" s="5" t="s">
        <v>343</v>
      </c>
      <c r="D754" s="189" t="s">
        <v>1077</v>
      </c>
      <c r="E754" s="80">
        <v>177</v>
      </c>
      <c r="F754" s="201">
        <v>0.64881000000000011</v>
      </c>
    </row>
    <row r="755" spans="1:6" x14ac:dyDescent="0.35">
      <c r="A755" s="11">
        <v>791</v>
      </c>
      <c r="B755" s="5" t="s">
        <v>314</v>
      </c>
      <c r="C755" s="5" t="s">
        <v>340</v>
      </c>
      <c r="D755" s="189" t="s">
        <v>1078</v>
      </c>
      <c r="E755" s="80">
        <v>627</v>
      </c>
      <c r="F755" s="201">
        <v>2.1068100000000003</v>
      </c>
    </row>
    <row r="756" spans="1:6" x14ac:dyDescent="0.35">
      <c r="A756" s="11">
        <v>792</v>
      </c>
      <c r="B756" s="5" t="s">
        <v>314</v>
      </c>
      <c r="C756" s="5" t="s">
        <v>340</v>
      </c>
      <c r="D756" s="189" t="s">
        <v>1079</v>
      </c>
      <c r="E756" s="80">
        <v>507</v>
      </c>
      <c r="F756" s="201">
        <v>1.6135200000000001</v>
      </c>
    </row>
    <row r="757" spans="1:6" x14ac:dyDescent="0.35">
      <c r="A757" s="11">
        <v>793</v>
      </c>
      <c r="B757" s="5" t="s">
        <v>311</v>
      </c>
      <c r="C757" s="5" t="s">
        <v>340</v>
      </c>
      <c r="D757" s="189" t="s">
        <v>1080</v>
      </c>
      <c r="E757" s="80">
        <v>1275</v>
      </c>
      <c r="F757" s="201">
        <v>4.5003600000000006</v>
      </c>
    </row>
    <row r="758" spans="1:6" x14ac:dyDescent="0.35">
      <c r="A758" s="11">
        <v>794</v>
      </c>
      <c r="B758" s="5" t="s">
        <v>213</v>
      </c>
      <c r="C758" s="5" t="s">
        <v>175</v>
      </c>
      <c r="D758" s="189" t="s">
        <v>1081</v>
      </c>
      <c r="E758" s="80">
        <v>564</v>
      </c>
      <c r="F758" s="201">
        <v>1.71072</v>
      </c>
    </row>
    <row r="759" spans="1:6" x14ac:dyDescent="0.35">
      <c r="A759" s="11">
        <v>795</v>
      </c>
      <c r="B759" s="5" t="s">
        <v>314</v>
      </c>
      <c r="C759" s="5" t="s">
        <v>340</v>
      </c>
      <c r="D759" s="189" t="s">
        <v>1082</v>
      </c>
      <c r="E759" s="80">
        <v>336</v>
      </c>
      <c r="F759" s="201">
        <v>1.6767000000000001</v>
      </c>
    </row>
    <row r="760" spans="1:6" x14ac:dyDescent="0.35">
      <c r="A760" s="11">
        <v>796</v>
      </c>
      <c r="B760" s="5" t="s">
        <v>314</v>
      </c>
      <c r="C760" s="5" t="s">
        <v>340</v>
      </c>
      <c r="D760" s="189" t="s">
        <v>1083</v>
      </c>
      <c r="E760" s="80">
        <v>558</v>
      </c>
      <c r="F760" s="201">
        <v>3.7810800000000007</v>
      </c>
    </row>
    <row r="761" spans="1:6" x14ac:dyDescent="0.35">
      <c r="A761" s="11">
        <v>797</v>
      </c>
      <c r="B761" s="5" t="s">
        <v>314</v>
      </c>
      <c r="C761" s="5" t="s">
        <v>356</v>
      </c>
      <c r="D761" s="189" t="s">
        <v>1084</v>
      </c>
      <c r="E761" s="80">
        <v>513</v>
      </c>
      <c r="F761" s="201">
        <v>1.7010000000000001</v>
      </c>
    </row>
    <row r="762" spans="1:6" x14ac:dyDescent="0.35">
      <c r="A762" s="11">
        <v>798</v>
      </c>
      <c r="B762" s="5" t="s">
        <v>314</v>
      </c>
      <c r="C762" s="5" t="s">
        <v>340</v>
      </c>
      <c r="D762" s="189" t="s">
        <v>1085</v>
      </c>
      <c r="E762" s="80">
        <v>438</v>
      </c>
      <c r="F762" s="201">
        <v>1.4968800000000002</v>
      </c>
    </row>
    <row r="763" spans="1:6" x14ac:dyDescent="0.35">
      <c r="A763" s="11">
        <v>799</v>
      </c>
      <c r="B763" s="5" t="s">
        <v>313</v>
      </c>
      <c r="C763" s="5" t="s">
        <v>340</v>
      </c>
      <c r="D763" s="189" t="s">
        <v>1086</v>
      </c>
      <c r="E763" s="80">
        <v>651</v>
      </c>
      <c r="F763" s="201">
        <v>2.2015800000000003</v>
      </c>
    </row>
    <row r="764" spans="1:6" x14ac:dyDescent="0.35">
      <c r="A764" s="11">
        <v>801</v>
      </c>
      <c r="B764" s="5" t="s">
        <v>174</v>
      </c>
      <c r="C764" s="5" t="s">
        <v>175</v>
      </c>
      <c r="D764" s="189" t="s">
        <v>1088</v>
      </c>
      <c r="E764" s="80">
        <v>1308</v>
      </c>
      <c r="F764" s="201">
        <v>4.2330600000000009</v>
      </c>
    </row>
    <row r="765" spans="1:6" x14ac:dyDescent="0.35">
      <c r="A765" s="11">
        <v>802</v>
      </c>
      <c r="B765" s="5" t="s">
        <v>174</v>
      </c>
      <c r="C765" s="5" t="s">
        <v>356</v>
      </c>
      <c r="D765" s="189" t="s">
        <v>1089</v>
      </c>
      <c r="E765" s="80">
        <v>2268</v>
      </c>
      <c r="F765" s="201">
        <v>8.1793800000000019</v>
      </c>
    </row>
    <row r="766" spans="1:6" x14ac:dyDescent="0.35">
      <c r="A766" s="11">
        <v>803</v>
      </c>
      <c r="B766" s="5" t="s">
        <v>174</v>
      </c>
      <c r="C766" s="5" t="s">
        <v>356</v>
      </c>
      <c r="D766" s="189" t="s">
        <v>1090</v>
      </c>
      <c r="E766" s="80">
        <v>1713</v>
      </c>
      <c r="F766" s="201">
        <v>5.965650000000001</v>
      </c>
    </row>
    <row r="767" spans="1:6" x14ac:dyDescent="0.35">
      <c r="A767" s="11">
        <v>804</v>
      </c>
      <c r="B767" s="5" t="s">
        <v>311</v>
      </c>
      <c r="C767" s="5" t="s">
        <v>356</v>
      </c>
      <c r="D767" s="189" t="s">
        <v>1091</v>
      </c>
      <c r="E767" s="80">
        <v>528</v>
      </c>
      <c r="F767" s="201">
        <v>1.8273600000000003</v>
      </c>
    </row>
    <row r="768" spans="1:6" x14ac:dyDescent="0.35">
      <c r="A768" s="11">
        <v>805</v>
      </c>
      <c r="B768" s="5" t="s">
        <v>314</v>
      </c>
      <c r="C768" s="5" t="s">
        <v>340</v>
      </c>
      <c r="D768" s="189" t="s">
        <v>1092</v>
      </c>
      <c r="E768" s="80">
        <v>231</v>
      </c>
      <c r="F768" s="201">
        <v>0.83349000000000018</v>
      </c>
    </row>
    <row r="769" spans="1:6" x14ac:dyDescent="0.35">
      <c r="A769" s="11">
        <v>806</v>
      </c>
      <c r="B769" s="5" t="s">
        <v>213</v>
      </c>
      <c r="C769" s="5" t="s">
        <v>356</v>
      </c>
      <c r="D769" s="189" t="s">
        <v>1093</v>
      </c>
      <c r="E769" s="80">
        <v>585</v>
      </c>
      <c r="F769" s="201">
        <v>1.9026900000000002</v>
      </c>
    </row>
    <row r="770" spans="1:6" x14ac:dyDescent="0.35">
      <c r="A770" s="11">
        <v>807</v>
      </c>
      <c r="B770" s="5" t="s">
        <v>311</v>
      </c>
      <c r="C770" s="5" t="s">
        <v>356</v>
      </c>
      <c r="D770" s="189" t="s">
        <v>1094</v>
      </c>
      <c r="E770" s="80">
        <v>447</v>
      </c>
      <c r="F770" s="201">
        <v>1.56006</v>
      </c>
    </row>
    <row r="771" spans="1:6" x14ac:dyDescent="0.35">
      <c r="A771" s="11">
        <v>808</v>
      </c>
      <c r="B771" s="5" t="s">
        <v>179</v>
      </c>
      <c r="C771" s="5" t="s">
        <v>343</v>
      </c>
      <c r="D771" s="189" t="s">
        <v>1095</v>
      </c>
      <c r="E771" s="80">
        <v>420</v>
      </c>
      <c r="F771" s="201">
        <v>1.3680899999999998</v>
      </c>
    </row>
    <row r="772" spans="1:6" x14ac:dyDescent="0.35">
      <c r="A772" s="11">
        <v>809</v>
      </c>
      <c r="B772" s="5" t="s">
        <v>190</v>
      </c>
      <c r="C772" s="5" t="s">
        <v>175</v>
      </c>
      <c r="D772" s="189" t="s">
        <v>216</v>
      </c>
      <c r="E772" s="80">
        <v>579</v>
      </c>
      <c r="F772" s="201">
        <v>1.9780199999999999</v>
      </c>
    </row>
    <row r="773" spans="1:6" x14ac:dyDescent="0.35">
      <c r="A773" s="11">
        <v>810</v>
      </c>
      <c r="B773" s="5" t="s">
        <v>181</v>
      </c>
      <c r="C773" s="5" t="s">
        <v>175</v>
      </c>
      <c r="D773" s="189" t="s">
        <v>1096</v>
      </c>
      <c r="E773" s="80">
        <v>498</v>
      </c>
      <c r="F773" s="201">
        <v>1.6038000000000003</v>
      </c>
    </row>
    <row r="774" spans="1:6" x14ac:dyDescent="0.35">
      <c r="A774" s="11">
        <v>811</v>
      </c>
      <c r="B774" s="5" t="s">
        <v>184</v>
      </c>
      <c r="C774" s="5" t="s">
        <v>343</v>
      </c>
      <c r="D774" s="189" t="s">
        <v>1097</v>
      </c>
      <c r="E774" s="80">
        <v>117</v>
      </c>
      <c r="F774" s="201">
        <v>0.39609</v>
      </c>
    </row>
    <row r="775" spans="1:6" x14ac:dyDescent="0.35">
      <c r="A775" s="11">
        <v>812</v>
      </c>
      <c r="B775" s="5" t="s">
        <v>314</v>
      </c>
      <c r="C775" s="5" t="s">
        <v>340</v>
      </c>
      <c r="D775" s="189" t="s">
        <v>1098</v>
      </c>
      <c r="E775" s="80">
        <v>186</v>
      </c>
      <c r="F775" s="201">
        <v>0.60993000000000008</v>
      </c>
    </row>
    <row r="776" spans="1:6" x14ac:dyDescent="0.35">
      <c r="A776" s="11">
        <v>813</v>
      </c>
      <c r="B776" s="5" t="s">
        <v>314</v>
      </c>
      <c r="C776" s="5" t="s">
        <v>340</v>
      </c>
      <c r="D776" s="189" t="s">
        <v>1099</v>
      </c>
      <c r="E776" s="80">
        <v>315</v>
      </c>
      <c r="F776" s="201">
        <v>0.96228000000000025</v>
      </c>
    </row>
    <row r="777" spans="1:6" x14ac:dyDescent="0.35">
      <c r="A777" s="11">
        <v>814</v>
      </c>
      <c r="B777" s="5" t="s">
        <v>184</v>
      </c>
      <c r="C777" s="5" t="s">
        <v>175</v>
      </c>
      <c r="D777" s="189" t="s">
        <v>1100</v>
      </c>
      <c r="E777" s="80">
        <v>249</v>
      </c>
      <c r="F777" s="201">
        <v>0.84563999999999995</v>
      </c>
    </row>
    <row r="778" spans="1:6" x14ac:dyDescent="0.35">
      <c r="A778" s="11">
        <v>815</v>
      </c>
      <c r="B778" s="5" t="s">
        <v>312</v>
      </c>
      <c r="C778" s="5" t="s">
        <v>343</v>
      </c>
      <c r="D778" s="189" t="s">
        <v>1101</v>
      </c>
      <c r="E778" s="80">
        <v>798</v>
      </c>
      <c r="F778" s="201">
        <v>2.7702000000000004</v>
      </c>
    </row>
    <row r="779" spans="1:6" x14ac:dyDescent="0.35">
      <c r="A779" s="11">
        <v>816</v>
      </c>
      <c r="B779" s="5" t="s">
        <v>188</v>
      </c>
      <c r="C779" s="5" t="s">
        <v>343</v>
      </c>
      <c r="D779" s="189" t="s">
        <v>1102</v>
      </c>
      <c r="E779" s="80">
        <v>135</v>
      </c>
      <c r="F779" s="201">
        <v>0.47142000000000006</v>
      </c>
    </row>
    <row r="780" spans="1:6" x14ac:dyDescent="0.35">
      <c r="A780" s="11">
        <v>817</v>
      </c>
      <c r="B780" s="5" t="s">
        <v>311</v>
      </c>
      <c r="C780" s="5" t="s">
        <v>356</v>
      </c>
      <c r="D780" s="189" t="s">
        <v>1103</v>
      </c>
      <c r="E780" s="80">
        <v>72</v>
      </c>
      <c r="F780" s="201">
        <v>0.28917000000000004</v>
      </c>
    </row>
    <row r="781" spans="1:6" x14ac:dyDescent="0.35">
      <c r="A781" s="11">
        <v>818</v>
      </c>
      <c r="B781" s="5" t="s">
        <v>174</v>
      </c>
      <c r="C781" s="5" t="s">
        <v>356</v>
      </c>
      <c r="D781" s="189" t="s">
        <v>1104</v>
      </c>
      <c r="E781" s="80">
        <v>468</v>
      </c>
      <c r="F781" s="201">
        <v>1.4531400000000001</v>
      </c>
    </row>
    <row r="782" spans="1:6" x14ac:dyDescent="0.35">
      <c r="A782" s="11">
        <v>819</v>
      </c>
      <c r="B782" s="5" t="s">
        <v>311</v>
      </c>
      <c r="C782" s="5" t="s">
        <v>356</v>
      </c>
      <c r="D782" s="189" t="s">
        <v>1105</v>
      </c>
      <c r="E782" s="80">
        <v>183</v>
      </c>
      <c r="F782" s="201">
        <v>0.56619000000000008</v>
      </c>
    </row>
    <row r="783" spans="1:6" x14ac:dyDescent="0.35">
      <c r="A783" s="11">
        <v>820</v>
      </c>
      <c r="B783" s="5" t="s">
        <v>311</v>
      </c>
      <c r="C783" s="5" t="s">
        <v>340</v>
      </c>
      <c r="D783" s="189" t="s">
        <v>1106</v>
      </c>
      <c r="E783" s="80">
        <v>123</v>
      </c>
      <c r="F783" s="201">
        <v>0.43740000000000007</v>
      </c>
    </row>
    <row r="784" spans="1:6" x14ac:dyDescent="0.35">
      <c r="A784" s="11">
        <v>821</v>
      </c>
      <c r="B784" s="5" t="s">
        <v>181</v>
      </c>
      <c r="C784" s="5" t="s">
        <v>343</v>
      </c>
      <c r="D784" s="189" t="s">
        <v>1107</v>
      </c>
      <c r="E784" s="80">
        <v>129</v>
      </c>
      <c r="F784" s="201">
        <v>0.40581000000000006</v>
      </c>
    </row>
    <row r="785" spans="1:6" x14ac:dyDescent="0.35">
      <c r="A785" s="11">
        <v>822</v>
      </c>
      <c r="B785" s="5" t="s">
        <v>316</v>
      </c>
      <c r="C785" s="5" t="s">
        <v>343</v>
      </c>
      <c r="D785" s="189" t="s">
        <v>1108</v>
      </c>
      <c r="E785" s="80">
        <v>150</v>
      </c>
      <c r="F785" s="201">
        <v>0.47142000000000006</v>
      </c>
    </row>
    <row r="786" spans="1:6" x14ac:dyDescent="0.35">
      <c r="A786" s="11">
        <v>823</v>
      </c>
      <c r="B786" s="5" t="s">
        <v>222</v>
      </c>
      <c r="C786" s="5" t="s">
        <v>175</v>
      </c>
      <c r="D786" s="189" t="s">
        <v>1109</v>
      </c>
      <c r="E786" s="80">
        <v>57</v>
      </c>
      <c r="F786" s="201">
        <v>0.24057000000000006</v>
      </c>
    </row>
    <row r="787" spans="1:6" x14ac:dyDescent="0.35">
      <c r="A787" s="11">
        <v>824</v>
      </c>
      <c r="B787" s="5" t="s">
        <v>181</v>
      </c>
      <c r="C787" s="5" t="s">
        <v>356</v>
      </c>
      <c r="D787" s="189" t="s">
        <v>1110</v>
      </c>
      <c r="E787" s="80">
        <v>204</v>
      </c>
      <c r="F787" s="201">
        <v>0.54432000000000003</v>
      </c>
    </row>
    <row r="788" spans="1:6" x14ac:dyDescent="0.35">
      <c r="A788" s="11">
        <v>825</v>
      </c>
      <c r="B788" s="5" t="s">
        <v>222</v>
      </c>
      <c r="C788" s="5" t="s">
        <v>356</v>
      </c>
      <c r="D788" s="189" t="s">
        <v>1111</v>
      </c>
      <c r="E788" s="80">
        <v>114</v>
      </c>
      <c r="F788" s="201">
        <v>0.22356000000000001</v>
      </c>
    </row>
    <row r="789" spans="1:6" x14ac:dyDescent="0.35">
      <c r="A789" s="11">
        <v>826</v>
      </c>
      <c r="B789" s="5" t="s">
        <v>314</v>
      </c>
      <c r="C789" s="5" t="s">
        <v>356</v>
      </c>
      <c r="D789" s="189" t="s">
        <v>1112</v>
      </c>
      <c r="E789" s="80">
        <v>324</v>
      </c>
      <c r="F789" s="201">
        <v>1.0910700000000002</v>
      </c>
    </row>
    <row r="790" spans="1:6" x14ac:dyDescent="0.35">
      <c r="A790" s="11">
        <v>827</v>
      </c>
      <c r="B790" s="5" t="s">
        <v>316</v>
      </c>
      <c r="C790" s="5" t="s">
        <v>175</v>
      </c>
      <c r="D790" s="189" t="s">
        <v>1113</v>
      </c>
      <c r="E790" s="80">
        <v>51</v>
      </c>
      <c r="F790" s="201">
        <v>0.16038000000000002</v>
      </c>
    </row>
    <row r="791" spans="1:6" x14ac:dyDescent="0.35">
      <c r="A791" s="11">
        <v>828</v>
      </c>
      <c r="B791" s="5" t="s">
        <v>190</v>
      </c>
      <c r="C791" s="5" t="s">
        <v>175</v>
      </c>
      <c r="D791" s="189" t="s">
        <v>1114</v>
      </c>
      <c r="E791" s="80">
        <v>135</v>
      </c>
      <c r="F791" s="201">
        <v>0.43740000000000007</v>
      </c>
    </row>
    <row r="792" spans="1:6" x14ac:dyDescent="0.35">
      <c r="A792" s="11">
        <v>829</v>
      </c>
      <c r="B792" s="5" t="s">
        <v>312</v>
      </c>
      <c r="C792" s="5" t="s">
        <v>340</v>
      </c>
      <c r="D792" s="189" t="s">
        <v>1115</v>
      </c>
      <c r="E792" s="80">
        <v>312</v>
      </c>
      <c r="F792" s="201">
        <v>1.3680899999999998</v>
      </c>
    </row>
    <row r="793" spans="1:6" x14ac:dyDescent="0.35">
      <c r="A793" s="11">
        <v>831</v>
      </c>
      <c r="B793" s="5" t="s">
        <v>188</v>
      </c>
      <c r="C793" s="5" t="s">
        <v>343</v>
      </c>
      <c r="D793" s="189" t="s">
        <v>1117</v>
      </c>
      <c r="E793" s="80">
        <v>42</v>
      </c>
      <c r="F793" s="201">
        <v>0.12150000000000002</v>
      </c>
    </row>
    <row r="794" spans="1:6" x14ac:dyDescent="0.35">
      <c r="A794" s="11">
        <v>832</v>
      </c>
      <c r="B794" s="5" t="s">
        <v>179</v>
      </c>
      <c r="C794" s="5" t="s">
        <v>356</v>
      </c>
      <c r="D794" s="189" t="s">
        <v>1118</v>
      </c>
      <c r="E794" s="80">
        <v>186</v>
      </c>
      <c r="F794" s="201">
        <v>0.78003</v>
      </c>
    </row>
    <row r="795" spans="1:6" x14ac:dyDescent="0.35">
      <c r="A795" s="11">
        <v>833</v>
      </c>
      <c r="B795" s="5" t="s">
        <v>184</v>
      </c>
      <c r="C795" s="5" t="s">
        <v>356</v>
      </c>
      <c r="D795" s="189" t="s">
        <v>1119</v>
      </c>
      <c r="E795" s="80">
        <v>39</v>
      </c>
      <c r="F795" s="201">
        <v>0.12150000000000002</v>
      </c>
    </row>
    <row r="796" spans="1:6" x14ac:dyDescent="0.35">
      <c r="A796" s="11">
        <v>834</v>
      </c>
      <c r="B796" s="5" t="s">
        <v>179</v>
      </c>
      <c r="C796" s="5" t="s">
        <v>175</v>
      </c>
      <c r="D796" s="189" t="s">
        <v>1120</v>
      </c>
      <c r="E796" s="80">
        <v>105</v>
      </c>
      <c r="F796" s="201">
        <v>0.34262999999999999</v>
      </c>
    </row>
    <row r="797" spans="1:6" x14ac:dyDescent="0.35">
      <c r="A797" s="11">
        <v>836</v>
      </c>
      <c r="B797" s="5" t="s">
        <v>190</v>
      </c>
      <c r="C797" s="5" t="s">
        <v>343</v>
      </c>
      <c r="D797" s="189" t="s">
        <v>1122</v>
      </c>
      <c r="E797" s="80">
        <v>108</v>
      </c>
      <c r="F797" s="201">
        <v>0.48843000000000003</v>
      </c>
    </row>
    <row r="798" spans="1:6" x14ac:dyDescent="0.35">
      <c r="A798" s="11">
        <v>837</v>
      </c>
      <c r="B798" s="5" t="s">
        <v>174</v>
      </c>
      <c r="C798" s="5" t="s">
        <v>343</v>
      </c>
      <c r="D798" s="189" t="s">
        <v>1123</v>
      </c>
      <c r="E798" s="80">
        <v>87</v>
      </c>
      <c r="F798" s="201">
        <v>0.29889000000000004</v>
      </c>
    </row>
    <row r="799" spans="1:6" x14ac:dyDescent="0.35">
      <c r="A799" s="11">
        <v>838</v>
      </c>
      <c r="B799" s="5" t="s">
        <v>314</v>
      </c>
      <c r="C799" s="5" t="s">
        <v>340</v>
      </c>
      <c r="D799" s="189" t="s">
        <v>1124</v>
      </c>
      <c r="E799" s="80">
        <v>60</v>
      </c>
      <c r="F799" s="201">
        <v>0.20655000000000004</v>
      </c>
    </row>
    <row r="800" spans="1:6" x14ac:dyDescent="0.35">
      <c r="A800" s="11">
        <v>839</v>
      </c>
      <c r="B800" s="5" t="s">
        <v>179</v>
      </c>
      <c r="C800" s="5" t="s">
        <v>175</v>
      </c>
      <c r="D800" s="189" t="s">
        <v>1125</v>
      </c>
      <c r="E800" s="80">
        <v>165</v>
      </c>
      <c r="F800" s="201">
        <v>0.51273000000000002</v>
      </c>
    </row>
    <row r="801" spans="1:6" x14ac:dyDescent="0.35">
      <c r="A801" s="11">
        <v>840</v>
      </c>
      <c r="B801" s="5" t="s">
        <v>316</v>
      </c>
      <c r="C801" s="5" t="s">
        <v>340</v>
      </c>
      <c r="D801" s="189" t="s">
        <v>1126</v>
      </c>
      <c r="E801" s="80">
        <v>96</v>
      </c>
      <c r="F801" s="201">
        <v>0.32076000000000005</v>
      </c>
    </row>
    <row r="802" spans="1:6" x14ac:dyDescent="0.35">
      <c r="A802" s="11">
        <v>841</v>
      </c>
      <c r="B802" s="5" t="s">
        <v>181</v>
      </c>
      <c r="C802" s="5" t="s">
        <v>356</v>
      </c>
      <c r="D802" s="189" t="s">
        <v>1127</v>
      </c>
      <c r="E802" s="80">
        <v>84</v>
      </c>
      <c r="F802" s="201">
        <v>0.19197</v>
      </c>
    </row>
    <row r="803" spans="1:6" x14ac:dyDescent="0.35">
      <c r="A803" s="11">
        <v>842</v>
      </c>
      <c r="B803" s="5" t="s">
        <v>174</v>
      </c>
      <c r="C803" s="5" t="s">
        <v>175</v>
      </c>
      <c r="D803" s="189" t="s">
        <v>1128</v>
      </c>
      <c r="E803" s="80">
        <v>144</v>
      </c>
      <c r="F803" s="201">
        <v>0.44955000000000006</v>
      </c>
    </row>
    <row r="804" spans="1:6" x14ac:dyDescent="0.35">
      <c r="A804" s="11">
        <v>843</v>
      </c>
      <c r="B804" s="5" t="s">
        <v>312</v>
      </c>
      <c r="C804" s="5" t="s">
        <v>175</v>
      </c>
      <c r="D804" s="189" t="s">
        <v>1129</v>
      </c>
      <c r="E804" s="80">
        <v>66</v>
      </c>
      <c r="F804" s="201">
        <v>0.21384</v>
      </c>
    </row>
    <row r="805" spans="1:6" x14ac:dyDescent="0.35">
      <c r="A805" s="11">
        <v>844</v>
      </c>
      <c r="B805" s="5" t="s">
        <v>312</v>
      </c>
      <c r="C805" s="5" t="s">
        <v>340</v>
      </c>
      <c r="D805" s="189" t="s">
        <v>1130</v>
      </c>
      <c r="E805" s="80">
        <v>120</v>
      </c>
      <c r="F805" s="201">
        <v>0.27702000000000004</v>
      </c>
    </row>
    <row r="806" spans="1:6" x14ac:dyDescent="0.35">
      <c r="A806" s="11">
        <v>845</v>
      </c>
      <c r="B806" s="5" t="s">
        <v>314</v>
      </c>
      <c r="C806" s="5" t="s">
        <v>340</v>
      </c>
      <c r="D806" s="189" t="s">
        <v>1131</v>
      </c>
      <c r="E806" s="80">
        <v>12</v>
      </c>
      <c r="F806" s="201">
        <v>0.12150000000000002</v>
      </c>
    </row>
    <row r="807" spans="1:6" x14ac:dyDescent="0.35">
      <c r="A807" s="11">
        <v>846</v>
      </c>
      <c r="B807" s="5" t="s">
        <v>213</v>
      </c>
      <c r="C807" s="5" t="s">
        <v>175</v>
      </c>
      <c r="D807" s="189" t="s">
        <v>1132</v>
      </c>
      <c r="E807" s="80">
        <v>63</v>
      </c>
      <c r="F807" s="201">
        <v>0.22356000000000001</v>
      </c>
    </row>
    <row r="808" spans="1:6" x14ac:dyDescent="0.35">
      <c r="A808" s="11">
        <v>847</v>
      </c>
      <c r="B808" s="5" t="s">
        <v>174</v>
      </c>
      <c r="C808" s="5" t="s">
        <v>343</v>
      </c>
      <c r="D808" s="189" t="s">
        <v>1133</v>
      </c>
      <c r="E808" s="80">
        <v>48</v>
      </c>
      <c r="F808" s="201">
        <v>0.12879000000000002</v>
      </c>
    </row>
    <row r="809" spans="1:6" x14ac:dyDescent="0.35">
      <c r="A809" s="11">
        <v>848</v>
      </c>
      <c r="B809" s="5" t="s">
        <v>188</v>
      </c>
      <c r="C809" s="5" t="s">
        <v>343</v>
      </c>
      <c r="D809" s="189" t="s">
        <v>1134</v>
      </c>
      <c r="E809" s="80">
        <v>12</v>
      </c>
      <c r="F809" s="201">
        <v>0</v>
      </c>
    </row>
    <row r="810" spans="1:6" x14ac:dyDescent="0.35">
      <c r="A810" s="11">
        <v>849</v>
      </c>
      <c r="B810" s="5" t="s">
        <v>190</v>
      </c>
      <c r="C810" s="5" t="s">
        <v>343</v>
      </c>
      <c r="D810" s="189" t="s">
        <v>1135</v>
      </c>
      <c r="E810" s="80">
        <v>24</v>
      </c>
      <c r="F810" s="201">
        <v>0.12150000000000002</v>
      </c>
    </row>
    <row r="811" spans="1:6" x14ac:dyDescent="0.35">
      <c r="A811" s="11">
        <v>851</v>
      </c>
      <c r="B811" s="5" t="s">
        <v>190</v>
      </c>
      <c r="C811" s="5" t="s">
        <v>343</v>
      </c>
      <c r="D811" s="189" t="s">
        <v>1137</v>
      </c>
      <c r="E811" s="80">
        <v>249</v>
      </c>
      <c r="F811" s="201">
        <v>0.89910000000000012</v>
      </c>
    </row>
    <row r="812" spans="1:6" x14ac:dyDescent="0.35">
      <c r="A812" s="11">
        <v>852</v>
      </c>
      <c r="B812" s="5" t="s">
        <v>174</v>
      </c>
      <c r="C812" s="5" t="s">
        <v>175</v>
      </c>
      <c r="D812" s="189" t="s">
        <v>220</v>
      </c>
      <c r="E812" s="80">
        <v>636</v>
      </c>
      <c r="F812" s="201">
        <v>2.1821400000000004</v>
      </c>
    </row>
    <row r="813" spans="1:6" x14ac:dyDescent="0.35">
      <c r="A813" s="11">
        <v>853</v>
      </c>
      <c r="B813" s="5" t="s">
        <v>222</v>
      </c>
      <c r="C813" s="5" t="s">
        <v>175</v>
      </c>
      <c r="D813" s="189" t="s">
        <v>1138</v>
      </c>
      <c r="E813" s="80">
        <v>180</v>
      </c>
      <c r="F813" s="201">
        <v>0.58806000000000003</v>
      </c>
    </row>
    <row r="814" spans="1:6" x14ac:dyDescent="0.35">
      <c r="A814" s="11">
        <v>855</v>
      </c>
      <c r="B814" s="5" t="s">
        <v>190</v>
      </c>
      <c r="C814" s="5" t="s">
        <v>343</v>
      </c>
      <c r="D814" s="189" t="s">
        <v>1139</v>
      </c>
      <c r="E814" s="80">
        <v>15</v>
      </c>
      <c r="F814" s="201">
        <v>0.12150000000000002</v>
      </c>
    </row>
    <row r="815" spans="1:6" x14ac:dyDescent="0.35">
      <c r="A815" s="11">
        <v>856</v>
      </c>
      <c r="B815" s="5" t="s">
        <v>314</v>
      </c>
      <c r="C815" s="5" t="s">
        <v>175</v>
      </c>
      <c r="D815" s="189" t="s">
        <v>1140</v>
      </c>
      <c r="E815" s="80">
        <v>18</v>
      </c>
      <c r="F815" s="201">
        <v>0.12150000000000002</v>
      </c>
    </row>
    <row r="816" spans="1:6" x14ac:dyDescent="0.35">
      <c r="A816" s="11">
        <v>857</v>
      </c>
      <c r="B816" s="5" t="s">
        <v>312</v>
      </c>
      <c r="C816" s="5" t="s">
        <v>340</v>
      </c>
      <c r="D816" s="189" t="s">
        <v>1141</v>
      </c>
      <c r="E816" s="80">
        <v>39</v>
      </c>
      <c r="F816" s="201">
        <v>0.12879000000000002</v>
      </c>
    </row>
    <row r="817" spans="1:6" x14ac:dyDescent="0.35">
      <c r="A817" s="11">
        <v>858</v>
      </c>
      <c r="B817" s="5" t="s">
        <v>190</v>
      </c>
      <c r="C817" s="5" t="s">
        <v>356</v>
      </c>
      <c r="D817" s="189" t="s">
        <v>1142</v>
      </c>
      <c r="E817" s="80">
        <v>126</v>
      </c>
      <c r="F817" s="201">
        <v>0.12879000000000002</v>
      </c>
    </row>
    <row r="818" spans="1:6" x14ac:dyDescent="0.35">
      <c r="A818" s="11">
        <v>859</v>
      </c>
      <c r="B818" s="5" t="s">
        <v>190</v>
      </c>
      <c r="C818" s="5" t="s">
        <v>175</v>
      </c>
      <c r="D818" s="189" t="s">
        <v>1297</v>
      </c>
      <c r="E818" s="80">
        <v>15</v>
      </c>
      <c r="F818" s="201">
        <v>0</v>
      </c>
    </row>
    <row r="819" spans="1:6" x14ac:dyDescent="0.35">
      <c r="A819" s="11">
        <v>860</v>
      </c>
      <c r="B819" s="5" t="s">
        <v>213</v>
      </c>
      <c r="C819" s="5" t="s">
        <v>356</v>
      </c>
      <c r="D819" s="189" t="s">
        <v>1298</v>
      </c>
      <c r="E819" s="80">
        <v>3</v>
      </c>
      <c r="F819" s="201">
        <v>0</v>
      </c>
    </row>
    <row r="820" spans="1:6" x14ac:dyDescent="0.35">
      <c r="A820" s="11">
        <v>861</v>
      </c>
      <c r="B820" s="5" t="s">
        <v>312</v>
      </c>
      <c r="C820" s="5" t="s">
        <v>340</v>
      </c>
      <c r="D820" s="189" t="s">
        <v>1299</v>
      </c>
      <c r="E820" s="80">
        <v>6</v>
      </c>
      <c r="F820" s="201">
        <v>0</v>
      </c>
    </row>
    <row r="821" spans="1:6" x14ac:dyDescent="0.35">
      <c r="A821" s="11">
        <v>899</v>
      </c>
      <c r="B821" s="5" t="s">
        <v>313</v>
      </c>
      <c r="C821" s="5" t="s">
        <v>356</v>
      </c>
      <c r="D821" s="189" t="s">
        <v>1145</v>
      </c>
      <c r="E821" s="80">
        <v>372</v>
      </c>
      <c r="F821" s="201">
        <v>1.15425</v>
      </c>
    </row>
    <row r="822" spans="1:6" x14ac:dyDescent="0.35">
      <c r="A822" s="11">
        <v>901</v>
      </c>
      <c r="B822" s="5" t="s">
        <v>312</v>
      </c>
      <c r="C822" s="5" t="s">
        <v>340</v>
      </c>
      <c r="D822" s="189" t="s">
        <v>1147</v>
      </c>
      <c r="E822" s="80">
        <v>3135</v>
      </c>
      <c r="F822" s="201">
        <v>11.182860000000003</v>
      </c>
    </row>
    <row r="823" spans="1:6" x14ac:dyDescent="0.35">
      <c r="A823" s="11">
        <v>902</v>
      </c>
      <c r="B823" s="5" t="s">
        <v>312</v>
      </c>
      <c r="C823" s="5" t="s">
        <v>340</v>
      </c>
      <c r="D823" s="189" t="s">
        <v>1148</v>
      </c>
      <c r="E823" s="80">
        <v>2556</v>
      </c>
      <c r="F823" s="201">
        <v>9.0566100000000009</v>
      </c>
    </row>
    <row r="824" spans="1:6" x14ac:dyDescent="0.35">
      <c r="A824" s="11">
        <v>903</v>
      </c>
      <c r="B824" s="5" t="s">
        <v>313</v>
      </c>
      <c r="C824" s="5" t="s">
        <v>356</v>
      </c>
      <c r="D824" s="189" t="s">
        <v>1149</v>
      </c>
      <c r="E824" s="80">
        <v>438</v>
      </c>
      <c r="F824" s="201">
        <v>1.5503400000000003</v>
      </c>
    </row>
    <row r="825" spans="1:6" x14ac:dyDescent="0.35">
      <c r="A825" s="11">
        <v>904</v>
      </c>
      <c r="B825" s="5" t="s">
        <v>312</v>
      </c>
      <c r="C825" s="5" t="s">
        <v>340</v>
      </c>
      <c r="D825" s="189" t="s">
        <v>1150</v>
      </c>
      <c r="E825" s="80">
        <v>1758</v>
      </c>
      <c r="F825" s="201">
        <v>5.9121899999999998</v>
      </c>
    </row>
    <row r="826" spans="1:6" x14ac:dyDescent="0.35">
      <c r="A826" s="11">
        <v>905</v>
      </c>
      <c r="B826" s="5" t="s">
        <v>190</v>
      </c>
      <c r="C826" s="5" t="s">
        <v>343</v>
      </c>
      <c r="D826" s="189" t="s">
        <v>1151</v>
      </c>
      <c r="E826" s="80">
        <v>738</v>
      </c>
      <c r="F826" s="201">
        <v>2.5174800000000004</v>
      </c>
    </row>
    <row r="827" spans="1:6" x14ac:dyDescent="0.35">
      <c r="A827" s="11">
        <v>906</v>
      </c>
      <c r="B827" s="5" t="s">
        <v>312</v>
      </c>
      <c r="C827" s="5" t="s">
        <v>340</v>
      </c>
      <c r="D827" s="189" t="s">
        <v>1152</v>
      </c>
      <c r="E827" s="80">
        <v>777</v>
      </c>
      <c r="F827" s="201">
        <v>3.2148900000000005</v>
      </c>
    </row>
    <row r="828" spans="1:6" x14ac:dyDescent="0.35">
      <c r="A828" s="11">
        <v>907</v>
      </c>
      <c r="B828" s="5" t="s">
        <v>312</v>
      </c>
      <c r="C828" s="5" t="s">
        <v>340</v>
      </c>
      <c r="D828" s="189" t="s">
        <v>1153</v>
      </c>
      <c r="E828" s="80">
        <v>1788</v>
      </c>
      <c r="F828" s="201">
        <v>6.0191099999999995</v>
      </c>
    </row>
    <row r="829" spans="1:6" x14ac:dyDescent="0.35">
      <c r="A829" s="11">
        <v>908</v>
      </c>
      <c r="B829" s="5" t="s">
        <v>312</v>
      </c>
      <c r="C829" s="5" t="s">
        <v>340</v>
      </c>
      <c r="D829" s="189" t="s">
        <v>1154</v>
      </c>
      <c r="E829" s="80">
        <v>945</v>
      </c>
      <c r="F829" s="201">
        <v>9.148950000000001</v>
      </c>
    </row>
    <row r="830" spans="1:6" x14ac:dyDescent="0.35">
      <c r="A830" s="11">
        <v>909</v>
      </c>
      <c r="B830" s="5" t="s">
        <v>312</v>
      </c>
      <c r="C830" s="5" t="s">
        <v>340</v>
      </c>
      <c r="D830" s="189" t="s">
        <v>1155</v>
      </c>
      <c r="E830" s="80">
        <v>1845</v>
      </c>
      <c r="F830" s="201">
        <v>7.8561900000000007</v>
      </c>
    </row>
    <row r="831" spans="1:6" x14ac:dyDescent="0.35">
      <c r="A831" s="11">
        <v>910</v>
      </c>
      <c r="B831" s="5" t="s">
        <v>312</v>
      </c>
      <c r="C831" s="5" t="s">
        <v>340</v>
      </c>
      <c r="D831" s="189" t="s">
        <v>1156</v>
      </c>
      <c r="E831" s="80">
        <v>777</v>
      </c>
      <c r="F831" s="201">
        <v>6.0652800000000004</v>
      </c>
    </row>
    <row r="832" spans="1:6" x14ac:dyDescent="0.35">
      <c r="A832" s="11">
        <v>911</v>
      </c>
      <c r="B832" s="5" t="s">
        <v>315</v>
      </c>
      <c r="C832" s="5" t="s">
        <v>356</v>
      </c>
      <c r="D832" s="189" t="s">
        <v>1157</v>
      </c>
      <c r="E832" s="80">
        <v>456</v>
      </c>
      <c r="F832" s="201">
        <v>1.5406200000000001</v>
      </c>
    </row>
    <row r="833" spans="1:6" x14ac:dyDescent="0.35">
      <c r="A833" s="11">
        <v>912</v>
      </c>
      <c r="B833" s="5" t="s">
        <v>312</v>
      </c>
      <c r="C833" s="5" t="s">
        <v>340</v>
      </c>
      <c r="D833" s="189" t="s">
        <v>1158</v>
      </c>
      <c r="E833" s="80">
        <v>1581</v>
      </c>
      <c r="F833" s="201">
        <v>5.9316300000000002</v>
      </c>
    </row>
    <row r="834" spans="1:6" x14ac:dyDescent="0.35">
      <c r="A834" s="11">
        <v>913</v>
      </c>
      <c r="B834" s="5" t="s">
        <v>312</v>
      </c>
      <c r="C834" s="5" t="s">
        <v>340</v>
      </c>
      <c r="D834" s="189" t="s">
        <v>1159</v>
      </c>
      <c r="E834" s="80">
        <v>702</v>
      </c>
      <c r="F834" s="201">
        <v>2.9257200000000001</v>
      </c>
    </row>
    <row r="835" spans="1:6" x14ac:dyDescent="0.35">
      <c r="A835" s="11">
        <v>914</v>
      </c>
      <c r="B835" s="5" t="s">
        <v>312</v>
      </c>
      <c r="C835" s="5" t="s">
        <v>340</v>
      </c>
      <c r="D835" s="189" t="s">
        <v>1160</v>
      </c>
      <c r="E835" s="80">
        <v>1521</v>
      </c>
      <c r="F835" s="201">
        <v>5.2390800000000004</v>
      </c>
    </row>
    <row r="836" spans="1:6" x14ac:dyDescent="0.35">
      <c r="A836" s="11">
        <v>915</v>
      </c>
      <c r="B836" s="5" t="s">
        <v>315</v>
      </c>
      <c r="C836" s="5" t="s">
        <v>175</v>
      </c>
      <c r="D836" s="189" t="s">
        <v>1161</v>
      </c>
      <c r="E836" s="80">
        <v>366</v>
      </c>
      <c r="F836" s="201">
        <v>1.2393000000000001</v>
      </c>
    </row>
    <row r="837" spans="1:6" x14ac:dyDescent="0.35">
      <c r="A837" s="11">
        <v>916</v>
      </c>
      <c r="B837" s="5" t="s">
        <v>312</v>
      </c>
      <c r="C837" s="5" t="s">
        <v>340</v>
      </c>
      <c r="D837" s="189" t="s">
        <v>1162</v>
      </c>
      <c r="E837" s="80">
        <v>1620</v>
      </c>
      <c r="F837" s="201">
        <v>5.8878900000000014</v>
      </c>
    </row>
    <row r="838" spans="1:6" x14ac:dyDescent="0.35">
      <c r="A838" s="11">
        <v>917</v>
      </c>
      <c r="B838" s="5" t="s">
        <v>315</v>
      </c>
      <c r="C838" s="5" t="s">
        <v>356</v>
      </c>
      <c r="D838" s="189" t="s">
        <v>1163</v>
      </c>
      <c r="E838" s="80">
        <v>342</v>
      </c>
      <c r="F838" s="201">
        <v>1.37052</v>
      </c>
    </row>
    <row r="839" spans="1:6" x14ac:dyDescent="0.35">
      <c r="A839" s="11">
        <v>918</v>
      </c>
      <c r="B839" s="5" t="s">
        <v>222</v>
      </c>
      <c r="C839" s="5" t="s">
        <v>175</v>
      </c>
      <c r="D839" s="189" t="s">
        <v>1164</v>
      </c>
      <c r="E839" s="80">
        <v>285</v>
      </c>
      <c r="F839" s="201">
        <v>1.2611700000000001</v>
      </c>
    </row>
    <row r="840" spans="1:6" x14ac:dyDescent="0.35">
      <c r="A840" s="11">
        <v>919</v>
      </c>
      <c r="B840" s="5" t="s">
        <v>312</v>
      </c>
      <c r="C840" s="5" t="s">
        <v>340</v>
      </c>
      <c r="D840" s="189" t="s">
        <v>1165</v>
      </c>
      <c r="E840" s="80">
        <v>897</v>
      </c>
      <c r="F840" s="201">
        <v>3.0666600000000006</v>
      </c>
    </row>
    <row r="841" spans="1:6" x14ac:dyDescent="0.35">
      <c r="A841" s="11">
        <v>920</v>
      </c>
      <c r="B841" s="5" t="s">
        <v>312</v>
      </c>
      <c r="C841" s="5" t="s">
        <v>340</v>
      </c>
      <c r="D841" s="189" t="s">
        <v>1166</v>
      </c>
      <c r="E841" s="80">
        <v>1128</v>
      </c>
      <c r="F841" s="201">
        <v>4.4639100000000003</v>
      </c>
    </row>
    <row r="842" spans="1:6" x14ac:dyDescent="0.35">
      <c r="A842" s="11">
        <v>921</v>
      </c>
      <c r="B842" s="5" t="s">
        <v>312</v>
      </c>
      <c r="C842" s="5" t="s">
        <v>340</v>
      </c>
      <c r="D842" s="189" t="s">
        <v>1167</v>
      </c>
      <c r="E842" s="80">
        <v>1401</v>
      </c>
      <c r="F842" s="201">
        <v>4.8211200000000005</v>
      </c>
    </row>
    <row r="843" spans="1:6" x14ac:dyDescent="0.35">
      <c r="A843" s="11">
        <v>922</v>
      </c>
      <c r="B843" s="5" t="s">
        <v>312</v>
      </c>
      <c r="C843" s="5" t="s">
        <v>340</v>
      </c>
      <c r="D843" s="189" t="s">
        <v>1168</v>
      </c>
      <c r="E843" s="80">
        <v>2925</v>
      </c>
      <c r="F843" s="201">
        <v>10.179270000000001</v>
      </c>
    </row>
    <row r="844" spans="1:6" x14ac:dyDescent="0.35">
      <c r="A844" s="11">
        <v>923</v>
      </c>
      <c r="B844" s="5" t="s">
        <v>312</v>
      </c>
      <c r="C844" s="5" t="s">
        <v>340</v>
      </c>
      <c r="D844" s="189" t="s">
        <v>1169</v>
      </c>
      <c r="E844" s="80">
        <v>1608</v>
      </c>
      <c r="F844" s="201">
        <v>5.0519700000000007</v>
      </c>
    </row>
    <row r="845" spans="1:6" x14ac:dyDescent="0.35">
      <c r="A845" s="11">
        <v>924</v>
      </c>
      <c r="B845" s="5" t="s">
        <v>181</v>
      </c>
      <c r="C845" s="5" t="s">
        <v>175</v>
      </c>
      <c r="D845" s="189" t="s">
        <v>1170</v>
      </c>
      <c r="E845" s="80">
        <v>552</v>
      </c>
      <c r="F845" s="201">
        <v>1.8395100000000002</v>
      </c>
    </row>
    <row r="846" spans="1:6" x14ac:dyDescent="0.35">
      <c r="A846" s="11">
        <v>925</v>
      </c>
      <c r="B846" s="5" t="s">
        <v>188</v>
      </c>
      <c r="C846" s="5" t="s">
        <v>175</v>
      </c>
      <c r="D846" s="189" t="s">
        <v>1171</v>
      </c>
      <c r="E846" s="80">
        <v>414</v>
      </c>
      <c r="F846" s="201">
        <v>1.4118300000000001</v>
      </c>
    </row>
    <row r="847" spans="1:6" x14ac:dyDescent="0.35">
      <c r="A847" s="11">
        <v>926</v>
      </c>
      <c r="B847" s="5" t="s">
        <v>312</v>
      </c>
      <c r="C847" s="5" t="s">
        <v>340</v>
      </c>
      <c r="D847" s="189" t="s">
        <v>1172</v>
      </c>
      <c r="E847" s="80">
        <v>567</v>
      </c>
      <c r="F847" s="201">
        <v>1.9780199999999999</v>
      </c>
    </row>
    <row r="848" spans="1:6" x14ac:dyDescent="0.35">
      <c r="A848" s="11">
        <v>927</v>
      </c>
      <c r="B848" s="5" t="s">
        <v>190</v>
      </c>
      <c r="C848" s="5" t="s">
        <v>343</v>
      </c>
      <c r="D848" s="189" t="s">
        <v>1173</v>
      </c>
      <c r="E848" s="80">
        <v>372</v>
      </c>
      <c r="F848" s="201">
        <v>1.2514500000000002</v>
      </c>
    </row>
    <row r="849" spans="1:6" x14ac:dyDescent="0.35">
      <c r="A849" s="11">
        <v>928</v>
      </c>
      <c r="B849" s="5" t="s">
        <v>184</v>
      </c>
      <c r="C849" s="5" t="s">
        <v>175</v>
      </c>
      <c r="D849" s="189" t="s">
        <v>219</v>
      </c>
      <c r="E849" s="80">
        <v>462</v>
      </c>
      <c r="F849" s="201">
        <v>1.6791300000000002</v>
      </c>
    </row>
    <row r="850" spans="1:6" x14ac:dyDescent="0.35">
      <c r="A850" s="11">
        <v>929</v>
      </c>
      <c r="B850" s="5" t="s">
        <v>190</v>
      </c>
      <c r="C850" s="5" t="s">
        <v>343</v>
      </c>
      <c r="D850" s="189" t="s">
        <v>1174</v>
      </c>
      <c r="E850" s="80">
        <v>216</v>
      </c>
      <c r="F850" s="201">
        <v>0.7047000000000001</v>
      </c>
    </row>
    <row r="851" spans="1:6" x14ac:dyDescent="0.35">
      <c r="A851" s="11">
        <v>930</v>
      </c>
      <c r="B851" s="5" t="s">
        <v>190</v>
      </c>
      <c r="C851" s="5" t="s">
        <v>343</v>
      </c>
      <c r="D851" s="189" t="s">
        <v>1175</v>
      </c>
      <c r="E851" s="80">
        <v>201</v>
      </c>
      <c r="F851" s="201">
        <v>0.98658000000000023</v>
      </c>
    </row>
    <row r="852" spans="1:6" x14ac:dyDescent="0.35">
      <c r="A852" s="11">
        <v>931</v>
      </c>
      <c r="B852" s="5" t="s">
        <v>222</v>
      </c>
      <c r="C852" s="5" t="s">
        <v>175</v>
      </c>
      <c r="D852" s="189" t="s">
        <v>1176</v>
      </c>
      <c r="E852" s="80">
        <v>339</v>
      </c>
      <c r="F852" s="201">
        <v>1.1007900000000002</v>
      </c>
    </row>
    <row r="853" spans="1:6" x14ac:dyDescent="0.35">
      <c r="A853" s="11">
        <v>932</v>
      </c>
      <c r="B853" s="5" t="s">
        <v>311</v>
      </c>
      <c r="C853" s="5" t="s">
        <v>356</v>
      </c>
      <c r="D853" s="189" t="s">
        <v>1177</v>
      </c>
      <c r="E853" s="80">
        <v>207</v>
      </c>
      <c r="F853" s="201">
        <v>0.6731100000000001</v>
      </c>
    </row>
    <row r="854" spans="1:6" x14ac:dyDescent="0.35">
      <c r="A854" s="11">
        <v>933</v>
      </c>
      <c r="B854" s="5" t="s">
        <v>316</v>
      </c>
      <c r="C854" s="5" t="s">
        <v>175</v>
      </c>
      <c r="D854" s="189" t="s">
        <v>1178</v>
      </c>
      <c r="E854" s="80">
        <v>306</v>
      </c>
      <c r="F854" s="201">
        <v>1.14453</v>
      </c>
    </row>
    <row r="855" spans="1:6" x14ac:dyDescent="0.35">
      <c r="A855" s="11">
        <v>934</v>
      </c>
      <c r="B855" s="5" t="s">
        <v>312</v>
      </c>
      <c r="C855" s="5" t="s">
        <v>340</v>
      </c>
      <c r="D855" s="189" t="s">
        <v>1179</v>
      </c>
      <c r="E855" s="80">
        <v>1803</v>
      </c>
      <c r="F855" s="201">
        <v>5.9121899999999998</v>
      </c>
    </row>
    <row r="856" spans="1:6" x14ac:dyDescent="0.35">
      <c r="A856" s="11">
        <v>935</v>
      </c>
      <c r="B856" s="5" t="s">
        <v>222</v>
      </c>
      <c r="C856" s="5" t="s">
        <v>356</v>
      </c>
      <c r="D856" s="189" t="s">
        <v>1180</v>
      </c>
      <c r="E856" s="80">
        <v>1167</v>
      </c>
      <c r="F856" s="201">
        <v>3.8272500000000003</v>
      </c>
    </row>
    <row r="857" spans="1:6" x14ac:dyDescent="0.35">
      <c r="A857" s="11">
        <v>936</v>
      </c>
      <c r="B857" s="5" t="s">
        <v>188</v>
      </c>
      <c r="C857" s="5" t="s">
        <v>343</v>
      </c>
      <c r="D857" s="189" t="s">
        <v>1181</v>
      </c>
      <c r="E857" s="80">
        <v>102</v>
      </c>
      <c r="F857" s="201">
        <v>0.28917000000000004</v>
      </c>
    </row>
    <row r="858" spans="1:6" x14ac:dyDescent="0.35">
      <c r="A858" s="11">
        <v>937</v>
      </c>
      <c r="B858" s="5" t="s">
        <v>312</v>
      </c>
      <c r="C858" s="5" t="s">
        <v>340</v>
      </c>
      <c r="D858" s="189" t="s">
        <v>1182</v>
      </c>
      <c r="E858" s="80">
        <v>1287</v>
      </c>
      <c r="F858" s="201">
        <v>4.4687700000000001</v>
      </c>
    </row>
    <row r="859" spans="1:6" x14ac:dyDescent="0.35">
      <c r="A859" s="11">
        <v>938</v>
      </c>
      <c r="B859" s="5" t="s">
        <v>190</v>
      </c>
      <c r="C859" s="5" t="s">
        <v>175</v>
      </c>
      <c r="D859" s="189" t="s">
        <v>1183</v>
      </c>
      <c r="E859" s="80">
        <v>390</v>
      </c>
      <c r="F859" s="201">
        <v>1.3583700000000003</v>
      </c>
    </row>
    <row r="860" spans="1:6" x14ac:dyDescent="0.35">
      <c r="A860" s="11">
        <v>939</v>
      </c>
      <c r="B860" s="5" t="s">
        <v>312</v>
      </c>
      <c r="C860" s="5" t="s">
        <v>340</v>
      </c>
      <c r="D860" s="189" t="s">
        <v>1184</v>
      </c>
      <c r="E860" s="80">
        <v>1218</v>
      </c>
      <c r="F860" s="201">
        <v>5.7882600000000011</v>
      </c>
    </row>
    <row r="861" spans="1:6" x14ac:dyDescent="0.35">
      <c r="A861" s="11">
        <v>940</v>
      </c>
      <c r="B861" s="5" t="s">
        <v>312</v>
      </c>
      <c r="C861" s="5" t="s">
        <v>343</v>
      </c>
      <c r="D861" s="189" t="s">
        <v>1185</v>
      </c>
      <c r="E861" s="80">
        <v>462</v>
      </c>
      <c r="F861" s="201">
        <v>1.5819300000000003</v>
      </c>
    </row>
    <row r="862" spans="1:6" x14ac:dyDescent="0.35">
      <c r="A862" s="11">
        <v>941</v>
      </c>
      <c r="B862" s="5" t="s">
        <v>311</v>
      </c>
      <c r="C862" s="5" t="s">
        <v>356</v>
      </c>
      <c r="D862" s="189" t="s">
        <v>1186</v>
      </c>
      <c r="E862" s="80">
        <v>108</v>
      </c>
      <c r="F862" s="201">
        <v>0.39609</v>
      </c>
    </row>
    <row r="863" spans="1:6" x14ac:dyDescent="0.35">
      <c r="A863" s="11">
        <v>942</v>
      </c>
      <c r="B863" s="5" t="s">
        <v>312</v>
      </c>
      <c r="C863" s="5" t="s">
        <v>356</v>
      </c>
      <c r="D863" s="189" t="s">
        <v>1187</v>
      </c>
      <c r="E863" s="80">
        <v>465</v>
      </c>
      <c r="F863" s="201">
        <v>1.7982000000000002</v>
      </c>
    </row>
    <row r="864" spans="1:6" x14ac:dyDescent="0.35">
      <c r="A864" s="11">
        <v>943</v>
      </c>
      <c r="B864" s="5" t="s">
        <v>179</v>
      </c>
      <c r="C864" s="5" t="s">
        <v>343</v>
      </c>
      <c r="D864" s="189" t="s">
        <v>1188</v>
      </c>
      <c r="E864" s="80">
        <v>387</v>
      </c>
      <c r="F864" s="201">
        <v>1.46529</v>
      </c>
    </row>
    <row r="865" spans="1:6" x14ac:dyDescent="0.35">
      <c r="A865" s="11">
        <v>944</v>
      </c>
      <c r="B865" s="5" t="s">
        <v>314</v>
      </c>
      <c r="C865" s="5" t="s">
        <v>356</v>
      </c>
      <c r="D865" s="189" t="s">
        <v>1189</v>
      </c>
      <c r="E865" s="80">
        <v>159</v>
      </c>
      <c r="F865" s="201">
        <v>0.52488000000000001</v>
      </c>
    </row>
    <row r="866" spans="1:6" x14ac:dyDescent="0.35">
      <c r="A866" s="11">
        <v>945</v>
      </c>
      <c r="B866" s="5" t="s">
        <v>312</v>
      </c>
      <c r="C866" s="5" t="s">
        <v>340</v>
      </c>
      <c r="D866" s="189" t="s">
        <v>1190</v>
      </c>
      <c r="E866" s="80">
        <v>588</v>
      </c>
      <c r="F866" s="201">
        <v>2.02176</v>
      </c>
    </row>
    <row r="867" spans="1:6" x14ac:dyDescent="0.35">
      <c r="A867" s="11">
        <v>946</v>
      </c>
      <c r="B867" s="5" t="s">
        <v>188</v>
      </c>
      <c r="C867" s="5" t="s">
        <v>343</v>
      </c>
      <c r="D867" s="189" t="s">
        <v>1191</v>
      </c>
      <c r="E867" s="80">
        <v>99</v>
      </c>
      <c r="F867" s="201">
        <v>0.33048000000000005</v>
      </c>
    </row>
    <row r="868" spans="1:6" x14ac:dyDescent="0.35">
      <c r="A868" s="11">
        <v>947</v>
      </c>
      <c r="B868" s="5" t="s">
        <v>311</v>
      </c>
      <c r="C868" s="5" t="s">
        <v>340</v>
      </c>
      <c r="D868" s="189" t="s">
        <v>1192</v>
      </c>
      <c r="E868" s="80">
        <v>237</v>
      </c>
      <c r="F868" s="201">
        <v>0.80190000000000017</v>
      </c>
    </row>
    <row r="869" spans="1:6" x14ac:dyDescent="0.35">
      <c r="A869" s="11">
        <v>948</v>
      </c>
      <c r="B869" s="5" t="s">
        <v>312</v>
      </c>
      <c r="C869" s="5" t="s">
        <v>340</v>
      </c>
      <c r="D869" s="189" t="s">
        <v>1193</v>
      </c>
      <c r="E869" s="80">
        <v>1491</v>
      </c>
      <c r="F869" s="201">
        <v>4.8648600000000002</v>
      </c>
    </row>
    <row r="870" spans="1:6" x14ac:dyDescent="0.35">
      <c r="A870" s="11">
        <v>949</v>
      </c>
      <c r="B870" s="5" t="s">
        <v>179</v>
      </c>
      <c r="C870" s="5" t="s">
        <v>175</v>
      </c>
      <c r="D870" s="189" t="s">
        <v>1194</v>
      </c>
      <c r="E870" s="80">
        <v>69</v>
      </c>
      <c r="F870" s="201">
        <v>0.21384</v>
      </c>
    </row>
    <row r="871" spans="1:6" x14ac:dyDescent="0.35">
      <c r="A871" s="11">
        <v>951</v>
      </c>
      <c r="B871" s="5" t="s">
        <v>184</v>
      </c>
      <c r="C871" s="5" t="s">
        <v>343</v>
      </c>
      <c r="D871" s="189" t="s">
        <v>1196</v>
      </c>
      <c r="E871" s="80">
        <v>336</v>
      </c>
      <c r="F871" s="201">
        <v>1.0060200000000001</v>
      </c>
    </row>
    <row r="872" spans="1:6" x14ac:dyDescent="0.35">
      <c r="A872" s="11">
        <v>952</v>
      </c>
      <c r="B872" s="5" t="s">
        <v>312</v>
      </c>
      <c r="C872" s="5" t="s">
        <v>340</v>
      </c>
      <c r="D872" s="189" t="s">
        <v>1197</v>
      </c>
      <c r="E872" s="80">
        <v>693</v>
      </c>
      <c r="F872" s="201">
        <v>2.24532</v>
      </c>
    </row>
    <row r="873" spans="1:6" x14ac:dyDescent="0.35">
      <c r="A873" s="11">
        <v>953</v>
      </c>
      <c r="B873" s="5" t="s">
        <v>190</v>
      </c>
      <c r="C873" s="5" t="s">
        <v>343</v>
      </c>
      <c r="D873" s="189" t="s">
        <v>1198</v>
      </c>
      <c r="E873" s="80">
        <v>138</v>
      </c>
      <c r="F873" s="201">
        <v>0.49571999999999999</v>
      </c>
    </row>
    <row r="874" spans="1:6" x14ac:dyDescent="0.35">
      <c r="A874" s="11">
        <v>954</v>
      </c>
      <c r="B874" s="5" t="s">
        <v>312</v>
      </c>
      <c r="C874" s="5" t="s">
        <v>340</v>
      </c>
      <c r="D874" s="189" t="s">
        <v>1199</v>
      </c>
      <c r="E874" s="80">
        <v>984</v>
      </c>
      <c r="F874" s="201">
        <v>3.3776999999999999</v>
      </c>
    </row>
    <row r="875" spans="1:6" x14ac:dyDescent="0.35">
      <c r="A875" s="11">
        <v>955</v>
      </c>
      <c r="B875" s="5" t="s">
        <v>312</v>
      </c>
      <c r="C875" s="5" t="s">
        <v>340</v>
      </c>
      <c r="D875" s="189" t="s">
        <v>1200</v>
      </c>
      <c r="E875" s="80">
        <v>1128</v>
      </c>
      <c r="F875" s="201">
        <v>3.9244500000000002</v>
      </c>
    </row>
    <row r="876" spans="1:6" x14ac:dyDescent="0.35">
      <c r="A876" s="11">
        <v>956</v>
      </c>
      <c r="B876" s="5" t="s">
        <v>312</v>
      </c>
      <c r="C876" s="5" t="s">
        <v>340</v>
      </c>
      <c r="D876" s="189" t="s">
        <v>1201</v>
      </c>
      <c r="E876" s="80">
        <v>1050</v>
      </c>
      <c r="F876" s="201">
        <v>3.5502300000000009</v>
      </c>
    </row>
    <row r="877" spans="1:6" x14ac:dyDescent="0.35">
      <c r="A877" s="11">
        <v>957</v>
      </c>
      <c r="B877" s="5" t="s">
        <v>222</v>
      </c>
      <c r="C877" s="5" t="s">
        <v>356</v>
      </c>
      <c r="D877" s="189" t="s">
        <v>1202</v>
      </c>
      <c r="E877" s="80">
        <v>627</v>
      </c>
      <c r="F877" s="201">
        <v>2.02176</v>
      </c>
    </row>
    <row r="878" spans="1:6" x14ac:dyDescent="0.35">
      <c r="A878" s="11">
        <v>958</v>
      </c>
      <c r="B878" s="5" t="s">
        <v>181</v>
      </c>
      <c r="C878" s="5" t="s">
        <v>356</v>
      </c>
      <c r="D878" s="189" t="s">
        <v>1203</v>
      </c>
      <c r="E878" s="80">
        <v>726</v>
      </c>
      <c r="F878" s="201">
        <v>2.4907500000000002</v>
      </c>
    </row>
    <row r="879" spans="1:6" x14ac:dyDescent="0.35">
      <c r="A879" s="11">
        <v>959</v>
      </c>
      <c r="B879" s="5" t="s">
        <v>312</v>
      </c>
      <c r="C879" s="5" t="s">
        <v>340</v>
      </c>
      <c r="D879" s="189" t="s">
        <v>1204</v>
      </c>
      <c r="E879" s="80">
        <v>681</v>
      </c>
      <c r="F879" s="201">
        <v>2.3619600000000003</v>
      </c>
    </row>
    <row r="880" spans="1:6" x14ac:dyDescent="0.35">
      <c r="A880" s="11">
        <v>960</v>
      </c>
      <c r="B880" s="5" t="s">
        <v>179</v>
      </c>
      <c r="C880" s="5" t="s">
        <v>343</v>
      </c>
      <c r="D880" s="189" t="s">
        <v>1205</v>
      </c>
      <c r="E880" s="80">
        <v>102</v>
      </c>
      <c r="F880" s="201">
        <v>0.33048000000000005</v>
      </c>
    </row>
    <row r="881" spans="1:6" x14ac:dyDescent="0.35">
      <c r="A881" s="11">
        <v>962</v>
      </c>
      <c r="B881" s="5" t="s">
        <v>312</v>
      </c>
      <c r="C881" s="5" t="s">
        <v>340</v>
      </c>
      <c r="D881" s="189" t="s">
        <v>1206</v>
      </c>
      <c r="E881" s="80">
        <v>1542</v>
      </c>
      <c r="F881" s="201">
        <v>5.0568300000000006</v>
      </c>
    </row>
    <row r="882" spans="1:6" x14ac:dyDescent="0.35">
      <c r="A882" s="11">
        <v>963</v>
      </c>
      <c r="B882" s="5" t="s">
        <v>312</v>
      </c>
      <c r="C882" s="5" t="s">
        <v>340</v>
      </c>
      <c r="D882" s="189" t="s">
        <v>1207</v>
      </c>
      <c r="E882" s="80">
        <v>330</v>
      </c>
      <c r="F882" s="201">
        <v>1.0473300000000001</v>
      </c>
    </row>
    <row r="883" spans="1:6" x14ac:dyDescent="0.35">
      <c r="A883" s="11">
        <v>964</v>
      </c>
      <c r="B883" s="5" t="s">
        <v>312</v>
      </c>
      <c r="C883" s="5" t="s">
        <v>340</v>
      </c>
      <c r="D883" s="189" t="s">
        <v>1208</v>
      </c>
      <c r="E883" s="80">
        <v>666</v>
      </c>
      <c r="F883" s="201">
        <v>2.1699900000000003</v>
      </c>
    </row>
    <row r="884" spans="1:6" x14ac:dyDescent="0.35">
      <c r="A884" s="11">
        <v>965</v>
      </c>
      <c r="B884" s="5" t="s">
        <v>222</v>
      </c>
      <c r="C884" s="5" t="s">
        <v>175</v>
      </c>
      <c r="D884" s="189" t="s">
        <v>1209</v>
      </c>
      <c r="E884" s="80">
        <v>117</v>
      </c>
      <c r="F884" s="201">
        <v>0.34262999999999999</v>
      </c>
    </row>
    <row r="885" spans="1:6" x14ac:dyDescent="0.35">
      <c r="A885" s="11">
        <v>966</v>
      </c>
      <c r="B885" s="5" t="s">
        <v>312</v>
      </c>
      <c r="C885" s="5" t="s">
        <v>340</v>
      </c>
      <c r="D885" s="189" t="s">
        <v>1210</v>
      </c>
      <c r="E885" s="80">
        <v>453</v>
      </c>
      <c r="F885" s="201">
        <v>1.5284700000000002</v>
      </c>
    </row>
    <row r="886" spans="1:6" x14ac:dyDescent="0.35">
      <c r="A886" s="11">
        <v>967</v>
      </c>
      <c r="B886" s="5" t="s">
        <v>174</v>
      </c>
      <c r="C886" s="5" t="s">
        <v>343</v>
      </c>
      <c r="D886" s="189" t="s">
        <v>1211</v>
      </c>
      <c r="E886" s="80">
        <v>384</v>
      </c>
      <c r="F886" s="201">
        <v>1.2514500000000002</v>
      </c>
    </row>
    <row r="887" spans="1:6" x14ac:dyDescent="0.35">
      <c r="A887" s="11">
        <v>968</v>
      </c>
      <c r="B887" s="5" t="s">
        <v>312</v>
      </c>
      <c r="C887" s="5" t="s">
        <v>340</v>
      </c>
      <c r="D887" s="189" t="s">
        <v>1212</v>
      </c>
      <c r="E887" s="80">
        <v>711</v>
      </c>
      <c r="F887" s="201">
        <v>2.5442100000000001</v>
      </c>
    </row>
    <row r="888" spans="1:6" x14ac:dyDescent="0.35">
      <c r="A888" s="11">
        <v>969</v>
      </c>
      <c r="B888" s="5" t="s">
        <v>315</v>
      </c>
      <c r="C888" s="5" t="s">
        <v>356</v>
      </c>
      <c r="D888" s="189" t="s">
        <v>1213</v>
      </c>
      <c r="E888" s="80">
        <v>333</v>
      </c>
      <c r="F888" s="201">
        <v>1.2514500000000002</v>
      </c>
    </row>
    <row r="889" spans="1:6" x14ac:dyDescent="0.35">
      <c r="A889" s="11">
        <v>970</v>
      </c>
      <c r="B889" s="5" t="s">
        <v>312</v>
      </c>
      <c r="C889" s="5" t="s">
        <v>340</v>
      </c>
      <c r="D889" s="189" t="s">
        <v>1214</v>
      </c>
      <c r="E889" s="80">
        <v>879</v>
      </c>
      <c r="F889" s="201">
        <v>3.1322700000000001</v>
      </c>
    </row>
    <row r="890" spans="1:6" x14ac:dyDescent="0.35">
      <c r="A890" s="11">
        <v>971</v>
      </c>
      <c r="B890" s="5" t="s">
        <v>174</v>
      </c>
      <c r="C890" s="5" t="s">
        <v>343</v>
      </c>
      <c r="D890" s="189" t="s">
        <v>1215</v>
      </c>
      <c r="E890" s="80">
        <v>423</v>
      </c>
      <c r="F890" s="201">
        <v>1.2295800000000001</v>
      </c>
    </row>
    <row r="891" spans="1:6" x14ac:dyDescent="0.35">
      <c r="A891" s="11">
        <v>972</v>
      </c>
      <c r="B891" s="5" t="s">
        <v>312</v>
      </c>
      <c r="C891" s="5" t="s">
        <v>340</v>
      </c>
      <c r="D891" s="189" t="s">
        <v>1216</v>
      </c>
      <c r="E891" s="80">
        <v>642</v>
      </c>
      <c r="F891" s="201">
        <v>3.0083400000000005</v>
      </c>
    </row>
    <row r="892" spans="1:6" x14ac:dyDescent="0.35">
      <c r="A892" s="11">
        <v>973</v>
      </c>
      <c r="B892" s="5" t="s">
        <v>312</v>
      </c>
      <c r="C892" s="5" t="s">
        <v>340</v>
      </c>
      <c r="D892" s="189" t="s">
        <v>1217</v>
      </c>
      <c r="E892" s="80">
        <v>435</v>
      </c>
      <c r="F892" s="201">
        <v>1.7884800000000001</v>
      </c>
    </row>
    <row r="893" spans="1:6" x14ac:dyDescent="0.35">
      <c r="A893" s="11">
        <v>975</v>
      </c>
      <c r="B893" s="5" t="s">
        <v>312</v>
      </c>
      <c r="C893" s="5" t="s">
        <v>343</v>
      </c>
      <c r="D893" s="189" t="s">
        <v>1218</v>
      </c>
      <c r="E893" s="80">
        <v>162</v>
      </c>
      <c r="F893" s="201">
        <v>0.54432000000000003</v>
      </c>
    </row>
    <row r="894" spans="1:6" x14ac:dyDescent="0.35">
      <c r="A894" s="11">
        <v>976</v>
      </c>
      <c r="B894" s="5" t="s">
        <v>312</v>
      </c>
      <c r="C894" s="5" t="s">
        <v>340</v>
      </c>
      <c r="D894" s="189" t="s">
        <v>1219</v>
      </c>
      <c r="E894" s="80">
        <v>1062</v>
      </c>
      <c r="F894" s="201">
        <v>3.6790200000000004</v>
      </c>
    </row>
    <row r="895" spans="1:6" x14ac:dyDescent="0.35">
      <c r="A895" s="11">
        <v>977</v>
      </c>
      <c r="B895" s="5" t="s">
        <v>314</v>
      </c>
      <c r="C895" s="5" t="s">
        <v>340</v>
      </c>
      <c r="D895" s="189" t="s">
        <v>1220</v>
      </c>
      <c r="E895" s="80">
        <v>93</v>
      </c>
      <c r="F895" s="201">
        <v>1.0716300000000001</v>
      </c>
    </row>
    <row r="896" spans="1:6" x14ac:dyDescent="0.35">
      <c r="A896" s="11">
        <v>978</v>
      </c>
      <c r="B896" s="5" t="s">
        <v>314</v>
      </c>
      <c r="C896" s="5" t="s">
        <v>340</v>
      </c>
      <c r="D896" s="189" t="s">
        <v>1221</v>
      </c>
      <c r="E896" s="80">
        <v>147</v>
      </c>
      <c r="F896" s="201">
        <v>0.44955000000000006</v>
      </c>
    </row>
    <row r="897" spans="1:6" x14ac:dyDescent="0.35">
      <c r="A897" s="11">
        <v>979</v>
      </c>
      <c r="B897" s="5" t="s">
        <v>312</v>
      </c>
      <c r="C897" s="5" t="s">
        <v>340</v>
      </c>
      <c r="D897" s="189" t="s">
        <v>1222</v>
      </c>
      <c r="E897" s="80">
        <v>300</v>
      </c>
      <c r="F897" s="201">
        <v>2.7216000000000009</v>
      </c>
    </row>
    <row r="898" spans="1:6" x14ac:dyDescent="0.35">
      <c r="A898" s="11">
        <v>980</v>
      </c>
      <c r="B898" s="5" t="s">
        <v>312</v>
      </c>
      <c r="C898" s="5" t="s">
        <v>343</v>
      </c>
      <c r="D898" s="189" t="s">
        <v>1223</v>
      </c>
      <c r="E898" s="80">
        <v>300</v>
      </c>
      <c r="F898" s="201">
        <v>0.93069000000000013</v>
      </c>
    </row>
    <row r="899" spans="1:6" x14ac:dyDescent="0.35">
      <c r="A899" s="11">
        <v>981</v>
      </c>
      <c r="B899" s="5" t="s">
        <v>312</v>
      </c>
      <c r="C899" s="5" t="s">
        <v>340</v>
      </c>
      <c r="D899" s="189" t="s">
        <v>1224</v>
      </c>
      <c r="E899" s="80">
        <v>255</v>
      </c>
      <c r="F899" s="201">
        <v>0.9720000000000002</v>
      </c>
    </row>
    <row r="900" spans="1:6" x14ac:dyDescent="0.35">
      <c r="A900" s="11">
        <v>982</v>
      </c>
      <c r="B900" s="5" t="s">
        <v>311</v>
      </c>
      <c r="C900" s="5" t="s">
        <v>356</v>
      </c>
      <c r="D900" s="189" t="s">
        <v>1225</v>
      </c>
      <c r="E900" s="80">
        <v>141</v>
      </c>
      <c r="F900" s="201">
        <v>0.49086000000000007</v>
      </c>
    </row>
    <row r="901" spans="1:6" x14ac:dyDescent="0.35">
      <c r="A901" s="11">
        <v>983</v>
      </c>
      <c r="B901" s="5" t="s">
        <v>312</v>
      </c>
      <c r="C901" s="5" t="s">
        <v>340</v>
      </c>
      <c r="D901" s="189" t="s">
        <v>1226</v>
      </c>
      <c r="E901" s="80">
        <v>519</v>
      </c>
      <c r="F901" s="201">
        <v>1.9853099999999999</v>
      </c>
    </row>
    <row r="902" spans="1:6" x14ac:dyDescent="0.35">
      <c r="A902" s="11">
        <v>984</v>
      </c>
      <c r="B902" s="5" t="s">
        <v>188</v>
      </c>
      <c r="C902" s="5" t="s">
        <v>343</v>
      </c>
      <c r="D902" s="189" t="s">
        <v>1227</v>
      </c>
      <c r="E902" s="80">
        <v>207</v>
      </c>
      <c r="F902" s="201">
        <v>0.6731100000000001</v>
      </c>
    </row>
    <row r="903" spans="1:6" x14ac:dyDescent="0.35">
      <c r="A903" s="11">
        <v>985</v>
      </c>
      <c r="B903" s="5" t="s">
        <v>314</v>
      </c>
      <c r="C903" s="5" t="s">
        <v>175</v>
      </c>
      <c r="D903" s="189" t="s">
        <v>1228</v>
      </c>
      <c r="E903" s="80">
        <v>153</v>
      </c>
      <c r="F903" s="201">
        <v>0.52488000000000001</v>
      </c>
    </row>
    <row r="904" spans="1:6" x14ac:dyDescent="0.35">
      <c r="A904" s="11">
        <v>986</v>
      </c>
      <c r="B904" s="5" t="s">
        <v>312</v>
      </c>
      <c r="C904" s="5" t="s">
        <v>340</v>
      </c>
      <c r="D904" s="189" t="s">
        <v>1229</v>
      </c>
      <c r="E904" s="80">
        <v>381</v>
      </c>
      <c r="F904" s="201">
        <v>1.2295800000000001</v>
      </c>
    </row>
    <row r="905" spans="1:6" x14ac:dyDescent="0.35">
      <c r="A905" s="11">
        <v>987</v>
      </c>
      <c r="B905" s="5" t="s">
        <v>190</v>
      </c>
      <c r="C905" s="5" t="s">
        <v>175</v>
      </c>
      <c r="D905" s="189" t="s">
        <v>1230</v>
      </c>
      <c r="E905" s="80">
        <v>267</v>
      </c>
      <c r="F905" s="201">
        <v>0.82377000000000011</v>
      </c>
    </row>
    <row r="906" spans="1:6" x14ac:dyDescent="0.35">
      <c r="A906" s="11">
        <v>988</v>
      </c>
      <c r="B906" s="5" t="s">
        <v>184</v>
      </c>
      <c r="C906" s="5" t="s">
        <v>356</v>
      </c>
      <c r="D906" s="189" t="s">
        <v>1231</v>
      </c>
      <c r="E906" s="80">
        <v>393</v>
      </c>
      <c r="F906" s="201">
        <v>1.3267800000000003</v>
      </c>
    </row>
    <row r="907" spans="1:6" x14ac:dyDescent="0.35">
      <c r="A907" s="11">
        <v>989</v>
      </c>
      <c r="B907" s="5" t="s">
        <v>179</v>
      </c>
      <c r="C907" s="5" t="s">
        <v>343</v>
      </c>
      <c r="D907" s="189" t="s">
        <v>1232</v>
      </c>
      <c r="E907" s="80">
        <v>57</v>
      </c>
      <c r="F907" s="201">
        <v>0.21384</v>
      </c>
    </row>
    <row r="908" spans="1:6" x14ac:dyDescent="0.35">
      <c r="A908" s="11">
        <v>990</v>
      </c>
      <c r="B908" s="5" t="s">
        <v>188</v>
      </c>
      <c r="C908" s="5" t="s">
        <v>356</v>
      </c>
      <c r="D908" s="189" t="s">
        <v>1233</v>
      </c>
      <c r="E908" s="80">
        <v>204</v>
      </c>
      <c r="F908" s="201">
        <v>0.64152000000000009</v>
      </c>
    </row>
    <row r="909" spans="1:6" ht="15" thickBot="1" x14ac:dyDescent="0.4">
      <c r="A909" s="12">
        <v>991</v>
      </c>
      <c r="B909" s="13" t="s">
        <v>179</v>
      </c>
      <c r="C909" s="13" t="s">
        <v>343</v>
      </c>
      <c r="D909" s="207" t="s">
        <v>1234</v>
      </c>
      <c r="E909" s="80">
        <v>144</v>
      </c>
      <c r="F909" s="214">
        <v>0.47142000000000006</v>
      </c>
    </row>
  </sheetData>
  <mergeCells count="3">
    <mergeCell ref="E1:F1"/>
    <mergeCell ref="A3:D3"/>
    <mergeCell ref="E3:F3"/>
  </mergeCells>
  <printOptions horizontalCentered="1"/>
  <pageMargins left="0.7" right="0.7" top="0.75" bottom="0.75" header="0.3" footer="0.3"/>
  <pageSetup orientation="portrait" horizontalDpi="360" verticalDpi="360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72EC8-2002-4B10-95BF-E5C11FA7A694}">
  <dimension ref="A2:R19"/>
  <sheetViews>
    <sheetView topLeftCell="D1" workbookViewId="0">
      <selection activeCell="R2" sqref="R2"/>
    </sheetView>
  </sheetViews>
  <sheetFormatPr defaultRowHeight="14.5" x14ac:dyDescent="0.35"/>
  <cols>
    <col min="1" max="1" width="12.36328125" bestFit="1" customWidth="1"/>
    <col min="2" max="2" width="15.36328125" bestFit="1" customWidth="1"/>
    <col min="3" max="3" width="14.453125" bestFit="1" customWidth="1"/>
    <col min="7" max="7" width="13.90625" customWidth="1"/>
    <col min="8" max="8" width="12.1796875" customWidth="1"/>
    <col min="9" max="11" width="13.1796875" customWidth="1"/>
    <col min="16" max="16" width="13" bestFit="1" customWidth="1"/>
    <col min="17" max="17" width="9.6328125" customWidth="1"/>
    <col min="18" max="18" width="10.81640625" customWidth="1"/>
  </cols>
  <sheetData>
    <row r="2" spans="1:18" ht="15" thickBot="1" x14ac:dyDescent="0.4">
      <c r="H2" t="s">
        <v>1300</v>
      </c>
      <c r="I2" t="s">
        <v>1310</v>
      </c>
      <c r="J2" t="s">
        <v>1306</v>
      </c>
      <c r="K2" t="s">
        <v>1307</v>
      </c>
      <c r="L2" t="s">
        <v>1308</v>
      </c>
      <c r="M2" t="s">
        <v>278</v>
      </c>
      <c r="N2" t="s">
        <v>1309</v>
      </c>
      <c r="Q2" s="237" t="s">
        <v>1304</v>
      </c>
      <c r="R2" s="231" t="s">
        <v>1305</v>
      </c>
    </row>
    <row r="3" spans="1:18" x14ac:dyDescent="0.35">
      <c r="A3" s="1" t="s">
        <v>2</v>
      </c>
      <c r="B3" t="s">
        <v>1302</v>
      </c>
      <c r="C3" t="s">
        <v>1303</v>
      </c>
      <c r="G3" t="s">
        <v>312</v>
      </c>
      <c r="H3" s="119">
        <v>141.38050000000004</v>
      </c>
      <c r="I3" s="119">
        <v>63.509664735736195</v>
      </c>
      <c r="J3" s="119"/>
      <c r="K3" s="119">
        <f t="shared" ref="K3:K16" si="0">$K$19*Q3</f>
        <v>0.45069142076776031</v>
      </c>
      <c r="L3" s="236">
        <f t="shared" ref="L3:L16" si="1">$L$19*R3</f>
        <v>9.4509529151878358</v>
      </c>
      <c r="M3" s="236">
        <f t="shared" ref="M3:M16" si="2">SUM(H3:L3)</f>
        <v>214.7918090716918</v>
      </c>
      <c r="N3" s="235">
        <f t="shared" ref="N3:N16" si="3">M3/$M$19</f>
        <v>0.13559856772493087</v>
      </c>
      <c r="O3" s="234"/>
      <c r="P3" s="4" t="s">
        <v>1311</v>
      </c>
      <c r="Q3" s="238">
        <v>5.6336427595970037E-3</v>
      </c>
      <c r="R3" s="232">
        <v>1.5751588191979728E-2</v>
      </c>
    </row>
    <row r="4" spans="1:18" x14ac:dyDescent="0.35">
      <c r="A4" s="2" t="s">
        <v>311</v>
      </c>
      <c r="B4" s="230">
        <v>6.0658999999999992</v>
      </c>
      <c r="C4" s="230">
        <v>5.683872045815348</v>
      </c>
      <c r="G4" t="s">
        <v>188</v>
      </c>
      <c r="H4" s="119">
        <v>57.064800000000012</v>
      </c>
      <c r="I4" s="119">
        <v>31.12831713263164</v>
      </c>
      <c r="J4" s="119"/>
      <c r="K4" s="119">
        <f t="shared" si="0"/>
        <v>13.059855753393963</v>
      </c>
      <c r="L4" s="236">
        <f t="shared" si="1"/>
        <v>155.03045241401935</v>
      </c>
      <c r="M4" s="236">
        <f t="shared" si="2"/>
        <v>256.283425300045</v>
      </c>
      <c r="N4" s="235">
        <f t="shared" si="3"/>
        <v>0.16179232137630645</v>
      </c>
      <c r="O4" s="234"/>
      <c r="P4" s="239" t="s">
        <v>1312</v>
      </c>
      <c r="Q4" s="238">
        <v>0.16324819691742454</v>
      </c>
      <c r="R4" s="232">
        <v>0.25838408735669893</v>
      </c>
    </row>
    <row r="5" spans="1:18" x14ac:dyDescent="0.35">
      <c r="A5" s="2" t="s">
        <v>312</v>
      </c>
      <c r="B5" s="230">
        <v>141.38050000000004</v>
      </c>
      <c r="C5" s="230">
        <v>63.509664735736195</v>
      </c>
      <c r="G5" t="s">
        <v>179</v>
      </c>
      <c r="H5" s="119">
        <v>46.217100000000002</v>
      </c>
      <c r="I5" s="119">
        <v>31.878371407243101</v>
      </c>
      <c r="J5" s="119"/>
      <c r="K5" s="119">
        <f t="shared" si="0"/>
        <v>4.7335828129433386</v>
      </c>
      <c r="L5" s="236">
        <f t="shared" si="1"/>
        <v>27.964401051550144</v>
      </c>
      <c r="M5" s="236">
        <f t="shared" si="2"/>
        <v>110.79345527173659</v>
      </c>
      <c r="N5" s="235">
        <f t="shared" si="3"/>
        <v>6.9944165529744431E-2</v>
      </c>
      <c r="O5" s="234"/>
      <c r="P5" s="239" t="s">
        <v>1313</v>
      </c>
      <c r="Q5" s="238">
        <v>5.9169785161791735E-2</v>
      </c>
      <c r="R5" s="232">
        <v>4.6607335085916905E-2</v>
      </c>
    </row>
    <row r="6" spans="1:18" x14ac:dyDescent="0.35">
      <c r="A6" s="2" t="s">
        <v>213</v>
      </c>
      <c r="B6" s="230">
        <v>27.972500000000007</v>
      </c>
      <c r="C6" s="230">
        <v>13.061943976280196</v>
      </c>
      <c r="G6" t="s">
        <v>316</v>
      </c>
      <c r="H6" s="119">
        <v>47.680599999999984</v>
      </c>
      <c r="I6" s="119">
        <v>21.340768352839845</v>
      </c>
      <c r="J6" s="119"/>
      <c r="K6" s="119">
        <f t="shared" si="0"/>
        <v>1.8258780636232339</v>
      </c>
      <c r="L6" s="236">
        <f t="shared" si="1"/>
        <v>30.299526357568748</v>
      </c>
      <c r="M6" s="236">
        <f t="shared" si="2"/>
        <v>101.14677277403182</v>
      </c>
      <c r="N6" s="235">
        <f t="shared" si="3"/>
        <v>6.3854192473326229E-2</v>
      </c>
      <c r="O6" s="234"/>
      <c r="P6" s="239" t="s">
        <v>1314</v>
      </c>
      <c r="Q6" s="238">
        <v>2.2823475795290423E-2</v>
      </c>
      <c r="R6" s="232">
        <v>5.0499210595947912E-2</v>
      </c>
    </row>
    <row r="7" spans="1:18" x14ac:dyDescent="0.35">
      <c r="A7" s="2" t="s">
        <v>313</v>
      </c>
      <c r="B7" s="230">
        <v>32.009599999999999</v>
      </c>
      <c r="C7" s="230">
        <v>31.577027145421933</v>
      </c>
      <c r="G7" t="s">
        <v>314</v>
      </c>
      <c r="H7" s="119">
        <v>32.197399999999988</v>
      </c>
      <c r="I7" s="119">
        <v>15.321784127654844</v>
      </c>
      <c r="J7" s="119"/>
      <c r="K7" s="119">
        <f t="shared" si="0"/>
        <v>6.3909245308657123</v>
      </c>
      <c r="L7" s="236">
        <f t="shared" si="1"/>
        <v>23.927249245466896</v>
      </c>
      <c r="M7" s="236">
        <f t="shared" si="2"/>
        <v>77.837357903987439</v>
      </c>
      <c r="N7" s="235">
        <f t="shared" si="3"/>
        <v>4.9138904751021804E-2</v>
      </c>
      <c r="O7" s="234"/>
      <c r="P7" s="239" t="s">
        <v>1315</v>
      </c>
      <c r="Q7" s="238">
        <v>7.9886556635821407E-2</v>
      </c>
      <c r="R7" s="232">
        <v>3.9878748742444826E-2</v>
      </c>
    </row>
    <row r="8" spans="1:18" x14ac:dyDescent="0.35">
      <c r="A8" s="2" t="s">
        <v>181</v>
      </c>
      <c r="B8" s="230">
        <v>27.685199999999998</v>
      </c>
      <c r="C8" s="230">
        <v>25.730027411546285</v>
      </c>
      <c r="G8" t="s">
        <v>184</v>
      </c>
      <c r="H8" s="119">
        <v>38.158100000000005</v>
      </c>
      <c r="I8" s="119">
        <v>23.696845017088744</v>
      </c>
      <c r="J8" s="119"/>
      <c r="K8" s="119">
        <f t="shared" si="0"/>
        <v>2.9034928068692252</v>
      </c>
      <c r="L8" s="236">
        <f t="shared" si="1"/>
        <v>65.336276394756709</v>
      </c>
      <c r="M8" s="236">
        <f t="shared" si="2"/>
        <v>130.09471421871467</v>
      </c>
      <c r="N8" s="235">
        <f t="shared" si="3"/>
        <v>8.2129095112532552E-2</v>
      </c>
      <c r="O8" s="234"/>
      <c r="P8" s="239" t="s">
        <v>1316</v>
      </c>
      <c r="Q8" s="238">
        <v>3.6293660085865313E-2</v>
      </c>
      <c r="R8" s="232">
        <v>0.10889379399126117</v>
      </c>
    </row>
    <row r="9" spans="1:18" x14ac:dyDescent="0.35">
      <c r="A9" s="2" t="s">
        <v>314</v>
      </c>
      <c r="B9" s="230">
        <v>32.197399999999988</v>
      </c>
      <c r="C9" s="230">
        <v>15.321784127654844</v>
      </c>
      <c r="G9" t="s">
        <v>190</v>
      </c>
      <c r="H9" s="119">
        <v>35.489300000000007</v>
      </c>
      <c r="I9" s="119">
        <v>27.43320516543708</v>
      </c>
      <c r="J9" s="119"/>
      <c r="K9" s="119">
        <f t="shared" si="0"/>
        <v>5.7113581392037513</v>
      </c>
      <c r="L9" s="236">
        <f t="shared" si="1"/>
        <v>13.806600409554035</v>
      </c>
      <c r="M9" s="236">
        <f t="shared" si="2"/>
        <v>82.440463714194877</v>
      </c>
      <c r="N9" s="235">
        <f t="shared" si="3"/>
        <v>5.2044856135518514E-2</v>
      </c>
      <c r="O9" s="234"/>
      <c r="P9" s="239" t="s">
        <v>1317</v>
      </c>
      <c r="Q9" s="238">
        <v>7.1391976740046895E-2</v>
      </c>
      <c r="R9" s="232">
        <v>2.3011000682590058E-2</v>
      </c>
    </row>
    <row r="10" spans="1:18" x14ac:dyDescent="0.35">
      <c r="A10" s="2" t="s">
        <v>222</v>
      </c>
      <c r="B10" s="230">
        <v>17.451599999999996</v>
      </c>
      <c r="C10" s="230">
        <v>23.309727133810892</v>
      </c>
      <c r="G10" t="s">
        <v>174</v>
      </c>
      <c r="H10" s="119">
        <v>31.008700000000001</v>
      </c>
      <c r="I10" s="119">
        <v>23.995217861103146</v>
      </c>
      <c r="J10" s="119"/>
      <c r="K10" s="119">
        <f t="shared" si="0"/>
        <v>1.6583133046198359</v>
      </c>
      <c r="L10" s="236">
        <f t="shared" si="1"/>
        <v>17.459951704320336</v>
      </c>
      <c r="M10" s="236">
        <f t="shared" si="2"/>
        <v>74.122182870043318</v>
      </c>
      <c r="N10" s="235">
        <f t="shared" si="3"/>
        <v>4.6793506126989085E-2</v>
      </c>
      <c r="O10" s="234"/>
      <c r="P10" s="239" t="s">
        <v>1318</v>
      </c>
      <c r="Q10" s="238">
        <v>2.0728916307747949E-2</v>
      </c>
      <c r="R10" s="232">
        <v>2.9099919507200558E-2</v>
      </c>
    </row>
    <row r="11" spans="1:18" x14ac:dyDescent="0.35">
      <c r="A11" s="2" t="s">
        <v>315</v>
      </c>
      <c r="B11" s="230">
        <v>17.799799999999998</v>
      </c>
      <c r="C11" s="230">
        <v>8.1792511588393921</v>
      </c>
      <c r="G11" t="s">
        <v>313</v>
      </c>
      <c r="H11" s="119">
        <v>32.009599999999999</v>
      </c>
      <c r="I11" s="119">
        <v>31.577027145421933</v>
      </c>
      <c r="J11" s="119"/>
      <c r="K11" s="119">
        <f t="shared" si="0"/>
        <v>6.0197313209595453</v>
      </c>
      <c r="L11" s="236">
        <f t="shared" si="1"/>
        <v>52.426183654261862</v>
      </c>
      <c r="M11" s="236">
        <f t="shared" si="2"/>
        <v>122.03254212064334</v>
      </c>
      <c r="N11" s="235">
        <f t="shared" si="3"/>
        <v>7.7039427149982437E-2</v>
      </c>
      <c r="O11" s="234"/>
      <c r="P11" s="239" t="s">
        <v>1319</v>
      </c>
      <c r="Q11" s="238">
        <v>7.5246641511994311E-2</v>
      </c>
      <c r="R11" s="232">
        <v>8.73769727571031E-2</v>
      </c>
    </row>
    <row r="12" spans="1:18" x14ac:dyDescent="0.35">
      <c r="A12" s="2" t="s">
        <v>179</v>
      </c>
      <c r="B12" s="230">
        <v>46.217100000000002</v>
      </c>
      <c r="C12" s="230">
        <v>31.878371407243101</v>
      </c>
      <c r="G12" t="s">
        <v>181</v>
      </c>
      <c r="H12" s="119">
        <v>27.685199999999998</v>
      </c>
      <c r="I12" s="119">
        <v>25.730027411546285</v>
      </c>
      <c r="J12" s="119"/>
      <c r="K12" s="119">
        <f t="shared" si="0"/>
        <v>2.133561629724301</v>
      </c>
      <c r="L12" s="236">
        <f t="shared" si="1"/>
        <v>53.067276132008189</v>
      </c>
      <c r="M12" s="236">
        <f t="shared" si="2"/>
        <v>108.61606517327877</v>
      </c>
      <c r="N12" s="235">
        <f t="shared" si="3"/>
        <v>6.856957410558645E-2</v>
      </c>
      <c r="O12" s="234"/>
      <c r="P12" s="239" t="s">
        <v>1320</v>
      </c>
      <c r="Q12" s="238">
        <v>2.6669520371553762E-2</v>
      </c>
      <c r="R12" s="232">
        <v>8.844546022001365E-2</v>
      </c>
    </row>
    <row r="13" spans="1:18" x14ac:dyDescent="0.35">
      <c r="A13" s="2" t="s">
        <v>316</v>
      </c>
      <c r="B13" s="230">
        <v>47.680599999999984</v>
      </c>
      <c r="C13" s="230">
        <v>21.340768352839845</v>
      </c>
      <c r="G13" t="s">
        <v>213</v>
      </c>
      <c r="H13" s="119">
        <v>27.972500000000007</v>
      </c>
      <c r="I13" s="119">
        <v>13.061943976280196</v>
      </c>
      <c r="J13" s="119"/>
      <c r="K13" s="119">
        <f t="shared" si="0"/>
        <v>7.872684093875888</v>
      </c>
      <c r="L13" s="236">
        <f t="shared" si="1"/>
        <v>39.99918673078286</v>
      </c>
      <c r="M13" s="236">
        <f t="shared" si="2"/>
        <v>88.906314800938958</v>
      </c>
      <c r="N13" s="235">
        <f t="shared" si="3"/>
        <v>5.6126762937618896E-2</v>
      </c>
      <c r="O13" s="234"/>
      <c r="P13" s="239" t="s">
        <v>1321</v>
      </c>
      <c r="Q13" s="238">
        <v>9.84085511734486E-2</v>
      </c>
      <c r="R13" s="232">
        <v>6.6665311217971437E-2</v>
      </c>
    </row>
    <row r="14" spans="1:18" x14ac:dyDescent="0.35">
      <c r="A14" s="2" t="s">
        <v>184</v>
      </c>
      <c r="B14" s="230">
        <v>38.158100000000005</v>
      </c>
      <c r="C14" s="230">
        <v>23.696845017088744</v>
      </c>
      <c r="G14" t="s">
        <v>222</v>
      </c>
      <c r="H14" s="119">
        <v>17.451599999999996</v>
      </c>
      <c r="I14" s="119">
        <v>23.309727133810892</v>
      </c>
      <c r="J14" s="119"/>
      <c r="K14" s="119">
        <f t="shared" si="0"/>
        <v>10.277895932801361</v>
      </c>
      <c r="L14" s="236">
        <f t="shared" si="1"/>
        <v>40.018336787989746</v>
      </c>
      <c r="M14" s="236">
        <f t="shared" si="2"/>
        <v>91.057559854602005</v>
      </c>
      <c r="N14" s="235">
        <f t="shared" si="3"/>
        <v>5.7484848934299934E-2</v>
      </c>
      <c r="O14" s="234"/>
      <c r="P14" s="239" t="s">
        <v>1322</v>
      </c>
      <c r="Q14" s="238">
        <v>0.128473699160017</v>
      </c>
      <c r="R14" s="232">
        <v>6.6697227979982912E-2</v>
      </c>
    </row>
    <row r="15" spans="1:18" x14ac:dyDescent="0.35">
      <c r="A15" s="2" t="s">
        <v>188</v>
      </c>
      <c r="B15" s="230">
        <v>57.064800000000012</v>
      </c>
      <c r="C15" s="230">
        <v>31.12831713263164</v>
      </c>
      <c r="G15" t="s">
        <v>315</v>
      </c>
      <c r="H15" s="119">
        <v>17.799799999999998</v>
      </c>
      <c r="I15" s="119">
        <v>8.1792511588393921</v>
      </c>
      <c r="J15" s="119"/>
      <c r="K15" s="119">
        <f t="shared" si="0"/>
        <v>11.96759064992545</v>
      </c>
      <c r="L15" s="236">
        <f t="shared" si="1"/>
        <v>31.534479139297027</v>
      </c>
      <c r="M15" s="236">
        <f t="shared" si="2"/>
        <v>69.481120948061857</v>
      </c>
      <c r="N15" s="235">
        <f t="shared" si="3"/>
        <v>4.3863592961011E-2</v>
      </c>
      <c r="O15" s="234"/>
      <c r="P15" s="239" t="s">
        <v>1323</v>
      </c>
      <c r="Q15" s="238">
        <v>0.14959488312406813</v>
      </c>
      <c r="R15" s="232">
        <v>5.2557465232161711E-2</v>
      </c>
    </row>
    <row r="16" spans="1:18" x14ac:dyDescent="0.35">
      <c r="A16" s="2" t="s">
        <v>190</v>
      </c>
      <c r="B16" s="230">
        <v>35.489300000000007</v>
      </c>
      <c r="C16" s="230">
        <v>27.43320516543708</v>
      </c>
      <c r="G16" t="s">
        <v>311</v>
      </c>
      <c r="H16" s="119">
        <v>6.0658999999999992</v>
      </c>
      <c r="I16" s="119">
        <v>5.683872045815348</v>
      </c>
      <c r="J16" s="119"/>
      <c r="K16" s="119">
        <f t="shared" si="0"/>
        <v>4.9944395404266357</v>
      </c>
      <c r="L16" s="236">
        <f t="shared" si="1"/>
        <v>39.679127063236194</v>
      </c>
      <c r="M16" s="236">
        <f t="shared" si="2"/>
        <v>56.423338649478183</v>
      </c>
      <c r="N16" s="235">
        <f t="shared" si="3"/>
        <v>3.56201846811314E-2</v>
      </c>
      <c r="O16" s="234"/>
      <c r="P16" s="239" t="s">
        <v>1324</v>
      </c>
      <c r="Q16" s="238">
        <v>6.2430494255332945E-2</v>
      </c>
      <c r="R16" s="232">
        <v>6.613187843872699E-2</v>
      </c>
    </row>
    <row r="17" spans="1:16" x14ac:dyDescent="0.35">
      <c r="A17" s="2" t="s">
        <v>174</v>
      </c>
      <c r="B17" s="230">
        <v>31.008700000000001</v>
      </c>
      <c r="C17" s="230">
        <v>23.995217861103146</v>
      </c>
      <c r="N17" s="233"/>
      <c r="O17" s="233"/>
      <c r="P17" s="233"/>
    </row>
    <row r="18" spans="1:16" x14ac:dyDescent="0.35">
      <c r="A18" s="2" t="s">
        <v>9</v>
      </c>
      <c r="B18" s="230">
        <v>558.1810999999999</v>
      </c>
      <c r="C18" s="230">
        <v>345.84602267144862</v>
      </c>
    </row>
    <row r="19" spans="1:16" x14ac:dyDescent="0.35">
      <c r="G19" t="s">
        <v>9</v>
      </c>
      <c r="H19" s="233">
        <v>558.1810999999999</v>
      </c>
      <c r="I19" s="233">
        <v>345.84602267144862</v>
      </c>
      <c r="J19" s="233"/>
      <c r="K19" s="119">
        <v>80</v>
      </c>
      <c r="L19" s="119">
        <v>600</v>
      </c>
      <c r="M19" s="234">
        <f>SUM(H19:L19)</f>
        <v>1584.0271226714485</v>
      </c>
    </row>
  </sheetData>
  <autoFilter ref="G2:N17" xr:uid="{B15BA3FC-1546-4BFF-B4E7-82BF490BE800}">
    <sortState ref="G3:N17">
      <sortCondition descending="1" ref="N2:N17"/>
    </sortState>
  </autoFilter>
  <printOptions horizontalCentered="1"/>
  <pageMargins left="0.7" right="0.7" top="0.75" bottom="0.75" header="0.3" footer="0.3"/>
  <pageSetup orientation="portrait" horizontalDpi="90" verticalDpi="90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5DB90-4CDE-4625-AFF4-410DDCB07EDE}">
  <dimension ref="A1:H907"/>
  <sheetViews>
    <sheetView showGridLines="0" zoomScale="60" zoomScaleNormal="60" workbookViewId="0">
      <pane xSplit="1" ySplit="2" topLeftCell="B873" activePane="bottomRight" state="frozen"/>
      <selection pane="topRight" activeCell="B1" sqref="B1"/>
      <selection pane="bottomLeft" activeCell="A4" sqref="A4"/>
      <selection pane="bottomRight" activeCell="A895" sqref="A895"/>
    </sheetView>
  </sheetViews>
  <sheetFormatPr defaultRowHeight="14.5" x14ac:dyDescent="0.35"/>
  <cols>
    <col min="1" max="2" width="14.7265625" customWidth="1"/>
    <col min="3" max="3" width="15.7265625" bestFit="1" customWidth="1"/>
    <col min="4" max="4" width="38.453125" bestFit="1" customWidth="1"/>
    <col min="5" max="6" width="23.54296875" customWidth="1"/>
  </cols>
  <sheetData>
    <row r="1" spans="1:8" ht="23.5" customHeight="1" thickBot="1" x14ac:dyDescent="0.4">
      <c r="A1" s="240" t="s">
        <v>332</v>
      </c>
      <c r="B1" s="241"/>
      <c r="C1" s="241"/>
      <c r="D1" s="255"/>
      <c r="E1" s="307" t="s">
        <v>286</v>
      </c>
      <c r="F1" s="314"/>
    </row>
    <row r="2" spans="1:8" s="95" customFormat="1" x14ac:dyDescent="0.35">
      <c r="A2" s="203" t="s">
        <v>136</v>
      </c>
      <c r="B2" s="204" t="s">
        <v>138</v>
      </c>
      <c r="C2" s="204" t="s">
        <v>139</v>
      </c>
      <c r="D2" s="206" t="s">
        <v>140</v>
      </c>
      <c r="E2" s="222" t="s">
        <v>1300</v>
      </c>
      <c r="F2" s="223" t="s">
        <v>1301</v>
      </c>
      <c r="G2"/>
      <c r="H2"/>
    </row>
    <row r="3" spans="1:8" x14ac:dyDescent="0.35">
      <c r="A3" s="11">
        <v>2</v>
      </c>
      <c r="B3" s="5" t="s">
        <v>179</v>
      </c>
      <c r="C3" s="5" t="s">
        <v>175</v>
      </c>
      <c r="D3" s="189" t="s">
        <v>342</v>
      </c>
      <c r="E3" s="229">
        <f>IFERROR(VLOOKUP(Table14678[[#This Row],[Barnch ID]],'[1]Overall Branch Level&gt;20k'!$A$2:$C$986,3,),0)</f>
        <v>0.25459999999999999</v>
      </c>
      <c r="F3" s="201">
        <f>IFERROR(VLOOKUP(Table14678[[#This Row],[Barnch ID]],[2]Balance_split!$A$2:$B$889,2,),0)</f>
        <v>0.45893120149109901</v>
      </c>
    </row>
    <row r="4" spans="1:8" x14ac:dyDescent="0.35">
      <c r="A4" s="11">
        <v>3</v>
      </c>
      <c r="B4" s="5" t="s">
        <v>174</v>
      </c>
      <c r="C4" s="5" t="s">
        <v>343</v>
      </c>
      <c r="D4" s="189" t="s">
        <v>344</v>
      </c>
      <c r="E4" s="229">
        <f>IFERROR(VLOOKUP(Table14678[[#This Row],[Barnch ID]],'[1]Overall Branch Level&gt;20k'!$A$2:$C$986,3,),0)</f>
        <v>1.0108999999999999</v>
      </c>
      <c r="F4" s="201">
        <f>IFERROR(VLOOKUP(Table14678[[#This Row],[Barnch ID]],[2]Balance_split!$A$2:$B$889,2,),0)</f>
        <v>0.45166918546884999</v>
      </c>
    </row>
    <row r="5" spans="1:8" x14ac:dyDescent="0.35">
      <c r="A5" s="11">
        <v>4</v>
      </c>
      <c r="B5" s="5" t="s">
        <v>188</v>
      </c>
      <c r="C5" s="5" t="s">
        <v>175</v>
      </c>
      <c r="D5" s="189" t="s">
        <v>345</v>
      </c>
      <c r="E5" s="229">
        <f>IFERROR(VLOOKUP(Table14678[[#This Row],[Barnch ID]],'[1]Overall Branch Level&gt;20k'!$A$2:$C$986,3,),0)</f>
        <v>0.26019999999999999</v>
      </c>
      <c r="F5" s="201">
        <f>IFERROR(VLOOKUP(Table14678[[#This Row],[Barnch ID]],[2]Balance_split!$A$2:$B$889,2,),0)</f>
        <v>0.56523763492510004</v>
      </c>
    </row>
    <row r="6" spans="1:8" x14ac:dyDescent="0.35">
      <c r="A6" s="11">
        <v>5</v>
      </c>
      <c r="B6" s="5" t="s">
        <v>222</v>
      </c>
      <c r="C6" s="5" t="s">
        <v>175</v>
      </c>
      <c r="D6" s="189" t="s">
        <v>346</v>
      </c>
      <c r="E6" s="229">
        <f>IFERROR(VLOOKUP(Table14678[[#This Row],[Barnch ID]],'[1]Overall Branch Level&gt;20k'!$A$2:$C$986,3,),0)</f>
        <v>0.1532</v>
      </c>
      <c r="F6" s="201">
        <f>IFERROR(VLOOKUP(Table14678[[#This Row],[Barnch ID]],[2]Balance_split!$A$2:$B$889,2,),0)</f>
        <v>0.94311342412065002</v>
      </c>
    </row>
    <row r="7" spans="1:8" x14ac:dyDescent="0.35">
      <c r="A7" s="11">
        <v>6</v>
      </c>
      <c r="B7" s="5" t="s">
        <v>188</v>
      </c>
      <c r="C7" s="5" t="s">
        <v>343</v>
      </c>
      <c r="D7" s="189" t="s">
        <v>347</v>
      </c>
      <c r="E7" s="229">
        <f>IFERROR(VLOOKUP(Table14678[[#This Row],[Barnch ID]],'[1]Overall Branch Level&gt;20k'!$A$2:$C$986,3,),0)</f>
        <v>0.51060000000000005</v>
      </c>
      <c r="F7" s="201">
        <f>IFERROR(VLOOKUP(Table14678[[#This Row],[Barnch ID]],[2]Balance_split!$A$2:$B$889,2,),0)</f>
        <v>0.84531547920539996</v>
      </c>
    </row>
    <row r="8" spans="1:8" x14ac:dyDescent="0.35">
      <c r="A8" s="11">
        <v>7</v>
      </c>
      <c r="B8" s="5" t="s">
        <v>184</v>
      </c>
      <c r="C8" s="5" t="s">
        <v>343</v>
      </c>
      <c r="D8" s="189" t="s">
        <v>348</v>
      </c>
      <c r="E8" s="229">
        <f>IFERROR(VLOOKUP(Table14678[[#This Row],[Barnch ID]],'[1]Overall Branch Level&gt;20k'!$A$2:$C$986,3,),0)</f>
        <v>6.1000000000000004E-3</v>
      </c>
      <c r="F8" s="201">
        <f>IFERROR(VLOOKUP(Table14678[[#This Row],[Barnch ID]],[2]Balance_split!$A$2:$B$889,2,),0)</f>
        <v>0.39808129290919902</v>
      </c>
    </row>
    <row r="9" spans="1:8" x14ac:dyDescent="0.35">
      <c r="A9" s="11">
        <v>8</v>
      </c>
      <c r="B9" s="5" t="s">
        <v>184</v>
      </c>
      <c r="C9" s="5" t="s">
        <v>175</v>
      </c>
      <c r="D9" s="189" t="s">
        <v>202</v>
      </c>
      <c r="E9" s="229">
        <f>IFERROR(VLOOKUP(Table14678[[#This Row],[Barnch ID]],'[1]Overall Branch Level&gt;20k'!$A$2:$C$986,3,),0)</f>
        <v>1.3599999999999999E-2</v>
      </c>
      <c r="F9" s="201">
        <f>IFERROR(VLOOKUP(Table14678[[#This Row],[Barnch ID]],[2]Balance_split!$A$2:$B$889,2,),0)</f>
        <v>0.42411755972574899</v>
      </c>
    </row>
    <row r="10" spans="1:8" x14ac:dyDescent="0.35">
      <c r="A10" s="11">
        <v>9</v>
      </c>
      <c r="B10" s="5" t="s">
        <v>184</v>
      </c>
      <c r="C10" s="5" t="s">
        <v>175</v>
      </c>
      <c r="D10" s="189" t="s">
        <v>349</v>
      </c>
      <c r="E10" s="229">
        <f>IFERROR(VLOOKUP(Table14678[[#This Row],[Barnch ID]],'[1]Overall Branch Level&gt;20k'!$A$2:$C$986,3,),0)</f>
        <v>1.0744</v>
      </c>
      <c r="F10" s="201">
        <f>IFERROR(VLOOKUP(Table14678[[#This Row],[Barnch ID]],[2]Balance_split!$A$2:$B$889,2,),0)</f>
        <v>0.65590221705224905</v>
      </c>
    </row>
    <row r="11" spans="1:8" x14ac:dyDescent="0.35">
      <c r="A11" s="11">
        <v>10</v>
      </c>
      <c r="B11" s="5" t="s">
        <v>188</v>
      </c>
      <c r="C11" s="5" t="s">
        <v>343</v>
      </c>
      <c r="D11" s="189" t="s">
        <v>350</v>
      </c>
      <c r="E11" s="229">
        <f>IFERROR(VLOOKUP(Table14678[[#This Row],[Barnch ID]],'[1]Overall Branch Level&gt;20k'!$A$2:$C$986,3,),0)</f>
        <v>0.27310000000000001</v>
      </c>
      <c r="F11" s="201">
        <f>IFERROR(VLOOKUP(Table14678[[#This Row],[Barnch ID]],[2]Balance_split!$A$2:$B$889,2,),0)</f>
        <v>0.41226926825985</v>
      </c>
    </row>
    <row r="12" spans="1:8" x14ac:dyDescent="0.35">
      <c r="A12" s="11">
        <v>11</v>
      </c>
      <c r="B12" s="5" t="s">
        <v>179</v>
      </c>
      <c r="C12" s="5" t="s">
        <v>343</v>
      </c>
      <c r="D12" s="189" t="s">
        <v>351</v>
      </c>
      <c r="E12" s="229">
        <f>IFERROR(VLOOKUP(Table14678[[#This Row],[Barnch ID]],'[1]Overall Branch Level&gt;20k'!$A$2:$C$986,3,),0)</f>
        <v>0.26960000000000001</v>
      </c>
      <c r="F12" s="201">
        <f>IFERROR(VLOOKUP(Table14678[[#This Row],[Barnch ID]],[2]Balance_split!$A$2:$B$889,2,),0)</f>
        <v>0.46185488706099997</v>
      </c>
    </row>
    <row r="13" spans="1:8" x14ac:dyDescent="0.35">
      <c r="A13" s="11">
        <v>12</v>
      </c>
      <c r="B13" s="5" t="s">
        <v>179</v>
      </c>
      <c r="C13" s="5" t="s">
        <v>343</v>
      </c>
      <c r="D13" s="189" t="s">
        <v>352</v>
      </c>
      <c r="E13" s="229">
        <f>IFERROR(VLOOKUP(Table14678[[#This Row],[Barnch ID]],'[1]Overall Branch Level&gt;20k'!$A$2:$C$986,3,),0)</f>
        <v>1.2882</v>
      </c>
      <c r="F13" s="201">
        <f>IFERROR(VLOOKUP(Table14678[[#This Row],[Barnch ID]],[2]Balance_split!$A$2:$B$889,2,),0)</f>
        <v>0.54177975698704905</v>
      </c>
    </row>
    <row r="14" spans="1:8" x14ac:dyDescent="0.35">
      <c r="A14" s="11">
        <v>13</v>
      </c>
      <c r="B14" s="5" t="s">
        <v>174</v>
      </c>
      <c r="C14" s="5" t="s">
        <v>343</v>
      </c>
      <c r="D14" s="189" t="s">
        <v>353</v>
      </c>
      <c r="E14" s="229">
        <f>IFERROR(VLOOKUP(Table14678[[#This Row],[Barnch ID]],'[1]Overall Branch Level&gt;20k'!$A$2:$C$986,3,),0)</f>
        <v>0.25640000000000002</v>
      </c>
      <c r="F14" s="201">
        <f>IFERROR(VLOOKUP(Table14678[[#This Row],[Barnch ID]],[2]Balance_split!$A$2:$B$889,2,),0)</f>
        <v>0.29532147215940002</v>
      </c>
    </row>
    <row r="15" spans="1:8" x14ac:dyDescent="0.35">
      <c r="A15" s="11">
        <v>14</v>
      </c>
      <c r="B15" s="5" t="s">
        <v>314</v>
      </c>
      <c r="C15" s="5" t="s">
        <v>343</v>
      </c>
      <c r="D15" s="189" t="s">
        <v>354</v>
      </c>
      <c r="E15" s="229">
        <f>IFERROR(VLOOKUP(Table14678[[#This Row],[Barnch ID]],'[1]Overall Branch Level&gt;20k'!$A$2:$C$986,3,),0)</f>
        <v>0.32700000000000001</v>
      </c>
      <c r="F15" s="201">
        <f>IFERROR(VLOOKUP(Table14678[[#This Row],[Barnch ID]],[2]Balance_split!$A$2:$B$889,2,),0)</f>
        <v>0.63112128698640002</v>
      </c>
    </row>
    <row r="16" spans="1:8" x14ac:dyDescent="0.35">
      <c r="A16" s="11">
        <v>15</v>
      </c>
      <c r="B16" s="5" t="s">
        <v>179</v>
      </c>
      <c r="C16" s="5" t="s">
        <v>343</v>
      </c>
      <c r="D16" s="189" t="s">
        <v>355</v>
      </c>
      <c r="E16" s="229">
        <f>IFERROR(VLOOKUP(Table14678[[#This Row],[Barnch ID]],'[1]Overall Branch Level&gt;20k'!$A$2:$C$986,3,),0)</f>
        <v>0.2898</v>
      </c>
      <c r="F16" s="201">
        <f>IFERROR(VLOOKUP(Table14678[[#This Row],[Barnch ID]],[2]Balance_split!$A$2:$B$889,2,),0)</f>
        <v>0.57454370991869996</v>
      </c>
    </row>
    <row r="17" spans="1:6" x14ac:dyDescent="0.35">
      <c r="A17" s="11">
        <v>16</v>
      </c>
      <c r="B17" s="5" t="s">
        <v>174</v>
      </c>
      <c r="C17" s="5" t="s">
        <v>356</v>
      </c>
      <c r="D17" s="189" t="s">
        <v>357</v>
      </c>
      <c r="E17" s="229">
        <f>IFERROR(VLOOKUP(Table14678[[#This Row],[Barnch ID]],'[1]Overall Branch Level&gt;20k'!$A$2:$C$986,3,),0)</f>
        <v>1.8399000000000001</v>
      </c>
      <c r="F17" s="201">
        <f>IFERROR(VLOOKUP(Table14678[[#This Row],[Barnch ID]],[2]Balance_split!$A$2:$B$889,2,),0)</f>
        <v>0.50788920580885</v>
      </c>
    </row>
    <row r="18" spans="1:6" x14ac:dyDescent="0.35">
      <c r="A18" s="11">
        <v>17</v>
      </c>
      <c r="B18" s="5" t="s">
        <v>181</v>
      </c>
      <c r="C18" s="5" t="s">
        <v>175</v>
      </c>
      <c r="D18" s="189" t="s">
        <v>195</v>
      </c>
      <c r="E18" s="229">
        <f>IFERROR(VLOOKUP(Table14678[[#This Row],[Barnch ID]],'[1]Overall Branch Level&gt;20k'!$A$2:$C$986,3,),0)</f>
        <v>0.84589999999999999</v>
      </c>
      <c r="F18" s="201">
        <f>IFERROR(VLOOKUP(Table14678[[#This Row],[Barnch ID]],[2]Balance_split!$A$2:$B$889,2,),0)</f>
        <v>0.47886214528029902</v>
      </c>
    </row>
    <row r="19" spans="1:6" x14ac:dyDescent="0.35">
      <c r="A19" s="11">
        <v>18</v>
      </c>
      <c r="B19" s="5" t="s">
        <v>174</v>
      </c>
      <c r="C19" s="5" t="s">
        <v>356</v>
      </c>
      <c r="D19" s="189" t="s">
        <v>358</v>
      </c>
      <c r="E19" s="229">
        <f>IFERROR(VLOOKUP(Table14678[[#This Row],[Barnch ID]],'[1]Overall Branch Level&gt;20k'!$A$2:$C$986,3,),0)</f>
        <v>1.5826</v>
      </c>
      <c r="F19" s="201">
        <f>IFERROR(VLOOKUP(Table14678[[#This Row],[Barnch ID]],[2]Balance_split!$A$2:$B$889,2,),0)</f>
        <v>0.61625140576659998</v>
      </c>
    </row>
    <row r="20" spans="1:6" x14ac:dyDescent="0.35">
      <c r="A20" s="11">
        <v>19</v>
      </c>
      <c r="B20" s="5" t="s">
        <v>181</v>
      </c>
      <c r="C20" s="5" t="s">
        <v>175</v>
      </c>
      <c r="D20" s="189" t="s">
        <v>359</v>
      </c>
      <c r="E20" s="229">
        <f>IFERROR(VLOOKUP(Table14678[[#This Row],[Barnch ID]],'[1]Overall Branch Level&gt;20k'!$A$2:$C$986,3,),0)</f>
        <v>2.0999999999999999E-3</v>
      </c>
      <c r="F20" s="201">
        <f>IFERROR(VLOOKUP(Table14678[[#This Row],[Barnch ID]],[2]Balance_split!$A$2:$B$889,2,),0)</f>
        <v>0.90969599789799904</v>
      </c>
    </row>
    <row r="21" spans="1:6" x14ac:dyDescent="0.35">
      <c r="A21" s="11">
        <v>20</v>
      </c>
      <c r="B21" s="5" t="s">
        <v>314</v>
      </c>
      <c r="C21" s="5" t="s">
        <v>356</v>
      </c>
      <c r="D21" s="189" t="s">
        <v>360</v>
      </c>
      <c r="E21" s="229">
        <f>IFERROR(VLOOKUP(Table14678[[#This Row],[Barnch ID]],'[1]Overall Branch Level&gt;20k'!$A$2:$C$986,3,),0)</f>
        <v>0.4395</v>
      </c>
      <c r="F21" s="201">
        <f>IFERROR(VLOOKUP(Table14678[[#This Row],[Barnch ID]],[2]Balance_split!$A$2:$B$889,2,),0)</f>
        <v>0.34997127921049997</v>
      </c>
    </row>
    <row r="22" spans="1:6" x14ac:dyDescent="0.35">
      <c r="A22" s="11">
        <v>21</v>
      </c>
      <c r="B22" s="5" t="s">
        <v>311</v>
      </c>
      <c r="C22" s="5" t="s">
        <v>340</v>
      </c>
      <c r="D22" s="189" t="s">
        <v>361</v>
      </c>
      <c r="E22" s="229">
        <f>IFERROR(VLOOKUP(Table14678[[#This Row],[Barnch ID]],'[1]Overall Branch Level&gt;20k'!$A$2:$C$986,3,),0)</f>
        <v>0.19939999999999999</v>
      </c>
      <c r="F22" s="201">
        <f>IFERROR(VLOOKUP(Table14678[[#This Row],[Barnch ID]],[2]Balance_split!$A$2:$B$889,2,),0)</f>
        <v>9.9224185893299996E-2</v>
      </c>
    </row>
    <row r="23" spans="1:6" x14ac:dyDescent="0.35">
      <c r="A23" s="11">
        <v>22</v>
      </c>
      <c r="B23" s="5" t="s">
        <v>179</v>
      </c>
      <c r="C23" s="5" t="s">
        <v>356</v>
      </c>
      <c r="D23" s="189" t="s">
        <v>362</v>
      </c>
      <c r="E23" s="229">
        <f>IFERROR(VLOOKUP(Table14678[[#This Row],[Barnch ID]],'[1]Overall Branch Level&gt;20k'!$A$2:$C$986,3,),0)</f>
        <v>0.3402</v>
      </c>
      <c r="F23" s="201">
        <f>IFERROR(VLOOKUP(Table14678[[#This Row],[Barnch ID]],[2]Balance_split!$A$2:$B$889,2,),0)</f>
        <v>0.21791917868479899</v>
      </c>
    </row>
    <row r="24" spans="1:6" x14ac:dyDescent="0.35">
      <c r="A24" s="11">
        <v>23</v>
      </c>
      <c r="B24" s="5" t="s">
        <v>188</v>
      </c>
      <c r="C24" s="5" t="s">
        <v>343</v>
      </c>
      <c r="D24" s="189" t="s">
        <v>363</v>
      </c>
      <c r="E24" s="229">
        <f>IFERROR(VLOOKUP(Table14678[[#This Row],[Barnch ID]],'[1]Overall Branch Level&gt;20k'!$A$2:$C$986,3,),0)</f>
        <v>0.13739999999999999</v>
      </c>
      <c r="F24" s="201">
        <f>IFERROR(VLOOKUP(Table14678[[#This Row],[Barnch ID]],[2]Balance_split!$A$2:$B$889,2,),0)</f>
        <v>0.39198908349189998</v>
      </c>
    </row>
    <row r="25" spans="1:6" x14ac:dyDescent="0.35">
      <c r="A25" s="11">
        <v>24</v>
      </c>
      <c r="B25" s="5" t="s">
        <v>188</v>
      </c>
      <c r="C25" s="5" t="s">
        <v>343</v>
      </c>
      <c r="D25" s="189" t="s">
        <v>364</v>
      </c>
      <c r="E25" s="229">
        <f>IFERROR(VLOOKUP(Table14678[[#This Row],[Barnch ID]],'[1]Overall Branch Level&gt;20k'!$A$2:$C$986,3,),0)</f>
        <v>7.2599999999999998E-2</v>
      </c>
      <c r="F25" s="201">
        <f>IFERROR(VLOOKUP(Table14678[[#This Row],[Barnch ID]],[2]Balance_split!$A$2:$B$889,2,),0)</f>
        <v>0.2811129634315</v>
      </c>
    </row>
    <row r="26" spans="1:6" x14ac:dyDescent="0.35">
      <c r="A26" s="11">
        <v>25</v>
      </c>
      <c r="B26" s="5" t="s">
        <v>314</v>
      </c>
      <c r="C26" s="5" t="s">
        <v>356</v>
      </c>
      <c r="D26" s="189" t="s">
        <v>365</v>
      </c>
      <c r="E26" s="229">
        <f>IFERROR(VLOOKUP(Table14678[[#This Row],[Barnch ID]],'[1]Overall Branch Level&gt;20k'!$A$2:$C$986,3,),0)</f>
        <v>0.55530000000000002</v>
      </c>
      <c r="F26" s="201">
        <f>IFERROR(VLOOKUP(Table14678[[#This Row],[Barnch ID]],[2]Balance_split!$A$2:$B$889,2,),0)</f>
        <v>0.76778974229295005</v>
      </c>
    </row>
    <row r="27" spans="1:6" x14ac:dyDescent="0.35">
      <c r="A27" s="11">
        <v>26</v>
      </c>
      <c r="B27" s="5" t="s">
        <v>311</v>
      </c>
      <c r="C27" s="5" t="s">
        <v>340</v>
      </c>
      <c r="D27" s="189" t="s">
        <v>366</v>
      </c>
      <c r="E27" s="229">
        <f>IFERROR(VLOOKUP(Table14678[[#This Row],[Barnch ID]],'[1]Overall Branch Level&gt;20k'!$A$2:$C$986,3,),0)</f>
        <v>0.158</v>
      </c>
      <c r="F27" s="201">
        <f>IFERROR(VLOOKUP(Table14678[[#This Row],[Barnch ID]],[2]Balance_split!$A$2:$B$889,2,),0)</f>
        <v>0.1910137713467</v>
      </c>
    </row>
    <row r="28" spans="1:6" x14ac:dyDescent="0.35">
      <c r="A28" s="11">
        <v>27</v>
      </c>
      <c r="B28" s="5" t="s">
        <v>313</v>
      </c>
      <c r="C28" s="5" t="s">
        <v>340</v>
      </c>
      <c r="D28" s="189" t="s">
        <v>367</v>
      </c>
      <c r="E28" s="229">
        <f>IFERROR(VLOOKUP(Table14678[[#This Row],[Barnch ID]],'[1]Overall Branch Level&gt;20k'!$A$2:$C$986,3,),0)</f>
        <v>1.1457999999999999</v>
      </c>
      <c r="F28" s="201">
        <f>IFERROR(VLOOKUP(Table14678[[#This Row],[Barnch ID]],[2]Balance_split!$A$2:$B$889,2,),0)</f>
        <v>0.39129526923129998</v>
      </c>
    </row>
    <row r="29" spans="1:6" x14ac:dyDescent="0.35">
      <c r="A29" s="11">
        <v>28</v>
      </c>
      <c r="B29" s="5" t="s">
        <v>184</v>
      </c>
      <c r="C29" s="5" t="s">
        <v>175</v>
      </c>
      <c r="D29" s="189" t="s">
        <v>203</v>
      </c>
      <c r="E29" s="229">
        <f>IFERROR(VLOOKUP(Table14678[[#This Row],[Barnch ID]],'[1]Overall Branch Level&gt;20k'!$A$2:$C$986,3,),0)</f>
        <v>0.56540000000000001</v>
      </c>
      <c r="F29" s="201">
        <f>IFERROR(VLOOKUP(Table14678[[#This Row],[Barnch ID]],[2]Balance_split!$A$2:$B$889,2,),0)</f>
        <v>0.3534201293616</v>
      </c>
    </row>
    <row r="30" spans="1:6" x14ac:dyDescent="0.35">
      <c r="A30" s="11">
        <v>29</v>
      </c>
      <c r="B30" s="5" t="s">
        <v>313</v>
      </c>
      <c r="C30" s="5" t="s">
        <v>340</v>
      </c>
      <c r="D30" s="189" t="s">
        <v>368</v>
      </c>
      <c r="E30" s="229">
        <f>IFERROR(VLOOKUP(Table14678[[#This Row],[Barnch ID]],'[1]Overall Branch Level&gt;20k'!$A$2:$C$986,3,),0)</f>
        <v>0.624</v>
      </c>
      <c r="F30" s="201">
        <f>IFERROR(VLOOKUP(Table14678[[#This Row],[Barnch ID]],[2]Balance_split!$A$2:$B$889,2,),0)</f>
        <v>0.26431419312229998</v>
      </c>
    </row>
    <row r="31" spans="1:6" x14ac:dyDescent="0.35">
      <c r="A31" s="11">
        <v>30</v>
      </c>
      <c r="B31" s="5" t="s">
        <v>313</v>
      </c>
      <c r="C31" s="5" t="s">
        <v>340</v>
      </c>
      <c r="D31" s="189" t="s">
        <v>369</v>
      </c>
      <c r="E31" s="229">
        <f>IFERROR(VLOOKUP(Table14678[[#This Row],[Barnch ID]],'[1]Overall Branch Level&gt;20k'!$A$2:$C$986,3,),0)</f>
        <v>0.63080000000000003</v>
      </c>
      <c r="F31" s="201">
        <f>IFERROR(VLOOKUP(Table14678[[#This Row],[Barnch ID]],[2]Balance_split!$A$2:$B$889,2,),0)</f>
        <v>0.31890536509285</v>
      </c>
    </row>
    <row r="32" spans="1:6" x14ac:dyDescent="0.35">
      <c r="A32" s="11">
        <v>31</v>
      </c>
      <c r="B32" s="5" t="s">
        <v>316</v>
      </c>
      <c r="C32" s="5" t="s">
        <v>356</v>
      </c>
      <c r="D32" s="189" t="s">
        <v>370</v>
      </c>
      <c r="E32" s="229">
        <f>IFERROR(VLOOKUP(Table14678[[#This Row],[Barnch ID]],'[1]Overall Branch Level&gt;20k'!$A$2:$C$986,3,),0)</f>
        <v>0.46229999999999999</v>
      </c>
      <c r="F32" s="201">
        <f>IFERROR(VLOOKUP(Table14678[[#This Row],[Barnch ID]],[2]Balance_split!$A$2:$B$889,2,),0)</f>
        <v>0.20563823736504999</v>
      </c>
    </row>
    <row r="33" spans="1:6" x14ac:dyDescent="0.35">
      <c r="A33" s="11">
        <v>32</v>
      </c>
      <c r="B33" s="5" t="s">
        <v>315</v>
      </c>
      <c r="C33" s="5" t="s">
        <v>343</v>
      </c>
      <c r="D33" s="189" t="s">
        <v>371</v>
      </c>
      <c r="E33" s="229">
        <f>IFERROR(VLOOKUP(Table14678[[#This Row],[Barnch ID]],'[1]Overall Branch Level&gt;20k'!$A$2:$C$986,3,),0)</f>
        <v>0.27329999999999999</v>
      </c>
      <c r="F33" s="201">
        <f>IFERROR(VLOOKUP(Table14678[[#This Row],[Barnch ID]],[2]Balance_split!$A$2:$B$889,2,),0)</f>
        <v>0.18328193785704999</v>
      </c>
    </row>
    <row r="34" spans="1:6" x14ac:dyDescent="0.35">
      <c r="A34" s="11">
        <v>33</v>
      </c>
      <c r="B34" s="5" t="s">
        <v>315</v>
      </c>
      <c r="C34" s="5" t="s">
        <v>175</v>
      </c>
      <c r="D34" s="189" t="s">
        <v>372</v>
      </c>
      <c r="E34" s="229">
        <f>IFERROR(VLOOKUP(Table14678[[#This Row],[Barnch ID]],'[1]Overall Branch Level&gt;20k'!$A$2:$C$986,3,),0)</f>
        <v>0.1928</v>
      </c>
      <c r="F34" s="201">
        <f>IFERROR(VLOOKUP(Table14678[[#This Row],[Barnch ID]],[2]Balance_split!$A$2:$B$889,2,),0)</f>
        <v>0.18615870913349999</v>
      </c>
    </row>
    <row r="35" spans="1:6" x14ac:dyDescent="0.35">
      <c r="A35" s="11">
        <v>34</v>
      </c>
      <c r="B35" s="5" t="s">
        <v>188</v>
      </c>
      <c r="C35" s="5" t="s">
        <v>343</v>
      </c>
      <c r="D35" s="189" t="s">
        <v>373</v>
      </c>
      <c r="E35" s="229">
        <f>IFERROR(VLOOKUP(Table14678[[#This Row],[Barnch ID]],'[1]Overall Branch Level&gt;20k'!$A$2:$C$986,3,),0)</f>
        <v>9.4799999999999995E-2</v>
      </c>
      <c r="F35" s="201">
        <f>IFERROR(VLOOKUP(Table14678[[#This Row],[Barnch ID]],[2]Balance_split!$A$2:$B$889,2,),0)</f>
        <v>7.9866343562749895E-2</v>
      </c>
    </row>
    <row r="36" spans="1:6" x14ac:dyDescent="0.35">
      <c r="A36" s="11">
        <v>35</v>
      </c>
      <c r="B36" s="5" t="s">
        <v>315</v>
      </c>
      <c r="C36" s="5" t="s">
        <v>356</v>
      </c>
      <c r="D36" s="189" t="s">
        <v>374</v>
      </c>
      <c r="E36" s="229">
        <f>IFERROR(VLOOKUP(Table14678[[#This Row],[Barnch ID]],'[1]Overall Branch Level&gt;20k'!$A$2:$C$986,3,),0)</f>
        <v>0.27950000000000003</v>
      </c>
      <c r="F36" s="201">
        <f>IFERROR(VLOOKUP(Table14678[[#This Row],[Barnch ID]],[2]Balance_split!$A$2:$B$889,2,),0)</f>
        <v>0.30244197710205001</v>
      </c>
    </row>
    <row r="37" spans="1:6" x14ac:dyDescent="0.35">
      <c r="A37" s="11">
        <v>36</v>
      </c>
      <c r="B37" s="5" t="s">
        <v>181</v>
      </c>
      <c r="C37" s="5" t="s">
        <v>343</v>
      </c>
      <c r="D37" s="189" t="s">
        <v>375</v>
      </c>
      <c r="E37" s="229">
        <f>IFERROR(VLOOKUP(Table14678[[#This Row],[Barnch ID]],'[1]Overall Branch Level&gt;20k'!$A$2:$C$986,3,),0)</f>
        <v>0.1183</v>
      </c>
      <c r="F37" s="201">
        <f>IFERROR(VLOOKUP(Table14678[[#This Row],[Barnch ID]],[2]Balance_split!$A$2:$B$889,2,),0)</f>
        <v>0.24022587274974999</v>
      </c>
    </row>
    <row r="38" spans="1:6" x14ac:dyDescent="0.35">
      <c r="A38" s="11">
        <v>37</v>
      </c>
      <c r="B38" s="5" t="s">
        <v>184</v>
      </c>
      <c r="C38" s="5" t="s">
        <v>343</v>
      </c>
      <c r="D38" s="189" t="s">
        <v>376</v>
      </c>
      <c r="E38" s="229">
        <f>IFERROR(VLOOKUP(Table14678[[#This Row],[Barnch ID]],'[1]Overall Branch Level&gt;20k'!$A$2:$C$986,3,),0)</f>
        <v>0.02</v>
      </c>
      <c r="F38" s="201">
        <f>IFERROR(VLOOKUP(Table14678[[#This Row],[Barnch ID]],[2]Balance_split!$A$2:$B$889,2,),0)</f>
        <v>4.2157076251999999E-2</v>
      </c>
    </row>
    <row r="39" spans="1:6" x14ac:dyDescent="0.35">
      <c r="A39" s="11">
        <v>38</v>
      </c>
      <c r="B39" s="5" t="s">
        <v>222</v>
      </c>
      <c r="C39" s="5" t="s">
        <v>175</v>
      </c>
      <c r="D39" s="189" t="s">
        <v>377</v>
      </c>
      <c r="E39" s="229">
        <f>IFERROR(VLOOKUP(Table14678[[#This Row],[Barnch ID]],'[1]Overall Branch Level&gt;20k'!$A$2:$C$986,3,),0)</f>
        <v>0.25580000000000003</v>
      </c>
      <c r="F39" s="201">
        <f>IFERROR(VLOOKUP(Table14678[[#This Row],[Barnch ID]],[2]Balance_split!$A$2:$B$889,2,),0)</f>
        <v>0.34365836994670002</v>
      </c>
    </row>
    <row r="40" spans="1:6" x14ac:dyDescent="0.35">
      <c r="A40" s="11">
        <v>39</v>
      </c>
      <c r="B40" s="5" t="s">
        <v>179</v>
      </c>
      <c r="C40" s="5" t="s">
        <v>175</v>
      </c>
      <c r="D40" s="189" t="s">
        <v>378</v>
      </c>
      <c r="E40" s="229">
        <f>IFERROR(VLOOKUP(Table14678[[#This Row],[Barnch ID]],'[1]Overall Branch Level&gt;20k'!$A$2:$C$986,3,),0)</f>
        <v>7.5999999999999998E-2</v>
      </c>
      <c r="F40" s="201">
        <f>IFERROR(VLOOKUP(Table14678[[#This Row],[Barnch ID]],[2]Balance_split!$A$2:$B$889,2,),0)</f>
        <v>6.5060240174649994E-2</v>
      </c>
    </row>
    <row r="41" spans="1:6" x14ac:dyDescent="0.35">
      <c r="A41" s="11">
        <v>40</v>
      </c>
      <c r="B41" s="5" t="s">
        <v>184</v>
      </c>
      <c r="C41" s="5" t="s">
        <v>343</v>
      </c>
      <c r="D41" s="189" t="s">
        <v>379</v>
      </c>
      <c r="E41" s="229">
        <f>IFERROR(VLOOKUP(Table14678[[#This Row],[Barnch ID]],'[1]Overall Branch Level&gt;20k'!$A$2:$C$986,3,),0)</f>
        <v>5.5999999999999999E-3</v>
      </c>
      <c r="F41" s="201">
        <f>IFERROR(VLOOKUP(Table14678[[#This Row],[Barnch ID]],[2]Balance_split!$A$2:$B$889,2,),0)</f>
        <v>6.3461235567549998E-2</v>
      </c>
    </row>
    <row r="42" spans="1:6" x14ac:dyDescent="0.35">
      <c r="A42" s="11">
        <v>41</v>
      </c>
      <c r="B42" s="5" t="s">
        <v>179</v>
      </c>
      <c r="C42" s="5" t="s">
        <v>343</v>
      </c>
      <c r="D42" s="189" t="s">
        <v>380</v>
      </c>
      <c r="E42" s="229">
        <f>IFERROR(VLOOKUP(Table14678[[#This Row],[Barnch ID]],'[1]Overall Branch Level&gt;20k'!$A$2:$C$986,3,),0)</f>
        <v>0.123</v>
      </c>
      <c r="F42" s="201">
        <f>IFERROR(VLOOKUP(Table14678[[#This Row],[Barnch ID]],[2]Balance_split!$A$2:$B$889,2,),0)</f>
        <v>8.3635320785899997E-2</v>
      </c>
    </row>
    <row r="43" spans="1:6" x14ac:dyDescent="0.35">
      <c r="A43" s="11">
        <v>42</v>
      </c>
      <c r="B43" s="5" t="s">
        <v>190</v>
      </c>
      <c r="C43" s="5" t="s">
        <v>343</v>
      </c>
      <c r="D43" s="189" t="s">
        <v>381</v>
      </c>
      <c r="E43" s="229">
        <f>IFERROR(VLOOKUP(Table14678[[#This Row],[Barnch ID]],'[1]Overall Branch Level&gt;20k'!$A$2:$C$986,3,),0)</f>
        <v>0.26939999999999997</v>
      </c>
      <c r="F43" s="201">
        <f>IFERROR(VLOOKUP(Table14678[[#This Row],[Barnch ID]],[2]Balance_split!$A$2:$B$889,2,),0)</f>
        <v>0.30733493036595</v>
      </c>
    </row>
    <row r="44" spans="1:6" x14ac:dyDescent="0.35">
      <c r="A44" s="11">
        <v>43</v>
      </c>
      <c r="B44" s="5" t="s">
        <v>179</v>
      </c>
      <c r="C44" s="5" t="s">
        <v>343</v>
      </c>
      <c r="D44" s="189" t="s">
        <v>382</v>
      </c>
      <c r="E44" s="229">
        <f>IFERROR(VLOOKUP(Table14678[[#This Row],[Barnch ID]],'[1]Overall Branch Level&gt;20k'!$A$2:$C$986,3,),0)</f>
        <v>3.1399999999999997E-2</v>
      </c>
      <c r="F44" s="201">
        <f>IFERROR(VLOOKUP(Table14678[[#This Row],[Barnch ID]],[2]Balance_split!$A$2:$B$889,2,),0)</f>
        <v>0.1570308805292</v>
      </c>
    </row>
    <row r="45" spans="1:6" x14ac:dyDescent="0.35">
      <c r="A45" s="11">
        <v>44</v>
      </c>
      <c r="B45" s="5" t="s">
        <v>316</v>
      </c>
      <c r="C45" s="5" t="s">
        <v>356</v>
      </c>
      <c r="D45" s="189" t="s">
        <v>383</v>
      </c>
      <c r="E45" s="229">
        <f>IFERROR(VLOOKUP(Table14678[[#This Row],[Barnch ID]],'[1]Overall Branch Level&gt;20k'!$A$2:$C$986,3,),0)</f>
        <v>0.14269999999999999</v>
      </c>
      <c r="F45" s="201">
        <f>IFERROR(VLOOKUP(Table14678[[#This Row],[Barnch ID]],[2]Balance_split!$A$2:$B$889,2,),0)</f>
        <v>2.5146003961800001E-2</v>
      </c>
    </row>
    <row r="46" spans="1:6" x14ac:dyDescent="0.35">
      <c r="A46" s="11">
        <v>45</v>
      </c>
      <c r="B46" s="5" t="s">
        <v>312</v>
      </c>
      <c r="C46" s="5" t="s">
        <v>343</v>
      </c>
      <c r="D46" s="189" t="s">
        <v>384</v>
      </c>
      <c r="E46" s="229">
        <f>IFERROR(VLOOKUP(Table14678[[#This Row],[Barnch ID]],'[1]Overall Branch Level&gt;20k'!$A$2:$C$986,3,),0)</f>
        <v>5.1999999999999998E-2</v>
      </c>
      <c r="F46" s="201">
        <f>IFERROR(VLOOKUP(Table14678[[#This Row],[Barnch ID]],[2]Balance_split!$A$2:$B$889,2,),0)</f>
        <v>5.01320545812E-2</v>
      </c>
    </row>
    <row r="47" spans="1:6" x14ac:dyDescent="0.35">
      <c r="A47" s="11">
        <v>46</v>
      </c>
      <c r="B47" s="5" t="s">
        <v>311</v>
      </c>
      <c r="C47" s="5" t="s">
        <v>175</v>
      </c>
      <c r="D47" s="189" t="s">
        <v>385</v>
      </c>
      <c r="E47" s="229">
        <f>IFERROR(VLOOKUP(Table14678[[#This Row],[Barnch ID]],'[1]Overall Branch Level&gt;20k'!$A$2:$C$986,3,),0)</f>
        <v>3.32E-2</v>
      </c>
      <c r="F47" s="201">
        <f>IFERROR(VLOOKUP(Table14678[[#This Row],[Barnch ID]],[2]Balance_split!$A$2:$B$889,2,),0)</f>
        <v>2.4951600697E-2</v>
      </c>
    </row>
    <row r="48" spans="1:6" x14ac:dyDescent="0.35">
      <c r="A48" s="11">
        <v>47</v>
      </c>
      <c r="B48" s="5" t="s">
        <v>311</v>
      </c>
      <c r="C48" s="5" t="s">
        <v>340</v>
      </c>
      <c r="D48" s="189" t="s">
        <v>386</v>
      </c>
      <c r="E48" s="229">
        <f>IFERROR(VLOOKUP(Table14678[[#This Row],[Barnch ID]],'[1]Overall Branch Level&gt;20k'!$A$2:$C$986,3,),0)</f>
        <v>4.6699999999999998E-2</v>
      </c>
      <c r="F48" s="201">
        <f>IFERROR(VLOOKUP(Table14678[[#This Row],[Barnch ID]],[2]Balance_split!$A$2:$B$889,2,),0)</f>
        <v>5.12891238315E-2</v>
      </c>
    </row>
    <row r="49" spans="1:6" x14ac:dyDescent="0.35">
      <c r="A49" s="11">
        <v>48</v>
      </c>
      <c r="B49" s="5" t="s">
        <v>311</v>
      </c>
      <c r="C49" s="5" t="s">
        <v>340</v>
      </c>
      <c r="D49" s="189" t="s">
        <v>387</v>
      </c>
      <c r="E49" s="229">
        <f>IFERROR(VLOOKUP(Table14678[[#This Row],[Barnch ID]],'[1]Overall Branch Level&gt;20k'!$A$2:$C$986,3,),0)</f>
        <v>9.6699999999999994E-2</v>
      </c>
      <c r="F49" s="201">
        <f>IFERROR(VLOOKUP(Table14678[[#This Row],[Barnch ID]],[2]Balance_split!$A$2:$B$889,2,),0)</f>
        <v>1.048514699775E-2</v>
      </c>
    </row>
    <row r="50" spans="1:6" x14ac:dyDescent="0.35">
      <c r="A50" s="11">
        <v>49</v>
      </c>
      <c r="B50" s="5" t="s">
        <v>311</v>
      </c>
      <c r="C50" s="5" t="s">
        <v>356</v>
      </c>
      <c r="D50" s="189" t="s">
        <v>388</v>
      </c>
      <c r="E50" s="229">
        <f>IFERROR(VLOOKUP(Table14678[[#This Row],[Barnch ID]],'[1]Overall Branch Level&gt;20k'!$A$2:$C$986,3,),0)</f>
        <v>2.93E-2</v>
      </c>
      <c r="F50" s="201">
        <f>IFERROR(VLOOKUP(Table14678[[#This Row],[Barnch ID]],[2]Balance_split!$A$2:$B$889,2,),0)</f>
        <v>4.3652216977999999E-3</v>
      </c>
    </row>
    <row r="51" spans="1:6" x14ac:dyDescent="0.35">
      <c r="A51" s="11">
        <v>51</v>
      </c>
      <c r="B51" s="5" t="s">
        <v>222</v>
      </c>
      <c r="C51" s="5" t="s">
        <v>356</v>
      </c>
      <c r="D51" s="189" t="s">
        <v>390</v>
      </c>
      <c r="E51" s="229">
        <f>IFERROR(VLOOKUP(Table14678[[#This Row],[Barnch ID]],'[1]Overall Branch Level&gt;20k'!$A$2:$C$986,3,),0)</f>
        <v>0.50160000000000005</v>
      </c>
      <c r="F51" s="201">
        <f>IFERROR(VLOOKUP(Table14678[[#This Row],[Barnch ID]],[2]Balance_split!$A$2:$B$889,2,),0)</f>
        <v>0.64125054226754996</v>
      </c>
    </row>
    <row r="52" spans="1:6" x14ac:dyDescent="0.35">
      <c r="A52" s="11">
        <v>52</v>
      </c>
      <c r="B52" s="5" t="s">
        <v>188</v>
      </c>
      <c r="C52" s="5" t="s">
        <v>175</v>
      </c>
      <c r="D52" s="189" t="s">
        <v>391</v>
      </c>
      <c r="E52" s="229">
        <f>IFERROR(VLOOKUP(Table14678[[#This Row],[Barnch ID]],'[1]Overall Branch Level&gt;20k'!$A$2:$C$986,3,),0)</f>
        <v>1.0301</v>
      </c>
      <c r="F52" s="201">
        <f>IFERROR(VLOOKUP(Table14678[[#This Row],[Barnch ID]],[2]Balance_split!$A$2:$B$889,2,),0)</f>
        <v>0.97997963369974905</v>
      </c>
    </row>
    <row r="53" spans="1:6" x14ac:dyDescent="0.35">
      <c r="A53" s="11">
        <v>53</v>
      </c>
      <c r="B53" s="5" t="s">
        <v>312</v>
      </c>
      <c r="C53" s="5" t="s">
        <v>340</v>
      </c>
      <c r="D53" s="189" t="s">
        <v>392</v>
      </c>
      <c r="E53" s="229">
        <f>IFERROR(VLOOKUP(Table14678[[#This Row],[Barnch ID]],'[1]Overall Branch Level&gt;20k'!$A$2:$C$986,3,),0)</f>
        <v>0.86580000000000001</v>
      </c>
      <c r="F53" s="201">
        <f>IFERROR(VLOOKUP(Table14678[[#This Row],[Barnch ID]],[2]Balance_split!$A$2:$B$889,2,),0)</f>
        <v>0.58533234958739999</v>
      </c>
    </row>
    <row r="54" spans="1:6" x14ac:dyDescent="0.35">
      <c r="A54" s="11">
        <v>54</v>
      </c>
      <c r="B54" s="5" t="s">
        <v>312</v>
      </c>
      <c r="C54" s="5" t="s">
        <v>340</v>
      </c>
      <c r="D54" s="189" t="s">
        <v>393</v>
      </c>
      <c r="E54" s="229">
        <f>IFERROR(VLOOKUP(Table14678[[#This Row],[Barnch ID]],'[1]Overall Branch Level&gt;20k'!$A$2:$C$986,3,),0)</f>
        <v>1.4686999999999999</v>
      </c>
      <c r="F54" s="201">
        <f>IFERROR(VLOOKUP(Table14678[[#This Row],[Barnch ID]],[2]Balance_split!$A$2:$B$889,2,),0)</f>
        <v>0.4444998323046</v>
      </c>
    </row>
    <row r="55" spans="1:6" x14ac:dyDescent="0.35">
      <c r="A55" s="11">
        <v>55</v>
      </c>
      <c r="B55" s="5" t="s">
        <v>312</v>
      </c>
      <c r="C55" s="5" t="s">
        <v>340</v>
      </c>
      <c r="D55" s="189" t="s">
        <v>394</v>
      </c>
      <c r="E55" s="229">
        <f>IFERROR(VLOOKUP(Table14678[[#This Row],[Barnch ID]],'[1]Overall Branch Level&gt;20k'!$A$2:$C$986,3,),0)</f>
        <v>3.42</v>
      </c>
      <c r="F55" s="201">
        <f>IFERROR(VLOOKUP(Table14678[[#This Row],[Barnch ID]],[2]Balance_split!$A$2:$B$889,2,),0)</f>
        <v>0.98851528133</v>
      </c>
    </row>
    <row r="56" spans="1:6" x14ac:dyDescent="0.35">
      <c r="A56" s="11">
        <v>56</v>
      </c>
      <c r="B56" s="5" t="s">
        <v>312</v>
      </c>
      <c r="C56" s="5" t="s">
        <v>340</v>
      </c>
      <c r="D56" s="189" t="s">
        <v>395</v>
      </c>
      <c r="E56" s="229">
        <f>IFERROR(VLOOKUP(Table14678[[#This Row],[Barnch ID]],'[1]Overall Branch Level&gt;20k'!$A$2:$C$986,3,),0)</f>
        <v>1.8656999999999999</v>
      </c>
      <c r="F56" s="201">
        <f>IFERROR(VLOOKUP(Table14678[[#This Row],[Barnch ID]],[2]Balance_split!$A$2:$B$889,2,),0)</f>
        <v>0.55792781868880004</v>
      </c>
    </row>
    <row r="57" spans="1:6" x14ac:dyDescent="0.35">
      <c r="A57" s="11">
        <v>57</v>
      </c>
      <c r="B57" s="5" t="s">
        <v>312</v>
      </c>
      <c r="C57" s="5" t="s">
        <v>340</v>
      </c>
      <c r="D57" s="189" t="s">
        <v>396</v>
      </c>
      <c r="E57" s="229">
        <f>IFERROR(VLOOKUP(Table14678[[#This Row],[Barnch ID]],'[1]Overall Branch Level&gt;20k'!$A$2:$C$986,3,),0)</f>
        <v>1.4694</v>
      </c>
      <c r="F57" s="201">
        <f>IFERROR(VLOOKUP(Table14678[[#This Row],[Barnch ID]],[2]Balance_split!$A$2:$B$889,2,),0)</f>
        <v>0.55529580154384905</v>
      </c>
    </row>
    <row r="58" spans="1:6" x14ac:dyDescent="0.35">
      <c r="A58" s="11">
        <v>58</v>
      </c>
      <c r="B58" s="5" t="s">
        <v>312</v>
      </c>
      <c r="C58" s="5" t="s">
        <v>340</v>
      </c>
      <c r="D58" s="189" t="s">
        <v>397</v>
      </c>
      <c r="E58" s="229">
        <f>IFERROR(VLOOKUP(Table14678[[#This Row],[Barnch ID]],'[1]Overall Branch Level&gt;20k'!$A$2:$C$986,3,),0)</f>
        <v>2.0196999999999998</v>
      </c>
      <c r="F58" s="201">
        <f>IFERROR(VLOOKUP(Table14678[[#This Row],[Barnch ID]],[2]Balance_split!$A$2:$B$889,2,),0)</f>
        <v>1.0624988119107499</v>
      </c>
    </row>
    <row r="59" spans="1:6" x14ac:dyDescent="0.35">
      <c r="A59" s="11">
        <v>59</v>
      </c>
      <c r="B59" s="5" t="s">
        <v>312</v>
      </c>
      <c r="C59" s="5" t="s">
        <v>340</v>
      </c>
      <c r="D59" s="189" t="s">
        <v>398</v>
      </c>
      <c r="E59" s="229">
        <f>IFERROR(VLOOKUP(Table14678[[#This Row],[Barnch ID]],'[1]Overall Branch Level&gt;20k'!$A$2:$C$986,3,),0)</f>
        <v>2.6806999999999999</v>
      </c>
      <c r="F59" s="201">
        <f>IFERROR(VLOOKUP(Table14678[[#This Row],[Barnch ID]],[2]Balance_split!$A$2:$B$889,2,),0)</f>
        <v>0.96707538693564998</v>
      </c>
    </row>
    <row r="60" spans="1:6" x14ac:dyDescent="0.35">
      <c r="A60" s="11">
        <v>60</v>
      </c>
      <c r="B60" s="5" t="s">
        <v>312</v>
      </c>
      <c r="C60" s="5" t="s">
        <v>340</v>
      </c>
      <c r="D60" s="189" t="s">
        <v>399</v>
      </c>
      <c r="E60" s="229">
        <f>IFERROR(VLOOKUP(Table14678[[#This Row],[Barnch ID]],'[1]Overall Branch Level&gt;20k'!$A$2:$C$986,3,),0)</f>
        <v>1.1214</v>
      </c>
      <c r="F60" s="201">
        <f>IFERROR(VLOOKUP(Table14678[[#This Row],[Barnch ID]],[2]Balance_split!$A$2:$B$889,2,),0)</f>
        <v>1.1128157588672001</v>
      </c>
    </row>
    <row r="61" spans="1:6" x14ac:dyDescent="0.35">
      <c r="A61" s="11">
        <v>61</v>
      </c>
      <c r="B61" s="5" t="s">
        <v>312</v>
      </c>
      <c r="C61" s="5" t="s">
        <v>340</v>
      </c>
      <c r="D61" s="189" t="s">
        <v>400</v>
      </c>
      <c r="E61" s="229">
        <f>IFERROR(VLOOKUP(Table14678[[#This Row],[Barnch ID]],'[1]Overall Branch Level&gt;20k'!$A$2:$C$986,3,),0)</f>
        <v>4.5999999999999999E-3</v>
      </c>
      <c r="F61" s="201">
        <f>IFERROR(VLOOKUP(Table14678[[#This Row],[Barnch ID]],[2]Balance_split!$A$2:$B$889,2,),0)</f>
        <v>1.66932659667295</v>
      </c>
    </row>
    <row r="62" spans="1:6" x14ac:dyDescent="0.35">
      <c r="A62" s="11">
        <v>62</v>
      </c>
      <c r="B62" s="5" t="s">
        <v>312</v>
      </c>
      <c r="C62" s="5" t="s">
        <v>340</v>
      </c>
      <c r="D62" s="189" t="s">
        <v>401</v>
      </c>
      <c r="E62" s="229">
        <f>IFERROR(VLOOKUP(Table14678[[#This Row],[Barnch ID]],'[1]Overall Branch Level&gt;20k'!$A$2:$C$986,3,),0)</f>
        <v>1.9858</v>
      </c>
      <c r="F62" s="201">
        <f>IFERROR(VLOOKUP(Table14678[[#This Row],[Barnch ID]],[2]Balance_split!$A$2:$B$889,2,),0)</f>
        <v>0.70766912744529997</v>
      </c>
    </row>
    <row r="63" spans="1:6" x14ac:dyDescent="0.35">
      <c r="A63" s="11">
        <v>63</v>
      </c>
      <c r="B63" s="5" t="s">
        <v>312</v>
      </c>
      <c r="C63" s="5" t="s">
        <v>340</v>
      </c>
      <c r="D63" s="189" t="s">
        <v>402</v>
      </c>
      <c r="E63" s="229">
        <f>IFERROR(VLOOKUP(Table14678[[#This Row],[Barnch ID]],'[1]Overall Branch Level&gt;20k'!$A$2:$C$986,3,),0)</f>
        <v>1.9964</v>
      </c>
      <c r="F63" s="201">
        <f>IFERROR(VLOOKUP(Table14678[[#This Row],[Barnch ID]],[2]Balance_split!$A$2:$B$889,2,),0)</f>
        <v>0.68939664537915002</v>
      </c>
    </row>
    <row r="64" spans="1:6" x14ac:dyDescent="0.35">
      <c r="A64" s="11">
        <v>64</v>
      </c>
      <c r="B64" s="5" t="s">
        <v>312</v>
      </c>
      <c r="C64" s="5" t="s">
        <v>340</v>
      </c>
      <c r="D64" s="189" t="s">
        <v>403</v>
      </c>
      <c r="E64" s="229">
        <f>IFERROR(VLOOKUP(Table14678[[#This Row],[Barnch ID]],'[1]Overall Branch Level&gt;20k'!$A$2:$C$986,3,),0)</f>
        <v>1.9614</v>
      </c>
      <c r="F64" s="201">
        <f>IFERROR(VLOOKUP(Table14678[[#This Row],[Barnch ID]],[2]Balance_split!$A$2:$B$889,2,),0)</f>
        <v>1.35309458546315</v>
      </c>
    </row>
    <row r="65" spans="1:6" x14ac:dyDescent="0.35">
      <c r="A65" s="11">
        <v>65</v>
      </c>
      <c r="B65" s="5" t="s">
        <v>312</v>
      </c>
      <c r="C65" s="5" t="s">
        <v>340</v>
      </c>
      <c r="D65" s="189" t="s">
        <v>404</v>
      </c>
      <c r="E65" s="229">
        <f>IFERROR(VLOOKUP(Table14678[[#This Row],[Barnch ID]],'[1]Overall Branch Level&gt;20k'!$A$2:$C$986,3,),0)</f>
        <v>1.7831999999999999</v>
      </c>
      <c r="F65" s="201">
        <f>IFERROR(VLOOKUP(Table14678[[#This Row],[Barnch ID]],[2]Balance_split!$A$2:$B$889,2,),0)</f>
        <v>1.46735927093895</v>
      </c>
    </row>
    <row r="66" spans="1:6" x14ac:dyDescent="0.35">
      <c r="A66" s="11">
        <v>66</v>
      </c>
      <c r="B66" s="5" t="s">
        <v>312</v>
      </c>
      <c r="C66" s="5" t="s">
        <v>340</v>
      </c>
      <c r="D66" s="189" t="s">
        <v>405</v>
      </c>
      <c r="E66" s="229">
        <f>IFERROR(VLOOKUP(Table14678[[#This Row],[Barnch ID]],'[1]Overall Branch Level&gt;20k'!$A$2:$C$986,3,),0)</f>
        <v>1.4530000000000001</v>
      </c>
      <c r="F66" s="201">
        <f>IFERROR(VLOOKUP(Table14678[[#This Row],[Barnch ID]],[2]Balance_split!$A$2:$B$889,2,),0)</f>
        <v>0.79660925185374998</v>
      </c>
    </row>
    <row r="67" spans="1:6" x14ac:dyDescent="0.35">
      <c r="A67" s="11">
        <v>67</v>
      </c>
      <c r="B67" s="5" t="s">
        <v>312</v>
      </c>
      <c r="C67" s="5" t="s">
        <v>340</v>
      </c>
      <c r="D67" s="189" t="s">
        <v>406</v>
      </c>
      <c r="E67" s="229">
        <f>IFERROR(VLOOKUP(Table14678[[#This Row],[Barnch ID]],'[1]Overall Branch Level&gt;20k'!$A$2:$C$986,3,),0)</f>
        <v>3.1768999999999998</v>
      </c>
      <c r="F67" s="201">
        <f>IFERROR(VLOOKUP(Table14678[[#This Row],[Barnch ID]],[2]Balance_split!$A$2:$B$889,2,),0)</f>
        <v>1.1363200127273001</v>
      </c>
    </row>
    <row r="68" spans="1:6" x14ac:dyDescent="0.35">
      <c r="A68" s="11">
        <v>68</v>
      </c>
      <c r="B68" s="5" t="s">
        <v>222</v>
      </c>
      <c r="C68" s="5" t="s">
        <v>175</v>
      </c>
      <c r="D68" s="189" t="s">
        <v>407</v>
      </c>
      <c r="E68" s="229">
        <f>IFERROR(VLOOKUP(Table14678[[#This Row],[Barnch ID]],'[1]Overall Branch Level&gt;20k'!$A$2:$C$986,3,),0)</f>
        <v>0.28349999999999997</v>
      </c>
      <c r="F68" s="201">
        <f>IFERROR(VLOOKUP(Table14678[[#This Row],[Barnch ID]],[2]Balance_split!$A$2:$B$889,2,),0)</f>
        <v>0.64414281751794999</v>
      </c>
    </row>
    <row r="69" spans="1:6" x14ac:dyDescent="0.35">
      <c r="A69" s="11">
        <v>69</v>
      </c>
      <c r="B69" s="5" t="s">
        <v>188</v>
      </c>
      <c r="C69" s="5" t="s">
        <v>343</v>
      </c>
      <c r="D69" s="189" t="s">
        <v>408</v>
      </c>
      <c r="E69" s="229">
        <f>IFERROR(VLOOKUP(Table14678[[#This Row],[Barnch ID]],'[1]Overall Branch Level&gt;20k'!$A$2:$C$986,3,),0)</f>
        <v>0.4698</v>
      </c>
      <c r="F69" s="201">
        <f>IFERROR(VLOOKUP(Table14678[[#This Row],[Barnch ID]],[2]Balance_split!$A$2:$B$889,2,),0)</f>
        <v>0.53683946749144995</v>
      </c>
    </row>
    <row r="70" spans="1:6" x14ac:dyDescent="0.35">
      <c r="A70" s="11">
        <v>70</v>
      </c>
      <c r="B70" s="5" t="s">
        <v>184</v>
      </c>
      <c r="C70" s="5" t="s">
        <v>175</v>
      </c>
      <c r="D70" s="189" t="s">
        <v>409</v>
      </c>
      <c r="E70" s="229">
        <f>IFERROR(VLOOKUP(Table14678[[#This Row],[Barnch ID]],'[1]Overall Branch Level&gt;20k'!$A$2:$C$986,3,),0)</f>
        <v>0.1696</v>
      </c>
      <c r="F70" s="201">
        <f>IFERROR(VLOOKUP(Table14678[[#This Row],[Barnch ID]],[2]Balance_split!$A$2:$B$889,2,),0)</f>
        <v>0.2531657289716</v>
      </c>
    </row>
    <row r="71" spans="1:6" x14ac:dyDescent="0.35">
      <c r="A71" s="11">
        <v>71</v>
      </c>
      <c r="B71" s="5" t="s">
        <v>179</v>
      </c>
      <c r="C71" s="5" t="s">
        <v>175</v>
      </c>
      <c r="D71" s="189" t="s">
        <v>180</v>
      </c>
      <c r="E71" s="229">
        <f>IFERROR(VLOOKUP(Table14678[[#This Row],[Barnch ID]],'[1]Overall Branch Level&gt;20k'!$A$2:$C$986,3,),0)</f>
        <v>1.1569</v>
      </c>
      <c r="F71" s="201">
        <f>IFERROR(VLOOKUP(Table14678[[#This Row],[Barnch ID]],[2]Balance_split!$A$2:$B$889,2,),0)</f>
        <v>0.96920372199229898</v>
      </c>
    </row>
    <row r="72" spans="1:6" x14ac:dyDescent="0.35">
      <c r="A72" s="11">
        <v>72</v>
      </c>
      <c r="B72" s="5" t="s">
        <v>188</v>
      </c>
      <c r="C72" s="5" t="s">
        <v>343</v>
      </c>
      <c r="D72" s="189" t="s">
        <v>410</v>
      </c>
      <c r="E72" s="229">
        <f>IFERROR(VLOOKUP(Table14678[[#This Row],[Barnch ID]],'[1]Overall Branch Level&gt;20k'!$A$2:$C$986,3,),0)</f>
        <v>0.3342</v>
      </c>
      <c r="F72" s="201">
        <f>IFERROR(VLOOKUP(Table14678[[#This Row],[Barnch ID]],[2]Balance_split!$A$2:$B$889,2,),0)</f>
        <v>0.4057166417868</v>
      </c>
    </row>
    <row r="73" spans="1:6" x14ac:dyDescent="0.35">
      <c r="A73" s="11">
        <v>73</v>
      </c>
      <c r="B73" s="5" t="s">
        <v>181</v>
      </c>
      <c r="C73" s="5" t="s">
        <v>356</v>
      </c>
      <c r="D73" s="189" t="s">
        <v>411</v>
      </c>
      <c r="E73" s="229">
        <f>IFERROR(VLOOKUP(Table14678[[#This Row],[Barnch ID]],'[1]Overall Branch Level&gt;20k'!$A$2:$C$986,3,),0)</f>
        <v>0.92279999999999995</v>
      </c>
      <c r="F73" s="201">
        <f>IFERROR(VLOOKUP(Table14678[[#This Row],[Barnch ID]],[2]Balance_split!$A$2:$B$889,2,),0)</f>
        <v>0.26591884919865</v>
      </c>
    </row>
    <row r="74" spans="1:6" x14ac:dyDescent="0.35">
      <c r="A74" s="11">
        <v>74</v>
      </c>
      <c r="B74" s="5" t="s">
        <v>222</v>
      </c>
      <c r="C74" s="5" t="s">
        <v>356</v>
      </c>
      <c r="D74" s="189" t="s">
        <v>412</v>
      </c>
      <c r="E74" s="229">
        <f>IFERROR(VLOOKUP(Table14678[[#This Row],[Barnch ID]],'[1]Overall Branch Level&gt;20k'!$A$2:$C$986,3,),0)</f>
        <v>1.0347</v>
      </c>
      <c r="F74" s="201">
        <f>IFERROR(VLOOKUP(Table14678[[#This Row],[Barnch ID]],[2]Balance_split!$A$2:$B$889,2,),0)</f>
        <v>0.59243428472240001</v>
      </c>
    </row>
    <row r="75" spans="1:6" x14ac:dyDescent="0.35">
      <c r="A75" s="11">
        <v>75</v>
      </c>
      <c r="B75" s="5" t="s">
        <v>188</v>
      </c>
      <c r="C75" s="5" t="s">
        <v>356</v>
      </c>
      <c r="D75" s="189" t="s">
        <v>413</v>
      </c>
      <c r="E75" s="229">
        <f>IFERROR(VLOOKUP(Table14678[[#This Row],[Barnch ID]],'[1]Overall Branch Level&gt;20k'!$A$2:$C$986,3,),0)</f>
        <v>1.0227999999999999</v>
      </c>
      <c r="F75" s="201">
        <f>IFERROR(VLOOKUP(Table14678[[#This Row],[Barnch ID]],[2]Balance_split!$A$2:$B$889,2,),0)</f>
        <v>0.67651536562944903</v>
      </c>
    </row>
    <row r="76" spans="1:6" x14ac:dyDescent="0.35">
      <c r="A76" s="11">
        <v>76</v>
      </c>
      <c r="B76" s="5" t="s">
        <v>222</v>
      </c>
      <c r="C76" s="5" t="s">
        <v>356</v>
      </c>
      <c r="D76" s="189" t="s">
        <v>414</v>
      </c>
      <c r="E76" s="229">
        <f>IFERROR(VLOOKUP(Table14678[[#This Row],[Barnch ID]],'[1]Overall Branch Level&gt;20k'!$A$2:$C$986,3,),0)</f>
        <v>0.52329999999999999</v>
      </c>
      <c r="F76" s="201">
        <f>IFERROR(VLOOKUP(Table14678[[#This Row],[Barnch ID]],[2]Balance_split!$A$2:$B$889,2,),0)</f>
        <v>0.63525400273199994</v>
      </c>
    </row>
    <row r="77" spans="1:6" x14ac:dyDescent="0.35">
      <c r="A77" s="11">
        <v>77</v>
      </c>
      <c r="B77" s="5" t="s">
        <v>222</v>
      </c>
      <c r="C77" s="5" t="s">
        <v>356</v>
      </c>
      <c r="D77" s="189" t="s">
        <v>415</v>
      </c>
      <c r="E77" s="229">
        <f>IFERROR(VLOOKUP(Table14678[[#This Row],[Barnch ID]],'[1]Overall Branch Level&gt;20k'!$A$2:$C$986,3,),0)</f>
        <v>2.5999999999999999E-3</v>
      </c>
      <c r="F77" s="201">
        <f>IFERROR(VLOOKUP(Table14678[[#This Row],[Barnch ID]],[2]Balance_split!$A$2:$B$889,2,),0)</f>
        <v>1.61684994516415</v>
      </c>
    </row>
    <row r="78" spans="1:6" x14ac:dyDescent="0.35">
      <c r="A78" s="11">
        <v>78</v>
      </c>
      <c r="B78" s="5" t="s">
        <v>184</v>
      </c>
      <c r="C78" s="5" t="s">
        <v>343</v>
      </c>
      <c r="D78" s="189" t="s">
        <v>416</v>
      </c>
      <c r="E78" s="229">
        <f>IFERROR(VLOOKUP(Table14678[[#This Row],[Barnch ID]],'[1]Overall Branch Level&gt;20k'!$A$2:$C$986,3,),0)</f>
        <v>0.22090000000000001</v>
      </c>
      <c r="F78" s="201">
        <f>IFERROR(VLOOKUP(Table14678[[#This Row],[Barnch ID]],[2]Balance_split!$A$2:$B$889,2,),0)</f>
        <v>0.27969458203850001</v>
      </c>
    </row>
    <row r="79" spans="1:6" x14ac:dyDescent="0.35">
      <c r="A79" s="11">
        <v>79</v>
      </c>
      <c r="B79" s="5" t="s">
        <v>316</v>
      </c>
      <c r="C79" s="5" t="s">
        <v>340</v>
      </c>
      <c r="D79" s="189" t="s">
        <v>417</v>
      </c>
      <c r="E79" s="229">
        <f>IFERROR(VLOOKUP(Table14678[[#This Row],[Barnch ID]],'[1]Overall Branch Level&gt;20k'!$A$2:$C$986,3,),0)</f>
        <v>5.1000000000000004E-3</v>
      </c>
      <c r="F79" s="201">
        <f>IFERROR(VLOOKUP(Table14678[[#This Row],[Barnch ID]],[2]Balance_split!$A$2:$B$889,2,),0)</f>
        <v>0.18716157097715</v>
      </c>
    </row>
    <row r="80" spans="1:6" x14ac:dyDescent="0.35">
      <c r="A80" s="11">
        <v>80</v>
      </c>
      <c r="B80" s="5" t="s">
        <v>174</v>
      </c>
      <c r="C80" s="5" t="s">
        <v>175</v>
      </c>
      <c r="D80" s="189" t="s">
        <v>418</v>
      </c>
      <c r="E80" s="229">
        <f>IFERROR(VLOOKUP(Table14678[[#This Row],[Barnch ID]],'[1]Overall Branch Level&gt;20k'!$A$2:$C$986,3,),0)</f>
        <v>0.47560000000000002</v>
      </c>
      <c r="F80" s="201">
        <f>IFERROR(VLOOKUP(Table14678[[#This Row],[Barnch ID]],[2]Balance_split!$A$2:$B$889,2,),0)</f>
        <v>0.43895692210830001</v>
      </c>
    </row>
    <row r="81" spans="1:6" x14ac:dyDescent="0.35">
      <c r="A81" s="11">
        <v>81</v>
      </c>
      <c r="B81" s="5" t="s">
        <v>316</v>
      </c>
      <c r="C81" s="5" t="s">
        <v>340</v>
      </c>
      <c r="D81" s="189" t="s">
        <v>419</v>
      </c>
      <c r="E81" s="229">
        <f>IFERROR(VLOOKUP(Table14678[[#This Row],[Barnch ID]],'[1]Overall Branch Level&gt;20k'!$A$2:$C$986,3,),0)</f>
        <v>4.6364999999999998</v>
      </c>
      <c r="F81" s="201">
        <f>IFERROR(VLOOKUP(Table14678[[#This Row],[Barnch ID]],[2]Balance_split!$A$2:$B$889,2,),0)</f>
        <v>3.6392856406171501</v>
      </c>
    </row>
    <row r="82" spans="1:6" x14ac:dyDescent="0.35">
      <c r="A82" s="11">
        <v>82</v>
      </c>
      <c r="B82" s="5" t="s">
        <v>174</v>
      </c>
      <c r="C82" s="5" t="s">
        <v>175</v>
      </c>
      <c r="D82" s="189" t="s">
        <v>192</v>
      </c>
      <c r="E82" s="229">
        <f>IFERROR(VLOOKUP(Table14678[[#This Row],[Barnch ID]],'[1]Overall Branch Level&gt;20k'!$A$2:$C$986,3,),0)</f>
        <v>0.74909999999999999</v>
      </c>
      <c r="F82" s="201">
        <f>IFERROR(VLOOKUP(Table14678[[#This Row],[Barnch ID]],[2]Balance_split!$A$2:$B$889,2,),0)</f>
        <v>0.3749328415657</v>
      </c>
    </row>
    <row r="83" spans="1:6" x14ac:dyDescent="0.35">
      <c r="A83" s="11">
        <v>83</v>
      </c>
      <c r="B83" s="5" t="s">
        <v>312</v>
      </c>
      <c r="C83" s="5" t="s">
        <v>340</v>
      </c>
      <c r="D83" s="189" t="s">
        <v>420</v>
      </c>
      <c r="E83" s="229">
        <f>IFERROR(VLOOKUP(Table14678[[#This Row],[Barnch ID]],'[1]Overall Branch Level&gt;20k'!$A$2:$C$986,3,),0)</f>
        <v>0.82010000000000005</v>
      </c>
      <c r="F83" s="201">
        <f>IFERROR(VLOOKUP(Table14678[[#This Row],[Barnch ID]],[2]Balance_split!$A$2:$B$889,2,),0)</f>
        <v>0.70112885914055001</v>
      </c>
    </row>
    <row r="84" spans="1:6" x14ac:dyDescent="0.35">
      <c r="A84" s="11">
        <v>84</v>
      </c>
      <c r="B84" s="5" t="s">
        <v>312</v>
      </c>
      <c r="C84" s="5" t="s">
        <v>340</v>
      </c>
      <c r="D84" s="189" t="s">
        <v>421</v>
      </c>
      <c r="E84" s="229">
        <f>IFERROR(VLOOKUP(Table14678[[#This Row],[Barnch ID]],'[1]Overall Branch Level&gt;20k'!$A$2:$C$986,3,),0)</f>
        <v>2.9580000000000002</v>
      </c>
      <c r="F84" s="201">
        <f>IFERROR(VLOOKUP(Table14678[[#This Row],[Barnch ID]],[2]Balance_split!$A$2:$B$889,2,),0)</f>
        <v>0.91512988490399905</v>
      </c>
    </row>
    <row r="85" spans="1:6" x14ac:dyDescent="0.35">
      <c r="A85" s="11">
        <v>85</v>
      </c>
      <c r="B85" s="5" t="s">
        <v>316</v>
      </c>
      <c r="C85" s="5" t="s">
        <v>340</v>
      </c>
      <c r="D85" s="189" t="s">
        <v>422</v>
      </c>
      <c r="E85" s="229">
        <f>IFERROR(VLOOKUP(Table14678[[#This Row],[Barnch ID]],'[1]Overall Branch Level&gt;20k'!$A$2:$C$986,3,),0)</f>
        <v>1.4032</v>
      </c>
      <c r="F85" s="201">
        <f>IFERROR(VLOOKUP(Table14678[[#This Row],[Barnch ID]],[2]Balance_split!$A$2:$B$889,2,),0)</f>
        <v>0.50850262125909995</v>
      </c>
    </row>
    <row r="86" spans="1:6" x14ac:dyDescent="0.35">
      <c r="A86" s="11">
        <v>86</v>
      </c>
      <c r="B86" s="5" t="s">
        <v>316</v>
      </c>
      <c r="C86" s="5" t="s">
        <v>340</v>
      </c>
      <c r="D86" s="189" t="s">
        <v>423</v>
      </c>
      <c r="E86" s="229">
        <f>IFERROR(VLOOKUP(Table14678[[#This Row],[Barnch ID]],'[1]Overall Branch Level&gt;20k'!$A$2:$C$986,3,),0)</f>
        <v>2.0331999999999999</v>
      </c>
      <c r="F86" s="201">
        <f>IFERROR(VLOOKUP(Table14678[[#This Row],[Barnch ID]],[2]Balance_split!$A$2:$B$889,2,),0)</f>
        <v>1.2353577171188499</v>
      </c>
    </row>
    <row r="87" spans="1:6" x14ac:dyDescent="0.35">
      <c r="A87" s="11">
        <v>87</v>
      </c>
      <c r="B87" s="5" t="s">
        <v>174</v>
      </c>
      <c r="C87" s="5" t="s">
        <v>175</v>
      </c>
      <c r="D87" s="189" t="s">
        <v>183</v>
      </c>
      <c r="E87" s="229">
        <f>IFERROR(VLOOKUP(Table14678[[#This Row],[Barnch ID]],'[1]Overall Branch Level&gt;20k'!$A$2:$C$986,3,),0)</f>
        <v>0.87219999999999998</v>
      </c>
      <c r="F87" s="201">
        <f>IFERROR(VLOOKUP(Table14678[[#This Row],[Barnch ID]],[2]Balance_split!$A$2:$B$889,2,),0)</f>
        <v>0.61910073754545003</v>
      </c>
    </row>
    <row r="88" spans="1:6" x14ac:dyDescent="0.35">
      <c r="A88" s="11">
        <v>88</v>
      </c>
      <c r="B88" s="5" t="s">
        <v>184</v>
      </c>
      <c r="C88" s="5" t="s">
        <v>343</v>
      </c>
      <c r="D88" s="189" t="s">
        <v>424</v>
      </c>
      <c r="E88" s="229">
        <f>IFERROR(VLOOKUP(Table14678[[#This Row],[Barnch ID]],'[1]Overall Branch Level&gt;20k'!$A$2:$C$986,3,),0)</f>
        <v>0.1283</v>
      </c>
      <c r="F88" s="201">
        <f>IFERROR(VLOOKUP(Table14678[[#This Row],[Barnch ID]],[2]Balance_split!$A$2:$B$889,2,),0)</f>
        <v>0.36385688299594998</v>
      </c>
    </row>
    <row r="89" spans="1:6" x14ac:dyDescent="0.35">
      <c r="A89" s="11">
        <v>89</v>
      </c>
      <c r="B89" s="5" t="s">
        <v>312</v>
      </c>
      <c r="C89" s="5" t="s">
        <v>340</v>
      </c>
      <c r="D89" s="189" t="s">
        <v>425</v>
      </c>
      <c r="E89" s="229">
        <f>IFERROR(VLOOKUP(Table14678[[#This Row],[Barnch ID]],'[1]Overall Branch Level&gt;20k'!$A$2:$C$986,3,),0)</f>
        <v>1.8090999999999999</v>
      </c>
      <c r="F89" s="201">
        <f>IFERROR(VLOOKUP(Table14678[[#This Row],[Barnch ID]],[2]Balance_split!$A$2:$B$889,2,),0)</f>
        <v>0.40898963655729997</v>
      </c>
    </row>
    <row r="90" spans="1:6" x14ac:dyDescent="0.35">
      <c r="A90" s="11">
        <v>90</v>
      </c>
      <c r="B90" s="5" t="s">
        <v>312</v>
      </c>
      <c r="C90" s="5" t="s">
        <v>340</v>
      </c>
      <c r="D90" s="189" t="s">
        <v>426</v>
      </c>
      <c r="E90" s="229">
        <f>IFERROR(VLOOKUP(Table14678[[#This Row],[Barnch ID]],'[1]Overall Branch Level&gt;20k'!$A$2:$C$986,3,),0)</f>
        <v>2.6882999999999999</v>
      </c>
      <c r="F90" s="201">
        <f>IFERROR(VLOOKUP(Table14678[[#This Row],[Barnch ID]],[2]Balance_split!$A$2:$B$889,2,),0)</f>
        <v>1.0518485883211</v>
      </c>
    </row>
    <row r="91" spans="1:6" x14ac:dyDescent="0.35">
      <c r="A91" s="11">
        <v>91</v>
      </c>
      <c r="B91" s="5" t="s">
        <v>316</v>
      </c>
      <c r="C91" s="5" t="s">
        <v>340</v>
      </c>
      <c r="D91" s="189" t="s">
        <v>427</v>
      </c>
      <c r="E91" s="229">
        <f>IFERROR(VLOOKUP(Table14678[[#This Row],[Barnch ID]],'[1]Overall Branch Level&gt;20k'!$A$2:$C$986,3,),0)</f>
        <v>6.4000000000000003E-3</v>
      </c>
      <c r="F91" s="201">
        <f>IFERROR(VLOOKUP(Table14678[[#This Row],[Barnch ID]],[2]Balance_split!$A$2:$B$889,2,),0)</f>
        <v>2.2496758017961</v>
      </c>
    </row>
    <row r="92" spans="1:6" x14ac:dyDescent="0.35">
      <c r="A92" s="11">
        <v>92</v>
      </c>
      <c r="B92" s="5" t="s">
        <v>314</v>
      </c>
      <c r="C92" s="5" t="s">
        <v>343</v>
      </c>
      <c r="D92" s="189" t="s">
        <v>428</v>
      </c>
      <c r="E92" s="229">
        <f>IFERROR(VLOOKUP(Table14678[[#This Row],[Barnch ID]],'[1]Overall Branch Level&gt;20k'!$A$2:$C$986,3,),0)</f>
        <v>0.20030000000000001</v>
      </c>
      <c r="F92" s="201">
        <f>IFERROR(VLOOKUP(Table14678[[#This Row],[Barnch ID]],[2]Balance_split!$A$2:$B$889,2,),0)</f>
        <v>0.20031759669245</v>
      </c>
    </row>
    <row r="93" spans="1:6" x14ac:dyDescent="0.35">
      <c r="A93" s="11">
        <v>93</v>
      </c>
      <c r="B93" s="5" t="s">
        <v>316</v>
      </c>
      <c r="C93" s="5" t="s">
        <v>340</v>
      </c>
      <c r="D93" s="189" t="s">
        <v>429</v>
      </c>
      <c r="E93" s="229">
        <f>IFERROR(VLOOKUP(Table14678[[#This Row],[Barnch ID]],'[1]Overall Branch Level&gt;20k'!$A$2:$C$986,3,),0)</f>
        <v>1.5522</v>
      </c>
      <c r="F93" s="201">
        <f>IFERROR(VLOOKUP(Table14678[[#This Row],[Barnch ID]],[2]Balance_split!$A$2:$B$889,2,),0)</f>
        <v>0.68048380403789999</v>
      </c>
    </row>
    <row r="94" spans="1:6" x14ac:dyDescent="0.35">
      <c r="A94" s="11">
        <v>94</v>
      </c>
      <c r="B94" s="5" t="s">
        <v>312</v>
      </c>
      <c r="C94" s="5" t="s">
        <v>340</v>
      </c>
      <c r="D94" s="189" t="s">
        <v>430</v>
      </c>
      <c r="E94" s="229">
        <f>IFERROR(VLOOKUP(Table14678[[#This Row],[Barnch ID]],'[1]Overall Branch Level&gt;20k'!$A$2:$C$986,3,),0)</f>
        <v>2.7770999999999999</v>
      </c>
      <c r="F94" s="201">
        <f>IFERROR(VLOOKUP(Table14678[[#This Row],[Barnch ID]],[2]Balance_split!$A$2:$B$889,2,),0)</f>
        <v>1.2928973578798499</v>
      </c>
    </row>
    <row r="95" spans="1:6" x14ac:dyDescent="0.35">
      <c r="A95" s="11">
        <v>95</v>
      </c>
      <c r="B95" s="5" t="s">
        <v>181</v>
      </c>
      <c r="C95" s="5" t="s">
        <v>356</v>
      </c>
      <c r="D95" s="189" t="s">
        <v>431</v>
      </c>
      <c r="E95" s="229">
        <f>IFERROR(VLOOKUP(Table14678[[#This Row],[Barnch ID]],'[1]Overall Branch Level&gt;20k'!$A$2:$C$986,3,),0)</f>
        <v>0.96819999999999995</v>
      </c>
      <c r="F95" s="201">
        <f>IFERROR(VLOOKUP(Table14678[[#This Row],[Barnch ID]],[2]Balance_split!$A$2:$B$889,2,),0)</f>
        <v>0.67708274806859903</v>
      </c>
    </row>
    <row r="96" spans="1:6" x14ac:dyDescent="0.35">
      <c r="A96" s="11">
        <v>96</v>
      </c>
      <c r="B96" s="5" t="s">
        <v>188</v>
      </c>
      <c r="C96" s="5" t="s">
        <v>343</v>
      </c>
      <c r="D96" s="189" t="s">
        <v>432</v>
      </c>
      <c r="E96" s="229">
        <f>IFERROR(VLOOKUP(Table14678[[#This Row],[Barnch ID]],'[1]Overall Branch Level&gt;20k'!$A$2:$C$986,3,),0)</f>
        <v>6.0600000000000001E-2</v>
      </c>
      <c r="F96" s="201">
        <f>IFERROR(VLOOKUP(Table14678[[#This Row],[Barnch ID]],[2]Balance_split!$A$2:$B$889,2,),0)</f>
        <v>0.13382796326025001</v>
      </c>
    </row>
    <row r="97" spans="1:6" x14ac:dyDescent="0.35">
      <c r="A97" s="11">
        <v>97</v>
      </c>
      <c r="B97" s="5" t="s">
        <v>312</v>
      </c>
      <c r="C97" s="5" t="s">
        <v>340</v>
      </c>
      <c r="D97" s="189" t="s">
        <v>433</v>
      </c>
      <c r="E97" s="229">
        <f>IFERROR(VLOOKUP(Table14678[[#This Row],[Barnch ID]],'[1]Overall Branch Level&gt;20k'!$A$2:$C$986,3,),0)</f>
        <v>3.3397000000000001</v>
      </c>
      <c r="F97" s="201">
        <f>IFERROR(VLOOKUP(Table14678[[#This Row],[Barnch ID]],[2]Balance_split!$A$2:$B$889,2,),0)</f>
        <v>1.4548743892837901</v>
      </c>
    </row>
    <row r="98" spans="1:6" x14ac:dyDescent="0.35">
      <c r="A98" s="11">
        <v>98</v>
      </c>
      <c r="B98" s="5" t="s">
        <v>312</v>
      </c>
      <c r="C98" s="5" t="s">
        <v>340</v>
      </c>
      <c r="D98" s="189" t="s">
        <v>434</v>
      </c>
      <c r="E98" s="229">
        <f>IFERROR(VLOOKUP(Table14678[[#This Row],[Barnch ID]],'[1]Overall Branch Level&gt;20k'!$A$2:$C$986,3,),0)</f>
        <v>2.8732000000000002</v>
      </c>
      <c r="F98" s="201">
        <f>IFERROR(VLOOKUP(Table14678[[#This Row],[Barnch ID]],[2]Balance_split!$A$2:$B$889,2,),0)</f>
        <v>1.4749331955404399</v>
      </c>
    </row>
    <row r="99" spans="1:6" x14ac:dyDescent="0.35">
      <c r="A99" s="11">
        <v>99</v>
      </c>
      <c r="B99" s="5" t="s">
        <v>312</v>
      </c>
      <c r="C99" s="5" t="s">
        <v>340</v>
      </c>
      <c r="D99" s="189" t="s">
        <v>435</v>
      </c>
      <c r="E99" s="229">
        <f>IFERROR(VLOOKUP(Table14678[[#This Row],[Barnch ID]],'[1]Overall Branch Level&gt;20k'!$A$2:$C$986,3,),0)</f>
        <v>2.5000000000000001E-3</v>
      </c>
      <c r="F99" s="201">
        <f>IFERROR(VLOOKUP(Table14678[[#This Row],[Barnch ID]],[2]Balance_split!$A$2:$B$889,2,),0)</f>
        <v>1.4629948930921499</v>
      </c>
    </row>
    <row r="100" spans="1:6" x14ac:dyDescent="0.35">
      <c r="A100" s="11">
        <v>101</v>
      </c>
      <c r="B100" s="5" t="s">
        <v>316</v>
      </c>
      <c r="C100" s="5" t="s">
        <v>340</v>
      </c>
      <c r="D100" s="189" t="s">
        <v>437</v>
      </c>
      <c r="E100" s="229">
        <f>IFERROR(VLOOKUP(Table14678[[#This Row],[Barnch ID]],'[1]Overall Branch Level&gt;20k'!$A$2:$C$986,3,),0)</f>
        <v>0.74139999999999995</v>
      </c>
      <c r="F100" s="201">
        <f>IFERROR(VLOOKUP(Table14678[[#This Row],[Barnch ID]],[2]Balance_split!$A$2:$B$889,2,),0)</f>
        <v>5.71515266212499E-2</v>
      </c>
    </row>
    <row r="101" spans="1:6" x14ac:dyDescent="0.35">
      <c r="A101" s="11">
        <v>104</v>
      </c>
      <c r="B101" s="5" t="s">
        <v>312</v>
      </c>
      <c r="C101" s="5" t="s">
        <v>340</v>
      </c>
      <c r="D101" s="189" t="s">
        <v>440</v>
      </c>
      <c r="E101" s="229">
        <f>IFERROR(VLOOKUP(Table14678[[#This Row],[Barnch ID]],'[1]Overall Branch Level&gt;20k'!$A$2:$C$986,3,),0)</f>
        <v>6.4413</v>
      </c>
      <c r="F101" s="201">
        <f>IFERROR(VLOOKUP(Table14678[[#This Row],[Barnch ID]],[2]Balance_split!$A$2:$B$889,2,),0)</f>
        <v>1.1319157528050501</v>
      </c>
    </row>
    <row r="102" spans="1:6" x14ac:dyDescent="0.35">
      <c r="A102" s="11">
        <v>105</v>
      </c>
      <c r="B102" s="5" t="s">
        <v>312</v>
      </c>
      <c r="C102" s="5" t="s">
        <v>340</v>
      </c>
      <c r="D102" s="189" t="s">
        <v>441</v>
      </c>
      <c r="E102" s="229">
        <f>IFERROR(VLOOKUP(Table14678[[#This Row],[Barnch ID]],'[1]Overall Branch Level&gt;20k'!$A$2:$C$986,3,),0)</f>
        <v>2.9491000000000001</v>
      </c>
      <c r="F102" s="201">
        <f>IFERROR(VLOOKUP(Table14678[[#This Row],[Barnch ID]],[2]Balance_split!$A$2:$B$889,2,),0)</f>
        <v>0.76911352787645004</v>
      </c>
    </row>
    <row r="103" spans="1:6" x14ac:dyDescent="0.35">
      <c r="A103" s="11">
        <v>106</v>
      </c>
      <c r="B103" s="5" t="s">
        <v>316</v>
      </c>
      <c r="C103" s="5" t="s">
        <v>356</v>
      </c>
      <c r="D103" s="189" t="s">
        <v>442</v>
      </c>
      <c r="E103" s="229">
        <f>IFERROR(VLOOKUP(Table14678[[#This Row],[Barnch ID]],'[1]Overall Branch Level&gt;20k'!$A$2:$C$986,3,),0)</f>
        <v>2.2023999999999999</v>
      </c>
      <c r="F103" s="201">
        <f>IFERROR(VLOOKUP(Table14678[[#This Row],[Barnch ID]],[2]Balance_split!$A$2:$B$889,2,),0)</f>
        <v>0.57752137028435002</v>
      </c>
    </row>
    <row r="104" spans="1:6" x14ac:dyDescent="0.35">
      <c r="A104" s="11">
        <v>107</v>
      </c>
      <c r="B104" s="5" t="s">
        <v>312</v>
      </c>
      <c r="C104" s="5" t="s">
        <v>340</v>
      </c>
      <c r="D104" s="189" t="s">
        <v>443</v>
      </c>
      <c r="E104" s="229">
        <f>IFERROR(VLOOKUP(Table14678[[#This Row],[Barnch ID]],'[1]Overall Branch Level&gt;20k'!$A$2:$C$986,3,),0)</f>
        <v>2.9302999999999999</v>
      </c>
      <c r="F104" s="201">
        <f>IFERROR(VLOOKUP(Table14678[[#This Row],[Barnch ID]],[2]Balance_split!$A$2:$B$889,2,),0)</f>
        <v>0.69712242588454998</v>
      </c>
    </row>
    <row r="105" spans="1:6" x14ac:dyDescent="0.35">
      <c r="A105" s="11">
        <v>108</v>
      </c>
      <c r="B105" s="5" t="s">
        <v>315</v>
      </c>
      <c r="C105" s="5" t="s">
        <v>356</v>
      </c>
      <c r="D105" s="189" t="s">
        <v>444</v>
      </c>
      <c r="E105" s="229">
        <f>IFERROR(VLOOKUP(Table14678[[#This Row],[Barnch ID]],'[1]Overall Branch Level&gt;20k'!$A$2:$C$986,3,),0)</f>
        <v>0.6804</v>
      </c>
      <c r="F105" s="201">
        <f>IFERROR(VLOOKUP(Table14678[[#This Row],[Barnch ID]],[2]Balance_split!$A$2:$B$889,2,),0)</f>
        <v>0.34926746132775</v>
      </c>
    </row>
    <row r="106" spans="1:6" x14ac:dyDescent="0.35">
      <c r="A106" s="11">
        <v>109</v>
      </c>
      <c r="B106" s="5" t="s">
        <v>312</v>
      </c>
      <c r="C106" s="5" t="s">
        <v>340</v>
      </c>
      <c r="D106" s="189" t="s">
        <v>445</v>
      </c>
      <c r="E106" s="229">
        <f>IFERROR(VLOOKUP(Table14678[[#This Row],[Barnch ID]],'[1]Overall Branch Level&gt;20k'!$A$2:$C$986,3,),0)</f>
        <v>2.5347</v>
      </c>
      <c r="F106" s="201">
        <f>IFERROR(VLOOKUP(Table14678[[#This Row],[Barnch ID]],[2]Balance_split!$A$2:$B$889,2,),0)</f>
        <v>1.1864693675973399</v>
      </c>
    </row>
    <row r="107" spans="1:6" x14ac:dyDescent="0.35">
      <c r="A107" s="11">
        <v>110</v>
      </c>
      <c r="B107" s="5" t="s">
        <v>181</v>
      </c>
      <c r="C107" s="5" t="s">
        <v>356</v>
      </c>
      <c r="D107" s="189" t="s">
        <v>446</v>
      </c>
      <c r="E107" s="229">
        <f>IFERROR(VLOOKUP(Table14678[[#This Row],[Barnch ID]],'[1]Overall Branch Level&gt;20k'!$A$2:$C$986,3,),0)</f>
        <v>0.4985</v>
      </c>
      <c r="F107" s="201">
        <f>IFERROR(VLOOKUP(Table14678[[#This Row],[Barnch ID]],[2]Balance_split!$A$2:$B$889,2,),0)</f>
        <v>0.50273465869459999</v>
      </c>
    </row>
    <row r="108" spans="1:6" x14ac:dyDescent="0.35">
      <c r="A108" s="11">
        <v>111</v>
      </c>
      <c r="B108" s="5" t="s">
        <v>312</v>
      </c>
      <c r="C108" s="5" t="s">
        <v>340</v>
      </c>
      <c r="D108" s="189" t="s">
        <v>447</v>
      </c>
      <c r="E108" s="229">
        <f>IFERROR(VLOOKUP(Table14678[[#This Row],[Barnch ID]],'[1]Overall Branch Level&gt;20k'!$A$2:$C$986,3,),0)</f>
        <v>4.4364999999999997</v>
      </c>
      <c r="F108" s="201">
        <f>IFERROR(VLOOKUP(Table14678[[#This Row],[Barnch ID]],[2]Balance_split!$A$2:$B$889,2,),0)</f>
        <v>1.0495617812536</v>
      </c>
    </row>
    <row r="109" spans="1:6" x14ac:dyDescent="0.35">
      <c r="A109" s="11">
        <v>112</v>
      </c>
      <c r="B109" s="5" t="s">
        <v>312</v>
      </c>
      <c r="C109" s="5" t="s">
        <v>340</v>
      </c>
      <c r="D109" s="189" t="s">
        <v>448</v>
      </c>
      <c r="E109" s="229">
        <f>IFERROR(VLOOKUP(Table14678[[#This Row],[Barnch ID]],'[1]Overall Branch Level&gt;20k'!$A$2:$C$986,3,),0)</f>
        <v>2E-3</v>
      </c>
      <c r="F109" s="201">
        <f>IFERROR(VLOOKUP(Table14678[[#This Row],[Barnch ID]],[2]Balance_split!$A$2:$B$889,2,),0)</f>
        <v>0.89679399343644906</v>
      </c>
    </row>
    <row r="110" spans="1:6" x14ac:dyDescent="0.35">
      <c r="A110" s="11">
        <v>113</v>
      </c>
      <c r="B110" s="5" t="s">
        <v>312</v>
      </c>
      <c r="C110" s="5" t="s">
        <v>340</v>
      </c>
      <c r="D110" s="189" t="s">
        <v>449</v>
      </c>
      <c r="E110" s="229">
        <f>IFERROR(VLOOKUP(Table14678[[#This Row],[Barnch ID]],'[1]Overall Branch Level&gt;20k'!$A$2:$C$986,3,),0)</f>
        <v>2.4588000000000001</v>
      </c>
      <c r="F110" s="201">
        <f>IFERROR(VLOOKUP(Table14678[[#This Row],[Barnch ID]],[2]Balance_split!$A$2:$B$889,2,),0)</f>
        <v>1.4591193312428501</v>
      </c>
    </row>
    <row r="111" spans="1:6" x14ac:dyDescent="0.35">
      <c r="A111" s="11">
        <v>114</v>
      </c>
      <c r="B111" s="5" t="s">
        <v>312</v>
      </c>
      <c r="C111" s="5" t="s">
        <v>340</v>
      </c>
      <c r="D111" s="189" t="s">
        <v>450</v>
      </c>
      <c r="E111" s="229">
        <f>IFERROR(VLOOKUP(Table14678[[#This Row],[Barnch ID]],'[1]Overall Branch Level&gt;20k'!$A$2:$C$986,3,),0)</f>
        <v>4.8999999999999998E-3</v>
      </c>
      <c r="F111" s="201">
        <f>IFERROR(VLOOKUP(Table14678[[#This Row],[Barnch ID]],[2]Balance_split!$A$2:$B$889,2,),0)</f>
        <v>0.35045327102230001</v>
      </c>
    </row>
    <row r="112" spans="1:6" x14ac:dyDescent="0.35">
      <c r="A112" s="11">
        <v>115</v>
      </c>
      <c r="B112" s="5" t="s">
        <v>312</v>
      </c>
      <c r="C112" s="5" t="s">
        <v>340</v>
      </c>
      <c r="D112" s="189" t="s">
        <v>451</v>
      </c>
      <c r="E112" s="229">
        <f>IFERROR(VLOOKUP(Table14678[[#This Row],[Barnch ID]],'[1]Overall Branch Level&gt;20k'!$A$2:$C$986,3,),0)</f>
        <v>1.5518000000000001</v>
      </c>
      <c r="F112" s="201">
        <f>IFERROR(VLOOKUP(Table14678[[#This Row],[Barnch ID]],[2]Balance_split!$A$2:$B$889,2,),0)</f>
        <v>0.70818594155674996</v>
      </c>
    </row>
    <row r="113" spans="1:6" x14ac:dyDescent="0.35">
      <c r="A113" s="11">
        <v>116</v>
      </c>
      <c r="B113" s="5" t="s">
        <v>181</v>
      </c>
      <c r="C113" s="5" t="s">
        <v>356</v>
      </c>
      <c r="D113" s="189" t="s">
        <v>452</v>
      </c>
      <c r="E113" s="229">
        <f>IFERROR(VLOOKUP(Table14678[[#This Row],[Barnch ID]],'[1]Overall Branch Level&gt;20k'!$A$2:$C$986,3,),0)</f>
        <v>0.43980000000000002</v>
      </c>
      <c r="F113" s="201">
        <f>IFERROR(VLOOKUP(Table14678[[#This Row],[Barnch ID]],[2]Balance_split!$A$2:$B$889,2,),0)</f>
        <v>0.33579536561649997</v>
      </c>
    </row>
    <row r="114" spans="1:6" x14ac:dyDescent="0.35">
      <c r="A114" s="11">
        <v>117</v>
      </c>
      <c r="B114" s="5" t="s">
        <v>312</v>
      </c>
      <c r="C114" s="5" t="s">
        <v>340</v>
      </c>
      <c r="D114" s="189" t="s">
        <v>453</v>
      </c>
      <c r="E114" s="229">
        <f>IFERROR(VLOOKUP(Table14678[[#This Row],[Barnch ID]],'[1]Overall Branch Level&gt;20k'!$A$2:$C$986,3,),0)</f>
        <v>3.9527000000000001</v>
      </c>
      <c r="F114" s="201">
        <f>IFERROR(VLOOKUP(Table14678[[#This Row],[Barnch ID]],[2]Balance_split!$A$2:$B$889,2,),0)</f>
        <v>3.3000648870395</v>
      </c>
    </row>
    <row r="115" spans="1:6" x14ac:dyDescent="0.35">
      <c r="A115" s="11">
        <v>118</v>
      </c>
      <c r="B115" s="5" t="s">
        <v>312</v>
      </c>
      <c r="C115" s="5" t="s">
        <v>340</v>
      </c>
      <c r="D115" s="189" t="s">
        <v>454</v>
      </c>
      <c r="E115" s="229">
        <f>IFERROR(VLOOKUP(Table14678[[#This Row],[Barnch ID]],'[1]Overall Branch Level&gt;20k'!$A$2:$C$986,3,),0)</f>
        <v>1.5476000000000001</v>
      </c>
      <c r="F115" s="201">
        <f>IFERROR(VLOOKUP(Table14678[[#This Row],[Barnch ID]],[2]Balance_split!$A$2:$B$889,2,),0)</f>
        <v>7.9508142864199993E-2</v>
      </c>
    </row>
    <row r="116" spans="1:6" x14ac:dyDescent="0.35">
      <c r="A116" s="11">
        <v>120</v>
      </c>
      <c r="B116" s="5" t="s">
        <v>312</v>
      </c>
      <c r="C116" s="5" t="s">
        <v>340</v>
      </c>
      <c r="D116" s="189" t="s">
        <v>456</v>
      </c>
      <c r="E116" s="229">
        <f>IFERROR(VLOOKUP(Table14678[[#This Row],[Barnch ID]],'[1]Overall Branch Level&gt;20k'!$A$2:$C$986,3,),0)</f>
        <v>2.0581999999999998</v>
      </c>
      <c r="F116" s="201">
        <f>IFERROR(VLOOKUP(Table14678[[#This Row],[Barnch ID]],[2]Balance_split!$A$2:$B$889,2,),0)</f>
        <v>1.0797263976871501</v>
      </c>
    </row>
    <row r="117" spans="1:6" x14ac:dyDescent="0.35">
      <c r="A117" s="11">
        <v>121</v>
      </c>
      <c r="B117" s="5" t="s">
        <v>312</v>
      </c>
      <c r="C117" s="5" t="s">
        <v>340</v>
      </c>
      <c r="D117" s="189" t="s">
        <v>457</v>
      </c>
      <c r="E117" s="229">
        <f>IFERROR(VLOOKUP(Table14678[[#This Row],[Barnch ID]],'[1]Overall Branch Level&gt;20k'!$A$2:$C$986,3,),0)</f>
        <v>1.5844</v>
      </c>
      <c r="F117" s="201">
        <f>IFERROR(VLOOKUP(Table14678[[#This Row],[Barnch ID]],[2]Balance_split!$A$2:$B$889,2,),0)</f>
        <v>0.88420774355299903</v>
      </c>
    </row>
    <row r="118" spans="1:6" x14ac:dyDescent="0.35">
      <c r="A118" s="11">
        <v>123</v>
      </c>
      <c r="B118" s="5" t="s">
        <v>312</v>
      </c>
      <c r="C118" s="5" t="s">
        <v>340</v>
      </c>
      <c r="D118" s="189" t="s">
        <v>459</v>
      </c>
      <c r="E118" s="229">
        <f>IFERROR(VLOOKUP(Table14678[[#This Row],[Barnch ID]],'[1]Overall Branch Level&gt;20k'!$A$2:$C$986,3,),0)</f>
        <v>1.7384999999999999</v>
      </c>
      <c r="F118" s="201">
        <f>IFERROR(VLOOKUP(Table14678[[#This Row],[Barnch ID]],[2]Balance_split!$A$2:$B$889,2,),0)</f>
        <v>1.0827199834076</v>
      </c>
    </row>
    <row r="119" spans="1:6" x14ac:dyDescent="0.35">
      <c r="A119" s="11">
        <v>124</v>
      </c>
      <c r="B119" s="5" t="s">
        <v>312</v>
      </c>
      <c r="C119" s="5" t="s">
        <v>340</v>
      </c>
      <c r="D119" s="189" t="s">
        <v>460</v>
      </c>
      <c r="E119" s="229">
        <f>IFERROR(VLOOKUP(Table14678[[#This Row],[Barnch ID]],'[1]Overall Branch Level&gt;20k'!$A$2:$C$986,3,),0)</f>
        <v>0.01</v>
      </c>
      <c r="F119" s="201">
        <f>IFERROR(VLOOKUP(Table14678[[#This Row],[Barnch ID]],[2]Balance_split!$A$2:$B$889,2,),0)</f>
        <v>1.7146648833606</v>
      </c>
    </row>
    <row r="120" spans="1:6" x14ac:dyDescent="0.35">
      <c r="A120" s="11">
        <v>125</v>
      </c>
      <c r="B120" s="5" t="s">
        <v>312</v>
      </c>
      <c r="C120" s="5" t="s">
        <v>340</v>
      </c>
      <c r="D120" s="189" t="s">
        <v>461</v>
      </c>
      <c r="E120" s="229">
        <f>IFERROR(VLOOKUP(Table14678[[#This Row],[Barnch ID]],'[1]Overall Branch Level&gt;20k'!$A$2:$C$986,3,),0)</f>
        <v>2.2000000000000001E-3</v>
      </c>
      <c r="F120" s="201">
        <f>IFERROR(VLOOKUP(Table14678[[#This Row],[Barnch ID]],[2]Balance_split!$A$2:$B$889,2,),0)</f>
        <v>0.1655028304293</v>
      </c>
    </row>
    <row r="121" spans="1:6" x14ac:dyDescent="0.35">
      <c r="A121" s="11">
        <v>126</v>
      </c>
      <c r="B121" s="5" t="s">
        <v>312</v>
      </c>
      <c r="C121" s="5" t="s">
        <v>340</v>
      </c>
      <c r="D121" s="189" t="s">
        <v>462</v>
      </c>
      <c r="E121" s="229">
        <f>IFERROR(VLOOKUP(Table14678[[#This Row],[Barnch ID]],'[1]Overall Branch Level&gt;20k'!$A$2:$C$986,3,),0)</f>
        <v>2.7035</v>
      </c>
      <c r="F121" s="201">
        <f>IFERROR(VLOOKUP(Table14678[[#This Row],[Barnch ID]],[2]Balance_split!$A$2:$B$889,2,),0)</f>
        <v>0.82542748179390002</v>
      </c>
    </row>
    <row r="122" spans="1:6" x14ac:dyDescent="0.35">
      <c r="A122" s="11">
        <v>127</v>
      </c>
      <c r="B122" s="5" t="s">
        <v>311</v>
      </c>
      <c r="C122" s="5" t="s">
        <v>340</v>
      </c>
      <c r="D122" s="189" t="s">
        <v>463</v>
      </c>
      <c r="E122" s="229">
        <f>IFERROR(VLOOKUP(Table14678[[#This Row],[Barnch ID]],'[1]Overall Branch Level&gt;20k'!$A$2:$C$986,3,),0)</f>
        <v>0.2077</v>
      </c>
      <c r="F122" s="201">
        <f>IFERROR(VLOOKUP(Table14678[[#This Row],[Barnch ID]],[2]Balance_split!$A$2:$B$889,2,),0)</f>
        <v>0.17687569965915001</v>
      </c>
    </row>
    <row r="123" spans="1:6" x14ac:dyDescent="0.35">
      <c r="A123" s="11">
        <v>128</v>
      </c>
      <c r="B123" s="5" t="s">
        <v>312</v>
      </c>
      <c r="C123" s="5" t="s">
        <v>340</v>
      </c>
      <c r="D123" s="189" t="s">
        <v>464</v>
      </c>
      <c r="E123" s="229">
        <f>IFERROR(VLOOKUP(Table14678[[#This Row],[Barnch ID]],'[1]Overall Branch Level&gt;20k'!$A$2:$C$986,3,),0)</f>
        <v>3.5000000000000001E-3</v>
      </c>
      <c r="F123" s="201">
        <f>IFERROR(VLOOKUP(Table14678[[#This Row],[Barnch ID]],[2]Balance_split!$A$2:$B$889,2,),0)</f>
        <v>0.92213326826609998</v>
      </c>
    </row>
    <row r="124" spans="1:6" x14ac:dyDescent="0.35">
      <c r="A124" s="11">
        <v>129</v>
      </c>
      <c r="B124" s="5" t="s">
        <v>315</v>
      </c>
      <c r="C124" s="5" t="s">
        <v>356</v>
      </c>
      <c r="D124" s="189" t="s">
        <v>465</v>
      </c>
      <c r="E124" s="229">
        <f>IFERROR(VLOOKUP(Table14678[[#This Row],[Barnch ID]],'[1]Overall Branch Level&gt;20k'!$A$2:$C$986,3,),0)</f>
        <v>0.38790000000000002</v>
      </c>
      <c r="F124" s="201">
        <f>IFERROR(VLOOKUP(Table14678[[#This Row],[Barnch ID]],[2]Balance_split!$A$2:$B$889,2,),0)</f>
        <v>0.21833499512755</v>
      </c>
    </row>
    <row r="125" spans="1:6" x14ac:dyDescent="0.35">
      <c r="A125" s="11">
        <v>130</v>
      </c>
      <c r="B125" s="5" t="s">
        <v>312</v>
      </c>
      <c r="C125" s="5" t="s">
        <v>340</v>
      </c>
      <c r="D125" s="189" t="s">
        <v>466</v>
      </c>
      <c r="E125" s="229">
        <f>IFERROR(VLOOKUP(Table14678[[#This Row],[Barnch ID]],'[1]Overall Branch Level&gt;20k'!$A$2:$C$986,3,),0)</f>
        <v>6.1999999999999998E-3</v>
      </c>
      <c r="F125" s="201">
        <f>IFERROR(VLOOKUP(Table14678[[#This Row],[Barnch ID]],[2]Balance_split!$A$2:$B$889,2,),0)</f>
        <v>0.46079110545835</v>
      </c>
    </row>
    <row r="126" spans="1:6" x14ac:dyDescent="0.35">
      <c r="A126" s="11">
        <v>131</v>
      </c>
      <c r="B126" s="5" t="s">
        <v>184</v>
      </c>
      <c r="C126" s="5" t="s">
        <v>343</v>
      </c>
      <c r="D126" s="189" t="s">
        <v>467</v>
      </c>
      <c r="E126" s="229">
        <f>IFERROR(VLOOKUP(Table14678[[#This Row],[Barnch ID]],'[1]Overall Branch Level&gt;20k'!$A$2:$C$986,3,),0)</f>
        <v>0.1492</v>
      </c>
      <c r="F126" s="201">
        <f>IFERROR(VLOOKUP(Table14678[[#This Row],[Barnch ID]],[2]Balance_split!$A$2:$B$889,2,),0)</f>
        <v>0.2713634889623</v>
      </c>
    </row>
    <row r="127" spans="1:6" x14ac:dyDescent="0.35">
      <c r="A127" s="11">
        <v>132</v>
      </c>
      <c r="B127" s="5" t="s">
        <v>184</v>
      </c>
      <c r="C127" s="5" t="s">
        <v>343</v>
      </c>
      <c r="D127" s="189" t="s">
        <v>468</v>
      </c>
      <c r="E127" s="229">
        <f>IFERROR(VLOOKUP(Table14678[[#This Row],[Barnch ID]],'[1]Overall Branch Level&gt;20k'!$A$2:$C$986,3,),0)</f>
        <v>0.2036</v>
      </c>
      <c r="F127" s="201">
        <f>IFERROR(VLOOKUP(Table14678[[#This Row],[Barnch ID]],[2]Balance_split!$A$2:$B$889,2,),0)</f>
        <v>0.12545748306400001</v>
      </c>
    </row>
    <row r="128" spans="1:6" x14ac:dyDescent="0.35">
      <c r="A128" s="11">
        <v>133</v>
      </c>
      <c r="B128" s="5" t="s">
        <v>188</v>
      </c>
      <c r="C128" s="5" t="s">
        <v>356</v>
      </c>
      <c r="D128" s="189" t="s">
        <v>469</v>
      </c>
      <c r="E128" s="229">
        <f>IFERROR(VLOOKUP(Table14678[[#This Row],[Barnch ID]],'[1]Overall Branch Level&gt;20k'!$A$2:$C$986,3,),0)</f>
        <v>1.4135</v>
      </c>
      <c r="F128" s="201">
        <f>IFERROR(VLOOKUP(Table14678[[#This Row],[Barnch ID]],[2]Balance_split!$A$2:$B$889,2,),0)</f>
        <v>1.0167821977196001</v>
      </c>
    </row>
    <row r="129" spans="1:6" x14ac:dyDescent="0.35">
      <c r="A129" s="11">
        <v>134</v>
      </c>
      <c r="B129" s="5" t="s">
        <v>184</v>
      </c>
      <c r="C129" s="5" t="s">
        <v>343</v>
      </c>
      <c r="D129" s="189" t="s">
        <v>470</v>
      </c>
      <c r="E129" s="229">
        <f>IFERROR(VLOOKUP(Table14678[[#This Row],[Barnch ID]],'[1]Overall Branch Level&gt;20k'!$A$2:$C$986,3,),0)</f>
        <v>0.31459999999999999</v>
      </c>
      <c r="F129" s="201">
        <f>IFERROR(VLOOKUP(Table14678[[#This Row],[Barnch ID]],[2]Balance_split!$A$2:$B$889,2,),0)</f>
        <v>0.10694133732915</v>
      </c>
    </row>
    <row r="130" spans="1:6" x14ac:dyDescent="0.35">
      <c r="A130" s="11">
        <v>135</v>
      </c>
      <c r="B130" s="5" t="s">
        <v>222</v>
      </c>
      <c r="C130" s="5" t="s">
        <v>175</v>
      </c>
      <c r="D130" s="189" t="s">
        <v>471</v>
      </c>
      <c r="E130" s="229">
        <f>IFERROR(VLOOKUP(Table14678[[#This Row],[Barnch ID]],'[1]Overall Branch Level&gt;20k'!$A$2:$C$986,3,),0)</f>
        <v>4.58E-2</v>
      </c>
      <c r="F130" s="201">
        <f>IFERROR(VLOOKUP(Table14678[[#This Row],[Barnch ID]],[2]Balance_split!$A$2:$B$889,2,),0)</f>
        <v>0.56853885969999995</v>
      </c>
    </row>
    <row r="131" spans="1:6" x14ac:dyDescent="0.35">
      <c r="A131" s="11">
        <v>136</v>
      </c>
      <c r="B131" s="5" t="s">
        <v>190</v>
      </c>
      <c r="C131" s="5" t="s">
        <v>356</v>
      </c>
      <c r="D131" s="189" t="s">
        <v>472</v>
      </c>
      <c r="E131" s="229">
        <f>IFERROR(VLOOKUP(Table14678[[#This Row],[Barnch ID]],'[1]Overall Branch Level&gt;20k'!$A$2:$C$986,3,),0)</f>
        <v>1.2941</v>
      </c>
      <c r="F131" s="201">
        <f>IFERROR(VLOOKUP(Table14678[[#This Row],[Barnch ID]],[2]Balance_split!$A$2:$B$889,2,),0)</f>
        <v>0.85727024278644903</v>
      </c>
    </row>
    <row r="132" spans="1:6" x14ac:dyDescent="0.35">
      <c r="A132" s="11">
        <v>137</v>
      </c>
      <c r="B132" s="5" t="s">
        <v>174</v>
      </c>
      <c r="C132" s="5" t="s">
        <v>175</v>
      </c>
      <c r="D132" s="189" t="s">
        <v>176</v>
      </c>
      <c r="E132" s="229">
        <f>IFERROR(VLOOKUP(Table14678[[#This Row],[Barnch ID]],'[1]Overall Branch Level&gt;20k'!$A$2:$C$986,3,),0)</f>
        <v>0.72240000000000004</v>
      </c>
      <c r="F132" s="201">
        <f>IFERROR(VLOOKUP(Table14678[[#This Row],[Barnch ID]],[2]Balance_split!$A$2:$B$889,2,),0)</f>
        <v>0.55033435982864998</v>
      </c>
    </row>
    <row r="133" spans="1:6" x14ac:dyDescent="0.35">
      <c r="A133" s="11">
        <v>138</v>
      </c>
      <c r="B133" s="5" t="s">
        <v>184</v>
      </c>
      <c r="C133" s="5" t="s">
        <v>343</v>
      </c>
      <c r="D133" s="189" t="s">
        <v>473</v>
      </c>
      <c r="E133" s="229">
        <f>IFERROR(VLOOKUP(Table14678[[#This Row],[Barnch ID]],'[1]Overall Branch Level&gt;20k'!$A$2:$C$986,3,),0)</f>
        <v>0.43369999999999997</v>
      </c>
      <c r="F133" s="201">
        <f>IFERROR(VLOOKUP(Table14678[[#This Row],[Barnch ID]],[2]Balance_split!$A$2:$B$889,2,),0)</f>
        <v>0.33957822442879998</v>
      </c>
    </row>
    <row r="134" spans="1:6" x14ac:dyDescent="0.35">
      <c r="A134" s="11">
        <v>139</v>
      </c>
      <c r="B134" s="5" t="s">
        <v>213</v>
      </c>
      <c r="C134" s="5" t="s">
        <v>340</v>
      </c>
      <c r="D134" s="189" t="s">
        <v>474</v>
      </c>
      <c r="E134" s="229">
        <f>IFERROR(VLOOKUP(Table14678[[#This Row],[Barnch ID]],'[1]Overall Branch Level&gt;20k'!$A$2:$C$986,3,),0)</f>
        <v>0.39739999999999998</v>
      </c>
      <c r="F134" s="201">
        <f>IFERROR(VLOOKUP(Table14678[[#This Row],[Barnch ID]],[2]Balance_split!$A$2:$B$889,2,),0)</f>
        <v>0.20172265996704999</v>
      </c>
    </row>
    <row r="135" spans="1:6" x14ac:dyDescent="0.35">
      <c r="A135" s="11">
        <v>140</v>
      </c>
      <c r="B135" s="5" t="s">
        <v>174</v>
      </c>
      <c r="C135" s="5" t="s">
        <v>175</v>
      </c>
      <c r="D135" s="189" t="s">
        <v>475</v>
      </c>
      <c r="E135" s="229">
        <f>IFERROR(VLOOKUP(Table14678[[#This Row],[Barnch ID]],'[1]Overall Branch Level&gt;20k'!$A$2:$C$986,3,),0)</f>
        <v>1.2316</v>
      </c>
      <c r="F135" s="201">
        <f>IFERROR(VLOOKUP(Table14678[[#This Row],[Barnch ID]],[2]Balance_split!$A$2:$B$889,2,),0)</f>
        <v>0.75567021890654995</v>
      </c>
    </row>
    <row r="136" spans="1:6" x14ac:dyDescent="0.35">
      <c r="A136" s="11">
        <v>141</v>
      </c>
      <c r="B136" s="5" t="s">
        <v>179</v>
      </c>
      <c r="C136" s="5" t="s">
        <v>356</v>
      </c>
      <c r="D136" s="189" t="s">
        <v>476</v>
      </c>
      <c r="E136" s="229">
        <f>IFERROR(VLOOKUP(Table14678[[#This Row],[Barnch ID]],'[1]Overall Branch Level&gt;20k'!$A$2:$C$986,3,),0)</f>
        <v>0.2387</v>
      </c>
      <c r="F136" s="201">
        <f>IFERROR(VLOOKUP(Table14678[[#This Row],[Barnch ID]],[2]Balance_split!$A$2:$B$889,2,),0)</f>
        <v>0.29789735753765001</v>
      </c>
    </row>
    <row r="137" spans="1:6" x14ac:dyDescent="0.35">
      <c r="A137" s="11">
        <v>142</v>
      </c>
      <c r="B137" s="5" t="s">
        <v>190</v>
      </c>
      <c r="C137" s="5" t="s">
        <v>175</v>
      </c>
      <c r="D137" s="189" t="s">
        <v>477</v>
      </c>
      <c r="E137" s="229">
        <f>IFERROR(VLOOKUP(Table14678[[#This Row],[Barnch ID]],'[1]Overall Branch Level&gt;20k'!$A$2:$C$986,3,),0)</f>
        <v>1.1013999999999999</v>
      </c>
      <c r="F137" s="201">
        <f>IFERROR(VLOOKUP(Table14678[[#This Row],[Barnch ID]],[2]Balance_split!$A$2:$B$889,2,),0)</f>
        <v>1.2342996529215999</v>
      </c>
    </row>
    <row r="138" spans="1:6" x14ac:dyDescent="0.35">
      <c r="A138" s="11">
        <v>143</v>
      </c>
      <c r="B138" s="5" t="s">
        <v>190</v>
      </c>
      <c r="C138" s="5" t="s">
        <v>175</v>
      </c>
      <c r="D138" s="189" t="s">
        <v>478</v>
      </c>
      <c r="E138" s="229">
        <f>IFERROR(VLOOKUP(Table14678[[#This Row],[Barnch ID]],'[1]Overall Branch Level&gt;20k'!$A$2:$C$986,3,),0)</f>
        <v>2.8159999999999998</v>
      </c>
      <c r="F138" s="201">
        <f>IFERROR(VLOOKUP(Table14678[[#This Row],[Barnch ID]],[2]Balance_split!$A$2:$B$889,2,),0)</f>
        <v>1.1004071897927501</v>
      </c>
    </row>
    <row r="139" spans="1:6" x14ac:dyDescent="0.35">
      <c r="A139" s="11">
        <v>144</v>
      </c>
      <c r="B139" s="5" t="s">
        <v>179</v>
      </c>
      <c r="C139" s="5" t="s">
        <v>175</v>
      </c>
      <c r="D139" s="189" t="s">
        <v>479</v>
      </c>
      <c r="E139" s="229">
        <f>IFERROR(VLOOKUP(Table14678[[#This Row],[Barnch ID]],'[1]Overall Branch Level&gt;20k'!$A$2:$C$986,3,),0)</f>
        <v>0.29470000000000002</v>
      </c>
      <c r="F139" s="201">
        <f>IFERROR(VLOOKUP(Table14678[[#This Row],[Barnch ID]],[2]Balance_split!$A$2:$B$889,2,),0)</f>
        <v>2.2716538136554498</v>
      </c>
    </row>
    <row r="140" spans="1:6" x14ac:dyDescent="0.35">
      <c r="A140" s="11">
        <v>145</v>
      </c>
      <c r="B140" s="5" t="s">
        <v>188</v>
      </c>
      <c r="C140" s="5" t="s">
        <v>343</v>
      </c>
      <c r="D140" s="189" t="s">
        <v>480</v>
      </c>
      <c r="E140" s="229">
        <f>IFERROR(VLOOKUP(Table14678[[#This Row],[Barnch ID]],'[1]Overall Branch Level&gt;20k'!$A$2:$C$986,3,),0)</f>
        <v>0.50900000000000001</v>
      </c>
      <c r="F140" s="201">
        <f>IFERROR(VLOOKUP(Table14678[[#This Row],[Barnch ID]],[2]Balance_split!$A$2:$B$889,2,),0)</f>
        <v>0.17709776544369901</v>
      </c>
    </row>
    <row r="141" spans="1:6" x14ac:dyDescent="0.35">
      <c r="A141" s="11">
        <v>146</v>
      </c>
      <c r="B141" s="5" t="s">
        <v>313</v>
      </c>
      <c r="C141" s="5" t="s">
        <v>356</v>
      </c>
      <c r="D141" s="189" t="s">
        <v>481</v>
      </c>
      <c r="E141" s="229">
        <f>IFERROR(VLOOKUP(Table14678[[#This Row],[Barnch ID]],'[1]Overall Branch Level&gt;20k'!$A$2:$C$986,3,),0)</f>
        <v>0.94450000000000001</v>
      </c>
      <c r="F141" s="201">
        <f>IFERROR(VLOOKUP(Table14678[[#This Row],[Barnch ID]],[2]Balance_split!$A$2:$B$889,2,),0)</f>
        <v>0.88026422114475</v>
      </c>
    </row>
    <row r="142" spans="1:6" x14ac:dyDescent="0.35">
      <c r="A142" s="11">
        <v>147</v>
      </c>
      <c r="B142" s="5" t="s">
        <v>315</v>
      </c>
      <c r="C142" s="5" t="s">
        <v>340</v>
      </c>
      <c r="D142" s="189" t="s">
        <v>482</v>
      </c>
      <c r="E142" s="229">
        <f>IFERROR(VLOOKUP(Table14678[[#This Row],[Barnch ID]],'[1]Overall Branch Level&gt;20k'!$A$2:$C$986,3,),0)</f>
        <v>1.1028</v>
      </c>
      <c r="F142" s="201">
        <f>IFERROR(VLOOKUP(Table14678[[#This Row],[Barnch ID]],[2]Balance_split!$A$2:$B$889,2,),0)</f>
        <v>0.18408969689995</v>
      </c>
    </row>
    <row r="143" spans="1:6" x14ac:dyDescent="0.35">
      <c r="A143" s="11">
        <v>148</v>
      </c>
      <c r="B143" s="5" t="s">
        <v>213</v>
      </c>
      <c r="C143" s="5" t="s">
        <v>340</v>
      </c>
      <c r="D143" s="189" t="s">
        <v>483</v>
      </c>
      <c r="E143" s="229">
        <f>IFERROR(VLOOKUP(Table14678[[#This Row],[Barnch ID]],'[1]Overall Branch Level&gt;20k'!$A$2:$C$986,3,),0)</f>
        <v>0.94010000000000005</v>
      </c>
      <c r="F143" s="201">
        <f>IFERROR(VLOOKUP(Table14678[[#This Row],[Barnch ID]],[2]Balance_split!$A$2:$B$889,2,),0)</f>
        <v>0.70501563795964906</v>
      </c>
    </row>
    <row r="144" spans="1:6" x14ac:dyDescent="0.35">
      <c r="A144" s="11">
        <v>149</v>
      </c>
      <c r="B144" s="5" t="s">
        <v>184</v>
      </c>
      <c r="C144" s="5" t="s">
        <v>175</v>
      </c>
      <c r="D144" s="189" t="s">
        <v>484</v>
      </c>
      <c r="E144" s="229">
        <f>IFERROR(VLOOKUP(Table14678[[#This Row],[Barnch ID]],'[1]Overall Branch Level&gt;20k'!$A$2:$C$986,3,),0)</f>
        <v>1.9416</v>
      </c>
      <c r="F144" s="201">
        <f>IFERROR(VLOOKUP(Table14678[[#This Row],[Barnch ID]],[2]Balance_split!$A$2:$B$889,2,),0)</f>
        <v>0.73555615426794996</v>
      </c>
    </row>
    <row r="145" spans="1:6" x14ac:dyDescent="0.35">
      <c r="A145" s="11">
        <v>150</v>
      </c>
      <c r="B145" s="5" t="s">
        <v>213</v>
      </c>
      <c r="C145" s="5" t="s">
        <v>340</v>
      </c>
      <c r="D145" s="189" t="s">
        <v>485</v>
      </c>
      <c r="E145" s="229">
        <f>IFERROR(VLOOKUP(Table14678[[#This Row],[Barnch ID]],'[1]Overall Branch Level&gt;20k'!$A$2:$C$986,3,),0)</f>
        <v>1.8844000000000001</v>
      </c>
      <c r="F145" s="201">
        <f>IFERROR(VLOOKUP(Table14678[[#This Row],[Barnch ID]],[2]Balance_split!$A$2:$B$889,2,),0)</f>
        <v>0.21069315166254901</v>
      </c>
    </row>
    <row r="146" spans="1:6" x14ac:dyDescent="0.35">
      <c r="A146" s="11">
        <v>151</v>
      </c>
      <c r="B146" s="5" t="s">
        <v>314</v>
      </c>
      <c r="C146" s="5" t="s">
        <v>356</v>
      </c>
      <c r="D146" s="189" t="s">
        <v>486</v>
      </c>
      <c r="E146" s="229">
        <f>IFERROR(VLOOKUP(Table14678[[#This Row],[Barnch ID]],'[1]Overall Branch Level&gt;20k'!$A$2:$C$986,3,),0)</f>
        <v>0.51480000000000004</v>
      </c>
      <c r="F146" s="201">
        <f>IFERROR(VLOOKUP(Table14678[[#This Row],[Barnch ID]],[2]Balance_split!$A$2:$B$889,2,),0)</f>
        <v>0.46447857582419999</v>
      </c>
    </row>
    <row r="147" spans="1:6" x14ac:dyDescent="0.35">
      <c r="A147" s="11">
        <v>152</v>
      </c>
      <c r="B147" s="5" t="s">
        <v>213</v>
      </c>
      <c r="C147" s="5" t="s">
        <v>175</v>
      </c>
      <c r="D147" s="189" t="s">
        <v>214</v>
      </c>
      <c r="E147" s="229">
        <f>IFERROR(VLOOKUP(Table14678[[#This Row],[Barnch ID]],'[1]Overall Branch Level&gt;20k'!$A$2:$C$986,3,),0)</f>
        <v>0.4667</v>
      </c>
      <c r="F147" s="201">
        <f>IFERROR(VLOOKUP(Table14678[[#This Row],[Barnch ID]],[2]Balance_split!$A$2:$B$889,2,),0)</f>
        <v>0.46578040090950001</v>
      </c>
    </row>
    <row r="148" spans="1:6" x14ac:dyDescent="0.35">
      <c r="A148" s="11">
        <v>153</v>
      </c>
      <c r="B148" s="5" t="s">
        <v>213</v>
      </c>
      <c r="C148" s="5" t="s">
        <v>340</v>
      </c>
      <c r="D148" s="189" t="s">
        <v>487</v>
      </c>
      <c r="E148" s="229">
        <f>IFERROR(VLOOKUP(Table14678[[#This Row],[Barnch ID]],'[1]Overall Branch Level&gt;20k'!$A$2:$C$986,3,),0)</f>
        <v>0.27360000000000001</v>
      </c>
      <c r="F148" s="201">
        <f>IFERROR(VLOOKUP(Table14678[[#This Row],[Barnch ID]],[2]Balance_split!$A$2:$B$889,2,),0)</f>
        <v>0.79274573591464903</v>
      </c>
    </row>
    <row r="149" spans="1:6" x14ac:dyDescent="0.35">
      <c r="A149" s="11">
        <v>154</v>
      </c>
      <c r="B149" s="5" t="s">
        <v>213</v>
      </c>
      <c r="C149" s="5" t="s">
        <v>175</v>
      </c>
      <c r="D149" s="189" t="s">
        <v>488</v>
      </c>
      <c r="E149" s="229">
        <f>IFERROR(VLOOKUP(Table14678[[#This Row],[Barnch ID]],'[1]Overall Branch Level&gt;20k'!$A$2:$C$986,3,),0)</f>
        <v>0.1741</v>
      </c>
      <c r="F149" s="201">
        <f>IFERROR(VLOOKUP(Table14678[[#This Row],[Barnch ID]],[2]Balance_split!$A$2:$B$889,2,),0)</f>
        <v>0.14182541135819901</v>
      </c>
    </row>
    <row r="150" spans="1:6" x14ac:dyDescent="0.35">
      <c r="A150" s="11">
        <v>156</v>
      </c>
      <c r="B150" s="5" t="s">
        <v>213</v>
      </c>
      <c r="C150" s="5" t="s">
        <v>340</v>
      </c>
      <c r="D150" s="189" t="s">
        <v>490</v>
      </c>
      <c r="E150" s="229">
        <f>IFERROR(VLOOKUP(Table14678[[#This Row],[Barnch ID]],'[1]Overall Branch Level&gt;20k'!$A$2:$C$986,3,),0)</f>
        <v>1.2779</v>
      </c>
      <c r="F150" s="201">
        <f>IFERROR(VLOOKUP(Table14678[[#This Row],[Barnch ID]],[2]Balance_split!$A$2:$B$889,2,),0)</f>
        <v>0.54292138395955003</v>
      </c>
    </row>
    <row r="151" spans="1:6" x14ac:dyDescent="0.35">
      <c r="A151" s="11">
        <v>157</v>
      </c>
      <c r="B151" s="5" t="s">
        <v>213</v>
      </c>
      <c r="C151" s="5" t="s">
        <v>340</v>
      </c>
      <c r="D151" s="189" t="s">
        <v>491</v>
      </c>
      <c r="E151" s="229">
        <f>IFERROR(VLOOKUP(Table14678[[#This Row],[Barnch ID]],'[1]Overall Branch Level&gt;20k'!$A$2:$C$986,3,),0)</f>
        <v>0.7903</v>
      </c>
      <c r="F151" s="201">
        <f>IFERROR(VLOOKUP(Table14678[[#This Row],[Barnch ID]],[2]Balance_split!$A$2:$B$889,2,),0)</f>
        <v>0.35652101260164998</v>
      </c>
    </row>
    <row r="152" spans="1:6" x14ac:dyDescent="0.35">
      <c r="A152" s="11">
        <v>158</v>
      </c>
      <c r="B152" s="5" t="s">
        <v>213</v>
      </c>
      <c r="C152" s="5" t="s">
        <v>340</v>
      </c>
      <c r="D152" s="189" t="s">
        <v>492</v>
      </c>
      <c r="E152" s="229">
        <f>IFERROR(VLOOKUP(Table14678[[#This Row],[Barnch ID]],'[1]Overall Branch Level&gt;20k'!$A$2:$C$986,3,),0)</f>
        <v>0.93189999999999995</v>
      </c>
      <c r="F152" s="201">
        <f>IFERROR(VLOOKUP(Table14678[[#This Row],[Barnch ID]],[2]Balance_split!$A$2:$B$889,2,),0)</f>
        <v>0.29431274560080001</v>
      </c>
    </row>
    <row r="153" spans="1:6" x14ac:dyDescent="0.35">
      <c r="A153" s="11">
        <v>159</v>
      </c>
      <c r="B153" s="5" t="s">
        <v>213</v>
      </c>
      <c r="C153" s="5" t="s">
        <v>340</v>
      </c>
      <c r="D153" s="189" t="s">
        <v>493</v>
      </c>
      <c r="E153" s="229">
        <f>IFERROR(VLOOKUP(Table14678[[#This Row],[Barnch ID]],'[1]Overall Branch Level&gt;20k'!$A$2:$C$986,3,),0)</f>
        <v>0.83350000000000002</v>
      </c>
      <c r="F153" s="201">
        <f>IFERROR(VLOOKUP(Table14678[[#This Row],[Barnch ID]],[2]Balance_split!$A$2:$B$889,2,),0)</f>
        <v>0.18850776427070001</v>
      </c>
    </row>
    <row r="154" spans="1:6" x14ac:dyDescent="0.35">
      <c r="A154" s="11">
        <v>160</v>
      </c>
      <c r="B154" s="5" t="s">
        <v>315</v>
      </c>
      <c r="C154" s="5" t="s">
        <v>356</v>
      </c>
      <c r="D154" s="189" t="s">
        <v>494</v>
      </c>
      <c r="E154" s="229">
        <f>IFERROR(VLOOKUP(Table14678[[#This Row],[Barnch ID]],'[1]Overall Branch Level&gt;20k'!$A$2:$C$986,3,),0)</f>
        <v>0.35899999999999999</v>
      </c>
      <c r="F154" s="201">
        <f>IFERROR(VLOOKUP(Table14678[[#This Row],[Barnch ID]],[2]Balance_split!$A$2:$B$889,2,),0)</f>
        <v>0.12681658134309901</v>
      </c>
    </row>
    <row r="155" spans="1:6" x14ac:dyDescent="0.35">
      <c r="A155" s="11">
        <v>161</v>
      </c>
      <c r="B155" s="5" t="s">
        <v>213</v>
      </c>
      <c r="C155" s="5" t="s">
        <v>340</v>
      </c>
      <c r="D155" s="189" t="s">
        <v>495</v>
      </c>
      <c r="E155" s="229">
        <f>IFERROR(VLOOKUP(Table14678[[#This Row],[Barnch ID]],'[1]Overall Branch Level&gt;20k'!$A$2:$C$986,3,),0)</f>
        <v>5.8999999999999999E-3</v>
      </c>
      <c r="F155" s="201">
        <f>IFERROR(VLOOKUP(Table14678[[#This Row],[Barnch ID]],[2]Balance_split!$A$2:$B$889,2,),0)</f>
        <v>0.32251770415765002</v>
      </c>
    </row>
    <row r="156" spans="1:6" x14ac:dyDescent="0.35">
      <c r="A156" s="11">
        <v>162</v>
      </c>
      <c r="B156" s="5" t="s">
        <v>213</v>
      </c>
      <c r="C156" s="5" t="s">
        <v>340</v>
      </c>
      <c r="D156" s="189" t="s">
        <v>496</v>
      </c>
      <c r="E156" s="229">
        <f>IFERROR(VLOOKUP(Table14678[[#This Row],[Barnch ID]],'[1]Overall Branch Level&gt;20k'!$A$2:$C$986,3,),0)</f>
        <v>0.43259999999999998</v>
      </c>
      <c r="F156" s="201">
        <f>IFERROR(VLOOKUP(Table14678[[#This Row],[Barnch ID]],[2]Balance_split!$A$2:$B$889,2,),0)</f>
        <v>0.34989666972869998</v>
      </c>
    </row>
    <row r="157" spans="1:6" x14ac:dyDescent="0.35">
      <c r="A157" s="11">
        <v>163</v>
      </c>
      <c r="B157" s="5" t="s">
        <v>213</v>
      </c>
      <c r="C157" s="5" t="s">
        <v>340</v>
      </c>
      <c r="D157" s="189" t="s">
        <v>497</v>
      </c>
      <c r="E157" s="229">
        <f>IFERROR(VLOOKUP(Table14678[[#This Row],[Barnch ID]],'[1]Overall Branch Level&gt;20k'!$A$2:$C$986,3,),0)</f>
        <v>0.38690000000000002</v>
      </c>
      <c r="F157" s="201">
        <f>IFERROR(VLOOKUP(Table14678[[#This Row],[Barnch ID]],[2]Balance_split!$A$2:$B$889,2,),0)</f>
        <v>0.43723966005675002</v>
      </c>
    </row>
    <row r="158" spans="1:6" x14ac:dyDescent="0.35">
      <c r="A158" s="11">
        <v>164</v>
      </c>
      <c r="B158" s="5" t="s">
        <v>190</v>
      </c>
      <c r="C158" s="5" t="s">
        <v>175</v>
      </c>
      <c r="D158" s="189" t="s">
        <v>217</v>
      </c>
      <c r="E158" s="229">
        <f>IFERROR(VLOOKUP(Table14678[[#This Row],[Barnch ID]],'[1]Overall Branch Level&gt;20k'!$A$2:$C$986,3,),0)</f>
        <v>0.77849999999999997</v>
      </c>
      <c r="F158" s="201">
        <f>IFERROR(VLOOKUP(Table14678[[#This Row],[Barnch ID]],[2]Balance_split!$A$2:$B$889,2,),0)</f>
        <v>0.42947858982725001</v>
      </c>
    </row>
    <row r="159" spans="1:6" x14ac:dyDescent="0.35">
      <c r="A159" s="11">
        <v>165</v>
      </c>
      <c r="B159" s="5" t="s">
        <v>181</v>
      </c>
      <c r="C159" s="5" t="s">
        <v>343</v>
      </c>
      <c r="D159" s="189" t="s">
        <v>498</v>
      </c>
      <c r="E159" s="229">
        <f>IFERROR(VLOOKUP(Table14678[[#This Row],[Barnch ID]],'[1]Overall Branch Level&gt;20k'!$A$2:$C$986,3,),0)</f>
        <v>2.9700000000000001E-2</v>
      </c>
      <c r="F159" s="201">
        <f>IFERROR(VLOOKUP(Table14678[[#This Row],[Barnch ID]],[2]Balance_split!$A$2:$B$889,2,),0)</f>
        <v>0.10444329529495</v>
      </c>
    </row>
    <row r="160" spans="1:6" x14ac:dyDescent="0.35">
      <c r="A160" s="11">
        <v>166</v>
      </c>
      <c r="B160" s="5" t="s">
        <v>213</v>
      </c>
      <c r="C160" s="5" t="s">
        <v>340</v>
      </c>
      <c r="D160" s="189" t="s">
        <v>499</v>
      </c>
      <c r="E160" s="229">
        <f>IFERROR(VLOOKUP(Table14678[[#This Row],[Barnch ID]],'[1]Overall Branch Level&gt;20k'!$A$2:$C$986,3,),0)</f>
        <v>0.39300000000000002</v>
      </c>
      <c r="F160" s="201">
        <f>IFERROR(VLOOKUP(Table14678[[#This Row],[Barnch ID]],[2]Balance_split!$A$2:$B$889,2,),0)</f>
        <v>0.19658377416695</v>
      </c>
    </row>
    <row r="161" spans="1:6" x14ac:dyDescent="0.35">
      <c r="A161" s="11">
        <v>167</v>
      </c>
      <c r="B161" s="5" t="s">
        <v>190</v>
      </c>
      <c r="C161" s="5" t="s">
        <v>175</v>
      </c>
      <c r="D161" s="189" t="s">
        <v>228</v>
      </c>
      <c r="E161" s="229">
        <f>IFERROR(VLOOKUP(Table14678[[#This Row],[Barnch ID]],'[1]Overall Branch Level&gt;20k'!$A$2:$C$986,3,),0)</f>
        <v>0.53339999999999999</v>
      </c>
      <c r="F161" s="201">
        <f>IFERROR(VLOOKUP(Table14678[[#This Row],[Barnch ID]],[2]Balance_split!$A$2:$B$889,2,),0)</f>
        <v>0.34565102958119998</v>
      </c>
    </row>
    <row r="162" spans="1:6" x14ac:dyDescent="0.35">
      <c r="A162" s="11">
        <v>168</v>
      </c>
      <c r="B162" s="5" t="s">
        <v>174</v>
      </c>
      <c r="C162" s="5" t="s">
        <v>343</v>
      </c>
      <c r="D162" s="189" t="s">
        <v>500</v>
      </c>
      <c r="E162" s="229">
        <f>IFERROR(VLOOKUP(Table14678[[#This Row],[Barnch ID]],'[1]Overall Branch Level&gt;20k'!$A$2:$C$986,3,),0)</f>
        <v>0.47499999999999998</v>
      </c>
      <c r="F162" s="201">
        <f>IFERROR(VLOOKUP(Table14678[[#This Row],[Barnch ID]],[2]Balance_split!$A$2:$B$889,2,),0)</f>
        <v>0.109666292521249</v>
      </c>
    </row>
    <row r="163" spans="1:6" x14ac:dyDescent="0.35">
      <c r="A163" s="11">
        <v>169</v>
      </c>
      <c r="B163" s="5" t="s">
        <v>213</v>
      </c>
      <c r="C163" s="5" t="s">
        <v>340</v>
      </c>
      <c r="D163" s="189" t="s">
        <v>501</v>
      </c>
      <c r="E163" s="229">
        <f>IFERROR(VLOOKUP(Table14678[[#This Row],[Barnch ID]],'[1]Overall Branch Level&gt;20k'!$A$2:$C$986,3,),0)</f>
        <v>0.41639999999999999</v>
      </c>
      <c r="F163" s="201">
        <f>IFERROR(VLOOKUP(Table14678[[#This Row],[Barnch ID]],[2]Balance_split!$A$2:$B$889,2,),0)</f>
        <v>5.72610828091E-2</v>
      </c>
    </row>
    <row r="164" spans="1:6" x14ac:dyDescent="0.35">
      <c r="A164" s="11">
        <v>170</v>
      </c>
      <c r="B164" s="5" t="s">
        <v>213</v>
      </c>
      <c r="C164" s="5" t="s">
        <v>340</v>
      </c>
      <c r="D164" s="189" t="s">
        <v>502</v>
      </c>
      <c r="E164" s="229">
        <f>IFERROR(VLOOKUP(Table14678[[#This Row],[Barnch ID]],'[1]Overall Branch Level&gt;20k'!$A$2:$C$986,3,),0)</f>
        <v>0.48180000000000001</v>
      </c>
      <c r="F164" s="201">
        <f>IFERROR(VLOOKUP(Table14678[[#This Row],[Barnch ID]],[2]Balance_split!$A$2:$B$889,2,),0)</f>
        <v>0.40896430391170002</v>
      </c>
    </row>
    <row r="165" spans="1:6" x14ac:dyDescent="0.35">
      <c r="A165" s="11">
        <v>171</v>
      </c>
      <c r="B165" s="5" t="s">
        <v>188</v>
      </c>
      <c r="C165" s="5" t="s">
        <v>175</v>
      </c>
      <c r="D165" s="189" t="s">
        <v>503</v>
      </c>
      <c r="E165" s="229">
        <f>IFERROR(VLOOKUP(Table14678[[#This Row],[Barnch ID]],'[1]Overall Branch Level&gt;20k'!$A$2:$C$986,3,),0)</f>
        <v>0.56289999999999996</v>
      </c>
      <c r="F165" s="201">
        <f>IFERROR(VLOOKUP(Table14678[[#This Row],[Barnch ID]],[2]Balance_split!$A$2:$B$889,2,),0)</f>
        <v>0.30473558326305</v>
      </c>
    </row>
    <row r="166" spans="1:6" x14ac:dyDescent="0.35">
      <c r="A166" s="11">
        <v>172</v>
      </c>
      <c r="B166" s="5" t="s">
        <v>222</v>
      </c>
      <c r="C166" s="5" t="s">
        <v>175</v>
      </c>
      <c r="D166" s="189" t="s">
        <v>232</v>
      </c>
      <c r="E166" s="229">
        <f>IFERROR(VLOOKUP(Table14678[[#This Row],[Barnch ID]],'[1]Overall Branch Level&gt;20k'!$A$2:$C$986,3,),0)</f>
        <v>0.34289999999999998</v>
      </c>
      <c r="F166" s="201">
        <f>IFERROR(VLOOKUP(Table14678[[#This Row],[Barnch ID]],[2]Balance_split!$A$2:$B$889,2,),0)</f>
        <v>0.25637217615514901</v>
      </c>
    </row>
    <row r="167" spans="1:6" x14ac:dyDescent="0.35">
      <c r="A167" s="11">
        <v>173</v>
      </c>
      <c r="B167" s="5" t="s">
        <v>222</v>
      </c>
      <c r="C167" s="5" t="s">
        <v>343</v>
      </c>
      <c r="D167" s="189" t="s">
        <v>504</v>
      </c>
      <c r="E167" s="229">
        <f>IFERROR(VLOOKUP(Table14678[[#This Row],[Barnch ID]],'[1]Overall Branch Level&gt;20k'!$A$2:$C$986,3,),0)</f>
        <v>1.7000000000000001E-2</v>
      </c>
      <c r="F167" s="201">
        <f>IFERROR(VLOOKUP(Table14678[[#This Row],[Barnch ID]],[2]Balance_split!$A$2:$B$889,2,),0)</f>
        <v>0.11168312045395</v>
      </c>
    </row>
    <row r="168" spans="1:6" x14ac:dyDescent="0.35">
      <c r="A168" s="11">
        <v>176</v>
      </c>
      <c r="B168" s="5" t="s">
        <v>313</v>
      </c>
      <c r="C168" s="5" t="s">
        <v>356</v>
      </c>
      <c r="D168" s="189" t="s">
        <v>507</v>
      </c>
      <c r="E168" s="229">
        <f>IFERROR(VLOOKUP(Table14678[[#This Row],[Barnch ID]],'[1]Overall Branch Level&gt;20k'!$A$2:$C$986,3,),0)</f>
        <v>0.37890000000000001</v>
      </c>
      <c r="F168" s="201">
        <f>IFERROR(VLOOKUP(Table14678[[#This Row],[Barnch ID]],[2]Balance_split!$A$2:$B$889,2,),0)</f>
        <v>4.2719382184800002E-2</v>
      </c>
    </row>
    <row r="169" spans="1:6" x14ac:dyDescent="0.35">
      <c r="A169" s="11">
        <v>177</v>
      </c>
      <c r="B169" s="5" t="s">
        <v>188</v>
      </c>
      <c r="C169" s="5" t="s">
        <v>356</v>
      </c>
      <c r="D169" s="189" t="s">
        <v>508</v>
      </c>
      <c r="E169" s="229">
        <f>IFERROR(VLOOKUP(Table14678[[#This Row],[Barnch ID]],'[1]Overall Branch Level&gt;20k'!$A$2:$C$986,3,),0)</f>
        <v>0.87749999999999995</v>
      </c>
      <c r="F169" s="201">
        <f>IFERROR(VLOOKUP(Table14678[[#This Row],[Barnch ID]],[2]Balance_split!$A$2:$B$889,2,),0)</f>
        <v>0.1168401682671</v>
      </c>
    </row>
    <row r="170" spans="1:6" x14ac:dyDescent="0.35">
      <c r="A170" s="11">
        <v>178</v>
      </c>
      <c r="B170" s="5" t="s">
        <v>174</v>
      </c>
      <c r="C170" s="5" t="s">
        <v>343</v>
      </c>
      <c r="D170" s="189" t="s">
        <v>509</v>
      </c>
      <c r="E170" s="229">
        <f>IFERROR(VLOOKUP(Table14678[[#This Row],[Barnch ID]],'[1]Overall Branch Level&gt;20k'!$A$2:$C$986,3,),0)</f>
        <v>0.1603</v>
      </c>
      <c r="F170" s="201">
        <f>IFERROR(VLOOKUP(Table14678[[#This Row],[Barnch ID]],[2]Balance_split!$A$2:$B$889,2,),0)</f>
        <v>0.12193455664635</v>
      </c>
    </row>
    <row r="171" spans="1:6" x14ac:dyDescent="0.35">
      <c r="A171" s="11">
        <v>179</v>
      </c>
      <c r="B171" s="5" t="s">
        <v>213</v>
      </c>
      <c r="C171" s="5" t="s">
        <v>340</v>
      </c>
      <c r="D171" s="189" t="s">
        <v>510</v>
      </c>
      <c r="E171" s="229">
        <f>IFERROR(VLOOKUP(Table14678[[#This Row],[Barnch ID]],'[1]Overall Branch Level&gt;20k'!$A$2:$C$986,3,),0)</f>
        <v>0.56289999999999996</v>
      </c>
      <c r="F171" s="201">
        <f>IFERROR(VLOOKUP(Table14678[[#This Row],[Barnch ID]],[2]Balance_split!$A$2:$B$889,2,),0)</f>
        <v>0.11420750000125</v>
      </c>
    </row>
    <row r="172" spans="1:6" x14ac:dyDescent="0.35">
      <c r="A172" s="11">
        <v>180</v>
      </c>
      <c r="B172" s="5" t="s">
        <v>184</v>
      </c>
      <c r="C172" s="5" t="s">
        <v>175</v>
      </c>
      <c r="D172" s="189" t="s">
        <v>511</v>
      </c>
      <c r="E172" s="229">
        <f>IFERROR(VLOOKUP(Table14678[[#This Row],[Barnch ID]],'[1]Overall Branch Level&gt;20k'!$A$2:$C$986,3,),0)</f>
        <v>5.4000000000000003E-3</v>
      </c>
      <c r="F172" s="201">
        <f>IFERROR(VLOOKUP(Table14678[[#This Row],[Barnch ID]],[2]Balance_split!$A$2:$B$889,2,),0)</f>
        <v>8.9845955132150004E-2</v>
      </c>
    </row>
    <row r="173" spans="1:6" x14ac:dyDescent="0.35">
      <c r="A173" s="11">
        <v>181</v>
      </c>
      <c r="B173" s="5" t="s">
        <v>174</v>
      </c>
      <c r="C173" s="5" t="s">
        <v>175</v>
      </c>
      <c r="D173" s="189" t="s">
        <v>200</v>
      </c>
      <c r="E173" s="229">
        <f>IFERROR(VLOOKUP(Table14678[[#This Row],[Barnch ID]],'[1]Overall Branch Level&gt;20k'!$A$2:$C$986,3,),0)</f>
        <v>0.308</v>
      </c>
      <c r="F173" s="201">
        <f>IFERROR(VLOOKUP(Table14678[[#This Row],[Barnch ID]],[2]Balance_split!$A$2:$B$889,2,),0)</f>
        <v>0.34125131694529998</v>
      </c>
    </row>
    <row r="174" spans="1:6" x14ac:dyDescent="0.35">
      <c r="A174" s="11">
        <v>182</v>
      </c>
      <c r="B174" s="5" t="s">
        <v>188</v>
      </c>
      <c r="C174" s="5" t="s">
        <v>356</v>
      </c>
      <c r="D174" s="189" t="s">
        <v>512</v>
      </c>
      <c r="E174" s="229">
        <f>IFERROR(VLOOKUP(Table14678[[#This Row],[Barnch ID]],'[1]Overall Branch Level&gt;20k'!$A$2:$C$986,3,),0)</f>
        <v>0.78669999999999995</v>
      </c>
      <c r="F174" s="201">
        <f>IFERROR(VLOOKUP(Table14678[[#This Row],[Barnch ID]],[2]Balance_split!$A$2:$B$889,2,),0)</f>
        <v>0.43279503444945</v>
      </c>
    </row>
    <row r="175" spans="1:6" x14ac:dyDescent="0.35">
      <c r="A175" s="11">
        <v>183</v>
      </c>
      <c r="B175" s="5" t="s">
        <v>181</v>
      </c>
      <c r="C175" s="5" t="s">
        <v>356</v>
      </c>
      <c r="D175" s="189" t="s">
        <v>513</v>
      </c>
      <c r="E175" s="229">
        <f>IFERROR(VLOOKUP(Table14678[[#This Row],[Barnch ID]],'[1]Overall Branch Level&gt;20k'!$A$2:$C$986,3,),0)</f>
        <v>0.64200000000000002</v>
      </c>
      <c r="F175" s="201">
        <f>IFERROR(VLOOKUP(Table14678[[#This Row],[Barnch ID]],[2]Balance_split!$A$2:$B$889,2,),0)</f>
        <v>0.77394898499520004</v>
      </c>
    </row>
    <row r="176" spans="1:6" x14ac:dyDescent="0.35">
      <c r="A176" s="11">
        <v>184</v>
      </c>
      <c r="B176" s="5" t="s">
        <v>184</v>
      </c>
      <c r="C176" s="5" t="s">
        <v>343</v>
      </c>
      <c r="D176" s="189" t="s">
        <v>514</v>
      </c>
      <c r="E176" s="229">
        <f>IFERROR(VLOOKUP(Table14678[[#This Row],[Barnch ID]],'[1]Overall Branch Level&gt;20k'!$A$2:$C$986,3,),0)</f>
        <v>0.13980000000000001</v>
      </c>
      <c r="F176" s="201">
        <f>IFERROR(VLOOKUP(Table14678[[#This Row],[Barnch ID]],[2]Balance_split!$A$2:$B$889,2,),0)</f>
        <v>0.29025233785775001</v>
      </c>
    </row>
    <row r="177" spans="1:6" x14ac:dyDescent="0.35">
      <c r="A177" s="11">
        <v>185</v>
      </c>
      <c r="B177" s="5" t="s">
        <v>179</v>
      </c>
      <c r="C177" s="5" t="s">
        <v>356</v>
      </c>
      <c r="D177" s="189" t="s">
        <v>515</v>
      </c>
      <c r="E177" s="229">
        <f>IFERROR(VLOOKUP(Table14678[[#This Row],[Barnch ID]],'[1]Overall Branch Level&gt;20k'!$A$2:$C$986,3,),0)</f>
        <v>1.7274</v>
      </c>
      <c r="F177" s="201">
        <f>IFERROR(VLOOKUP(Table14678[[#This Row],[Barnch ID]],[2]Balance_split!$A$2:$B$889,2,),0)</f>
        <v>0.66059315303624999</v>
      </c>
    </row>
    <row r="178" spans="1:6" x14ac:dyDescent="0.35">
      <c r="A178" s="11">
        <v>186</v>
      </c>
      <c r="B178" s="5" t="s">
        <v>174</v>
      </c>
      <c r="C178" s="5" t="s">
        <v>343</v>
      </c>
      <c r="D178" s="189" t="s">
        <v>516</v>
      </c>
      <c r="E178" s="229">
        <f>IFERROR(VLOOKUP(Table14678[[#This Row],[Barnch ID]],'[1]Overall Branch Level&gt;20k'!$A$2:$C$986,3,),0)</f>
        <v>0.2263</v>
      </c>
      <c r="F178" s="201">
        <f>IFERROR(VLOOKUP(Table14678[[#This Row],[Barnch ID]],[2]Balance_split!$A$2:$B$889,2,),0)</f>
        <v>0.42551356323610001</v>
      </c>
    </row>
    <row r="179" spans="1:6" x14ac:dyDescent="0.35">
      <c r="A179" s="11">
        <v>187</v>
      </c>
      <c r="B179" s="5" t="s">
        <v>190</v>
      </c>
      <c r="C179" s="5" t="s">
        <v>343</v>
      </c>
      <c r="D179" s="189" t="s">
        <v>517</v>
      </c>
      <c r="E179" s="229">
        <f>IFERROR(VLOOKUP(Table14678[[#This Row],[Barnch ID]],'[1]Overall Branch Level&gt;20k'!$A$2:$C$986,3,),0)</f>
        <v>0.10299999999999999</v>
      </c>
      <c r="F179" s="201">
        <f>IFERROR(VLOOKUP(Table14678[[#This Row],[Barnch ID]],[2]Balance_split!$A$2:$B$889,2,),0)</f>
        <v>0.1482901785163</v>
      </c>
    </row>
    <row r="180" spans="1:6" x14ac:dyDescent="0.35">
      <c r="A180" s="11">
        <v>188</v>
      </c>
      <c r="B180" s="5" t="s">
        <v>222</v>
      </c>
      <c r="C180" s="5" t="s">
        <v>175</v>
      </c>
      <c r="D180" s="189" t="s">
        <v>518</v>
      </c>
      <c r="E180" s="229">
        <f>IFERROR(VLOOKUP(Table14678[[#This Row],[Barnch ID]],'[1]Overall Branch Level&gt;20k'!$A$2:$C$986,3,),0)</f>
        <v>3.1300000000000001E-2</v>
      </c>
      <c r="F180" s="201">
        <f>IFERROR(VLOOKUP(Table14678[[#This Row],[Barnch ID]],[2]Balance_split!$A$2:$B$889,2,),0)</f>
        <v>0.26806210425569998</v>
      </c>
    </row>
    <row r="181" spans="1:6" x14ac:dyDescent="0.35">
      <c r="A181" s="11">
        <v>189</v>
      </c>
      <c r="B181" s="5" t="s">
        <v>313</v>
      </c>
      <c r="C181" s="5" t="s">
        <v>340</v>
      </c>
      <c r="D181" s="189" t="s">
        <v>519</v>
      </c>
      <c r="E181" s="229">
        <f>IFERROR(VLOOKUP(Table14678[[#This Row],[Barnch ID]],'[1]Overall Branch Level&gt;20k'!$A$2:$C$986,3,),0)</f>
        <v>0.45700000000000002</v>
      </c>
      <c r="F181" s="201">
        <f>IFERROR(VLOOKUP(Table14678[[#This Row],[Barnch ID]],[2]Balance_split!$A$2:$B$889,2,),0)</f>
        <v>0.81396826672134903</v>
      </c>
    </row>
    <row r="182" spans="1:6" x14ac:dyDescent="0.35">
      <c r="A182" s="11">
        <v>190</v>
      </c>
      <c r="B182" s="5" t="s">
        <v>188</v>
      </c>
      <c r="C182" s="5" t="s">
        <v>356</v>
      </c>
      <c r="D182" s="189" t="s">
        <v>520</v>
      </c>
      <c r="E182" s="229">
        <f>IFERROR(VLOOKUP(Table14678[[#This Row],[Barnch ID]],'[1]Overall Branch Level&gt;20k'!$A$2:$C$986,3,),0)</f>
        <v>1.1595</v>
      </c>
      <c r="F182" s="201">
        <f>IFERROR(VLOOKUP(Table14678[[#This Row],[Barnch ID]],[2]Balance_split!$A$2:$B$889,2,),0)</f>
        <v>0.84807163336564995</v>
      </c>
    </row>
    <row r="183" spans="1:6" x14ac:dyDescent="0.35">
      <c r="A183" s="11">
        <v>191</v>
      </c>
      <c r="B183" s="5" t="s">
        <v>181</v>
      </c>
      <c r="C183" s="5" t="s">
        <v>356</v>
      </c>
      <c r="D183" s="189" t="s">
        <v>521</v>
      </c>
      <c r="E183" s="229">
        <f>IFERROR(VLOOKUP(Table14678[[#This Row],[Barnch ID]],'[1]Overall Branch Level&gt;20k'!$A$2:$C$986,3,),0)</f>
        <v>0.7742</v>
      </c>
      <c r="F183" s="201">
        <f>IFERROR(VLOOKUP(Table14678[[#This Row],[Barnch ID]],[2]Balance_split!$A$2:$B$889,2,),0)</f>
        <v>0.6774907232963</v>
      </c>
    </row>
    <row r="184" spans="1:6" x14ac:dyDescent="0.35">
      <c r="A184" s="11">
        <v>192</v>
      </c>
      <c r="B184" s="5" t="s">
        <v>181</v>
      </c>
      <c r="C184" s="5" t="s">
        <v>356</v>
      </c>
      <c r="D184" s="189" t="s">
        <v>522</v>
      </c>
      <c r="E184" s="229">
        <f>IFERROR(VLOOKUP(Table14678[[#This Row],[Barnch ID]],'[1]Overall Branch Level&gt;20k'!$A$2:$C$986,3,),0)</f>
        <v>1.1009</v>
      </c>
      <c r="F184" s="201">
        <f>IFERROR(VLOOKUP(Table14678[[#This Row],[Barnch ID]],[2]Balance_split!$A$2:$B$889,2,),0)</f>
        <v>0.87362814455064997</v>
      </c>
    </row>
    <row r="185" spans="1:6" x14ac:dyDescent="0.35">
      <c r="A185" s="11">
        <v>193</v>
      </c>
      <c r="B185" s="5" t="s">
        <v>316</v>
      </c>
      <c r="C185" s="5" t="s">
        <v>340</v>
      </c>
      <c r="D185" s="189" t="s">
        <v>523</v>
      </c>
      <c r="E185" s="229">
        <f>IFERROR(VLOOKUP(Table14678[[#This Row],[Barnch ID]],'[1]Overall Branch Level&gt;20k'!$A$2:$C$986,3,),0)</f>
        <v>2E-3</v>
      </c>
      <c r="F185" s="201">
        <f>IFERROR(VLOOKUP(Table14678[[#This Row],[Barnch ID]],[2]Balance_split!$A$2:$B$889,2,),0)</f>
        <v>0.40284627786225002</v>
      </c>
    </row>
    <row r="186" spans="1:6" x14ac:dyDescent="0.35">
      <c r="A186" s="11">
        <v>194</v>
      </c>
      <c r="B186" s="5" t="s">
        <v>313</v>
      </c>
      <c r="C186" s="5" t="s">
        <v>340</v>
      </c>
      <c r="D186" s="189" t="s">
        <v>524</v>
      </c>
      <c r="E186" s="229">
        <f>IFERROR(VLOOKUP(Table14678[[#This Row],[Barnch ID]],'[1]Overall Branch Level&gt;20k'!$A$2:$C$986,3,),0)</f>
        <v>1.1617</v>
      </c>
      <c r="F186" s="201">
        <f>IFERROR(VLOOKUP(Table14678[[#This Row],[Barnch ID]],[2]Balance_split!$A$2:$B$889,2,),0)</f>
        <v>0.91428052416280003</v>
      </c>
    </row>
    <row r="187" spans="1:6" x14ac:dyDescent="0.35">
      <c r="A187" s="11">
        <v>195</v>
      </c>
      <c r="B187" s="5" t="s">
        <v>181</v>
      </c>
      <c r="C187" s="5" t="s">
        <v>356</v>
      </c>
      <c r="D187" s="189" t="s">
        <v>525</v>
      </c>
      <c r="E187" s="229">
        <f>IFERROR(VLOOKUP(Table14678[[#This Row],[Barnch ID]],'[1]Overall Branch Level&gt;20k'!$A$2:$C$986,3,),0)</f>
        <v>1.0585</v>
      </c>
      <c r="F187" s="201">
        <f>IFERROR(VLOOKUP(Table14678[[#This Row],[Barnch ID]],[2]Balance_split!$A$2:$B$889,2,),0)</f>
        <v>9.0392224196499907E-2</v>
      </c>
    </row>
    <row r="188" spans="1:6" x14ac:dyDescent="0.35">
      <c r="A188" s="11">
        <v>196</v>
      </c>
      <c r="B188" s="5" t="s">
        <v>313</v>
      </c>
      <c r="C188" s="5" t="s">
        <v>356</v>
      </c>
      <c r="D188" s="189" t="s">
        <v>526</v>
      </c>
      <c r="E188" s="229">
        <f>IFERROR(VLOOKUP(Table14678[[#This Row],[Barnch ID]],'[1]Overall Branch Level&gt;20k'!$A$2:$C$986,3,),0)</f>
        <v>0.40279999999999999</v>
      </c>
      <c r="F188" s="201">
        <f>IFERROR(VLOOKUP(Table14678[[#This Row],[Barnch ID]],[2]Balance_split!$A$2:$B$889,2,),0)</f>
        <v>0.23544489376319999</v>
      </c>
    </row>
    <row r="189" spans="1:6" x14ac:dyDescent="0.35">
      <c r="A189" s="11">
        <v>197</v>
      </c>
      <c r="B189" s="5" t="s">
        <v>190</v>
      </c>
      <c r="C189" s="5" t="s">
        <v>175</v>
      </c>
      <c r="D189" s="189" t="s">
        <v>209</v>
      </c>
      <c r="E189" s="229">
        <f>IFERROR(VLOOKUP(Table14678[[#This Row],[Barnch ID]],'[1]Overall Branch Level&gt;20k'!$A$2:$C$986,3,),0)</f>
        <v>1.0463</v>
      </c>
      <c r="F189" s="201">
        <f>IFERROR(VLOOKUP(Table14678[[#This Row],[Barnch ID]],[2]Balance_split!$A$2:$B$889,2,),0)</f>
        <v>0.48682303708785002</v>
      </c>
    </row>
    <row r="190" spans="1:6" x14ac:dyDescent="0.35">
      <c r="A190" s="11">
        <v>198</v>
      </c>
      <c r="B190" s="5" t="s">
        <v>190</v>
      </c>
      <c r="C190" s="5" t="s">
        <v>175</v>
      </c>
      <c r="D190" s="189" t="s">
        <v>215</v>
      </c>
      <c r="E190" s="229">
        <f>IFERROR(VLOOKUP(Table14678[[#This Row],[Barnch ID]],'[1]Overall Branch Level&gt;20k'!$A$2:$C$986,3,),0)</f>
        <v>0.50600000000000001</v>
      </c>
      <c r="F190" s="201">
        <f>IFERROR(VLOOKUP(Table14678[[#This Row],[Barnch ID]],[2]Balance_split!$A$2:$B$889,2,),0)</f>
        <v>0.67648414004890001</v>
      </c>
    </row>
    <row r="191" spans="1:6" x14ac:dyDescent="0.35">
      <c r="A191" s="11">
        <v>199</v>
      </c>
      <c r="B191" s="5" t="s">
        <v>315</v>
      </c>
      <c r="C191" s="5" t="s">
        <v>340</v>
      </c>
      <c r="D191" s="189" t="s">
        <v>527</v>
      </c>
      <c r="E191" s="229">
        <f>IFERROR(VLOOKUP(Table14678[[#This Row],[Barnch ID]],'[1]Overall Branch Level&gt;20k'!$A$2:$C$986,3,),0)</f>
        <v>0.32729999999999998</v>
      </c>
      <c r="F191" s="201">
        <f>IFERROR(VLOOKUP(Table14678[[#This Row],[Barnch ID]],[2]Balance_split!$A$2:$B$889,2,),0)</f>
        <v>0.12859290583135</v>
      </c>
    </row>
    <row r="192" spans="1:6" x14ac:dyDescent="0.35">
      <c r="A192" s="11">
        <v>201</v>
      </c>
      <c r="B192" s="5" t="s">
        <v>179</v>
      </c>
      <c r="C192" s="5" t="s">
        <v>356</v>
      </c>
      <c r="D192" s="189" t="s">
        <v>529</v>
      </c>
      <c r="E192" s="229">
        <f>IFERROR(VLOOKUP(Table14678[[#This Row],[Barnch ID]],'[1]Overall Branch Level&gt;20k'!$A$2:$C$986,3,),0)</f>
        <v>0.9153</v>
      </c>
      <c r="F192" s="201">
        <f>IFERROR(VLOOKUP(Table14678[[#This Row],[Barnch ID]],[2]Balance_split!$A$2:$B$889,2,),0)</f>
        <v>0.22783650096294999</v>
      </c>
    </row>
    <row r="193" spans="1:6" x14ac:dyDescent="0.35">
      <c r="A193" s="11">
        <v>202</v>
      </c>
      <c r="B193" s="5" t="s">
        <v>213</v>
      </c>
      <c r="C193" s="5" t="s">
        <v>356</v>
      </c>
      <c r="D193" s="189" t="s">
        <v>530</v>
      </c>
      <c r="E193" s="229">
        <f>IFERROR(VLOOKUP(Table14678[[#This Row],[Barnch ID]],'[1]Overall Branch Level&gt;20k'!$A$2:$C$986,3,),0)</f>
        <v>0.70489999999999997</v>
      </c>
      <c r="F193" s="201">
        <f>IFERROR(VLOOKUP(Table14678[[#This Row],[Barnch ID]],[2]Balance_split!$A$2:$B$889,2,),0)</f>
        <v>0.25652035135855</v>
      </c>
    </row>
    <row r="194" spans="1:6" x14ac:dyDescent="0.35">
      <c r="A194" s="11">
        <v>203</v>
      </c>
      <c r="B194" s="5" t="s">
        <v>213</v>
      </c>
      <c r="C194" s="5" t="s">
        <v>356</v>
      </c>
      <c r="D194" s="189" t="s">
        <v>531</v>
      </c>
      <c r="E194" s="229">
        <f>IFERROR(VLOOKUP(Table14678[[#This Row],[Barnch ID]],'[1]Overall Branch Level&gt;20k'!$A$2:$C$986,3,),0)</f>
        <v>0.45910000000000001</v>
      </c>
      <c r="F194" s="201">
        <f>IFERROR(VLOOKUP(Table14678[[#This Row],[Barnch ID]],[2]Balance_split!$A$2:$B$889,2,),0)</f>
        <v>0.31264887927645002</v>
      </c>
    </row>
    <row r="195" spans="1:6" x14ac:dyDescent="0.35">
      <c r="A195" s="11">
        <v>204</v>
      </c>
      <c r="B195" s="5" t="s">
        <v>315</v>
      </c>
      <c r="C195" s="5" t="s">
        <v>356</v>
      </c>
      <c r="D195" s="189" t="s">
        <v>532</v>
      </c>
      <c r="E195" s="229">
        <f>IFERROR(VLOOKUP(Table14678[[#This Row],[Barnch ID]],'[1]Overall Branch Level&gt;20k'!$A$2:$C$986,3,),0)</f>
        <v>0.4451</v>
      </c>
      <c r="F195" s="201">
        <f>IFERROR(VLOOKUP(Table14678[[#This Row],[Barnch ID]],[2]Balance_split!$A$2:$B$889,2,),0)</f>
        <v>0.28209699401599903</v>
      </c>
    </row>
    <row r="196" spans="1:6" x14ac:dyDescent="0.35">
      <c r="A196" s="11">
        <v>205</v>
      </c>
      <c r="B196" s="5" t="s">
        <v>222</v>
      </c>
      <c r="C196" s="5" t="s">
        <v>175</v>
      </c>
      <c r="D196" s="189" t="s">
        <v>533</v>
      </c>
      <c r="E196" s="229">
        <f>IFERROR(VLOOKUP(Table14678[[#This Row],[Barnch ID]],'[1]Overall Branch Level&gt;20k'!$A$2:$C$986,3,),0)</f>
        <v>0.76549999999999996</v>
      </c>
      <c r="F196" s="201">
        <f>IFERROR(VLOOKUP(Table14678[[#This Row],[Barnch ID]],[2]Balance_split!$A$2:$B$889,2,),0)</f>
        <v>0.3043986222956</v>
      </c>
    </row>
    <row r="197" spans="1:6" x14ac:dyDescent="0.35">
      <c r="A197" s="11">
        <v>206</v>
      </c>
      <c r="B197" s="5" t="s">
        <v>179</v>
      </c>
      <c r="C197" s="5" t="s">
        <v>356</v>
      </c>
      <c r="D197" s="189" t="s">
        <v>534</v>
      </c>
      <c r="E197" s="229">
        <f>IFERROR(VLOOKUP(Table14678[[#This Row],[Barnch ID]],'[1]Overall Branch Level&gt;20k'!$A$2:$C$986,3,),0)</f>
        <v>0.1057</v>
      </c>
      <c r="F197" s="201">
        <f>IFERROR(VLOOKUP(Table14678[[#This Row],[Barnch ID]],[2]Balance_split!$A$2:$B$889,2,),0)</f>
        <v>7.3191185234149997E-2</v>
      </c>
    </row>
    <row r="198" spans="1:6" x14ac:dyDescent="0.35">
      <c r="A198" s="11">
        <v>207</v>
      </c>
      <c r="B198" s="5" t="s">
        <v>315</v>
      </c>
      <c r="C198" s="5" t="s">
        <v>356</v>
      </c>
      <c r="D198" s="189" t="s">
        <v>535</v>
      </c>
      <c r="E198" s="229">
        <f>IFERROR(VLOOKUP(Table14678[[#This Row],[Barnch ID]],'[1]Overall Branch Level&gt;20k'!$A$2:$C$986,3,),0)</f>
        <v>0.57730000000000004</v>
      </c>
      <c r="F198" s="201">
        <f>IFERROR(VLOOKUP(Table14678[[#This Row],[Barnch ID]],[2]Balance_split!$A$2:$B$889,2,),0)</f>
        <v>6.0595553560650002E-2</v>
      </c>
    </row>
    <row r="199" spans="1:6" x14ac:dyDescent="0.35">
      <c r="A199" s="11">
        <v>208</v>
      </c>
      <c r="B199" s="5" t="s">
        <v>314</v>
      </c>
      <c r="C199" s="5" t="s">
        <v>356</v>
      </c>
      <c r="D199" s="189" t="s">
        <v>536</v>
      </c>
      <c r="E199" s="229">
        <f>IFERROR(VLOOKUP(Table14678[[#This Row],[Barnch ID]],'[1]Overall Branch Level&gt;20k'!$A$2:$C$986,3,),0)</f>
        <v>0.14269999999999999</v>
      </c>
      <c r="F199" s="201">
        <f>IFERROR(VLOOKUP(Table14678[[#This Row],[Barnch ID]],[2]Balance_split!$A$2:$B$889,2,),0)</f>
        <v>7.8175753469850007E-2</v>
      </c>
    </row>
    <row r="200" spans="1:6" x14ac:dyDescent="0.35">
      <c r="A200" s="11">
        <v>209</v>
      </c>
      <c r="B200" s="5" t="s">
        <v>188</v>
      </c>
      <c r="C200" s="5" t="s">
        <v>356</v>
      </c>
      <c r="D200" s="189" t="s">
        <v>537</v>
      </c>
      <c r="E200" s="229">
        <f>IFERROR(VLOOKUP(Table14678[[#This Row],[Barnch ID]],'[1]Overall Branch Level&gt;20k'!$A$2:$C$986,3,),0)</f>
        <v>0.4768</v>
      </c>
      <c r="F200" s="201">
        <f>IFERROR(VLOOKUP(Table14678[[#This Row],[Barnch ID]],[2]Balance_split!$A$2:$B$889,2,),0)</f>
        <v>0.23923446112469901</v>
      </c>
    </row>
    <row r="201" spans="1:6" x14ac:dyDescent="0.35">
      <c r="A201" s="11">
        <v>211</v>
      </c>
      <c r="B201" s="5" t="s">
        <v>315</v>
      </c>
      <c r="C201" s="5" t="s">
        <v>356</v>
      </c>
      <c r="D201" s="189" t="s">
        <v>538</v>
      </c>
      <c r="E201" s="229">
        <f>IFERROR(VLOOKUP(Table14678[[#This Row],[Barnch ID]],'[1]Overall Branch Level&gt;20k'!$A$2:$C$986,3,),0)</f>
        <v>0.12640000000000001</v>
      </c>
      <c r="F201" s="201">
        <f>IFERROR(VLOOKUP(Table14678[[#This Row],[Barnch ID]],[2]Balance_split!$A$2:$B$889,2,),0)</f>
        <v>7.1268394710249997E-2</v>
      </c>
    </row>
    <row r="202" spans="1:6" x14ac:dyDescent="0.35">
      <c r="A202" s="11">
        <v>212</v>
      </c>
      <c r="B202" s="5" t="s">
        <v>312</v>
      </c>
      <c r="C202" s="5" t="s">
        <v>343</v>
      </c>
      <c r="D202" s="189" t="s">
        <v>539</v>
      </c>
      <c r="E202" s="229">
        <f>IFERROR(VLOOKUP(Table14678[[#This Row],[Barnch ID]],'[1]Overall Branch Level&gt;20k'!$A$2:$C$986,3,),0)</f>
        <v>0.32729999999999998</v>
      </c>
      <c r="F202" s="201">
        <f>IFERROR(VLOOKUP(Table14678[[#This Row],[Barnch ID]],[2]Balance_split!$A$2:$B$889,2,),0)</f>
        <v>0.26811902710134999</v>
      </c>
    </row>
    <row r="203" spans="1:6" x14ac:dyDescent="0.35">
      <c r="A203" s="11">
        <v>213</v>
      </c>
      <c r="B203" s="5" t="s">
        <v>190</v>
      </c>
      <c r="C203" s="5" t="s">
        <v>343</v>
      </c>
      <c r="D203" s="189" t="s">
        <v>540</v>
      </c>
      <c r="E203" s="229">
        <f>IFERROR(VLOOKUP(Table14678[[#This Row],[Barnch ID]],'[1]Overall Branch Level&gt;20k'!$A$2:$C$986,3,),0)</f>
        <v>0.13930000000000001</v>
      </c>
      <c r="F203" s="201">
        <f>IFERROR(VLOOKUP(Table14678[[#This Row],[Barnch ID]],[2]Balance_split!$A$2:$B$889,2,),0)</f>
        <v>0.10893801471764999</v>
      </c>
    </row>
    <row r="204" spans="1:6" x14ac:dyDescent="0.35">
      <c r="A204" s="11">
        <v>214</v>
      </c>
      <c r="B204" s="5" t="s">
        <v>188</v>
      </c>
      <c r="C204" s="5" t="s">
        <v>356</v>
      </c>
      <c r="D204" s="189" t="s">
        <v>541</v>
      </c>
      <c r="E204" s="229">
        <f>IFERROR(VLOOKUP(Table14678[[#This Row],[Barnch ID]],'[1]Overall Branch Level&gt;20k'!$A$2:$C$986,3,),0)</f>
        <v>0.52180000000000004</v>
      </c>
      <c r="F204" s="201">
        <f>IFERROR(VLOOKUP(Table14678[[#This Row],[Barnch ID]],[2]Balance_split!$A$2:$B$889,2,),0)</f>
        <v>0.16338377707839999</v>
      </c>
    </row>
    <row r="205" spans="1:6" x14ac:dyDescent="0.35">
      <c r="A205" s="11">
        <v>215</v>
      </c>
      <c r="B205" s="5" t="s">
        <v>222</v>
      </c>
      <c r="C205" s="5" t="s">
        <v>175</v>
      </c>
      <c r="D205" s="189" t="s">
        <v>542</v>
      </c>
      <c r="E205" s="229">
        <f>IFERROR(VLOOKUP(Table14678[[#This Row],[Barnch ID]],'[1]Overall Branch Level&gt;20k'!$A$2:$C$986,3,),0)</f>
        <v>0.28010000000000002</v>
      </c>
      <c r="F205" s="201">
        <f>IFERROR(VLOOKUP(Table14678[[#This Row],[Barnch ID]],[2]Balance_split!$A$2:$B$889,2,),0)</f>
        <v>0.19302008186834901</v>
      </c>
    </row>
    <row r="206" spans="1:6" x14ac:dyDescent="0.35">
      <c r="A206" s="11">
        <v>216</v>
      </c>
      <c r="B206" s="5" t="s">
        <v>181</v>
      </c>
      <c r="C206" s="5" t="s">
        <v>175</v>
      </c>
      <c r="D206" s="189" t="s">
        <v>543</v>
      </c>
      <c r="E206" s="229">
        <f>IFERROR(VLOOKUP(Table14678[[#This Row],[Barnch ID]],'[1]Overall Branch Level&gt;20k'!$A$2:$C$986,3,),0)</f>
        <v>0.1948</v>
      </c>
      <c r="F206" s="201">
        <f>IFERROR(VLOOKUP(Table14678[[#This Row],[Barnch ID]],[2]Balance_split!$A$2:$B$889,2,),0)</f>
        <v>6.6065273842999997E-2</v>
      </c>
    </row>
    <row r="207" spans="1:6" x14ac:dyDescent="0.35">
      <c r="A207" s="11">
        <v>217</v>
      </c>
      <c r="B207" s="5" t="s">
        <v>181</v>
      </c>
      <c r="C207" s="5" t="s">
        <v>356</v>
      </c>
      <c r="D207" s="189" t="s">
        <v>544</v>
      </c>
      <c r="E207" s="229">
        <f>IFERROR(VLOOKUP(Table14678[[#This Row],[Barnch ID]],'[1]Overall Branch Level&gt;20k'!$A$2:$C$986,3,),0)</f>
        <v>0.1807</v>
      </c>
      <c r="F207" s="201">
        <f>IFERROR(VLOOKUP(Table14678[[#This Row],[Barnch ID]],[2]Balance_split!$A$2:$B$889,2,),0)</f>
        <v>0.13856583550894999</v>
      </c>
    </row>
    <row r="208" spans="1:6" x14ac:dyDescent="0.35">
      <c r="A208" s="11">
        <v>218</v>
      </c>
      <c r="B208" s="5" t="s">
        <v>179</v>
      </c>
      <c r="C208" s="5" t="s">
        <v>343</v>
      </c>
      <c r="D208" s="189" t="s">
        <v>545</v>
      </c>
      <c r="E208" s="229">
        <f>IFERROR(VLOOKUP(Table14678[[#This Row],[Barnch ID]],'[1]Overall Branch Level&gt;20k'!$A$2:$C$986,3,),0)</f>
        <v>0.1018</v>
      </c>
      <c r="F208" s="201">
        <f>IFERROR(VLOOKUP(Table14678[[#This Row],[Barnch ID]],[2]Balance_split!$A$2:$B$889,2,),0)</f>
        <v>3.5705585741200002E-2</v>
      </c>
    </row>
    <row r="209" spans="1:6" x14ac:dyDescent="0.35">
      <c r="A209" s="11">
        <v>219</v>
      </c>
      <c r="B209" s="5" t="s">
        <v>190</v>
      </c>
      <c r="C209" s="5" t="s">
        <v>343</v>
      </c>
      <c r="D209" s="189" t="s">
        <v>546</v>
      </c>
      <c r="E209" s="229">
        <f>IFERROR(VLOOKUP(Table14678[[#This Row],[Barnch ID]],'[1]Overall Branch Level&gt;20k'!$A$2:$C$986,3,),0)</f>
        <v>4.36E-2</v>
      </c>
      <c r="F209" s="201">
        <f>IFERROR(VLOOKUP(Table14678[[#This Row],[Barnch ID]],[2]Balance_split!$A$2:$B$889,2,),0)</f>
        <v>0.12633920101794999</v>
      </c>
    </row>
    <row r="210" spans="1:6" x14ac:dyDescent="0.35">
      <c r="A210" s="11">
        <v>220</v>
      </c>
      <c r="B210" s="5" t="s">
        <v>314</v>
      </c>
      <c r="C210" s="5" t="s">
        <v>356</v>
      </c>
      <c r="D210" s="189" t="s">
        <v>547</v>
      </c>
      <c r="E210" s="229">
        <f>IFERROR(VLOOKUP(Table14678[[#This Row],[Barnch ID]],'[1]Overall Branch Level&gt;20k'!$A$2:$C$986,3,),0)</f>
        <v>0.59150000000000003</v>
      </c>
      <c r="F210" s="201">
        <f>IFERROR(VLOOKUP(Table14678[[#This Row],[Barnch ID]],[2]Balance_split!$A$2:$B$889,2,),0)</f>
        <v>0.16859882814395</v>
      </c>
    </row>
    <row r="211" spans="1:6" x14ac:dyDescent="0.35">
      <c r="A211" s="11">
        <v>221</v>
      </c>
      <c r="B211" s="5" t="s">
        <v>181</v>
      </c>
      <c r="C211" s="5" t="s">
        <v>356</v>
      </c>
      <c r="D211" s="189" t="s">
        <v>548</v>
      </c>
      <c r="E211" s="229">
        <f>IFERROR(VLOOKUP(Table14678[[#This Row],[Barnch ID]],'[1]Overall Branch Level&gt;20k'!$A$2:$C$986,3,),0)</f>
        <v>0.25159999999999999</v>
      </c>
      <c r="F211" s="201">
        <f>IFERROR(VLOOKUP(Table14678[[#This Row],[Barnch ID]],[2]Balance_split!$A$2:$B$889,2,),0)</f>
        <v>6.5425041550799895E-2</v>
      </c>
    </row>
    <row r="212" spans="1:6" x14ac:dyDescent="0.35">
      <c r="A212" s="11">
        <v>222</v>
      </c>
      <c r="B212" s="5" t="s">
        <v>312</v>
      </c>
      <c r="C212" s="5" t="s">
        <v>343</v>
      </c>
      <c r="D212" s="189" t="s">
        <v>549</v>
      </c>
      <c r="E212" s="229">
        <f>IFERROR(VLOOKUP(Table14678[[#This Row],[Barnch ID]],'[1]Overall Branch Level&gt;20k'!$A$2:$C$986,3,),0)</f>
        <v>9.64E-2</v>
      </c>
      <c r="F212" s="201">
        <f>IFERROR(VLOOKUP(Table14678[[#This Row],[Barnch ID]],[2]Balance_split!$A$2:$B$889,2,),0)</f>
        <v>0.30573886352134999</v>
      </c>
    </row>
    <row r="213" spans="1:6" x14ac:dyDescent="0.35">
      <c r="A213" s="11">
        <v>224</v>
      </c>
      <c r="B213" s="5" t="s">
        <v>190</v>
      </c>
      <c r="C213" s="5" t="s">
        <v>343</v>
      </c>
      <c r="D213" s="189" t="s">
        <v>551</v>
      </c>
      <c r="E213" s="229">
        <f>IFERROR(VLOOKUP(Table14678[[#This Row],[Barnch ID]],'[1]Overall Branch Level&gt;20k'!$A$2:$C$986,3,),0)</f>
        <v>1.5299999999999999E-2</v>
      </c>
      <c r="F213" s="201">
        <f>IFERROR(VLOOKUP(Table14678[[#This Row],[Barnch ID]],[2]Balance_split!$A$2:$B$889,2,),0)</f>
        <v>1.80593235465E-2</v>
      </c>
    </row>
    <row r="214" spans="1:6" x14ac:dyDescent="0.35">
      <c r="A214" s="11">
        <v>225</v>
      </c>
      <c r="B214" s="5" t="s">
        <v>313</v>
      </c>
      <c r="C214" s="5" t="s">
        <v>340</v>
      </c>
      <c r="D214" s="189" t="s">
        <v>552</v>
      </c>
      <c r="E214" s="229">
        <f>IFERROR(VLOOKUP(Table14678[[#This Row],[Barnch ID]],'[1]Overall Branch Level&gt;20k'!$A$2:$C$986,3,),0)</f>
        <v>1.5399</v>
      </c>
      <c r="F214" s="201">
        <f>IFERROR(VLOOKUP(Table14678[[#This Row],[Barnch ID]],[2]Balance_split!$A$2:$B$889,2,),0)</f>
        <v>0.72342287349135004</v>
      </c>
    </row>
    <row r="215" spans="1:6" x14ac:dyDescent="0.35">
      <c r="A215" s="11">
        <v>226</v>
      </c>
      <c r="B215" s="5" t="s">
        <v>312</v>
      </c>
      <c r="C215" s="5" t="s">
        <v>340</v>
      </c>
      <c r="D215" s="189" t="s">
        <v>553</v>
      </c>
      <c r="E215" s="229">
        <f>IFERROR(VLOOKUP(Table14678[[#This Row],[Barnch ID]],'[1]Overall Branch Level&gt;20k'!$A$2:$C$986,3,),0)</f>
        <v>0.18179999999999999</v>
      </c>
      <c r="F215" s="201">
        <f>IFERROR(VLOOKUP(Table14678[[#This Row],[Barnch ID]],[2]Balance_split!$A$2:$B$889,2,),0)</f>
        <v>7.5173977621549995E-2</v>
      </c>
    </row>
    <row r="216" spans="1:6" x14ac:dyDescent="0.35">
      <c r="A216" s="11">
        <v>227</v>
      </c>
      <c r="B216" s="5" t="s">
        <v>312</v>
      </c>
      <c r="C216" s="5" t="s">
        <v>340</v>
      </c>
      <c r="D216" s="189" t="s">
        <v>554</v>
      </c>
      <c r="E216" s="229">
        <f>IFERROR(VLOOKUP(Table14678[[#This Row],[Barnch ID]],'[1]Overall Branch Level&gt;20k'!$A$2:$C$986,3,),0)</f>
        <v>0.4325</v>
      </c>
      <c r="F216" s="201">
        <f>IFERROR(VLOOKUP(Table14678[[#This Row],[Barnch ID]],[2]Balance_split!$A$2:$B$889,2,),0)</f>
        <v>9.3208239298150003E-2</v>
      </c>
    </row>
    <row r="217" spans="1:6" x14ac:dyDescent="0.35">
      <c r="A217" s="11">
        <v>228</v>
      </c>
      <c r="B217" s="5" t="s">
        <v>312</v>
      </c>
      <c r="C217" s="5" t="s">
        <v>340</v>
      </c>
      <c r="D217" s="189" t="s">
        <v>555</v>
      </c>
      <c r="E217" s="229">
        <f>IFERROR(VLOOKUP(Table14678[[#This Row],[Barnch ID]],'[1]Overall Branch Level&gt;20k'!$A$2:$C$986,3,),0)</f>
        <v>0.23019999999999999</v>
      </c>
      <c r="F217" s="201">
        <f>IFERROR(VLOOKUP(Table14678[[#This Row],[Barnch ID]],[2]Balance_split!$A$2:$B$889,2,),0)</f>
        <v>9.3561574390200006E-2</v>
      </c>
    </row>
    <row r="218" spans="1:6" x14ac:dyDescent="0.35">
      <c r="A218" s="11">
        <v>229</v>
      </c>
      <c r="B218" s="5" t="s">
        <v>312</v>
      </c>
      <c r="C218" s="5" t="s">
        <v>340</v>
      </c>
      <c r="D218" s="189" t="s">
        <v>556</v>
      </c>
      <c r="E218" s="229">
        <f>IFERROR(VLOOKUP(Table14678[[#This Row],[Barnch ID]],'[1]Overall Branch Level&gt;20k'!$A$2:$C$986,3,),0)</f>
        <v>0.1008</v>
      </c>
      <c r="F218" s="201">
        <f>IFERROR(VLOOKUP(Table14678[[#This Row],[Barnch ID]],[2]Balance_split!$A$2:$B$889,2,),0)</f>
        <v>6.7852879601199997E-2</v>
      </c>
    </row>
    <row r="219" spans="1:6" x14ac:dyDescent="0.35">
      <c r="A219" s="11">
        <v>231</v>
      </c>
      <c r="B219" s="5" t="s">
        <v>312</v>
      </c>
      <c r="C219" s="5" t="s">
        <v>340</v>
      </c>
      <c r="D219" s="189" t="s">
        <v>557</v>
      </c>
      <c r="E219" s="229">
        <f>IFERROR(VLOOKUP(Table14678[[#This Row],[Barnch ID]],'[1]Overall Branch Level&gt;20k'!$A$2:$C$986,3,),0)</f>
        <v>1.2943</v>
      </c>
      <c r="F219" s="201">
        <f>IFERROR(VLOOKUP(Table14678[[#This Row],[Barnch ID]],[2]Balance_split!$A$2:$B$889,2,),0)</f>
        <v>4.7769661631450001E-2</v>
      </c>
    </row>
    <row r="220" spans="1:6" x14ac:dyDescent="0.35">
      <c r="A220" s="11">
        <v>232</v>
      </c>
      <c r="B220" s="5" t="s">
        <v>312</v>
      </c>
      <c r="C220" s="5" t="s">
        <v>343</v>
      </c>
      <c r="D220" s="189" t="s">
        <v>558</v>
      </c>
      <c r="E220" s="229">
        <f>IFERROR(VLOOKUP(Table14678[[#This Row],[Barnch ID]],'[1]Overall Branch Level&gt;20k'!$A$2:$C$986,3,),0)</f>
        <v>4.2700000000000002E-2</v>
      </c>
      <c r="F220" s="201">
        <f>IFERROR(VLOOKUP(Table14678[[#This Row],[Barnch ID]],[2]Balance_split!$A$2:$B$889,2,),0)</f>
        <v>2.0656534838450001E-2</v>
      </c>
    </row>
    <row r="221" spans="1:6" x14ac:dyDescent="0.35">
      <c r="A221" s="11">
        <v>233</v>
      </c>
      <c r="B221" s="5" t="s">
        <v>312</v>
      </c>
      <c r="C221" s="5" t="s">
        <v>340</v>
      </c>
      <c r="D221" s="189" t="s">
        <v>559</v>
      </c>
      <c r="E221" s="229">
        <f>IFERROR(VLOOKUP(Table14678[[#This Row],[Barnch ID]],'[1]Overall Branch Level&gt;20k'!$A$2:$C$986,3,),0)</f>
        <v>0.51800000000000002</v>
      </c>
      <c r="F221" s="201">
        <f>IFERROR(VLOOKUP(Table14678[[#This Row],[Barnch ID]],[2]Balance_split!$A$2:$B$889,2,),0)</f>
        <v>9.8056083905399993E-2</v>
      </c>
    </row>
    <row r="222" spans="1:6" x14ac:dyDescent="0.35">
      <c r="A222" s="11">
        <v>234</v>
      </c>
      <c r="B222" s="5" t="s">
        <v>312</v>
      </c>
      <c r="C222" s="5" t="s">
        <v>340</v>
      </c>
      <c r="D222" s="189" t="s">
        <v>560</v>
      </c>
      <c r="E222" s="229">
        <f>IFERROR(VLOOKUP(Table14678[[#This Row],[Barnch ID]],'[1]Overall Branch Level&gt;20k'!$A$2:$C$986,3,),0)</f>
        <v>0.1938</v>
      </c>
      <c r="F222" s="201">
        <f>IFERROR(VLOOKUP(Table14678[[#This Row],[Barnch ID]],[2]Balance_split!$A$2:$B$889,2,),0)</f>
        <v>9.2547563420099996E-2</v>
      </c>
    </row>
    <row r="223" spans="1:6" x14ac:dyDescent="0.35">
      <c r="A223" s="11">
        <v>235</v>
      </c>
      <c r="B223" s="5" t="s">
        <v>179</v>
      </c>
      <c r="C223" s="5" t="s">
        <v>343</v>
      </c>
      <c r="D223" s="189" t="s">
        <v>561</v>
      </c>
      <c r="E223" s="229">
        <f>IFERROR(VLOOKUP(Table14678[[#This Row],[Barnch ID]],'[1]Overall Branch Level&gt;20k'!$A$2:$C$986,3,),0)</f>
        <v>3.7999999999999999E-2</v>
      </c>
      <c r="F223" s="201">
        <f>IFERROR(VLOOKUP(Table14678[[#This Row],[Barnch ID]],[2]Balance_split!$A$2:$B$889,2,),0)</f>
        <v>8.2800594144499997E-3</v>
      </c>
    </row>
    <row r="224" spans="1:6" x14ac:dyDescent="0.35">
      <c r="A224" s="11">
        <v>236</v>
      </c>
      <c r="B224" s="5" t="s">
        <v>184</v>
      </c>
      <c r="C224" s="5" t="s">
        <v>343</v>
      </c>
      <c r="D224" s="189" t="s">
        <v>562</v>
      </c>
      <c r="E224" s="229">
        <f>IFERROR(VLOOKUP(Table14678[[#This Row],[Barnch ID]],'[1]Overall Branch Level&gt;20k'!$A$2:$C$986,3,),0)</f>
        <v>1.3899999999999999E-2</v>
      </c>
      <c r="F224" s="201">
        <f>IFERROR(VLOOKUP(Table14678[[#This Row],[Barnch ID]],[2]Balance_split!$A$2:$B$889,2,),0)</f>
        <v>3.9193629032000001E-3</v>
      </c>
    </row>
    <row r="225" spans="1:6" x14ac:dyDescent="0.35">
      <c r="A225" s="11">
        <v>237</v>
      </c>
      <c r="B225" s="5" t="s">
        <v>190</v>
      </c>
      <c r="C225" s="5" t="s">
        <v>343</v>
      </c>
      <c r="D225" s="189" t="s">
        <v>563</v>
      </c>
      <c r="E225" s="229">
        <f>IFERROR(VLOOKUP(Table14678[[#This Row],[Barnch ID]],'[1]Overall Branch Level&gt;20k'!$A$2:$C$986,3,),0)</f>
        <v>6.7900000000000002E-2</v>
      </c>
      <c r="F225" s="201">
        <f>IFERROR(VLOOKUP(Table14678[[#This Row],[Barnch ID]],[2]Balance_split!$A$2:$B$889,2,),0)</f>
        <v>0</v>
      </c>
    </row>
    <row r="226" spans="1:6" x14ac:dyDescent="0.35">
      <c r="A226" s="11">
        <v>238</v>
      </c>
      <c r="B226" s="5" t="s">
        <v>190</v>
      </c>
      <c r="C226" s="5" t="s">
        <v>343</v>
      </c>
      <c r="D226" s="189" t="s">
        <v>564</v>
      </c>
      <c r="E226" s="229">
        <f>IFERROR(VLOOKUP(Table14678[[#This Row],[Barnch ID]],'[1]Overall Branch Level&gt;20k'!$A$2:$C$986,3,),0)</f>
        <v>0.2293</v>
      </c>
      <c r="F226" s="201">
        <f>IFERROR(VLOOKUP(Table14678[[#This Row],[Barnch ID]],[2]Balance_split!$A$2:$B$889,2,),0)</f>
        <v>1.20520108591E-2</v>
      </c>
    </row>
    <row r="227" spans="1:6" x14ac:dyDescent="0.35">
      <c r="A227" s="11">
        <v>239</v>
      </c>
      <c r="B227" s="5" t="s">
        <v>312</v>
      </c>
      <c r="C227" s="5" t="s">
        <v>340</v>
      </c>
      <c r="D227" s="189" t="s">
        <v>565</v>
      </c>
      <c r="E227" s="229">
        <f>IFERROR(VLOOKUP(Table14678[[#This Row],[Barnch ID]],'[1]Overall Branch Level&gt;20k'!$A$2:$C$986,3,),0)</f>
        <v>0.1183</v>
      </c>
      <c r="F227" s="201">
        <f>IFERROR(VLOOKUP(Table14678[[#This Row],[Barnch ID]],[2]Balance_split!$A$2:$B$889,2,),0)</f>
        <v>4.1936908999999998E-3</v>
      </c>
    </row>
    <row r="228" spans="1:6" x14ac:dyDescent="0.35">
      <c r="A228" s="11">
        <v>244</v>
      </c>
      <c r="B228" s="5" t="s">
        <v>312</v>
      </c>
      <c r="C228" s="5" t="s">
        <v>340</v>
      </c>
      <c r="D228" s="189" t="s">
        <v>570</v>
      </c>
      <c r="E228" s="229">
        <f>IFERROR(VLOOKUP(Table14678[[#This Row],[Barnch ID]],'[1]Overall Branch Level&gt;20k'!$A$2:$C$986,3,),0)</f>
        <v>2.4299999999999999E-2</v>
      </c>
      <c r="F228" s="201">
        <f>IFERROR(VLOOKUP(Table14678[[#This Row],[Barnch ID]],[2]Balance_split!$A$2:$B$889,2,),0)</f>
        <v>3.1684999999999999E-3</v>
      </c>
    </row>
    <row r="229" spans="1:6" x14ac:dyDescent="0.35">
      <c r="A229" s="11">
        <v>245</v>
      </c>
      <c r="B229" s="5" t="s">
        <v>181</v>
      </c>
      <c r="C229" s="5" t="s">
        <v>175</v>
      </c>
      <c r="D229" s="189" t="s">
        <v>571</v>
      </c>
      <c r="E229" s="229">
        <f>IFERROR(VLOOKUP(Table14678[[#This Row],[Barnch ID]],'[1]Overall Branch Level&gt;20k'!$A$2:$C$986,3,),0)</f>
        <v>3.0000000000000001E-3</v>
      </c>
      <c r="F229" s="201">
        <f>IFERROR(VLOOKUP(Table14678[[#This Row],[Barnch ID]],[2]Balance_split!$A$2:$B$889,2,),0)</f>
        <v>2.7082513329999998E-4</v>
      </c>
    </row>
    <row r="230" spans="1:6" x14ac:dyDescent="0.35">
      <c r="A230" s="11">
        <v>246</v>
      </c>
      <c r="B230" s="5" t="s">
        <v>190</v>
      </c>
      <c r="C230" s="5" t="s">
        <v>175</v>
      </c>
      <c r="D230" s="189" t="s">
        <v>572</v>
      </c>
      <c r="E230" s="229">
        <f>IFERROR(VLOOKUP(Table14678[[#This Row],[Barnch ID]],'[1]Overall Branch Level&gt;20k'!$A$2:$C$986,3,),0)</f>
        <v>7.1999999999999998E-3</v>
      </c>
      <c r="F230" s="201">
        <f>IFERROR(VLOOKUP(Table14678[[#This Row],[Barnch ID]],[2]Balance_split!$A$2:$B$889,2,),0)</f>
        <v>4.3715666664999997E-4</v>
      </c>
    </row>
    <row r="231" spans="1:6" x14ac:dyDescent="0.35">
      <c r="A231" s="11">
        <v>247</v>
      </c>
      <c r="B231" s="5" t="s">
        <v>188</v>
      </c>
      <c r="C231" s="5" t="s">
        <v>343</v>
      </c>
      <c r="D231" s="189" t="s">
        <v>573</v>
      </c>
      <c r="E231" s="229">
        <f>IFERROR(VLOOKUP(Table14678[[#This Row],[Barnch ID]],'[1]Overall Branch Level&gt;20k'!$A$2:$C$986,3,),0)</f>
        <v>8.3000000000000001E-3</v>
      </c>
      <c r="F231" s="201">
        <f>IFERROR(VLOOKUP(Table14678[[#This Row],[Barnch ID]],[2]Balance_split!$A$2:$B$889,2,),0)</f>
        <v>7.6094971999499999E-3</v>
      </c>
    </row>
    <row r="232" spans="1:6" x14ac:dyDescent="0.35">
      <c r="A232" s="11">
        <v>248</v>
      </c>
      <c r="B232" s="5" t="s">
        <v>312</v>
      </c>
      <c r="C232" s="5" t="s">
        <v>343</v>
      </c>
      <c r="D232" s="189" t="s">
        <v>574</v>
      </c>
      <c r="E232" s="229">
        <f>IFERROR(VLOOKUP(Table14678[[#This Row],[Barnch ID]],'[1]Overall Branch Level&gt;20k'!$A$2:$C$986,3,),0)</f>
        <v>3.2000000000000001E-2</v>
      </c>
      <c r="F232" s="201">
        <f>IFERROR(VLOOKUP(Table14678[[#This Row],[Barnch ID]],[2]Balance_split!$A$2:$B$889,2,),0)</f>
        <v>5.0375657999999898E-3</v>
      </c>
    </row>
    <row r="233" spans="1:6" x14ac:dyDescent="0.35">
      <c r="A233" s="11">
        <v>249</v>
      </c>
      <c r="B233" s="5" t="s">
        <v>312</v>
      </c>
      <c r="C233" s="5" t="s">
        <v>340</v>
      </c>
      <c r="D233" s="189" t="s">
        <v>575</v>
      </c>
      <c r="E233" s="229">
        <f>IFERROR(VLOOKUP(Table14678[[#This Row],[Barnch ID]],'[1]Overall Branch Level&gt;20k'!$A$2:$C$986,3,),0)</f>
        <v>0.19919999999999999</v>
      </c>
      <c r="F233" s="201">
        <f>IFERROR(VLOOKUP(Table14678[[#This Row],[Barnch ID]],[2]Balance_split!$A$2:$B$889,2,),0)</f>
        <v>5.9227164994999997E-4</v>
      </c>
    </row>
    <row r="234" spans="1:6" x14ac:dyDescent="0.35">
      <c r="A234" s="11">
        <v>251</v>
      </c>
      <c r="B234" s="5" t="s">
        <v>181</v>
      </c>
      <c r="C234" s="5" t="s">
        <v>356</v>
      </c>
      <c r="D234" s="189" t="s">
        <v>577</v>
      </c>
      <c r="E234" s="229">
        <f>IFERROR(VLOOKUP(Table14678[[#This Row],[Barnch ID]],'[1]Overall Branch Level&gt;20k'!$A$2:$C$986,3,),0)</f>
        <v>1.1684000000000001</v>
      </c>
      <c r="F234" s="201">
        <f>IFERROR(VLOOKUP(Table14678[[#This Row],[Barnch ID]],[2]Balance_split!$A$2:$B$889,2,),0)</f>
        <v>0.62310129240750001</v>
      </c>
    </row>
    <row r="235" spans="1:6" x14ac:dyDescent="0.35">
      <c r="A235" s="11">
        <v>252</v>
      </c>
      <c r="B235" s="5" t="s">
        <v>174</v>
      </c>
      <c r="C235" s="5" t="s">
        <v>175</v>
      </c>
      <c r="D235" s="189" t="s">
        <v>198</v>
      </c>
      <c r="E235" s="229">
        <f>IFERROR(VLOOKUP(Table14678[[#This Row],[Barnch ID]],'[1]Overall Branch Level&gt;20k'!$A$2:$C$986,3,),0)</f>
        <v>0.71299999999999997</v>
      </c>
      <c r="F235" s="201">
        <f>IFERROR(VLOOKUP(Table14678[[#This Row],[Barnch ID]],[2]Balance_split!$A$2:$B$889,2,),0)</f>
        <v>0.62255806148820003</v>
      </c>
    </row>
    <row r="236" spans="1:6" x14ac:dyDescent="0.35">
      <c r="A236" s="11">
        <v>253</v>
      </c>
      <c r="B236" s="5" t="s">
        <v>188</v>
      </c>
      <c r="C236" s="5" t="s">
        <v>343</v>
      </c>
      <c r="D236" s="189" t="s">
        <v>578</v>
      </c>
      <c r="E236" s="229">
        <f>IFERROR(VLOOKUP(Table14678[[#This Row],[Barnch ID]],'[1]Overall Branch Level&gt;20k'!$A$2:$C$986,3,),0)</f>
        <v>0.34599999999999997</v>
      </c>
      <c r="F236" s="201">
        <f>IFERROR(VLOOKUP(Table14678[[#This Row],[Barnch ID]],[2]Balance_split!$A$2:$B$889,2,),0)</f>
        <v>0.48485092151219999</v>
      </c>
    </row>
    <row r="237" spans="1:6" x14ac:dyDescent="0.35">
      <c r="A237" s="11">
        <v>254</v>
      </c>
      <c r="B237" s="5" t="s">
        <v>222</v>
      </c>
      <c r="C237" s="5" t="s">
        <v>356</v>
      </c>
      <c r="D237" s="189" t="s">
        <v>222</v>
      </c>
      <c r="E237" s="229">
        <f>IFERROR(VLOOKUP(Table14678[[#This Row],[Barnch ID]],'[1]Overall Branch Level&gt;20k'!$A$2:$C$986,3,),0)</f>
        <v>0.6381</v>
      </c>
      <c r="F237" s="201">
        <f>IFERROR(VLOOKUP(Table14678[[#This Row],[Barnch ID]],[2]Balance_split!$A$2:$B$889,2,),0)</f>
        <v>0.65243909577769998</v>
      </c>
    </row>
    <row r="238" spans="1:6" x14ac:dyDescent="0.35">
      <c r="A238" s="11">
        <v>255</v>
      </c>
      <c r="B238" s="5" t="s">
        <v>314</v>
      </c>
      <c r="C238" s="5" t="s">
        <v>356</v>
      </c>
      <c r="D238" s="189" t="s">
        <v>579</v>
      </c>
      <c r="E238" s="229">
        <f>IFERROR(VLOOKUP(Table14678[[#This Row],[Barnch ID]],'[1]Overall Branch Level&gt;20k'!$A$2:$C$986,3,),0)</f>
        <v>0.38469999999999999</v>
      </c>
      <c r="F238" s="201">
        <f>IFERROR(VLOOKUP(Table14678[[#This Row],[Barnch ID]],[2]Balance_split!$A$2:$B$889,2,),0)</f>
        <v>0.32604840088545001</v>
      </c>
    </row>
    <row r="239" spans="1:6" x14ac:dyDescent="0.35">
      <c r="A239" s="11">
        <v>256</v>
      </c>
      <c r="B239" s="5" t="s">
        <v>188</v>
      </c>
      <c r="C239" s="5" t="s">
        <v>343</v>
      </c>
      <c r="D239" s="189" t="s">
        <v>580</v>
      </c>
      <c r="E239" s="229">
        <f>IFERROR(VLOOKUP(Table14678[[#This Row],[Barnch ID]],'[1]Overall Branch Level&gt;20k'!$A$2:$C$986,3,),0)</f>
        <v>0.27089999999999997</v>
      </c>
      <c r="F239" s="201">
        <f>IFERROR(VLOOKUP(Table14678[[#This Row],[Barnch ID]],[2]Balance_split!$A$2:$B$889,2,),0)</f>
        <v>0.36170752381435001</v>
      </c>
    </row>
    <row r="240" spans="1:6" x14ac:dyDescent="0.35">
      <c r="A240" s="11">
        <v>257</v>
      </c>
      <c r="B240" s="5" t="s">
        <v>190</v>
      </c>
      <c r="C240" s="5" t="s">
        <v>175</v>
      </c>
      <c r="D240" s="189" t="s">
        <v>210</v>
      </c>
      <c r="E240" s="229">
        <f>IFERROR(VLOOKUP(Table14678[[#This Row],[Barnch ID]],'[1]Overall Branch Level&gt;20k'!$A$2:$C$986,3,),0)</f>
        <v>0.53339999999999999</v>
      </c>
      <c r="F240" s="201">
        <f>IFERROR(VLOOKUP(Table14678[[#This Row],[Barnch ID]],[2]Balance_split!$A$2:$B$889,2,),0)</f>
        <v>0.75738496665760002</v>
      </c>
    </row>
    <row r="241" spans="1:6" x14ac:dyDescent="0.35">
      <c r="A241" s="11">
        <v>258</v>
      </c>
      <c r="B241" s="5" t="s">
        <v>181</v>
      </c>
      <c r="C241" s="5" t="s">
        <v>356</v>
      </c>
      <c r="D241" s="189" t="s">
        <v>581</v>
      </c>
      <c r="E241" s="229">
        <f>IFERROR(VLOOKUP(Table14678[[#This Row],[Barnch ID]],'[1]Overall Branch Level&gt;20k'!$A$2:$C$986,3,),0)</f>
        <v>1.3206</v>
      </c>
      <c r="F241" s="201">
        <f>IFERROR(VLOOKUP(Table14678[[#This Row],[Barnch ID]],[2]Balance_split!$A$2:$B$889,2,),0)</f>
        <v>0.84299956746714999</v>
      </c>
    </row>
    <row r="242" spans="1:6" x14ac:dyDescent="0.35">
      <c r="A242" s="11">
        <v>259</v>
      </c>
      <c r="B242" s="5" t="s">
        <v>181</v>
      </c>
      <c r="C242" s="5" t="s">
        <v>175</v>
      </c>
      <c r="D242" s="189" t="s">
        <v>205</v>
      </c>
      <c r="E242" s="229">
        <f>IFERROR(VLOOKUP(Table14678[[#This Row],[Barnch ID]],'[1]Overall Branch Level&gt;20k'!$A$2:$C$986,3,),0)</f>
        <v>0.73870000000000002</v>
      </c>
      <c r="F242" s="201">
        <f>IFERROR(VLOOKUP(Table14678[[#This Row],[Barnch ID]],[2]Balance_split!$A$2:$B$889,2,),0)</f>
        <v>0.4015947822841</v>
      </c>
    </row>
    <row r="243" spans="1:6" x14ac:dyDescent="0.35">
      <c r="A243" s="11">
        <v>260</v>
      </c>
      <c r="B243" s="5" t="s">
        <v>184</v>
      </c>
      <c r="C243" s="5" t="s">
        <v>343</v>
      </c>
      <c r="D243" s="189" t="s">
        <v>582</v>
      </c>
      <c r="E243" s="229">
        <f>IFERROR(VLOOKUP(Table14678[[#This Row],[Barnch ID]],'[1]Overall Branch Level&gt;20k'!$A$2:$C$986,3,),0)</f>
        <v>0.98660000000000003</v>
      </c>
      <c r="F243" s="201">
        <f>IFERROR(VLOOKUP(Table14678[[#This Row],[Barnch ID]],[2]Balance_split!$A$2:$B$889,2,),0)</f>
        <v>0.34491898562200002</v>
      </c>
    </row>
    <row r="244" spans="1:6" x14ac:dyDescent="0.35">
      <c r="A244" s="11">
        <v>261</v>
      </c>
      <c r="B244" s="5" t="s">
        <v>313</v>
      </c>
      <c r="C244" s="5" t="s">
        <v>356</v>
      </c>
      <c r="D244" s="189" t="s">
        <v>583</v>
      </c>
      <c r="E244" s="229">
        <f>IFERROR(VLOOKUP(Table14678[[#This Row],[Barnch ID]],'[1]Overall Branch Level&gt;20k'!$A$2:$C$986,3,),0)</f>
        <v>1.4999999999999999E-2</v>
      </c>
      <c r="F244" s="201">
        <f>IFERROR(VLOOKUP(Table14678[[#This Row],[Barnch ID]],[2]Balance_split!$A$2:$B$889,2,),0)</f>
        <v>3.4396584246200002</v>
      </c>
    </row>
    <row r="245" spans="1:6" x14ac:dyDescent="0.35">
      <c r="A245" s="11">
        <v>262</v>
      </c>
      <c r="B245" s="5" t="s">
        <v>222</v>
      </c>
      <c r="C245" s="5" t="s">
        <v>356</v>
      </c>
      <c r="D245" s="189" t="s">
        <v>584</v>
      </c>
      <c r="E245" s="229">
        <f>IFERROR(VLOOKUP(Table14678[[#This Row],[Barnch ID]],'[1]Overall Branch Level&gt;20k'!$A$2:$C$986,3,),0)</f>
        <v>0.2041</v>
      </c>
      <c r="F245" s="201">
        <f>IFERROR(VLOOKUP(Table14678[[#This Row],[Barnch ID]],[2]Balance_split!$A$2:$B$889,2,),0)</f>
        <v>0.35477923318779903</v>
      </c>
    </row>
    <row r="246" spans="1:6" x14ac:dyDescent="0.35">
      <c r="A246" s="11">
        <v>263</v>
      </c>
      <c r="B246" s="5" t="s">
        <v>181</v>
      </c>
      <c r="C246" s="5" t="s">
        <v>175</v>
      </c>
      <c r="D246" s="189" t="s">
        <v>585</v>
      </c>
      <c r="E246" s="229">
        <f>IFERROR(VLOOKUP(Table14678[[#This Row],[Barnch ID]],'[1]Overall Branch Level&gt;20k'!$A$2:$C$986,3,),0)</f>
        <v>0.59089999999999998</v>
      </c>
      <c r="F246" s="201">
        <f>IFERROR(VLOOKUP(Table14678[[#This Row],[Barnch ID]],[2]Balance_split!$A$2:$B$889,2,),0)</f>
        <v>0.37754200058409998</v>
      </c>
    </row>
    <row r="247" spans="1:6" x14ac:dyDescent="0.35">
      <c r="A247" s="11">
        <v>264</v>
      </c>
      <c r="B247" s="5" t="s">
        <v>315</v>
      </c>
      <c r="C247" s="5" t="s">
        <v>356</v>
      </c>
      <c r="D247" s="189" t="s">
        <v>586</v>
      </c>
      <c r="E247" s="229">
        <f>IFERROR(VLOOKUP(Table14678[[#This Row],[Barnch ID]],'[1]Overall Branch Level&gt;20k'!$A$2:$C$986,3,),0)</f>
        <v>0.57509999999999994</v>
      </c>
      <c r="F247" s="201">
        <f>IFERROR(VLOOKUP(Table14678[[#This Row],[Barnch ID]],[2]Balance_split!$A$2:$B$889,2,),0)</f>
        <v>0.20525726855554999</v>
      </c>
    </row>
    <row r="248" spans="1:6" x14ac:dyDescent="0.35">
      <c r="A248" s="11">
        <v>265</v>
      </c>
      <c r="B248" s="5" t="s">
        <v>184</v>
      </c>
      <c r="C248" s="5" t="s">
        <v>175</v>
      </c>
      <c r="D248" s="189" t="s">
        <v>226</v>
      </c>
      <c r="E248" s="229">
        <f>IFERROR(VLOOKUP(Table14678[[#This Row],[Barnch ID]],'[1]Overall Branch Level&gt;20k'!$A$2:$C$986,3,),0)</f>
        <v>0.63229999999999997</v>
      </c>
      <c r="F248" s="201">
        <f>IFERROR(VLOOKUP(Table14678[[#This Row],[Barnch ID]],[2]Balance_split!$A$2:$B$889,2,),0)</f>
        <v>0.24899294728390001</v>
      </c>
    </row>
    <row r="249" spans="1:6" x14ac:dyDescent="0.35">
      <c r="A249" s="11">
        <v>266</v>
      </c>
      <c r="B249" s="5" t="s">
        <v>313</v>
      </c>
      <c r="C249" s="5" t="s">
        <v>340</v>
      </c>
      <c r="D249" s="189" t="s">
        <v>587</v>
      </c>
      <c r="E249" s="229">
        <f>IFERROR(VLOOKUP(Table14678[[#This Row],[Barnch ID]],'[1]Overall Branch Level&gt;20k'!$A$2:$C$986,3,),0)</f>
        <v>0.2928</v>
      </c>
      <c r="F249" s="201">
        <f>IFERROR(VLOOKUP(Table14678[[#This Row],[Barnch ID]],[2]Balance_split!$A$2:$B$889,2,),0)</f>
        <v>0.23899229263765001</v>
      </c>
    </row>
    <row r="250" spans="1:6" x14ac:dyDescent="0.35">
      <c r="A250" s="11">
        <v>267</v>
      </c>
      <c r="B250" s="5" t="s">
        <v>311</v>
      </c>
      <c r="C250" s="5" t="s">
        <v>340</v>
      </c>
      <c r="D250" s="189" t="s">
        <v>588</v>
      </c>
      <c r="E250" s="229">
        <f>IFERROR(VLOOKUP(Table14678[[#This Row],[Barnch ID]],'[1]Overall Branch Level&gt;20k'!$A$2:$C$986,3,),0)</f>
        <v>0.21179999999999999</v>
      </c>
      <c r="F250" s="201">
        <f>IFERROR(VLOOKUP(Table14678[[#This Row],[Barnch ID]],[2]Balance_split!$A$2:$B$889,2,),0)</f>
        <v>0.21298137431615</v>
      </c>
    </row>
    <row r="251" spans="1:6" x14ac:dyDescent="0.35">
      <c r="A251" s="11">
        <v>268</v>
      </c>
      <c r="B251" s="5" t="s">
        <v>181</v>
      </c>
      <c r="C251" s="5" t="s">
        <v>175</v>
      </c>
      <c r="D251" s="189" t="s">
        <v>589</v>
      </c>
      <c r="E251" s="229">
        <f>IFERROR(VLOOKUP(Table14678[[#This Row],[Barnch ID]],'[1]Overall Branch Level&gt;20k'!$A$2:$C$986,3,),0)</f>
        <v>0.158</v>
      </c>
      <c r="F251" s="201">
        <f>IFERROR(VLOOKUP(Table14678[[#This Row],[Barnch ID]],[2]Balance_split!$A$2:$B$889,2,),0)</f>
        <v>1.2248655504419499</v>
      </c>
    </row>
    <row r="252" spans="1:6" x14ac:dyDescent="0.35">
      <c r="A252" s="11">
        <v>269</v>
      </c>
      <c r="B252" s="5" t="s">
        <v>190</v>
      </c>
      <c r="C252" s="5" t="s">
        <v>175</v>
      </c>
      <c r="D252" s="189" t="s">
        <v>201</v>
      </c>
      <c r="E252" s="229">
        <f>IFERROR(VLOOKUP(Table14678[[#This Row],[Barnch ID]],'[1]Overall Branch Level&gt;20k'!$A$2:$C$986,3,),0)</f>
        <v>0.2056</v>
      </c>
      <c r="F252" s="201">
        <f>IFERROR(VLOOKUP(Table14678[[#This Row],[Barnch ID]],[2]Balance_split!$A$2:$B$889,2,),0)</f>
        <v>0.4257225767658</v>
      </c>
    </row>
    <row r="253" spans="1:6" x14ac:dyDescent="0.35">
      <c r="A253" s="11">
        <v>270</v>
      </c>
      <c r="B253" s="5" t="s">
        <v>313</v>
      </c>
      <c r="C253" s="5" t="s">
        <v>175</v>
      </c>
      <c r="D253" s="189" t="s">
        <v>590</v>
      </c>
      <c r="E253" s="229">
        <f>IFERROR(VLOOKUP(Table14678[[#This Row],[Barnch ID]],'[1]Overall Branch Level&gt;20k'!$A$2:$C$986,3,),0)</f>
        <v>0.1996</v>
      </c>
      <c r="F253" s="201">
        <f>IFERROR(VLOOKUP(Table14678[[#This Row],[Barnch ID]],[2]Balance_split!$A$2:$B$889,2,),0)</f>
        <v>0.1753785512504</v>
      </c>
    </row>
    <row r="254" spans="1:6" x14ac:dyDescent="0.35">
      <c r="A254" s="11">
        <v>271</v>
      </c>
      <c r="B254" s="5" t="s">
        <v>313</v>
      </c>
      <c r="C254" s="5" t="s">
        <v>356</v>
      </c>
      <c r="D254" s="189" t="s">
        <v>591</v>
      </c>
      <c r="E254" s="229">
        <f>IFERROR(VLOOKUP(Table14678[[#This Row],[Barnch ID]],'[1]Overall Branch Level&gt;20k'!$A$2:$C$986,3,),0)</f>
        <v>0.56710000000000005</v>
      </c>
      <c r="F254" s="201">
        <f>IFERROR(VLOOKUP(Table14678[[#This Row],[Barnch ID]],[2]Balance_split!$A$2:$B$889,2,),0)</f>
        <v>0.16419236920305</v>
      </c>
    </row>
    <row r="255" spans="1:6" x14ac:dyDescent="0.35">
      <c r="A255" s="11">
        <v>272</v>
      </c>
      <c r="B255" s="5" t="s">
        <v>222</v>
      </c>
      <c r="C255" s="5" t="s">
        <v>356</v>
      </c>
      <c r="D255" s="189" t="s">
        <v>592</v>
      </c>
      <c r="E255" s="229">
        <f>IFERROR(VLOOKUP(Table14678[[#This Row],[Barnch ID]],'[1]Overall Branch Level&gt;20k'!$A$2:$C$986,3,),0)</f>
        <v>2E-3</v>
      </c>
      <c r="F255" s="201">
        <f>IFERROR(VLOOKUP(Table14678[[#This Row],[Barnch ID]],[2]Balance_split!$A$2:$B$889,2,),0)</f>
        <v>0.19249775198475</v>
      </c>
    </row>
    <row r="256" spans="1:6" x14ac:dyDescent="0.35">
      <c r="A256" s="11">
        <v>273</v>
      </c>
      <c r="B256" s="5" t="s">
        <v>181</v>
      </c>
      <c r="C256" s="5" t="s">
        <v>343</v>
      </c>
      <c r="D256" s="189" t="s">
        <v>593</v>
      </c>
      <c r="E256" s="229">
        <f>IFERROR(VLOOKUP(Table14678[[#This Row],[Barnch ID]],'[1]Overall Branch Level&gt;20k'!$A$2:$C$986,3,),0)</f>
        <v>1.72E-2</v>
      </c>
      <c r="F256" s="201">
        <f>IFERROR(VLOOKUP(Table14678[[#This Row],[Barnch ID]],[2]Balance_split!$A$2:$B$889,2,),0)</f>
        <v>9.1432961588850004E-2</v>
      </c>
    </row>
    <row r="257" spans="1:6" x14ac:dyDescent="0.35">
      <c r="A257" s="11">
        <v>274</v>
      </c>
      <c r="B257" s="5" t="s">
        <v>174</v>
      </c>
      <c r="C257" s="5" t="s">
        <v>343</v>
      </c>
      <c r="D257" s="189" t="s">
        <v>594</v>
      </c>
      <c r="E257" s="229">
        <f>IFERROR(VLOOKUP(Table14678[[#This Row],[Barnch ID]],'[1]Overall Branch Level&gt;20k'!$A$2:$C$986,3,),0)</f>
        <v>0.33660000000000001</v>
      </c>
      <c r="F257" s="201">
        <f>IFERROR(VLOOKUP(Table14678[[#This Row],[Barnch ID]],[2]Balance_split!$A$2:$B$889,2,),0)</f>
        <v>0.16490209065</v>
      </c>
    </row>
    <row r="258" spans="1:6" x14ac:dyDescent="0.35">
      <c r="A258" s="11">
        <v>275</v>
      </c>
      <c r="B258" s="5" t="s">
        <v>181</v>
      </c>
      <c r="C258" s="5" t="s">
        <v>343</v>
      </c>
      <c r="D258" s="189" t="s">
        <v>595</v>
      </c>
      <c r="E258" s="229">
        <f>IFERROR(VLOOKUP(Table14678[[#This Row],[Barnch ID]],'[1]Overall Branch Level&gt;20k'!$A$2:$C$986,3,),0)</f>
        <v>1.2200000000000001E-2</v>
      </c>
      <c r="F258" s="201">
        <f>IFERROR(VLOOKUP(Table14678[[#This Row],[Barnch ID]],[2]Balance_split!$A$2:$B$889,2,),0)</f>
        <v>0.1008391783253</v>
      </c>
    </row>
    <row r="259" spans="1:6" x14ac:dyDescent="0.35">
      <c r="A259" s="11">
        <v>276</v>
      </c>
      <c r="B259" s="5" t="s">
        <v>213</v>
      </c>
      <c r="C259" s="5" t="s">
        <v>175</v>
      </c>
      <c r="D259" s="189" t="s">
        <v>596</v>
      </c>
      <c r="E259" s="229">
        <f>IFERROR(VLOOKUP(Table14678[[#This Row],[Barnch ID]],'[1]Overall Branch Level&gt;20k'!$A$2:$C$986,3,),0)</f>
        <v>0.30599999999999999</v>
      </c>
      <c r="F259" s="201">
        <f>IFERROR(VLOOKUP(Table14678[[#This Row],[Barnch ID]],[2]Balance_split!$A$2:$B$889,2,),0)</f>
        <v>0.30978007864245</v>
      </c>
    </row>
    <row r="260" spans="1:6" x14ac:dyDescent="0.35">
      <c r="A260" s="11">
        <v>278</v>
      </c>
      <c r="B260" s="5" t="s">
        <v>222</v>
      </c>
      <c r="C260" s="5" t="s">
        <v>343</v>
      </c>
      <c r="D260" s="189" t="s">
        <v>597</v>
      </c>
      <c r="E260" s="229">
        <f>IFERROR(VLOOKUP(Table14678[[#This Row],[Barnch ID]],'[1]Overall Branch Level&gt;20k'!$A$2:$C$986,3,),0)</f>
        <v>1.47E-2</v>
      </c>
      <c r="F260" s="201">
        <f>IFERROR(VLOOKUP(Table14678[[#This Row],[Barnch ID]],[2]Balance_split!$A$2:$B$889,2,),0)</f>
        <v>6.5199354964799894E-2</v>
      </c>
    </row>
    <row r="261" spans="1:6" x14ac:dyDescent="0.35">
      <c r="A261" s="11">
        <v>279</v>
      </c>
      <c r="B261" s="5" t="s">
        <v>314</v>
      </c>
      <c r="C261" s="5" t="s">
        <v>356</v>
      </c>
      <c r="D261" s="189" t="s">
        <v>598</v>
      </c>
      <c r="E261" s="229">
        <f>IFERROR(VLOOKUP(Table14678[[#This Row],[Barnch ID]],'[1]Overall Branch Level&gt;20k'!$A$2:$C$986,3,),0)</f>
        <v>0.15670000000000001</v>
      </c>
      <c r="F261" s="201">
        <f>IFERROR(VLOOKUP(Table14678[[#This Row],[Barnch ID]],[2]Balance_split!$A$2:$B$889,2,),0)</f>
        <v>5.7306492799700001E-2</v>
      </c>
    </row>
    <row r="262" spans="1:6" x14ac:dyDescent="0.35">
      <c r="A262" s="11">
        <v>281</v>
      </c>
      <c r="B262" s="5" t="s">
        <v>311</v>
      </c>
      <c r="C262" s="5" t="s">
        <v>175</v>
      </c>
      <c r="D262" s="189" t="s">
        <v>600</v>
      </c>
      <c r="E262" s="229">
        <f>IFERROR(VLOOKUP(Table14678[[#This Row],[Barnch ID]],'[1]Overall Branch Level&gt;20k'!$A$2:$C$986,3,),0)</f>
        <v>0.13070000000000001</v>
      </c>
      <c r="F262" s="201">
        <f>IFERROR(VLOOKUP(Table14678[[#This Row],[Barnch ID]],[2]Balance_split!$A$2:$B$889,2,),0)</f>
        <v>6.7605252514900002E-2</v>
      </c>
    </row>
    <row r="263" spans="1:6" x14ac:dyDescent="0.35">
      <c r="A263" s="11">
        <v>282</v>
      </c>
      <c r="B263" s="5" t="s">
        <v>315</v>
      </c>
      <c r="C263" s="5" t="s">
        <v>356</v>
      </c>
      <c r="D263" s="189" t="s">
        <v>601</v>
      </c>
      <c r="E263" s="229">
        <f>IFERROR(VLOOKUP(Table14678[[#This Row],[Barnch ID]],'[1]Overall Branch Level&gt;20k'!$A$2:$C$986,3,),0)</f>
        <v>7.8E-2</v>
      </c>
      <c r="F263" s="201">
        <f>IFERROR(VLOOKUP(Table14678[[#This Row],[Barnch ID]],[2]Balance_split!$A$2:$B$889,2,),0)</f>
        <v>3.1778175174099997E-2</v>
      </c>
    </row>
    <row r="264" spans="1:6" x14ac:dyDescent="0.35">
      <c r="A264" s="11">
        <v>283</v>
      </c>
      <c r="B264" s="5" t="s">
        <v>179</v>
      </c>
      <c r="C264" s="5" t="s">
        <v>343</v>
      </c>
      <c r="D264" s="189" t="s">
        <v>602</v>
      </c>
      <c r="E264" s="229">
        <f>IFERROR(VLOOKUP(Table14678[[#This Row],[Barnch ID]],'[1]Overall Branch Level&gt;20k'!$A$2:$C$986,3,),0)</f>
        <v>0.2263</v>
      </c>
      <c r="F264" s="201">
        <f>IFERROR(VLOOKUP(Table14678[[#This Row],[Barnch ID]],[2]Balance_split!$A$2:$B$889,2,),0)</f>
        <v>0.1025436182189</v>
      </c>
    </row>
    <row r="265" spans="1:6" x14ac:dyDescent="0.35">
      <c r="A265" s="11">
        <v>284</v>
      </c>
      <c r="B265" s="5" t="s">
        <v>222</v>
      </c>
      <c r="C265" s="5" t="s">
        <v>343</v>
      </c>
      <c r="D265" s="189" t="s">
        <v>603</v>
      </c>
      <c r="E265" s="229">
        <f>IFERROR(VLOOKUP(Table14678[[#This Row],[Barnch ID]],'[1]Overall Branch Level&gt;20k'!$A$2:$C$986,3,),0)</f>
        <v>2.5999999999999999E-3</v>
      </c>
      <c r="F265" s="201">
        <f>IFERROR(VLOOKUP(Table14678[[#This Row],[Barnch ID]],[2]Balance_split!$A$2:$B$889,2,),0)</f>
        <v>8.1847066965650001E-2</v>
      </c>
    </row>
    <row r="266" spans="1:6" x14ac:dyDescent="0.35">
      <c r="A266" s="11">
        <v>285</v>
      </c>
      <c r="B266" s="5" t="s">
        <v>188</v>
      </c>
      <c r="C266" s="5" t="s">
        <v>356</v>
      </c>
      <c r="D266" s="189" t="s">
        <v>604</v>
      </c>
      <c r="E266" s="229">
        <f>IFERROR(VLOOKUP(Table14678[[#This Row],[Barnch ID]],'[1]Overall Branch Level&gt;20k'!$A$2:$C$986,3,),0)</f>
        <v>0.1188</v>
      </c>
      <c r="F266" s="201">
        <f>IFERROR(VLOOKUP(Table14678[[#This Row],[Barnch ID]],[2]Balance_split!$A$2:$B$889,2,),0)</f>
        <v>2.0424349303649999E-2</v>
      </c>
    </row>
    <row r="267" spans="1:6" x14ac:dyDescent="0.35">
      <c r="A267" s="11">
        <v>286</v>
      </c>
      <c r="B267" s="5" t="s">
        <v>222</v>
      </c>
      <c r="C267" s="5" t="s">
        <v>356</v>
      </c>
      <c r="D267" s="189" t="s">
        <v>605</v>
      </c>
      <c r="E267" s="229">
        <f>IFERROR(VLOOKUP(Table14678[[#This Row],[Barnch ID]],'[1]Overall Branch Level&gt;20k'!$A$2:$C$986,3,),0)</f>
        <v>4.3099999999999999E-2</v>
      </c>
      <c r="F267" s="201">
        <f>IFERROR(VLOOKUP(Table14678[[#This Row],[Barnch ID]],[2]Balance_split!$A$2:$B$889,2,),0)</f>
        <v>1.3406091601900001E-2</v>
      </c>
    </row>
    <row r="268" spans="1:6" x14ac:dyDescent="0.35">
      <c r="A268" s="11">
        <v>287</v>
      </c>
      <c r="B268" s="5" t="s">
        <v>188</v>
      </c>
      <c r="C268" s="5" t="s">
        <v>343</v>
      </c>
      <c r="D268" s="189" t="s">
        <v>606</v>
      </c>
      <c r="E268" s="229">
        <f>IFERROR(VLOOKUP(Table14678[[#This Row],[Barnch ID]],'[1]Overall Branch Level&gt;20k'!$A$2:$C$986,3,),0)</f>
        <v>0</v>
      </c>
      <c r="F268" s="201">
        <f>IFERROR(VLOOKUP(Table14678[[#This Row],[Barnch ID]],[2]Balance_split!$A$2:$B$889,2,),0)</f>
        <v>2.2976082166500001E-3</v>
      </c>
    </row>
    <row r="269" spans="1:6" x14ac:dyDescent="0.35">
      <c r="A269" s="11">
        <v>288</v>
      </c>
      <c r="B269" s="5" t="s">
        <v>222</v>
      </c>
      <c r="C269" s="5" t="s">
        <v>175</v>
      </c>
      <c r="D269" s="189" t="s">
        <v>607</v>
      </c>
      <c r="E269" s="229">
        <f>IFERROR(VLOOKUP(Table14678[[#This Row],[Barnch ID]],'[1]Overall Branch Level&gt;20k'!$A$2:$C$986,3,),0)</f>
        <v>6.0299999999999999E-2</v>
      </c>
      <c r="F269" s="201">
        <f>IFERROR(VLOOKUP(Table14678[[#This Row],[Barnch ID]],[2]Balance_split!$A$2:$B$889,2,),0)</f>
        <v>0.14258528367350001</v>
      </c>
    </row>
    <row r="270" spans="1:6" x14ac:dyDescent="0.35">
      <c r="A270" s="11">
        <v>289</v>
      </c>
      <c r="B270" s="5" t="s">
        <v>314</v>
      </c>
      <c r="C270" s="5" t="s">
        <v>340</v>
      </c>
      <c r="D270" s="189" t="s">
        <v>608</v>
      </c>
      <c r="E270" s="229">
        <f>IFERROR(VLOOKUP(Table14678[[#This Row],[Barnch ID]],'[1]Overall Branch Level&gt;20k'!$A$2:$C$986,3,),0)</f>
        <v>0.58879999999999999</v>
      </c>
      <c r="F270" s="201">
        <f>IFERROR(VLOOKUP(Table14678[[#This Row],[Barnch ID]],[2]Balance_split!$A$2:$B$889,2,),0)</f>
        <v>6.1674411400899999E-2</v>
      </c>
    </row>
    <row r="271" spans="1:6" x14ac:dyDescent="0.35">
      <c r="A271" s="11">
        <v>290</v>
      </c>
      <c r="B271" s="5" t="s">
        <v>184</v>
      </c>
      <c r="C271" s="5" t="s">
        <v>356</v>
      </c>
      <c r="D271" s="189" t="s">
        <v>609</v>
      </c>
      <c r="E271" s="229">
        <f>IFERROR(VLOOKUP(Table14678[[#This Row],[Barnch ID]],'[1]Overall Branch Level&gt;20k'!$A$2:$C$986,3,),0)</f>
        <v>0.1956</v>
      </c>
      <c r="F271" s="201">
        <f>IFERROR(VLOOKUP(Table14678[[#This Row],[Barnch ID]],[2]Balance_split!$A$2:$B$889,2,),0)</f>
        <v>3.9422256242999998E-2</v>
      </c>
    </row>
    <row r="272" spans="1:6" x14ac:dyDescent="0.35">
      <c r="A272" s="11">
        <v>291</v>
      </c>
      <c r="B272" s="5" t="s">
        <v>174</v>
      </c>
      <c r="C272" s="5" t="s">
        <v>175</v>
      </c>
      <c r="D272" s="189" t="s">
        <v>610</v>
      </c>
      <c r="E272" s="229">
        <f>IFERROR(VLOOKUP(Table14678[[#This Row],[Barnch ID]],'[1]Overall Branch Level&gt;20k'!$A$2:$C$986,3,),0)</f>
        <v>0.25369999999999998</v>
      </c>
      <c r="F272" s="201">
        <f>IFERROR(VLOOKUP(Table14678[[#This Row],[Barnch ID]],[2]Balance_split!$A$2:$B$889,2,),0)</f>
        <v>0.14022243579384999</v>
      </c>
    </row>
    <row r="273" spans="1:6" x14ac:dyDescent="0.35">
      <c r="A273" s="11">
        <v>292</v>
      </c>
      <c r="B273" s="5" t="s">
        <v>190</v>
      </c>
      <c r="C273" s="5" t="s">
        <v>175</v>
      </c>
      <c r="D273" s="189" t="s">
        <v>611</v>
      </c>
      <c r="E273" s="229">
        <f>IFERROR(VLOOKUP(Table14678[[#This Row],[Barnch ID]],'[1]Overall Branch Level&gt;20k'!$A$2:$C$986,3,),0)</f>
        <v>0.1893</v>
      </c>
      <c r="F273" s="201">
        <f>IFERROR(VLOOKUP(Table14678[[#This Row],[Barnch ID]],[2]Balance_split!$A$2:$B$889,2,),0)</f>
        <v>0.13152776654170001</v>
      </c>
    </row>
    <row r="274" spans="1:6" x14ac:dyDescent="0.35">
      <c r="A274" s="11">
        <v>293</v>
      </c>
      <c r="B274" s="5" t="s">
        <v>312</v>
      </c>
      <c r="C274" s="5" t="s">
        <v>343</v>
      </c>
      <c r="D274" s="189" t="s">
        <v>612</v>
      </c>
      <c r="E274" s="229">
        <f>IFERROR(VLOOKUP(Table14678[[#This Row],[Barnch ID]],'[1]Overall Branch Level&gt;20k'!$A$2:$C$986,3,),0)</f>
        <v>9.3299999999999994E-2</v>
      </c>
      <c r="F274" s="201">
        <f>IFERROR(VLOOKUP(Table14678[[#This Row],[Barnch ID]],[2]Balance_split!$A$2:$B$889,2,),0)</f>
        <v>0.15738508296145001</v>
      </c>
    </row>
    <row r="275" spans="1:6" x14ac:dyDescent="0.35">
      <c r="A275" s="11">
        <v>294</v>
      </c>
      <c r="B275" s="5" t="s">
        <v>315</v>
      </c>
      <c r="C275" s="5" t="s">
        <v>340</v>
      </c>
      <c r="D275" s="189" t="s">
        <v>613</v>
      </c>
      <c r="E275" s="229">
        <f>IFERROR(VLOOKUP(Table14678[[#This Row],[Barnch ID]],'[1]Overall Branch Level&gt;20k'!$A$2:$C$986,3,),0)</f>
        <v>9.8500000000000004E-2</v>
      </c>
      <c r="F275" s="201">
        <f>IFERROR(VLOOKUP(Table14678[[#This Row],[Barnch ID]],[2]Balance_split!$A$2:$B$889,2,),0)</f>
        <v>0.11553092261719999</v>
      </c>
    </row>
    <row r="276" spans="1:6" x14ac:dyDescent="0.35">
      <c r="A276" s="11">
        <v>295</v>
      </c>
      <c r="B276" s="5" t="s">
        <v>190</v>
      </c>
      <c r="C276" s="5" t="s">
        <v>175</v>
      </c>
      <c r="D276" s="189" t="s">
        <v>614</v>
      </c>
      <c r="E276" s="229">
        <f>IFERROR(VLOOKUP(Table14678[[#This Row],[Barnch ID]],'[1]Overall Branch Level&gt;20k'!$A$2:$C$986,3,),0)</f>
        <v>0.76680000000000004</v>
      </c>
      <c r="F276" s="201">
        <f>IFERROR(VLOOKUP(Table14678[[#This Row],[Barnch ID]],[2]Balance_split!$A$2:$B$889,2,),0)</f>
        <v>0.18030648996125001</v>
      </c>
    </row>
    <row r="277" spans="1:6" x14ac:dyDescent="0.35">
      <c r="A277" s="11">
        <v>296</v>
      </c>
      <c r="B277" s="5" t="s">
        <v>184</v>
      </c>
      <c r="C277" s="5" t="s">
        <v>356</v>
      </c>
      <c r="D277" s="189" t="s">
        <v>615</v>
      </c>
      <c r="E277" s="229">
        <f>IFERROR(VLOOKUP(Table14678[[#This Row],[Barnch ID]],'[1]Overall Branch Level&gt;20k'!$A$2:$C$986,3,),0)</f>
        <v>0.5353</v>
      </c>
      <c r="F277" s="201">
        <f>IFERROR(VLOOKUP(Table14678[[#This Row],[Barnch ID]],[2]Balance_split!$A$2:$B$889,2,),0)</f>
        <v>0.14068964806359999</v>
      </c>
    </row>
    <row r="278" spans="1:6" x14ac:dyDescent="0.35">
      <c r="A278" s="11">
        <v>297</v>
      </c>
      <c r="B278" s="5" t="s">
        <v>222</v>
      </c>
      <c r="C278" s="5" t="s">
        <v>343</v>
      </c>
      <c r="D278" s="189" t="s">
        <v>616</v>
      </c>
      <c r="E278" s="229">
        <f>IFERROR(VLOOKUP(Table14678[[#This Row],[Barnch ID]],'[1]Overall Branch Level&gt;20k'!$A$2:$C$986,3,),0)</f>
        <v>0.4163</v>
      </c>
      <c r="F278" s="201">
        <f>IFERROR(VLOOKUP(Table14678[[#This Row],[Barnch ID]],[2]Balance_split!$A$2:$B$889,2,),0)</f>
        <v>0.14045608440624999</v>
      </c>
    </row>
    <row r="279" spans="1:6" x14ac:dyDescent="0.35">
      <c r="A279" s="11">
        <v>298</v>
      </c>
      <c r="B279" s="5" t="s">
        <v>174</v>
      </c>
      <c r="C279" s="5" t="s">
        <v>343</v>
      </c>
      <c r="D279" s="189" t="s">
        <v>617</v>
      </c>
      <c r="E279" s="229">
        <f>IFERROR(VLOOKUP(Table14678[[#This Row],[Barnch ID]],'[1]Overall Branch Level&gt;20k'!$A$2:$C$986,3,),0)</f>
        <v>0.10390000000000001</v>
      </c>
      <c r="F279" s="201">
        <f>IFERROR(VLOOKUP(Table14678[[#This Row],[Barnch ID]],[2]Balance_split!$A$2:$B$889,2,),0)</f>
        <v>0.1861323300319</v>
      </c>
    </row>
    <row r="280" spans="1:6" x14ac:dyDescent="0.35">
      <c r="A280" s="11">
        <v>301</v>
      </c>
      <c r="B280" s="5" t="s">
        <v>184</v>
      </c>
      <c r="C280" s="5" t="s">
        <v>343</v>
      </c>
      <c r="D280" s="189" t="s">
        <v>619</v>
      </c>
      <c r="E280" s="229">
        <f>IFERROR(VLOOKUP(Table14678[[#This Row],[Barnch ID]],'[1]Overall Branch Level&gt;20k'!$A$2:$C$986,3,),0)</f>
        <v>0.3846</v>
      </c>
      <c r="F280" s="201">
        <f>IFERROR(VLOOKUP(Table14678[[#This Row],[Barnch ID]],[2]Balance_split!$A$2:$B$889,2,),0)</f>
        <v>0.41034276495240002</v>
      </c>
    </row>
    <row r="281" spans="1:6" x14ac:dyDescent="0.35">
      <c r="A281" s="11">
        <v>302</v>
      </c>
      <c r="B281" s="5" t="s">
        <v>181</v>
      </c>
      <c r="C281" s="5" t="s">
        <v>175</v>
      </c>
      <c r="D281" s="189" t="s">
        <v>182</v>
      </c>
      <c r="E281" s="229">
        <f>IFERROR(VLOOKUP(Table14678[[#This Row],[Barnch ID]],'[1]Overall Branch Level&gt;20k'!$A$2:$C$986,3,),0)</f>
        <v>0.72389999999999999</v>
      </c>
      <c r="F281" s="201">
        <f>IFERROR(VLOOKUP(Table14678[[#This Row],[Barnch ID]],[2]Balance_split!$A$2:$B$889,2,),0)</f>
        <v>0.99370788188865</v>
      </c>
    </row>
    <row r="282" spans="1:6" x14ac:dyDescent="0.35">
      <c r="A282" s="11">
        <v>303</v>
      </c>
      <c r="B282" s="5" t="s">
        <v>188</v>
      </c>
      <c r="C282" s="5" t="s">
        <v>175</v>
      </c>
      <c r="D282" s="189" t="s">
        <v>620</v>
      </c>
      <c r="E282" s="229">
        <f>IFERROR(VLOOKUP(Table14678[[#This Row],[Barnch ID]],'[1]Overall Branch Level&gt;20k'!$A$2:$C$986,3,),0)</f>
        <v>0.57879999999999998</v>
      </c>
      <c r="F282" s="201">
        <f>IFERROR(VLOOKUP(Table14678[[#This Row],[Barnch ID]],[2]Balance_split!$A$2:$B$889,2,),0)</f>
        <v>0.79891484750295005</v>
      </c>
    </row>
    <row r="283" spans="1:6" x14ac:dyDescent="0.35">
      <c r="A283" s="11">
        <v>304</v>
      </c>
      <c r="B283" s="5" t="s">
        <v>184</v>
      </c>
      <c r="C283" s="5" t="s">
        <v>356</v>
      </c>
      <c r="D283" s="189" t="s">
        <v>621</v>
      </c>
      <c r="E283" s="229">
        <f>IFERROR(VLOOKUP(Table14678[[#This Row],[Barnch ID]],'[1]Overall Branch Level&gt;20k'!$A$2:$C$986,3,),0)</f>
        <v>5.1999999999999998E-3</v>
      </c>
      <c r="F283" s="201">
        <f>IFERROR(VLOOKUP(Table14678[[#This Row],[Barnch ID]],[2]Balance_split!$A$2:$B$889,2,),0)</f>
        <v>0.81534339511389997</v>
      </c>
    </row>
    <row r="284" spans="1:6" x14ac:dyDescent="0.35">
      <c r="A284" s="11">
        <v>305</v>
      </c>
      <c r="B284" s="5" t="s">
        <v>181</v>
      </c>
      <c r="C284" s="5" t="s">
        <v>175</v>
      </c>
      <c r="D284" s="189" t="s">
        <v>187</v>
      </c>
      <c r="E284" s="229">
        <f>IFERROR(VLOOKUP(Table14678[[#This Row],[Barnch ID]],'[1]Overall Branch Level&gt;20k'!$A$2:$C$986,3,),0)</f>
        <v>0.7208</v>
      </c>
      <c r="F284" s="201">
        <f>IFERROR(VLOOKUP(Table14678[[#This Row],[Barnch ID]],[2]Balance_split!$A$2:$B$889,2,),0)</f>
        <v>0.51511513775704998</v>
      </c>
    </row>
    <row r="285" spans="1:6" x14ac:dyDescent="0.35">
      <c r="A285" s="11">
        <v>306</v>
      </c>
      <c r="B285" s="5" t="s">
        <v>188</v>
      </c>
      <c r="C285" s="5" t="s">
        <v>343</v>
      </c>
      <c r="D285" s="189" t="s">
        <v>622</v>
      </c>
      <c r="E285" s="229">
        <f>IFERROR(VLOOKUP(Table14678[[#This Row],[Barnch ID]],'[1]Overall Branch Level&gt;20k'!$A$2:$C$986,3,),0)</f>
        <v>0.49969999999999998</v>
      </c>
      <c r="F285" s="201">
        <f>IFERROR(VLOOKUP(Table14678[[#This Row],[Barnch ID]],[2]Balance_split!$A$2:$B$889,2,),0)</f>
        <v>0.33157888214795</v>
      </c>
    </row>
    <row r="286" spans="1:6" x14ac:dyDescent="0.35">
      <c r="A286" s="11">
        <v>307</v>
      </c>
      <c r="B286" s="5" t="s">
        <v>190</v>
      </c>
      <c r="C286" s="5" t="s">
        <v>175</v>
      </c>
      <c r="D286" s="189" t="s">
        <v>623</v>
      </c>
      <c r="E286" s="229">
        <f>IFERROR(VLOOKUP(Table14678[[#This Row],[Barnch ID]],'[1]Overall Branch Level&gt;20k'!$A$2:$C$986,3,),0)</f>
        <v>0.84589999999999999</v>
      </c>
      <c r="F286" s="201">
        <f>IFERROR(VLOOKUP(Table14678[[#This Row],[Barnch ID]],[2]Balance_split!$A$2:$B$889,2,),0)</f>
        <v>0.73634905987940003</v>
      </c>
    </row>
    <row r="287" spans="1:6" x14ac:dyDescent="0.35">
      <c r="A287" s="11">
        <v>308</v>
      </c>
      <c r="B287" s="5" t="s">
        <v>188</v>
      </c>
      <c r="C287" s="5" t="s">
        <v>343</v>
      </c>
      <c r="D287" s="189" t="s">
        <v>624</v>
      </c>
      <c r="E287" s="229">
        <f>IFERROR(VLOOKUP(Table14678[[#This Row],[Barnch ID]],'[1]Overall Branch Level&gt;20k'!$A$2:$C$986,3,),0)</f>
        <v>0.39960000000000001</v>
      </c>
      <c r="F287" s="201">
        <f>IFERROR(VLOOKUP(Table14678[[#This Row],[Barnch ID]],[2]Balance_split!$A$2:$B$889,2,),0)</f>
        <v>0.96206305069914999</v>
      </c>
    </row>
    <row r="288" spans="1:6" x14ac:dyDescent="0.35">
      <c r="A288" s="11">
        <v>309</v>
      </c>
      <c r="B288" s="5" t="s">
        <v>184</v>
      </c>
      <c r="C288" s="5" t="s">
        <v>175</v>
      </c>
      <c r="D288" s="189" t="s">
        <v>625</v>
      </c>
      <c r="E288" s="229">
        <f>IFERROR(VLOOKUP(Table14678[[#This Row],[Barnch ID]],'[1]Overall Branch Level&gt;20k'!$A$2:$C$986,3,),0)</f>
        <v>0.73170000000000002</v>
      </c>
      <c r="F288" s="201">
        <f>IFERROR(VLOOKUP(Table14678[[#This Row],[Barnch ID]],[2]Balance_split!$A$2:$B$889,2,),0)</f>
        <v>0.69108231362499895</v>
      </c>
    </row>
    <row r="289" spans="1:6" x14ac:dyDescent="0.35">
      <c r="A289" s="11">
        <v>310</v>
      </c>
      <c r="B289" s="5" t="s">
        <v>188</v>
      </c>
      <c r="C289" s="5" t="s">
        <v>175</v>
      </c>
      <c r="D289" s="189" t="s">
        <v>626</v>
      </c>
      <c r="E289" s="229">
        <f>IFERROR(VLOOKUP(Table14678[[#This Row],[Barnch ID]],'[1]Overall Branch Level&gt;20k'!$A$2:$C$986,3,),0)</f>
        <v>0.74570000000000003</v>
      </c>
      <c r="F289" s="201">
        <f>IFERROR(VLOOKUP(Table14678[[#This Row],[Barnch ID]],[2]Balance_split!$A$2:$B$889,2,),0)</f>
        <v>0.68477451231554998</v>
      </c>
    </row>
    <row r="290" spans="1:6" x14ac:dyDescent="0.35">
      <c r="A290" s="11">
        <v>311</v>
      </c>
      <c r="B290" s="5" t="s">
        <v>190</v>
      </c>
      <c r="C290" s="5" t="s">
        <v>343</v>
      </c>
      <c r="D290" s="189" t="s">
        <v>627</v>
      </c>
      <c r="E290" s="229">
        <f>IFERROR(VLOOKUP(Table14678[[#This Row],[Barnch ID]],'[1]Overall Branch Level&gt;20k'!$A$2:$C$986,3,),0)</f>
        <v>0.12859999999999999</v>
      </c>
      <c r="F290" s="201">
        <f>IFERROR(VLOOKUP(Table14678[[#This Row],[Barnch ID]],[2]Balance_split!$A$2:$B$889,2,),0)</f>
        <v>0.22888034614459901</v>
      </c>
    </row>
    <row r="291" spans="1:6" x14ac:dyDescent="0.35">
      <c r="A291" s="11">
        <v>312</v>
      </c>
      <c r="B291" s="5" t="s">
        <v>190</v>
      </c>
      <c r="C291" s="5" t="s">
        <v>175</v>
      </c>
      <c r="D291" s="189" t="s">
        <v>204</v>
      </c>
      <c r="E291" s="229">
        <f>IFERROR(VLOOKUP(Table14678[[#This Row],[Barnch ID]],'[1]Overall Branch Level&gt;20k'!$A$2:$C$986,3,),0)</f>
        <v>0.36059999999999998</v>
      </c>
      <c r="F291" s="201">
        <f>IFERROR(VLOOKUP(Table14678[[#This Row],[Barnch ID]],[2]Balance_split!$A$2:$B$889,2,),0)</f>
        <v>0.63132457022525001</v>
      </c>
    </row>
    <row r="292" spans="1:6" x14ac:dyDescent="0.35">
      <c r="A292" s="11">
        <v>313</v>
      </c>
      <c r="B292" s="5" t="s">
        <v>188</v>
      </c>
      <c r="C292" s="5" t="s">
        <v>343</v>
      </c>
      <c r="D292" s="189" t="s">
        <v>628</v>
      </c>
      <c r="E292" s="229">
        <f>IFERROR(VLOOKUP(Table14678[[#This Row],[Barnch ID]],'[1]Overall Branch Level&gt;20k'!$A$2:$C$986,3,),0)</f>
        <v>0.28720000000000001</v>
      </c>
      <c r="F292" s="201">
        <f>IFERROR(VLOOKUP(Table14678[[#This Row],[Barnch ID]],[2]Balance_split!$A$2:$B$889,2,),0)</f>
        <v>0.61329096851380005</v>
      </c>
    </row>
    <row r="293" spans="1:6" x14ac:dyDescent="0.35">
      <c r="A293" s="11">
        <v>314</v>
      </c>
      <c r="B293" s="5" t="s">
        <v>222</v>
      </c>
      <c r="C293" s="5" t="s">
        <v>356</v>
      </c>
      <c r="D293" s="189" t="s">
        <v>629</v>
      </c>
      <c r="E293" s="229">
        <f>IFERROR(VLOOKUP(Table14678[[#This Row],[Barnch ID]],'[1]Overall Branch Level&gt;20k'!$A$2:$C$986,3,),0)</f>
        <v>0.58979999999999999</v>
      </c>
      <c r="F293" s="201">
        <f>IFERROR(VLOOKUP(Table14678[[#This Row],[Barnch ID]],[2]Balance_split!$A$2:$B$889,2,),0)</f>
        <v>0.44987772994004999</v>
      </c>
    </row>
    <row r="294" spans="1:6" x14ac:dyDescent="0.35">
      <c r="A294" s="11">
        <v>315</v>
      </c>
      <c r="B294" s="5" t="s">
        <v>181</v>
      </c>
      <c r="C294" s="5" t="s">
        <v>356</v>
      </c>
      <c r="D294" s="189" t="s">
        <v>630</v>
      </c>
      <c r="E294" s="229">
        <f>IFERROR(VLOOKUP(Table14678[[#This Row],[Barnch ID]],'[1]Overall Branch Level&gt;20k'!$A$2:$C$986,3,),0)</f>
        <v>0.71579999999999999</v>
      </c>
      <c r="F294" s="201">
        <f>IFERROR(VLOOKUP(Table14678[[#This Row],[Barnch ID]],[2]Balance_split!$A$2:$B$889,2,),0)</f>
        <v>0.49682320046715001</v>
      </c>
    </row>
    <row r="295" spans="1:6" x14ac:dyDescent="0.35">
      <c r="A295" s="11">
        <v>316</v>
      </c>
      <c r="B295" s="5" t="s">
        <v>181</v>
      </c>
      <c r="C295" s="5" t="s">
        <v>356</v>
      </c>
      <c r="D295" s="189" t="s">
        <v>631</v>
      </c>
      <c r="E295" s="229">
        <f>IFERROR(VLOOKUP(Table14678[[#This Row],[Barnch ID]],'[1]Overall Branch Level&gt;20k'!$A$2:$C$986,3,),0)</f>
        <v>1.2915000000000001</v>
      </c>
      <c r="F295" s="201">
        <f>IFERROR(VLOOKUP(Table14678[[#This Row],[Barnch ID]],[2]Balance_split!$A$2:$B$889,2,),0)</f>
        <v>0.37623516499315002</v>
      </c>
    </row>
    <row r="296" spans="1:6" x14ac:dyDescent="0.35">
      <c r="A296" s="11">
        <v>317</v>
      </c>
      <c r="B296" s="5" t="s">
        <v>181</v>
      </c>
      <c r="C296" s="5" t="s">
        <v>356</v>
      </c>
      <c r="D296" s="189" t="s">
        <v>632</v>
      </c>
      <c r="E296" s="229">
        <f>IFERROR(VLOOKUP(Table14678[[#This Row],[Barnch ID]],'[1]Overall Branch Level&gt;20k'!$A$2:$C$986,3,),0)</f>
        <v>4.8999999999999998E-3</v>
      </c>
      <c r="F296" s="201">
        <f>IFERROR(VLOOKUP(Table14678[[#This Row],[Barnch ID]],[2]Balance_split!$A$2:$B$889,2,),0)</f>
        <v>0.74427688798019997</v>
      </c>
    </row>
    <row r="297" spans="1:6" x14ac:dyDescent="0.35">
      <c r="A297" s="11">
        <v>318</v>
      </c>
      <c r="B297" s="5" t="s">
        <v>188</v>
      </c>
      <c r="C297" s="5" t="s">
        <v>343</v>
      </c>
      <c r="D297" s="189" t="s">
        <v>633</v>
      </c>
      <c r="E297" s="229">
        <f>IFERROR(VLOOKUP(Table14678[[#This Row],[Barnch ID]],'[1]Overall Branch Level&gt;20k'!$A$2:$C$986,3,),0)</f>
        <v>0.4304</v>
      </c>
      <c r="F297" s="201">
        <f>IFERROR(VLOOKUP(Table14678[[#This Row],[Barnch ID]],[2]Balance_split!$A$2:$B$889,2,),0)</f>
        <v>0.41414464886605001</v>
      </c>
    </row>
    <row r="298" spans="1:6" x14ac:dyDescent="0.35">
      <c r="A298" s="11">
        <v>319</v>
      </c>
      <c r="B298" s="5" t="s">
        <v>184</v>
      </c>
      <c r="C298" s="5" t="s">
        <v>175</v>
      </c>
      <c r="D298" s="189" t="s">
        <v>634</v>
      </c>
      <c r="E298" s="229">
        <f>IFERROR(VLOOKUP(Table14678[[#This Row],[Barnch ID]],'[1]Overall Branch Level&gt;20k'!$A$2:$C$986,3,),0)</f>
        <v>1.5831</v>
      </c>
      <c r="F298" s="201">
        <f>IFERROR(VLOOKUP(Table14678[[#This Row],[Barnch ID]],[2]Balance_split!$A$2:$B$889,2,),0)</f>
        <v>0.61622818044119998</v>
      </c>
    </row>
    <row r="299" spans="1:6" x14ac:dyDescent="0.35">
      <c r="A299" s="11">
        <v>320</v>
      </c>
      <c r="B299" s="5" t="s">
        <v>314</v>
      </c>
      <c r="C299" s="5" t="s">
        <v>340</v>
      </c>
      <c r="D299" s="189" t="s">
        <v>635</v>
      </c>
      <c r="E299" s="229">
        <f>IFERROR(VLOOKUP(Table14678[[#This Row],[Barnch ID]],'[1]Overall Branch Level&gt;20k'!$A$2:$C$986,3,),0)</f>
        <v>0.7077</v>
      </c>
      <c r="F299" s="201">
        <f>IFERROR(VLOOKUP(Table14678[[#This Row],[Barnch ID]],[2]Balance_split!$A$2:$B$889,2,),0)</f>
        <v>0.25615694050564902</v>
      </c>
    </row>
    <row r="300" spans="1:6" x14ac:dyDescent="0.35">
      <c r="A300" s="11">
        <v>321</v>
      </c>
      <c r="B300" s="5" t="s">
        <v>174</v>
      </c>
      <c r="C300" s="5" t="s">
        <v>343</v>
      </c>
      <c r="D300" s="189" t="s">
        <v>636</v>
      </c>
      <c r="E300" s="229">
        <f>IFERROR(VLOOKUP(Table14678[[#This Row],[Barnch ID]],'[1]Overall Branch Level&gt;20k'!$A$2:$C$986,3,),0)</f>
        <v>1.2494000000000001</v>
      </c>
      <c r="F300" s="201">
        <f>IFERROR(VLOOKUP(Table14678[[#This Row],[Barnch ID]],[2]Balance_split!$A$2:$B$889,2,),0)</f>
        <v>0.61383330621269905</v>
      </c>
    </row>
    <row r="301" spans="1:6" x14ac:dyDescent="0.35">
      <c r="A301" s="11">
        <v>322</v>
      </c>
      <c r="B301" s="5" t="s">
        <v>188</v>
      </c>
      <c r="C301" s="5" t="s">
        <v>343</v>
      </c>
      <c r="D301" s="189" t="s">
        <v>637</v>
      </c>
      <c r="E301" s="229">
        <f>IFERROR(VLOOKUP(Table14678[[#This Row],[Barnch ID]],'[1]Overall Branch Level&gt;20k'!$A$2:$C$986,3,),0)</f>
        <v>0.34289999999999998</v>
      </c>
      <c r="F301" s="201">
        <f>IFERROR(VLOOKUP(Table14678[[#This Row],[Barnch ID]],[2]Balance_split!$A$2:$B$889,2,),0)</f>
        <v>0.48565050533589998</v>
      </c>
    </row>
    <row r="302" spans="1:6" x14ac:dyDescent="0.35">
      <c r="A302" s="11">
        <v>323</v>
      </c>
      <c r="B302" s="5" t="s">
        <v>174</v>
      </c>
      <c r="C302" s="5" t="s">
        <v>343</v>
      </c>
      <c r="D302" s="189" t="s">
        <v>638</v>
      </c>
      <c r="E302" s="229">
        <f>IFERROR(VLOOKUP(Table14678[[#This Row],[Barnch ID]],'[1]Overall Branch Level&gt;20k'!$A$2:$C$986,3,),0)</f>
        <v>0.23280000000000001</v>
      </c>
      <c r="F302" s="201">
        <f>IFERROR(VLOOKUP(Table14678[[#This Row],[Barnch ID]],[2]Balance_split!$A$2:$B$889,2,),0)</f>
        <v>0.95042127534309995</v>
      </c>
    </row>
    <row r="303" spans="1:6" x14ac:dyDescent="0.35">
      <c r="A303" s="11">
        <v>324</v>
      </c>
      <c r="B303" s="5" t="s">
        <v>222</v>
      </c>
      <c r="C303" s="5" t="s">
        <v>175</v>
      </c>
      <c r="D303" s="189" t="s">
        <v>234</v>
      </c>
      <c r="E303" s="229">
        <f>IFERROR(VLOOKUP(Table14678[[#This Row],[Barnch ID]],'[1]Overall Branch Level&gt;20k'!$A$2:$C$986,3,),0)</f>
        <v>0.41849999999999998</v>
      </c>
      <c r="F303" s="201">
        <f>IFERROR(VLOOKUP(Table14678[[#This Row],[Barnch ID]],[2]Balance_split!$A$2:$B$889,2,),0)</f>
        <v>0.45521216768364903</v>
      </c>
    </row>
    <row r="304" spans="1:6" x14ac:dyDescent="0.35">
      <c r="A304" s="11">
        <v>325</v>
      </c>
      <c r="B304" s="5" t="s">
        <v>312</v>
      </c>
      <c r="C304" s="5" t="s">
        <v>175</v>
      </c>
      <c r="D304" s="189" t="s">
        <v>639</v>
      </c>
      <c r="E304" s="229">
        <f>IFERROR(VLOOKUP(Table14678[[#This Row],[Barnch ID]],'[1]Overall Branch Level&gt;20k'!$A$2:$C$986,3,),0)</f>
        <v>2.1819999999999999</v>
      </c>
      <c r="F304" s="201">
        <f>IFERROR(VLOOKUP(Table14678[[#This Row],[Barnch ID]],[2]Balance_split!$A$2:$B$889,2,),0)</f>
        <v>0.52891494228144997</v>
      </c>
    </row>
    <row r="305" spans="1:6" x14ac:dyDescent="0.35">
      <c r="A305" s="11">
        <v>326</v>
      </c>
      <c r="B305" s="5" t="s">
        <v>184</v>
      </c>
      <c r="C305" s="5" t="s">
        <v>343</v>
      </c>
      <c r="D305" s="189" t="s">
        <v>640</v>
      </c>
      <c r="E305" s="229">
        <f>IFERROR(VLOOKUP(Table14678[[#This Row],[Barnch ID]],'[1]Overall Branch Level&gt;20k'!$A$2:$C$986,3,),0)</f>
        <v>0.42009999999999997</v>
      </c>
      <c r="F305" s="201">
        <f>IFERROR(VLOOKUP(Table14678[[#This Row],[Barnch ID]],[2]Balance_split!$A$2:$B$889,2,),0)</f>
        <v>0.35374455254815002</v>
      </c>
    </row>
    <row r="306" spans="1:6" x14ac:dyDescent="0.35">
      <c r="A306" s="11">
        <v>327</v>
      </c>
      <c r="B306" s="5" t="s">
        <v>314</v>
      </c>
      <c r="C306" s="5" t="s">
        <v>356</v>
      </c>
      <c r="D306" s="189" t="s">
        <v>641</v>
      </c>
      <c r="E306" s="229">
        <f>IFERROR(VLOOKUP(Table14678[[#This Row],[Barnch ID]],'[1]Overall Branch Level&gt;20k'!$A$2:$C$986,3,),0)</f>
        <v>0.56720000000000004</v>
      </c>
      <c r="F306" s="201">
        <f>IFERROR(VLOOKUP(Table14678[[#This Row],[Barnch ID]],[2]Balance_split!$A$2:$B$889,2,),0)</f>
        <v>0.52067847114509902</v>
      </c>
    </row>
    <row r="307" spans="1:6" x14ac:dyDescent="0.35">
      <c r="A307" s="11">
        <v>328</v>
      </c>
      <c r="B307" s="5" t="s">
        <v>181</v>
      </c>
      <c r="C307" s="5" t="s">
        <v>356</v>
      </c>
      <c r="D307" s="189" t="s">
        <v>642</v>
      </c>
      <c r="E307" s="229">
        <f>IFERROR(VLOOKUP(Table14678[[#This Row],[Barnch ID]],'[1]Overall Branch Level&gt;20k'!$A$2:$C$986,3,),0)</f>
        <v>0.49730000000000002</v>
      </c>
      <c r="F307" s="201">
        <f>IFERROR(VLOOKUP(Table14678[[#This Row],[Barnch ID]],[2]Balance_split!$A$2:$B$889,2,),0)</f>
        <v>0.72418322572445004</v>
      </c>
    </row>
    <row r="308" spans="1:6" x14ac:dyDescent="0.35">
      <c r="A308" s="11">
        <v>329</v>
      </c>
      <c r="B308" s="5" t="s">
        <v>314</v>
      </c>
      <c r="C308" s="5" t="s">
        <v>340</v>
      </c>
      <c r="D308" s="189" t="s">
        <v>643</v>
      </c>
      <c r="E308" s="229">
        <f>IFERROR(VLOOKUP(Table14678[[#This Row],[Barnch ID]],'[1]Overall Branch Level&gt;20k'!$A$2:$C$986,3,),0)</f>
        <v>2.0146999999999999</v>
      </c>
      <c r="F308" s="201">
        <f>IFERROR(VLOOKUP(Table14678[[#This Row],[Barnch ID]],[2]Balance_split!$A$2:$B$889,2,),0)</f>
        <v>0.51775188276030004</v>
      </c>
    </row>
    <row r="309" spans="1:6" x14ac:dyDescent="0.35">
      <c r="A309" s="11">
        <v>330</v>
      </c>
      <c r="B309" s="5" t="s">
        <v>181</v>
      </c>
      <c r="C309" s="5" t="s">
        <v>356</v>
      </c>
      <c r="D309" s="189" t="s">
        <v>644</v>
      </c>
      <c r="E309" s="229">
        <f>IFERROR(VLOOKUP(Table14678[[#This Row],[Barnch ID]],'[1]Overall Branch Level&gt;20k'!$A$2:$C$986,3,),0)</f>
        <v>1.0673999999999999</v>
      </c>
      <c r="F309" s="201">
        <f>IFERROR(VLOOKUP(Table14678[[#This Row],[Barnch ID]],[2]Balance_split!$A$2:$B$889,2,),0)</f>
        <v>0.53510837850014903</v>
      </c>
    </row>
    <row r="310" spans="1:6" x14ac:dyDescent="0.35">
      <c r="A310" s="11">
        <v>331</v>
      </c>
      <c r="B310" s="5" t="s">
        <v>314</v>
      </c>
      <c r="C310" s="5" t="s">
        <v>340</v>
      </c>
      <c r="D310" s="189" t="s">
        <v>645</v>
      </c>
      <c r="E310" s="229">
        <f>IFERROR(VLOOKUP(Table14678[[#This Row],[Barnch ID]],'[1]Overall Branch Level&gt;20k'!$A$2:$C$986,3,),0)</f>
        <v>0.77659999999999996</v>
      </c>
      <c r="F310" s="201">
        <f>IFERROR(VLOOKUP(Table14678[[#This Row],[Barnch ID]],[2]Balance_split!$A$2:$B$889,2,),0)</f>
        <v>0.4032823163923</v>
      </c>
    </row>
    <row r="311" spans="1:6" x14ac:dyDescent="0.35">
      <c r="A311" s="11">
        <v>332</v>
      </c>
      <c r="B311" s="5" t="s">
        <v>181</v>
      </c>
      <c r="C311" s="5" t="s">
        <v>356</v>
      </c>
      <c r="D311" s="189" t="s">
        <v>646</v>
      </c>
      <c r="E311" s="229">
        <f>IFERROR(VLOOKUP(Table14678[[#This Row],[Barnch ID]],'[1]Overall Branch Level&gt;20k'!$A$2:$C$986,3,),0)</f>
        <v>1.7394000000000001</v>
      </c>
      <c r="F311" s="201">
        <f>IFERROR(VLOOKUP(Table14678[[#This Row],[Barnch ID]],[2]Balance_split!$A$2:$B$889,2,),0)</f>
        <v>0.38324222603879998</v>
      </c>
    </row>
    <row r="312" spans="1:6" x14ac:dyDescent="0.35">
      <c r="A312" s="11">
        <v>333</v>
      </c>
      <c r="B312" s="5" t="s">
        <v>314</v>
      </c>
      <c r="C312" s="5" t="s">
        <v>340</v>
      </c>
      <c r="D312" s="189" t="s">
        <v>647</v>
      </c>
      <c r="E312" s="229">
        <f>IFERROR(VLOOKUP(Table14678[[#This Row],[Barnch ID]],'[1]Overall Branch Level&gt;20k'!$A$2:$C$986,3,),0)</f>
        <v>1.7949999999999999</v>
      </c>
      <c r="F312" s="201">
        <f>IFERROR(VLOOKUP(Table14678[[#This Row],[Barnch ID]],[2]Balance_split!$A$2:$B$889,2,),0)</f>
        <v>0.25884649124350001</v>
      </c>
    </row>
    <row r="313" spans="1:6" x14ac:dyDescent="0.35">
      <c r="A313" s="11">
        <v>334</v>
      </c>
      <c r="B313" s="5" t="s">
        <v>314</v>
      </c>
      <c r="C313" s="5" t="s">
        <v>340</v>
      </c>
      <c r="D313" s="189" t="s">
        <v>648</v>
      </c>
      <c r="E313" s="229">
        <f>IFERROR(VLOOKUP(Table14678[[#This Row],[Barnch ID]],'[1]Overall Branch Level&gt;20k'!$A$2:$C$986,3,),0)</f>
        <v>0.13789999999999999</v>
      </c>
      <c r="F313" s="201">
        <f>IFERROR(VLOOKUP(Table14678[[#This Row],[Barnch ID]],[2]Balance_split!$A$2:$B$889,2,),0)</f>
        <v>0.2031179263607</v>
      </c>
    </row>
    <row r="314" spans="1:6" x14ac:dyDescent="0.35">
      <c r="A314" s="11">
        <v>335</v>
      </c>
      <c r="B314" s="5" t="s">
        <v>313</v>
      </c>
      <c r="C314" s="5" t="s">
        <v>356</v>
      </c>
      <c r="D314" s="189" t="s">
        <v>649</v>
      </c>
      <c r="E314" s="229">
        <f>IFERROR(VLOOKUP(Table14678[[#This Row],[Barnch ID]],'[1]Overall Branch Level&gt;20k'!$A$2:$C$986,3,),0)</f>
        <v>0.82820000000000005</v>
      </c>
      <c r="F314" s="201">
        <f>IFERROR(VLOOKUP(Table14678[[#This Row],[Barnch ID]],[2]Balance_split!$A$2:$B$889,2,),0)</f>
        <v>0.52844510078134999</v>
      </c>
    </row>
    <row r="315" spans="1:6" x14ac:dyDescent="0.35">
      <c r="A315" s="11">
        <v>336</v>
      </c>
      <c r="B315" s="5" t="s">
        <v>314</v>
      </c>
      <c r="C315" s="5" t="s">
        <v>340</v>
      </c>
      <c r="D315" s="189" t="s">
        <v>650</v>
      </c>
      <c r="E315" s="229">
        <f>IFERROR(VLOOKUP(Table14678[[#This Row],[Barnch ID]],'[1]Overall Branch Level&gt;20k'!$A$2:$C$986,3,),0)</f>
        <v>0.78110000000000002</v>
      </c>
      <c r="F315" s="201">
        <f>IFERROR(VLOOKUP(Table14678[[#This Row],[Barnch ID]],[2]Balance_split!$A$2:$B$889,2,),0)</f>
        <v>0.38487422419610001</v>
      </c>
    </row>
    <row r="316" spans="1:6" x14ac:dyDescent="0.35">
      <c r="A316" s="11">
        <v>337</v>
      </c>
      <c r="B316" s="5" t="s">
        <v>190</v>
      </c>
      <c r="C316" s="5" t="s">
        <v>175</v>
      </c>
      <c r="D316" s="189" t="s">
        <v>206</v>
      </c>
      <c r="E316" s="229">
        <f>IFERROR(VLOOKUP(Table14678[[#This Row],[Barnch ID]],'[1]Overall Branch Level&gt;20k'!$A$2:$C$986,3,),0)</f>
        <v>0.8458</v>
      </c>
      <c r="F316" s="201">
        <f>IFERROR(VLOOKUP(Table14678[[#This Row],[Barnch ID]],[2]Balance_split!$A$2:$B$889,2,),0)</f>
        <v>0.76518588402675003</v>
      </c>
    </row>
    <row r="317" spans="1:6" x14ac:dyDescent="0.35">
      <c r="A317" s="11">
        <v>338</v>
      </c>
      <c r="B317" s="5" t="s">
        <v>188</v>
      </c>
      <c r="C317" s="5" t="s">
        <v>343</v>
      </c>
      <c r="D317" s="189" t="s">
        <v>651</v>
      </c>
      <c r="E317" s="229">
        <f>IFERROR(VLOOKUP(Table14678[[#This Row],[Barnch ID]],'[1]Overall Branch Level&gt;20k'!$A$2:$C$986,3,),0)</f>
        <v>0.19359999999999999</v>
      </c>
      <c r="F317" s="201">
        <f>IFERROR(VLOOKUP(Table14678[[#This Row],[Barnch ID]],[2]Balance_split!$A$2:$B$889,2,),0)</f>
        <v>8.4572317303449995E-2</v>
      </c>
    </row>
    <row r="318" spans="1:6" x14ac:dyDescent="0.35">
      <c r="A318" s="11">
        <v>339</v>
      </c>
      <c r="B318" s="5" t="s">
        <v>181</v>
      </c>
      <c r="C318" s="5" t="s">
        <v>356</v>
      </c>
      <c r="D318" s="189" t="s">
        <v>652</v>
      </c>
      <c r="E318" s="229">
        <f>IFERROR(VLOOKUP(Table14678[[#This Row],[Barnch ID]],'[1]Overall Branch Level&gt;20k'!$A$2:$C$986,3,),0)</f>
        <v>0.96240000000000003</v>
      </c>
      <c r="F318" s="201">
        <f>IFERROR(VLOOKUP(Table14678[[#This Row],[Barnch ID]],[2]Balance_split!$A$2:$B$889,2,),0)</f>
        <v>0.44402200959240001</v>
      </c>
    </row>
    <row r="319" spans="1:6" x14ac:dyDescent="0.35">
      <c r="A319" s="11">
        <v>340</v>
      </c>
      <c r="B319" s="5" t="s">
        <v>222</v>
      </c>
      <c r="C319" s="5" t="s">
        <v>343</v>
      </c>
      <c r="D319" s="189" t="s">
        <v>653</v>
      </c>
      <c r="E319" s="229">
        <f>IFERROR(VLOOKUP(Table14678[[#This Row],[Barnch ID]],'[1]Overall Branch Level&gt;20k'!$A$2:$C$986,3,),0)</f>
        <v>3.0000000000000001E-3</v>
      </c>
      <c r="F319" s="201">
        <f>IFERROR(VLOOKUP(Table14678[[#This Row],[Barnch ID]],[2]Balance_split!$A$2:$B$889,2,),0)</f>
        <v>5.2458829948399899E-2</v>
      </c>
    </row>
    <row r="320" spans="1:6" x14ac:dyDescent="0.35">
      <c r="A320" s="11">
        <v>341</v>
      </c>
      <c r="B320" s="5" t="s">
        <v>222</v>
      </c>
      <c r="C320" s="5" t="s">
        <v>175</v>
      </c>
      <c r="D320" s="189" t="s">
        <v>229</v>
      </c>
      <c r="E320" s="229">
        <f>IFERROR(VLOOKUP(Table14678[[#This Row],[Barnch ID]],'[1]Overall Branch Level&gt;20k'!$A$2:$C$986,3,),0)</f>
        <v>0.45669999999999999</v>
      </c>
      <c r="F320" s="201">
        <f>IFERROR(VLOOKUP(Table14678[[#This Row],[Barnch ID]],[2]Balance_split!$A$2:$B$889,2,),0)</f>
        <v>0.61170692984395003</v>
      </c>
    </row>
    <row r="321" spans="1:6" x14ac:dyDescent="0.35">
      <c r="A321" s="11">
        <v>342</v>
      </c>
      <c r="B321" s="5" t="s">
        <v>222</v>
      </c>
      <c r="C321" s="5" t="s">
        <v>175</v>
      </c>
      <c r="D321" s="189" t="s">
        <v>231</v>
      </c>
      <c r="E321" s="229">
        <f>IFERROR(VLOOKUP(Table14678[[#This Row],[Barnch ID]],'[1]Overall Branch Level&gt;20k'!$A$2:$C$986,3,),0)</f>
        <v>0.41930000000000001</v>
      </c>
      <c r="F321" s="201">
        <f>IFERROR(VLOOKUP(Table14678[[#This Row],[Barnch ID]],[2]Balance_split!$A$2:$B$889,2,),0)</f>
        <v>0.43796943450554998</v>
      </c>
    </row>
    <row r="322" spans="1:6" x14ac:dyDescent="0.35">
      <c r="A322" s="11">
        <v>343</v>
      </c>
      <c r="B322" s="5" t="s">
        <v>184</v>
      </c>
      <c r="C322" s="5" t="s">
        <v>343</v>
      </c>
      <c r="D322" s="189" t="s">
        <v>654</v>
      </c>
      <c r="E322" s="229">
        <f>IFERROR(VLOOKUP(Table14678[[#This Row],[Barnch ID]],'[1]Overall Branch Level&gt;20k'!$A$2:$C$986,3,),0)</f>
        <v>9.8000000000000004E-2</v>
      </c>
      <c r="F322" s="201">
        <f>IFERROR(VLOOKUP(Table14678[[#This Row],[Barnch ID]],[2]Balance_split!$A$2:$B$889,2,),0)</f>
        <v>0.12990353885305</v>
      </c>
    </row>
    <row r="323" spans="1:6" x14ac:dyDescent="0.35">
      <c r="A323" s="11">
        <v>344</v>
      </c>
      <c r="B323" s="5" t="s">
        <v>184</v>
      </c>
      <c r="C323" s="5" t="s">
        <v>356</v>
      </c>
      <c r="D323" s="189" t="s">
        <v>655</v>
      </c>
      <c r="E323" s="229">
        <f>IFERROR(VLOOKUP(Table14678[[#This Row],[Barnch ID]],'[1]Overall Branch Level&gt;20k'!$A$2:$C$986,3,),0)</f>
        <v>0.86639999999999995</v>
      </c>
      <c r="F323" s="201">
        <f>IFERROR(VLOOKUP(Table14678[[#This Row],[Barnch ID]],[2]Balance_split!$A$2:$B$889,2,),0)</f>
        <v>0.44461802900405001</v>
      </c>
    </row>
    <row r="324" spans="1:6" x14ac:dyDescent="0.35">
      <c r="A324" s="11">
        <v>345</v>
      </c>
      <c r="B324" s="5" t="s">
        <v>184</v>
      </c>
      <c r="C324" s="5" t="s">
        <v>356</v>
      </c>
      <c r="D324" s="189" t="s">
        <v>656</v>
      </c>
      <c r="E324" s="229">
        <f>IFERROR(VLOOKUP(Table14678[[#This Row],[Barnch ID]],'[1]Overall Branch Level&gt;20k'!$A$2:$C$986,3,),0)</f>
        <v>0.65920000000000001</v>
      </c>
      <c r="F324" s="201">
        <f>IFERROR(VLOOKUP(Table14678[[#This Row],[Barnch ID]],[2]Balance_split!$A$2:$B$889,2,),0)</f>
        <v>0.31202359638239902</v>
      </c>
    </row>
    <row r="325" spans="1:6" x14ac:dyDescent="0.35">
      <c r="A325" s="11">
        <v>346</v>
      </c>
      <c r="B325" s="5" t="s">
        <v>184</v>
      </c>
      <c r="C325" s="5" t="s">
        <v>175</v>
      </c>
      <c r="D325" s="189" t="s">
        <v>657</v>
      </c>
      <c r="E325" s="229">
        <f>IFERROR(VLOOKUP(Table14678[[#This Row],[Barnch ID]],'[1]Overall Branch Level&gt;20k'!$A$2:$C$986,3,),0)</f>
        <v>0.27500000000000002</v>
      </c>
      <c r="F325" s="201">
        <f>IFERROR(VLOOKUP(Table14678[[#This Row],[Barnch ID]],[2]Balance_split!$A$2:$B$889,2,),0)</f>
        <v>0.14437245606405</v>
      </c>
    </row>
    <row r="326" spans="1:6" x14ac:dyDescent="0.35">
      <c r="A326" s="11">
        <v>347</v>
      </c>
      <c r="B326" s="5" t="s">
        <v>190</v>
      </c>
      <c r="C326" s="5" t="s">
        <v>175</v>
      </c>
      <c r="D326" s="189" t="s">
        <v>658</v>
      </c>
      <c r="E326" s="229">
        <f>IFERROR(VLOOKUP(Table14678[[#This Row],[Barnch ID]],'[1]Overall Branch Level&gt;20k'!$A$2:$C$986,3,),0)</f>
        <v>0.29299999999999998</v>
      </c>
      <c r="F326" s="201">
        <f>IFERROR(VLOOKUP(Table14678[[#This Row],[Barnch ID]],[2]Balance_split!$A$2:$B$889,2,),0)</f>
        <v>0.30843569710079999</v>
      </c>
    </row>
    <row r="327" spans="1:6" x14ac:dyDescent="0.35">
      <c r="A327" s="11">
        <v>348</v>
      </c>
      <c r="B327" s="5" t="s">
        <v>213</v>
      </c>
      <c r="C327" s="5" t="s">
        <v>356</v>
      </c>
      <c r="D327" s="189" t="s">
        <v>659</v>
      </c>
      <c r="E327" s="229">
        <f>IFERROR(VLOOKUP(Table14678[[#This Row],[Barnch ID]],'[1]Overall Branch Level&gt;20k'!$A$2:$C$986,3,),0)</f>
        <v>0.41649999999999998</v>
      </c>
      <c r="F327" s="201">
        <f>IFERROR(VLOOKUP(Table14678[[#This Row],[Barnch ID]],[2]Balance_split!$A$2:$B$889,2,),0)</f>
        <v>0.1572504992347</v>
      </c>
    </row>
    <row r="328" spans="1:6" x14ac:dyDescent="0.35">
      <c r="A328" s="11">
        <v>349</v>
      </c>
      <c r="B328" s="5" t="s">
        <v>181</v>
      </c>
      <c r="C328" s="5" t="s">
        <v>356</v>
      </c>
      <c r="D328" s="189" t="s">
        <v>660</v>
      </c>
      <c r="E328" s="229">
        <f>IFERROR(VLOOKUP(Table14678[[#This Row],[Barnch ID]],'[1]Overall Branch Level&gt;20k'!$A$2:$C$986,3,),0)</f>
        <v>0.46189999999999998</v>
      </c>
      <c r="F328" s="201">
        <f>IFERROR(VLOOKUP(Table14678[[#This Row],[Barnch ID]],[2]Balance_split!$A$2:$B$889,2,),0)</f>
        <v>0.1964014695255</v>
      </c>
    </row>
    <row r="329" spans="1:6" x14ac:dyDescent="0.35">
      <c r="A329" s="11">
        <v>351</v>
      </c>
      <c r="B329" s="5" t="s">
        <v>179</v>
      </c>
      <c r="C329" s="5" t="s">
        <v>356</v>
      </c>
      <c r="D329" s="189" t="s">
        <v>662</v>
      </c>
      <c r="E329" s="229">
        <f>IFERROR(VLOOKUP(Table14678[[#This Row],[Barnch ID]],'[1]Overall Branch Level&gt;20k'!$A$2:$C$986,3,),0)</f>
        <v>2.9600000000000001E-2</v>
      </c>
      <c r="F329" s="201">
        <f>IFERROR(VLOOKUP(Table14678[[#This Row],[Barnch ID]],[2]Balance_split!$A$2:$B$889,2,),0)</f>
        <v>0.74492456283904995</v>
      </c>
    </row>
    <row r="330" spans="1:6" x14ac:dyDescent="0.35">
      <c r="A330" s="11">
        <v>352</v>
      </c>
      <c r="B330" s="5" t="s">
        <v>311</v>
      </c>
      <c r="C330" s="5" t="s">
        <v>340</v>
      </c>
      <c r="D330" s="189" t="s">
        <v>663</v>
      </c>
      <c r="E330" s="229">
        <f>IFERROR(VLOOKUP(Table14678[[#This Row],[Barnch ID]],'[1]Overall Branch Level&gt;20k'!$A$2:$C$986,3,),0)</f>
        <v>0.63200000000000001</v>
      </c>
      <c r="F330" s="201">
        <f>IFERROR(VLOOKUP(Table14678[[#This Row],[Barnch ID]],[2]Balance_split!$A$2:$B$889,2,),0)</f>
        <v>0.46939628376269998</v>
      </c>
    </row>
    <row r="331" spans="1:6" x14ac:dyDescent="0.35">
      <c r="A331" s="11">
        <v>353</v>
      </c>
      <c r="B331" s="5" t="s">
        <v>222</v>
      </c>
      <c r="C331" s="5" t="s">
        <v>175</v>
      </c>
      <c r="D331" s="189" t="s">
        <v>664</v>
      </c>
      <c r="E331" s="229">
        <f>IFERROR(VLOOKUP(Table14678[[#This Row],[Barnch ID]],'[1]Overall Branch Level&gt;20k'!$A$2:$C$986,3,),0)</f>
        <v>0.1862</v>
      </c>
      <c r="F331" s="201">
        <f>IFERROR(VLOOKUP(Table14678[[#This Row],[Barnch ID]],[2]Balance_split!$A$2:$B$889,2,),0)</f>
        <v>0.47849705164904999</v>
      </c>
    </row>
    <row r="332" spans="1:6" x14ac:dyDescent="0.35">
      <c r="A332" s="11">
        <v>354</v>
      </c>
      <c r="B332" s="5" t="s">
        <v>222</v>
      </c>
      <c r="C332" s="5" t="s">
        <v>175</v>
      </c>
      <c r="D332" s="189" t="s">
        <v>665</v>
      </c>
      <c r="E332" s="229">
        <f>IFERROR(VLOOKUP(Table14678[[#This Row],[Barnch ID]],'[1]Overall Branch Level&gt;20k'!$A$2:$C$986,3,),0)</f>
        <v>0.37859999999999999</v>
      </c>
      <c r="F332" s="201">
        <f>IFERROR(VLOOKUP(Table14678[[#This Row],[Barnch ID]],[2]Balance_split!$A$2:$B$889,2,),0)</f>
        <v>0.1927372799473</v>
      </c>
    </row>
    <row r="333" spans="1:6" x14ac:dyDescent="0.35">
      <c r="A333" s="11">
        <v>355</v>
      </c>
      <c r="B333" s="5" t="s">
        <v>311</v>
      </c>
      <c r="C333" s="5" t="s">
        <v>340</v>
      </c>
      <c r="D333" s="189" t="s">
        <v>666</v>
      </c>
      <c r="E333" s="229">
        <f>IFERROR(VLOOKUP(Table14678[[#This Row],[Barnch ID]],'[1]Overall Branch Level&gt;20k'!$A$2:$C$986,3,),0)</f>
        <v>9.7000000000000003E-3</v>
      </c>
      <c r="F333" s="201">
        <f>IFERROR(VLOOKUP(Table14678[[#This Row],[Barnch ID]],[2]Balance_split!$A$2:$B$889,2,),0)</f>
        <v>0.11241973648469999</v>
      </c>
    </row>
    <row r="334" spans="1:6" x14ac:dyDescent="0.35">
      <c r="A334" s="11">
        <v>356</v>
      </c>
      <c r="B334" s="5" t="s">
        <v>179</v>
      </c>
      <c r="C334" s="5" t="s">
        <v>343</v>
      </c>
      <c r="D334" s="189" t="s">
        <v>667</v>
      </c>
      <c r="E334" s="229">
        <f>IFERROR(VLOOKUP(Table14678[[#This Row],[Barnch ID]],'[1]Overall Branch Level&gt;20k'!$A$2:$C$986,3,),0)</f>
        <v>0.15090000000000001</v>
      </c>
      <c r="F334" s="201">
        <f>IFERROR(VLOOKUP(Table14678[[#This Row],[Barnch ID]],[2]Balance_split!$A$2:$B$889,2,),0)</f>
        <v>3.3432416320100002E-2</v>
      </c>
    </row>
    <row r="335" spans="1:6" x14ac:dyDescent="0.35">
      <c r="A335" s="11">
        <v>357</v>
      </c>
      <c r="B335" s="5" t="s">
        <v>179</v>
      </c>
      <c r="C335" s="5" t="s">
        <v>343</v>
      </c>
      <c r="D335" s="189" t="s">
        <v>668</v>
      </c>
      <c r="E335" s="229">
        <f>IFERROR(VLOOKUP(Table14678[[#This Row],[Barnch ID]],'[1]Overall Branch Level&gt;20k'!$A$2:$C$986,3,),0)</f>
        <v>0.20050000000000001</v>
      </c>
      <c r="F335" s="201">
        <f>IFERROR(VLOOKUP(Table14678[[#This Row],[Barnch ID]],[2]Balance_split!$A$2:$B$889,2,),0)</f>
        <v>0.12251219947115</v>
      </c>
    </row>
    <row r="336" spans="1:6" x14ac:dyDescent="0.35">
      <c r="A336" s="11">
        <v>358</v>
      </c>
      <c r="B336" s="5" t="s">
        <v>222</v>
      </c>
      <c r="C336" s="5" t="s">
        <v>175</v>
      </c>
      <c r="D336" s="189" t="s">
        <v>669</v>
      </c>
      <c r="E336" s="229">
        <f>IFERROR(VLOOKUP(Table14678[[#This Row],[Barnch ID]],'[1]Overall Branch Level&gt;20k'!$A$2:$C$986,3,),0)</f>
        <v>8.1100000000000005E-2</v>
      </c>
      <c r="F336" s="201">
        <f>IFERROR(VLOOKUP(Table14678[[#This Row],[Barnch ID]],[2]Balance_split!$A$2:$B$889,2,),0)</f>
        <v>0.16233742814085</v>
      </c>
    </row>
    <row r="337" spans="1:6" x14ac:dyDescent="0.35">
      <c r="A337" s="11">
        <v>359</v>
      </c>
      <c r="B337" s="5" t="s">
        <v>179</v>
      </c>
      <c r="C337" s="5" t="s">
        <v>343</v>
      </c>
      <c r="D337" s="189" t="s">
        <v>670</v>
      </c>
      <c r="E337" s="229">
        <f>IFERROR(VLOOKUP(Table14678[[#This Row],[Barnch ID]],'[1]Overall Branch Level&gt;20k'!$A$2:$C$986,3,),0)</f>
        <v>0.4168</v>
      </c>
      <c r="F337" s="201">
        <f>IFERROR(VLOOKUP(Table14678[[#This Row],[Barnch ID]],[2]Balance_split!$A$2:$B$889,2,),0)</f>
        <v>0.16349012807104901</v>
      </c>
    </row>
    <row r="338" spans="1:6" x14ac:dyDescent="0.35">
      <c r="A338" s="11">
        <v>360</v>
      </c>
      <c r="B338" s="5" t="s">
        <v>314</v>
      </c>
      <c r="C338" s="5" t="s">
        <v>175</v>
      </c>
      <c r="D338" s="189" t="s">
        <v>671</v>
      </c>
      <c r="E338" s="229">
        <f>IFERROR(VLOOKUP(Table14678[[#This Row],[Barnch ID]],'[1]Overall Branch Level&gt;20k'!$A$2:$C$986,3,),0)</f>
        <v>5.8700000000000002E-2</v>
      </c>
      <c r="F338" s="201">
        <f>IFERROR(VLOOKUP(Table14678[[#This Row],[Barnch ID]],[2]Balance_split!$A$2:$B$889,2,),0)</f>
        <v>0.14580321315184999</v>
      </c>
    </row>
    <row r="339" spans="1:6" x14ac:dyDescent="0.35">
      <c r="A339" s="11">
        <v>361</v>
      </c>
      <c r="B339" s="5" t="s">
        <v>222</v>
      </c>
      <c r="C339" s="5" t="s">
        <v>175</v>
      </c>
      <c r="D339" s="189" t="s">
        <v>223</v>
      </c>
      <c r="E339" s="229">
        <f>IFERROR(VLOOKUP(Table14678[[#This Row],[Barnch ID]],'[1]Overall Branch Level&gt;20k'!$A$2:$C$986,3,),0)</f>
        <v>0.3836</v>
      </c>
      <c r="F339" s="201">
        <f>IFERROR(VLOOKUP(Table14678[[#This Row],[Barnch ID]],[2]Balance_split!$A$2:$B$889,2,),0)</f>
        <v>0.40385536313350001</v>
      </c>
    </row>
    <row r="340" spans="1:6" x14ac:dyDescent="0.35">
      <c r="A340" s="11">
        <v>362</v>
      </c>
      <c r="B340" s="5" t="s">
        <v>188</v>
      </c>
      <c r="C340" s="5" t="s">
        <v>343</v>
      </c>
      <c r="D340" s="189" t="s">
        <v>672</v>
      </c>
      <c r="E340" s="229">
        <f>IFERROR(VLOOKUP(Table14678[[#This Row],[Barnch ID]],'[1]Overall Branch Level&gt;20k'!$A$2:$C$986,3,),0)</f>
        <v>0.70979999999999999</v>
      </c>
      <c r="F340" s="201">
        <f>IFERROR(VLOOKUP(Table14678[[#This Row],[Barnch ID]],[2]Balance_split!$A$2:$B$889,2,),0)</f>
        <v>0.55301980599760003</v>
      </c>
    </row>
    <row r="341" spans="1:6" x14ac:dyDescent="0.35">
      <c r="A341" s="11">
        <v>363</v>
      </c>
      <c r="B341" s="5" t="s">
        <v>188</v>
      </c>
      <c r="C341" s="5" t="s">
        <v>343</v>
      </c>
      <c r="D341" s="189" t="s">
        <v>673</v>
      </c>
      <c r="E341" s="229">
        <f>IFERROR(VLOOKUP(Table14678[[#This Row],[Barnch ID]],'[1]Overall Branch Level&gt;20k'!$A$2:$C$986,3,),0)</f>
        <v>0.6069</v>
      </c>
      <c r="F341" s="201">
        <f>IFERROR(VLOOKUP(Table14678[[#This Row],[Barnch ID]],[2]Balance_split!$A$2:$B$889,2,),0)</f>
        <v>0.69010899645495005</v>
      </c>
    </row>
    <row r="342" spans="1:6" x14ac:dyDescent="0.35">
      <c r="A342" s="11">
        <v>364</v>
      </c>
      <c r="B342" s="5" t="s">
        <v>311</v>
      </c>
      <c r="C342" s="5" t="s">
        <v>340</v>
      </c>
      <c r="D342" s="189" t="s">
        <v>674</v>
      </c>
      <c r="E342" s="229">
        <f>IFERROR(VLOOKUP(Table14678[[#This Row],[Barnch ID]],'[1]Overall Branch Level&gt;20k'!$A$2:$C$986,3,),0)</f>
        <v>0.44379999999999997</v>
      </c>
      <c r="F342" s="201">
        <f>IFERROR(VLOOKUP(Table14678[[#This Row],[Barnch ID]],[2]Balance_split!$A$2:$B$889,2,),0)</f>
        <v>0.2769751214983</v>
      </c>
    </row>
    <row r="343" spans="1:6" x14ac:dyDescent="0.35">
      <c r="A343" s="11">
        <v>365</v>
      </c>
      <c r="B343" s="5" t="s">
        <v>313</v>
      </c>
      <c r="C343" s="5" t="s">
        <v>356</v>
      </c>
      <c r="D343" s="189" t="s">
        <v>675</v>
      </c>
      <c r="E343" s="229">
        <f>IFERROR(VLOOKUP(Table14678[[#This Row],[Barnch ID]],'[1]Overall Branch Level&gt;20k'!$A$2:$C$986,3,),0)</f>
        <v>0.44450000000000001</v>
      </c>
      <c r="F343" s="201">
        <f>IFERROR(VLOOKUP(Table14678[[#This Row],[Barnch ID]],[2]Balance_split!$A$2:$B$889,2,),0)</f>
        <v>1.8092687101013001</v>
      </c>
    </row>
    <row r="344" spans="1:6" x14ac:dyDescent="0.35">
      <c r="A344" s="11">
        <v>366</v>
      </c>
      <c r="B344" s="5" t="s">
        <v>311</v>
      </c>
      <c r="C344" s="5" t="s">
        <v>340</v>
      </c>
      <c r="D344" s="189" t="s">
        <v>676</v>
      </c>
      <c r="E344" s="229">
        <f>IFERROR(VLOOKUP(Table14678[[#This Row],[Barnch ID]],'[1]Overall Branch Level&gt;20k'!$A$2:$C$986,3,),0)</f>
        <v>0.23039999999999999</v>
      </c>
      <c r="F344" s="201">
        <f>IFERROR(VLOOKUP(Table14678[[#This Row],[Barnch ID]],[2]Balance_split!$A$2:$B$889,2,),0)</f>
        <v>0.4217889443999</v>
      </c>
    </row>
    <row r="345" spans="1:6" x14ac:dyDescent="0.35">
      <c r="A345" s="11">
        <v>367</v>
      </c>
      <c r="B345" s="5" t="s">
        <v>315</v>
      </c>
      <c r="C345" s="5" t="s">
        <v>175</v>
      </c>
      <c r="D345" s="189" t="s">
        <v>677</v>
      </c>
      <c r="E345" s="229">
        <f>IFERROR(VLOOKUP(Table14678[[#This Row],[Barnch ID]],'[1]Overall Branch Level&gt;20k'!$A$2:$C$986,3,),0)</f>
        <v>0.34200000000000003</v>
      </c>
      <c r="F345" s="201">
        <f>IFERROR(VLOOKUP(Table14678[[#This Row],[Barnch ID]],[2]Balance_split!$A$2:$B$889,2,),0)</f>
        <v>0.12281780540959999</v>
      </c>
    </row>
    <row r="346" spans="1:6" x14ac:dyDescent="0.35">
      <c r="A346" s="11">
        <v>368</v>
      </c>
      <c r="B346" s="5" t="s">
        <v>315</v>
      </c>
      <c r="C346" s="5" t="s">
        <v>356</v>
      </c>
      <c r="D346" s="189" t="s">
        <v>678</v>
      </c>
      <c r="E346" s="229">
        <f>IFERROR(VLOOKUP(Table14678[[#This Row],[Barnch ID]],'[1]Overall Branch Level&gt;20k'!$A$2:$C$986,3,),0)</f>
        <v>0.28489999999999999</v>
      </c>
      <c r="F346" s="201">
        <f>IFERROR(VLOOKUP(Table14678[[#This Row],[Barnch ID]],[2]Balance_split!$A$2:$B$889,2,),0)</f>
        <v>7.0516057641899998E-2</v>
      </c>
    </row>
    <row r="347" spans="1:6" x14ac:dyDescent="0.35">
      <c r="A347" s="11">
        <v>369</v>
      </c>
      <c r="B347" s="5" t="s">
        <v>311</v>
      </c>
      <c r="C347" s="5" t="s">
        <v>340</v>
      </c>
      <c r="D347" s="189" t="s">
        <v>679</v>
      </c>
      <c r="E347" s="229">
        <f>IFERROR(VLOOKUP(Table14678[[#This Row],[Barnch ID]],'[1]Overall Branch Level&gt;20k'!$A$2:$C$986,3,),0)</f>
        <v>9.2600000000000002E-2</v>
      </c>
      <c r="F347" s="201">
        <f>IFERROR(VLOOKUP(Table14678[[#This Row],[Barnch ID]],[2]Balance_split!$A$2:$B$889,2,),0)</f>
        <v>0.21833370143705</v>
      </c>
    </row>
    <row r="348" spans="1:6" x14ac:dyDescent="0.35">
      <c r="A348" s="11">
        <v>370</v>
      </c>
      <c r="B348" s="5" t="s">
        <v>184</v>
      </c>
      <c r="C348" s="5" t="s">
        <v>343</v>
      </c>
      <c r="D348" s="189" t="s">
        <v>680</v>
      </c>
      <c r="E348" s="229">
        <f>IFERROR(VLOOKUP(Table14678[[#This Row],[Barnch ID]],'[1]Overall Branch Level&gt;20k'!$A$2:$C$986,3,),0)</f>
        <v>0.10730000000000001</v>
      </c>
      <c r="F348" s="201">
        <f>IFERROR(VLOOKUP(Table14678[[#This Row],[Barnch ID]],[2]Balance_split!$A$2:$B$889,2,),0)</f>
        <v>0.18225166070910001</v>
      </c>
    </row>
    <row r="349" spans="1:6" x14ac:dyDescent="0.35">
      <c r="A349" s="11">
        <v>371</v>
      </c>
      <c r="B349" s="5" t="s">
        <v>311</v>
      </c>
      <c r="C349" s="5" t="s">
        <v>340</v>
      </c>
      <c r="D349" s="189" t="s">
        <v>681</v>
      </c>
      <c r="E349" s="229">
        <f>IFERROR(VLOOKUP(Table14678[[#This Row],[Barnch ID]],'[1]Overall Branch Level&gt;20k'!$A$2:$C$986,3,),0)</f>
        <v>8.0000000000000002E-3</v>
      </c>
      <c r="F349" s="201">
        <f>IFERROR(VLOOKUP(Table14678[[#This Row],[Barnch ID]],[2]Balance_split!$A$2:$B$889,2,),0)</f>
        <v>0.1284282041733</v>
      </c>
    </row>
    <row r="350" spans="1:6" x14ac:dyDescent="0.35">
      <c r="A350" s="11">
        <v>372</v>
      </c>
      <c r="B350" s="5" t="s">
        <v>311</v>
      </c>
      <c r="C350" s="5" t="s">
        <v>356</v>
      </c>
      <c r="D350" s="189" t="s">
        <v>682</v>
      </c>
      <c r="E350" s="229">
        <f>IFERROR(VLOOKUP(Table14678[[#This Row],[Barnch ID]],'[1]Overall Branch Level&gt;20k'!$A$2:$C$986,3,),0)</f>
        <v>0.10249999999999999</v>
      </c>
      <c r="F350" s="201">
        <f>IFERROR(VLOOKUP(Table14678[[#This Row],[Barnch ID]],[2]Balance_split!$A$2:$B$889,2,),0)</f>
        <v>8.1188215000749894E-2</v>
      </c>
    </row>
    <row r="351" spans="1:6" x14ac:dyDescent="0.35">
      <c r="A351" s="11">
        <v>373</v>
      </c>
      <c r="B351" s="5" t="s">
        <v>222</v>
      </c>
      <c r="C351" s="5" t="s">
        <v>175</v>
      </c>
      <c r="D351" s="189" t="s">
        <v>683</v>
      </c>
      <c r="E351" s="229">
        <f>IFERROR(VLOOKUP(Table14678[[#This Row],[Barnch ID]],'[1]Overall Branch Level&gt;20k'!$A$2:$C$986,3,),0)</f>
        <v>0.15290000000000001</v>
      </c>
      <c r="F351" s="201">
        <f>IFERROR(VLOOKUP(Table14678[[#This Row],[Barnch ID]],[2]Balance_split!$A$2:$B$889,2,),0)</f>
        <v>0.23265829514724901</v>
      </c>
    </row>
    <row r="352" spans="1:6" x14ac:dyDescent="0.35">
      <c r="A352" s="11">
        <v>374</v>
      </c>
      <c r="B352" s="5" t="s">
        <v>188</v>
      </c>
      <c r="C352" s="5" t="s">
        <v>343</v>
      </c>
      <c r="D352" s="189" t="s">
        <v>684</v>
      </c>
      <c r="E352" s="229">
        <f>IFERROR(VLOOKUP(Table14678[[#This Row],[Barnch ID]],'[1]Overall Branch Level&gt;20k'!$A$2:$C$986,3,),0)</f>
        <v>9.4000000000000004E-3</v>
      </c>
      <c r="F352" s="201">
        <f>IFERROR(VLOOKUP(Table14678[[#This Row],[Barnch ID]],[2]Balance_split!$A$2:$B$889,2,),0)</f>
        <v>3.3753398463649997E-2</v>
      </c>
    </row>
    <row r="353" spans="1:6" x14ac:dyDescent="0.35">
      <c r="A353" s="11">
        <v>375</v>
      </c>
      <c r="B353" s="5" t="s">
        <v>312</v>
      </c>
      <c r="C353" s="5" t="s">
        <v>175</v>
      </c>
      <c r="D353" s="189" t="s">
        <v>685</v>
      </c>
      <c r="E353" s="229">
        <f>IFERROR(VLOOKUP(Table14678[[#This Row],[Barnch ID]],'[1]Overall Branch Level&gt;20k'!$A$2:$C$986,3,),0)</f>
        <v>0.40450000000000003</v>
      </c>
      <c r="F353" s="201">
        <f>IFERROR(VLOOKUP(Table14678[[#This Row],[Barnch ID]],[2]Balance_split!$A$2:$B$889,2,),0)</f>
        <v>0.234840943654849</v>
      </c>
    </row>
    <row r="354" spans="1:6" x14ac:dyDescent="0.35">
      <c r="A354" s="11">
        <v>376</v>
      </c>
      <c r="B354" s="5" t="s">
        <v>188</v>
      </c>
      <c r="C354" s="5" t="s">
        <v>343</v>
      </c>
      <c r="D354" s="189" t="s">
        <v>686</v>
      </c>
      <c r="E354" s="229">
        <f>IFERROR(VLOOKUP(Table14678[[#This Row],[Barnch ID]],'[1]Overall Branch Level&gt;20k'!$A$2:$C$986,3,),0)</f>
        <v>0.11269999999999999</v>
      </c>
      <c r="F354" s="201">
        <f>IFERROR(VLOOKUP(Table14678[[#This Row],[Barnch ID]],[2]Balance_split!$A$2:$B$889,2,),0)</f>
        <v>0.1117984630873</v>
      </c>
    </row>
    <row r="355" spans="1:6" x14ac:dyDescent="0.35">
      <c r="A355" s="11">
        <v>377</v>
      </c>
      <c r="B355" s="5" t="s">
        <v>179</v>
      </c>
      <c r="C355" s="5" t="s">
        <v>343</v>
      </c>
      <c r="D355" s="189" t="s">
        <v>687</v>
      </c>
      <c r="E355" s="229">
        <f>IFERROR(VLOOKUP(Table14678[[#This Row],[Barnch ID]],'[1]Overall Branch Level&gt;20k'!$A$2:$C$986,3,),0)</f>
        <v>0.14610000000000001</v>
      </c>
      <c r="F355" s="201">
        <f>IFERROR(VLOOKUP(Table14678[[#This Row],[Barnch ID]],[2]Balance_split!$A$2:$B$889,2,),0)</f>
        <v>8.8175627558299996E-2</v>
      </c>
    </row>
    <row r="356" spans="1:6" x14ac:dyDescent="0.35">
      <c r="A356" s="11">
        <v>378</v>
      </c>
      <c r="B356" s="5" t="s">
        <v>179</v>
      </c>
      <c r="C356" s="5" t="s">
        <v>343</v>
      </c>
      <c r="D356" s="189" t="s">
        <v>688</v>
      </c>
      <c r="E356" s="229">
        <f>IFERROR(VLOOKUP(Table14678[[#This Row],[Barnch ID]],'[1]Overall Branch Level&gt;20k'!$A$2:$C$986,3,),0)</f>
        <v>0.1547</v>
      </c>
      <c r="F356" s="201">
        <f>IFERROR(VLOOKUP(Table14678[[#This Row],[Barnch ID]],[2]Balance_split!$A$2:$B$889,2,),0)</f>
        <v>0.119180561331</v>
      </c>
    </row>
    <row r="357" spans="1:6" x14ac:dyDescent="0.35">
      <c r="A357" s="11">
        <v>379</v>
      </c>
      <c r="B357" s="5" t="s">
        <v>179</v>
      </c>
      <c r="C357" s="5" t="s">
        <v>175</v>
      </c>
      <c r="D357" s="189" t="s">
        <v>689</v>
      </c>
      <c r="E357" s="229">
        <f>IFERROR(VLOOKUP(Table14678[[#This Row],[Barnch ID]],'[1]Overall Branch Level&gt;20k'!$A$2:$C$986,3,),0)</f>
        <v>5.7200000000000001E-2</v>
      </c>
      <c r="F357" s="201">
        <f>IFERROR(VLOOKUP(Table14678[[#This Row],[Barnch ID]],[2]Balance_split!$A$2:$B$889,2,),0)</f>
        <v>2.6354337354100001E-2</v>
      </c>
    </row>
    <row r="358" spans="1:6" x14ac:dyDescent="0.35">
      <c r="A358" s="11">
        <v>380</v>
      </c>
      <c r="B358" s="5" t="s">
        <v>315</v>
      </c>
      <c r="C358" s="5" t="s">
        <v>340</v>
      </c>
      <c r="D358" s="189" t="s">
        <v>690</v>
      </c>
      <c r="E358" s="229">
        <f>IFERROR(VLOOKUP(Table14678[[#This Row],[Barnch ID]],'[1]Overall Branch Level&gt;20k'!$A$2:$C$986,3,),0)</f>
        <v>0.4284</v>
      </c>
      <c r="F358" s="201">
        <f>IFERROR(VLOOKUP(Table14678[[#This Row],[Barnch ID]],[2]Balance_split!$A$2:$B$889,2,),0)</f>
        <v>3.12267005973999E-2</v>
      </c>
    </row>
    <row r="359" spans="1:6" x14ac:dyDescent="0.35">
      <c r="A359" s="11">
        <v>381</v>
      </c>
      <c r="B359" s="5" t="s">
        <v>179</v>
      </c>
      <c r="C359" s="5" t="s">
        <v>343</v>
      </c>
      <c r="D359" s="189" t="s">
        <v>691</v>
      </c>
      <c r="E359" s="229">
        <f>IFERROR(VLOOKUP(Table14678[[#This Row],[Barnch ID]],'[1]Overall Branch Level&gt;20k'!$A$2:$C$986,3,),0)</f>
        <v>0.2044</v>
      </c>
      <c r="F359" s="201">
        <f>IFERROR(VLOOKUP(Table14678[[#This Row],[Barnch ID]],[2]Balance_split!$A$2:$B$889,2,),0)</f>
        <v>4.67262138927E-2</v>
      </c>
    </row>
    <row r="360" spans="1:6" x14ac:dyDescent="0.35">
      <c r="A360" s="11">
        <v>382</v>
      </c>
      <c r="B360" s="5" t="s">
        <v>179</v>
      </c>
      <c r="C360" s="5" t="s">
        <v>343</v>
      </c>
      <c r="D360" s="189" t="s">
        <v>692</v>
      </c>
      <c r="E360" s="229">
        <f>IFERROR(VLOOKUP(Table14678[[#This Row],[Barnch ID]],'[1]Overall Branch Level&gt;20k'!$A$2:$C$986,3,),0)</f>
        <v>0.1275</v>
      </c>
      <c r="F360" s="201">
        <f>IFERROR(VLOOKUP(Table14678[[#This Row],[Barnch ID]],[2]Balance_split!$A$2:$B$889,2,),0)</f>
        <v>7.10383896864E-2</v>
      </c>
    </row>
    <row r="361" spans="1:6" x14ac:dyDescent="0.35">
      <c r="A361" s="11">
        <v>383</v>
      </c>
      <c r="B361" s="5" t="s">
        <v>315</v>
      </c>
      <c r="C361" s="5" t="s">
        <v>340</v>
      </c>
      <c r="D361" s="189" t="s">
        <v>693</v>
      </c>
      <c r="E361" s="229">
        <f>IFERROR(VLOOKUP(Table14678[[#This Row],[Barnch ID]],'[1]Overall Branch Level&gt;20k'!$A$2:$C$986,3,),0)</f>
        <v>0.36890000000000001</v>
      </c>
      <c r="F361" s="201">
        <f>IFERROR(VLOOKUP(Table14678[[#This Row],[Barnch ID]],[2]Balance_split!$A$2:$B$889,2,),0)</f>
        <v>0.14478034695110001</v>
      </c>
    </row>
    <row r="362" spans="1:6" x14ac:dyDescent="0.35">
      <c r="A362" s="11">
        <v>384</v>
      </c>
      <c r="B362" s="5" t="s">
        <v>174</v>
      </c>
      <c r="C362" s="5" t="s">
        <v>343</v>
      </c>
      <c r="D362" s="189" t="s">
        <v>694</v>
      </c>
      <c r="E362" s="229">
        <f>IFERROR(VLOOKUP(Table14678[[#This Row],[Barnch ID]],'[1]Overall Branch Level&gt;20k'!$A$2:$C$986,3,),0)</f>
        <v>0.1978</v>
      </c>
      <c r="F362" s="201">
        <f>IFERROR(VLOOKUP(Table14678[[#This Row],[Barnch ID]],[2]Balance_split!$A$2:$B$889,2,),0)</f>
        <v>0.13073949503804999</v>
      </c>
    </row>
    <row r="363" spans="1:6" x14ac:dyDescent="0.35">
      <c r="A363" s="11">
        <v>385</v>
      </c>
      <c r="B363" s="5" t="s">
        <v>222</v>
      </c>
      <c r="C363" s="5" t="s">
        <v>356</v>
      </c>
      <c r="D363" s="189" t="s">
        <v>695</v>
      </c>
      <c r="E363" s="229">
        <f>IFERROR(VLOOKUP(Table14678[[#This Row],[Barnch ID]],'[1]Overall Branch Level&gt;20k'!$A$2:$C$986,3,),0)</f>
        <v>0.46939999999999998</v>
      </c>
      <c r="F363" s="201">
        <f>IFERROR(VLOOKUP(Table14678[[#This Row],[Barnch ID]],[2]Balance_split!$A$2:$B$889,2,),0)</f>
        <v>0.26486206953050001</v>
      </c>
    </row>
    <row r="364" spans="1:6" x14ac:dyDescent="0.35">
      <c r="A364" s="11">
        <v>386</v>
      </c>
      <c r="B364" s="5" t="s">
        <v>184</v>
      </c>
      <c r="C364" s="5" t="s">
        <v>175</v>
      </c>
      <c r="D364" s="189" t="s">
        <v>696</v>
      </c>
      <c r="E364" s="229">
        <f>IFERROR(VLOOKUP(Table14678[[#This Row],[Barnch ID]],'[1]Overall Branch Level&gt;20k'!$A$2:$C$986,3,),0)</f>
        <v>0.1512</v>
      </c>
      <c r="F364" s="201">
        <f>IFERROR(VLOOKUP(Table14678[[#This Row],[Barnch ID]],[2]Balance_split!$A$2:$B$889,2,),0)</f>
        <v>9.4297460214449999E-2</v>
      </c>
    </row>
    <row r="365" spans="1:6" x14ac:dyDescent="0.35">
      <c r="A365" s="11">
        <v>387</v>
      </c>
      <c r="B365" s="5" t="s">
        <v>222</v>
      </c>
      <c r="C365" s="5" t="s">
        <v>175</v>
      </c>
      <c r="D365" s="189" t="s">
        <v>697</v>
      </c>
      <c r="E365" s="229">
        <f>IFERROR(VLOOKUP(Table14678[[#This Row],[Barnch ID]],'[1]Overall Branch Level&gt;20k'!$A$2:$C$986,3,),0)</f>
        <v>0.1164</v>
      </c>
      <c r="F365" s="201">
        <f>IFERROR(VLOOKUP(Table14678[[#This Row],[Barnch ID]],[2]Balance_split!$A$2:$B$889,2,),0)</f>
        <v>0.12743346669875</v>
      </c>
    </row>
    <row r="366" spans="1:6" x14ac:dyDescent="0.35">
      <c r="A366" s="11">
        <v>388</v>
      </c>
      <c r="B366" s="5" t="s">
        <v>184</v>
      </c>
      <c r="C366" s="5" t="s">
        <v>343</v>
      </c>
      <c r="D366" s="189" t="s">
        <v>698</v>
      </c>
      <c r="E366" s="229">
        <f>IFERROR(VLOOKUP(Table14678[[#This Row],[Barnch ID]],'[1]Overall Branch Level&gt;20k'!$A$2:$C$986,3,),0)</f>
        <v>8.3400000000000002E-2</v>
      </c>
      <c r="F366" s="201">
        <f>IFERROR(VLOOKUP(Table14678[[#This Row],[Barnch ID]],[2]Balance_split!$A$2:$B$889,2,),0)</f>
        <v>4.8866228653399998E-2</v>
      </c>
    </row>
    <row r="367" spans="1:6" x14ac:dyDescent="0.35">
      <c r="A367" s="11">
        <v>389</v>
      </c>
      <c r="B367" s="5" t="s">
        <v>174</v>
      </c>
      <c r="C367" s="5" t="s">
        <v>343</v>
      </c>
      <c r="D367" s="189" t="s">
        <v>699</v>
      </c>
      <c r="E367" s="229">
        <f>IFERROR(VLOOKUP(Table14678[[#This Row],[Barnch ID]],'[1]Overall Branch Level&gt;20k'!$A$2:$C$986,3,),0)</f>
        <v>0.19259999999999999</v>
      </c>
      <c r="F367" s="201">
        <f>IFERROR(VLOOKUP(Table14678[[#This Row],[Barnch ID]],[2]Balance_split!$A$2:$B$889,2,),0)</f>
        <v>0.21751182115829901</v>
      </c>
    </row>
    <row r="368" spans="1:6" x14ac:dyDescent="0.35">
      <c r="A368" s="11">
        <v>390</v>
      </c>
      <c r="B368" s="5" t="s">
        <v>313</v>
      </c>
      <c r="C368" s="5" t="s">
        <v>175</v>
      </c>
      <c r="D368" s="189" t="s">
        <v>700</v>
      </c>
      <c r="E368" s="229">
        <f>IFERROR(VLOOKUP(Table14678[[#This Row],[Barnch ID]],'[1]Overall Branch Level&gt;20k'!$A$2:$C$986,3,),0)</f>
        <v>5.3400000000000003E-2</v>
      </c>
      <c r="F368" s="201">
        <f>IFERROR(VLOOKUP(Table14678[[#This Row],[Barnch ID]],[2]Balance_split!$A$2:$B$889,2,),0)</f>
        <v>2.504435105945E-2</v>
      </c>
    </row>
    <row r="369" spans="1:6" x14ac:dyDescent="0.35">
      <c r="A369" s="11">
        <v>391</v>
      </c>
      <c r="B369" s="5" t="s">
        <v>213</v>
      </c>
      <c r="C369" s="5" t="s">
        <v>356</v>
      </c>
      <c r="D369" s="189" t="s">
        <v>701</v>
      </c>
      <c r="E369" s="229">
        <f>IFERROR(VLOOKUP(Table14678[[#This Row],[Barnch ID]],'[1]Overall Branch Level&gt;20k'!$A$2:$C$986,3,),0)</f>
        <v>0.2802</v>
      </c>
      <c r="F369" s="201">
        <f>IFERROR(VLOOKUP(Table14678[[#This Row],[Barnch ID]],[2]Balance_split!$A$2:$B$889,2,),0)</f>
        <v>1.99697749243999E-2</v>
      </c>
    </row>
    <row r="370" spans="1:6" x14ac:dyDescent="0.35">
      <c r="A370" s="11">
        <v>392</v>
      </c>
      <c r="B370" s="5" t="s">
        <v>188</v>
      </c>
      <c r="C370" s="5" t="s">
        <v>343</v>
      </c>
      <c r="D370" s="189" t="s">
        <v>702</v>
      </c>
      <c r="E370" s="229">
        <f>IFERROR(VLOOKUP(Table14678[[#This Row],[Barnch ID]],'[1]Overall Branch Level&gt;20k'!$A$2:$C$986,3,),0)</f>
        <v>5.8500000000000003E-2</v>
      </c>
      <c r="F370" s="201">
        <f>IFERROR(VLOOKUP(Table14678[[#This Row],[Barnch ID]],[2]Balance_split!$A$2:$B$889,2,),0)</f>
        <v>3.6546226521899997E-2</v>
      </c>
    </row>
    <row r="371" spans="1:6" x14ac:dyDescent="0.35">
      <c r="A371" s="11">
        <v>393</v>
      </c>
      <c r="B371" s="5" t="s">
        <v>222</v>
      </c>
      <c r="C371" s="5" t="s">
        <v>175</v>
      </c>
      <c r="D371" s="189" t="s">
        <v>703</v>
      </c>
      <c r="E371" s="229">
        <f>IFERROR(VLOOKUP(Table14678[[#This Row],[Barnch ID]],'[1]Overall Branch Level&gt;20k'!$A$2:$C$986,3,),0)</f>
        <v>0.24299999999999999</v>
      </c>
      <c r="F371" s="201">
        <f>IFERROR(VLOOKUP(Table14678[[#This Row],[Barnch ID]],[2]Balance_split!$A$2:$B$889,2,),0)</f>
        <v>0.34118661763204999</v>
      </c>
    </row>
    <row r="372" spans="1:6" x14ac:dyDescent="0.35">
      <c r="A372" s="11">
        <v>394</v>
      </c>
      <c r="B372" s="5" t="s">
        <v>174</v>
      </c>
      <c r="C372" s="5" t="s">
        <v>343</v>
      </c>
      <c r="D372" s="189" t="s">
        <v>704</v>
      </c>
      <c r="E372" s="229">
        <f>IFERROR(VLOOKUP(Table14678[[#This Row],[Barnch ID]],'[1]Overall Branch Level&gt;20k'!$A$2:$C$986,3,),0)</f>
        <v>0.16819999999999999</v>
      </c>
      <c r="F372" s="201">
        <f>IFERROR(VLOOKUP(Table14678[[#This Row],[Barnch ID]],[2]Balance_split!$A$2:$B$889,2,),0)</f>
        <v>6.7514853586150003E-2</v>
      </c>
    </row>
    <row r="373" spans="1:6" x14ac:dyDescent="0.35">
      <c r="A373" s="11">
        <v>395</v>
      </c>
      <c r="B373" s="5" t="s">
        <v>184</v>
      </c>
      <c r="C373" s="5" t="s">
        <v>175</v>
      </c>
      <c r="D373" s="189" t="s">
        <v>705</v>
      </c>
      <c r="E373" s="229">
        <f>IFERROR(VLOOKUP(Table14678[[#This Row],[Barnch ID]],'[1]Overall Branch Level&gt;20k'!$A$2:$C$986,3,),0)</f>
        <v>5.1000000000000004E-3</v>
      </c>
      <c r="F373" s="201">
        <f>IFERROR(VLOOKUP(Table14678[[#This Row],[Barnch ID]],[2]Balance_split!$A$2:$B$889,2,),0)</f>
        <v>0.2199911242673</v>
      </c>
    </row>
    <row r="374" spans="1:6" x14ac:dyDescent="0.35">
      <c r="A374" s="11">
        <v>396</v>
      </c>
      <c r="B374" s="5" t="s">
        <v>222</v>
      </c>
      <c r="C374" s="5" t="s">
        <v>175</v>
      </c>
      <c r="D374" s="189" t="s">
        <v>706</v>
      </c>
      <c r="E374" s="229">
        <f>IFERROR(VLOOKUP(Table14678[[#This Row],[Barnch ID]],'[1]Overall Branch Level&gt;20k'!$A$2:$C$986,3,),0)</f>
        <v>0.41649999999999998</v>
      </c>
      <c r="F374" s="201">
        <f>IFERROR(VLOOKUP(Table14678[[#This Row],[Barnch ID]],[2]Balance_split!$A$2:$B$889,2,),0)</f>
        <v>0.24816139764084999</v>
      </c>
    </row>
    <row r="375" spans="1:6" x14ac:dyDescent="0.35">
      <c r="A375" s="11">
        <v>397</v>
      </c>
      <c r="B375" s="5" t="s">
        <v>190</v>
      </c>
      <c r="C375" s="5" t="s">
        <v>343</v>
      </c>
      <c r="D375" s="189" t="s">
        <v>707</v>
      </c>
      <c r="E375" s="229">
        <f>IFERROR(VLOOKUP(Table14678[[#This Row],[Barnch ID]],'[1]Overall Branch Level&gt;20k'!$A$2:$C$986,3,),0)</f>
        <v>0.17849999999999999</v>
      </c>
      <c r="F375" s="201">
        <f>IFERROR(VLOOKUP(Table14678[[#This Row],[Barnch ID]],[2]Balance_split!$A$2:$B$889,2,),0)</f>
        <v>2.9469147811349999E-2</v>
      </c>
    </row>
    <row r="376" spans="1:6" x14ac:dyDescent="0.35">
      <c r="A376" s="11">
        <v>398</v>
      </c>
      <c r="B376" s="5" t="s">
        <v>184</v>
      </c>
      <c r="C376" s="5" t="s">
        <v>343</v>
      </c>
      <c r="D376" s="189" t="s">
        <v>708</v>
      </c>
      <c r="E376" s="229">
        <f>IFERROR(VLOOKUP(Table14678[[#This Row],[Barnch ID]],'[1]Overall Branch Level&gt;20k'!$A$2:$C$986,3,),0)</f>
        <v>1.2800000000000001E-2</v>
      </c>
      <c r="F376" s="201">
        <f>IFERROR(VLOOKUP(Table14678[[#This Row],[Barnch ID]],[2]Balance_split!$A$2:$B$889,2,),0)</f>
        <v>3.0424637251399999E-2</v>
      </c>
    </row>
    <row r="377" spans="1:6" x14ac:dyDescent="0.35">
      <c r="A377" s="11">
        <v>399</v>
      </c>
      <c r="B377" s="5" t="s">
        <v>174</v>
      </c>
      <c r="C377" s="5" t="s">
        <v>343</v>
      </c>
      <c r="D377" s="189" t="s">
        <v>709</v>
      </c>
      <c r="E377" s="229">
        <f>IFERROR(VLOOKUP(Table14678[[#This Row],[Barnch ID]],'[1]Overall Branch Level&gt;20k'!$A$2:$C$986,3,),0)</f>
        <v>0.19109999999999999</v>
      </c>
      <c r="F377" s="201">
        <f>IFERROR(VLOOKUP(Table14678[[#This Row],[Barnch ID]],[2]Balance_split!$A$2:$B$889,2,),0)</f>
        <v>0.42862279213499999</v>
      </c>
    </row>
    <row r="378" spans="1:6" x14ac:dyDescent="0.35">
      <c r="A378" s="11">
        <v>401</v>
      </c>
      <c r="B378" s="5" t="s">
        <v>179</v>
      </c>
      <c r="C378" s="5" t="s">
        <v>343</v>
      </c>
      <c r="D378" s="189" t="s">
        <v>711</v>
      </c>
      <c r="E378" s="229">
        <f>IFERROR(VLOOKUP(Table14678[[#This Row],[Barnch ID]],'[1]Overall Branch Level&gt;20k'!$A$2:$C$986,3,),0)</f>
        <v>0.66010000000000002</v>
      </c>
      <c r="F378" s="201">
        <f>IFERROR(VLOOKUP(Table14678[[#This Row],[Barnch ID]],[2]Balance_split!$A$2:$B$889,2,),0)</f>
        <v>0.58995276536230001</v>
      </c>
    </row>
    <row r="379" spans="1:6" x14ac:dyDescent="0.35">
      <c r="A379" s="11">
        <v>402</v>
      </c>
      <c r="B379" s="5" t="s">
        <v>188</v>
      </c>
      <c r="C379" s="5" t="s">
        <v>175</v>
      </c>
      <c r="D379" s="189" t="s">
        <v>189</v>
      </c>
      <c r="E379" s="229">
        <f>IFERROR(VLOOKUP(Table14678[[#This Row],[Barnch ID]],'[1]Overall Branch Level&gt;20k'!$A$2:$C$986,3,),0)</f>
        <v>1.413</v>
      </c>
      <c r="F379" s="201">
        <f>IFERROR(VLOOKUP(Table14678[[#This Row],[Barnch ID]],[2]Balance_split!$A$2:$B$889,2,),0)</f>
        <v>0.60035392804319998</v>
      </c>
    </row>
    <row r="380" spans="1:6" x14ac:dyDescent="0.35">
      <c r="A380" s="11">
        <v>403</v>
      </c>
      <c r="B380" s="5" t="s">
        <v>188</v>
      </c>
      <c r="C380" s="5" t="s">
        <v>343</v>
      </c>
      <c r="D380" s="189" t="s">
        <v>712</v>
      </c>
      <c r="E380" s="229">
        <f>IFERROR(VLOOKUP(Table14678[[#This Row],[Barnch ID]],'[1]Overall Branch Level&gt;20k'!$A$2:$C$986,3,),0)</f>
        <v>0.309</v>
      </c>
      <c r="F380" s="201">
        <f>IFERROR(VLOOKUP(Table14678[[#This Row],[Barnch ID]],[2]Balance_split!$A$2:$B$889,2,),0)</f>
        <v>0.50776071846484905</v>
      </c>
    </row>
    <row r="381" spans="1:6" x14ac:dyDescent="0.35">
      <c r="A381" s="11">
        <v>404</v>
      </c>
      <c r="B381" s="5" t="s">
        <v>174</v>
      </c>
      <c r="C381" s="5" t="s">
        <v>175</v>
      </c>
      <c r="D381" s="189" t="s">
        <v>713</v>
      </c>
      <c r="E381" s="229">
        <f>IFERROR(VLOOKUP(Table14678[[#This Row],[Barnch ID]],'[1]Overall Branch Level&gt;20k'!$A$2:$C$986,3,),0)</f>
        <v>1.6859999999999999</v>
      </c>
      <c r="F381" s="201">
        <f>IFERROR(VLOOKUP(Table14678[[#This Row],[Barnch ID]],[2]Balance_split!$A$2:$B$889,2,),0)</f>
        <v>0.74117268327075003</v>
      </c>
    </row>
    <row r="382" spans="1:6" x14ac:dyDescent="0.35">
      <c r="A382" s="11">
        <v>405</v>
      </c>
      <c r="B382" s="5" t="s">
        <v>174</v>
      </c>
      <c r="C382" s="5" t="s">
        <v>343</v>
      </c>
      <c r="D382" s="189" t="s">
        <v>714</v>
      </c>
      <c r="E382" s="229">
        <f>IFERROR(VLOOKUP(Table14678[[#This Row],[Barnch ID]],'[1]Overall Branch Level&gt;20k'!$A$2:$C$986,3,),0)</f>
        <v>0.28989999999999999</v>
      </c>
      <c r="F382" s="201">
        <f>IFERROR(VLOOKUP(Table14678[[#This Row],[Barnch ID]],[2]Balance_split!$A$2:$B$889,2,),0)</f>
        <v>0.8432661044527</v>
      </c>
    </row>
    <row r="383" spans="1:6" x14ac:dyDescent="0.35">
      <c r="A383" s="11">
        <v>406</v>
      </c>
      <c r="B383" s="5" t="s">
        <v>179</v>
      </c>
      <c r="C383" s="5" t="s">
        <v>175</v>
      </c>
      <c r="D383" s="189" t="s">
        <v>715</v>
      </c>
      <c r="E383" s="229">
        <f>IFERROR(VLOOKUP(Table14678[[#This Row],[Barnch ID]],'[1]Overall Branch Level&gt;20k'!$A$2:$C$986,3,),0)</f>
        <v>0.72560000000000002</v>
      </c>
      <c r="F383" s="201">
        <f>IFERROR(VLOOKUP(Table14678[[#This Row],[Barnch ID]],[2]Balance_split!$A$2:$B$889,2,),0)</f>
        <v>0.63042345339239902</v>
      </c>
    </row>
    <row r="384" spans="1:6" x14ac:dyDescent="0.35">
      <c r="A384" s="11">
        <v>407</v>
      </c>
      <c r="B384" s="5" t="s">
        <v>188</v>
      </c>
      <c r="C384" s="5" t="s">
        <v>343</v>
      </c>
      <c r="D384" s="189" t="s">
        <v>716</v>
      </c>
      <c r="E384" s="229">
        <f>IFERROR(VLOOKUP(Table14678[[#This Row],[Barnch ID]],'[1]Overall Branch Level&gt;20k'!$A$2:$C$986,3,),0)</f>
        <v>0.52629999999999999</v>
      </c>
      <c r="F384" s="201">
        <f>IFERROR(VLOOKUP(Table14678[[#This Row],[Barnch ID]],[2]Balance_split!$A$2:$B$889,2,),0)</f>
        <v>0.29440593372434998</v>
      </c>
    </row>
    <row r="385" spans="1:6" x14ac:dyDescent="0.35">
      <c r="A385" s="11">
        <v>409</v>
      </c>
      <c r="B385" s="5" t="s">
        <v>184</v>
      </c>
      <c r="C385" s="5" t="s">
        <v>343</v>
      </c>
      <c r="D385" s="189" t="s">
        <v>718</v>
      </c>
      <c r="E385" s="229">
        <f>IFERROR(VLOOKUP(Table14678[[#This Row],[Barnch ID]],'[1]Overall Branch Level&gt;20k'!$A$2:$C$986,3,),0)</f>
        <v>0.10249999999999999</v>
      </c>
      <c r="F385" s="201">
        <f>IFERROR(VLOOKUP(Table14678[[#This Row],[Barnch ID]],[2]Balance_split!$A$2:$B$889,2,),0)</f>
        <v>0.29304306612545</v>
      </c>
    </row>
    <row r="386" spans="1:6" x14ac:dyDescent="0.35">
      <c r="A386" s="11">
        <v>410</v>
      </c>
      <c r="B386" s="5" t="s">
        <v>188</v>
      </c>
      <c r="C386" s="5" t="s">
        <v>343</v>
      </c>
      <c r="D386" s="189" t="s">
        <v>719</v>
      </c>
      <c r="E386" s="229">
        <f>IFERROR(VLOOKUP(Table14678[[#This Row],[Barnch ID]],'[1]Overall Branch Level&gt;20k'!$A$2:$C$986,3,),0)</f>
        <v>0.82609999999999995</v>
      </c>
      <c r="F386" s="201">
        <f>IFERROR(VLOOKUP(Table14678[[#This Row],[Barnch ID]],[2]Balance_split!$A$2:$B$889,2,),0)</f>
        <v>1.0123810253204499</v>
      </c>
    </row>
    <row r="387" spans="1:6" x14ac:dyDescent="0.35">
      <c r="A387" s="11">
        <v>411</v>
      </c>
      <c r="B387" s="5" t="s">
        <v>190</v>
      </c>
      <c r="C387" s="5" t="s">
        <v>175</v>
      </c>
      <c r="D387" s="189" t="s">
        <v>196</v>
      </c>
      <c r="E387" s="229">
        <f>IFERROR(VLOOKUP(Table14678[[#This Row],[Barnch ID]],'[1]Overall Branch Level&gt;20k'!$A$2:$C$986,3,),0)</f>
        <v>0.44369999999999998</v>
      </c>
      <c r="F387" s="201">
        <f>IFERROR(VLOOKUP(Table14678[[#This Row],[Barnch ID]],[2]Balance_split!$A$2:$B$889,2,),0)</f>
        <v>0.55608350888805003</v>
      </c>
    </row>
    <row r="388" spans="1:6" x14ac:dyDescent="0.35">
      <c r="A388" s="11">
        <v>412</v>
      </c>
      <c r="B388" s="5" t="s">
        <v>174</v>
      </c>
      <c r="C388" s="5" t="s">
        <v>343</v>
      </c>
      <c r="D388" s="189" t="s">
        <v>720</v>
      </c>
      <c r="E388" s="229">
        <f>IFERROR(VLOOKUP(Table14678[[#This Row],[Barnch ID]],'[1]Overall Branch Level&gt;20k'!$A$2:$C$986,3,),0)</f>
        <v>1.0653999999999999</v>
      </c>
      <c r="F388" s="201">
        <f>IFERROR(VLOOKUP(Table14678[[#This Row],[Barnch ID]],[2]Balance_split!$A$2:$B$889,2,),0)</f>
        <v>0.51050115817270003</v>
      </c>
    </row>
    <row r="389" spans="1:6" x14ac:dyDescent="0.35">
      <c r="A389" s="11">
        <v>413</v>
      </c>
      <c r="B389" s="5" t="s">
        <v>184</v>
      </c>
      <c r="C389" s="5" t="s">
        <v>175</v>
      </c>
      <c r="D389" s="189" t="s">
        <v>721</v>
      </c>
      <c r="E389" s="229">
        <f>IFERROR(VLOOKUP(Table14678[[#This Row],[Barnch ID]],'[1]Overall Branch Level&gt;20k'!$A$2:$C$986,3,),0)</f>
        <v>0.67649999999999999</v>
      </c>
      <c r="F389" s="201">
        <f>IFERROR(VLOOKUP(Table14678[[#This Row],[Barnch ID]],[2]Balance_split!$A$2:$B$889,2,),0)</f>
        <v>0.95725354041834998</v>
      </c>
    </row>
    <row r="390" spans="1:6" x14ac:dyDescent="0.35">
      <c r="A390" s="11">
        <v>414</v>
      </c>
      <c r="B390" s="5" t="s">
        <v>184</v>
      </c>
      <c r="C390" s="5" t="s">
        <v>343</v>
      </c>
      <c r="D390" s="189" t="s">
        <v>722</v>
      </c>
      <c r="E390" s="229">
        <f>IFERROR(VLOOKUP(Table14678[[#This Row],[Barnch ID]],'[1]Overall Branch Level&gt;20k'!$A$2:$C$986,3,),0)</f>
        <v>0.2019</v>
      </c>
      <c r="F390" s="201">
        <f>IFERROR(VLOOKUP(Table14678[[#This Row],[Barnch ID]],[2]Balance_split!$A$2:$B$889,2,),0)</f>
        <v>0.20954644132415001</v>
      </c>
    </row>
    <row r="391" spans="1:6" x14ac:dyDescent="0.35">
      <c r="A391" s="11">
        <v>415</v>
      </c>
      <c r="B391" s="5" t="s">
        <v>174</v>
      </c>
      <c r="C391" s="5" t="s">
        <v>343</v>
      </c>
      <c r="D391" s="189" t="s">
        <v>723</v>
      </c>
      <c r="E391" s="229">
        <f>IFERROR(VLOOKUP(Table14678[[#This Row],[Barnch ID]],'[1]Overall Branch Level&gt;20k'!$A$2:$C$986,3,),0)</f>
        <v>0.80089999999999995</v>
      </c>
      <c r="F391" s="201">
        <f>IFERROR(VLOOKUP(Table14678[[#This Row],[Barnch ID]],[2]Balance_split!$A$2:$B$889,2,),0)</f>
        <v>0.33104414772969998</v>
      </c>
    </row>
    <row r="392" spans="1:6" x14ac:dyDescent="0.35">
      <c r="A392" s="11">
        <v>416</v>
      </c>
      <c r="B392" s="5" t="s">
        <v>174</v>
      </c>
      <c r="C392" s="5" t="s">
        <v>175</v>
      </c>
      <c r="D392" s="189" t="s">
        <v>724</v>
      </c>
      <c r="E392" s="229">
        <f>IFERROR(VLOOKUP(Table14678[[#This Row],[Barnch ID]],'[1]Overall Branch Level&gt;20k'!$A$2:$C$986,3,),0)</f>
        <v>0.67569999999999997</v>
      </c>
      <c r="F392" s="201">
        <f>IFERROR(VLOOKUP(Table14678[[#This Row],[Barnch ID]],[2]Balance_split!$A$2:$B$889,2,),0)</f>
        <v>1.1658798605804499</v>
      </c>
    </row>
    <row r="393" spans="1:6" x14ac:dyDescent="0.35">
      <c r="A393" s="11">
        <v>417</v>
      </c>
      <c r="B393" s="5" t="s">
        <v>181</v>
      </c>
      <c r="C393" s="5" t="s">
        <v>175</v>
      </c>
      <c r="D393" s="189" t="s">
        <v>725</v>
      </c>
      <c r="E393" s="229">
        <f>IFERROR(VLOOKUP(Table14678[[#This Row],[Barnch ID]],'[1]Overall Branch Level&gt;20k'!$A$2:$C$986,3,),0)</f>
        <v>0.38419999999999999</v>
      </c>
      <c r="F393" s="201">
        <f>IFERROR(VLOOKUP(Table14678[[#This Row],[Barnch ID]],[2]Balance_split!$A$2:$B$889,2,),0)</f>
        <v>0.461572137465799</v>
      </c>
    </row>
    <row r="394" spans="1:6" x14ac:dyDescent="0.35">
      <c r="A394" s="11">
        <v>418</v>
      </c>
      <c r="B394" s="5" t="s">
        <v>179</v>
      </c>
      <c r="C394" s="5" t="s">
        <v>343</v>
      </c>
      <c r="D394" s="189" t="s">
        <v>726</v>
      </c>
      <c r="E394" s="229">
        <f>IFERROR(VLOOKUP(Table14678[[#This Row],[Barnch ID]],'[1]Overall Branch Level&gt;20k'!$A$2:$C$986,3,),0)</f>
        <v>0.54520000000000002</v>
      </c>
      <c r="F394" s="201">
        <f>IFERROR(VLOOKUP(Table14678[[#This Row],[Barnch ID]],[2]Balance_split!$A$2:$B$889,2,),0)</f>
        <v>0.51159666706395002</v>
      </c>
    </row>
    <row r="395" spans="1:6" x14ac:dyDescent="0.35">
      <c r="A395" s="11">
        <v>419</v>
      </c>
      <c r="B395" s="5" t="s">
        <v>174</v>
      </c>
      <c r="C395" s="5" t="s">
        <v>175</v>
      </c>
      <c r="D395" s="189" t="s">
        <v>727</v>
      </c>
      <c r="E395" s="229">
        <f>IFERROR(VLOOKUP(Table14678[[#This Row],[Barnch ID]],'[1]Overall Branch Level&gt;20k'!$A$2:$C$986,3,),0)</f>
        <v>0.79420000000000002</v>
      </c>
      <c r="F395" s="201">
        <f>IFERROR(VLOOKUP(Table14678[[#This Row],[Barnch ID]],[2]Balance_split!$A$2:$B$889,2,),0)</f>
        <v>0.95887835743170002</v>
      </c>
    </row>
    <row r="396" spans="1:6" x14ac:dyDescent="0.35">
      <c r="A396" s="11">
        <v>420</v>
      </c>
      <c r="B396" s="5" t="s">
        <v>188</v>
      </c>
      <c r="C396" s="5" t="s">
        <v>343</v>
      </c>
      <c r="D396" s="189" t="s">
        <v>728</v>
      </c>
      <c r="E396" s="229">
        <f>IFERROR(VLOOKUP(Table14678[[#This Row],[Barnch ID]],'[1]Overall Branch Level&gt;20k'!$A$2:$C$986,3,),0)</f>
        <v>0.18160000000000001</v>
      </c>
      <c r="F396" s="201">
        <f>IFERROR(VLOOKUP(Table14678[[#This Row],[Barnch ID]],[2]Balance_split!$A$2:$B$889,2,),0)</f>
        <v>0.29794705071555</v>
      </c>
    </row>
    <row r="397" spans="1:6" x14ac:dyDescent="0.35">
      <c r="A397" s="11">
        <v>421</v>
      </c>
      <c r="B397" s="5" t="s">
        <v>174</v>
      </c>
      <c r="C397" s="5" t="s">
        <v>343</v>
      </c>
      <c r="D397" s="189" t="s">
        <v>729</v>
      </c>
      <c r="E397" s="229">
        <f>IFERROR(VLOOKUP(Table14678[[#This Row],[Barnch ID]],'[1]Overall Branch Level&gt;20k'!$A$2:$C$986,3,),0)</f>
        <v>1.0412999999999999</v>
      </c>
      <c r="F397" s="201">
        <f>IFERROR(VLOOKUP(Table14678[[#This Row],[Barnch ID]],[2]Balance_split!$A$2:$B$889,2,),0)</f>
        <v>1.0012376621682</v>
      </c>
    </row>
    <row r="398" spans="1:6" x14ac:dyDescent="0.35">
      <c r="A398" s="11">
        <v>422</v>
      </c>
      <c r="B398" s="5" t="s">
        <v>174</v>
      </c>
      <c r="C398" s="5" t="s">
        <v>343</v>
      </c>
      <c r="D398" s="189" t="s">
        <v>730</v>
      </c>
      <c r="E398" s="229">
        <f>IFERROR(VLOOKUP(Table14678[[#This Row],[Barnch ID]],'[1]Overall Branch Level&gt;20k'!$A$2:$C$986,3,),0)</f>
        <v>0.55840000000000001</v>
      </c>
      <c r="F398" s="201">
        <f>IFERROR(VLOOKUP(Table14678[[#This Row],[Barnch ID]],[2]Balance_split!$A$2:$B$889,2,),0)</f>
        <v>0.72796826406774995</v>
      </c>
    </row>
    <row r="399" spans="1:6" x14ac:dyDescent="0.35">
      <c r="A399" s="11">
        <v>423</v>
      </c>
      <c r="B399" s="5" t="s">
        <v>316</v>
      </c>
      <c r="C399" s="5" t="s">
        <v>356</v>
      </c>
      <c r="D399" s="189" t="s">
        <v>731</v>
      </c>
      <c r="E399" s="229">
        <f>IFERROR(VLOOKUP(Table14678[[#This Row],[Barnch ID]],'[1]Overall Branch Level&gt;20k'!$A$2:$C$986,3,),0)</f>
        <v>0.26910000000000001</v>
      </c>
      <c r="F399" s="201">
        <f>IFERROR(VLOOKUP(Table14678[[#This Row],[Barnch ID]],[2]Balance_split!$A$2:$B$889,2,),0)</f>
        <v>0.13799143915949999</v>
      </c>
    </row>
    <row r="400" spans="1:6" x14ac:dyDescent="0.35">
      <c r="A400" s="11">
        <v>424</v>
      </c>
      <c r="B400" s="5" t="s">
        <v>190</v>
      </c>
      <c r="C400" s="5" t="s">
        <v>356</v>
      </c>
      <c r="D400" s="189" t="s">
        <v>732</v>
      </c>
      <c r="E400" s="229">
        <f>IFERROR(VLOOKUP(Table14678[[#This Row],[Barnch ID]],'[1]Overall Branch Level&gt;20k'!$A$2:$C$986,3,),0)</f>
        <v>0.9879</v>
      </c>
      <c r="F400" s="201">
        <f>IFERROR(VLOOKUP(Table14678[[#This Row],[Barnch ID]],[2]Balance_split!$A$2:$B$889,2,),0)</f>
        <v>1.0166298153936</v>
      </c>
    </row>
    <row r="401" spans="1:6" x14ac:dyDescent="0.35">
      <c r="A401" s="11">
        <v>425</v>
      </c>
      <c r="B401" s="5" t="s">
        <v>184</v>
      </c>
      <c r="C401" s="5" t="s">
        <v>343</v>
      </c>
      <c r="D401" s="189" t="s">
        <v>733</v>
      </c>
      <c r="E401" s="229">
        <f>IFERROR(VLOOKUP(Table14678[[#This Row],[Barnch ID]],'[1]Overall Branch Level&gt;20k'!$A$2:$C$986,3,),0)</f>
        <v>0.48010000000000003</v>
      </c>
      <c r="F401" s="201">
        <f>IFERROR(VLOOKUP(Table14678[[#This Row],[Barnch ID]],[2]Balance_split!$A$2:$B$889,2,),0)</f>
        <v>0.3249408318807</v>
      </c>
    </row>
    <row r="402" spans="1:6" x14ac:dyDescent="0.35">
      <c r="A402" s="11">
        <v>426</v>
      </c>
      <c r="B402" s="5" t="s">
        <v>188</v>
      </c>
      <c r="C402" s="5" t="s">
        <v>343</v>
      </c>
      <c r="D402" s="189" t="s">
        <v>734</v>
      </c>
      <c r="E402" s="229">
        <f>IFERROR(VLOOKUP(Table14678[[#This Row],[Barnch ID]],'[1]Overall Branch Level&gt;20k'!$A$2:$C$986,3,),0)</f>
        <v>0.14000000000000001</v>
      </c>
      <c r="F402" s="201">
        <f>IFERROR(VLOOKUP(Table14678[[#This Row],[Barnch ID]],[2]Balance_split!$A$2:$B$889,2,),0)</f>
        <v>0.20491581465049999</v>
      </c>
    </row>
    <row r="403" spans="1:6" x14ac:dyDescent="0.35">
      <c r="A403" s="11">
        <v>427</v>
      </c>
      <c r="B403" s="5" t="s">
        <v>316</v>
      </c>
      <c r="C403" s="5" t="s">
        <v>340</v>
      </c>
      <c r="D403" s="189" t="s">
        <v>735</v>
      </c>
      <c r="E403" s="229">
        <f>IFERROR(VLOOKUP(Table14678[[#This Row],[Barnch ID]],'[1]Overall Branch Level&gt;20k'!$A$2:$C$986,3,),0)</f>
        <v>2.0388999999999999</v>
      </c>
      <c r="F403" s="201">
        <f>IFERROR(VLOOKUP(Table14678[[#This Row],[Barnch ID]],[2]Balance_split!$A$2:$B$889,2,),0)</f>
        <v>0.63108309694755005</v>
      </c>
    </row>
    <row r="404" spans="1:6" x14ac:dyDescent="0.35">
      <c r="A404" s="11">
        <v>428</v>
      </c>
      <c r="B404" s="5" t="s">
        <v>314</v>
      </c>
      <c r="C404" s="5" t="s">
        <v>356</v>
      </c>
      <c r="D404" s="189" t="s">
        <v>736</v>
      </c>
      <c r="E404" s="229">
        <f>IFERROR(VLOOKUP(Table14678[[#This Row],[Barnch ID]],'[1]Overall Branch Level&gt;20k'!$A$2:$C$986,3,),0)</f>
        <v>0.76580000000000004</v>
      </c>
      <c r="F404" s="201">
        <f>IFERROR(VLOOKUP(Table14678[[#This Row],[Barnch ID]],[2]Balance_split!$A$2:$B$889,2,),0)</f>
        <v>0.44360791875715</v>
      </c>
    </row>
    <row r="405" spans="1:6" x14ac:dyDescent="0.35">
      <c r="A405" s="11">
        <v>429</v>
      </c>
      <c r="B405" s="5" t="s">
        <v>314</v>
      </c>
      <c r="C405" s="5" t="s">
        <v>356</v>
      </c>
      <c r="D405" s="189" t="s">
        <v>737</v>
      </c>
      <c r="E405" s="229">
        <f>IFERROR(VLOOKUP(Table14678[[#This Row],[Barnch ID]],'[1]Overall Branch Level&gt;20k'!$A$2:$C$986,3,),0)</f>
        <v>0.42109999999999997</v>
      </c>
      <c r="F405" s="201">
        <f>IFERROR(VLOOKUP(Table14678[[#This Row],[Barnch ID]],[2]Balance_split!$A$2:$B$889,2,),0)</f>
        <v>0.33673542358449998</v>
      </c>
    </row>
    <row r="406" spans="1:6" x14ac:dyDescent="0.35">
      <c r="A406" s="11">
        <v>430</v>
      </c>
      <c r="B406" s="5" t="s">
        <v>213</v>
      </c>
      <c r="C406" s="5" t="s">
        <v>175</v>
      </c>
      <c r="D406" s="189" t="s">
        <v>738</v>
      </c>
      <c r="E406" s="229">
        <f>IFERROR(VLOOKUP(Table14678[[#This Row],[Barnch ID]],'[1]Overall Branch Level&gt;20k'!$A$2:$C$986,3,),0)</f>
        <v>0.41089999999999999</v>
      </c>
      <c r="F406" s="201">
        <f>IFERROR(VLOOKUP(Table14678[[#This Row],[Barnch ID]],[2]Balance_split!$A$2:$B$889,2,),0)</f>
        <v>0.10740270177269901</v>
      </c>
    </row>
    <row r="407" spans="1:6" x14ac:dyDescent="0.35">
      <c r="A407" s="11">
        <v>431</v>
      </c>
      <c r="B407" s="5" t="s">
        <v>314</v>
      </c>
      <c r="C407" s="5" t="s">
        <v>356</v>
      </c>
      <c r="D407" s="189" t="s">
        <v>739</v>
      </c>
      <c r="E407" s="229">
        <f>IFERROR(VLOOKUP(Table14678[[#This Row],[Barnch ID]],'[1]Overall Branch Level&gt;20k'!$A$2:$C$986,3,),0)</f>
        <v>0.5141</v>
      </c>
      <c r="F407" s="201">
        <f>IFERROR(VLOOKUP(Table14678[[#This Row],[Barnch ID]],[2]Balance_split!$A$2:$B$889,2,),0)</f>
        <v>0.27985032806455001</v>
      </c>
    </row>
    <row r="408" spans="1:6" x14ac:dyDescent="0.35">
      <c r="A408" s="11">
        <v>432</v>
      </c>
      <c r="B408" s="5" t="s">
        <v>179</v>
      </c>
      <c r="C408" s="5" t="s">
        <v>356</v>
      </c>
      <c r="D408" s="189" t="s">
        <v>740</v>
      </c>
      <c r="E408" s="229">
        <f>IFERROR(VLOOKUP(Table14678[[#This Row],[Barnch ID]],'[1]Overall Branch Level&gt;20k'!$A$2:$C$986,3,),0)</f>
        <v>0.29709999999999998</v>
      </c>
      <c r="F408" s="201">
        <f>IFERROR(VLOOKUP(Table14678[[#This Row],[Barnch ID]],[2]Balance_split!$A$2:$B$889,2,),0)</f>
        <v>0.26312266701124998</v>
      </c>
    </row>
    <row r="409" spans="1:6" x14ac:dyDescent="0.35">
      <c r="A409" s="11">
        <v>433</v>
      </c>
      <c r="B409" s="5" t="s">
        <v>316</v>
      </c>
      <c r="C409" s="5" t="s">
        <v>356</v>
      </c>
      <c r="D409" s="189" t="s">
        <v>741</v>
      </c>
      <c r="E409" s="229">
        <f>IFERROR(VLOOKUP(Table14678[[#This Row],[Barnch ID]],'[1]Overall Branch Level&gt;20k'!$A$2:$C$986,3,),0)</f>
        <v>0.30659999999999998</v>
      </c>
      <c r="F409" s="201">
        <f>IFERROR(VLOOKUP(Table14678[[#This Row],[Barnch ID]],[2]Balance_split!$A$2:$B$889,2,),0)</f>
        <v>0.1493447624257</v>
      </c>
    </row>
    <row r="410" spans="1:6" x14ac:dyDescent="0.35">
      <c r="A410" s="11">
        <v>434</v>
      </c>
      <c r="B410" s="5" t="s">
        <v>315</v>
      </c>
      <c r="C410" s="5" t="s">
        <v>340</v>
      </c>
      <c r="D410" s="189" t="s">
        <v>742</v>
      </c>
      <c r="E410" s="229">
        <f>IFERROR(VLOOKUP(Table14678[[#This Row],[Barnch ID]],'[1]Overall Branch Level&gt;20k'!$A$2:$C$986,3,),0)</f>
        <v>1.8622000000000001</v>
      </c>
      <c r="F410" s="201">
        <f>IFERROR(VLOOKUP(Table14678[[#This Row],[Barnch ID]],[2]Balance_split!$A$2:$B$889,2,),0)</f>
        <v>0.27114469163104998</v>
      </c>
    </row>
    <row r="411" spans="1:6" x14ac:dyDescent="0.35">
      <c r="A411" s="11">
        <v>435</v>
      </c>
      <c r="B411" s="5" t="s">
        <v>315</v>
      </c>
      <c r="C411" s="5" t="s">
        <v>356</v>
      </c>
      <c r="D411" s="189" t="s">
        <v>743</v>
      </c>
      <c r="E411" s="229">
        <f>IFERROR(VLOOKUP(Table14678[[#This Row],[Barnch ID]],'[1]Overall Branch Level&gt;20k'!$A$2:$C$986,3,),0)</f>
        <v>0.95499999999999996</v>
      </c>
      <c r="F411" s="201">
        <f>IFERROR(VLOOKUP(Table14678[[#This Row],[Barnch ID]],[2]Balance_split!$A$2:$B$889,2,),0)</f>
        <v>0.1555845117353</v>
      </c>
    </row>
    <row r="412" spans="1:6" x14ac:dyDescent="0.35">
      <c r="A412" s="11">
        <v>436</v>
      </c>
      <c r="B412" s="5" t="s">
        <v>315</v>
      </c>
      <c r="C412" s="5" t="s">
        <v>340</v>
      </c>
      <c r="D412" s="189" t="s">
        <v>744</v>
      </c>
      <c r="E412" s="229">
        <f>IFERROR(VLOOKUP(Table14678[[#This Row],[Barnch ID]],'[1]Overall Branch Level&gt;20k'!$A$2:$C$986,3,),0)</f>
        <v>0.98560000000000003</v>
      </c>
      <c r="F412" s="201">
        <f>IFERROR(VLOOKUP(Table14678[[#This Row],[Barnch ID]],[2]Balance_split!$A$2:$B$889,2,),0)</f>
        <v>0.30965352541710001</v>
      </c>
    </row>
    <row r="413" spans="1:6" x14ac:dyDescent="0.35">
      <c r="A413" s="11">
        <v>437</v>
      </c>
      <c r="B413" s="5" t="s">
        <v>313</v>
      </c>
      <c r="C413" s="5" t="s">
        <v>340</v>
      </c>
      <c r="D413" s="189" t="s">
        <v>745</v>
      </c>
      <c r="E413" s="229">
        <f>IFERROR(VLOOKUP(Table14678[[#This Row],[Barnch ID]],'[1]Overall Branch Level&gt;20k'!$A$2:$C$986,3,),0)</f>
        <v>0.47889999999999999</v>
      </c>
      <c r="F413" s="201">
        <f>IFERROR(VLOOKUP(Table14678[[#This Row],[Barnch ID]],[2]Balance_split!$A$2:$B$889,2,),0)</f>
        <v>0.50194051795380001</v>
      </c>
    </row>
    <row r="414" spans="1:6" x14ac:dyDescent="0.35">
      <c r="A414" s="11">
        <v>438</v>
      </c>
      <c r="B414" s="5" t="s">
        <v>315</v>
      </c>
      <c r="C414" s="5" t="s">
        <v>340</v>
      </c>
      <c r="D414" s="189" t="s">
        <v>746</v>
      </c>
      <c r="E414" s="229">
        <f>IFERROR(VLOOKUP(Table14678[[#This Row],[Barnch ID]],'[1]Overall Branch Level&gt;20k'!$A$2:$C$986,3,),0)</f>
        <v>1.5863</v>
      </c>
      <c r="F414" s="201">
        <f>IFERROR(VLOOKUP(Table14678[[#This Row],[Barnch ID]],[2]Balance_split!$A$2:$B$889,2,),0)</f>
        <v>0.43297776789414999</v>
      </c>
    </row>
    <row r="415" spans="1:6" x14ac:dyDescent="0.35">
      <c r="A415" s="11">
        <v>439</v>
      </c>
      <c r="B415" s="5" t="s">
        <v>315</v>
      </c>
      <c r="C415" s="5" t="s">
        <v>340</v>
      </c>
      <c r="D415" s="189" t="s">
        <v>747</v>
      </c>
      <c r="E415" s="229">
        <f>IFERROR(VLOOKUP(Table14678[[#This Row],[Barnch ID]],'[1]Overall Branch Level&gt;20k'!$A$2:$C$986,3,),0)</f>
        <v>0.91110000000000002</v>
      </c>
      <c r="F415" s="201">
        <f>IFERROR(VLOOKUP(Table14678[[#This Row],[Barnch ID]],[2]Balance_split!$A$2:$B$889,2,),0)</f>
        <v>0.22732133966929999</v>
      </c>
    </row>
    <row r="416" spans="1:6" x14ac:dyDescent="0.35">
      <c r="A416" s="11">
        <v>440</v>
      </c>
      <c r="B416" s="5" t="s">
        <v>190</v>
      </c>
      <c r="C416" s="5" t="s">
        <v>175</v>
      </c>
      <c r="D416" s="189" t="s">
        <v>212</v>
      </c>
      <c r="E416" s="229">
        <f>IFERROR(VLOOKUP(Table14678[[#This Row],[Barnch ID]],'[1]Overall Branch Level&gt;20k'!$A$2:$C$986,3,),0)</f>
        <v>0.90149999999999997</v>
      </c>
      <c r="F416" s="201">
        <f>IFERROR(VLOOKUP(Table14678[[#This Row],[Barnch ID]],[2]Balance_split!$A$2:$B$889,2,),0)</f>
        <v>0.43636308650099997</v>
      </c>
    </row>
    <row r="417" spans="1:6" x14ac:dyDescent="0.35">
      <c r="A417" s="11">
        <v>441</v>
      </c>
      <c r="B417" s="5" t="s">
        <v>213</v>
      </c>
      <c r="C417" s="5" t="s">
        <v>356</v>
      </c>
      <c r="D417" s="189" t="s">
        <v>748</v>
      </c>
      <c r="E417" s="229">
        <f>IFERROR(VLOOKUP(Table14678[[#This Row],[Barnch ID]],'[1]Overall Branch Level&gt;20k'!$A$2:$C$986,3,),0)</f>
        <v>0.3276</v>
      </c>
      <c r="F417" s="201">
        <f>IFERROR(VLOOKUP(Table14678[[#This Row],[Barnch ID]],[2]Balance_split!$A$2:$B$889,2,),0)</f>
        <v>0.17530296178355001</v>
      </c>
    </row>
    <row r="418" spans="1:6" x14ac:dyDescent="0.35">
      <c r="A418" s="11">
        <v>442</v>
      </c>
      <c r="B418" s="5" t="s">
        <v>188</v>
      </c>
      <c r="C418" s="5" t="s">
        <v>175</v>
      </c>
      <c r="D418" s="189" t="s">
        <v>225</v>
      </c>
      <c r="E418" s="229">
        <f>IFERROR(VLOOKUP(Table14678[[#This Row],[Barnch ID]],'[1]Overall Branch Level&gt;20k'!$A$2:$C$986,3,),0)</f>
        <v>0.48499999999999999</v>
      </c>
      <c r="F418" s="201">
        <f>IFERROR(VLOOKUP(Table14678[[#This Row],[Barnch ID]],[2]Balance_split!$A$2:$B$889,2,),0)</f>
        <v>0.55156616738859998</v>
      </c>
    </row>
    <row r="419" spans="1:6" x14ac:dyDescent="0.35">
      <c r="A419" s="11">
        <v>443</v>
      </c>
      <c r="B419" s="5" t="s">
        <v>314</v>
      </c>
      <c r="C419" s="5" t="s">
        <v>356</v>
      </c>
      <c r="D419" s="189" t="s">
        <v>749</v>
      </c>
      <c r="E419" s="229">
        <f>IFERROR(VLOOKUP(Table14678[[#This Row],[Barnch ID]],'[1]Overall Branch Level&gt;20k'!$A$2:$C$986,3,),0)</f>
        <v>0.19359999999999999</v>
      </c>
      <c r="F419" s="201">
        <f>IFERROR(VLOOKUP(Table14678[[#This Row],[Barnch ID]],[2]Balance_split!$A$2:$B$889,2,),0)</f>
        <v>0.18296152392115</v>
      </c>
    </row>
    <row r="420" spans="1:6" x14ac:dyDescent="0.35">
      <c r="A420" s="11">
        <v>444</v>
      </c>
      <c r="B420" s="5" t="s">
        <v>190</v>
      </c>
      <c r="C420" s="5" t="s">
        <v>175</v>
      </c>
      <c r="D420" s="189" t="s">
        <v>750</v>
      </c>
      <c r="E420" s="229">
        <f>IFERROR(VLOOKUP(Table14678[[#This Row],[Barnch ID]],'[1]Overall Branch Level&gt;20k'!$A$2:$C$986,3,),0)</f>
        <v>2.0999999999999999E-3</v>
      </c>
      <c r="F420" s="201">
        <f>IFERROR(VLOOKUP(Table14678[[#This Row],[Barnch ID]],[2]Balance_split!$A$2:$B$889,2,),0)</f>
        <v>0.36969575642129998</v>
      </c>
    </row>
    <row r="421" spans="1:6" x14ac:dyDescent="0.35">
      <c r="A421" s="11">
        <v>445</v>
      </c>
      <c r="B421" s="5" t="s">
        <v>222</v>
      </c>
      <c r="C421" s="5" t="s">
        <v>175</v>
      </c>
      <c r="D421" s="189" t="s">
        <v>751</v>
      </c>
      <c r="E421" s="229">
        <f>IFERROR(VLOOKUP(Table14678[[#This Row],[Barnch ID]],'[1]Overall Branch Level&gt;20k'!$A$2:$C$986,3,),0)</f>
        <v>0.309</v>
      </c>
      <c r="F421" s="201">
        <f>IFERROR(VLOOKUP(Table14678[[#This Row],[Barnch ID]],[2]Balance_split!$A$2:$B$889,2,),0)</f>
        <v>0.2264252013336</v>
      </c>
    </row>
    <row r="422" spans="1:6" x14ac:dyDescent="0.35">
      <c r="A422" s="11">
        <v>446</v>
      </c>
      <c r="B422" s="5" t="s">
        <v>179</v>
      </c>
      <c r="C422" s="5" t="s">
        <v>343</v>
      </c>
      <c r="D422" s="189" t="s">
        <v>752</v>
      </c>
      <c r="E422" s="229">
        <f>IFERROR(VLOOKUP(Table14678[[#This Row],[Barnch ID]],'[1]Overall Branch Level&gt;20k'!$A$2:$C$986,3,),0)</f>
        <v>5.8099999999999999E-2</v>
      </c>
      <c r="F422" s="201">
        <f>IFERROR(VLOOKUP(Table14678[[#This Row],[Barnch ID]],[2]Balance_split!$A$2:$B$889,2,),0)</f>
        <v>0.111702639062449</v>
      </c>
    </row>
    <row r="423" spans="1:6" x14ac:dyDescent="0.35">
      <c r="A423" s="11">
        <v>447</v>
      </c>
      <c r="B423" s="5" t="s">
        <v>190</v>
      </c>
      <c r="C423" s="5" t="s">
        <v>175</v>
      </c>
      <c r="D423" s="189" t="s">
        <v>753</v>
      </c>
      <c r="E423" s="229">
        <f>IFERROR(VLOOKUP(Table14678[[#This Row],[Barnch ID]],'[1]Overall Branch Level&gt;20k'!$A$2:$C$986,3,),0)</f>
        <v>0.78280000000000005</v>
      </c>
      <c r="F423" s="201">
        <f>IFERROR(VLOOKUP(Table14678[[#This Row],[Barnch ID]],[2]Balance_split!$A$2:$B$889,2,),0)</f>
        <v>0.35164362620939998</v>
      </c>
    </row>
    <row r="424" spans="1:6" x14ac:dyDescent="0.35">
      <c r="A424" s="11">
        <v>448</v>
      </c>
      <c r="B424" s="5" t="s">
        <v>222</v>
      </c>
      <c r="C424" s="5" t="s">
        <v>175</v>
      </c>
      <c r="D424" s="189" t="s">
        <v>754</v>
      </c>
      <c r="E424" s="229">
        <f>IFERROR(VLOOKUP(Table14678[[#This Row],[Barnch ID]],'[1]Overall Branch Level&gt;20k'!$A$2:$C$986,3,),0)</f>
        <v>0.2462</v>
      </c>
      <c r="F424" s="201">
        <f>IFERROR(VLOOKUP(Table14678[[#This Row],[Barnch ID]],[2]Balance_split!$A$2:$B$889,2,),0)</f>
        <v>0.26488070146159998</v>
      </c>
    </row>
    <row r="425" spans="1:6" x14ac:dyDescent="0.35">
      <c r="A425" s="11">
        <v>449</v>
      </c>
      <c r="B425" s="5" t="s">
        <v>222</v>
      </c>
      <c r="C425" s="5" t="s">
        <v>343</v>
      </c>
      <c r="D425" s="189" t="s">
        <v>755</v>
      </c>
      <c r="E425" s="229">
        <f>IFERROR(VLOOKUP(Table14678[[#This Row],[Barnch ID]],'[1]Overall Branch Level&gt;20k'!$A$2:$C$986,3,),0)</f>
        <v>0.19259999999999999</v>
      </c>
      <c r="F425" s="201">
        <f>IFERROR(VLOOKUP(Table14678[[#This Row],[Barnch ID]],[2]Balance_split!$A$2:$B$889,2,),0)</f>
        <v>6.0207814311399897E-2</v>
      </c>
    </row>
    <row r="426" spans="1:6" x14ac:dyDescent="0.35">
      <c r="A426" s="11">
        <v>451</v>
      </c>
      <c r="B426" s="5" t="s">
        <v>179</v>
      </c>
      <c r="C426" s="5" t="s">
        <v>175</v>
      </c>
      <c r="D426" s="189" t="s">
        <v>757</v>
      </c>
      <c r="E426" s="229">
        <f>IFERROR(VLOOKUP(Table14678[[#This Row],[Barnch ID]],'[1]Overall Branch Level&gt;20k'!$A$2:$C$986,3,),0)</f>
        <v>0.43780000000000002</v>
      </c>
      <c r="F426" s="201">
        <f>IFERROR(VLOOKUP(Table14678[[#This Row],[Barnch ID]],[2]Balance_split!$A$2:$B$889,2,),0)</f>
        <v>0.34778990571675</v>
      </c>
    </row>
    <row r="427" spans="1:6" x14ac:dyDescent="0.35">
      <c r="A427" s="11">
        <v>452</v>
      </c>
      <c r="B427" s="5" t="s">
        <v>313</v>
      </c>
      <c r="C427" s="5" t="s">
        <v>340</v>
      </c>
      <c r="D427" s="189" t="s">
        <v>758</v>
      </c>
      <c r="E427" s="229">
        <f>IFERROR(VLOOKUP(Table14678[[#This Row],[Barnch ID]],'[1]Overall Branch Level&gt;20k'!$A$2:$C$986,3,),0)</f>
        <v>0.94450000000000001</v>
      </c>
      <c r="F427" s="201">
        <f>IFERROR(VLOOKUP(Table14678[[#This Row],[Barnch ID]],[2]Balance_split!$A$2:$B$889,2,),0)</f>
        <v>0.37491701024044999</v>
      </c>
    </row>
    <row r="428" spans="1:6" x14ac:dyDescent="0.35">
      <c r="A428" s="11">
        <v>453</v>
      </c>
      <c r="B428" s="5" t="s">
        <v>313</v>
      </c>
      <c r="C428" s="5" t="s">
        <v>340</v>
      </c>
      <c r="D428" s="189" t="s">
        <v>759</v>
      </c>
      <c r="E428" s="229">
        <f>IFERROR(VLOOKUP(Table14678[[#This Row],[Barnch ID]],'[1]Overall Branch Level&gt;20k'!$A$2:$C$986,3,),0)</f>
        <v>0.18049999999999999</v>
      </c>
      <c r="F428" s="201">
        <f>IFERROR(VLOOKUP(Table14678[[#This Row],[Barnch ID]],[2]Balance_split!$A$2:$B$889,2,),0)</f>
        <v>0.26990005871165001</v>
      </c>
    </row>
    <row r="429" spans="1:6" x14ac:dyDescent="0.35">
      <c r="A429" s="11">
        <v>454</v>
      </c>
      <c r="B429" s="5" t="s">
        <v>314</v>
      </c>
      <c r="C429" s="5" t="s">
        <v>340</v>
      </c>
      <c r="D429" s="189" t="s">
        <v>760</v>
      </c>
      <c r="E429" s="229">
        <f>IFERROR(VLOOKUP(Table14678[[#This Row],[Barnch ID]],'[1]Overall Branch Level&gt;20k'!$A$2:$C$986,3,),0)</f>
        <v>0.63029999999999997</v>
      </c>
      <c r="F429" s="201">
        <f>IFERROR(VLOOKUP(Table14678[[#This Row],[Barnch ID]],[2]Balance_split!$A$2:$B$889,2,),0)</f>
        <v>7.9272187347049994E-2</v>
      </c>
    </row>
    <row r="430" spans="1:6" x14ac:dyDescent="0.35">
      <c r="A430" s="11">
        <v>455</v>
      </c>
      <c r="B430" s="5" t="s">
        <v>222</v>
      </c>
      <c r="C430" s="5" t="s">
        <v>175</v>
      </c>
      <c r="D430" s="189" t="s">
        <v>236</v>
      </c>
      <c r="E430" s="229">
        <f>IFERROR(VLOOKUP(Table14678[[#This Row],[Barnch ID]],'[1]Overall Branch Level&gt;20k'!$A$2:$C$986,3,),0)</f>
        <v>0.18859999999999999</v>
      </c>
      <c r="F430" s="201">
        <f>IFERROR(VLOOKUP(Table14678[[#This Row],[Barnch ID]],[2]Balance_split!$A$2:$B$889,2,),0)</f>
        <v>0.23995446913634999</v>
      </c>
    </row>
    <row r="431" spans="1:6" x14ac:dyDescent="0.35">
      <c r="A431" s="11">
        <v>456</v>
      </c>
      <c r="B431" s="5" t="s">
        <v>190</v>
      </c>
      <c r="C431" s="5" t="s">
        <v>343</v>
      </c>
      <c r="D431" s="189" t="s">
        <v>761</v>
      </c>
      <c r="E431" s="229">
        <f>IFERROR(VLOOKUP(Table14678[[#This Row],[Barnch ID]],'[1]Overall Branch Level&gt;20k'!$A$2:$C$986,3,),0)</f>
        <v>4.7E-2</v>
      </c>
      <c r="F431" s="201">
        <f>IFERROR(VLOOKUP(Table14678[[#This Row],[Barnch ID]],[2]Balance_split!$A$2:$B$889,2,),0)</f>
        <v>8.3261649487400002E-2</v>
      </c>
    </row>
    <row r="432" spans="1:6" x14ac:dyDescent="0.35">
      <c r="A432" s="11">
        <v>457</v>
      </c>
      <c r="B432" s="5" t="s">
        <v>174</v>
      </c>
      <c r="C432" s="5" t="s">
        <v>356</v>
      </c>
      <c r="D432" s="189" t="s">
        <v>762</v>
      </c>
      <c r="E432" s="229">
        <f>IFERROR(VLOOKUP(Table14678[[#This Row],[Barnch ID]],'[1]Overall Branch Level&gt;20k'!$A$2:$C$986,3,),0)</f>
        <v>1.1306</v>
      </c>
      <c r="F432" s="201">
        <f>IFERROR(VLOOKUP(Table14678[[#This Row],[Barnch ID]],[2]Balance_split!$A$2:$B$889,2,),0)</f>
        <v>0.1659205728899</v>
      </c>
    </row>
    <row r="433" spans="1:6" x14ac:dyDescent="0.35">
      <c r="A433" s="11">
        <v>458</v>
      </c>
      <c r="B433" s="5" t="s">
        <v>188</v>
      </c>
      <c r="C433" s="5" t="s">
        <v>343</v>
      </c>
      <c r="D433" s="189" t="s">
        <v>763</v>
      </c>
      <c r="E433" s="229">
        <f>IFERROR(VLOOKUP(Table14678[[#This Row],[Barnch ID]],'[1]Overall Branch Level&gt;20k'!$A$2:$C$986,3,),0)</f>
        <v>2.7400000000000001E-2</v>
      </c>
      <c r="F433" s="201">
        <f>IFERROR(VLOOKUP(Table14678[[#This Row],[Barnch ID]],[2]Balance_split!$A$2:$B$889,2,),0)</f>
        <v>2.7832333496949999E-2</v>
      </c>
    </row>
    <row r="434" spans="1:6" x14ac:dyDescent="0.35">
      <c r="A434" s="11">
        <v>459</v>
      </c>
      <c r="B434" s="5" t="s">
        <v>311</v>
      </c>
      <c r="C434" s="5" t="s">
        <v>340</v>
      </c>
      <c r="D434" s="189" t="s">
        <v>764</v>
      </c>
      <c r="E434" s="229">
        <f>IFERROR(VLOOKUP(Table14678[[#This Row],[Barnch ID]],'[1]Overall Branch Level&gt;20k'!$A$2:$C$986,3,),0)</f>
        <v>9.4700000000000006E-2</v>
      </c>
      <c r="F434" s="201">
        <f>IFERROR(VLOOKUP(Table14678[[#This Row],[Barnch ID]],[2]Balance_split!$A$2:$B$889,2,),0)</f>
        <v>8.5198399491349996E-2</v>
      </c>
    </row>
    <row r="435" spans="1:6" x14ac:dyDescent="0.35">
      <c r="A435" s="11">
        <v>460</v>
      </c>
      <c r="B435" s="5" t="s">
        <v>315</v>
      </c>
      <c r="C435" s="5" t="s">
        <v>356</v>
      </c>
      <c r="D435" s="189" t="s">
        <v>765</v>
      </c>
      <c r="E435" s="229">
        <f>IFERROR(VLOOKUP(Table14678[[#This Row],[Barnch ID]],'[1]Overall Branch Level&gt;20k'!$A$2:$C$986,3,),0)</f>
        <v>0.21609999999999999</v>
      </c>
      <c r="F435" s="201">
        <f>IFERROR(VLOOKUP(Table14678[[#This Row],[Barnch ID]],[2]Balance_split!$A$2:$B$889,2,),0)</f>
        <v>9.8170588335350001E-2</v>
      </c>
    </row>
    <row r="436" spans="1:6" x14ac:dyDescent="0.35">
      <c r="A436" s="11">
        <v>461</v>
      </c>
      <c r="B436" s="5" t="s">
        <v>190</v>
      </c>
      <c r="C436" s="5" t="s">
        <v>175</v>
      </c>
      <c r="D436" s="189" t="s">
        <v>766</v>
      </c>
      <c r="E436" s="229">
        <f>IFERROR(VLOOKUP(Table14678[[#This Row],[Barnch ID]],'[1]Overall Branch Level&gt;20k'!$A$2:$C$986,3,),0)</f>
        <v>0.6169</v>
      </c>
      <c r="F436" s="201">
        <f>IFERROR(VLOOKUP(Table14678[[#This Row],[Barnch ID]],[2]Balance_split!$A$2:$B$889,2,),0)</f>
        <v>0.69883280079514998</v>
      </c>
    </row>
    <row r="437" spans="1:6" x14ac:dyDescent="0.35">
      <c r="A437" s="11">
        <v>462</v>
      </c>
      <c r="B437" s="5" t="s">
        <v>213</v>
      </c>
      <c r="C437" s="5" t="s">
        <v>340</v>
      </c>
      <c r="D437" s="189" t="s">
        <v>767</v>
      </c>
      <c r="E437" s="229">
        <f>IFERROR(VLOOKUP(Table14678[[#This Row],[Barnch ID]],'[1]Overall Branch Level&gt;20k'!$A$2:$C$986,3,),0)</f>
        <v>0.72060000000000002</v>
      </c>
      <c r="F437" s="201">
        <f>IFERROR(VLOOKUP(Table14678[[#This Row],[Barnch ID]],[2]Balance_split!$A$2:$B$889,2,),0)</f>
        <v>0.18738967615254901</v>
      </c>
    </row>
    <row r="438" spans="1:6" x14ac:dyDescent="0.35">
      <c r="A438" s="11">
        <v>463</v>
      </c>
      <c r="B438" s="5" t="s">
        <v>213</v>
      </c>
      <c r="C438" s="5" t="s">
        <v>340</v>
      </c>
      <c r="D438" s="189" t="s">
        <v>768</v>
      </c>
      <c r="E438" s="229">
        <f>IFERROR(VLOOKUP(Table14678[[#This Row],[Barnch ID]],'[1]Overall Branch Level&gt;20k'!$A$2:$C$986,3,),0)</f>
        <v>0.6865</v>
      </c>
      <c r="F438" s="201">
        <f>IFERROR(VLOOKUP(Table14678[[#This Row],[Barnch ID]],[2]Balance_split!$A$2:$B$889,2,),0)</f>
        <v>0.2287906766601</v>
      </c>
    </row>
    <row r="439" spans="1:6" x14ac:dyDescent="0.35">
      <c r="A439" s="11">
        <v>464</v>
      </c>
      <c r="B439" s="5" t="s">
        <v>213</v>
      </c>
      <c r="C439" s="5" t="s">
        <v>340</v>
      </c>
      <c r="D439" s="189" t="s">
        <v>769</v>
      </c>
      <c r="E439" s="229">
        <f>IFERROR(VLOOKUP(Table14678[[#This Row],[Barnch ID]],'[1]Overall Branch Level&gt;20k'!$A$2:$C$986,3,),0)</f>
        <v>0.93420000000000003</v>
      </c>
      <c r="F439" s="201">
        <f>IFERROR(VLOOKUP(Table14678[[#This Row],[Barnch ID]],[2]Balance_split!$A$2:$B$889,2,),0)</f>
        <v>0.71296515867764998</v>
      </c>
    </row>
    <row r="440" spans="1:6" x14ac:dyDescent="0.35">
      <c r="A440" s="11">
        <v>465</v>
      </c>
      <c r="B440" s="5" t="s">
        <v>179</v>
      </c>
      <c r="C440" s="5" t="s">
        <v>343</v>
      </c>
      <c r="D440" s="189" t="s">
        <v>770</v>
      </c>
      <c r="E440" s="229">
        <f>IFERROR(VLOOKUP(Table14678[[#This Row],[Barnch ID]],'[1]Overall Branch Level&gt;20k'!$A$2:$C$986,3,),0)</f>
        <v>0.61429999999999996</v>
      </c>
      <c r="F440" s="201">
        <f>IFERROR(VLOOKUP(Table14678[[#This Row],[Barnch ID]],[2]Balance_split!$A$2:$B$889,2,),0)</f>
        <v>0.37117287166594998</v>
      </c>
    </row>
    <row r="441" spans="1:6" x14ac:dyDescent="0.35">
      <c r="A441" s="11">
        <v>466</v>
      </c>
      <c r="B441" s="5" t="s">
        <v>190</v>
      </c>
      <c r="C441" s="5" t="s">
        <v>356</v>
      </c>
      <c r="D441" s="189" t="s">
        <v>771</v>
      </c>
      <c r="E441" s="229">
        <f>IFERROR(VLOOKUP(Table14678[[#This Row],[Barnch ID]],'[1]Overall Branch Level&gt;20k'!$A$2:$C$986,3,),0)</f>
        <v>0.99229999999999996</v>
      </c>
      <c r="F441" s="201">
        <f>IFERROR(VLOOKUP(Table14678[[#This Row],[Barnch ID]],[2]Balance_split!$A$2:$B$889,2,),0)</f>
        <v>0.42087354663804999</v>
      </c>
    </row>
    <row r="442" spans="1:6" x14ac:dyDescent="0.35">
      <c r="A442" s="11">
        <v>467</v>
      </c>
      <c r="B442" s="5" t="s">
        <v>179</v>
      </c>
      <c r="C442" s="5" t="s">
        <v>175</v>
      </c>
      <c r="D442" s="189" t="s">
        <v>772</v>
      </c>
      <c r="E442" s="229">
        <f>IFERROR(VLOOKUP(Table14678[[#This Row],[Barnch ID]],'[1]Overall Branch Level&gt;20k'!$A$2:$C$986,3,),0)</f>
        <v>0.42020000000000002</v>
      </c>
      <c r="F442" s="201">
        <f>IFERROR(VLOOKUP(Table14678[[#This Row],[Barnch ID]],[2]Balance_split!$A$2:$B$889,2,),0)</f>
        <v>0.73396608202695002</v>
      </c>
    </row>
    <row r="443" spans="1:6" x14ac:dyDescent="0.35">
      <c r="A443" s="11">
        <v>468</v>
      </c>
      <c r="B443" s="5" t="s">
        <v>184</v>
      </c>
      <c r="C443" s="5" t="s">
        <v>343</v>
      </c>
      <c r="D443" s="189" t="s">
        <v>773</v>
      </c>
      <c r="E443" s="229">
        <f>IFERROR(VLOOKUP(Table14678[[#This Row],[Barnch ID]],'[1]Overall Branch Level&gt;20k'!$A$2:$C$986,3,),0)</f>
        <v>0.3221</v>
      </c>
      <c r="F443" s="201">
        <f>IFERROR(VLOOKUP(Table14678[[#This Row],[Barnch ID]],[2]Balance_split!$A$2:$B$889,2,),0)</f>
        <v>0.35412909037040002</v>
      </c>
    </row>
    <row r="444" spans="1:6" x14ac:dyDescent="0.35">
      <c r="A444" s="11">
        <v>469</v>
      </c>
      <c r="B444" s="5" t="s">
        <v>222</v>
      </c>
      <c r="C444" s="5" t="s">
        <v>175</v>
      </c>
      <c r="D444" s="189" t="s">
        <v>774</v>
      </c>
      <c r="E444" s="229">
        <f>IFERROR(VLOOKUP(Table14678[[#This Row],[Barnch ID]],'[1]Overall Branch Level&gt;20k'!$A$2:$C$986,3,),0)</f>
        <v>0.63539999999999996</v>
      </c>
      <c r="F444" s="201">
        <f>IFERROR(VLOOKUP(Table14678[[#This Row],[Barnch ID]],[2]Balance_split!$A$2:$B$889,2,),0)</f>
        <v>0.79310720657415001</v>
      </c>
    </row>
    <row r="445" spans="1:6" x14ac:dyDescent="0.35">
      <c r="A445" s="11">
        <v>470</v>
      </c>
      <c r="B445" s="5" t="s">
        <v>188</v>
      </c>
      <c r="C445" s="5" t="s">
        <v>175</v>
      </c>
      <c r="D445" s="189" t="s">
        <v>775</v>
      </c>
      <c r="E445" s="229">
        <f>IFERROR(VLOOKUP(Table14678[[#This Row],[Barnch ID]],'[1]Overall Branch Level&gt;20k'!$A$2:$C$986,3,),0)</f>
        <v>0.33169999999999999</v>
      </c>
      <c r="F445" s="201">
        <f>IFERROR(VLOOKUP(Table14678[[#This Row],[Barnch ID]],[2]Balance_split!$A$2:$B$889,2,),0)</f>
        <v>0.50233139396530002</v>
      </c>
    </row>
    <row r="446" spans="1:6" x14ac:dyDescent="0.35">
      <c r="A446" s="11">
        <v>471</v>
      </c>
      <c r="B446" s="5" t="s">
        <v>179</v>
      </c>
      <c r="C446" s="5" t="s">
        <v>356</v>
      </c>
      <c r="D446" s="189" t="s">
        <v>776</v>
      </c>
      <c r="E446" s="229">
        <f>IFERROR(VLOOKUP(Table14678[[#This Row],[Barnch ID]],'[1]Overall Branch Level&gt;20k'!$A$2:$C$986,3,),0)</f>
        <v>0.74309999999999998</v>
      </c>
      <c r="F446" s="201">
        <f>IFERROR(VLOOKUP(Table14678[[#This Row],[Barnch ID]],[2]Balance_split!$A$2:$B$889,2,),0)</f>
        <v>0.48541737115540001</v>
      </c>
    </row>
    <row r="447" spans="1:6" x14ac:dyDescent="0.35">
      <c r="A447" s="11">
        <v>472</v>
      </c>
      <c r="B447" s="5" t="s">
        <v>179</v>
      </c>
      <c r="C447" s="5" t="s">
        <v>356</v>
      </c>
      <c r="D447" s="189" t="s">
        <v>777</v>
      </c>
      <c r="E447" s="229">
        <f>IFERROR(VLOOKUP(Table14678[[#This Row],[Barnch ID]],'[1]Overall Branch Level&gt;20k'!$A$2:$C$986,3,),0)</f>
        <v>0.78979999999999995</v>
      </c>
      <c r="F447" s="201">
        <f>IFERROR(VLOOKUP(Table14678[[#This Row],[Barnch ID]],[2]Balance_split!$A$2:$B$889,2,),0)</f>
        <v>0.29758080857664998</v>
      </c>
    </row>
    <row r="448" spans="1:6" x14ac:dyDescent="0.35">
      <c r="A448" s="11">
        <v>473</v>
      </c>
      <c r="B448" s="5" t="s">
        <v>179</v>
      </c>
      <c r="C448" s="5" t="s">
        <v>356</v>
      </c>
      <c r="D448" s="189" t="s">
        <v>778</v>
      </c>
      <c r="E448" s="229">
        <f>IFERROR(VLOOKUP(Table14678[[#This Row],[Barnch ID]],'[1]Overall Branch Level&gt;20k'!$A$2:$C$986,3,),0)</f>
        <v>2.8999999999999998E-3</v>
      </c>
      <c r="F448" s="201">
        <f>IFERROR(VLOOKUP(Table14678[[#This Row],[Barnch ID]],[2]Balance_split!$A$2:$B$889,2,),0)</f>
        <v>1.1369143241238</v>
      </c>
    </row>
    <row r="449" spans="1:6" x14ac:dyDescent="0.35">
      <c r="A449" s="11">
        <v>474</v>
      </c>
      <c r="B449" s="5" t="s">
        <v>179</v>
      </c>
      <c r="C449" s="5" t="s">
        <v>356</v>
      </c>
      <c r="D449" s="189" t="s">
        <v>779</v>
      </c>
      <c r="E449" s="229">
        <f>IFERROR(VLOOKUP(Table14678[[#This Row],[Barnch ID]],'[1]Overall Branch Level&gt;20k'!$A$2:$C$986,3,),0)</f>
        <v>1.4100999999999999</v>
      </c>
      <c r="F449" s="201">
        <f>IFERROR(VLOOKUP(Table14678[[#This Row],[Barnch ID]],[2]Balance_split!$A$2:$B$889,2,),0)</f>
        <v>1.07836194476075</v>
      </c>
    </row>
    <row r="450" spans="1:6" x14ac:dyDescent="0.35">
      <c r="A450" s="11">
        <v>475</v>
      </c>
      <c r="B450" s="5" t="s">
        <v>179</v>
      </c>
      <c r="C450" s="5" t="s">
        <v>356</v>
      </c>
      <c r="D450" s="189" t="s">
        <v>780</v>
      </c>
      <c r="E450" s="229">
        <f>IFERROR(VLOOKUP(Table14678[[#This Row],[Barnch ID]],'[1]Overall Branch Level&gt;20k'!$A$2:$C$986,3,),0)</f>
        <v>1.3759999999999999</v>
      </c>
      <c r="F450" s="201">
        <f>IFERROR(VLOOKUP(Table14678[[#This Row],[Barnch ID]],[2]Balance_split!$A$2:$B$889,2,),0)</f>
        <v>1.9311882040292001</v>
      </c>
    </row>
    <row r="451" spans="1:6" x14ac:dyDescent="0.35">
      <c r="A451" s="11">
        <v>476</v>
      </c>
      <c r="B451" s="5" t="s">
        <v>179</v>
      </c>
      <c r="C451" s="5" t="s">
        <v>356</v>
      </c>
      <c r="D451" s="189" t="s">
        <v>781</v>
      </c>
      <c r="E451" s="229">
        <f>IFERROR(VLOOKUP(Table14678[[#This Row],[Barnch ID]],'[1]Overall Branch Level&gt;20k'!$A$2:$C$986,3,),0)</f>
        <v>3.54</v>
      </c>
      <c r="F451" s="201">
        <f>IFERROR(VLOOKUP(Table14678[[#This Row],[Barnch ID]],[2]Balance_split!$A$2:$B$889,2,),0)</f>
        <v>1.4845597193212501</v>
      </c>
    </row>
    <row r="452" spans="1:6" x14ac:dyDescent="0.35">
      <c r="A452" s="11">
        <v>478</v>
      </c>
      <c r="B452" s="5" t="s">
        <v>179</v>
      </c>
      <c r="C452" s="5" t="s">
        <v>356</v>
      </c>
      <c r="D452" s="189" t="s">
        <v>783</v>
      </c>
      <c r="E452" s="229">
        <f>IFERROR(VLOOKUP(Table14678[[#This Row],[Barnch ID]],'[1]Overall Branch Level&gt;20k'!$A$2:$C$986,3,),0)</f>
        <v>3.7115999999999998</v>
      </c>
      <c r="F452" s="201">
        <f>IFERROR(VLOOKUP(Table14678[[#This Row],[Barnch ID]],[2]Balance_split!$A$2:$B$889,2,),0)</f>
        <v>1.5160029861008499</v>
      </c>
    </row>
    <row r="453" spans="1:6" x14ac:dyDescent="0.35">
      <c r="A453" s="11">
        <v>479</v>
      </c>
      <c r="B453" s="5" t="s">
        <v>179</v>
      </c>
      <c r="C453" s="5" t="s">
        <v>356</v>
      </c>
      <c r="D453" s="189" t="s">
        <v>784</v>
      </c>
      <c r="E453" s="229">
        <f>IFERROR(VLOOKUP(Table14678[[#This Row],[Barnch ID]],'[1]Overall Branch Level&gt;20k'!$A$2:$C$986,3,),0)</f>
        <v>3.0999999999999999E-3</v>
      </c>
      <c r="F453" s="201">
        <f>IFERROR(VLOOKUP(Table14678[[#This Row],[Barnch ID]],[2]Balance_split!$A$2:$B$889,2,),0)</f>
        <v>0.71789923124955002</v>
      </c>
    </row>
    <row r="454" spans="1:6" x14ac:dyDescent="0.35">
      <c r="A454" s="11">
        <v>480</v>
      </c>
      <c r="B454" s="5" t="s">
        <v>188</v>
      </c>
      <c r="C454" s="5" t="s">
        <v>343</v>
      </c>
      <c r="D454" s="189" t="s">
        <v>785</v>
      </c>
      <c r="E454" s="229">
        <f>IFERROR(VLOOKUP(Table14678[[#This Row],[Barnch ID]],'[1]Overall Branch Level&gt;20k'!$A$2:$C$986,3,),0)</f>
        <v>6.13E-2</v>
      </c>
      <c r="F454" s="201">
        <f>IFERROR(VLOOKUP(Table14678[[#This Row],[Barnch ID]],[2]Balance_split!$A$2:$B$889,2,),0)</f>
        <v>8.3989232161550006E-2</v>
      </c>
    </row>
    <row r="455" spans="1:6" x14ac:dyDescent="0.35">
      <c r="A455" s="11">
        <v>481</v>
      </c>
      <c r="B455" s="5" t="s">
        <v>184</v>
      </c>
      <c r="C455" s="5" t="s">
        <v>175</v>
      </c>
      <c r="D455" s="189" t="s">
        <v>185</v>
      </c>
      <c r="E455" s="229">
        <f>IFERROR(VLOOKUP(Table14678[[#This Row],[Barnch ID]],'[1]Overall Branch Level&gt;20k'!$A$2:$C$986,3,),0)</f>
        <v>0.72250000000000003</v>
      </c>
      <c r="F455" s="201">
        <f>IFERROR(VLOOKUP(Table14678[[#This Row],[Barnch ID]],[2]Balance_split!$A$2:$B$889,2,),0)</f>
        <v>0.45549354418244897</v>
      </c>
    </row>
    <row r="456" spans="1:6" x14ac:dyDescent="0.35">
      <c r="A456" s="11">
        <v>482</v>
      </c>
      <c r="B456" s="5" t="s">
        <v>179</v>
      </c>
      <c r="C456" s="5" t="s">
        <v>175</v>
      </c>
      <c r="D456" s="189" t="s">
        <v>186</v>
      </c>
      <c r="E456" s="229">
        <f>IFERROR(VLOOKUP(Table14678[[#This Row],[Barnch ID]],'[1]Overall Branch Level&gt;20k'!$A$2:$C$986,3,),0)</f>
        <v>1.1223000000000001</v>
      </c>
      <c r="F456" s="201">
        <f>IFERROR(VLOOKUP(Table14678[[#This Row],[Barnch ID]],[2]Balance_split!$A$2:$B$889,2,),0)</f>
        <v>0.95263115501310003</v>
      </c>
    </row>
    <row r="457" spans="1:6" x14ac:dyDescent="0.35">
      <c r="A457" s="11">
        <v>483</v>
      </c>
      <c r="B457" s="5" t="s">
        <v>181</v>
      </c>
      <c r="C457" s="5" t="s">
        <v>175</v>
      </c>
      <c r="D457" s="189" t="s">
        <v>786</v>
      </c>
      <c r="E457" s="229">
        <f>IFERROR(VLOOKUP(Table14678[[#This Row],[Barnch ID]],'[1]Overall Branch Level&gt;20k'!$A$2:$C$986,3,),0)</f>
        <v>0.38469999999999999</v>
      </c>
      <c r="F457" s="201">
        <f>IFERROR(VLOOKUP(Table14678[[#This Row],[Barnch ID]],[2]Balance_split!$A$2:$B$889,2,),0)</f>
        <v>0.32824128448520001</v>
      </c>
    </row>
    <row r="458" spans="1:6" x14ac:dyDescent="0.35">
      <c r="A458" s="11">
        <v>484</v>
      </c>
      <c r="B458" s="5" t="s">
        <v>184</v>
      </c>
      <c r="C458" s="5" t="s">
        <v>356</v>
      </c>
      <c r="D458" s="189" t="s">
        <v>787</v>
      </c>
      <c r="E458" s="229">
        <f>IFERROR(VLOOKUP(Table14678[[#This Row],[Barnch ID]],'[1]Overall Branch Level&gt;20k'!$A$2:$C$986,3,),0)</f>
        <v>1.5757000000000001</v>
      </c>
      <c r="F458" s="201">
        <f>IFERROR(VLOOKUP(Table14678[[#This Row],[Barnch ID]],[2]Balance_split!$A$2:$B$889,2,),0)</f>
        <v>0.43905475326069998</v>
      </c>
    </row>
    <row r="459" spans="1:6" x14ac:dyDescent="0.35">
      <c r="A459" s="11">
        <v>485</v>
      </c>
      <c r="B459" s="5" t="s">
        <v>184</v>
      </c>
      <c r="C459" s="5" t="s">
        <v>356</v>
      </c>
      <c r="D459" s="189" t="s">
        <v>788</v>
      </c>
      <c r="E459" s="229">
        <f>IFERROR(VLOOKUP(Table14678[[#This Row],[Barnch ID]],'[1]Overall Branch Level&gt;20k'!$A$2:$C$986,3,),0)</f>
        <v>1.5702</v>
      </c>
      <c r="F459" s="201">
        <f>IFERROR(VLOOKUP(Table14678[[#This Row],[Barnch ID]],[2]Balance_split!$A$2:$B$889,2,),0)</f>
        <v>1.2290787413473501</v>
      </c>
    </row>
    <row r="460" spans="1:6" x14ac:dyDescent="0.35">
      <c r="A460" s="11">
        <v>486</v>
      </c>
      <c r="B460" s="5" t="s">
        <v>213</v>
      </c>
      <c r="C460" s="5" t="s">
        <v>340</v>
      </c>
      <c r="D460" s="189" t="s">
        <v>789</v>
      </c>
      <c r="E460" s="229">
        <f>IFERROR(VLOOKUP(Table14678[[#This Row],[Barnch ID]],'[1]Overall Branch Level&gt;20k'!$A$2:$C$986,3,),0)</f>
        <v>0.43190000000000001</v>
      </c>
      <c r="F460" s="201">
        <f>IFERROR(VLOOKUP(Table14678[[#This Row],[Barnch ID]],[2]Balance_split!$A$2:$B$889,2,),0)</f>
        <v>0.24379700267189999</v>
      </c>
    </row>
    <row r="461" spans="1:6" x14ac:dyDescent="0.35">
      <c r="A461" s="11">
        <v>487</v>
      </c>
      <c r="B461" s="5" t="s">
        <v>179</v>
      </c>
      <c r="C461" s="5" t="s">
        <v>356</v>
      </c>
      <c r="D461" s="189" t="s">
        <v>790</v>
      </c>
      <c r="E461" s="229">
        <f>IFERROR(VLOOKUP(Table14678[[#This Row],[Barnch ID]],'[1]Overall Branch Level&gt;20k'!$A$2:$C$986,3,),0)</f>
        <v>6.4000000000000003E-3</v>
      </c>
      <c r="F461" s="201">
        <f>IFERROR(VLOOKUP(Table14678[[#This Row],[Barnch ID]],[2]Balance_split!$A$2:$B$889,2,),0)</f>
        <v>0.55363845503465003</v>
      </c>
    </row>
    <row r="462" spans="1:6" x14ac:dyDescent="0.35">
      <c r="A462" s="11">
        <v>488</v>
      </c>
      <c r="B462" s="5" t="s">
        <v>213</v>
      </c>
      <c r="C462" s="5" t="s">
        <v>340</v>
      </c>
      <c r="D462" s="189" t="s">
        <v>791</v>
      </c>
      <c r="E462" s="229">
        <f>IFERROR(VLOOKUP(Table14678[[#This Row],[Barnch ID]],'[1]Overall Branch Level&gt;20k'!$A$2:$C$986,3,),0)</f>
        <v>1.0666</v>
      </c>
      <c r="F462" s="201">
        <f>IFERROR(VLOOKUP(Table14678[[#This Row],[Barnch ID]],[2]Balance_split!$A$2:$B$889,2,),0)</f>
        <v>0.27008912013940001</v>
      </c>
    </row>
    <row r="463" spans="1:6" x14ac:dyDescent="0.35">
      <c r="A463" s="11">
        <v>489</v>
      </c>
      <c r="B463" s="5" t="s">
        <v>314</v>
      </c>
      <c r="C463" s="5" t="s">
        <v>175</v>
      </c>
      <c r="D463" s="189" t="s">
        <v>792</v>
      </c>
      <c r="E463" s="229">
        <f>IFERROR(VLOOKUP(Table14678[[#This Row],[Barnch ID]],'[1]Overall Branch Level&gt;20k'!$A$2:$C$986,3,),0)</f>
        <v>0.43280000000000002</v>
      </c>
      <c r="F463" s="201">
        <f>IFERROR(VLOOKUP(Table14678[[#This Row],[Barnch ID]],[2]Balance_split!$A$2:$B$889,2,),0)</f>
        <v>0.72161072640889901</v>
      </c>
    </row>
    <row r="464" spans="1:6" x14ac:dyDescent="0.35">
      <c r="A464" s="11">
        <v>490</v>
      </c>
      <c r="B464" s="5" t="s">
        <v>181</v>
      </c>
      <c r="C464" s="5" t="s">
        <v>175</v>
      </c>
      <c r="D464" s="189" t="s">
        <v>793</v>
      </c>
      <c r="E464" s="229">
        <f>IFERROR(VLOOKUP(Table14678[[#This Row],[Barnch ID]],'[1]Overall Branch Level&gt;20k'!$A$2:$C$986,3,),0)</f>
        <v>0.87319999999999998</v>
      </c>
      <c r="F464" s="201">
        <f>IFERROR(VLOOKUP(Table14678[[#This Row],[Barnch ID]],[2]Balance_split!$A$2:$B$889,2,),0)</f>
        <v>2.7321852562174498</v>
      </c>
    </row>
    <row r="465" spans="1:6" x14ac:dyDescent="0.35">
      <c r="A465" s="11">
        <v>491</v>
      </c>
      <c r="B465" s="5" t="s">
        <v>213</v>
      </c>
      <c r="C465" s="5" t="s">
        <v>340</v>
      </c>
      <c r="D465" s="189" t="s">
        <v>794</v>
      </c>
      <c r="E465" s="229">
        <f>IFERROR(VLOOKUP(Table14678[[#This Row],[Barnch ID]],'[1]Overall Branch Level&gt;20k'!$A$2:$C$986,3,),0)</f>
        <v>1.6302000000000001</v>
      </c>
      <c r="F465" s="201">
        <f>IFERROR(VLOOKUP(Table14678[[#This Row],[Barnch ID]],[2]Balance_split!$A$2:$B$889,2,),0)</f>
        <v>0.39585130234639998</v>
      </c>
    </row>
    <row r="466" spans="1:6" x14ac:dyDescent="0.35">
      <c r="A466" s="11">
        <v>492</v>
      </c>
      <c r="B466" s="5" t="s">
        <v>179</v>
      </c>
      <c r="C466" s="5" t="s">
        <v>356</v>
      </c>
      <c r="D466" s="189" t="s">
        <v>795</v>
      </c>
      <c r="E466" s="229">
        <f>IFERROR(VLOOKUP(Table14678[[#This Row],[Barnch ID]],'[1]Overall Branch Level&gt;20k'!$A$2:$C$986,3,),0)</f>
        <v>1.0859000000000001</v>
      </c>
      <c r="F466" s="201">
        <f>IFERROR(VLOOKUP(Table14678[[#This Row],[Barnch ID]],[2]Balance_split!$A$2:$B$889,2,),0)</f>
        <v>0.53646697708070001</v>
      </c>
    </row>
    <row r="467" spans="1:6" x14ac:dyDescent="0.35">
      <c r="A467" s="11">
        <v>493</v>
      </c>
      <c r="B467" s="5" t="s">
        <v>174</v>
      </c>
      <c r="C467" s="5" t="s">
        <v>343</v>
      </c>
      <c r="D467" s="189" t="s">
        <v>796</v>
      </c>
      <c r="E467" s="229">
        <f>IFERROR(VLOOKUP(Table14678[[#This Row],[Barnch ID]],'[1]Overall Branch Level&gt;20k'!$A$2:$C$986,3,),0)</f>
        <v>0.15509999999999999</v>
      </c>
      <c r="F467" s="201">
        <f>IFERROR(VLOOKUP(Table14678[[#This Row],[Barnch ID]],[2]Balance_split!$A$2:$B$889,2,),0)</f>
        <v>0.83372884075044995</v>
      </c>
    </row>
    <row r="468" spans="1:6" x14ac:dyDescent="0.35">
      <c r="A468" s="11">
        <v>494</v>
      </c>
      <c r="B468" s="5" t="s">
        <v>213</v>
      </c>
      <c r="C468" s="5" t="s">
        <v>340</v>
      </c>
      <c r="D468" s="189" t="s">
        <v>797</v>
      </c>
      <c r="E468" s="229">
        <f>IFERROR(VLOOKUP(Table14678[[#This Row],[Barnch ID]],'[1]Overall Branch Level&gt;20k'!$A$2:$C$986,3,),0)</f>
        <v>0.69520000000000004</v>
      </c>
      <c r="F468" s="201">
        <f>IFERROR(VLOOKUP(Table14678[[#This Row],[Barnch ID]],[2]Balance_split!$A$2:$B$889,2,),0)</f>
        <v>0.49094412253030001</v>
      </c>
    </row>
    <row r="469" spans="1:6" x14ac:dyDescent="0.35">
      <c r="A469" s="11">
        <v>495</v>
      </c>
      <c r="B469" s="5" t="s">
        <v>179</v>
      </c>
      <c r="C469" s="5" t="s">
        <v>356</v>
      </c>
      <c r="D469" s="189" t="s">
        <v>798</v>
      </c>
      <c r="E469" s="229">
        <f>IFERROR(VLOOKUP(Table14678[[#This Row],[Barnch ID]],'[1]Overall Branch Level&gt;20k'!$A$2:$C$986,3,),0)</f>
        <v>0.52559999999999996</v>
      </c>
      <c r="F469" s="201">
        <f>IFERROR(VLOOKUP(Table14678[[#This Row],[Barnch ID]],[2]Balance_split!$A$2:$B$889,2,),0)</f>
        <v>0.31334467665714999</v>
      </c>
    </row>
    <row r="470" spans="1:6" x14ac:dyDescent="0.35">
      <c r="A470" s="11">
        <v>496</v>
      </c>
      <c r="B470" s="5" t="s">
        <v>213</v>
      </c>
      <c r="C470" s="5" t="s">
        <v>340</v>
      </c>
      <c r="D470" s="189" t="s">
        <v>799</v>
      </c>
      <c r="E470" s="229">
        <f>IFERROR(VLOOKUP(Table14678[[#This Row],[Barnch ID]],'[1]Overall Branch Level&gt;20k'!$A$2:$C$986,3,),0)</f>
        <v>1.5161</v>
      </c>
      <c r="F470" s="201">
        <f>IFERROR(VLOOKUP(Table14678[[#This Row],[Barnch ID]],[2]Balance_split!$A$2:$B$889,2,),0)</f>
        <v>0.58433309038150005</v>
      </c>
    </row>
    <row r="471" spans="1:6" x14ac:dyDescent="0.35">
      <c r="A471" s="11">
        <v>497</v>
      </c>
      <c r="B471" s="5" t="s">
        <v>190</v>
      </c>
      <c r="C471" s="5" t="s">
        <v>343</v>
      </c>
      <c r="D471" s="189" t="s">
        <v>800</v>
      </c>
      <c r="E471" s="229">
        <f>IFERROR(VLOOKUP(Table14678[[#This Row],[Barnch ID]],'[1]Overall Branch Level&gt;20k'!$A$2:$C$986,3,),0)</f>
        <v>0.1651</v>
      </c>
      <c r="F471" s="201">
        <f>IFERROR(VLOOKUP(Table14678[[#This Row],[Barnch ID]],[2]Balance_split!$A$2:$B$889,2,),0)</f>
        <v>0.39807202245329998</v>
      </c>
    </row>
    <row r="472" spans="1:6" x14ac:dyDescent="0.35">
      <c r="A472" s="11">
        <v>498</v>
      </c>
      <c r="B472" s="5" t="s">
        <v>222</v>
      </c>
      <c r="C472" s="5" t="s">
        <v>175</v>
      </c>
      <c r="D472" s="189" t="s">
        <v>801</v>
      </c>
      <c r="E472" s="229">
        <f>IFERROR(VLOOKUP(Table14678[[#This Row],[Barnch ID]],'[1]Overall Branch Level&gt;20k'!$A$2:$C$986,3,),0)</f>
        <v>0.10199999999999999</v>
      </c>
      <c r="F472" s="201">
        <f>IFERROR(VLOOKUP(Table14678[[#This Row],[Barnch ID]],[2]Balance_split!$A$2:$B$889,2,),0)</f>
        <v>0.16671933659784999</v>
      </c>
    </row>
    <row r="473" spans="1:6" x14ac:dyDescent="0.35">
      <c r="A473" s="11">
        <v>499</v>
      </c>
      <c r="B473" s="5" t="s">
        <v>184</v>
      </c>
      <c r="C473" s="5" t="s">
        <v>356</v>
      </c>
      <c r="D473" s="189" t="s">
        <v>802</v>
      </c>
      <c r="E473" s="229">
        <f>IFERROR(VLOOKUP(Table14678[[#This Row],[Barnch ID]],'[1]Overall Branch Level&gt;20k'!$A$2:$C$986,3,),0)</f>
        <v>2.702</v>
      </c>
      <c r="F473" s="201">
        <f>IFERROR(VLOOKUP(Table14678[[#This Row],[Barnch ID]],[2]Balance_split!$A$2:$B$889,2,),0)</f>
        <v>1.1731167138534</v>
      </c>
    </row>
    <row r="474" spans="1:6" x14ac:dyDescent="0.35">
      <c r="A474" s="11">
        <v>501</v>
      </c>
      <c r="B474" s="5" t="s">
        <v>181</v>
      </c>
      <c r="C474" s="5" t="s">
        <v>356</v>
      </c>
      <c r="D474" s="189" t="s">
        <v>804</v>
      </c>
      <c r="E474" s="229">
        <f>IFERROR(VLOOKUP(Table14678[[#This Row],[Barnch ID]],'[1]Overall Branch Level&gt;20k'!$A$2:$C$986,3,),0)</f>
        <v>0.97430000000000005</v>
      </c>
      <c r="F474" s="201">
        <f>IFERROR(VLOOKUP(Table14678[[#This Row],[Barnch ID]],[2]Balance_split!$A$2:$B$889,2,),0)</f>
        <v>0.57663653675419901</v>
      </c>
    </row>
    <row r="475" spans="1:6" x14ac:dyDescent="0.35">
      <c r="A475" s="11">
        <v>502</v>
      </c>
      <c r="B475" s="5" t="s">
        <v>179</v>
      </c>
      <c r="C475" s="5" t="s">
        <v>343</v>
      </c>
      <c r="D475" s="189" t="s">
        <v>805</v>
      </c>
      <c r="E475" s="229">
        <f>IFERROR(VLOOKUP(Table14678[[#This Row],[Barnch ID]],'[1]Overall Branch Level&gt;20k'!$A$2:$C$986,3,),0)</f>
        <v>0.11459999999999999</v>
      </c>
      <c r="F475" s="201">
        <f>IFERROR(VLOOKUP(Table14678[[#This Row],[Barnch ID]],[2]Balance_split!$A$2:$B$889,2,),0)</f>
        <v>0.38755296001454997</v>
      </c>
    </row>
    <row r="476" spans="1:6" x14ac:dyDescent="0.35">
      <c r="A476" s="11">
        <v>503</v>
      </c>
      <c r="B476" s="5" t="s">
        <v>313</v>
      </c>
      <c r="C476" s="5" t="s">
        <v>356</v>
      </c>
      <c r="D476" s="189" t="s">
        <v>806</v>
      </c>
      <c r="E476" s="229">
        <f>IFERROR(VLOOKUP(Table14678[[#This Row],[Barnch ID]],'[1]Overall Branch Level&gt;20k'!$A$2:$C$986,3,),0)</f>
        <v>0.30840000000000001</v>
      </c>
      <c r="F476" s="201">
        <f>IFERROR(VLOOKUP(Table14678[[#This Row],[Barnch ID]],[2]Balance_split!$A$2:$B$889,2,),0)</f>
        <v>1.5485920370988999</v>
      </c>
    </row>
    <row r="477" spans="1:6" x14ac:dyDescent="0.35">
      <c r="A477" s="11">
        <v>504</v>
      </c>
      <c r="B477" s="5" t="s">
        <v>184</v>
      </c>
      <c r="C477" s="5" t="s">
        <v>356</v>
      </c>
      <c r="D477" s="189" t="s">
        <v>807</v>
      </c>
      <c r="E477" s="229">
        <f>IFERROR(VLOOKUP(Table14678[[#This Row],[Barnch ID]],'[1]Overall Branch Level&gt;20k'!$A$2:$C$986,3,),0)</f>
        <v>2.4603000000000002</v>
      </c>
      <c r="F477" s="201">
        <f>IFERROR(VLOOKUP(Table14678[[#This Row],[Barnch ID]],[2]Balance_split!$A$2:$B$889,2,),0)</f>
        <v>1.1830608024846501</v>
      </c>
    </row>
    <row r="478" spans="1:6" x14ac:dyDescent="0.35">
      <c r="A478" s="11">
        <v>505</v>
      </c>
      <c r="B478" s="5" t="s">
        <v>184</v>
      </c>
      <c r="C478" s="5" t="s">
        <v>356</v>
      </c>
      <c r="D478" s="189" t="s">
        <v>808</v>
      </c>
      <c r="E478" s="229">
        <f>IFERROR(VLOOKUP(Table14678[[#This Row],[Barnch ID]],'[1]Overall Branch Level&gt;20k'!$A$2:$C$986,3,),0)</f>
        <v>2.6356999999999999</v>
      </c>
      <c r="F478" s="201">
        <f>IFERROR(VLOOKUP(Table14678[[#This Row],[Barnch ID]],[2]Balance_split!$A$2:$B$889,2,),0)</f>
        <v>0.50843078691840005</v>
      </c>
    </row>
    <row r="479" spans="1:6" x14ac:dyDescent="0.35">
      <c r="A479" s="11">
        <v>506</v>
      </c>
      <c r="B479" s="5" t="s">
        <v>179</v>
      </c>
      <c r="C479" s="5" t="s">
        <v>356</v>
      </c>
      <c r="D479" s="189" t="s">
        <v>809</v>
      </c>
      <c r="E479" s="229">
        <f>IFERROR(VLOOKUP(Table14678[[#This Row],[Barnch ID]],'[1]Overall Branch Level&gt;20k'!$A$2:$C$986,3,),0)</f>
        <v>2.0398999999999998</v>
      </c>
      <c r="F479" s="201">
        <f>IFERROR(VLOOKUP(Table14678[[#This Row],[Barnch ID]],[2]Balance_split!$A$2:$B$889,2,),0)</f>
        <v>0.75686648202425</v>
      </c>
    </row>
    <row r="480" spans="1:6" x14ac:dyDescent="0.35">
      <c r="A480" s="11">
        <v>507</v>
      </c>
      <c r="B480" s="5" t="s">
        <v>184</v>
      </c>
      <c r="C480" s="5" t="s">
        <v>356</v>
      </c>
      <c r="D480" s="189" t="s">
        <v>810</v>
      </c>
      <c r="E480" s="229">
        <f>IFERROR(VLOOKUP(Table14678[[#This Row],[Barnch ID]],'[1]Overall Branch Level&gt;20k'!$A$2:$C$986,3,),0)</f>
        <v>1.4737</v>
      </c>
      <c r="F480" s="201">
        <f>IFERROR(VLOOKUP(Table14678[[#This Row],[Barnch ID]],[2]Balance_split!$A$2:$B$889,2,),0)</f>
        <v>0.60594171406520003</v>
      </c>
    </row>
    <row r="481" spans="1:6" x14ac:dyDescent="0.35">
      <c r="A481" s="11">
        <v>508</v>
      </c>
      <c r="B481" s="5" t="s">
        <v>184</v>
      </c>
      <c r="C481" s="5" t="s">
        <v>356</v>
      </c>
      <c r="D481" s="189" t="s">
        <v>811</v>
      </c>
      <c r="E481" s="229">
        <f>IFERROR(VLOOKUP(Table14678[[#This Row],[Barnch ID]],'[1]Overall Branch Level&gt;20k'!$A$2:$C$986,3,),0)</f>
        <v>2.0577999999999999</v>
      </c>
      <c r="F481" s="201">
        <f>IFERROR(VLOOKUP(Table14678[[#This Row],[Barnch ID]],[2]Balance_split!$A$2:$B$889,2,),0)</f>
        <v>0.74653387305575003</v>
      </c>
    </row>
    <row r="482" spans="1:6" x14ac:dyDescent="0.35">
      <c r="A482" s="11">
        <v>509</v>
      </c>
      <c r="B482" s="5" t="s">
        <v>316</v>
      </c>
      <c r="C482" s="5" t="s">
        <v>340</v>
      </c>
      <c r="D482" s="189" t="s">
        <v>812</v>
      </c>
      <c r="E482" s="229">
        <f>IFERROR(VLOOKUP(Table14678[[#This Row],[Barnch ID]],'[1]Overall Branch Level&gt;20k'!$A$2:$C$986,3,),0)</f>
        <v>2.1547000000000001</v>
      </c>
      <c r="F482" s="201">
        <f>IFERROR(VLOOKUP(Table14678[[#This Row],[Barnch ID]],[2]Balance_split!$A$2:$B$889,2,),0)</f>
        <v>0.77453359336159999</v>
      </c>
    </row>
    <row r="483" spans="1:6" x14ac:dyDescent="0.35">
      <c r="A483" s="11">
        <v>510</v>
      </c>
      <c r="B483" s="5" t="s">
        <v>316</v>
      </c>
      <c r="C483" s="5" t="s">
        <v>340</v>
      </c>
      <c r="D483" s="189" t="s">
        <v>813</v>
      </c>
      <c r="E483" s="229">
        <f>IFERROR(VLOOKUP(Table14678[[#This Row],[Barnch ID]],'[1]Overall Branch Level&gt;20k'!$A$2:$C$986,3,),0)</f>
        <v>1.6910000000000001</v>
      </c>
      <c r="F483" s="201">
        <f>IFERROR(VLOOKUP(Table14678[[#This Row],[Barnch ID]],[2]Balance_split!$A$2:$B$889,2,),0)</f>
        <v>0.63482545010335001</v>
      </c>
    </row>
    <row r="484" spans="1:6" x14ac:dyDescent="0.35">
      <c r="A484" s="11">
        <v>511</v>
      </c>
      <c r="B484" s="5" t="s">
        <v>184</v>
      </c>
      <c r="C484" s="5" t="s">
        <v>356</v>
      </c>
      <c r="D484" s="189" t="s">
        <v>814</v>
      </c>
      <c r="E484" s="229">
        <f>IFERROR(VLOOKUP(Table14678[[#This Row],[Barnch ID]],'[1]Overall Branch Level&gt;20k'!$A$2:$C$986,3,),0)</f>
        <v>5.4000000000000003E-3</v>
      </c>
      <c r="F484" s="201">
        <f>IFERROR(VLOOKUP(Table14678[[#This Row],[Barnch ID]],[2]Balance_split!$A$2:$B$889,2,),0)</f>
        <v>0.34181733348295001</v>
      </c>
    </row>
    <row r="485" spans="1:6" x14ac:dyDescent="0.35">
      <c r="A485" s="11">
        <v>512</v>
      </c>
      <c r="B485" s="5" t="s">
        <v>316</v>
      </c>
      <c r="C485" s="5" t="s">
        <v>340</v>
      </c>
      <c r="D485" s="189" t="s">
        <v>815</v>
      </c>
      <c r="E485" s="229">
        <f>IFERROR(VLOOKUP(Table14678[[#This Row],[Barnch ID]],'[1]Overall Branch Level&gt;20k'!$A$2:$C$986,3,),0)</f>
        <v>1.5752999999999999</v>
      </c>
      <c r="F485" s="201">
        <f>IFERROR(VLOOKUP(Table14678[[#This Row],[Barnch ID]],[2]Balance_split!$A$2:$B$889,2,),0)</f>
        <v>0.56852841474414995</v>
      </c>
    </row>
    <row r="486" spans="1:6" x14ac:dyDescent="0.35">
      <c r="A486" s="11">
        <v>513</v>
      </c>
      <c r="B486" s="5" t="s">
        <v>179</v>
      </c>
      <c r="C486" s="5" t="s">
        <v>356</v>
      </c>
      <c r="D486" s="189" t="s">
        <v>816</v>
      </c>
      <c r="E486" s="229">
        <f>IFERROR(VLOOKUP(Table14678[[#This Row],[Barnch ID]],'[1]Overall Branch Level&gt;20k'!$A$2:$C$986,3,),0)</f>
        <v>2.1343000000000001</v>
      </c>
      <c r="F486" s="201">
        <f>IFERROR(VLOOKUP(Table14678[[#This Row],[Barnch ID]],[2]Balance_split!$A$2:$B$889,2,),0)</f>
        <v>0.30454219948575001</v>
      </c>
    </row>
    <row r="487" spans="1:6" x14ac:dyDescent="0.35">
      <c r="A487" s="11">
        <v>514</v>
      </c>
      <c r="B487" s="5" t="s">
        <v>316</v>
      </c>
      <c r="C487" s="5" t="s">
        <v>340</v>
      </c>
      <c r="D487" s="189" t="s">
        <v>817</v>
      </c>
      <c r="E487" s="229">
        <f>IFERROR(VLOOKUP(Table14678[[#This Row],[Barnch ID]],'[1]Overall Branch Level&gt;20k'!$A$2:$C$986,3,),0)</f>
        <v>0.75890000000000002</v>
      </c>
      <c r="F487" s="201">
        <f>IFERROR(VLOOKUP(Table14678[[#This Row],[Barnch ID]],[2]Balance_split!$A$2:$B$889,2,),0)</f>
        <v>0.32502498806344998</v>
      </c>
    </row>
    <row r="488" spans="1:6" x14ac:dyDescent="0.35">
      <c r="A488" s="11">
        <v>515</v>
      </c>
      <c r="B488" s="5" t="s">
        <v>316</v>
      </c>
      <c r="C488" s="5" t="s">
        <v>340</v>
      </c>
      <c r="D488" s="189" t="s">
        <v>818</v>
      </c>
      <c r="E488" s="229">
        <f>IFERROR(VLOOKUP(Table14678[[#This Row],[Barnch ID]],'[1]Overall Branch Level&gt;20k'!$A$2:$C$986,3,),0)</f>
        <v>1.6500999999999999</v>
      </c>
      <c r="F488" s="201">
        <f>IFERROR(VLOOKUP(Table14678[[#This Row],[Barnch ID]],[2]Balance_split!$A$2:$B$889,2,),0)</f>
        <v>0.34068968079424999</v>
      </c>
    </row>
    <row r="489" spans="1:6" x14ac:dyDescent="0.35">
      <c r="A489" s="11">
        <v>516</v>
      </c>
      <c r="B489" s="5" t="s">
        <v>316</v>
      </c>
      <c r="C489" s="5" t="s">
        <v>340</v>
      </c>
      <c r="D489" s="189" t="s">
        <v>819</v>
      </c>
      <c r="E489" s="229">
        <f>IFERROR(VLOOKUP(Table14678[[#This Row],[Barnch ID]],'[1]Overall Branch Level&gt;20k'!$A$2:$C$986,3,),0)</f>
        <v>1.3541000000000001</v>
      </c>
      <c r="F489" s="201">
        <f>IFERROR(VLOOKUP(Table14678[[#This Row],[Barnch ID]],[2]Balance_split!$A$2:$B$889,2,),0)</f>
        <v>0.80405682709255</v>
      </c>
    </row>
    <row r="490" spans="1:6" x14ac:dyDescent="0.35">
      <c r="A490" s="11">
        <v>517</v>
      </c>
      <c r="B490" s="5" t="s">
        <v>316</v>
      </c>
      <c r="C490" s="5" t="s">
        <v>340</v>
      </c>
      <c r="D490" s="189" t="s">
        <v>820</v>
      </c>
      <c r="E490" s="229">
        <f>IFERROR(VLOOKUP(Table14678[[#This Row],[Barnch ID]],'[1]Overall Branch Level&gt;20k'!$A$2:$C$986,3,),0)</f>
        <v>1.8048</v>
      </c>
      <c r="F490" s="201">
        <f>IFERROR(VLOOKUP(Table14678[[#This Row],[Barnch ID]],[2]Balance_split!$A$2:$B$889,2,),0)</f>
        <v>0.50696057548474904</v>
      </c>
    </row>
    <row r="491" spans="1:6" x14ac:dyDescent="0.35">
      <c r="A491" s="11">
        <v>518</v>
      </c>
      <c r="B491" s="5" t="s">
        <v>316</v>
      </c>
      <c r="C491" s="5" t="s">
        <v>340</v>
      </c>
      <c r="D491" s="189" t="s">
        <v>821</v>
      </c>
      <c r="E491" s="229">
        <f>IFERROR(VLOOKUP(Table14678[[#This Row],[Barnch ID]],'[1]Overall Branch Level&gt;20k'!$A$2:$C$986,3,),0)</f>
        <v>1.7421</v>
      </c>
      <c r="F491" s="201">
        <f>IFERROR(VLOOKUP(Table14678[[#This Row],[Barnch ID]],[2]Balance_split!$A$2:$B$889,2,),0)</f>
        <v>0.35229300675449998</v>
      </c>
    </row>
    <row r="492" spans="1:6" x14ac:dyDescent="0.35">
      <c r="A492" s="11">
        <v>519</v>
      </c>
      <c r="B492" s="5" t="s">
        <v>184</v>
      </c>
      <c r="C492" s="5" t="s">
        <v>356</v>
      </c>
      <c r="D492" s="189" t="s">
        <v>822</v>
      </c>
      <c r="E492" s="229">
        <f>IFERROR(VLOOKUP(Table14678[[#This Row],[Barnch ID]],'[1]Overall Branch Level&gt;20k'!$A$2:$C$986,3,),0)</f>
        <v>6.0000000000000001E-3</v>
      </c>
      <c r="F492" s="201">
        <f>IFERROR(VLOOKUP(Table14678[[#This Row],[Barnch ID]],[2]Balance_split!$A$2:$B$889,2,),0)</f>
        <v>0.47447716657525002</v>
      </c>
    </row>
    <row r="493" spans="1:6" x14ac:dyDescent="0.35">
      <c r="A493" s="11">
        <v>520</v>
      </c>
      <c r="B493" s="5" t="s">
        <v>316</v>
      </c>
      <c r="C493" s="5" t="s">
        <v>340</v>
      </c>
      <c r="D493" s="189" t="s">
        <v>823</v>
      </c>
      <c r="E493" s="229">
        <f>IFERROR(VLOOKUP(Table14678[[#This Row],[Barnch ID]],'[1]Overall Branch Level&gt;20k'!$A$2:$C$986,3,),0)</f>
        <v>1.2822</v>
      </c>
      <c r="F493" s="201">
        <f>IFERROR(VLOOKUP(Table14678[[#This Row],[Barnch ID]],[2]Balance_split!$A$2:$B$889,2,),0)</f>
        <v>0.74001502528909902</v>
      </c>
    </row>
    <row r="494" spans="1:6" x14ac:dyDescent="0.35">
      <c r="A494" s="11">
        <v>522</v>
      </c>
      <c r="B494" s="5" t="s">
        <v>316</v>
      </c>
      <c r="C494" s="5" t="s">
        <v>340</v>
      </c>
      <c r="D494" s="189" t="s">
        <v>825</v>
      </c>
      <c r="E494" s="229">
        <f>IFERROR(VLOOKUP(Table14678[[#This Row],[Barnch ID]],'[1]Overall Branch Level&gt;20k'!$A$2:$C$986,3,),0)</f>
        <v>0.6956</v>
      </c>
      <c r="F494" s="201">
        <f>IFERROR(VLOOKUP(Table14678[[#This Row],[Barnch ID]],[2]Balance_split!$A$2:$B$889,2,),0)</f>
        <v>0.15845191677685</v>
      </c>
    </row>
    <row r="495" spans="1:6" x14ac:dyDescent="0.35">
      <c r="A495" s="11">
        <v>523</v>
      </c>
      <c r="B495" s="5" t="s">
        <v>316</v>
      </c>
      <c r="C495" s="5" t="s">
        <v>356</v>
      </c>
      <c r="D495" s="189" t="s">
        <v>826</v>
      </c>
      <c r="E495" s="229">
        <f>IFERROR(VLOOKUP(Table14678[[#This Row],[Barnch ID]],'[1]Overall Branch Level&gt;20k'!$A$2:$C$986,3,),0)</f>
        <v>1.6896</v>
      </c>
      <c r="F495" s="201">
        <f>IFERROR(VLOOKUP(Table14678[[#This Row],[Barnch ID]],[2]Balance_split!$A$2:$B$889,2,),0)</f>
        <v>0.38387160406634901</v>
      </c>
    </row>
    <row r="496" spans="1:6" x14ac:dyDescent="0.35">
      <c r="A496" s="11">
        <v>524</v>
      </c>
      <c r="B496" s="5" t="s">
        <v>313</v>
      </c>
      <c r="C496" s="5" t="s">
        <v>356</v>
      </c>
      <c r="D496" s="189" t="s">
        <v>827</v>
      </c>
      <c r="E496" s="229">
        <f>IFERROR(VLOOKUP(Table14678[[#This Row],[Barnch ID]],'[1]Overall Branch Level&gt;20k'!$A$2:$C$986,3,),0)</f>
        <v>0.34079999999999999</v>
      </c>
      <c r="F496" s="201">
        <f>IFERROR(VLOOKUP(Table14678[[#This Row],[Barnch ID]],[2]Balance_split!$A$2:$B$889,2,),0)</f>
        <v>0.31399744774064903</v>
      </c>
    </row>
    <row r="497" spans="1:6" x14ac:dyDescent="0.35">
      <c r="A497" s="11">
        <v>525</v>
      </c>
      <c r="B497" s="5" t="s">
        <v>316</v>
      </c>
      <c r="C497" s="5" t="s">
        <v>340</v>
      </c>
      <c r="D497" s="189" t="s">
        <v>828</v>
      </c>
      <c r="E497" s="229">
        <f>IFERROR(VLOOKUP(Table14678[[#This Row],[Barnch ID]],'[1]Overall Branch Level&gt;20k'!$A$2:$C$986,3,),0)</f>
        <v>1.6173999999999999</v>
      </c>
      <c r="F497" s="201">
        <f>IFERROR(VLOOKUP(Table14678[[#This Row],[Barnch ID]],[2]Balance_split!$A$2:$B$889,2,),0)</f>
        <v>0.37956104021069997</v>
      </c>
    </row>
    <row r="498" spans="1:6" x14ac:dyDescent="0.35">
      <c r="A498" s="11">
        <v>526</v>
      </c>
      <c r="B498" s="5" t="s">
        <v>184</v>
      </c>
      <c r="C498" s="5" t="s">
        <v>356</v>
      </c>
      <c r="D498" s="189" t="s">
        <v>829</v>
      </c>
      <c r="E498" s="229">
        <f>IFERROR(VLOOKUP(Table14678[[#This Row],[Barnch ID]],'[1]Overall Branch Level&gt;20k'!$A$2:$C$986,3,),0)</f>
        <v>1.3228</v>
      </c>
      <c r="F498" s="201">
        <f>IFERROR(VLOOKUP(Table14678[[#This Row],[Barnch ID]],[2]Balance_split!$A$2:$B$889,2,),0)</f>
        <v>0.80049303098659996</v>
      </c>
    </row>
    <row r="499" spans="1:6" x14ac:dyDescent="0.35">
      <c r="A499" s="11">
        <v>528</v>
      </c>
      <c r="B499" s="5" t="s">
        <v>222</v>
      </c>
      <c r="C499" s="5" t="s">
        <v>175</v>
      </c>
      <c r="D499" s="189" t="s">
        <v>831</v>
      </c>
      <c r="E499" s="229">
        <f>IFERROR(VLOOKUP(Table14678[[#This Row],[Barnch ID]],'[1]Overall Branch Level&gt;20k'!$A$2:$C$986,3,),0)</f>
        <v>0.31590000000000001</v>
      </c>
      <c r="F499" s="201">
        <f>IFERROR(VLOOKUP(Table14678[[#This Row],[Barnch ID]],[2]Balance_split!$A$2:$B$889,2,),0)</f>
        <v>0.64841095477834998</v>
      </c>
    </row>
    <row r="500" spans="1:6" x14ac:dyDescent="0.35">
      <c r="A500" s="11">
        <v>529</v>
      </c>
      <c r="B500" s="5" t="s">
        <v>184</v>
      </c>
      <c r="C500" s="5" t="s">
        <v>343</v>
      </c>
      <c r="D500" s="189" t="s">
        <v>832</v>
      </c>
      <c r="E500" s="229">
        <f>IFERROR(VLOOKUP(Table14678[[#This Row],[Barnch ID]],'[1]Overall Branch Level&gt;20k'!$A$2:$C$986,3,),0)</f>
        <v>0.41439999999999999</v>
      </c>
      <c r="F500" s="201">
        <f>IFERROR(VLOOKUP(Table14678[[#This Row],[Barnch ID]],[2]Balance_split!$A$2:$B$889,2,),0)</f>
        <v>0.113220086264449</v>
      </c>
    </row>
    <row r="501" spans="1:6" x14ac:dyDescent="0.35">
      <c r="A501" s="11">
        <v>530</v>
      </c>
      <c r="B501" s="5" t="s">
        <v>315</v>
      </c>
      <c r="C501" s="5" t="s">
        <v>175</v>
      </c>
      <c r="D501" s="189" t="s">
        <v>833</v>
      </c>
      <c r="E501" s="229">
        <f>IFERROR(VLOOKUP(Table14678[[#This Row],[Barnch ID]],'[1]Overall Branch Level&gt;20k'!$A$2:$C$986,3,),0)</f>
        <v>0.14349999999999999</v>
      </c>
      <c r="F501" s="201">
        <f>IFERROR(VLOOKUP(Table14678[[#This Row],[Barnch ID]],[2]Balance_split!$A$2:$B$889,2,),0)</f>
        <v>0.14038349323480001</v>
      </c>
    </row>
    <row r="502" spans="1:6" x14ac:dyDescent="0.35">
      <c r="A502" s="11">
        <v>531</v>
      </c>
      <c r="B502" s="5" t="s">
        <v>181</v>
      </c>
      <c r="C502" s="5" t="s">
        <v>175</v>
      </c>
      <c r="D502" s="189" t="s">
        <v>834</v>
      </c>
      <c r="E502" s="229">
        <f>IFERROR(VLOOKUP(Table14678[[#This Row],[Barnch ID]],'[1]Overall Branch Level&gt;20k'!$A$2:$C$986,3,),0)</f>
        <v>0.16370000000000001</v>
      </c>
      <c r="F502" s="201">
        <f>IFERROR(VLOOKUP(Table14678[[#This Row],[Barnch ID]],[2]Balance_split!$A$2:$B$889,2,),0)</f>
        <v>0.39295898136890001</v>
      </c>
    </row>
    <row r="503" spans="1:6" x14ac:dyDescent="0.35">
      <c r="A503" s="11">
        <v>532</v>
      </c>
      <c r="B503" s="5" t="s">
        <v>179</v>
      </c>
      <c r="C503" s="5" t="s">
        <v>175</v>
      </c>
      <c r="D503" s="189" t="s">
        <v>194</v>
      </c>
      <c r="E503" s="229">
        <f>IFERROR(VLOOKUP(Table14678[[#This Row],[Barnch ID]],'[1]Overall Branch Level&gt;20k'!$A$2:$C$986,3,),0)</f>
        <v>0.40679999999999999</v>
      </c>
      <c r="F503" s="201">
        <f>IFERROR(VLOOKUP(Table14678[[#This Row],[Barnch ID]],[2]Balance_split!$A$2:$B$889,2,),0)</f>
        <v>0.89240132242019998</v>
      </c>
    </row>
    <row r="504" spans="1:6" x14ac:dyDescent="0.35">
      <c r="A504" s="11">
        <v>533</v>
      </c>
      <c r="B504" s="5" t="s">
        <v>190</v>
      </c>
      <c r="C504" s="5" t="s">
        <v>343</v>
      </c>
      <c r="D504" s="189" t="s">
        <v>835</v>
      </c>
      <c r="E504" s="229">
        <f>IFERROR(VLOOKUP(Table14678[[#This Row],[Barnch ID]],'[1]Overall Branch Level&gt;20k'!$A$2:$C$986,3,),0)</f>
        <v>0.62849999999999995</v>
      </c>
      <c r="F504" s="201">
        <f>IFERROR(VLOOKUP(Table14678[[#This Row],[Barnch ID]],[2]Balance_split!$A$2:$B$889,2,),0)</f>
        <v>0.51560985972274997</v>
      </c>
    </row>
    <row r="505" spans="1:6" x14ac:dyDescent="0.35">
      <c r="A505" s="11">
        <v>534</v>
      </c>
      <c r="B505" s="5" t="s">
        <v>188</v>
      </c>
      <c r="C505" s="5" t="s">
        <v>343</v>
      </c>
      <c r="D505" s="189" t="s">
        <v>836</v>
      </c>
      <c r="E505" s="229">
        <f>IFERROR(VLOOKUP(Table14678[[#This Row],[Barnch ID]],'[1]Overall Branch Level&gt;20k'!$A$2:$C$986,3,),0)</f>
        <v>0.2331</v>
      </c>
      <c r="F505" s="201">
        <f>IFERROR(VLOOKUP(Table14678[[#This Row],[Barnch ID]],[2]Balance_split!$A$2:$B$889,2,),0)</f>
        <v>0.57405719438439995</v>
      </c>
    </row>
    <row r="506" spans="1:6" x14ac:dyDescent="0.35">
      <c r="A506" s="11">
        <v>535</v>
      </c>
      <c r="B506" s="5" t="s">
        <v>314</v>
      </c>
      <c r="C506" s="5" t="s">
        <v>356</v>
      </c>
      <c r="D506" s="189" t="s">
        <v>837</v>
      </c>
      <c r="E506" s="229">
        <f>IFERROR(VLOOKUP(Table14678[[#This Row],[Barnch ID]],'[1]Overall Branch Level&gt;20k'!$A$2:$C$986,3,),0)</f>
        <v>0.62909999999999999</v>
      </c>
      <c r="F506" s="201">
        <f>IFERROR(VLOOKUP(Table14678[[#This Row],[Barnch ID]],[2]Balance_split!$A$2:$B$889,2,),0)</f>
        <v>0.17469430713199999</v>
      </c>
    </row>
    <row r="507" spans="1:6" x14ac:dyDescent="0.35">
      <c r="A507" s="11">
        <v>536</v>
      </c>
      <c r="B507" s="5" t="s">
        <v>188</v>
      </c>
      <c r="C507" s="5" t="s">
        <v>343</v>
      </c>
      <c r="D507" s="189" t="s">
        <v>838</v>
      </c>
      <c r="E507" s="229">
        <f>IFERROR(VLOOKUP(Table14678[[#This Row],[Barnch ID]],'[1]Overall Branch Level&gt;20k'!$A$2:$C$986,3,),0)</f>
        <v>0.15690000000000001</v>
      </c>
      <c r="F507" s="201">
        <f>IFERROR(VLOOKUP(Table14678[[#This Row],[Barnch ID]],[2]Balance_split!$A$2:$B$889,2,),0)</f>
        <v>9.0443910687699997E-2</v>
      </c>
    </row>
    <row r="508" spans="1:6" x14ac:dyDescent="0.35">
      <c r="A508" s="11">
        <v>537</v>
      </c>
      <c r="B508" s="5" t="s">
        <v>313</v>
      </c>
      <c r="C508" s="5" t="s">
        <v>340</v>
      </c>
      <c r="D508" s="189" t="s">
        <v>839</v>
      </c>
      <c r="E508" s="229">
        <f>IFERROR(VLOOKUP(Table14678[[#This Row],[Barnch ID]],'[1]Overall Branch Level&gt;20k'!$A$2:$C$986,3,),0)</f>
        <v>0.4864</v>
      </c>
      <c r="F508" s="201">
        <f>IFERROR(VLOOKUP(Table14678[[#This Row],[Barnch ID]],[2]Balance_split!$A$2:$B$889,2,),0)</f>
        <v>0.2140206544628</v>
      </c>
    </row>
    <row r="509" spans="1:6" x14ac:dyDescent="0.35">
      <c r="A509" s="11">
        <v>538</v>
      </c>
      <c r="B509" s="5" t="s">
        <v>188</v>
      </c>
      <c r="C509" s="5" t="s">
        <v>343</v>
      </c>
      <c r="D509" s="189" t="s">
        <v>840</v>
      </c>
      <c r="E509" s="229">
        <f>IFERROR(VLOOKUP(Table14678[[#This Row],[Barnch ID]],'[1]Overall Branch Level&gt;20k'!$A$2:$C$986,3,),0)</f>
        <v>0.32419999999999999</v>
      </c>
      <c r="F509" s="201">
        <f>IFERROR(VLOOKUP(Table14678[[#This Row],[Barnch ID]],[2]Balance_split!$A$2:$B$889,2,),0)</f>
        <v>0.54270169811375002</v>
      </c>
    </row>
    <row r="510" spans="1:6" x14ac:dyDescent="0.35">
      <c r="A510" s="11">
        <v>539</v>
      </c>
      <c r="B510" s="5" t="s">
        <v>174</v>
      </c>
      <c r="C510" s="5" t="s">
        <v>343</v>
      </c>
      <c r="D510" s="189" t="s">
        <v>841</v>
      </c>
      <c r="E510" s="229">
        <f>IFERROR(VLOOKUP(Table14678[[#This Row],[Barnch ID]],'[1]Overall Branch Level&gt;20k'!$A$2:$C$986,3,),0)</f>
        <v>2.2200000000000001E-2</v>
      </c>
      <c r="F510" s="201">
        <f>IFERROR(VLOOKUP(Table14678[[#This Row],[Barnch ID]],[2]Balance_split!$A$2:$B$889,2,),0)</f>
        <v>0.18376620301005001</v>
      </c>
    </row>
    <row r="511" spans="1:6" x14ac:dyDescent="0.35">
      <c r="A511" s="11">
        <v>540</v>
      </c>
      <c r="B511" s="5" t="s">
        <v>190</v>
      </c>
      <c r="C511" s="5" t="s">
        <v>343</v>
      </c>
      <c r="D511" s="189" t="s">
        <v>842</v>
      </c>
      <c r="E511" s="229">
        <f>IFERROR(VLOOKUP(Table14678[[#This Row],[Barnch ID]],'[1]Overall Branch Level&gt;20k'!$A$2:$C$986,3,),0)</f>
        <v>0.1709</v>
      </c>
      <c r="F511" s="201">
        <f>IFERROR(VLOOKUP(Table14678[[#This Row],[Barnch ID]],[2]Balance_split!$A$2:$B$889,2,),0)</f>
        <v>0.39229204807399998</v>
      </c>
    </row>
    <row r="512" spans="1:6" x14ac:dyDescent="0.35">
      <c r="A512" s="11">
        <v>541</v>
      </c>
      <c r="B512" s="5" t="s">
        <v>316</v>
      </c>
      <c r="C512" s="5" t="s">
        <v>340</v>
      </c>
      <c r="D512" s="189" t="s">
        <v>843</v>
      </c>
      <c r="E512" s="229">
        <f>IFERROR(VLOOKUP(Table14678[[#This Row],[Barnch ID]],'[1]Overall Branch Level&gt;20k'!$A$2:$C$986,3,),0)</f>
        <v>0.2399</v>
      </c>
      <c r="F512" s="201">
        <f>IFERROR(VLOOKUP(Table14678[[#This Row],[Barnch ID]],[2]Balance_split!$A$2:$B$889,2,),0)</f>
        <v>0.28171731981850001</v>
      </c>
    </row>
    <row r="513" spans="1:6" x14ac:dyDescent="0.35">
      <c r="A513" s="11">
        <v>542</v>
      </c>
      <c r="B513" s="5" t="s">
        <v>313</v>
      </c>
      <c r="C513" s="5" t="s">
        <v>340</v>
      </c>
      <c r="D513" s="189" t="s">
        <v>844</v>
      </c>
      <c r="E513" s="229">
        <f>IFERROR(VLOOKUP(Table14678[[#This Row],[Barnch ID]],'[1]Overall Branch Level&gt;20k'!$A$2:$C$986,3,),0)</f>
        <v>0.59760000000000002</v>
      </c>
      <c r="F513" s="201">
        <f>IFERROR(VLOOKUP(Table14678[[#This Row],[Barnch ID]],[2]Balance_split!$A$2:$B$889,2,),0)</f>
        <v>0.37433121127859997</v>
      </c>
    </row>
    <row r="514" spans="1:6" x14ac:dyDescent="0.35">
      <c r="A514" s="11">
        <v>543</v>
      </c>
      <c r="B514" s="5" t="s">
        <v>314</v>
      </c>
      <c r="C514" s="5" t="s">
        <v>356</v>
      </c>
      <c r="D514" s="189" t="s">
        <v>845</v>
      </c>
      <c r="E514" s="229">
        <f>IFERROR(VLOOKUP(Table14678[[#This Row],[Barnch ID]],'[1]Overall Branch Level&gt;20k'!$A$2:$C$986,3,),0)</f>
        <v>0.85329999999999995</v>
      </c>
      <c r="F514" s="201">
        <f>IFERROR(VLOOKUP(Table14678[[#This Row],[Barnch ID]],[2]Balance_split!$A$2:$B$889,2,),0)</f>
        <v>0.16093439592525</v>
      </c>
    </row>
    <row r="515" spans="1:6" x14ac:dyDescent="0.35">
      <c r="A515" s="11">
        <v>544</v>
      </c>
      <c r="B515" s="5" t="s">
        <v>313</v>
      </c>
      <c r="C515" s="5" t="s">
        <v>340</v>
      </c>
      <c r="D515" s="189" t="s">
        <v>846</v>
      </c>
      <c r="E515" s="229">
        <f>IFERROR(VLOOKUP(Table14678[[#This Row],[Barnch ID]],'[1]Overall Branch Level&gt;20k'!$A$2:$C$986,3,),0)</f>
        <v>0.9486</v>
      </c>
      <c r="F515" s="201">
        <f>IFERROR(VLOOKUP(Table14678[[#This Row],[Barnch ID]],[2]Balance_split!$A$2:$B$889,2,),0)</f>
        <v>0.99430938136649905</v>
      </c>
    </row>
    <row r="516" spans="1:6" x14ac:dyDescent="0.35">
      <c r="A516" s="11">
        <v>545</v>
      </c>
      <c r="B516" s="5" t="s">
        <v>313</v>
      </c>
      <c r="C516" s="5" t="s">
        <v>356</v>
      </c>
      <c r="D516" s="189" t="s">
        <v>847</v>
      </c>
      <c r="E516" s="229">
        <f>IFERROR(VLOOKUP(Table14678[[#This Row],[Barnch ID]],'[1]Overall Branch Level&gt;20k'!$A$2:$C$986,3,),0)</f>
        <v>1.6611</v>
      </c>
      <c r="F516" s="201">
        <f>IFERROR(VLOOKUP(Table14678[[#This Row],[Barnch ID]],[2]Balance_split!$A$2:$B$889,2,),0)</f>
        <v>0.38216795891354999</v>
      </c>
    </row>
    <row r="517" spans="1:6" x14ac:dyDescent="0.35">
      <c r="A517" s="11">
        <v>546</v>
      </c>
      <c r="B517" s="5" t="s">
        <v>313</v>
      </c>
      <c r="C517" s="5" t="s">
        <v>340</v>
      </c>
      <c r="D517" s="189" t="s">
        <v>848</v>
      </c>
      <c r="E517" s="229">
        <f>IFERROR(VLOOKUP(Table14678[[#This Row],[Barnch ID]],'[1]Overall Branch Level&gt;20k'!$A$2:$C$986,3,),0)</f>
        <v>0.89880000000000004</v>
      </c>
      <c r="F517" s="201">
        <f>IFERROR(VLOOKUP(Table14678[[#This Row],[Barnch ID]],[2]Balance_split!$A$2:$B$889,2,),0)</f>
        <v>1.6994760206449999</v>
      </c>
    </row>
    <row r="518" spans="1:6" x14ac:dyDescent="0.35">
      <c r="A518" s="11">
        <v>547</v>
      </c>
      <c r="B518" s="5" t="s">
        <v>313</v>
      </c>
      <c r="C518" s="5" t="s">
        <v>340</v>
      </c>
      <c r="D518" s="189" t="s">
        <v>849</v>
      </c>
      <c r="E518" s="229">
        <f>IFERROR(VLOOKUP(Table14678[[#This Row],[Barnch ID]],'[1]Overall Branch Level&gt;20k'!$A$2:$C$986,3,),0)</f>
        <v>2.1194999999999999</v>
      </c>
      <c r="F518" s="201">
        <f>IFERROR(VLOOKUP(Table14678[[#This Row],[Barnch ID]],[2]Balance_split!$A$2:$B$889,2,),0)</f>
        <v>0.99597515662705005</v>
      </c>
    </row>
    <row r="519" spans="1:6" x14ac:dyDescent="0.35">
      <c r="A519" s="11">
        <v>548</v>
      </c>
      <c r="B519" s="5" t="s">
        <v>313</v>
      </c>
      <c r="C519" s="5" t="s">
        <v>340</v>
      </c>
      <c r="D519" s="189" t="s">
        <v>850</v>
      </c>
      <c r="E519" s="229">
        <f>IFERROR(VLOOKUP(Table14678[[#This Row],[Barnch ID]],'[1]Overall Branch Level&gt;20k'!$A$2:$C$986,3,),0)</f>
        <v>1.0438000000000001</v>
      </c>
      <c r="F519" s="201">
        <f>IFERROR(VLOOKUP(Table14678[[#This Row],[Barnch ID]],[2]Balance_split!$A$2:$B$889,2,),0)</f>
        <v>0.71066978076764997</v>
      </c>
    </row>
    <row r="520" spans="1:6" x14ac:dyDescent="0.35">
      <c r="A520" s="11">
        <v>549</v>
      </c>
      <c r="B520" s="5" t="s">
        <v>313</v>
      </c>
      <c r="C520" s="5" t="s">
        <v>340</v>
      </c>
      <c r="D520" s="189" t="s">
        <v>851</v>
      </c>
      <c r="E520" s="229">
        <f>IFERROR(VLOOKUP(Table14678[[#This Row],[Barnch ID]],'[1]Overall Branch Level&gt;20k'!$A$2:$C$986,3,),0)</f>
        <v>1.44</v>
      </c>
      <c r="F520" s="201">
        <f>IFERROR(VLOOKUP(Table14678[[#This Row],[Barnch ID]],[2]Balance_split!$A$2:$B$889,2,),0)</f>
        <v>0.76706783561664904</v>
      </c>
    </row>
    <row r="521" spans="1:6" x14ac:dyDescent="0.35">
      <c r="A521" s="11">
        <v>550</v>
      </c>
      <c r="B521" s="5" t="s">
        <v>313</v>
      </c>
      <c r="C521" s="5" t="s">
        <v>340</v>
      </c>
      <c r="D521" s="189" t="s">
        <v>852</v>
      </c>
      <c r="E521" s="229">
        <f>IFERROR(VLOOKUP(Table14678[[#This Row],[Barnch ID]],'[1]Overall Branch Level&gt;20k'!$A$2:$C$986,3,),0)</f>
        <v>2.4E-2</v>
      </c>
      <c r="F521" s="201">
        <f>IFERROR(VLOOKUP(Table14678[[#This Row],[Barnch ID]],[2]Balance_split!$A$2:$B$889,2,),0)</f>
        <v>0.49300359464319998</v>
      </c>
    </row>
    <row r="522" spans="1:6" x14ac:dyDescent="0.35">
      <c r="A522" s="11">
        <v>551</v>
      </c>
      <c r="B522" s="5" t="s">
        <v>313</v>
      </c>
      <c r="C522" s="5" t="s">
        <v>340</v>
      </c>
      <c r="D522" s="189" t="s">
        <v>853</v>
      </c>
      <c r="E522" s="229">
        <f>IFERROR(VLOOKUP(Table14678[[#This Row],[Barnch ID]],'[1]Overall Branch Level&gt;20k'!$A$2:$C$986,3,),0)</f>
        <v>0.32219999999999999</v>
      </c>
      <c r="F522" s="201">
        <f>IFERROR(VLOOKUP(Table14678[[#This Row],[Barnch ID]],[2]Balance_split!$A$2:$B$889,2,),0)</f>
        <v>1.2653256120274501</v>
      </c>
    </row>
    <row r="523" spans="1:6" x14ac:dyDescent="0.35">
      <c r="A523" s="11">
        <v>552</v>
      </c>
      <c r="B523" s="5" t="s">
        <v>316</v>
      </c>
      <c r="C523" s="5" t="s">
        <v>340</v>
      </c>
      <c r="D523" s="189" t="s">
        <v>854</v>
      </c>
      <c r="E523" s="229">
        <f>IFERROR(VLOOKUP(Table14678[[#This Row],[Barnch ID]],'[1]Overall Branch Level&gt;20k'!$A$2:$C$986,3,),0)</f>
        <v>3.8809999999999998</v>
      </c>
      <c r="F523" s="201">
        <f>IFERROR(VLOOKUP(Table14678[[#This Row],[Barnch ID]],[2]Balance_split!$A$2:$B$889,2,),0)</f>
        <v>0.15197194828745</v>
      </c>
    </row>
    <row r="524" spans="1:6" x14ac:dyDescent="0.35">
      <c r="A524" s="11">
        <v>553</v>
      </c>
      <c r="B524" s="5" t="s">
        <v>313</v>
      </c>
      <c r="C524" s="5" t="s">
        <v>340</v>
      </c>
      <c r="D524" s="189" t="s">
        <v>855</v>
      </c>
      <c r="E524" s="229">
        <f>IFERROR(VLOOKUP(Table14678[[#This Row],[Barnch ID]],'[1]Overall Branch Level&gt;20k'!$A$2:$C$986,3,),0)</f>
        <v>0.8004</v>
      </c>
      <c r="F524" s="201">
        <f>IFERROR(VLOOKUP(Table14678[[#This Row],[Barnch ID]],[2]Balance_split!$A$2:$B$889,2,),0)</f>
        <v>0.99119997181035002</v>
      </c>
    </row>
    <row r="525" spans="1:6" x14ac:dyDescent="0.35">
      <c r="A525" s="11">
        <v>554</v>
      </c>
      <c r="B525" s="5" t="s">
        <v>313</v>
      </c>
      <c r="C525" s="5" t="s">
        <v>340</v>
      </c>
      <c r="D525" s="189" t="s">
        <v>856</v>
      </c>
      <c r="E525" s="229">
        <f>IFERROR(VLOOKUP(Table14678[[#This Row],[Barnch ID]],'[1]Overall Branch Level&gt;20k'!$A$2:$C$986,3,),0)</f>
        <v>0.89329999999999998</v>
      </c>
      <c r="F525" s="201">
        <f>IFERROR(VLOOKUP(Table14678[[#This Row],[Barnch ID]],[2]Balance_split!$A$2:$B$889,2,),0)</f>
        <v>1.79740703605284</v>
      </c>
    </row>
    <row r="526" spans="1:6" x14ac:dyDescent="0.35">
      <c r="A526" s="11">
        <v>556</v>
      </c>
      <c r="B526" s="5" t="s">
        <v>313</v>
      </c>
      <c r="C526" s="5" t="s">
        <v>340</v>
      </c>
      <c r="D526" s="189" t="s">
        <v>858</v>
      </c>
      <c r="E526" s="229">
        <f>IFERROR(VLOOKUP(Table14678[[#This Row],[Barnch ID]],'[1]Overall Branch Level&gt;20k'!$A$2:$C$986,3,),0)</f>
        <v>0.82079999999999997</v>
      </c>
      <c r="F526" s="201">
        <f>IFERROR(VLOOKUP(Table14678[[#This Row],[Barnch ID]],[2]Balance_split!$A$2:$B$889,2,),0)</f>
        <v>1.4796012472620499</v>
      </c>
    </row>
    <row r="527" spans="1:6" x14ac:dyDescent="0.35">
      <c r="A527" s="11">
        <v>557</v>
      </c>
      <c r="B527" s="5" t="s">
        <v>190</v>
      </c>
      <c r="C527" s="5" t="s">
        <v>175</v>
      </c>
      <c r="D527" s="189" t="s">
        <v>859</v>
      </c>
      <c r="E527" s="229">
        <f>IFERROR(VLOOKUP(Table14678[[#This Row],[Barnch ID]],'[1]Overall Branch Level&gt;20k'!$A$2:$C$986,3,),0)</f>
        <v>0.73909999999999998</v>
      </c>
      <c r="F527" s="201">
        <f>IFERROR(VLOOKUP(Table14678[[#This Row],[Barnch ID]],[2]Balance_split!$A$2:$B$889,2,),0)</f>
        <v>0.84085439290104902</v>
      </c>
    </row>
    <row r="528" spans="1:6" x14ac:dyDescent="0.35">
      <c r="A528" s="11">
        <v>558</v>
      </c>
      <c r="B528" s="5" t="s">
        <v>313</v>
      </c>
      <c r="C528" s="5" t="s">
        <v>340</v>
      </c>
      <c r="D528" s="189" t="s">
        <v>860</v>
      </c>
      <c r="E528" s="229">
        <f>IFERROR(VLOOKUP(Table14678[[#This Row],[Barnch ID]],'[1]Overall Branch Level&gt;20k'!$A$2:$C$986,3,),0)</f>
        <v>0.92710000000000004</v>
      </c>
      <c r="F528" s="201">
        <f>IFERROR(VLOOKUP(Table14678[[#This Row],[Barnch ID]],[2]Balance_split!$A$2:$B$889,2,),0)</f>
        <v>0.53472190554074905</v>
      </c>
    </row>
    <row r="529" spans="1:6" x14ac:dyDescent="0.35">
      <c r="A529" s="11">
        <v>559</v>
      </c>
      <c r="B529" s="5" t="s">
        <v>312</v>
      </c>
      <c r="C529" s="5" t="s">
        <v>340</v>
      </c>
      <c r="D529" s="189" t="s">
        <v>861</v>
      </c>
      <c r="E529" s="229">
        <f>IFERROR(VLOOKUP(Table14678[[#This Row],[Barnch ID]],'[1]Overall Branch Level&gt;20k'!$A$2:$C$986,3,),0)</f>
        <v>1.0773999999999999</v>
      </c>
      <c r="F529" s="201">
        <f>IFERROR(VLOOKUP(Table14678[[#This Row],[Barnch ID]],[2]Balance_split!$A$2:$B$889,2,),0)</f>
        <v>0.70740699558275</v>
      </c>
    </row>
    <row r="530" spans="1:6" x14ac:dyDescent="0.35">
      <c r="A530" s="11">
        <v>560</v>
      </c>
      <c r="B530" s="5" t="s">
        <v>313</v>
      </c>
      <c r="C530" s="5" t="s">
        <v>340</v>
      </c>
      <c r="D530" s="189" t="s">
        <v>862</v>
      </c>
      <c r="E530" s="229">
        <f>IFERROR(VLOOKUP(Table14678[[#This Row],[Barnch ID]],'[1]Overall Branch Level&gt;20k'!$A$2:$C$986,3,),0)</f>
        <v>0.84699999999999998</v>
      </c>
      <c r="F530" s="201">
        <f>IFERROR(VLOOKUP(Table14678[[#This Row],[Barnch ID]],[2]Balance_split!$A$2:$B$889,2,),0)</f>
        <v>0.36230661238325002</v>
      </c>
    </row>
    <row r="531" spans="1:6" x14ac:dyDescent="0.35">
      <c r="A531" s="11">
        <v>561</v>
      </c>
      <c r="B531" s="5" t="s">
        <v>313</v>
      </c>
      <c r="C531" s="5" t="s">
        <v>340</v>
      </c>
      <c r="D531" s="189" t="s">
        <v>863</v>
      </c>
      <c r="E531" s="229">
        <f>IFERROR(VLOOKUP(Table14678[[#This Row],[Barnch ID]],'[1]Overall Branch Level&gt;20k'!$A$2:$C$986,3,),0)</f>
        <v>0.50080000000000002</v>
      </c>
      <c r="F531" s="201">
        <f>IFERROR(VLOOKUP(Table14678[[#This Row],[Barnch ID]],[2]Balance_split!$A$2:$B$889,2,),0)</f>
        <v>0.31485901565485003</v>
      </c>
    </row>
    <row r="532" spans="1:6" x14ac:dyDescent="0.35">
      <c r="A532" s="11">
        <v>562</v>
      </c>
      <c r="B532" s="5" t="s">
        <v>313</v>
      </c>
      <c r="C532" s="5" t="s">
        <v>340</v>
      </c>
      <c r="D532" s="189" t="s">
        <v>864</v>
      </c>
      <c r="E532" s="229">
        <f>IFERROR(VLOOKUP(Table14678[[#This Row],[Barnch ID]],'[1]Overall Branch Level&gt;20k'!$A$2:$C$986,3,),0)</f>
        <v>0.3488</v>
      </c>
      <c r="F532" s="201">
        <f>IFERROR(VLOOKUP(Table14678[[#This Row],[Barnch ID]],[2]Balance_split!$A$2:$B$889,2,),0)</f>
        <v>0.92520755616139905</v>
      </c>
    </row>
    <row r="533" spans="1:6" x14ac:dyDescent="0.35">
      <c r="A533" s="11">
        <v>563</v>
      </c>
      <c r="B533" s="5" t="s">
        <v>181</v>
      </c>
      <c r="C533" s="5" t="s">
        <v>175</v>
      </c>
      <c r="D533" s="189" t="s">
        <v>865</v>
      </c>
      <c r="E533" s="229">
        <f>IFERROR(VLOOKUP(Table14678[[#This Row],[Barnch ID]],'[1]Overall Branch Level&gt;20k'!$A$2:$C$986,3,),0)</f>
        <v>0.33639999999999998</v>
      </c>
      <c r="F533" s="201">
        <f>IFERROR(VLOOKUP(Table14678[[#This Row],[Barnch ID]],[2]Balance_split!$A$2:$B$889,2,),0)</f>
        <v>0.17202652338399901</v>
      </c>
    </row>
    <row r="534" spans="1:6" x14ac:dyDescent="0.35">
      <c r="A534" s="11">
        <v>564</v>
      </c>
      <c r="B534" s="5" t="s">
        <v>314</v>
      </c>
      <c r="C534" s="5" t="s">
        <v>356</v>
      </c>
      <c r="D534" s="189" t="s">
        <v>866</v>
      </c>
      <c r="E534" s="229">
        <f>IFERROR(VLOOKUP(Table14678[[#This Row],[Barnch ID]],'[1]Overall Branch Level&gt;20k'!$A$2:$C$986,3,),0)</f>
        <v>0.22140000000000001</v>
      </c>
      <c r="F534" s="201">
        <f>IFERROR(VLOOKUP(Table14678[[#This Row],[Barnch ID]],[2]Balance_split!$A$2:$B$889,2,),0)</f>
        <v>7.4175774098749994E-2</v>
      </c>
    </row>
    <row r="535" spans="1:6" x14ac:dyDescent="0.35">
      <c r="A535" s="11">
        <v>565</v>
      </c>
      <c r="B535" s="5" t="s">
        <v>174</v>
      </c>
      <c r="C535" s="5" t="s">
        <v>356</v>
      </c>
      <c r="D535" s="189" t="s">
        <v>867</v>
      </c>
      <c r="E535" s="229">
        <f>IFERROR(VLOOKUP(Table14678[[#This Row],[Barnch ID]],'[1]Overall Branch Level&gt;20k'!$A$2:$C$986,3,),0)</f>
        <v>0.59260000000000002</v>
      </c>
      <c r="F535" s="201">
        <f>IFERROR(VLOOKUP(Table14678[[#This Row],[Barnch ID]],[2]Balance_split!$A$2:$B$889,2,),0)</f>
        <v>0.28226573102679903</v>
      </c>
    </row>
    <row r="536" spans="1:6" x14ac:dyDescent="0.35">
      <c r="A536" s="11">
        <v>566</v>
      </c>
      <c r="B536" s="5" t="s">
        <v>179</v>
      </c>
      <c r="C536" s="5" t="s">
        <v>356</v>
      </c>
      <c r="D536" s="189" t="s">
        <v>868</v>
      </c>
      <c r="E536" s="229">
        <f>IFERROR(VLOOKUP(Table14678[[#This Row],[Barnch ID]],'[1]Overall Branch Level&gt;20k'!$A$2:$C$986,3,),0)</f>
        <v>1.1149</v>
      </c>
      <c r="F536" s="201">
        <f>IFERROR(VLOOKUP(Table14678[[#This Row],[Barnch ID]],[2]Balance_split!$A$2:$B$889,2,),0)</f>
        <v>0.36281924994690001</v>
      </c>
    </row>
    <row r="537" spans="1:6" x14ac:dyDescent="0.35">
      <c r="A537" s="11">
        <v>567</v>
      </c>
      <c r="B537" s="5" t="s">
        <v>313</v>
      </c>
      <c r="C537" s="5" t="s">
        <v>340</v>
      </c>
      <c r="D537" s="189" t="s">
        <v>869</v>
      </c>
      <c r="E537" s="229">
        <f>IFERROR(VLOOKUP(Table14678[[#This Row],[Barnch ID]],'[1]Overall Branch Level&gt;20k'!$A$2:$C$986,3,),0)</f>
        <v>0.36409999999999998</v>
      </c>
      <c r="F537" s="201">
        <f>IFERROR(VLOOKUP(Table14678[[#This Row],[Barnch ID]],[2]Balance_split!$A$2:$B$889,2,),0)</f>
        <v>0.21177254782475</v>
      </c>
    </row>
    <row r="538" spans="1:6" x14ac:dyDescent="0.35">
      <c r="A538" s="11">
        <v>568</v>
      </c>
      <c r="B538" s="5" t="s">
        <v>314</v>
      </c>
      <c r="C538" s="5" t="s">
        <v>356</v>
      </c>
      <c r="D538" s="189" t="s">
        <v>870</v>
      </c>
      <c r="E538" s="229">
        <f>IFERROR(VLOOKUP(Table14678[[#This Row],[Barnch ID]],'[1]Overall Branch Level&gt;20k'!$A$2:$C$986,3,),0)</f>
        <v>0.32300000000000001</v>
      </c>
      <c r="F538" s="201">
        <f>IFERROR(VLOOKUP(Table14678[[#This Row],[Barnch ID]],[2]Balance_split!$A$2:$B$889,2,),0)</f>
        <v>7.5494824894099893E-2</v>
      </c>
    </row>
    <row r="539" spans="1:6" x14ac:dyDescent="0.35">
      <c r="A539" s="11">
        <v>569</v>
      </c>
      <c r="B539" s="5" t="s">
        <v>222</v>
      </c>
      <c r="C539" s="5" t="s">
        <v>175</v>
      </c>
      <c r="D539" s="189" t="s">
        <v>871</v>
      </c>
      <c r="E539" s="229">
        <f>IFERROR(VLOOKUP(Table14678[[#This Row],[Barnch ID]],'[1]Overall Branch Level&gt;20k'!$A$2:$C$986,3,),0)</f>
        <v>2.5000000000000001E-2</v>
      </c>
      <c r="F539" s="201">
        <f>IFERROR(VLOOKUP(Table14678[[#This Row],[Barnch ID]],[2]Balance_split!$A$2:$B$889,2,),0)</f>
        <v>0.19361115631440001</v>
      </c>
    </row>
    <row r="540" spans="1:6" x14ac:dyDescent="0.35">
      <c r="A540" s="11">
        <v>570</v>
      </c>
      <c r="B540" s="5" t="s">
        <v>213</v>
      </c>
      <c r="C540" s="5" t="s">
        <v>175</v>
      </c>
      <c r="D540" s="189" t="s">
        <v>872</v>
      </c>
      <c r="E540" s="229">
        <f>IFERROR(VLOOKUP(Table14678[[#This Row],[Barnch ID]],'[1]Overall Branch Level&gt;20k'!$A$2:$C$986,3,),0)</f>
        <v>0.22420000000000001</v>
      </c>
      <c r="F540" s="201">
        <f>IFERROR(VLOOKUP(Table14678[[#This Row],[Barnch ID]],[2]Balance_split!$A$2:$B$889,2,),0)</f>
        <v>0.1285430891564</v>
      </c>
    </row>
    <row r="541" spans="1:6" x14ac:dyDescent="0.35">
      <c r="A541" s="11">
        <v>571</v>
      </c>
      <c r="B541" s="5" t="s">
        <v>184</v>
      </c>
      <c r="C541" s="5" t="s">
        <v>356</v>
      </c>
      <c r="D541" s="189" t="s">
        <v>873</v>
      </c>
      <c r="E541" s="229">
        <f>IFERROR(VLOOKUP(Table14678[[#This Row],[Barnch ID]],'[1]Overall Branch Level&gt;20k'!$A$2:$C$986,3,),0)</f>
        <v>1.0569</v>
      </c>
      <c r="F541" s="201">
        <f>IFERROR(VLOOKUP(Table14678[[#This Row],[Barnch ID]],[2]Balance_split!$A$2:$B$889,2,),0)</f>
        <v>0.39955159800324902</v>
      </c>
    </row>
    <row r="542" spans="1:6" x14ac:dyDescent="0.35">
      <c r="A542" s="11">
        <v>572</v>
      </c>
      <c r="B542" s="5" t="s">
        <v>222</v>
      </c>
      <c r="C542" s="5" t="s">
        <v>175</v>
      </c>
      <c r="D542" s="189" t="s">
        <v>235</v>
      </c>
      <c r="E542" s="229">
        <f>IFERROR(VLOOKUP(Table14678[[#This Row],[Barnch ID]],'[1]Overall Branch Level&gt;20k'!$A$2:$C$986,3,),0)</f>
        <v>0.3216</v>
      </c>
      <c r="F542" s="201">
        <f>IFERROR(VLOOKUP(Table14678[[#This Row],[Barnch ID]],[2]Balance_split!$A$2:$B$889,2,),0)</f>
        <v>0.33933899691355002</v>
      </c>
    </row>
    <row r="543" spans="1:6" x14ac:dyDescent="0.35">
      <c r="A543" s="11">
        <v>573</v>
      </c>
      <c r="B543" s="5" t="s">
        <v>184</v>
      </c>
      <c r="C543" s="5" t="s">
        <v>343</v>
      </c>
      <c r="D543" s="189" t="s">
        <v>874</v>
      </c>
      <c r="E543" s="229">
        <f>IFERROR(VLOOKUP(Table14678[[#This Row],[Barnch ID]],'[1]Overall Branch Level&gt;20k'!$A$2:$C$986,3,),0)</f>
        <v>2.5600000000000001E-2</v>
      </c>
      <c r="F543" s="201">
        <f>IFERROR(VLOOKUP(Table14678[[#This Row],[Barnch ID]],[2]Balance_split!$A$2:$B$889,2,),0)</f>
        <v>0.20415471100665</v>
      </c>
    </row>
    <row r="544" spans="1:6" x14ac:dyDescent="0.35">
      <c r="A544" s="11">
        <v>574</v>
      </c>
      <c r="B544" s="5" t="s">
        <v>313</v>
      </c>
      <c r="C544" s="5" t="s">
        <v>340</v>
      </c>
      <c r="D544" s="189" t="s">
        <v>875</v>
      </c>
      <c r="E544" s="229">
        <f>IFERROR(VLOOKUP(Table14678[[#This Row],[Barnch ID]],'[1]Overall Branch Level&gt;20k'!$A$2:$C$986,3,),0)</f>
        <v>0.94689999999999996</v>
      </c>
      <c r="F544" s="201">
        <f>IFERROR(VLOOKUP(Table14678[[#This Row],[Barnch ID]],[2]Balance_split!$A$2:$B$889,2,),0)</f>
        <v>0.23927596170015</v>
      </c>
    </row>
    <row r="545" spans="1:6" x14ac:dyDescent="0.35">
      <c r="A545" s="11">
        <v>575</v>
      </c>
      <c r="B545" s="5" t="s">
        <v>313</v>
      </c>
      <c r="C545" s="5" t="s">
        <v>340</v>
      </c>
      <c r="D545" s="189" t="s">
        <v>876</v>
      </c>
      <c r="E545" s="229">
        <f>IFERROR(VLOOKUP(Table14678[[#This Row],[Barnch ID]],'[1]Overall Branch Level&gt;20k'!$A$2:$C$986,3,),0)</f>
        <v>0.54459999999999997</v>
      </c>
      <c r="F545" s="201">
        <f>IFERROR(VLOOKUP(Table14678[[#This Row],[Barnch ID]],[2]Balance_split!$A$2:$B$889,2,),0)</f>
        <v>8.8486450915450002E-2</v>
      </c>
    </row>
    <row r="546" spans="1:6" x14ac:dyDescent="0.35">
      <c r="A546" s="11">
        <v>576</v>
      </c>
      <c r="B546" s="5" t="s">
        <v>184</v>
      </c>
      <c r="C546" s="5" t="s">
        <v>175</v>
      </c>
      <c r="D546" s="189" t="s">
        <v>218</v>
      </c>
      <c r="E546" s="229">
        <f>IFERROR(VLOOKUP(Table14678[[#This Row],[Barnch ID]],'[1]Overall Branch Level&gt;20k'!$A$2:$C$986,3,),0)</f>
        <v>0.6462</v>
      </c>
      <c r="F546" s="201">
        <f>IFERROR(VLOOKUP(Table14678[[#This Row],[Barnch ID]],[2]Balance_split!$A$2:$B$889,2,),0)</f>
        <v>0.17135866213935</v>
      </c>
    </row>
    <row r="547" spans="1:6" x14ac:dyDescent="0.35">
      <c r="A547" s="11">
        <v>577</v>
      </c>
      <c r="B547" s="5" t="s">
        <v>190</v>
      </c>
      <c r="C547" s="5" t="s">
        <v>343</v>
      </c>
      <c r="D547" s="189" t="s">
        <v>877</v>
      </c>
      <c r="E547" s="229">
        <f>IFERROR(VLOOKUP(Table14678[[#This Row],[Barnch ID]],'[1]Overall Branch Level&gt;20k'!$A$2:$C$986,3,),0)</f>
        <v>3.73E-2</v>
      </c>
      <c r="F547" s="201">
        <f>IFERROR(VLOOKUP(Table14678[[#This Row],[Barnch ID]],[2]Balance_split!$A$2:$B$889,2,),0)</f>
        <v>0.16402964906885001</v>
      </c>
    </row>
    <row r="548" spans="1:6" x14ac:dyDescent="0.35">
      <c r="A548" s="11">
        <v>578</v>
      </c>
      <c r="B548" s="5" t="s">
        <v>314</v>
      </c>
      <c r="C548" s="5" t="s">
        <v>356</v>
      </c>
      <c r="D548" s="189" t="s">
        <v>878</v>
      </c>
      <c r="E548" s="229">
        <f>IFERROR(VLOOKUP(Table14678[[#This Row],[Barnch ID]],'[1]Overall Branch Level&gt;20k'!$A$2:$C$986,3,),0)</f>
        <v>0.41839999999999999</v>
      </c>
      <c r="F548" s="201">
        <f>IFERROR(VLOOKUP(Table14678[[#This Row],[Barnch ID]],[2]Balance_split!$A$2:$B$889,2,),0)</f>
        <v>3.3334973952200003E-2</v>
      </c>
    </row>
    <row r="549" spans="1:6" x14ac:dyDescent="0.35">
      <c r="A549" s="11">
        <v>579</v>
      </c>
      <c r="B549" s="5" t="s">
        <v>316</v>
      </c>
      <c r="C549" s="5" t="s">
        <v>356</v>
      </c>
      <c r="D549" s="189" t="s">
        <v>879</v>
      </c>
      <c r="E549" s="229">
        <f>IFERROR(VLOOKUP(Table14678[[#This Row],[Barnch ID]],'[1]Overall Branch Level&gt;20k'!$A$2:$C$986,3,),0)</f>
        <v>0.39379999999999998</v>
      </c>
      <c r="F549" s="201">
        <f>IFERROR(VLOOKUP(Table14678[[#This Row],[Barnch ID]],[2]Balance_split!$A$2:$B$889,2,),0)</f>
        <v>0.2121435665608</v>
      </c>
    </row>
    <row r="550" spans="1:6" x14ac:dyDescent="0.35">
      <c r="A550" s="11">
        <v>580</v>
      </c>
      <c r="B550" s="5" t="s">
        <v>174</v>
      </c>
      <c r="C550" s="5" t="s">
        <v>343</v>
      </c>
      <c r="D550" s="189" t="s">
        <v>880</v>
      </c>
      <c r="E550" s="229">
        <f>IFERROR(VLOOKUP(Table14678[[#This Row],[Barnch ID]],'[1]Overall Branch Level&gt;20k'!$A$2:$C$986,3,),0)</f>
        <v>0.1353</v>
      </c>
      <c r="F550" s="201">
        <f>IFERROR(VLOOKUP(Table14678[[#This Row],[Barnch ID]],[2]Balance_split!$A$2:$B$889,2,),0)</f>
        <v>6.5853256046600001E-2</v>
      </c>
    </row>
    <row r="551" spans="1:6" x14ac:dyDescent="0.35">
      <c r="A551" s="11">
        <v>581</v>
      </c>
      <c r="B551" s="5" t="s">
        <v>190</v>
      </c>
      <c r="C551" s="5" t="s">
        <v>175</v>
      </c>
      <c r="D551" s="189" t="s">
        <v>224</v>
      </c>
      <c r="E551" s="229">
        <f>IFERROR(VLOOKUP(Table14678[[#This Row],[Barnch ID]],'[1]Overall Branch Level&gt;20k'!$A$2:$C$986,3,),0)</f>
        <v>0.37959999999999999</v>
      </c>
      <c r="F551" s="201">
        <f>IFERROR(VLOOKUP(Table14678[[#This Row],[Barnch ID]],[2]Balance_split!$A$2:$B$889,2,),0)</f>
        <v>0.38752821799550002</v>
      </c>
    </row>
    <row r="552" spans="1:6" x14ac:dyDescent="0.35">
      <c r="A552" s="11">
        <v>582</v>
      </c>
      <c r="B552" s="5" t="s">
        <v>213</v>
      </c>
      <c r="C552" s="5" t="s">
        <v>356</v>
      </c>
      <c r="D552" s="189" t="s">
        <v>881</v>
      </c>
      <c r="E552" s="229">
        <f>IFERROR(VLOOKUP(Table14678[[#This Row],[Barnch ID]],'[1]Overall Branch Level&gt;20k'!$A$2:$C$986,3,),0)</f>
        <v>0.58919999999999995</v>
      </c>
      <c r="F552" s="201">
        <f>IFERROR(VLOOKUP(Table14678[[#This Row],[Barnch ID]],[2]Balance_split!$A$2:$B$889,2,),0)</f>
        <v>9.7275507129899894E-2</v>
      </c>
    </row>
    <row r="553" spans="1:6" x14ac:dyDescent="0.35">
      <c r="A553" s="11">
        <v>583</v>
      </c>
      <c r="B553" s="5" t="s">
        <v>188</v>
      </c>
      <c r="C553" s="5" t="s">
        <v>343</v>
      </c>
      <c r="D553" s="189" t="s">
        <v>882</v>
      </c>
      <c r="E553" s="229">
        <f>IFERROR(VLOOKUP(Table14678[[#This Row],[Barnch ID]],'[1]Overall Branch Level&gt;20k'!$A$2:$C$986,3,),0)</f>
        <v>0.4531</v>
      </c>
      <c r="F553" s="201">
        <f>IFERROR(VLOOKUP(Table14678[[#This Row],[Barnch ID]],[2]Balance_split!$A$2:$B$889,2,),0)</f>
        <v>0.24929240034049999</v>
      </c>
    </row>
    <row r="554" spans="1:6" x14ac:dyDescent="0.35">
      <c r="A554" s="11">
        <v>584</v>
      </c>
      <c r="B554" s="5" t="s">
        <v>174</v>
      </c>
      <c r="C554" s="5" t="s">
        <v>343</v>
      </c>
      <c r="D554" s="189" t="s">
        <v>883</v>
      </c>
      <c r="E554" s="229">
        <f>IFERROR(VLOOKUP(Table14678[[#This Row],[Barnch ID]],'[1]Overall Branch Level&gt;20k'!$A$2:$C$986,3,),0)</f>
        <v>0.12540000000000001</v>
      </c>
      <c r="F554" s="201">
        <f>IFERROR(VLOOKUP(Table14678[[#This Row],[Barnch ID]],[2]Balance_split!$A$2:$B$889,2,),0)</f>
        <v>5.0014947650600002E-2</v>
      </c>
    </row>
    <row r="555" spans="1:6" x14ac:dyDescent="0.35">
      <c r="A555" s="11">
        <v>585</v>
      </c>
      <c r="B555" s="5" t="s">
        <v>188</v>
      </c>
      <c r="C555" s="5" t="s">
        <v>343</v>
      </c>
      <c r="D555" s="189" t="s">
        <v>884</v>
      </c>
      <c r="E555" s="229">
        <f>IFERROR(VLOOKUP(Table14678[[#This Row],[Barnch ID]],'[1]Overall Branch Level&gt;20k'!$A$2:$C$986,3,),0)</f>
        <v>3.2000000000000002E-3</v>
      </c>
      <c r="F555" s="201">
        <f>IFERROR(VLOOKUP(Table14678[[#This Row],[Barnch ID]],[2]Balance_split!$A$2:$B$889,2,),0)</f>
        <v>6.5295432696250003E-2</v>
      </c>
    </row>
    <row r="556" spans="1:6" x14ac:dyDescent="0.35">
      <c r="A556" s="11">
        <v>586</v>
      </c>
      <c r="B556" s="5" t="s">
        <v>190</v>
      </c>
      <c r="C556" s="5" t="s">
        <v>175</v>
      </c>
      <c r="D556" s="189" t="s">
        <v>885</v>
      </c>
      <c r="E556" s="229">
        <f>IFERROR(VLOOKUP(Table14678[[#This Row],[Barnch ID]],'[1]Overall Branch Level&gt;20k'!$A$2:$C$986,3,),0)</f>
        <v>0.34439999999999998</v>
      </c>
      <c r="F556" s="201">
        <f>IFERROR(VLOOKUP(Table14678[[#This Row],[Barnch ID]],[2]Balance_split!$A$2:$B$889,2,),0)</f>
        <v>0.12407284671865</v>
      </c>
    </row>
    <row r="557" spans="1:6" x14ac:dyDescent="0.35">
      <c r="A557" s="11">
        <v>587</v>
      </c>
      <c r="B557" s="5" t="s">
        <v>184</v>
      </c>
      <c r="C557" s="5" t="s">
        <v>343</v>
      </c>
      <c r="D557" s="189" t="s">
        <v>886</v>
      </c>
      <c r="E557" s="229">
        <f>IFERROR(VLOOKUP(Table14678[[#This Row],[Barnch ID]],'[1]Overall Branch Level&gt;20k'!$A$2:$C$986,3,),0)</f>
        <v>2.8999999999999998E-3</v>
      </c>
      <c r="F557" s="201">
        <f>IFERROR(VLOOKUP(Table14678[[#This Row],[Barnch ID]],[2]Balance_split!$A$2:$B$889,2,),0)</f>
        <v>0.19539416992195</v>
      </c>
    </row>
    <row r="558" spans="1:6" x14ac:dyDescent="0.35">
      <c r="A558" s="11">
        <v>588</v>
      </c>
      <c r="B558" s="5" t="s">
        <v>184</v>
      </c>
      <c r="C558" s="5" t="s">
        <v>343</v>
      </c>
      <c r="D558" s="189" t="s">
        <v>887</v>
      </c>
      <c r="E558" s="229">
        <f>IFERROR(VLOOKUP(Table14678[[#This Row],[Barnch ID]],'[1]Overall Branch Level&gt;20k'!$A$2:$C$986,3,),0)</f>
        <v>1.54E-2</v>
      </c>
      <c r="F558" s="201">
        <f>IFERROR(VLOOKUP(Table14678[[#This Row],[Barnch ID]],[2]Balance_split!$A$2:$B$889,2,),0)</f>
        <v>2.873606259395E-2</v>
      </c>
    </row>
    <row r="559" spans="1:6" x14ac:dyDescent="0.35">
      <c r="A559" s="11">
        <v>589</v>
      </c>
      <c r="B559" s="5" t="s">
        <v>316</v>
      </c>
      <c r="C559" s="5" t="s">
        <v>356</v>
      </c>
      <c r="D559" s="189" t="s">
        <v>888</v>
      </c>
      <c r="E559" s="229">
        <f>IFERROR(VLOOKUP(Table14678[[#This Row],[Barnch ID]],'[1]Overall Branch Level&gt;20k'!$A$2:$C$986,3,),0)</f>
        <v>0.60250000000000004</v>
      </c>
      <c r="F559" s="201">
        <f>IFERROR(VLOOKUP(Table14678[[#This Row],[Barnch ID]],[2]Balance_split!$A$2:$B$889,2,),0)</f>
        <v>0.47262600736235</v>
      </c>
    </row>
    <row r="560" spans="1:6" x14ac:dyDescent="0.35">
      <c r="A560" s="11">
        <v>590</v>
      </c>
      <c r="B560" s="5" t="s">
        <v>314</v>
      </c>
      <c r="C560" s="5" t="s">
        <v>356</v>
      </c>
      <c r="D560" s="189" t="s">
        <v>889</v>
      </c>
      <c r="E560" s="229">
        <f>IFERROR(VLOOKUP(Table14678[[#This Row],[Barnch ID]],'[1]Overall Branch Level&gt;20k'!$A$2:$C$986,3,),0)</f>
        <v>9.8299999999999998E-2</v>
      </c>
      <c r="F560" s="201">
        <f>IFERROR(VLOOKUP(Table14678[[#This Row],[Barnch ID]],[2]Balance_split!$A$2:$B$889,2,),0)</f>
        <v>3.6846290691550002E-2</v>
      </c>
    </row>
    <row r="561" spans="1:6" x14ac:dyDescent="0.35">
      <c r="A561" s="11">
        <v>591</v>
      </c>
      <c r="B561" s="5" t="s">
        <v>184</v>
      </c>
      <c r="C561" s="5" t="s">
        <v>356</v>
      </c>
      <c r="D561" s="189" t="s">
        <v>890</v>
      </c>
      <c r="E561" s="229">
        <f>IFERROR(VLOOKUP(Table14678[[#This Row],[Barnch ID]],'[1]Overall Branch Level&gt;20k'!$A$2:$C$986,3,),0)</f>
        <v>0.20730000000000001</v>
      </c>
      <c r="F561" s="201">
        <f>IFERROR(VLOOKUP(Table14678[[#This Row],[Barnch ID]],[2]Balance_split!$A$2:$B$889,2,),0)</f>
        <v>6.9530921555950004E-2</v>
      </c>
    </row>
    <row r="562" spans="1:6" x14ac:dyDescent="0.35">
      <c r="A562" s="11">
        <v>592</v>
      </c>
      <c r="B562" s="5" t="s">
        <v>179</v>
      </c>
      <c r="C562" s="5" t="s">
        <v>343</v>
      </c>
      <c r="D562" s="189" t="s">
        <v>891</v>
      </c>
      <c r="E562" s="229">
        <f>IFERROR(VLOOKUP(Table14678[[#This Row],[Barnch ID]],'[1]Overall Branch Level&gt;20k'!$A$2:$C$986,3,),0)</f>
        <v>0.27929999999999999</v>
      </c>
      <c r="F562" s="201">
        <f>IFERROR(VLOOKUP(Table14678[[#This Row],[Barnch ID]],[2]Balance_split!$A$2:$B$889,2,),0)</f>
        <v>0.25141950854254902</v>
      </c>
    </row>
    <row r="563" spans="1:6" x14ac:dyDescent="0.35">
      <c r="A563" s="11">
        <v>593</v>
      </c>
      <c r="B563" s="5" t="s">
        <v>179</v>
      </c>
      <c r="C563" s="5" t="s">
        <v>356</v>
      </c>
      <c r="D563" s="189" t="s">
        <v>892</v>
      </c>
      <c r="E563" s="229">
        <f>IFERROR(VLOOKUP(Table14678[[#This Row],[Barnch ID]],'[1]Overall Branch Level&gt;20k'!$A$2:$C$986,3,),0)</f>
        <v>0.65359999999999996</v>
      </c>
      <c r="F563" s="201">
        <f>IFERROR(VLOOKUP(Table14678[[#This Row],[Barnch ID]],[2]Balance_split!$A$2:$B$889,2,),0)</f>
        <v>0.24900603921584999</v>
      </c>
    </row>
    <row r="564" spans="1:6" x14ac:dyDescent="0.35">
      <c r="A564" s="11">
        <v>594</v>
      </c>
      <c r="B564" s="5" t="s">
        <v>313</v>
      </c>
      <c r="C564" s="5" t="s">
        <v>340</v>
      </c>
      <c r="D564" s="189" t="s">
        <v>893</v>
      </c>
      <c r="E564" s="229">
        <f>IFERROR(VLOOKUP(Table14678[[#This Row],[Barnch ID]],'[1]Overall Branch Level&gt;20k'!$A$2:$C$986,3,),0)</f>
        <v>0.1084</v>
      </c>
      <c r="F564" s="201">
        <f>IFERROR(VLOOKUP(Table14678[[#This Row],[Barnch ID]],[2]Balance_split!$A$2:$B$889,2,),0)</f>
        <v>6.5952403474500002E-2</v>
      </c>
    </row>
    <row r="565" spans="1:6" x14ac:dyDescent="0.35">
      <c r="A565" s="11">
        <v>595</v>
      </c>
      <c r="B565" s="5" t="s">
        <v>314</v>
      </c>
      <c r="C565" s="5" t="s">
        <v>356</v>
      </c>
      <c r="D565" s="189" t="s">
        <v>894</v>
      </c>
      <c r="E565" s="229">
        <f>IFERROR(VLOOKUP(Table14678[[#This Row],[Barnch ID]],'[1]Overall Branch Level&gt;20k'!$A$2:$C$986,3,),0)</f>
        <v>0.62160000000000004</v>
      </c>
      <c r="F565" s="201">
        <f>IFERROR(VLOOKUP(Table14678[[#This Row],[Barnch ID]],[2]Balance_split!$A$2:$B$889,2,),0)</f>
        <v>0.107001071881449</v>
      </c>
    </row>
    <row r="566" spans="1:6" x14ac:dyDescent="0.35">
      <c r="A566" s="11">
        <v>596</v>
      </c>
      <c r="B566" s="5" t="s">
        <v>316</v>
      </c>
      <c r="C566" s="5" t="s">
        <v>356</v>
      </c>
      <c r="D566" s="189" t="s">
        <v>895</v>
      </c>
      <c r="E566" s="229">
        <f>IFERROR(VLOOKUP(Table14678[[#This Row],[Barnch ID]],'[1]Overall Branch Level&gt;20k'!$A$2:$C$986,3,),0)</f>
        <v>0.5232</v>
      </c>
      <c r="F566" s="201">
        <f>IFERROR(VLOOKUP(Table14678[[#This Row],[Barnch ID]],[2]Balance_split!$A$2:$B$889,2,),0)</f>
        <v>6.26461819881E-2</v>
      </c>
    </row>
    <row r="567" spans="1:6" x14ac:dyDescent="0.35">
      <c r="A567" s="11">
        <v>597</v>
      </c>
      <c r="B567" s="5" t="s">
        <v>184</v>
      </c>
      <c r="C567" s="5" t="s">
        <v>343</v>
      </c>
      <c r="D567" s="189" t="s">
        <v>896</v>
      </c>
      <c r="E567" s="229">
        <f>IFERROR(VLOOKUP(Table14678[[#This Row],[Barnch ID]],'[1]Overall Branch Level&gt;20k'!$A$2:$C$986,3,),0)</f>
        <v>0.14319999999999999</v>
      </c>
      <c r="F567" s="201">
        <f>IFERROR(VLOOKUP(Table14678[[#This Row],[Barnch ID]],[2]Balance_split!$A$2:$B$889,2,),0)</f>
        <v>3.8026563583200002E-2</v>
      </c>
    </row>
    <row r="568" spans="1:6" x14ac:dyDescent="0.35">
      <c r="A568" s="11">
        <v>598</v>
      </c>
      <c r="B568" s="5" t="s">
        <v>315</v>
      </c>
      <c r="C568" s="5" t="s">
        <v>356</v>
      </c>
      <c r="D568" s="189" t="s">
        <v>897</v>
      </c>
      <c r="E568" s="229">
        <f>IFERROR(VLOOKUP(Table14678[[#This Row],[Barnch ID]],'[1]Overall Branch Level&gt;20k'!$A$2:$C$986,3,),0)</f>
        <v>0.1181</v>
      </c>
      <c r="F568" s="201">
        <f>IFERROR(VLOOKUP(Table14678[[#This Row],[Barnch ID]],[2]Balance_split!$A$2:$B$889,2,),0)</f>
        <v>0.11197543108959999</v>
      </c>
    </row>
    <row r="569" spans="1:6" x14ac:dyDescent="0.35">
      <c r="A569" s="11">
        <v>599</v>
      </c>
      <c r="B569" s="5" t="s">
        <v>222</v>
      </c>
      <c r="C569" s="5" t="s">
        <v>343</v>
      </c>
      <c r="D569" s="189" t="s">
        <v>898</v>
      </c>
      <c r="E569" s="229">
        <f>IFERROR(VLOOKUP(Table14678[[#This Row],[Barnch ID]],'[1]Overall Branch Level&gt;20k'!$A$2:$C$986,3,),0)</f>
        <v>1.06E-2</v>
      </c>
      <c r="F569" s="201">
        <f>IFERROR(VLOOKUP(Table14678[[#This Row],[Barnch ID]],[2]Balance_split!$A$2:$B$889,2,),0)</f>
        <v>4.6870248325449997E-2</v>
      </c>
    </row>
    <row r="570" spans="1:6" x14ac:dyDescent="0.35">
      <c r="A570" s="11">
        <v>601</v>
      </c>
      <c r="B570" s="5" t="s">
        <v>181</v>
      </c>
      <c r="C570" s="5" t="s">
        <v>175</v>
      </c>
      <c r="D570" s="189" t="s">
        <v>900</v>
      </c>
      <c r="E570" s="229">
        <f>IFERROR(VLOOKUP(Table14678[[#This Row],[Barnch ID]],'[1]Overall Branch Level&gt;20k'!$A$2:$C$986,3,),0)</f>
        <v>0.76129999999999998</v>
      </c>
      <c r="F570" s="201">
        <f>IFERROR(VLOOKUP(Table14678[[#This Row],[Barnch ID]],[2]Balance_split!$A$2:$B$889,2,),0)</f>
        <v>1.0767599090775</v>
      </c>
    </row>
    <row r="571" spans="1:6" x14ac:dyDescent="0.35">
      <c r="A571" s="11">
        <v>602</v>
      </c>
      <c r="B571" s="5" t="s">
        <v>179</v>
      </c>
      <c r="C571" s="5" t="s">
        <v>356</v>
      </c>
      <c r="D571" s="189" t="s">
        <v>901</v>
      </c>
      <c r="E571" s="229">
        <f>IFERROR(VLOOKUP(Table14678[[#This Row],[Barnch ID]],'[1]Overall Branch Level&gt;20k'!$A$2:$C$986,3,),0)</f>
        <v>0.76980000000000004</v>
      </c>
      <c r="F571" s="201">
        <f>IFERROR(VLOOKUP(Table14678[[#This Row],[Barnch ID]],[2]Balance_split!$A$2:$B$889,2,),0)</f>
        <v>0.2695751817498</v>
      </c>
    </row>
    <row r="572" spans="1:6" x14ac:dyDescent="0.35">
      <c r="A572" s="11">
        <v>603</v>
      </c>
      <c r="B572" s="5" t="s">
        <v>190</v>
      </c>
      <c r="C572" s="5" t="s">
        <v>175</v>
      </c>
      <c r="D572" s="189" t="s">
        <v>902</v>
      </c>
      <c r="E572" s="229">
        <f>IFERROR(VLOOKUP(Table14678[[#This Row],[Barnch ID]],'[1]Overall Branch Level&gt;20k'!$A$2:$C$986,3,),0)</f>
        <v>0.32579999999999998</v>
      </c>
      <c r="F572" s="201">
        <f>IFERROR(VLOOKUP(Table14678[[#This Row],[Barnch ID]],[2]Balance_split!$A$2:$B$889,2,),0)</f>
        <v>0.69073942841900005</v>
      </c>
    </row>
    <row r="573" spans="1:6" x14ac:dyDescent="0.35">
      <c r="A573" s="11">
        <v>604</v>
      </c>
      <c r="B573" s="5" t="s">
        <v>179</v>
      </c>
      <c r="C573" s="5" t="s">
        <v>175</v>
      </c>
      <c r="D573" s="189" t="s">
        <v>903</v>
      </c>
      <c r="E573" s="229">
        <f>IFERROR(VLOOKUP(Table14678[[#This Row],[Barnch ID]],'[1]Overall Branch Level&gt;20k'!$A$2:$C$986,3,),0)</f>
        <v>2.6032000000000002</v>
      </c>
      <c r="F573" s="201">
        <f>IFERROR(VLOOKUP(Table14678[[#This Row],[Barnch ID]],[2]Balance_split!$A$2:$B$889,2,),0)</f>
        <v>0.82313748555565003</v>
      </c>
    </row>
    <row r="574" spans="1:6" x14ac:dyDescent="0.35">
      <c r="A574" s="11">
        <v>605</v>
      </c>
      <c r="B574" s="5" t="s">
        <v>179</v>
      </c>
      <c r="C574" s="5" t="s">
        <v>356</v>
      </c>
      <c r="D574" s="189" t="s">
        <v>904</v>
      </c>
      <c r="E574" s="229">
        <f>IFERROR(VLOOKUP(Table14678[[#This Row],[Barnch ID]],'[1]Overall Branch Level&gt;20k'!$A$2:$C$986,3,),0)</f>
        <v>1.4353</v>
      </c>
      <c r="F574" s="201">
        <f>IFERROR(VLOOKUP(Table14678[[#This Row],[Barnch ID]],[2]Balance_split!$A$2:$B$889,2,),0)</f>
        <v>0.57531883426449903</v>
      </c>
    </row>
    <row r="575" spans="1:6" x14ac:dyDescent="0.35">
      <c r="A575" s="11">
        <v>606</v>
      </c>
      <c r="B575" s="5" t="s">
        <v>213</v>
      </c>
      <c r="C575" s="5" t="s">
        <v>356</v>
      </c>
      <c r="D575" s="189" t="s">
        <v>905</v>
      </c>
      <c r="E575" s="229">
        <f>IFERROR(VLOOKUP(Table14678[[#This Row],[Barnch ID]],'[1]Overall Branch Level&gt;20k'!$A$2:$C$986,3,),0)</f>
        <v>0.57240000000000002</v>
      </c>
      <c r="F575" s="201">
        <f>IFERROR(VLOOKUP(Table14678[[#This Row],[Barnch ID]],[2]Balance_split!$A$2:$B$889,2,),0)</f>
        <v>0.26821589022775</v>
      </c>
    </row>
    <row r="576" spans="1:6" x14ac:dyDescent="0.35">
      <c r="A576" s="11">
        <v>607</v>
      </c>
      <c r="B576" s="5" t="s">
        <v>316</v>
      </c>
      <c r="C576" s="5" t="s">
        <v>340</v>
      </c>
      <c r="D576" s="189" t="s">
        <v>906</v>
      </c>
      <c r="E576" s="229">
        <f>IFERROR(VLOOKUP(Table14678[[#This Row],[Barnch ID]],'[1]Overall Branch Level&gt;20k'!$A$2:$C$986,3,),0)</f>
        <v>0.5988</v>
      </c>
      <c r="F576" s="201">
        <f>IFERROR(VLOOKUP(Table14678[[#This Row],[Barnch ID]],[2]Balance_split!$A$2:$B$889,2,),0)</f>
        <v>0.22539058517919899</v>
      </c>
    </row>
    <row r="577" spans="1:6" x14ac:dyDescent="0.35">
      <c r="A577" s="11">
        <v>608</v>
      </c>
      <c r="B577" s="5" t="s">
        <v>313</v>
      </c>
      <c r="C577" s="5" t="s">
        <v>356</v>
      </c>
      <c r="D577" s="189" t="s">
        <v>907</v>
      </c>
      <c r="E577" s="229">
        <f>IFERROR(VLOOKUP(Table14678[[#This Row],[Barnch ID]],'[1]Overall Branch Level&gt;20k'!$A$2:$C$986,3,),0)</f>
        <v>1.2137</v>
      </c>
      <c r="F577" s="201">
        <f>IFERROR(VLOOKUP(Table14678[[#This Row],[Barnch ID]],[2]Balance_split!$A$2:$B$889,2,),0)</f>
        <v>1.1141821362172</v>
      </c>
    </row>
    <row r="578" spans="1:6" x14ac:dyDescent="0.35">
      <c r="A578" s="11">
        <v>609</v>
      </c>
      <c r="B578" s="5" t="s">
        <v>316</v>
      </c>
      <c r="C578" s="5" t="s">
        <v>340</v>
      </c>
      <c r="D578" s="189" t="s">
        <v>908</v>
      </c>
      <c r="E578" s="229">
        <f>IFERROR(VLOOKUP(Table14678[[#This Row],[Barnch ID]],'[1]Overall Branch Level&gt;20k'!$A$2:$C$986,3,),0)</f>
        <v>1.3331</v>
      </c>
      <c r="F578" s="201">
        <f>IFERROR(VLOOKUP(Table14678[[#This Row],[Barnch ID]],[2]Balance_split!$A$2:$B$889,2,),0)</f>
        <v>0.25982619960870001</v>
      </c>
    </row>
    <row r="579" spans="1:6" x14ac:dyDescent="0.35">
      <c r="A579" s="11">
        <v>610</v>
      </c>
      <c r="B579" s="5" t="s">
        <v>174</v>
      </c>
      <c r="C579" s="5" t="s">
        <v>175</v>
      </c>
      <c r="D579" s="189" t="s">
        <v>197</v>
      </c>
      <c r="E579" s="229">
        <f>IFERROR(VLOOKUP(Table14678[[#This Row],[Barnch ID]],'[1]Overall Branch Level&gt;20k'!$A$2:$C$986,3,),0)</f>
        <v>0.67849999999999999</v>
      </c>
      <c r="F579" s="201">
        <f>IFERROR(VLOOKUP(Table14678[[#This Row],[Barnch ID]],[2]Balance_split!$A$2:$B$889,2,),0)</f>
        <v>0.85134505521290005</v>
      </c>
    </row>
    <row r="580" spans="1:6" x14ac:dyDescent="0.35">
      <c r="A580" s="11">
        <v>611</v>
      </c>
      <c r="B580" s="5" t="s">
        <v>313</v>
      </c>
      <c r="C580" s="5" t="s">
        <v>356</v>
      </c>
      <c r="D580" s="189" t="s">
        <v>909</v>
      </c>
      <c r="E580" s="229">
        <f>IFERROR(VLOOKUP(Table14678[[#This Row],[Barnch ID]],'[1]Overall Branch Level&gt;20k'!$A$2:$C$986,3,),0)</f>
        <v>0.62949999999999995</v>
      </c>
      <c r="F580" s="201">
        <f>IFERROR(VLOOKUP(Table14678[[#This Row],[Barnch ID]],[2]Balance_split!$A$2:$B$889,2,),0)</f>
        <v>0.14525861083800001</v>
      </c>
    </row>
    <row r="581" spans="1:6" x14ac:dyDescent="0.35">
      <c r="A581" s="11">
        <v>612</v>
      </c>
      <c r="B581" s="5" t="s">
        <v>316</v>
      </c>
      <c r="C581" s="5" t="s">
        <v>340</v>
      </c>
      <c r="D581" s="189" t="s">
        <v>910</v>
      </c>
      <c r="E581" s="229">
        <f>IFERROR(VLOOKUP(Table14678[[#This Row],[Barnch ID]],'[1]Overall Branch Level&gt;20k'!$A$2:$C$986,3,),0)</f>
        <v>0.61709999999999998</v>
      </c>
      <c r="F581" s="201">
        <f>IFERROR(VLOOKUP(Table14678[[#This Row],[Barnch ID]],[2]Balance_split!$A$2:$B$889,2,),0)</f>
        <v>0.26226701800864999</v>
      </c>
    </row>
    <row r="582" spans="1:6" x14ac:dyDescent="0.35">
      <c r="A582" s="11">
        <v>613</v>
      </c>
      <c r="B582" s="5" t="s">
        <v>315</v>
      </c>
      <c r="C582" s="5" t="s">
        <v>340</v>
      </c>
      <c r="D582" s="189" t="s">
        <v>911</v>
      </c>
      <c r="E582" s="229">
        <f>IFERROR(VLOOKUP(Table14678[[#This Row],[Barnch ID]],'[1]Overall Branch Level&gt;20k'!$A$2:$C$986,3,),0)</f>
        <v>0.4264</v>
      </c>
      <c r="F582" s="201">
        <f>IFERROR(VLOOKUP(Table14678[[#This Row],[Barnch ID]],[2]Balance_split!$A$2:$B$889,2,),0)</f>
        <v>0.32182943284740001</v>
      </c>
    </row>
    <row r="583" spans="1:6" x14ac:dyDescent="0.35">
      <c r="A583" s="11">
        <v>614</v>
      </c>
      <c r="B583" s="5" t="s">
        <v>316</v>
      </c>
      <c r="C583" s="5" t="s">
        <v>340</v>
      </c>
      <c r="D583" s="189" t="s">
        <v>912</v>
      </c>
      <c r="E583" s="229">
        <f>IFERROR(VLOOKUP(Table14678[[#This Row],[Barnch ID]],'[1]Overall Branch Level&gt;20k'!$A$2:$C$986,3,),0)</f>
        <v>0.24110000000000001</v>
      </c>
      <c r="F583" s="201">
        <f>IFERROR(VLOOKUP(Table14678[[#This Row],[Barnch ID]],[2]Balance_split!$A$2:$B$889,2,),0)</f>
        <v>6.5190024040999994E-2</v>
      </c>
    </row>
    <row r="584" spans="1:6" x14ac:dyDescent="0.35">
      <c r="A584" s="11">
        <v>615</v>
      </c>
      <c r="B584" s="5" t="s">
        <v>316</v>
      </c>
      <c r="C584" s="5" t="s">
        <v>356</v>
      </c>
      <c r="D584" s="189" t="s">
        <v>913</v>
      </c>
      <c r="E584" s="229">
        <f>IFERROR(VLOOKUP(Table14678[[#This Row],[Barnch ID]],'[1]Overall Branch Level&gt;20k'!$A$2:$C$986,3,),0)</f>
        <v>1.2898000000000001</v>
      </c>
      <c r="F584" s="201">
        <f>IFERROR(VLOOKUP(Table14678[[#This Row],[Barnch ID]],[2]Balance_split!$A$2:$B$889,2,),0)</f>
        <v>0.119452904817999</v>
      </c>
    </row>
    <row r="585" spans="1:6" x14ac:dyDescent="0.35">
      <c r="A585" s="11">
        <v>616</v>
      </c>
      <c r="B585" s="5" t="s">
        <v>174</v>
      </c>
      <c r="C585" s="5" t="s">
        <v>343</v>
      </c>
      <c r="D585" s="189" t="s">
        <v>914</v>
      </c>
      <c r="E585" s="229">
        <f>IFERROR(VLOOKUP(Table14678[[#This Row],[Barnch ID]],'[1]Overall Branch Level&gt;20k'!$A$2:$C$986,3,),0)</f>
        <v>0.16489999999999999</v>
      </c>
      <c r="F585" s="201">
        <f>IFERROR(VLOOKUP(Table14678[[#This Row],[Barnch ID]],[2]Balance_split!$A$2:$B$889,2,),0)</f>
        <v>0.15957818845230001</v>
      </c>
    </row>
    <row r="586" spans="1:6" x14ac:dyDescent="0.35">
      <c r="A586" s="11">
        <v>617</v>
      </c>
      <c r="B586" s="5" t="s">
        <v>313</v>
      </c>
      <c r="C586" s="5" t="s">
        <v>356</v>
      </c>
      <c r="D586" s="189" t="s">
        <v>915</v>
      </c>
      <c r="E586" s="229">
        <f>IFERROR(VLOOKUP(Table14678[[#This Row],[Barnch ID]],'[1]Overall Branch Level&gt;20k'!$A$2:$C$986,3,),0)</f>
        <v>6.6299999999999998E-2</v>
      </c>
      <c r="F586" s="201">
        <f>IFERROR(VLOOKUP(Table14678[[#This Row],[Barnch ID]],[2]Balance_split!$A$2:$B$889,2,),0)</f>
        <v>7.3008369389450004E-2</v>
      </c>
    </row>
    <row r="587" spans="1:6" x14ac:dyDescent="0.35">
      <c r="A587" s="11">
        <v>618</v>
      </c>
      <c r="B587" s="5" t="s">
        <v>314</v>
      </c>
      <c r="C587" s="5" t="s">
        <v>356</v>
      </c>
      <c r="D587" s="189" t="s">
        <v>916</v>
      </c>
      <c r="E587" s="229">
        <f>IFERROR(VLOOKUP(Table14678[[#This Row],[Barnch ID]],'[1]Overall Branch Level&gt;20k'!$A$2:$C$986,3,),0)</f>
        <v>0.21790000000000001</v>
      </c>
      <c r="F587" s="201">
        <f>IFERROR(VLOOKUP(Table14678[[#This Row],[Barnch ID]],[2]Balance_split!$A$2:$B$889,2,),0)</f>
        <v>0.16190288131700001</v>
      </c>
    </row>
    <row r="588" spans="1:6" x14ac:dyDescent="0.35">
      <c r="A588" s="11">
        <v>619</v>
      </c>
      <c r="B588" s="5" t="s">
        <v>184</v>
      </c>
      <c r="C588" s="5" t="s">
        <v>175</v>
      </c>
      <c r="D588" s="189" t="s">
        <v>917</v>
      </c>
      <c r="E588" s="229">
        <f>IFERROR(VLOOKUP(Table14678[[#This Row],[Barnch ID]],'[1]Overall Branch Level&gt;20k'!$A$2:$C$986,3,),0)</f>
        <v>0.1956</v>
      </c>
      <c r="F588" s="201">
        <f>IFERROR(VLOOKUP(Table14678[[#This Row],[Barnch ID]],[2]Balance_split!$A$2:$B$889,2,),0)</f>
        <v>0.16089930209510001</v>
      </c>
    </row>
    <row r="589" spans="1:6" x14ac:dyDescent="0.35">
      <c r="A589" s="11">
        <v>620</v>
      </c>
      <c r="B589" s="5" t="s">
        <v>181</v>
      </c>
      <c r="C589" s="5" t="s">
        <v>343</v>
      </c>
      <c r="D589" s="189" t="s">
        <v>918</v>
      </c>
      <c r="E589" s="229">
        <f>IFERROR(VLOOKUP(Table14678[[#This Row],[Barnch ID]],'[1]Overall Branch Level&gt;20k'!$A$2:$C$986,3,),0)</f>
        <v>3.9100000000000003E-2</v>
      </c>
      <c r="F589" s="201">
        <f>IFERROR(VLOOKUP(Table14678[[#This Row],[Barnch ID]],[2]Balance_split!$A$2:$B$889,2,),0)</f>
        <v>0.18822467670185</v>
      </c>
    </row>
    <row r="590" spans="1:6" x14ac:dyDescent="0.35">
      <c r="A590" s="11">
        <v>621</v>
      </c>
      <c r="B590" s="5" t="s">
        <v>190</v>
      </c>
      <c r="C590" s="5" t="s">
        <v>175</v>
      </c>
      <c r="D590" s="189" t="s">
        <v>919</v>
      </c>
      <c r="E590" s="229">
        <f>IFERROR(VLOOKUP(Table14678[[#This Row],[Barnch ID]],'[1]Overall Branch Level&gt;20k'!$A$2:$C$986,3,),0)</f>
        <v>0.1182</v>
      </c>
      <c r="F590" s="201">
        <f>IFERROR(VLOOKUP(Table14678[[#This Row],[Barnch ID]],[2]Balance_split!$A$2:$B$889,2,),0)</f>
        <v>0.10290031398435</v>
      </c>
    </row>
    <row r="591" spans="1:6" x14ac:dyDescent="0.35">
      <c r="A591" s="11">
        <v>622</v>
      </c>
      <c r="B591" s="5" t="s">
        <v>184</v>
      </c>
      <c r="C591" s="5" t="s">
        <v>356</v>
      </c>
      <c r="D591" s="189" t="s">
        <v>920</v>
      </c>
      <c r="E591" s="229">
        <f>IFERROR(VLOOKUP(Table14678[[#This Row],[Barnch ID]],'[1]Overall Branch Level&gt;20k'!$A$2:$C$986,3,),0)</f>
        <v>0.5363</v>
      </c>
      <c r="F591" s="201">
        <f>IFERROR(VLOOKUP(Table14678[[#This Row],[Barnch ID]],[2]Balance_split!$A$2:$B$889,2,),0)</f>
        <v>0.10569718605005</v>
      </c>
    </row>
    <row r="592" spans="1:6" x14ac:dyDescent="0.35">
      <c r="A592" s="11">
        <v>623</v>
      </c>
      <c r="B592" s="5" t="s">
        <v>184</v>
      </c>
      <c r="C592" s="5" t="s">
        <v>356</v>
      </c>
      <c r="D592" s="189" t="s">
        <v>921</v>
      </c>
      <c r="E592" s="229">
        <f>IFERROR(VLOOKUP(Table14678[[#This Row],[Barnch ID]],'[1]Overall Branch Level&gt;20k'!$A$2:$C$986,3,),0)</f>
        <v>1.329</v>
      </c>
      <c r="F592" s="201">
        <f>IFERROR(VLOOKUP(Table14678[[#This Row],[Barnch ID]],[2]Balance_split!$A$2:$B$889,2,),0)</f>
        <v>0.15073099508794999</v>
      </c>
    </row>
    <row r="593" spans="1:6" x14ac:dyDescent="0.35">
      <c r="A593" s="11">
        <v>624</v>
      </c>
      <c r="B593" s="5" t="s">
        <v>314</v>
      </c>
      <c r="C593" s="5" t="s">
        <v>356</v>
      </c>
      <c r="D593" s="189" t="s">
        <v>922</v>
      </c>
      <c r="E593" s="229">
        <f>IFERROR(VLOOKUP(Table14678[[#This Row],[Barnch ID]],'[1]Overall Branch Level&gt;20k'!$A$2:$C$986,3,),0)</f>
        <v>0.59909999999999997</v>
      </c>
      <c r="F593" s="201">
        <f>IFERROR(VLOOKUP(Table14678[[#This Row],[Barnch ID]],[2]Balance_split!$A$2:$B$889,2,),0)</f>
        <v>9.8987149218149995E-2</v>
      </c>
    </row>
    <row r="594" spans="1:6" x14ac:dyDescent="0.35">
      <c r="A594" s="11">
        <v>625</v>
      </c>
      <c r="B594" s="5" t="s">
        <v>213</v>
      </c>
      <c r="C594" s="5" t="s">
        <v>175</v>
      </c>
      <c r="D594" s="189" t="s">
        <v>923</v>
      </c>
      <c r="E594" s="229">
        <f>IFERROR(VLOOKUP(Table14678[[#This Row],[Barnch ID]],'[1]Overall Branch Level&gt;20k'!$A$2:$C$986,3,),0)</f>
        <v>0.13070000000000001</v>
      </c>
      <c r="F594" s="201">
        <f>IFERROR(VLOOKUP(Table14678[[#This Row],[Barnch ID]],[2]Balance_split!$A$2:$B$889,2,),0)</f>
        <v>5.99918930988E-2</v>
      </c>
    </row>
    <row r="595" spans="1:6" x14ac:dyDescent="0.35">
      <c r="A595" s="11">
        <v>627</v>
      </c>
      <c r="B595" s="5" t="s">
        <v>316</v>
      </c>
      <c r="C595" s="5" t="s">
        <v>175</v>
      </c>
      <c r="D595" s="189" t="s">
        <v>925</v>
      </c>
      <c r="E595" s="229">
        <f>IFERROR(VLOOKUP(Table14678[[#This Row],[Barnch ID]],'[1]Overall Branch Level&gt;20k'!$A$2:$C$986,3,),0)</f>
        <v>0.14610000000000001</v>
      </c>
      <c r="F595" s="201">
        <f>IFERROR(VLOOKUP(Table14678[[#This Row],[Barnch ID]],[2]Balance_split!$A$2:$B$889,2,),0)</f>
        <v>6.3193285503400004E-2</v>
      </c>
    </row>
    <row r="596" spans="1:6" x14ac:dyDescent="0.35">
      <c r="A596" s="11">
        <v>628</v>
      </c>
      <c r="B596" s="5" t="s">
        <v>316</v>
      </c>
      <c r="C596" s="5" t="s">
        <v>340</v>
      </c>
      <c r="D596" s="189" t="s">
        <v>926</v>
      </c>
      <c r="E596" s="229">
        <f>IFERROR(VLOOKUP(Table14678[[#This Row],[Barnch ID]],'[1]Overall Branch Level&gt;20k'!$A$2:$C$986,3,),0)</f>
        <v>0.11899999999999999</v>
      </c>
      <c r="F596" s="201">
        <f>IFERROR(VLOOKUP(Table14678[[#This Row],[Barnch ID]],[2]Balance_split!$A$2:$B$889,2,),0)</f>
        <v>4.6649662669850003E-2</v>
      </c>
    </row>
    <row r="597" spans="1:6" x14ac:dyDescent="0.35">
      <c r="A597" s="11">
        <v>629</v>
      </c>
      <c r="B597" s="5" t="s">
        <v>179</v>
      </c>
      <c r="C597" s="5" t="s">
        <v>356</v>
      </c>
      <c r="D597" s="189" t="s">
        <v>927</v>
      </c>
      <c r="E597" s="229">
        <f>IFERROR(VLOOKUP(Table14678[[#This Row],[Barnch ID]],'[1]Overall Branch Level&gt;20k'!$A$2:$C$986,3,),0)</f>
        <v>7.5200000000000003E-2</v>
      </c>
      <c r="F597" s="201">
        <f>IFERROR(VLOOKUP(Table14678[[#This Row],[Barnch ID]],[2]Balance_split!$A$2:$B$889,2,),0)</f>
        <v>4.3728299869800001E-2</v>
      </c>
    </row>
    <row r="598" spans="1:6" x14ac:dyDescent="0.35">
      <c r="A598" s="11">
        <v>630</v>
      </c>
      <c r="B598" s="5" t="s">
        <v>179</v>
      </c>
      <c r="C598" s="5" t="s">
        <v>175</v>
      </c>
      <c r="D598" s="189" t="s">
        <v>928</v>
      </c>
      <c r="E598" s="229">
        <f>IFERROR(VLOOKUP(Table14678[[#This Row],[Barnch ID]],'[1]Overall Branch Level&gt;20k'!$A$2:$C$986,3,),0)</f>
        <v>0.41210000000000002</v>
      </c>
      <c r="F598" s="201">
        <f>IFERROR(VLOOKUP(Table14678[[#This Row],[Barnch ID]],[2]Balance_split!$A$2:$B$889,2,),0)</f>
        <v>7.8299676809149996E-2</v>
      </c>
    </row>
    <row r="599" spans="1:6" x14ac:dyDescent="0.35">
      <c r="A599" s="11">
        <v>631</v>
      </c>
      <c r="B599" s="5" t="s">
        <v>181</v>
      </c>
      <c r="C599" s="5" t="s">
        <v>175</v>
      </c>
      <c r="D599" s="189" t="s">
        <v>929</v>
      </c>
      <c r="E599" s="229">
        <f>IFERROR(VLOOKUP(Table14678[[#This Row],[Barnch ID]],'[1]Overall Branch Level&gt;20k'!$A$2:$C$986,3,),0)</f>
        <v>5.04E-2</v>
      </c>
      <c r="F599" s="201">
        <f>IFERROR(VLOOKUP(Table14678[[#This Row],[Barnch ID]],[2]Balance_split!$A$2:$B$889,2,),0)</f>
        <v>0.18243539511740001</v>
      </c>
    </row>
    <row r="600" spans="1:6" x14ac:dyDescent="0.35">
      <c r="A600" s="11">
        <v>632</v>
      </c>
      <c r="B600" s="5" t="s">
        <v>314</v>
      </c>
      <c r="C600" s="5" t="s">
        <v>356</v>
      </c>
      <c r="D600" s="189" t="s">
        <v>930</v>
      </c>
      <c r="E600" s="229">
        <f>IFERROR(VLOOKUP(Table14678[[#This Row],[Barnch ID]],'[1]Overall Branch Level&gt;20k'!$A$2:$C$986,3,),0)</f>
        <v>0.31459999999999999</v>
      </c>
      <c r="F600" s="201">
        <f>IFERROR(VLOOKUP(Table14678[[#This Row],[Barnch ID]],[2]Balance_split!$A$2:$B$889,2,),0)</f>
        <v>0.1122223126182</v>
      </c>
    </row>
    <row r="601" spans="1:6" x14ac:dyDescent="0.35">
      <c r="A601" s="11">
        <v>634</v>
      </c>
      <c r="B601" s="5" t="s">
        <v>313</v>
      </c>
      <c r="C601" s="5" t="s">
        <v>340</v>
      </c>
      <c r="D601" s="189" t="s">
        <v>932</v>
      </c>
      <c r="E601" s="229">
        <f>IFERROR(VLOOKUP(Table14678[[#This Row],[Barnch ID]],'[1]Overall Branch Level&gt;20k'!$A$2:$C$986,3,),0)</f>
        <v>0.115</v>
      </c>
      <c r="F601" s="201">
        <f>IFERROR(VLOOKUP(Table14678[[#This Row],[Barnch ID]],[2]Balance_split!$A$2:$B$889,2,),0)</f>
        <v>0.21929747219939999</v>
      </c>
    </row>
    <row r="602" spans="1:6" x14ac:dyDescent="0.35">
      <c r="A602" s="11">
        <v>635</v>
      </c>
      <c r="B602" s="5" t="s">
        <v>316</v>
      </c>
      <c r="C602" s="5" t="s">
        <v>340</v>
      </c>
      <c r="D602" s="189" t="s">
        <v>933</v>
      </c>
      <c r="E602" s="229">
        <f>IFERROR(VLOOKUP(Table14678[[#This Row],[Barnch ID]],'[1]Overall Branch Level&gt;20k'!$A$2:$C$986,3,),0)</f>
        <v>0.15409999999999999</v>
      </c>
      <c r="F602" s="201">
        <f>IFERROR(VLOOKUP(Table14678[[#This Row],[Barnch ID]],[2]Balance_split!$A$2:$B$889,2,),0)</f>
        <v>5.8365727359200002E-2</v>
      </c>
    </row>
    <row r="603" spans="1:6" x14ac:dyDescent="0.35">
      <c r="A603" s="11">
        <v>636</v>
      </c>
      <c r="B603" s="5" t="s">
        <v>190</v>
      </c>
      <c r="C603" s="5" t="s">
        <v>343</v>
      </c>
      <c r="D603" s="189" t="s">
        <v>934</v>
      </c>
      <c r="E603" s="229">
        <f>IFERROR(VLOOKUP(Table14678[[#This Row],[Barnch ID]],'[1]Overall Branch Level&gt;20k'!$A$2:$C$986,3,),0)</f>
        <v>4.0099999999999997E-2</v>
      </c>
      <c r="F603" s="201">
        <f>IFERROR(VLOOKUP(Table14678[[#This Row],[Barnch ID]],[2]Balance_split!$A$2:$B$889,2,),0)</f>
        <v>0.10220979750219999</v>
      </c>
    </row>
    <row r="604" spans="1:6" x14ac:dyDescent="0.35">
      <c r="A604" s="11">
        <v>637</v>
      </c>
      <c r="B604" s="5" t="s">
        <v>316</v>
      </c>
      <c r="C604" s="5" t="s">
        <v>340</v>
      </c>
      <c r="D604" s="189" t="s">
        <v>935</v>
      </c>
      <c r="E604" s="229">
        <f>IFERROR(VLOOKUP(Table14678[[#This Row],[Barnch ID]],'[1]Overall Branch Level&gt;20k'!$A$2:$C$986,3,),0)</f>
        <v>0.27810000000000001</v>
      </c>
      <c r="F604" s="201">
        <f>IFERROR(VLOOKUP(Table14678[[#This Row],[Barnch ID]],[2]Balance_split!$A$2:$B$889,2,),0)</f>
        <v>1.520616955735E-2</v>
      </c>
    </row>
    <row r="605" spans="1:6" x14ac:dyDescent="0.35">
      <c r="A605" s="11">
        <v>638</v>
      </c>
      <c r="B605" s="5" t="s">
        <v>316</v>
      </c>
      <c r="C605" s="5" t="s">
        <v>340</v>
      </c>
      <c r="D605" s="189" t="s">
        <v>936</v>
      </c>
      <c r="E605" s="229">
        <f>IFERROR(VLOOKUP(Table14678[[#This Row],[Barnch ID]],'[1]Overall Branch Level&gt;20k'!$A$2:$C$986,3,),0)</f>
        <v>0.15079999999999999</v>
      </c>
      <c r="F605" s="201">
        <f>IFERROR(VLOOKUP(Table14678[[#This Row],[Barnch ID]],[2]Balance_split!$A$2:$B$889,2,),0)</f>
        <v>0.10964600311495</v>
      </c>
    </row>
    <row r="606" spans="1:6" x14ac:dyDescent="0.35">
      <c r="A606" s="11">
        <v>640</v>
      </c>
      <c r="B606" s="5" t="s">
        <v>179</v>
      </c>
      <c r="C606" s="5" t="s">
        <v>175</v>
      </c>
      <c r="D606" s="189" t="s">
        <v>938</v>
      </c>
      <c r="E606" s="229">
        <f>IFERROR(VLOOKUP(Table14678[[#This Row],[Barnch ID]],'[1]Overall Branch Level&gt;20k'!$A$2:$C$986,3,),0)</f>
        <v>7.3499999999999996E-2</v>
      </c>
      <c r="F606" s="201">
        <f>IFERROR(VLOOKUP(Table14678[[#This Row],[Barnch ID]],[2]Balance_split!$A$2:$B$889,2,),0)</f>
        <v>8.5411362755550002E-2</v>
      </c>
    </row>
    <row r="607" spans="1:6" x14ac:dyDescent="0.35">
      <c r="A607" s="11">
        <v>641</v>
      </c>
      <c r="B607" s="5" t="s">
        <v>179</v>
      </c>
      <c r="C607" s="5" t="s">
        <v>356</v>
      </c>
      <c r="D607" s="189" t="s">
        <v>939</v>
      </c>
      <c r="E607" s="229">
        <f>IFERROR(VLOOKUP(Table14678[[#This Row],[Barnch ID]],'[1]Overall Branch Level&gt;20k'!$A$2:$C$986,3,),0)</f>
        <v>0.73</v>
      </c>
      <c r="F607" s="201">
        <f>IFERROR(VLOOKUP(Table14678[[#This Row],[Barnch ID]],[2]Balance_split!$A$2:$B$889,2,),0)</f>
        <v>0.22224881421744999</v>
      </c>
    </row>
    <row r="608" spans="1:6" x14ac:dyDescent="0.35">
      <c r="A608" s="11">
        <v>642</v>
      </c>
      <c r="B608" s="5" t="s">
        <v>316</v>
      </c>
      <c r="C608" s="5" t="s">
        <v>175</v>
      </c>
      <c r="D608" s="189" t="s">
        <v>940</v>
      </c>
      <c r="E608" s="229">
        <f>IFERROR(VLOOKUP(Table14678[[#This Row],[Barnch ID]],'[1]Overall Branch Level&gt;20k'!$A$2:$C$986,3,),0)</f>
        <v>0.25180000000000002</v>
      </c>
      <c r="F608" s="201">
        <f>IFERROR(VLOOKUP(Table14678[[#This Row],[Barnch ID]],[2]Balance_split!$A$2:$B$889,2,),0)</f>
        <v>1.14503554417225</v>
      </c>
    </row>
    <row r="609" spans="1:6" x14ac:dyDescent="0.35">
      <c r="A609" s="11">
        <v>644</v>
      </c>
      <c r="B609" s="5" t="s">
        <v>179</v>
      </c>
      <c r="C609" s="5" t="s">
        <v>343</v>
      </c>
      <c r="D609" s="189" t="s">
        <v>942</v>
      </c>
      <c r="E609" s="229">
        <f>IFERROR(VLOOKUP(Table14678[[#This Row],[Barnch ID]],'[1]Overall Branch Level&gt;20k'!$A$2:$C$986,3,),0)</f>
        <v>5.8099999999999999E-2</v>
      </c>
      <c r="F609" s="201">
        <f>IFERROR(VLOOKUP(Table14678[[#This Row],[Barnch ID]],[2]Balance_split!$A$2:$B$889,2,),0)</f>
        <v>9.4048765879849894E-2</v>
      </c>
    </row>
    <row r="610" spans="1:6" x14ac:dyDescent="0.35">
      <c r="A610" s="11">
        <v>645</v>
      </c>
      <c r="B610" s="5" t="s">
        <v>190</v>
      </c>
      <c r="C610" s="5" t="s">
        <v>343</v>
      </c>
      <c r="D610" s="189" t="s">
        <v>943</v>
      </c>
      <c r="E610" s="229">
        <f>IFERROR(VLOOKUP(Table14678[[#This Row],[Barnch ID]],'[1]Overall Branch Level&gt;20k'!$A$2:$C$986,3,),0)</f>
        <v>5.0999999999999997E-2</v>
      </c>
      <c r="F610" s="201">
        <f>IFERROR(VLOOKUP(Table14678[[#This Row],[Barnch ID]],[2]Balance_split!$A$2:$B$889,2,),0)</f>
        <v>7.2217441741649999E-2</v>
      </c>
    </row>
    <row r="611" spans="1:6" x14ac:dyDescent="0.35">
      <c r="A611" s="11">
        <v>646</v>
      </c>
      <c r="B611" s="5" t="s">
        <v>316</v>
      </c>
      <c r="C611" s="5" t="s">
        <v>340</v>
      </c>
      <c r="D611" s="189" t="s">
        <v>944</v>
      </c>
      <c r="E611" s="229">
        <f>IFERROR(VLOOKUP(Table14678[[#This Row],[Barnch ID]],'[1]Overall Branch Level&gt;20k'!$A$2:$C$986,3,),0)</f>
        <v>0.1744</v>
      </c>
      <c r="F611" s="201">
        <f>IFERROR(VLOOKUP(Table14678[[#This Row],[Barnch ID]],[2]Balance_split!$A$2:$B$889,2,),0)</f>
        <v>0.112841163588249</v>
      </c>
    </row>
    <row r="612" spans="1:6" x14ac:dyDescent="0.35">
      <c r="A612" s="11">
        <v>647</v>
      </c>
      <c r="B612" s="5" t="s">
        <v>179</v>
      </c>
      <c r="C612" s="5" t="s">
        <v>343</v>
      </c>
      <c r="D612" s="189" t="s">
        <v>945</v>
      </c>
      <c r="E612" s="229">
        <f>IFERROR(VLOOKUP(Table14678[[#This Row],[Barnch ID]],'[1]Overall Branch Level&gt;20k'!$A$2:$C$986,3,),0)</f>
        <v>0.32579999999999998</v>
      </c>
      <c r="F612" s="201">
        <f>IFERROR(VLOOKUP(Table14678[[#This Row],[Barnch ID]],[2]Balance_split!$A$2:$B$889,2,),0)</f>
        <v>8.2833994472149994E-2</v>
      </c>
    </row>
    <row r="613" spans="1:6" x14ac:dyDescent="0.35">
      <c r="A613" s="11">
        <v>648</v>
      </c>
      <c r="B613" s="5" t="s">
        <v>311</v>
      </c>
      <c r="C613" s="5" t="s">
        <v>340</v>
      </c>
      <c r="D613" s="189" t="s">
        <v>946</v>
      </c>
      <c r="E613" s="229">
        <f>IFERROR(VLOOKUP(Table14678[[#This Row],[Barnch ID]],'[1]Overall Branch Level&gt;20k'!$A$2:$C$986,3,),0)</f>
        <v>0.1376</v>
      </c>
      <c r="F613" s="201">
        <f>IFERROR(VLOOKUP(Table14678[[#This Row],[Barnch ID]],[2]Balance_split!$A$2:$B$889,2,),0)</f>
        <v>0.1398458390582</v>
      </c>
    </row>
    <row r="614" spans="1:6" x14ac:dyDescent="0.35">
      <c r="A614" s="11">
        <v>649</v>
      </c>
      <c r="B614" s="5" t="s">
        <v>179</v>
      </c>
      <c r="C614" s="5" t="s">
        <v>343</v>
      </c>
      <c r="D614" s="189" t="s">
        <v>947</v>
      </c>
      <c r="E614" s="229">
        <f>IFERROR(VLOOKUP(Table14678[[#This Row],[Barnch ID]],'[1]Overall Branch Level&gt;20k'!$A$2:$C$986,3,),0)</f>
        <v>0.1004</v>
      </c>
      <c r="F614" s="201">
        <f>IFERROR(VLOOKUP(Table14678[[#This Row],[Barnch ID]],[2]Balance_split!$A$2:$B$889,2,),0)</f>
        <v>6.3300497989400004E-2</v>
      </c>
    </row>
    <row r="615" spans="1:6" x14ac:dyDescent="0.35">
      <c r="A615" s="11">
        <v>651</v>
      </c>
      <c r="B615" s="5" t="s">
        <v>222</v>
      </c>
      <c r="C615" s="5" t="s">
        <v>356</v>
      </c>
      <c r="D615" s="189" t="s">
        <v>949</v>
      </c>
      <c r="E615" s="229">
        <f>IFERROR(VLOOKUP(Table14678[[#This Row],[Barnch ID]],'[1]Overall Branch Level&gt;20k'!$A$2:$C$986,3,),0)</f>
        <v>0.3256</v>
      </c>
      <c r="F615" s="201">
        <f>IFERROR(VLOOKUP(Table14678[[#This Row],[Barnch ID]],[2]Balance_split!$A$2:$B$889,2,),0)</f>
        <v>0.27388664126849999</v>
      </c>
    </row>
    <row r="616" spans="1:6" x14ac:dyDescent="0.35">
      <c r="A616" s="11">
        <v>652</v>
      </c>
      <c r="B616" s="5" t="s">
        <v>190</v>
      </c>
      <c r="C616" s="5" t="s">
        <v>175</v>
      </c>
      <c r="D616" s="189" t="s">
        <v>950</v>
      </c>
      <c r="E616" s="229">
        <f>IFERROR(VLOOKUP(Table14678[[#This Row],[Barnch ID]],'[1]Overall Branch Level&gt;20k'!$A$2:$C$986,3,),0)</f>
        <v>0.88660000000000005</v>
      </c>
      <c r="F616" s="201">
        <f>IFERROR(VLOOKUP(Table14678[[#This Row],[Barnch ID]],[2]Balance_split!$A$2:$B$889,2,),0)</f>
        <v>0.70286396875454904</v>
      </c>
    </row>
    <row r="617" spans="1:6" x14ac:dyDescent="0.35">
      <c r="A617" s="11">
        <v>653</v>
      </c>
      <c r="B617" s="5" t="s">
        <v>181</v>
      </c>
      <c r="C617" s="5" t="s">
        <v>175</v>
      </c>
      <c r="D617" s="189" t="s">
        <v>951</v>
      </c>
      <c r="E617" s="229">
        <f>IFERROR(VLOOKUP(Table14678[[#This Row],[Barnch ID]],'[1]Overall Branch Level&gt;20k'!$A$2:$C$986,3,),0)</f>
        <v>0.23250000000000001</v>
      </c>
      <c r="F617" s="201">
        <f>IFERROR(VLOOKUP(Table14678[[#This Row],[Barnch ID]],[2]Balance_split!$A$2:$B$889,2,),0)</f>
        <v>0.25373931364734997</v>
      </c>
    </row>
    <row r="618" spans="1:6" x14ac:dyDescent="0.35">
      <c r="A618" s="11">
        <v>654</v>
      </c>
      <c r="B618" s="5" t="s">
        <v>184</v>
      </c>
      <c r="C618" s="5" t="s">
        <v>343</v>
      </c>
      <c r="D618" s="189" t="s">
        <v>952</v>
      </c>
      <c r="E618" s="229">
        <f>IFERROR(VLOOKUP(Table14678[[#This Row],[Barnch ID]],'[1]Overall Branch Level&gt;20k'!$A$2:$C$986,3,),0)</f>
        <v>4.2200000000000001E-2</v>
      </c>
      <c r="F618" s="201">
        <f>IFERROR(VLOOKUP(Table14678[[#This Row],[Barnch ID]],[2]Balance_split!$A$2:$B$889,2,),0)</f>
        <v>8.0769489247049894E-2</v>
      </c>
    </row>
    <row r="619" spans="1:6" x14ac:dyDescent="0.35">
      <c r="A619" s="11">
        <v>655</v>
      </c>
      <c r="B619" s="5" t="s">
        <v>188</v>
      </c>
      <c r="C619" s="5" t="s">
        <v>343</v>
      </c>
      <c r="D619" s="189" t="s">
        <v>953</v>
      </c>
      <c r="E619" s="229">
        <f>IFERROR(VLOOKUP(Table14678[[#This Row],[Barnch ID]],'[1]Overall Branch Level&gt;20k'!$A$2:$C$986,3,),0)</f>
        <v>0.15049999999999999</v>
      </c>
      <c r="F619" s="201">
        <f>IFERROR(VLOOKUP(Table14678[[#This Row],[Barnch ID]],[2]Balance_split!$A$2:$B$889,2,),0)</f>
        <v>0.30335303959514998</v>
      </c>
    </row>
    <row r="620" spans="1:6" x14ac:dyDescent="0.35">
      <c r="A620" s="11">
        <v>656</v>
      </c>
      <c r="B620" s="5" t="s">
        <v>181</v>
      </c>
      <c r="C620" s="5" t="s">
        <v>356</v>
      </c>
      <c r="D620" s="189" t="s">
        <v>954</v>
      </c>
      <c r="E620" s="229">
        <f>IFERROR(VLOOKUP(Table14678[[#This Row],[Barnch ID]],'[1]Overall Branch Level&gt;20k'!$A$2:$C$986,3,),0)</f>
        <v>1.1675</v>
      </c>
      <c r="F620" s="201">
        <f>IFERROR(VLOOKUP(Table14678[[#This Row],[Barnch ID]],[2]Balance_split!$A$2:$B$889,2,),0)</f>
        <v>0.74103586653824904</v>
      </c>
    </row>
    <row r="621" spans="1:6" x14ac:dyDescent="0.35">
      <c r="A621" s="11">
        <v>657</v>
      </c>
      <c r="B621" s="5" t="s">
        <v>314</v>
      </c>
      <c r="C621" s="5" t="s">
        <v>356</v>
      </c>
      <c r="D621" s="189" t="s">
        <v>955</v>
      </c>
      <c r="E621" s="229">
        <f>IFERROR(VLOOKUP(Table14678[[#This Row],[Barnch ID]],'[1]Overall Branch Level&gt;20k'!$A$2:$C$986,3,),0)</f>
        <v>0.42520000000000002</v>
      </c>
      <c r="F621" s="201">
        <f>IFERROR(VLOOKUP(Table14678[[#This Row],[Barnch ID]],[2]Balance_split!$A$2:$B$889,2,),0)</f>
        <v>0.23192370084444999</v>
      </c>
    </row>
    <row r="622" spans="1:6" x14ac:dyDescent="0.35">
      <c r="A622" s="11">
        <v>658</v>
      </c>
      <c r="B622" s="5" t="s">
        <v>311</v>
      </c>
      <c r="C622" s="5" t="s">
        <v>340</v>
      </c>
      <c r="D622" s="189" t="s">
        <v>956</v>
      </c>
      <c r="E622" s="229">
        <f>IFERROR(VLOOKUP(Table14678[[#This Row],[Barnch ID]],'[1]Overall Branch Level&gt;20k'!$A$2:$C$986,3,),0)</f>
        <v>0.41570000000000001</v>
      </c>
      <c r="F622" s="201">
        <f>IFERROR(VLOOKUP(Table14678[[#This Row],[Barnch ID]],[2]Balance_split!$A$2:$B$889,2,),0)</f>
        <v>0.96794705663244995</v>
      </c>
    </row>
    <row r="623" spans="1:6" x14ac:dyDescent="0.35">
      <c r="A623" s="11">
        <v>659</v>
      </c>
      <c r="B623" s="5" t="s">
        <v>315</v>
      </c>
      <c r="C623" s="5" t="s">
        <v>340</v>
      </c>
      <c r="D623" s="189" t="s">
        <v>957</v>
      </c>
      <c r="E623" s="229">
        <f>IFERROR(VLOOKUP(Table14678[[#This Row],[Barnch ID]],'[1]Overall Branch Level&gt;20k'!$A$2:$C$986,3,),0)</f>
        <v>0.33360000000000001</v>
      </c>
      <c r="F623" s="201">
        <f>IFERROR(VLOOKUP(Table14678[[#This Row],[Barnch ID]],[2]Balance_split!$A$2:$B$889,2,),0)</f>
        <v>0.38484781965254999</v>
      </c>
    </row>
    <row r="624" spans="1:6" x14ac:dyDescent="0.35">
      <c r="A624" s="11">
        <v>660</v>
      </c>
      <c r="B624" s="5" t="s">
        <v>315</v>
      </c>
      <c r="C624" s="5" t="s">
        <v>340</v>
      </c>
      <c r="D624" s="189" t="s">
        <v>958</v>
      </c>
      <c r="E624" s="229">
        <f>IFERROR(VLOOKUP(Table14678[[#This Row],[Barnch ID]],'[1]Overall Branch Level&gt;20k'!$A$2:$C$986,3,),0)</f>
        <v>0.3619</v>
      </c>
      <c r="F624" s="201">
        <f>IFERROR(VLOOKUP(Table14678[[#This Row],[Barnch ID]],[2]Balance_split!$A$2:$B$889,2,),0)</f>
        <v>0.58927150464339995</v>
      </c>
    </row>
    <row r="625" spans="1:6" x14ac:dyDescent="0.35">
      <c r="A625" s="11">
        <v>661</v>
      </c>
      <c r="B625" s="5" t="s">
        <v>315</v>
      </c>
      <c r="C625" s="5" t="s">
        <v>356</v>
      </c>
      <c r="D625" s="189" t="s">
        <v>959</v>
      </c>
      <c r="E625" s="229">
        <f>IFERROR(VLOOKUP(Table14678[[#This Row],[Barnch ID]],'[1]Overall Branch Level&gt;20k'!$A$2:$C$986,3,),0)</f>
        <v>0.50060000000000004</v>
      </c>
      <c r="F625" s="201">
        <f>IFERROR(VLOOKUP(Table14678[[#This Row],[Barnch ID]],[2]Balance_split!$A$2:$B$889,2,),0)</f>
        <v>0.56961573692015</v>
      </c>
    </row>
    <row r="626" spans="1:6" x14ac:dyDescent="0.35">
      <c r="A626" s="11">
        <v>662</v>
      </c>
      <c r="B626" s="5" t="s">
        <v>315</v>
      </c>
      <c r="C626" s="5" t="s">
        <v>356</v>
      </c>
      <c r="D626" s="189" t="s">
        <v>960</v>
      </c>
      <c r="E626" s="229">
        <f>IFERROR(VLOOKUP(Table14678[[#This Row],[Barnch ID]],'[1]Overall Branch Level&gt;20k'!$A$2:$C$986,3,),0)</f>
        <v>0.31309999999999999</v>
      </c>
      <c r="F626" s="201">
        <f>IFERROR(VLOOKUP(Table14678[[#This Row],[Barnch ID]],[2]Balance_split!$A$2:$B$889,2,),0)</f>
        <v>0.31604759812794903</v>
      </c>
    </row>
    <row r="627" spans="1:6" x14ac:dyDescent="0.35">
      <c r="A627" s="11">
        <v>663</v>
      </c>
      <c r="B627" s="5" t="s">
        <v>315</v>
      </c>
      <c r="C627" s="5" t="s">
        <v>356</v>
      </c>
      <c r="D627" s="189" t="s">
        <v>961</v>
      </c>
      <c r="E627" s="229">
        <f>IFERROR(VLOOKUP(Table14678[[#This Row],[Barnch ID]],'[1]Overall Branch Level&gt;20k'!$A$2:$C$986,3,),0)</f>
        <v>0.42649999999999999</v>
      </c>
      <c r="F627" s="201">
        <f>IFERROR(VLOOKUP(Table14678[[#This Row],[Barnch ID]],[2]Balance_split!$A$2:$B$889,2,),0)</f>
        <v>9.4937753537349998E-2</v>
      </c>
    </row>
    <row r="628" spans="1:6" x14ac:dyDescent="0.35">
      <c r="A628" s="11">
        <v>664</v>
      </c>
      <c r="B628" s="5" t="s">
        <v>314</v>
      </c>
      <c r="C628" s="5" t="s">
        <v>340</v>
      </c>
      <c r="D628" s="189" t="s">
        <v>962</v>
      </c>
      <c r="E628" s="229">
        <f>IFERROR(VLOOKUP(Table14678[[#This Row],[Barnch ID]],'[1]Overall Branch Level&gt;20k'!$A$2:$C$986,3,),0)</f>
        <v>0.40570000000000001</v>
      </c>
      <c r="F628" s="201">
        <f>IFERROR(VLOOKUP(Table14678[[#This Row],[Barnch ID]],[2]Balance_split!$A$2:$B$889,2,),0)</f>
        <v>0.67285740529685001</v>
      </c>
    </row>
    <row r="629" spans="1:6" x14ac:dyDescent="0.35">
      <c r="A629" s="11">
        <v>665</v>
      </c>
      <c r="B629" s="5" t="s">
        <v>313</v>
      </c>
      <c r="C629" s="5" t="s">
        <v>356</v>
      </c>
      <c r="D629" s="189" t="s">
        <v>963</v>
      </c>
      <c r="E629" s="229">
        <f>IFERROR(VLOOKUP(Table14678[[#This Row],[Barnch ID]],'[1]Overall Branch Level&gt;20k'!$A$2:$C$986,3,),0)</f>
        <v>0.12470000000000001</v>
      </c>
      <c r="F629" s="201">
        <f>IFERROR(VLOOKUP(Table14678[[#This Row],[Barnch ID]],[2]Balance_split!$A$2:$B$889,2,),0)</f>
        <v>0.18570898422165</v>
      </c>
    </row>
    <row r="630" spans="1:6" x14ac:dyDescent="0.35">
      <c r="A630" s="11">
        <v>666</v>
      </c>
      <c r="B630" s="5" t="s">
        <v>312</v>
      </c>
      <c r="C630" s="5" t="s">
        <v>340</v>
      </c>
      <c r="D630" s="189" t="s">
        <v>964</v>
      </c>
      <c r="E630" s="229">
        <f>IFERROR(VLOOKUP(Table14678[[#This Row],[Barnch ID]],'[1]Overall Branch Level&gt;20k'!$A$2:$C$986,3,),0)</f>
        <v>0.67059999999999997</v>
      </c>
      <c r="F630" s="201">
        <f>IFERROR(VLOOKUP(Table14678[[#This Row],[Barnch ID]],[2]Balance_split!$A$2:$B$889,2,),0)</f>
        <v>0.1824942689779</v>
      </c>
    </row>
    <row r="631" spans="1:6" x14ac:dyDescent="0.35">
      <c r="A631" s="11">
        <v>667</v>
      </c>
      <c r="B631" s="5" t="s">
        <v>313</v>
      </c>
      <c r="C631" s="5" t="s">
        <v>356</v>
      </c>
      <c r="D631" s="189" t="s">
        <v>965</v>
      </c>
      <c r="E631" s="229">
        <f>IFERROR(VLOOKUP(Table14678[[#This Row],[Barnch ID]],'[1]Overall Branch Level&gt;20k'!$A$2:$C$986,3,),0)</f>
        <v>0.20630000000000001</v>
      </c>
      <c r="F631" s="201">
        <f>IFERROR(VLOOKUP(Table14678[[#This Row],[Barnch ID]],[2]Balance_split!$A$2:$B$889,2,),0)</f>
        <v>0.30167161797545</v>
      </c>
    </row>
    <row r="632" spans="1:6" x14ac:dyDescent="0.35">
      <c r="A632" s="11">
        <v>668</v>
      </c>
      <c r="B632" s="5" t="s">
        <v>313</v>
      </c>
      <c r="C632" s="5" t="s">
        <v>356</v>
      </c>
      <c r="D632" s="189" t="s">
        <v>966</v>
      </c>
      <c r="E632" s="229">
        <f>IFERROR(VLOOKUP(Table14678[[#This Row],[Barnch ID]],'[1]Overall Branch Level&gt;20k'!$A$2:$C$986,3,),0)</f>
        <v>0.14230000000000001</v>
      </c>
      <c r="F632" s="201">
        <f>IFERROR(VLOOKUP(Table14678[[#This Row],[Barnch ID]],[2]Balance_split!$A$2:$B$889,2,),0)</f>
        <v>5.9203142718399999E-2</v>
      </c>
    </row>
    <row r="633" spans="1:6" x14ac:dyDescent="0.35">
      <c r="A633" s="11">
        <v>669</v>
      </c>
      <c r="B633" s="5" t="s">
        <v>315</v>
      </c>
      <c r="C633" s="5" t="s">
        <v>340</v>
      </c>
      <c r="D633" s="189" t="s">
        <v>967</v>
      </c>
      <c r="E633" s="229">
        <f>IFERROR(VLOOKUP(Table14678[[#This Row],[Barnch ID]],'[1]Overall Branch Level&gt;20k'!$A$2:$C$986,3,),0)</f>
        <v>3.7199999999999997E-2</v>
      </c>
      <c r="F633" s="201">
        <f>IFERROR(VLOOKUP(Table14678[[#This Row],[Barnch ID]],[2]Balance_split!$A$2:$B$889,2,),0)</f>
        <v>0.13484543735669999</v>
      </c>
    </row>
    <row r="634" spans="1:6" x14ac:dyDescent="0.35">
      <c r="A634" s="11">
        <v>670</v>
      </c>
      <c r="B634" s="5" t="s">
        <v>213</v>
      </c>
      <c r="C634" s="5" t="s">
        <v>175</v>
      </c>
      <c r="D634" s="189" t="s">
        <v>968</v>
      </c>
      <c r="E634" s="229">
        <f>IFERROR(VLOOKUP(Table14678[[#This Row],[Barnch ID]],'[1]Overall Branch Level&gt;20k'!$A$2:$C$986,3,),0)</f>
        <v>3.95E-2</v>
      </c>
      <c r="F634" s="201">
        <f>IFERROR(VLOOKUP(Table14678[[#This Row],[Barnch ID]],[2]Balance_split!$A$2:$B$889,2,),0)</f>
        <v>8.8570116945399999E-2</v>
      </c>
    </row>
    <row r="635" spans="1:6" x14ac:dyDescent="0.35">
      <c r="A635" s="11">
        <v>671</v>
      </c>
      <c r="B635" s="5" t="s">
        <v>314</v>
      </c>
      <c r="C635" s="5" t="s">
        <v>175</v>
      </c>
      <c r="D635" s="189" t="s">
        <v>969</v>
      </c>
      <c r="E635" s="229">
        <f>IFERROR(VLOOKUP(Table14678[[#This Row],[Barnch ID]],'[1]Overall Branch Level&gt;20k'!$A$2:$C$986,3,),0)</f>
        <v>0.65869999999999995</v>
      </c>
      <c r="F635" s="201">
        <f>IFERROR(VLOOKUP(Table14678[[#This Row],[Barnch ID]],[2]Balance_split!$A$2:$B$889,2,),0)</f>
        <v>0.19538689207500001</v>
      </c>
    </row>
    <row r="636" spans="1:6" x14ac:dyDescent="0.35">
      <c r="A636" s="11">
        <v>672</v>
      </c>
      <c r="B636" s="5" t="s">
        <v>188</v>
      </c>
      <c r="C636" s="5" t="s">
        <v>343</v>
      </c>
      <c r="D636" s="189" t="s">
        <v>970</v>
      </c>
      <c r="E636" s="229">
        <f>IFERROR(VLOOKUP(Table14678[[#This Row],[Barnch ID]],'[1]Overall Branch Level&gt;20k'!$A$2:$C$986,3,),0)</f>
        <v>2.5999999999999999E-3</v>
      </c>
      <c r="F636" s="201">
        <f>IFERROR(VLOOKUP(Table14678[[#This Row],[Barnch ID]],[2]Balance_split!$A$2:$B$889,2,),0)</f>
        <v>2.7872994207500001E-2</v>
      </c>
    </row>
    <row r="637" spans="1:6" x14ac:dyDescent="0.35">
      <c r="A637" s="11">
        <v>673</v>
      </c>
      <c r="B637" s="5" t="s">
        <v>184</v>
      </c>
      <c r="C637" s="5" t="s">
        <v>356</v>
      </c>
      <c r="D637" s="189" t="s">
        <v>971</v>
      </c>
      <c r="E637" s="229">
        <f>IFERROR(VLOOKUP(Table14678[[#This Row],[Barnch ID]],'[1]Overall Branch Level&gt;20k'!$A$2:$C$986,3,),0)</f>
        <v>0.41760000000000003</v>
      </c>
      <c r="F637" s="201">
        <f>IFERROR(VLOOKUP(Table14678[[#This Row],[Barnch ID]],[2]Balance_split!$A$2:$B$889,2,),0)</f>
        <v>6.1455608649600001E-2</v>
      </c>
    </row>
    <row r="638" spans="1:6" x14ac:dyDescent="0.35">
      <c r="A638" s="11">
        <v>674</v>
      </c>
      <c r="B638" s="5" t="s">
        <v>314</v>
      </c>
      <c r="C638" s="5" t="s">
        <v>356</v>
      </c>
      <c r="D638" s="189" t="s">
        <v>972</v>
      </c>
      <c r="E638" s="229">
        <f>IFERROR(VLOOKUP(Table14678[[#This Row],[Barnch ID]],'[1]Overall Branch Level&gt;20k'!$A$2:$C$986,3,),0)</f>
        <v>0.49009999999999998</v>
      </c>
      <c r="F638" s="201">
        <f>IFERROR(VLOOKUP(Table14678[[#This Row],[Barnch ID]],[2]Balance_split!$A$2:$B$889,2,),0)</f>
        <v>7.8037947766749993E-2</v>
      </c>
    </row>
    <row r="639" spans="1:6" x14ac:dyDescent="0.35">
      <c r="A639" s="11">
        <v>675</v>
      </c>
      <c r="B639" s="5" t="s">
        <v>222</v>
      </c>
      <c r="C639" s="5" t="s">
        <v>175</v>
      </c>
      <c r="D639" s="189" t="s">
        <v>973</v>
      </c>
      <c r="E639" s="229">
        <f>IFERROR(VLOOKUP(Table14678[[#This Row],[Barnch ID]],'[1]Overall Branch Level&gt;20k'!$A$2:$C$986,3,),0)</f>
        <v>0.13669999999999999</v>
      </c>
      <c r="F639" s="201">
        <f>IFERROR(VLOOKUP(Table14678[[#This Row],[Barnch ID]],[2]Balance_split!$A$2:$B$889,2,),0)</f>
        <v>6.1651789733099899E-2</v>
      </c>
    </row>
    <row r="640" spans="1:6" x14ac:dyDescent="0.35">
      <c r="A640" s="11">
        <v>676</v>
      </c>
      <c r="B640" s="5" t="s">
        <v>312</v>
      </c>
      <c r="C640" s="5" t="s">
        <v>343</v>
      </c>
      <c r="D640" s="189" t="s">
        <v>974</v>
      </c>
      <c r="E640" s="229">
        <f>IFERROR(VLOOKUP(Table14678[[#This Row],[Barnch ID]],'[1]Overall Branch Level&gt;20k'!$A$2:$C$986,3,),0)</f>
        <v>0.15290000000000001</v>
      </c>
      <c r="F640" s="201">
        <f>IFERROR(VLOOKUP(Table14678[[#This Row],[Barnch ID]],[2]Balance_split!$A$2:$B$889,2,),0)</f>
        <v>0.23165604548235</v>
      </c>
    </row>
    <row r="641" spans="1:6" x14ac:dyDescent="0.35">
      <c r="A641" s="11">
        <v>677</v>
      </c>
      <c r="B641" s="5" t="s">
        <v>312</v>
      </c>
      <c r="C641" s="5" t="s">
        <v>175</v>
      </c>
      <c r="D641" s="189" t="s">
        <v>975</v>
      </c>
      <c r="E641" s="229">
        <f>IFERROR(VLOOKUP(Table14678[[#This Row],[Barnch ID]],'[1]Overall Branch Level&gt;20k'!$A$2:$C$986,3,),0)</f>
        <v>0.1971</v>
      </c>
      <c r="F641" s="201">
        <f>IFERROR(VLOOKUP(Table14678[[#This Row],[Barnch ID]],[2]Balance_split!$A$2:$B$889,2,),0)</f>
        <v>0.112203752431</v>
      </c>
    </row>
    <row r="642" spans="1:6" x14ac:dyDescent="0.35">
      <c r="A642" s="11">
        <v>678</v>
      </c>
      <c r="B642" s="5" t="s">
        <v>179</v>
      </c>
      <c r="C642" s="5" t="s">
        <v>356</v>
      </c>
      <c r="D642" s="189" t="s">
        <v>976</v>
      </c>
      <c r="E642" s="229">
        <f>IFERROR(VLOOKUP(Table14678[[#This Row],[Barnch ID]],'[1]Overall Branch Level&gt;20k'!$A$2:$C$986,3,),0)</f>
        <v>0.52229999999999999</v>
      </c>
      <c r="F642" s="201">
        <f>IFERROR(VLOOKUP(Table14678[[#This Row],[Barnch ID]],[2]Balance_split!$A$2:$B$889,2,),0)</f>
        <v>8.5746674133200002E-2</v>
      </c>
    </row>
    <row r="643" spans="1:6" x14ac:dyDescent="0.35">
      <c r="A643" s="11">
        <v>679</v>
      </c>
      <c r="B643" s="5" t="s">
        <v>314</v>
      </c>
      <c r="C643" s="5" t="s">
        <v>340</v>
      </c>
      <c r="D643" s="189" t="s">
        <v>977</v>
      </c>
      <c r="E643" s="229">
        <f>IFERROR(VLOOKUP(Table14678[[#This Row],[Barnch ID]],'[1]Overall Branch Level&gt;20k'!$A$2:$C$986,3,),0)</f>
        <v>7.0900000000000005E-2</v>
      </c>
      <c r="F643" s="201">
        <f>IFERROR(VLOOKUP(Table14678[[#This Row],[Barnch ID]],[2]Balance_split!$A$2:$B$889,2,),0)</f>
        <v>3.490694877475E-2</v>
      </c>
    </row>
    <row r="644" spans="1:6" x14ac:dyDescent="0.35">
      <c r="A644" s="11">
        <v>680</v>
      </c>
      <c r="B644" s="5" t="s">
        <v>314</v>
      </c>
      <c r="C644" s="5" t="s">
        <v>340</v>
      </c>
      <c r="D644" s="189" t="s">
        <v>978</v>
      </c>
      <c r="E644" s="229">
        <f>IFERROR(VLOOKUP(Table14678[[#This Row],[Barnch ID]],'[1]Overall Branch Level&gt;20k'!$A$2:$C$986,3,),0)</f>
        <v>0.13639999999999999</v>
      </c>
      <c r="F644" s="201">
        <f>IFERROR(VLOOKUP(Table14678[[#This Row],[Barnch ID]],[2]Balance_split!$A$2:$B$889,2,),0)</f>
        <v>4.1530985016450001E-2</v>
      </c>
    </row>
    <row r="645" spans="1:6" x14ac:dyDescent="0.35">
      <c r="A645" s="11">
        <v>681</v>
      </c>
      <c r="B645" s="5" t="s">
        <v>314</v>
      </c>
      <c r="C645" s="5" t="s">
        <v>175</v>
      </c>
      <c r="D645" s="189" t="s">
        <v>979</v>
      </c>
      <c r="E645" s="229">
        <f>IFERROR(VLOOKUP(Table14678[[#This Row],[Barnch ID]],'[1]Overall Branch Level&gt;20k'!$A$2:$C$986,3,),0)</f>
        <v>8.5300000000000001E-2</v>
      </c>
      <c r="F645" s="201">
        <f>IFERROR(VLOOKUP(Table14678[[#This Row],[Barnch ID]],[2]Balance_split!$A$2:$B$889,2,),0)</f>
        <v>8.8987151541299894E-2</v>
      </c>
    </row>
    <row r="646" spans="1:6" x14ac:dyDescent="0.35">
      <c r="A646" s="11">
        <v>682</v>
      </c>
      <c r="B646" s="5" t="s">
        <v>312</v>
      </c>
      <c r="C646" s="5" t="s">
        <v>343</v>
      </c>
      <c r="D646" s="189" t="s">
        <v>980</v>
      </c>
      <c r="E646" s="229">
        <f>IFERROR(VLOOKUP(Table14678[[#This Row],[Barnch ID]],'[1]Overall Branch Level&gt;20k'!$A$2:$C$986,3,),0)</f>
        <v>0.19989999999999999</v>
      </c>
      <c r="F646" s="201">
        <f>IFERROR(VLOOKUP(Table14678[[#This Row],[Barnch ID]],[2]Balance_split!$A$2:$B$889,2,),0)</f>
        <v>7.5134050523200005E-2</v>
      </c>
    </row>
    <row r="647" spans="1:6" x14ac:dyDescent="0.35">
      <c r="A647" s="11">
        <v>683</v>
      </c>
      <c r="B647" s="5" t="s">
        <v>184</v>
      </c>
      <c r="C647" s="5" t="s">
        <v>356</v>
      </c>
      <c r="D647" s="189" t="s">
        <v>981</v>
      </c>
      <c r="E647" s="229">
        <f>IFERROR(VLOOKUP(Table14678[[#This Row],[Barnch ID]],'[1]Overall Branch Level&gt;20k'!$A$2:$C$986,3,),0)</f>
        <v>3.3999999999999998E-3</v>
      </c>
      <c r="F647" s="201">
        <f>IFERROR(VLOOKUP(Table14678[[#This Row],[Barnch ID]],[2]Balance_split!$A$2:$B$889,2,),0)</f>
        <v>5.0899369245749997E-2</v>
      </c>
    </row>
    <row r="648" spans="1:6" x14ac:dyDescent="0.35">
      <c r="A648" s="11">
        <v>684</v>
      </c>
      <c r="B648" s="5" t="s">
        <v>311</v>
      </c>
      <c r="C648" s="5" t="s">
        <v>356</v>
      </c>
      <c r="D648" s="189" t="s">
        <v>982</v>
      </c>
      <c r="E648" s="229">
        <f>IFERROR(VLOOKUP(Table14678[[#This Row],[Barnch ID]],'[1]Overall Branch Level&gt;20k'!$A$2:$C$986,3,),0)</f>
        <v>2.2200000000000001E-2</v>
      </c>
      <c r="F648" s="201">
        <f>IFERROR(VLOOKUP(Table14678[[#This Row],[Barnch ID]],[2]Balance_split!$A$2:$B$889,2,),0)</f>
        <v>3.655233334125E-2</v>
      </c>
    </row>
    <row r="649" spans="1:6" x14ac:dyDescent="0.35">
      <c r="A649" s="11">
        <v>685</v>
      </c>
      <c r="B649" s="5" t="s">
        <v>179</v>
      </c>
      <c r="C649" s="5" t="s">
        <v>343</v>
      </c>
      <c r="D649" s="189" t="s">
        <v>983</v>
      </c>
      <c r="E649" s="229">
        <f>IFERROR(VLOOKUP(Table14678[[#This Row],[Barnch ID]],'[1]Overall Branch Level&gt;20k'!$A$2:$C$986,3,),0)</f>
        <v>2.5000000000000001E-3</v>
      </c>
      <c r="F649" s="201">
        <f>IFERROR(VLOOKUP(Table14678[[#This Row],[Barnch ID]],[2]Balance_split!$A$2:$B$889,2,),0)</f>
        <v>9.9501042332500005E-3</v>
      </c>
    </row>
    <row r="650" spans="1:6" x14ac:dyDescent="0.35">
      <c r="A650" s="11">
        <v>686</v>
      </c>
      <c r="B650" s="5" t="s">
        <v>174</v>
      </c>
      <c r="C650" s="5" t="s">
        <v>343</v>
      </c>
      <c r="D650" s="189" t="s">
        <v>984</v>
      </c>
      <c r="E650" s="229">
        <f>IFERROR(VLOOKUP(Table14678[[#This Row],[Barnch ID]],'[1]Overall Branch Level&gt;20k'!$A$2:$C$986,3,),0)</f>
        <v>4.2799999999999998E-2</v>
      </c>
      <c r="F650" s="201">
        <f>IFERROR(VLOOKUP(Table14678[[#This Row],[Barnch ID]],[2]Balance_split!$A$2:$B$889,2,),0)</f>
        <v>4.4787897642749999E-2</v>
      </c>
    </row>
    <row r="651" spans="1:6" x14ac:dyDescent="0.35">
      <c r="A651" s="11">
        <v>687</v>
      </c>
      <c r="B651" s="5" t="s">
        <v>314</v>
      </c>
      <c r="C651" s="5" t="s">
        <v>175</v>
      </c>
      <c r="D651" s="189" t="s">
        <v>985</v>
      </c>
      <c r="E651" s="229">
        <f>IFERROR(VLOOKUP(Table14678[[#This Row],[Barnch ID]],'[1]Overall Branch Level&gt;20k'!$A$2:$C$986,3,),0)</f>
        <v>5.0099999999999999E-2</v>
      </c>
      <c r="F651" s="201">
        <f>IFERROR(VLOOKUP(Table14678[[#This Row],[Barnch ID]],[2]Balance_split!$A$2:$B$889,2,),0)</f>
        <v>3.7003913858400003E-2</v>
      </c>
    </row>
    <row r="652" spans="1:6" x14ac:dyDescent="0.35">
      <c r="A652" s="11">
        <v>688</v>
      </c>
      <c r="B652" s="5" t="s">
        <v>179</v>
      </c>
      <c r="C652" s="5" t="s">
        <v>343</v>
      </c>
      <c r="D652" s="189" t="s">
        <v>986</v>
      </c>
      <c r="E652" s="229">
        <f>IFERROR(VLOOKUP(Table14678[[#This Row],[Barnch ID]],'[1]Overall Branch Level&gt;20k'!$A$2:$C$986,3,),0)</f>
        <v>2E-3</v>
      </c>
      <c r="F652" s="201">
        <f>IFERROR(VLOOKUP(Table14678[[#This Row],[Barnch ID]],[2]Balance_split!$A$2:$B$889,2,),0)</f>
        <v>3.30726099999999E-4</v>
      </c>
    </row>
    <row r="653" spans="1:6" x14ac:dyDescent="0.35">
      <c r="A653" s="11">
        <v>689</v>
      </c>
      <c r="B653" s="5" t="s">
        <v>174</v>
      </c>
      <c r="C653" s="5" t="s">
        <v>343</v>
      </c>
      <c r="D653" s="189" t="s">
        <v>987</v>
      </c>
      <c r="E653" s="229">
        <f>IFERROR(VLOOKUP(Table14678[[#This Row],[Barnch ID]],'[1]Overall Branch Level&gt;20k'!$A$2:$C$986,3,),0)</f>
        <v>4.65E-2</v>
      </c>
      <c r="F653" s="201">
        <f>IFERROR(VLOOKUP(Table14678[[#This Row],[Barnch ID]],[2]Balance_split!$A$2:$B$889,2,),0)</f>
        <v>3.5638371708450002E-2</v>
      </c>
    </row>
    <row r="654" spans="1:6" x14ac:dyDescent="0.35">
      <c r="A654" s="11">
        <v>690</v>
      </c>
      <c r="B654" s="5" t="s">
        <v>316</v>
      </c>
      <c r="C654" s="5" t="s">
        <v>340</v>
      </c>
      <c r="D654" s="189" t="s">
        <v>988</v>
      </c>
      <c r="E654" s="229">
        <f>IFERROR(VLOOKUP(Table14678[[#This Row],[Barnch ID]],'[1]Overall Branch Level&gt;20k'!$A$2:$C$986,3,),0)</f>
        <v>2.58E-2</v>
      </c>
      <c r="F654" s="201">
        <f>IFERROR(VLOOKUP(Table14678[[#This Row],[Barnch ID]],[2]Balance_split!$A$2:$B$889,2,),0)</f>
        <v>2.7674138450399999E-2</v>
      </c>
    </row>
    <row r="655" spans="1:6" x14ac:dyDescent="0.35">
      <c r="A655" s="11">
        <v>691</v>
      </c>
      <c r="B655" s="5" t="s">
        <v>314</v>
      </c>
      <c r="C655" s="5" t="s">
        <v>175</v>
      </c>
      <c r="D655" s="189" t="s">
        <v>989</v>
      </c>
      <c r="E655" s="229">
        <f>IFERROR(VLOOKUP(Table14678[[#This Row],[Barnch ID]],'[1]Overall Branch Level&gt;20k'!$A$2:$C$986,3,),0)</f>
        <v>0.21940000000000001</v>
      </c>
      <c r="F655" s="201">
        <f>IFERROR(VLOOKUP(Table14678[[#This Row],[Barnch ID]],[2]Balance_split!$A$2:$B$889,2,),0)</f>
        <v>3.0963384874950001E-2</v>
      </c>
    </row>
    <row r="656" spans="1:6" x14ac:dyDescent="0.35">
      <c r="A656" s="11">
        <v>692</v>
      </c>
      <c r="B656" s="5" t="s">
        <v>174</v>
      </c>
      <c r="C656" s="5" t="s">
        <v>343</v>
      </c>
      <c r="D656" s="189" t="s">
        <v>990</v>
      </c>
      <c r="E656" s="229">
        <f>IFERROR(VLOOKUP(Table14678[[#This Row],[Barnch ID]],'[1]Overall Branch Level&gt;20k'!$A$2:$C$986,3,),0)</f>
        <v>6.7000000000000004E-2</v>
      </c>
      <c r="F656" s="201">
        <f>IFERROR(VLOOKUP(Table14678[[#This Row],[Barnch ID]],[2]Balance_split!$A$2:$B$889,2,),0)</f>
        <v>4.7387394371899899E-2</v>
      </c>
    </row>
    <row r="657" spans="1:6" x14ac:dyDescent="0.35">
      <c r="A657" s="11">
        <v>693</v>
      </c>
      <c r="B657" s="5" t="s">
        <v>314</v>
      </c>
      <c r="C657" s="5" t="s">
        <v>340</v>
      </c>
      <c r="D657" s="189" t="s">
        <v>991</v>
      </c>
      <c r="E657" s="229">
        <f>IFERROR(VLOOKUP(Table14678[[#This Row],[Barnch ID]],'[1]Overall Branch Level&gt;20k'!$A$2:$C$986,3,),0)</f>
        <v>0.4526</v>
      </c>
      <c r="F657" s="201">
        <f>IFERROR(VLOOKUP(Table14678[[#This Row],[Barnch ID]],[2]Balance_split!$A$2:$B$889,2,),0)</f>
        <v>4.1448618314750003E-2</v>
      </c>
    </row>
    <row r="658" spans="1:6" x14ac:dyDescent="0.35">
      <c r="A658" s="11">
        <v>694</v>
      </c>
      <c r="B658" s="5" t="s">
        <v>179</v>
      </c>
      <c r="C658" s="5" t="s">
        <v>175</v>
      </c>
      <c r="D658" s="189" t="s">
        <v>992</v>
      </c>
      <c r="E658" s="229">
        <f>IFERROR(VLOOKUP(Table14678[[#This Row],[Barnch ID]],'[1]Overall Branch Level&gt;20k'!$A$2:$C$986,3,),0)</f>
        <v>0.13600000000000001</v>
      </c>
      <c r="F658" s="201">
        <f>IFERROR(VLOOKUP(Table14678[[#This Row],[Barnch ID]],[2]Balance_split!$A$2:$B$889,2,),0)</f>
        <v>1.06612154E-2</v>
      </c>
    </row>
    <row r="659" spans="1:6" x14ac:dyDescent="0.35">
      <c r="A659" s="11">
        <v>695</v>
      </c>
      <c r="B659" s="5" t="s">
        <v>222</v>
      </c>
      <c r="C659" s="5" t="s">
        <v>175</v>
      </c>
      <c r="D659" s="189" t="s">
        <v>993</v>
      </c>
      <c r="E659" s="229">
        <f>IFERROR(VLOOKUP(Table14678[[#This Row],[Barnch ID]],'[1]Overall Branch Level&gt;20k'!$A$2:$C$986,3,),0)</f>
        <v>7.1199999999999999E-2</v>
      </c>
      <c r="F659" s="201">
        <f>IFERROR(VLOOKUP(Table14678[[#This Row],[Barnch ID]],[2]Balance_split!$A$2:$B$889,2,),0)</f>
        <v>0.13580981193194999</v>
      </c>
    </row>
    <row r="660" spans="1:6" x14ac:dyDescent="0.35">
      <c r="A660" s="11">
        <v>696</v>
      </c>
      <c r="B660" s="5" t="s">
        <v>311</v>
      </c>
      <c r="C660" s="5" t="s">
        <v>340</v>
      </c>
      <c r="D660" s="189" t="s">
        <v>994</v>
      </c>
      <c r="E660" s="229">
        <f>IFERROR(VLOOKUP(Table14678[[#This Row],[Barnch ID]],'[1]Overall Branch Level&gt;20k'!$A$2:$C$986,3,),0)</f>
        <v>0.1885</v>
      </c>
      <c r="F660" s="201">
        <f>IFERROR(VLOOKUP(Table14678[[#This Row],[Barnch ID]],[2]Balance_split!$A$2:$B$889,2,),0)</f>
        <v>0.11688782477165</v>
      </c>
    </row>
    <row r="661" spans="1:6" x14ac:dyDescent="0.35">
      <c r="A661" s="11">
        <v>697</v>
      </c>
      <c r="B661" s="5" t="s">
        <v>315</v>
      </c>
      <c r="C661" s="5" t="s">
        <v>356</v>
      </c>
      <c r="D661" s="189" t="s">
        <v>995</v>
      </c>
      <c r="E661" s="229">
        <f>IFERROR(VLOOKUP(Table14678[[#This Row],[Barnch ID]],'[1]Overall Branch Level&gt;20k'!$A$2:$C$986,3,),0)</f>
        <v>0.15570000000000001</v>
      </c>
      <c r="F661" s="201">
        <f>IFERROR(VLOOKUP(Table14678[[#This Row],[Barnch ID]],[2]Balance_split!$A$2:$B$889,2,),0)</f>
        <v>0.15062291716335</v>
      </c>
    </row>
    <row r="662" spans="1:6" x14ac:dyDescent="0.35">
      <c r="A662" s="11">
        <v>698</v>
      </c>
      <c r="B662" s="5" t="s">
        <v>188</v>
      </c>
      <c r="C662" s="5" t="s">
        <v>175</v>
      </c>
      <c r="D662" s="189" t="s">
        <v>996</v>
      </c>
      <c r="E662" s="229">
        <f>IFERROR(VLOOKUP(Table14678[[#This Row],[Barnch ID]],'[1]Overall Branch Level&gt;20k'!$A$2:$C$986,3,),0)</f>
        <v>0.1305</v>
      </c>
      <c r="F662" s="201">
        <f>IFERROR(VLOOKUP(Table14678[[#This Row],[Barnch ID]],[2]Balance_split!$A$2:$B$889,2,),0)</f>
        <v>0.42179826766924999</v>
      </c>
    </row>
    <row r="663" spans="1:6" x14ac:dyDescent="0.35">
      <c r="A663" s="11">
        <v>699</v>
      </c>
      <c r="B663" s="5" t="s">
        <v>179</v>
      </c>
      <c r="C663" s="5" t="s">
        <v>175</v>
      </c>
      <c r="D663" s="189" t="s">
        <v>997</v>
      </c>
      <c r="E663" s="229">
        <f>IFERROR(VLOOKUP(Table14678[[#This Row],[Barnch ID]],'[1]Overall Branch Level&gt;20k'!$A$2:$C$986,3,),0)</f>
        <v>0.39800000000000002</v>
      </c>
      <c r="F663" s="201">
        <f>IFERROR(VLOOKUP(Table14678[[#This Row],[Barnch ID]],[2]Balance_split!$A$2:$B$889,2,),0)</f>
        <v>0.15283479987965001</v>
      </c>
    </row>
    <row r="664" spans="1:6" x14ac:dyDescent="0.35">
      <c r="A664" s="11">
        <v>701</v>
      </c>
      <c r="B664" s="5" t="s">
        <v>184</v>
      </c>
      <c r="C664" s="5" t="s">
        <v>175</v>
      </c>
      <c r="D664" s="189" t="s">
        <v>999</v>
      </c>
      <c r="E664" s="229">
        <f>IFERROR(VLOOKUP(Table14678[[#This Row],[Barnch ID]],'[1]Overall Branch Level&gt;20k'!$A$2:$C$986,3,),0)</f>
        <v>0.187</v>
      </c>
      <c r="F664" s="201">
        <f>IFERROR(VLOOKUP(Table14678[[#This Row],[Barnch ID]],[2]Balance_split!$A$2:$B$889,2,),0)</f>
        <v>0.24318109791279999</v>
      </c>
    </row>
    <row r="665" spans="1:6" x14ac:dyDescent="0.35">
      <c r="A665" s="11">
        <v>702</v>
      </c>
      <c r="B665" s="5" t="s">
        <v>190</v>
      </c>
      <c r="C665" s="5" t="s">
        <v>343</v>
      </c>
      <c r="D665" s="189" t="s">
        <v>1000</v>
      </c>
      <c r="E665" s="229">
        <f>IFERROR(VLOOKUP(Table14678[[#This Row],[Barnch ID]],'[1]Overall Branch Level&gt;20k'!$A$2:$C$986,3,),0)</f>
        <v>0.13830000000000001</v>
      </c>
      <c r="F665" s="201">
        <f>IFERROR(VLOOKUP(Table14678[[#This Row],[Barnch ID]],[2]Balance_split!$A$2:$B$889,2,),0)</f>
        <v>0.32346810622295002</v>
      </c>
    </row>
    <row r="666" spans="1:6" x14ac:dyDescent="0.35">
      <c r="A666" s="11">
        <v>703</v>
      </c>
      <c r="B666" s="5" t="s">
        <v>181</v>
      </c>
      <c r="C666" s="5" t="s">
        <v>175</v>
      </c>
      <c r="D666" s="189" t="s">
        <v>208</v>
      </c>
      <c r="E666" s="229">
        <f>IFERROR(VLOOKUP(Table14678[[#This Row],[Barnch ID]],'[1]Overall Branch Level&gt;20k'!$A$2:$C$986,3,),0)</f>
        <v>0.62770000000000004</v>
      </c>
      <c r="F666" s="201">
        <f>IFERROR(VLOOKUP(Table14678[[#This Row],[Barnch ID]],[2]Balance_split!$A$2:$B$889,2,),0)</f>
        <v>0.41972071856460003</v>
      </c>
    </row>
    <row r="667" spans="1:6" x14ac:dyDescent="0.35">
      <c r="A667" s="11">
        <v>704</v>
      </c>
      <c r="B667" s="5" t="s">
        <v>188</v>
      </c>
      <c r="C667" s="5" t="s">
        <v>175</v>
      </c>
      <c r="D667" s="189" t="s">
        <v>199</v>
      </c>
      <c r="E667" s="229">
        <f>IFERROR(VLOOKUP(Table14678[[#This Row],[Barnch ID]],'[1]Overall Branch Level&gt;20k'!$A$2:$C$986,3,),0)</f>
        <v>0.3377</v>
      </c>
      <c r="F667" s="201">
        <f>IFERROR(VLOOKUP(Table14678[[#This Row],[Barnch ID]],[2]Balance_split!$A$2:$B$889,2,),0)</f>
        <v>0.46774508199609999</v>
      </c>
    </row>
    <row r="668" spans="1:6" x14ac:dyDescent="0.35">
      <c r="A668" s="11">
        <v>705</v>
      </c>
      <c r="B668" s="5" t="s">
        <v>188</v>
      </c>
      <c r="C668" s="5" t="s">
        <v>356</v>
      </c>
      <c r="D668" s="189" t="s">
        <v>1001</v>
      </c>
      <c r="E668" s="229">
        <f>IFERROR(VLOOKUP(Table14678[[#This Row],[Barnch ID]],'[1]Overall Branch Level&gt;20k'!$A$2:$C$986,3,),0)</f>
        <v>24.094999999999999</v>
      </c>
      <c r="F668" s="201">
        <f>IFERROR(VLOOKUP(Table14678[[#This Row],[Barnch ID]],[2]Balance_split!$A$2:$B$889,2,),0)</f>
        <v>0.69072596561580002</v>
      </c>
    </row>
    <row r="669" spans="1:6" x14ac:dyDescent="0.35">
      <c r="A669" s="11">
        <v>706</v>
      </c>
      <c r="B669" s="5" t="s">
        <v>174</v>
      </c>
      <c r="C669" s="5" t="s">
        <v>343</v>
      </c>
      <c r="D669" s="189" t="s">
        <v>1002</v>
      </c>
      <c r="E669" s="229">
        <f>IFERROR(VLOOKUP(Table14678[[#This Row],[Barnch ID]],'[1]Overall Branch Level&gt;20k'!$A$2:$C$986,3,),0)</f>
        <v>0.79749999999999999</v>
      </c>
      <c r="F669" s="201">
        <f>IFERROR(VLOOKUP(Table14678[[#This Row],[Barnch ID]],[2]Balance_split!$A$2:$B$889,2,),0)</f>
        <v>0.47368918927440001</v>
      </c>
    </row>
    <row r="670" spans="1:6" x14ac:dyDescent="0.35">
      <c r="A670" s="11">
        <v>707</v>
      </c>
      <c r="B670" s="5" t="s">
        <v>174</v>
      </c>
      <c r="C670" s="5" t="s">
        <v>175</v>
      </c>
      <c r="D670" s="189" t="s">
        <v>1003</v>
      </c>
      <c r="E670" s="229">
        <f>IFERROR(VLOOKUP(Table14678[[#This Row],[Barnch ID]],'[1]Overall Branch Level&gt;20k'!$A$2:$C$986,3,),0)</f>
        <v>1.012</v>
      </c>
      <c r="F670" s="201">
        <f>IFERROR(VLOOKUP(Table14678[[#This Row],[Barnch ID]],[2]Balance_split!$A$2:$B$889,2,),0)</f>
        <v>0.83450579892659904</v>
      </c>
    </row>
    <row r="671" spans="1:6" x14ac:dyDescent="0.35">
      <c r="A671" s="11">
        <v>708</v>
      </c>
      <c r="B671" s="5" t="s">
        <v>188</v>
      </c>
      <c r="C671" s="5" t="s">
        <v>343</v>
      </c>
      <c r="D671" s="189" t="s">
        <v>1004</v>
      </c>
      <c r="E671" s="229">
        <f>IFERROR(VLOOKUP(Table14678[[#This Row],[Barnch ID]],'[1]Overall Branch Level&gt;20k'!$A$2:$C$986,3,),0)</f>
        <v>1.2141</v>
      </c>
      <c r="F671" s="201">
        <f>IFERROR(VLOOKUP(Table14678[[#This Row],[Barnch ID]],[2]Balance_split!$A$2:$B$889,2,),0)</f>
        <v>0.82837922198754999</v>
      </c>
    </row>
    <row r="672" spans="1:6" x14ac:dyDescent="0.35">
      <c r="A672" s="11">
        <v>709</v>
      </c>
      <c r="B672" s="5" t="s">
        <v>190</v>
      </c>
      <c r="C672" s="5" t="s">
        <v>175</v>
      </c>
      <c r="D672" s="189" t="s">
        <v>191</v>
      </c>
      <c r="E672" s="229">
        <f>IFERROR(VLOOKUP(Table14678[[#This Row],[Barnch ID]],'[1]Overall Branch Level&gt;20k'!$A$2:$C$986,3,),0)</f>
        <v>0.25679999999999997</v>
      </c>
      <c r="F672" s="201">
        <f>IFERROR(VLOOKUP(Table14678[[#This Row],[Barnch ID]],[2]Balance_split!$A$2:$B$889,2,),0)</f>
        <v>0.36056137531225002</v>
      </c>
    </row>
    <row r="673" spans="1:6" x14ac:dyDescent="0.35">
      <c r="A673" s="11">
        <v>710</v>
      </c>
      <c r="B673" s="5" t="s">
        <v>190</v>
      </c>
      <c r="C673" s="5" t="s">
        <v>343</v>
      </c>
      <c r="D673" s="189" t="s">
        <v>1005</v>
      </c>
      <c r="E673" s="229">
        <f>IFERROR(VLOOKUP(Table14678[[#This Row],[Barnch ID]],'[1]Overall Branch Level&gt;20k'!$A$2:$C$986,3,),0)</f>
        <v>0.16930000000000001</v>
      </c>
      <c r="F673" s="201">
        <f>IFERROR(VLOOKUP(Table14678[[#This Row],[Barnch ID]],[2]Balance_split!$A$2:$B$889,2,),0)</f>
        <v>0.56588461384239996</v>
      </c>
    </row>
    <row r="674" spans="1:6" x14ac:dyDescent="0.35">
      <c r="A674" s="11">
        <v>711</v>
      </c>
      <c r="B674" s="5" t="s">
        <v>184</v>
      </c>
      <c r="C674" s="5" t="s">
        <v>343</v>
      </c>
      <c r="D674" s="189" t="s">
        <v>1006</v>
      </c>
      <c r="E674" s="229">
        <f>IFERROR(VLOOKUP(Table14678[[#This Row],[Barnch ID]],'[1]Overall Branch Level&gt;20k'!$A$2:$C$986,3,),0)</f>
        <v>0.35730000000000001</v>
      </c>
      <c r="F674" s="201">
        <f>IFERROR(VLOOKUP(Table14678[[#This Row],[Barnch ID]],[2]Balance_split!$A$2:$B$889,2,),0)</f>
        <v>0.34568435028409999</v>
      </c>
    </row>
    <row r="675" spans="1:6" x14ac:dyDescent="0.35">
      <c r="A675" s="11">
        <v>712</v>
      </c>
      <c r="B675" s="5" t="s">
        <v>188</v>
      </c>
      <c r="C675" s="5" t="s">
        <v>175</v>
      </c>
      <c r="D675" s="189" t="s">
        <v>1007</v>
      </c>
      <c r="E675" s="229">
        <f>IFERROR(VLOOKUP(Table14678[[#This Row],[Barnch ID]],'[1]Overall Branch Level&gt;20k'!$A$2:$C$986,3,),0)</f>
        <v>0.87480000000000002</v>
      </c>
      <c r="F675" s="201">
        <f>IFERROR(VLOOKUP(Table14678[[#This Row],[Barnch ID]],[2]Balance_split!$A$2:$B$889,2,),0)</f>
        <v>1.3614427084115901</v>
      </c>
    </row>
    <row r="676" spans="1:6" x14ac:dyDescent="0.35">
      <c r="A676" s="11">
        <v>713</v>
      </c>
      <c r="B676" s="5" t="s">
        <v>222</v>
      </c>
      <c r="C676" s="5" t="s">
        <v>175</v>
      </c>
      <c r="D676" s="189" t="s">
        <v>1008</v>
      </c>
      <c r="E676" s="229">
        <f>IFERROR(VLOOKUP(Table14678[[#This Row],[Barnch ID]],'[1]Overall Branch Level&gt;20k'!$A$2:$C$986,3,),0)</f>
        <v>0.2414</v>
      </c>
      <c r="F676" s="201">
        <f>IFERROR(VLOOKUP(Table14678[[#This Row],[Barnch ID]],[2]Balance_split!$A$2:$B$889,2,),0)</f>
        <v>0.54324948868574996</v>
      </c>
    </row>
    <row r="677" spans="1:6" x14ac:dyDescent="0.35">
      <c r="A677" s="11">
        <v>714</v>
      </c>
      <c r="B677" s="5" t="s">
        <v>179</v>
      </c>
      <c r="C677" s="5" t="s">
        <v>175</v>
      </c>
      <c r="D677" s="189" t="s">
        <v>1009</v>
      </c>
      <c r="E677" s="229">
        <f>IFERROR(VLOOKUP(Table14678[[#This Row],[Barnch ID]],'[1]Overall Branch Level&gt;20k'!$A$2:$C$986,3,),0)</f>
        <v>0.67459999999999998</v>
      </c>
      <c r="F677" s="201">
        <f>IFERROR(VLOOKUP(Table14678[[#This Row],[Barnch ID]],[2]Balance_split!$A$2:$B$889,2,),0)</f>
        <v>0.46622680528159999</v>
      </c>
    </row>
    <row r="678" spans="1:6" x14ac:dyDescent="0.35">
      <c r="A678" s="11">
        <v>715</v>
      </c>
      <c r="B678" s="5" t="s">
        <v>316</v>
      </c>
      <c r="C678" s="5" t="s">
        <v>356</v>
      </c>
      <c r="D678" s="189" t="s">
        <v>1010</v>
      </c>
      <c r="E678" s="229">
        <f>IFERROR(VLOOKUP(Table14678[[#This Row],[Barnch ID]],'[1]Overall Branch Level&gt;20k'!$A$2:$C$986,3,),0)</f>
        <v>0.2064</v>
      </c>
      <c r="F678" s="201">
        <f>IFERROR(VLOOKUP(Table14678[[#This Row],[Barnch ID]],[2]Balance_split!$A$2:$B$889,2,),0)</f>
        <v>0.13243513367779999</v>
      </c>
    </row>
    <row r="679" spans="1:6" x14ac:dyDescent="0.35">
      <c r="A679" s="11">
        <v>716</v>
      </c>
      <c r="B679" s="5" t="s">
        <v>213</v>
      </c>
      <c r="C679" s="5" t="s">
        <v>356</v>
      </c>
      <c r="D679" s="189" t="s">
        <v>1011</v>
      </c>
      <c r="E679" s="229">
        <f>IFERROR(VLOOKUP(Table14678[[#This Row],[Barnch ID]],'[1]Overall Branch Level&gt;20k'!$A$2:$C$986,3,),0)</f>
        <v>0.54600000000000004</v>
      </c>
      <c r="F679" s="201">
        <f>IFERROR(VLOOKUP(Table14678[[#This Row],[Barnch ID]],[2]Balance_split!$A$2:$B$889,2,),0)</f>
        <v>0.36877864525199999</v>
      </c>
    </row>
    <row r="680" spans="1:6" x14ac:dyDescent="0.35">
      <c r="A680" s="11">
        <v>717</v>
      </c>
      <c r="B680" s="5" t="s">
        <v>174</v>
      </c>
      <c r="C680" s="5" t="s">
        <v>343</v>
      </c>
      <c r="D680" s="189" t="s">
        <v>1012</v>
      </c>
      <c r="E680" s="229">
        <f>IFERROR(VLOOKUP(Table14678[[#This Row],[Barnch ID]],'[1]Overall Branch Level&gt;20k'!$A$2:$C$986,3,),0)</f>
        <v>0.66349999999999998</v>
      </c>
      <c r="F680" s="201">
        <f>IFERROR(VLOOKUP(Table14678[[#This Row],[Barnch ID]],[2]Balance_split!$A$2:$B$889,2,),0)</f>
        <v>0.62476145808369998</v>
      </c>
    </row>
    <row r="681" spans="1:6" x14ac:dyDescent="0.35">
      <c r="A681" s="11">
        <v>718</v>
      </c>
      <c r="B681" s="5" t="s">
        <v>181</v>
      </c>
      <c r="C681" s="5" t="s">
        <v>343</v>
      </c>
      <c r="D681" s="189" t="s">
        <v>1013</v>
      </c>
      <c r="E681" s="229">
        <f>IFERROR(VLOOKUP(Table14678[[#This Row],[Barnch ID]],'[1]Overall Branch Level&gt;20k'!$A$2:$C$986,3,),0)</f>
        <v>0.4022</v>
      </c>
      <c r="F681" s="201">
        <f>IFERROR(VLOOKUP(Table14678[[#This Row],[Barnch ID]],[2]Balance_split!$A$2:$B$889,2,),0)</f>
        <v>2.0629237768536002</v>
      </c>
    </row>
    <row r="682" spans="1:6" x14ac:dyDescent="0.35">
      <c r="A682" s="11">
        <v>719</v>
      </c>
      <c r="B682" s="5" t="s">
        <v>188</v>
      </c>
      <c r="C682" s="5" t="s">
        <v>343</v>
      </c>
      <c r="D682" s="189" t="s">
        <v>1014</v>
      </c>
      <c r="E682" s="229">
        <f>IFERROR(VLOOKUP(Table14678[[#This Row],[Barnch ID]],'[1]Overall Branch Level&gt;20k'!$A$2:$C$986,3,),0)</f>
        <v>0.2316</v>
      </c>
      <c r="F682" s="201">
        <f>IFERROR(VLOOKUP(Table14678[[#This Row],[Barnch ID]],[2]Balance_split!$A$2:$B$889,2,),0)</f>
        <v>0.37630854510984901</v>
      </c>
    </row>
    <row r="683" spans="1:6" x14ac:dyDescent="0.35">
      <c r="A683" s="11">
        <v>720</v>
      </c>
      <c r="B683" s="5" t="s">
        <v>316</v>
      </c>
      <c r="C683" s="5" t="s">
        <v>356</v>
      </c>
      <c r="D683" s="189" t="s">
        <v>1015</v>
      </c>
      <c r="E683" s="229">
        <f>IFERROR(VLOOKUP(Table14678[[#This Row],[Barnch ID]],'[1]Overall Branch Level&gt;20k'!$A$2:$C$986,3,),0)</f>
        <v>0.27200000000000002</v>
      </c>
      <c r="F683" s="201">
        <f>IFERROR(VLOOKUP(Table14678[[#This Row],[Barnch ID]],[2]Balance_split!$A$2:$B$889,2,),0)</f>
        <v>0.15858596644699999</v>
      </c>
    </row>
    <row r="684" spans="1:6" x14ac:dyDescent="0.35">
      <c r="A684" s="11">
        <v>721</v>
      </c>
      <c r="B684" s="5" t="s">
        <v>314</v>
      </c>
      <c r="C684" s="5" t="s">
        <v>340</v>
      </c>
      <c r="D684" s="189" t="s">
        <v>1016</v>
      </c>
      <c r="E684" s="229">
        <f>IFERROR(VLOOKUP(Table14678[[#This Row],[Barnch ID]],'[1]Overall Branch Level&gt;20k'!$A$2:$C$986,3,),0)</f>
        <v>0.876</v>
      </c>
      <c r="F684" s="201">
        <f>IFERROR(VLOOKUP(Table14678[[#This Row],[Barnch ID]],[2]Balance_split!$A$2:$B$889,2,),0)</f>
        <v>0.23762726489155001</v>
      </c>
    </row>
    <row r="685" spans="1:6" x14ac:dyDescent="0.35">
      <c r="A685" s="11">
        <v>722</v>
      </c>
      <c r="B685" s="5" t="s">
        <v>188</v>
      </c>
      <c r="C685" s="5" t="s">
        <v>343</v>
      </c>
      <c r="D685" s="189" t="s">
        <v>1017</v>
      </c>
      <c r="E685" s="229">
        <f>IFERROR(VLOOKUP(Table14678[[#This Row],[Barnch ID]],'[1]Overall Branch Level&gt;20k'!$A$2:$C$986,3,),0)</f>
        <v>9.0300000000000005E-2</v>
      </c>
      <c r="F685" s="201">
        <f>IFERROR(VLOOKUP(Table14678[[#This Row],[Barnch ID]],[2]Balance_split!$A$2:$B$889,2,),0)</f>
        <v>0.1729491303772</v>
      </c>
    </row>
    <row r="686" spans="1:6" x14ac:dyDescent="0.35">
      <c r="A686" s="11">
        <v>723</v>
      </c>
      <c r="B686" s="5" t="s">
        <v>174</v>
      </c>
      <c r="C686" s="5" t="s">
        <v>343</v>
      </c>
      <c r="D686" s="189" t="s">
        <v>1018</v>
      </c>
      <c r="E686" s="229">
        <f>IFERROR(VLOOKUP(Table14678[[#This Row],[Barnch ID]],'[1]Overall Branch Level&gt;20k'!$A$2:$C$986,3,),0)</f>
        <v>0.1827</v>
      </c>
      <c r="F686" s="201">
        <f>IFERROR(VLOOKUP(Table14678[[#This Row],[Barnch ID]],[2]Balance_split!$A$2:$B$889,2,),0)</f>
        <v>0.29039047938524998</v>
      </c>
    </row>
    <row r="687" spans="1:6" x14ac:dyDescent="0.35">
      <c r="A687" s="11">
        <v>724</v>
      </c>
      <c r="B687" s="5" t="s">
        <v>188</v>
      </c>
      <c r="C687" s="5" t="s">
        <v>356</v>
      </c>
      <c r="D687" s="189" t="s">
        <v>1019</v>
      </c>
      <c r="E687" s="229">
        <f>IFERROR(VLOOKUP(Table14678[[#This Row],[Barnch ID]],'[1]Overall Branch Level&gt;20k'!$A$2:$C$986,3,),0)</f>
        <v>2.4361999999999999</v>
      </c>
      <c r="F687" s="201">
        <f>IFERROR(VLOOKUP(Table14678[[#This Row],[Barnch ID]],[2]Balance_split!$A$2:$B$889,2,),0)</f>
        <v>0.33458469046535</v>
      </c>
    </row>
    <row r="688" spans="1:6" x14ac:dyDescent="0.35">
      <c r="A688" s="11">
        <v>726</v>
      </c>
      <c r="B688" s="5" t="s">
        <v>311</v>
      </c>
      <c r="C688" s="5" t="s">
        <v>340</v>
      </c>
      <c r="D688" s="189" t="s">
        <v>1020</v>
      </c>
      <c r="E688" s="229">
        <f>IFERROR(VLOOKUP(Table14678[[#This Row],[Barnch ID]],'[1]Overall Branch Level&gt;20k'!$A$2:$C$986,3,),0)</f>
        <v>0.44529999999999997</v>
      </c>
      <c r="F688" s="201">
        <f>IFERROR(VLOOKUP(Table14678[[#This Row],[Barnch ID]],[2]Balance_split!$A$2:$B$889,2,),0)</f>
        <v>0.23968794428744999</v>
      </c>
    </row>
    <row r="689" spans="1:6" x14ac:dyDescent="0.35">
      <c r="A689" s="11">
        <v>727</v>
      </c>
      <c r="B689" s="5" t="s">
        <v>222</v>
      </c>
      <c r="C689" s="5" t="s">
        <v>175</v>
      </c>
      <c r="D689" s="189" t="s">
        <v>1021</v>
      </c>
      <c r="E689" s="229">
        <f>IFERROR(VLOOKUP(Table14678[[#This Row],[Barnch ID]],'[1]Overall Branch Level&gt;20k'!$A$2:$C$986,3,),0)</f>
        <v>0.02</v>
      </c>
      <c r="F689" s="201">
        <f>IFERROR(VLOOKUP(Table14678[[#This Row],[Barnch ID]],[2]Balance_split!$A$2:$B$889,2,),0)</f>
        <v>0.48963532965789902</v>
      </c>
    </row>
    <row r="690" spans="1:6" x14ac:dyDescent="0.35">
      <c r="A690" s="11">
        <v>728</v>
      </c>
      <c r="B690" s="5" t="s">
        <v>184</v>
      </c>
      <c r="C690" s="5" t="s">
        <v>175</v>
      </c>
      <c r="D690" s="189" t="s">
        <v>211</v>
      </c>
      <c r="E690" s="229">
        <f>IFERROR(VLOOKUP(Table14678[[#This Row],[Barnch ID]],'[1]Overall Branch Level&gt;20k'!$A$2:$C$986,3,),0)</f>
        <v>2.2000000000000001E-3</v>
      </c>
      <c r="F690" s="201">
        <f>IFERROR(VLOOKUP(Table14678[[#This Row],[Barnch ID]],[2]Balance_split!$A$2:$B$889,2,),0)</f>
        <v>0.22856202511045001</v>
      </c>
    </row>
    <row r="691" spans="1:6" x14ac:dyDescent="0.35">
      <c r="A691" s="11">
        <v>729</v>
      </c>
      <c r="B691" s="5" t="s">
        <v>316</v>
      </c>
      <c r="C691" s="5" t="s">
        <v>356</v>
      </c>
      <c r="D691" s="189" t="s">
        <v>1022</v>
      </c>
      <c r="E691" s="229">
        <f>IFERROR(VLOOKUP(Table14678[[#This Row],[Barnch ID]],'[1]Overall Branch Level&gt;20k'!$A$2:$C$986,3,),0)</f>
        <v>0.31809999999999999</v>
      </c>
      <c r="F691" s="201">
        <f>IFERROR(VLOOKUP(Table14678[[#This Row],[Barnch ID]],[2]Balance_split!$A$2:$B$889,2,),0)</f>
        <v>0.18619477999619999</v>
      </c>
    </row>
    <row r="692" spans="1:6" x14ac:dyDescent="0.35">
      <c r="A692" s="11">
        <v>730</v>
      </c>
      <c r="B692" s="5" t="s">
        <v>213</v>
      </c>
      <c r="C692" s="5" t="s">
        <v>356</v>
      </c>
      <c r="D692" s="189" t="s">
        <v>1023</v>
      </c>
      <c r="E692" s="229">
        <f>IFERROR(VLOOKUP(Table14678[[#This Row],[Barnch ID]],'[1]Overall Branch Level&gt;20k'!$A$2:$C$986,3,),0)</f>
        <v>0.83020000000000005</v>
      </c>
      <c r="F692" s="201">
        <f>IFERROR(VLOOKUP(Table14678[[#This Row],[Barnch ID]],[2]Balance_split!$A$2:$B$889,2,),0)</f>
        <v>0.25303046247569999</v>
      </c>
    </row>
    <row r="693" spans="1:6" x14ac:dyDescent="0.35">
      <c r="A693" s="11">
        <v>731</v>
      </c>
      <c r="B693" s="5" t="s">
        <v>179</v>
      </c>
      <c r="C693" s="5" t="s">
        <v>175</v>
      </c>
      <c r="D693" s="189" t="s">
        <v>1024</v>
      </c>
      <c r="E693" s="229">
        <f>IFERROR(VLOOKUP(Table14678[[#This Row],[Barnch ID]],'[1]Overall Branch Level&gt;20k'!$A$2:$C$986,3,),0)</f>
        <v>1.0699999999999999E-2</v>
      </c>
      <c r="F693" s="201">
        <f>IFERROR(VLOOKUP(Table14678[[#This Row],[Barnch ID]],[2]Balance_split!$A$2:$B$889,2,),0)</f>
        <v>3.1357843749950001E-2</v>
      </c>
    </row>
    <row r="694" spans="1:6" x14ac:dyDescent="0.35">
      <c r="A694" s="11">
        <v>732</v>
      </c>
      <c r="B694" s="5" t="s">
        <v>188</v>
      </c>
      <c r="C694" s="5" t="s">
        <v>356</v>
      </c>
      <c r="D694" s="189" t="s">
        <v>1025</v>
      </c>
      <c r="E694" s="229">
        <f>IFERROR(VLOOKUP(Table14678[[#This Row],[Barnch ID]],'[1]Overall Branch Level&gt;20k'!$A$2:$C$986,3,),0)</f>
        <v>6.6E-3</v>
      </c>
      <c r="F694" s="201">
        <f>IFERROR(VLOOKUP(Table14678[[#This Row],[Barnch ID]],[2]Balance_split!$A$2:$B$889,2,),0)</f>
        <v>0.79274344046129996</v>
      </c>
    </row>
    <row r="695" spans="1:6" x14ac:dyDescent="0.35">
      <c r="A695" s="11">
        <v>733</v>
      </c>
      <c r="B695" s="5" t="s">
        <v>314</v>
      </c>
      <c r="C695" s="5" t="s">
        <v>340</v>
      </c>
      <c r="D695" s="189" t="s">
        <v>1026</v>
      </c>
      <c r="E695" s="229">
        <f>IFERROR(VLOOKUP(Table14678[[#This Row],[Barnch ID]],'[1]Overall Branch Level&gt;20k'!$A$2:$C$986,3,),0)</f>
        <v>0.83799999999999997</v>
      </c>
      <c r="F695" s="201">
        <f>IFERROR(VLOOKUP(Table14678[[#This Row],[Barnch ID]],[2]Balance_split!$A$2:$B$889,2,),0)</f>
        <v>0.34198440589395002</v>
      </c>
    </row>
    <row r="696" spans="1:6" x14ac:dyDescent="0.35">
      <c r="A696" s="11">
        <v>734</v>
      </c>
      <c r="B696" s="5" t="s">
        <v>179</v>
      </c>
      <c r="C696" s="5" t="s">
        <v>343</v>
      </c>
      <c r="D696" s="189" t="s">
        <v>1027</v>
      </c>
      <c r="E696" s="229">
        <f>IFERROR(VLOOKUP(Table14678[[#This Row],[Barnch ID]],'[1]Overall Branch Level&gt;20k'!$A$2:$C$986,3,),0)</f>
        <v>0.81340000000000001</v>
      </c>
      <c r="F696" s="201">
        <f>IFERROR(VLOOKUP(Table14678[[#This Row],[Barnch ID]],[2]Balance_split!$A$2:$B$889,2,),0)</f>
        <v>0.15075703557289999</v>
      </c>
    </row>
    <row r="697" spans="1:6" x14ac:dyDescent="0.35">
      <c r="A697" s="11">
        <v>735</v>
      </c>
      <c r="B697" s="5" t="s">
        <v>315</v>
      </c>
      <c r="C697" s="5" t="s">
        <v>356</v>
      </c>
      <c r="D697" s="189" t="s">
        <v>1028</v>
      </c>
      <c r="E697" s="229">
        <f>IFERROR(VLOOKUP(Table14678[[#This Row],[Barnch ID]],'[1]Overall Branch Level&gt;20k'!$A$2:$C$986,3,),0)</f>
        <v>0.59640000000000004</v>
      </c>
      <c r="F697" s="201">
        <f>IFERROR(VLOOKUP(Table14678[[#This Row],[Barnch ID]],[2]Balance_split!$A$2:$B$889,2,),0)</f>
        <v>0.26538996781715002</v>
      </c>
    </row>
    <row r="698" spans="1:6" x14ac:dyDescent="0.35">
      <c r="A698" s="11">
        <v>736</v>
      </c>
      <c r="B698" s="5" t="s">
        <v>314</v>
      </c>
      <c r="C698" s="5" t="s">
        <v>340</v>
      </c>
      <c r="D698" s="189" t="s">
        <v>1029</v>
      </c>
      <c r="E698" s="229">
        <f>IFERROR(VLOOKUP(Table14678[[#This Row],[Barnch ID]],'[1]Overall Branch Level&gt;20k'!$A$2:$C$986,3,),0)</f>
        <v>0.67449999999999999</v>
      </c>
      <c r="F698" s="201">
        <f>IFERROR(VLOOKUP(Table14678[[#This Row],[Barnch ID]],[2]Balance_split!$A$2:$B$889,2,),0)</f>
        <v>0.1017193299593</v>
      </c>
    </row>
    <row r="699" spans="1:6" x14ac:dyDescent="0.35">
      <c r="A699" s="11">
        <v>737</v>
      </c>
      <c r="B699" s="5" t="s">
        <v>222</v>
      </c>
      <c r="C699" s="5" t="s">
        <v>175</v>
      </c>
      <c r="D699" s="189" t="s">
        <v>1030</v>
      </c>
      <c r="E699" s="229">
        <f>IFERROR(VLOOKUP(Table14678[[#This Row],[Barnch ID]],'[1]Overall Branch Level&gt;20k'!$A$2:$C$986,3,),0)</f>
        <v>0.76149999999999995</v>
      </c>
      <c r="F699" s="201">
        <f>IFERROR(VLOOKUP(Table14678[[#This Row],[Barnch ID]],[2]Balance_split!$A$2:$B$889,2,),0)</f>
        <v>0.73827832287764905</v>
      </c>
    </row>
    <row r="700" spans="1:6" x14ac:dyDescent="0.35">
      <c r="A700" s="11">
        <v>738</v>
      </c>
      <c r="B700" s="5" t="s">
        <v>222</v>
      </c>
      <c r="C700" s="5" t="s">
        <v>175</v>
      </c>
      <c r="D700" s="189" t="s">
        <v>1031</v>
      </c>
      <c r="E700" s="229">
        <f>IFERROR(VLOOKUP(Table14678[[#This Row],[Barnch ID]],'[1]Overall Branch Level&gt;20k'!$A$2:$C$986,3,),0)</f>
        <v>4.07E-2</v>
      </c>
      <c r="F700" s="201">
        <f>IFERROR(VLOOKUP(Table14678[[#This Row],[Barnch ID]],[2]Balance_split!$A$2:$B$889,2,),0)</f>
        <v>0.19988608195014901</v>
      </c>
    </row>
    <row r="701" spans="1:6" x14ac:dyDescent="0.35">
      <c r="A701" s="11">
        <v>739</v>
      </c>
      <c r="B701" s="5" t="s">
        <v>174</v>
      </c>
      <c r="C701" s="5" t="s">
        <v>175</v>
      </c>
      <c r="D701" s="189" t="s">
        <v>1032</v>
      </c>
      <c r="E701" s="229">
        <f>IFERROR(VLOOKUP(Table14678[[#This Row],[Barnch ID]],'[1]Overall Branch Level&gt;20k'!$A$2:$C$986,3,),0)</f>
        <v>0.27129999999999999</v>
      </c>
      <c r="F701" s="201">
        <f>IFERROR(VLOOKUP(Table14678[[#This Row],[Barnch ID]],[2]Balance_split!$A$2:$B$889,2,),0)</f>
        <v>0.29561735377405002</v>
      </c>
    </row>
    <row r="702" spans="1:6" x14ac:dyDescent="0.35">
      <c r="A702" s="11">
        <v>740</v>
      </c>
      <c r="B702" s="5" t="s">
        <v>190</v>
      </c>
      <c r="C702" s="5" t="s">
        <v>175</v>
      </c>
      <c r="D702" s="189" t="s">
        <v>227</v>
      </c>
      <c r="E702" s="229">
        <f>IFERROR(VLOOKUP(Table14678[[#This Row],[Barnch ID]],'[1]Overall Branch Level&gt;20k'!$A$2:$C$986,3,),0)</f>
        <v>0.64380000000000004</v>
      </c>
      <c r="F702" s="201">
        <f>IFERROR(VLOOKUP(Table14678[[#This Row],[Barnch ID]],[2]Balance_split!$A$2:$B$889,2,),0)</f>
        <v>0.68462517055884997</v>
      </c>
    </row>
    <row r="703" spans="1:6" x14ac:dyDescent="0.35">
      <c r="A703" s="11">
        <v>741</v>
      </c>
      <c r="B703" s="5" t="s">
        <v>188</v>
      </c>
      <c r="C703" s="5" t="s">
        <v>356</v>
      </c>
      <c r="D703" s="189" t="s">
        <v>1033</v>
      </c>
      <c r="E703" s="229">
        <f>IFERROR(VLOOKUP(Table14678[[#This Row],[Barnch ID]],'[1]Overall Branch Level&gt;20k'!$A$2:$C$986,3,),0)</f>
        <v>0.89949999999999997</v>
      </c>
      <c r="F703" s="201">
        <f>IFERROR(VLOOKUP(Table14678[[#This Row],[Barnch ID]],[2]Balance_split!$A$2:$B$889,2,),0)</f>
        <v>0.51534780063259999</v>
      </c>
    </row>
    <row r="704" spans="1:6" x14ac:dyDescent="0.35">
      <c r="A704" s="11">
        <v>742</v>
      </c>
      <c r="B704" s="5" t="s">
        <v>190</v>
      </c>
      <c r="C704" s="5" t="s">
        <v>175</v>
      </c>
      <c r="D704" s="189" t="s">
        <v>221</v>
      </c>
      <c r="E704" s="229">
        <f>IFERROR(VLOOKUP(Table14678[[#This Row],[Barnch ID]],'[1]Overall Branch Level&gt;20k'!$A$2:$C$986,3,),0)</f>
        <v>0.1767</v>
      </c>
      <c r="F704" s="201">
        <f>IFERROR(VLOOKUP(Table14678[[#This Row],[Barnch ID]],[2]Balance_split!$A$2:$B$889,2,),0)</f>
        <v>0.28507850576134902</v>
      </c>
    </row>
    <row r="705" spans="1:6" x14ac:dyDescent="0.35">
      <c r="A705" s="11">
        <v>743</v>
      </c>
      <c r="B705" s="5" t="s">
        <v>174</v>
      </c>
      <c r="C705" s="5" t="s">
        <v>175</v>
      </c>
      <c r="D705" s="189" t="s">
        <v>1034</v>
      </c>
      <c r="E705" s="229">
        <f>IFERROR(VLOOKUP(Table14678[[#This Row],[Barnch ID]],'[1]Overall Branch Level&gt;20k'!$A$2:$C$986,3,),0)</f>
        <v>0.76619999999999999</v>
      </c>
      <c r="F705" s="201">
        <f>IFERROR(VLOOKUP(Table14678[[#This Row],[Barnch ID]],[2]Balance_split!$A$2:$B$889,2,),0)</f>
        <v>0.1845514793153</v>
      </c>
    </row>
    <row r="706" spans="1:6" x14ac:dyDescent="0.35">
      <c r="A706" s="11">
        <v>744</v>
      </c>
      <c r="B706" s="5" t="s">
        <v>188</v>
      </c>
      <c r="C706" s="5" t="s">
        <v>175</v>
      </c>
      <c r="D706" s="189" t="s">
        <v>1035</v>
      </c>
      <c r="E706" s="229">
        <f>IFERROR(VLOOKUP(Table14678[[#This Row],[Barnch ID]],'[1]Overall Branch Level&gt;20k'!$A$2:$C$986,3,),0)</f>
        <v>0.14330000000000001</v>
      </c>
      <c r="F706" s="201">
        <f>IFERROR(VLOOKUP(Table14678[[#This Row],[Barnch ID]],[2]Balance_split!$A$2:$B$889,2,),0)</f>
        <v>0.28388810223064997</v>
      </c>
    </row>
    <row r="707" spans="1:6" x14ac:dyDescent="0.35">
      <c r="A707" s="11">
        <v>745</v>
      </c>
      <c r="B707" s="5" t="s">
        <v>188</v>
      </c>
      <c r="C707" s="5" t="s">
        <v>356</v>
      </c>
      <c r="D707" s="189" t="s">
        <v>1036</v>
      </c>
      <c r="E707" s="229">
        <f>IFERROR(VLOOKUP(Table14678[[#This Row],[Barnch ID]],'[1]Overall Branch Level&gt;20k'!$A$2:$C$986,3,),0)</f>
        <v>1.0831999999999999</v>
      </c>
      <c r="F707" s="201">
        <f>IFERROR(VLOOKUP(Table14678[[#This Row],[Barnch ID]],[2]Balance_split!$A$2:$B$889,2,),0)</f>
        <v>0.65089545571084995</v>
      </c>
    </row>
    <row r="708" spans="1:6" x14ac:dyDescent="0.35">
      <c r="A708" s="11">
        <v>746</v>
      </c>
      <c r="B708" s="5" t="s">
        <v>222</v>
      </c>
      <c r="C708" s="5" t="s">
        <v>175</v>
      </c>
      <c r="D708" s="189" t="s">
        <v>1037</v>
      </c>
      <c r="E708" s="229">
        <f>IFERROR(VLOOKUP(Table14678[[#This Row],[Barnch ID]],'[1]Overall Branch Level&gt;20k'!$A$2:$C$986,3,),0)</f>
        <v>0.14430000000000001</v>
      </c>
      <c r="F708" s="201">
        <f>IFERROR(VLOOKUP(Table14678[[#This Row],[Barnch ID]],[2]Balance_split!$A$2:$B$889,2,),0)</f>
        <v>0.4679664112611</v>
      </c>
    </row>
    <row r="709" spans="1:6" x14ac:dyDescent="0.35">
      <c r="A709" s="11">
        <v>747</v>
      </c>
      <c r="B709" s="5" t="s">
        <v>315</v>
      </c>
      <c r="C709" s="5" t="s">
        <v>356</v>
      </c>
      <c r="D709" s="189" t="s">
        <v>1038</v>
      </c>
      <c r="E709" s="229">
        <f>IFERROR(VLOOKUP(Table14678[[#This Row],[Barnch ID]],'[1]Overall Branch Level&gt;20k'!$A$2:$C$986,3,),0)</f>
        <v>0.1171</v>
      </c>
      <c r="F709" s="201">
        <f>IFERROR(VLOOKUP(Table14678[[#This Row],[Barnch ID]],[2]Balance_split!$A$2:$B$889,2,),0)</f>
        <v>0.18366309421319901</v>
      </c>
    </row>
    <row r="710" spans="1:6" x14ac:dyDescent="0.35">
      <c r="A710" s="11">
        <v>748</v>
      </c>
      <c r="B710" s="5" t="s">
        <v>188</v>
      </c>
      <c r="C710" s="5" t="s">
        <v>343</v>
      </c>
      <c r="D710" s="189" t="s">
        <v>1039</v>
      </c>
      <c r="E710" s="229">
        <f>IFERROR(VLOOKUP(Table14678[[#This Row],[Barnch ID]],'[1]Overall Branch Level&gt;20k'!$A$2:$C$986,3,),0)</f>
        <v>0.2432</v>
      </c>
      <c r="F710" s="201">
        <f>IFERROR(VLOOKUP(Table14678[[#This Row],[Barnch ID]],[2]Balance_split!$A$2:$B$889,2,),0)</f>
        <v>0.12864095578755</v>
      </c>
    </row>
    <row r="711" spans="1:6" x14ac:dyDescent="0.35">
      <c r="A711" s="11">
        <v>749</v>
      </c>
      <c r="B711" s="5" t="s">
        <v>188</v>
      </c>
      <c r="C711" s="5" t="s">
        <v>356</v>
      </c>
      <c r="D711" s="189" t="s">
        <v>1040</v>
      </c>
      <c r="E711" s="229">
        <f>IFERROR(VLOOKUP(Table14678[[#This Row],[Barnch ID]],'[1]Overall Branch Level&gt;20k'!$A$2:$C$986,3,),0)</f>
        <v>0.56299999999999994</v>
      </c>
      <c r="F711" s="201">
        <f>IFERROR(VLOOKUP(Table14678[[#This Row],[Barnch ID]],[2]Balance_split!$A$2:$B$889,2,),0)</f>
        <v>0.28319310888235</v>
      </c>
    </row>
    <row r="712" spans="1:6" x14ac:dyDescent="0.35">
      <c r="A712" s="11">
        <v>750</v>
      </c>
      <c r="B712" s="5" t="s">
        <v>314</v>
      </c>
      <c r="C712" s="5" t="s">
        <v>356</v>
      </c>
      <c r="D712" s="189" t="s">
        <v>1041</v>
      </c>
      <c r="E712" s="229">
        <f>IFERROR(VLOOKUP(Table14678[[#This Row],[Barnch ID]],'[1]Overall Branch Level&gt;20k'!$A$2:$C$986,3,),0)</f>
        <v>0.18679999999999999</v>
      </c>
      <c r="F712" s="201">
        <f>IFERROR(VLOOKUP(Table14678[[#This Row],[Barnch ID]],[2]Balance_split!$A$2:$B$889,2,),0)</f>
        <v>1.7274677138699901E-2</v>
      </c>
    </row>
    <row r="713" spans="1:6" x14ac:dyDescent="0.35">
      <c r="A713" s="11">
        <v>751</v>
      </c>
      <c r="B713" s="5" t="s">
        <v>222</v>
      </c>
      <c r="C713" s="5" t="s">
        <v>175</v>
      </c>
      <c r="D713" s="189" t="s">
        <v>233</v>
      </c>
      <c r="E713" s="229">
        <f>IFERROR(VLOOKUP(Table14678[[#This Row],[Barnch ID]],'[1]Overall Branch Level&gt;20k'!$A$2:$C$986,3,),0)</f>
        <v>0.41739999999999999</v>
      </c>
      <c r="F713" s="201">
        <f>IFERROR(VLOOKUP(Table14678[[#This Row],[Barnch ID]],[2]Balance_split!$A$2:$B$889,2,),0)</f>
        <v>0.61319094911075001</v>
      </c>
    </row>
    <row r="714" spans="1:6" x14ac:dyDescent="0.35">
      <c r="A714" s="11">
        <v>752</v>
      </c>
      <c r="B714" s="5" t="s">
        <v>188</v>
      </c>
      <c r="C714" s="5" t="s">
        <v>175</v>
      </c>
      <c r="D714" s="189" t="s">
        <v>193</v>
      </c>
      <c r="E714" s="229">
        <f>IFERROR(VLOOKUP(Table14678[[#This Row],[Barnch ID]],'[1]Overall Branch Level&gt;20k'!$A$2:$C$986,3,),0)</f>
        <v>0.35549999999999998</v>
      </c>
      <c r="F714" s="201">
        <f>IFERROR(VLOOKUP(Table14678[[#This Row],[Barnch ID]],[2]Balance_split!$A$2:$B$889,2,),0)</f>
        <v>0.73084364843984995</v>
      </c>
    </row>
    <row r="715" spans="1:6" x14ac:dyDescent="0.35">
      <c r="A715" s="11">
        <v>753</v>
      </c>
      <c r="B715" s="5" t="s">
        <v>179</v>
      </c>
      <c r="C715" s="5" t="s">
        <v>175</v>
      </c>
      <c r="D715" s="189" t="s">
        <v>207</v>
      </c>
      <c r="E715" s="229">
        <f>IFERROR(VLOOKUP(Table14678[[#This Row],[Barnch ID]],'[1]Overall Branch Level&gt;20k'!$A$2:$C$986,3,),0)</f>
        <v>0.63029999999999997</v>
      </c>
      <c r="F715" s="201">
        <f>IFERROR(VLOOKUP(Table14678[[#This Row],[Barnch ID]],[2]Balance_split!$A$2:$B$889,2,),0)</f>
        <v>0.86698942135454904</v>
      </c>
    </row>
    <row r="716" spans="1:6" x14ac:dyDescent="0.35">
      <c r="A716" s="11">
        <v>754</v>
      </c>
      <c r="B716" s="5" t="s">
        <v>190</v>
      </c>
      <c r="C716" s="5" t="s">
        <v>175</v>
      </c>
      <c r="D716" s="189" t="s">
        <v>1042</v>
      </c>
      <c r="E716" s="229">
        <f>IFERROR(VLOOKUP(Table14678[[#This Row],[Barnch ID]],'[1]Overall Branch Level&gt;20k'!$A$2:$C$986,3,),0)</f>
        <v>0.92789999999999995</v>
      </c>
      <c r="F716" s="201">
        <f>IFERROR(VLOOKUP(Table14678[[#This Row],[Barnch ID]],[2]Balance_split!$A$2:$B$889,2,),0)</f>
        <v>0.54471365878099998</v>
      </c>
    </row>
    <row r="717" spans="1:6" x14ac:dyDescent="0.35">
      <c r="A717" s="11">
        <v>755</v>
      </c>
      <c r="B717" s="5" t="s">
        <v>174</v>
      </c>
      <c r="C717" s="5" t="s">
        <v>343</v>
      </c>
      <c r="D717" s="189" t="s">
        <v>1043</v>
      </c>
      <c r="E717" s="229">
        <f>IFERROR(VLOOKUP(Table14678[[#This Row],[Barnch ID]],'[1]Overall Branch Level&gt;20k'!$A$2:$C$986,3,),0)</f>
        <v>0.67610000000000003</v>
      </c>
      <c r="F717" s="201">
        <f>IFERROR(VLOOKUP(Table14678[[#This Row],[Barnch ID]],[2]Balance_split!$A$2:$B$889,2,),0)</f>
        <v>0.42070337062515001</v>
      </c>
    </row>
    <row r="718" spans="1:6" x14ac:dyDescent="0.35">
      <c r="A718" s="11">
        <v>756</v>
      </c>
      <c r="B718" s="5" t="s">
        <v>190</v>
      </c>
      <c r="C718" s="5" t="s">
        <v>356</v>
      </c>
      <c r="D718" s="189" t="s">
        <v>1044</v>
      </c>
      <c r="E718" s="229">
        <f>IFERROR(VLOOKUP(Table14678[[#This Row],[Barnch ID]],'[1]Overall Branch Level&gt;20k'!$A$2:$C$986,3,),0)</f>
        <v>1.8922000000000001</v>
      </c>
      <c r="F718" s="201">
        <f>IFERROR(VLOOKUP(Table14678[[#This Row],[Barnch ID]],[2]Balance_split!$A$2:$B$889,2,),0)</f>
        <v>0.8916380822319</v>
      </c>
    </row>
    <row r="719" spans="1:6" x14ac:dyDescent="0.35">
      <c r="A719" s="11">
        <v>757</v>
      </c>
      <c r="B719" s="5" t="s">
        <v>190</v>
      </c>
      <c r="C719" s="5" t="s">
        <v>356</v>
      </c>
      <c r="D719" s="189" t="s">
        <v>1045</v>
      </c>
      <c r="E719" s="229">
        <f>IFERROR(VLOOKUP(Table14678[[#This Row],[Barnch ID]],'[1]Overall Branch Level&gt;20k'!$A$2:$C$986,3,),0)</f>
        <v>2.3666999999999998</v>
      </c>
      <c r="F719" s="201">
        <f>IFERROR(VLOOKUP(Table14678[[#This Row],[Barnch ID]],[2]Balance_split!$A$2:$B$889,2,),0)</f>
        <v>1.1458678111353999</v>
      </c>
    </row>
    <row r="720" spans="1:6" x14ac:dyDescent="0.35">
      <c r="A720" s="11">
        <v>758</v>
      </c>
      <c r="B720" s="5" t="s">
        <v>179</v>
      </c>
      <c r="C720" s="5" t="s">
        <v>356</v>
      </c>
      <c r="D720" s="189" t="s">
        <v>1046</v>
      </c>
      <c r="E720" s="229">
        <f>IFERROR(VLOOKUP(Table14678[[#This Row],[Barnch ID]],'[1]Overall Branch Level&gt;20k'!$A$2:$C$986,3,),0)</f>
        <v>0.43519999999999998</v>
      </c>
      <c r="F720" s="201">
        <f>IFERROR(VLOOKUP(Table14678[[#This Row],[Barnch ID]],[2]Balance_split!$A$2:$B$889,2,),0)</f>
        <v>0.28814633981295001</v>
      </c>
    </row>
    <row r="721" spans="1:6" x14ac:dyDescent="0.35">
      <c r="A721" s="11">
        <v>759</v>
      </c>
      <c r="B721" s="5" t="s">
        <v>190</v>
      </c>
      <c r="C721" s="5" t="s">
        <v>175</v>
      </c>
      <c r="D721" s="189" t="s">
        <v>1047</v>
      </c>
      <c r="E721" s="229">
        <f>IFERROR(VLOOKUP(Table14678[[#This Row],[Barnch ID]],'[1]Overall Branch Level&gt;20k'!$A$2:$C$986,3,),0)</f>
        <v>1.1358999999999999</v>
      </c>
      <c r="F721" s="201">
        <f>IFERROR(VLOOKUP(Table14678[[#This Row],[Barnch ID]],[2]Balance_split!$A$2:$B$889,2,),0)</f>
        <v>0.80725786043969905</v>
      </c>
    </row>
    <row r="722" spans="1:6" x14ac:dyDescent="0.35">
      <c r="A722" s="11">
        <v>760</v>
      </c>
      <c r="B722" s="5" t="s">
        <v>314</v>
      </c>
      <c r="C722" s="5" t="s">
        <v>356</v>
      </c>
      <c r="D722" s="189" t="s">
        <v>1048</v>
      </c>
      <c r="E722" s="229">
        <f>IFERROR(VLOOKUP(Table14678[[#This Row],[Barnch ID]],'[1]Overall Branch Level&gt;20k'!$A$2:$C$986,3,),0)</f>
        <v>0.86129999999999995</v>
      </c>
      <c r="F722" s="201">
        <f>IFERROR(VLOOKUP(Table14678[[#This Row],[Barnch ID]],[2]Balance_split!$A$2:$B$889,2,),0)</f>
        <v>1.01626638574585</v>
      </c>
    </row>
    <row r="723" spans="1:6" x14ac:dyDescent="0.35">
      <c r="A723" s="11">
        <v>761</v>
      </c>
      <c r="B723" s="5" t="s">
        <v>213</v>
      </c>
      <c r="C723" s="5" t="s">
        <v>356</v>
      </c>
      <c r="D723" s="189" t="s">
        <v>1049</v>
      </c>
      <c r="E723" s="229">
        <f>IFERROR(VLOOKUP(Table14678[[#This Row],[Barnch ID]],'[1]Overall Branch Level&gt;20k'!$A$2:$C$986,3,),0)</f>
        <v>0.2848</v>
      </c>
      <c r="F723" s="201">
        <f>IFERROR(VLOOKUP(Table14678[[#This Row],[Barnch ID]],[2]Balance_split!$A$2:$B$889,2,),0)</f>
        <v>0.1246161500118</v>
      </c>
    </row>
    <row r="724" spans="1:6" x14ac:dyDescent="0.35">
      <c r="A724" s="11">
        <v>762</v>
      </c>
      <c r="B724" s="5" t="s">
        <v>188</v>
      </c>
      <c r="C724" s="5" t="s">
        <v>175</v>
      </c>
      <c r="D724" s="189" t="s">
        <v>1050</v>
      </c>
      <c r="E724" s="229">
        <f>IFERROR(VLOOKUP(Table14678[[#This Row],[Barnch ID]],'[1]Overall Branch Level&gt;20k'!$A$2:$C$986,3,),0)</f>
        <v>1.8331</v>
      </c>
      <c r="F724" s="201">
        <f>IFERROR(VLOOKUP(Table14678[[#This Row],[Barnch ID]],[2]Balance_split!$A$2:$B$889,2,),0)</f>
        <v>0.94671507643675001</v>
      </c>
    </row>
    <row r="725" spans="1:6" x14ac:dyDescent="0.35">
      <c r="A725" s="11">
        <v>763</v>
      </c>
      <c r="B725" s="5" t="s">
        <v>179</v>
      </c>
      <c r="C725" s="5" t="s">
        <v>175</v>
      </c>
      <c r="D725" s="189" t="s">
        <v>1051</v>
      </c>
      <c r="E725" s="229">
        <f>IFERROR(VLOOKUP(Table14678[[#This Row],[Barnch ID]],'[1]Overall Branch Level&gt;20k'!$A$2:$C$986,3,),0)</f>
        <v>0.4672</v>
      </c>
      <c r="F725" s="201">
        <f>IFERROR(VLOOKUP(Table14678[[#This Row],[Barnch ID]],[2]Balance_split!$A$2:$B$889,2,),0)</f>
        <v>0.128668528304</v>
      </c>
    </row>
    <row r="726" spans="1:6" x14ac:dyDescent="0.35">
      <c r="A726" s="11">
        <v>764</v>
      </c>
      <c r="B726" s="5" t="s">
        <v>213</v>
      </c>
      <c r="C726" s="5" t="s">
        <v>356</v>
      </c>
      <c r="D726" s="189" t="s">
        <v>1052</v>
      </c>
      <c r="E726" s="229">
        <f>IFERROR(VLOOKUP(Table14678[[#This Row],[Barnch ID]],'[1]Overall Branch Level&gt;20k'!$A$2:$C$986,3,),0)</f>
        <v>0.69389999999999996</v>
      </c>
      <c r="F726" s="201">
        <f>IFERROR(VLOOKUP(Table14678[[#This Row],[Barnch ID]],[2]Balance_split!$A$2:$B$889,2,),0)</f>
        <v>0.21132092770425001</v>
      </c>
    </row>
    <row r="727" spans="1:6" x14ac:dyDescent="0.35">
      <c r="A727" s="11">
        <v>765</v>
      </c>
      <c r="B727" s="5" t="s">
        <v>314</v>
      </c>
      <c r="C727" s="5" t="s">
        <v>356</v>
      </c>
      <c r="D727" s="189" t="s">
        <v>1053</v>
      </c>
      <c r="E727" s="229">
        <f>IFERROR(VLOOKUP(Table14678[[#This Row],[Barnch ID]],'[1]Overall Branch Level&gt;20k'!$A$2:$C$986,3,),0)</f>
        <v>0.29330000000000001</v>
      </c>
      <c r="F727" s="201">
        <f>IFERROR(VLOOKUP(Table14678[[#This Row],[Barnch ID]],[2]Balance_split!$A$2:$B$889,2,),0)</f>
        <v>0.37813570303935001</v>
      </c>
    </row>
    <row r="728" spans="1:6" x14ac:dyDescent="0.35">
      <c r="A728" s="11">
        <v>766</v>
      </c>
      <c r="B728" s="5" t="s">
        <v>213</v>
      </c>
      <c r="C728" s="5" t="s">
        <v>356</v>
      </c>
      <c r="D728" s="189" t="s">
        <v>1054</v>
      </c>
      <c r="E728" s="229">
        <f>IFERROR(VLOOKUP(Table14678[[#This Row],[Barnch ID]],'[1]Overall Branch Level&gt;20k'!$A$2:$C$986,3,),0)</f>
        <v>0.64490000000000003</v>
      </c>
      <c r="F728" s="201">
        <f>IFERROR(VLOOKUP(Table14678[[#This Row],[Barnch ID]],[2]Balance_split!$A$2:$B$889,2,),0)</f>
        <v>0.36479611769424902</v>
      </c>
    </row>
    <row r="729" spans="1:6" x14ac:dyDescent="0.35">
      <c r="A729" s="11">
        <v>767</v>
      </c>
      <c r="B729" s="5" t="s">
        <v>190</v>
      </c>
      <c r="C729" s="5" t="s">
        <v>175</v>
      </c>
      <c r="D729" s="189" t="s">
        <v>1055</v>
      </c>
      <c r="E729" s="229">
        <f>IFERROR(VLOOKUP(Table14678[[#This Row],[Barnch ID]],'[1]Overall Branch Level&gt;20k'!$A$2:$C$986,3,),0)</f>
        <v>1.2276</v>
      </c>
      <c r="F729" s="201">
        <f>IFERROR(VLOOKUP(Table14678[[#This Row],[Barnch ID]],[2]Balance_split!$A$2:$B$889,2,),0)</f>
        <v>0.65998725806805003</v>
      </c>
    </row>
    <row r="730" spans="1:6" x14ac:dyDescent="0.35">
      <c r="A730" s="11">
        <v>768</v>
      </c>
      <c r="B730" s="5" t="s">
        <v>190</v>
      </c>
      <c r="C730" s="5" t="s">
        <v>356</v>
      </c>
      <c r="D730" s="189" t="s">
        <v>1056</v>
      </c>
      <c r="E730" s="229">
        <f>IFERROR(VLOOKUP(Table14678[[#This Row],[Barnch ID]],'[1]Overall Branch Level&gt;20k'!$A$2:$C$986,3,),0)</f>
        <v>0.98560000000000003</v>
      </c>
      <c r="F730" s="201">
        <f>IFERROR(VLOOKUP(Table14678[[#This Row],[Barnch ID]],[2]Balance_split!$A$2:$B$889,2,),0)</f>
        <v>0.14215960026300001</v>
      </c>
    </row>
    <row r="731" spans="1:6" x14ac:dyDescent="0.35">
      <c r="A731" s="11">
        <v>769</v>
      </c>
      <c r="B731" s="5" t="s">
        <v>190</v>
      </c>
      <c r="C731" s="5" t="s">
        <v>356</v>
      </c>
      <c r="D731" s="189" t="s">
        <v>1057</v>
      </c>
      <c r="E731" s="229">
        <f>IFERROR(VLOOKUP(Table14678[[#This Row],[Barnch ID]],'[1]Overall Branch Level&gt;20k'!$A$2:$C$986,3,),0)</f>
        <v>2.5000000000000001E-3</v>
      </c>
      <c r="F731" s="201">
        <f>IFERROR(VLOOKUP(Table14678[[#This Row],[Barnch ID]],[2]Balance_split!$A$2:$B$889,2,),0)</f>
        <v>0.33248371692329998</v>
      </c>
    </row>
    <row r="732" spans="1:6" x14ac:dyDescent="0.35">
      <c r="A732" s="11">
        <v>770</v>
      </c>
      <c r="B732" s="5" t="s">
        <v>316</v>
      </c>
      <c r="C732" s="5" t="s">
        <v>340</v>
      </c>
      <c r="D732" s="189" t="s">
        <v>1058</v>
      </c>
      <c r="E732" s="229">
        <f>IFERROR(VLOOKUP(Table14678[[#This Row],[Barnch ID]],'[1]Overall Branch Level&gt;20k'!$A$2:$C$986,3,),0)</f>
        <v>1.3111999999999999</v>
      </c>
      <c r="F732" s="201">
        <f>IFERROR(VLOOKUP(Table14678[[#This Row],[Barnch ID]],[2]Balance_split!$A$2:$B$889,2,),0)</f>
        <v>0.38907914603025001</v>
      </c>
    </row>
    <row r="733" spans="1:6" x14ac:dyDescent="0.35">
      <c r="A733" s="11">
        <v>771</v>
      </c>
      <c r="B733" s="5" t="s">
        <v>213</v>
      </c>
      <c r="C733" s="5" t="s">
        <v>356</v>
      </c>
      <c r="D733" s="189" t="s">
        <v>1059</v>
      </c>
      <c r="E733" s="229">
        <f>IFERROR(VLOOKUP(Table14678[[#This Row],[Barnch ID]],'[1]Overall Branch Level&gt;20k'!$A$2:$C$986,3,),0)</f>
        <v>0.42549999999999999</v>
      </c>
      <c r="F733" s="201">
        <f>IFERROR(VLOOKUP(Table14678[[#This Row],[Barnch ID]],[2]Balance_split!$A$2:$B$889,2,),0)</f>
        <v>0.16952646566384999</v>
      </c>
    </row>
    <row r="734" spans="1:6" x14ac:dyDescent="0.35">
      <c r="A734" s="11">
        <v>772</v>
      </c>
      <c r="B734" s="5" t="s">
        <v>222</v>
      </c>
      <c r="C734" s="5" t="s">
        <v>175</v>
      </c>
      <c r="D734" s="189" t="s">
        <v>230</v>
      </c>
      <c r="E734" s="229">
        <f>IFERROR(VLOOKUP(Table14678[[#This Row],[Barnch ID]],'[1]Overall Branch Level&gt;20k'!$A$2:$C$986,3,),0)</f>
        <v>0.22969999999999999</v>
      </c>
      <c r="F734" s="201">
        <f>IFERROR(VLOOKUP(Table14678[[#This Row],[Barnch ID]],[2]Balance_split!$A$2:$B$889,2,),0)</f>
        <v>0.60825471842614998</v>
      </c>
    </row>
    <row r="735" spans="1:6" x14ac:dyDescent="0.35">
      <c r="A735" s="11">
        <v>773</v>
      </c>
      <c r="B735" s="5" t="s">
        <v>314</v>
      </c>
      <c r="C735" s="5" t="s">
        <v>175</v>
      </c>
      <c r="D735" s="189" t="s">
        <v>1060</v>
      </c>
      <c r="E735" s="229">
        <f>IFERROR(VLOOKUP(Table14678[[#This Row],[Barnch ID]],'[1]Overall Branch Level&gt;20k'!$A$2:$C$986,3,),0)</f>
        <v>0.55169999999999997</v>
      </c>
      <c r="F735" s="201">
        <f>IFERROR(VLOOKUP(Table14678[[#This Row],[Barnch ID]],[2]Balance_split!$A$2:$B$889,2,),0)</f>
        <v>0.15519284082609999</v>
      </c>
    </row>
    <row r="736" spans="1:6" x14ac:dyDescent="0.35">
      <c r="A736" s="11">
        <v>774</v>
      </c>
      <c r="B736" s="5" t="s">
        <v>184</v>
      </c>
      <c r="C736" s="5" t="s">
        <v>343</v>
      </c>
      <c r="D736" s="189" t="s">
        <v>1061</v>
      </c>
      <c r="E736" s="229">
        <f>IFERROR(VLOOKUP(Table14678[[#This Row],[Barnch ID]],'[1]Overall Branch Level&gt;20k'!$A$2:$C$986,3,),0)</f>
        <v>0.186</v>
      </c>
      <c r="F736" s="201">
        <f>IFERROR(VLOOKUP(Table14678[[#This Row],[Barnch ID]],[2]Balance_split!$A$2:$B$889,2,),0)</f>
        <v>0.2109297803855</v>
      </c>
    </row>
    <row r="737" spans="1:6" x14ac:dyDescent="0.35">
      <c r="A737" s="11">
        <v>775</v>
      </c>
      <c r="B737" s="5" t="s">
        <v>179</v>
      </c>
      <c r="C737" s="5" t="s">
        <v>356</v>
      </c>
      <c r="D737" s="189" t="s">
        <v>1062</v>
      </c>
      <c r="E737" s="229">
        <f>IFERROR(VLOOKUP(Table14678[[#This Row],[Barnch ID]],'[1]Overall Branch Level&gt;20k'!$A$2:$C$986,3,),0)</f>
        <v>0.1338</v>
      </c>
      <c r="F737" s="201">
        <f>IFERROR(VLOOKUP(Table14678[[#This Row],[Barnch ID]],[2]Balance_split!$A$2:$B$889,2,),0)</f>
        <v>0.23958635984319901</v>
      </c>
    </row>
    <row r="738" spans="1:6" x14ac:dyDescent="0.35">
      <c r="A738" s="11">
        <v>776</v>
      </c>
      <c r="B738" s="5" t="s">
        <v>179</v>
      </c>
      <c r="C738" s="5" t="s">
        <v>175</v>
      </c>
      <c r="D738" s="189" t="s">
        <v>1063</v>
      </c>
      <c r="E738" s="229">
        <f>IFERROR(VLOOKUP(Table14678[[#This Row],[Barnch ID]],'[1]Overall Branch Level&gt;20k'!$A$2:$C$986,3,),0)</f>
        <v>0.18659999999999999</v>
      </c>
      <c r="F738" s="201">
        <f>IFERROR(VLOOKUP(Table14678[[#This Row],[Barnch ID]],[2]Balance_split!$A$2:$B$889,2,),0)</f>
        <v>4.9295816700249899E-2</v>
      </c>
    </row>
    <row r="739" spans="1:6" x14ac:dyDescent="0.35">
      <c r="A739" s="11">
        <v>777</v>
      </c>
      <c r="B739" s="5" t="s">
        <v>213</v>
      </c>
      <c r="C739" s="5" t="s">
        <v>356</v>
      </c>
      <c r="D739" s="189" t="s">
        <v>1064</v>
      </c>
      <c r="E739" s="229">
        <f>IFERROR(VLOOKUP(Table14678[[#This Row],[Barnch ID]],'[1]Overall Branch Level&gt;20k'!$A$2:$C$986,3,),0)</f>
        <v>0.14000000000000001</v>
      </c>
      <c r="F739" s="201">
        <f>IFERROR(VLOOKUP(Table14678[[#This Row],[Barnch ID]],[2]Balance_split!$A$2:$B$889,2,),0)</f>
        <v>8.8737331500450004E-2</v>
      </c>
    </row>
    <row r="740" spans="1:6" x14ac:dyDescent="0.35">
      <c r="A740" s="11">
        <v>778</v>
      </c>
      <c r="B740" s="5" t="s">
        <v>190</v>
      </c>
      <c r="C740" s="5" t="s">
        <v>356</v>
      </c>
      <c r="D740" s="189" t="s">
        <v>1065</v>
      </c>
      <c r="E740" s="229">
        <f>IFERROR(VLOOKUP(Table14678[[#This Row],[Barnch ID]],'[1]Overall Branch Level&gt;20k'!$A$2:$C$986,3,),0)</f>
        <v>0.21129999999999999</v>
      </c>
      <c r="F740" s="201">
        <f>IFERROR(VLOOKUP(Table14678[[#This Row],[Barnch ID]],[2]Balance_split!$A$2:$B$889,2,),0)</f>
        <v>0.39017552088129998</v>
      </c>
    </row>
    <row r="741" spans="1:6" x14ac:dyDescent="0.35">
      <c r="A741" s="11">
        <v>779</v>
      </c>
      <c r="B741" s="5" t="s">
        <v>184</v>
      </c>
      <c r="C741" s="5" t="s">
        <v>343</v>
      </c>
      <c r="D741" s="189" t="s">
        <v>1066</v>
      </c>
      <c r="E741" s="229">
        <f>IFERROR(VLOOKUP(Table14678[[#This Row],[Barnch ID]],'[1]Overall Branch Level&gt;20k'!$A$2:$C$986,3,),0)</f>
        <v>6.8999999999999999E-3</v>
      </c>
      <c r="F741" s="201">
        <f>IFERROR(VLOOKUP(Table14678[[#This Row],[Barnch ID]],[2]Balance_split!$A$2:$B$889,2,),0)</f>
        <v>2.6343169642600001E-2</v>
      </c>
    </row>
    <row r="742" spans="1:6" x14ac:dyDescent="0.35">
      <c r="A742" s="11">
        <v>780</v>
      </c>
      <c r="B742" s="5" t="s">
        <v>213</v>
      </c>
      <c r="C742" s="5" t="s">
        <v>356</v>
      </c>
      <c r="D742" s="189" t="s">
        <v>1067</v>
      </c>
      <c r="E742" s="229">
        <f>IFERROR(VLOOKUP(Table14678[[#This Row],[Barnch ID]],'[1]Overall Branch Level&gt;20k'!$A$2:$C$986,3,),0)</f>
        <v>0.2021</v>
      </c>
      <c r="F742" s="201">
        <f>IFERROR(VLOOKUP(Table14678[[#This Row],[Barnch ID]],[2]Balance_split!$A$2:$B$889,2,),0)</f>
        <v>0.11981922993435</v>
      </c>
    </row>
    <row r="743" spans="1:6" x14ac:dyDescent="0.35">
      <c r="A743" s="11">
        <v>781</v>
      </c>
      <c r="B743" s="5" t="s">
        <v>213</v>
      </c>
      <c r="C743" s="5" t="s">
        <v>356</v>
      </c>
      <c r="D743" s="189" t="s">
        <v>1068</v>
      </c>
      <c r="E743" s="229">
        <f>IFERROR(VLOOKUP(Table14678[[#This Row],[Barnch ID]],'[1]Overall Branch Level&gt;20k'!$A$2:$C$986,3,),0)</f>
        <v>1.49E-2</v>
      </c>
      <c r="F743" s="201">
        <f>IFERROR(VLOOKUP(Table14678[[#This Row],[Barnch ID]],[2]Balance_split!$A$2:$B$889,2,),0)</f>
        <v>4.0607305757000001E-2</v>
      </c>
    </row>
    <row r="744" spans="1:6" x14ac:dyDescent="0.35">
      <c r="A744" s="11">
        <v>782</v>
      </c>
      <c r="B744" s="5" t="s">
        <v>312</v>
      </c>
      <c r="C744" s="5" t="s">
        <v>343</v>
      </c>
      <c r="D744" s="189" t="s">
        <v>1069</v>
      </c>
      <c r="E744" s="229">
        <f>IFERROR(VLOOKUP(Table14678[[#This Row],[Barnch ID]],'[1]Overall Branch Level&gt;20k'!$A$2:$C$986,3,),0)</f>
        <v>0.1169</v>
      </c>
      <c r="F744" s="201">
        <f>IFERROR(VLOOKUP(Table14678[[#This Row],[Barnch ID]],[2]Balance_split!$A$2:$B$889,2,),0)</f>
        <v>0.1024363719069</v>
      </c>
    </row>
    <row r="745" spans="1:6" x14ac:dyDescent="0.35">
      <c r="A745" s="11">
        <v>783</v>
      </c>
      <c r="B745" s="5" t="s">
        <v>213</v>
      </c>
      <c r="C745" s="5" t="s">
        <v>175</v>
      </c>
      <c r="D745" s="189" t="s">
        <v>1070</v>
      </c>
      <c r="E745" s="229">
        <f>IFERROR(VLOOKUP(Table14678[[#This Row],[Barnch ID]],'[1]Overall Branch Level&gt;20k'!$A$2:$C$986,3,),0)</f>
        <v>0.44529999999999997</v>
      </c>
      <c r="F745" s="201">
        <f>IFERROR(VLOOKUP(Table14678[[#This Row],[Barnch ID]],[2]Balance_split!$A$2:$B$889,2,),0)</f>
        <v>9.9011181988450006E-2</v>
      </c>
    </row>
    <row r="746" spans="1:6" x14ac:dyDescent="0.35">
      <c r="A746" s="11">
        <v>784</v>
      </c>
      <c r="B746" s="5" t="s">
        <v>314</v>
      </c>
      <c r="C746" s="5" t="s">
        <v>356</v>
      </c>
      <c r="D746" s="189" t="s">
        <v>1071</v>
      </c>
      <c r="E746" s="229">
        <f>IFERROR(VLOOKUP(Table14678[[#This Row],[Barnch ID]],'[1]Overall Branch Level&gt;20k'!$A$2:$C$986,3,),0)</f>
        <v>0.61229999999999996</v>
      </c>
      <c r="F746" s="201">
        <f>IFERROR(VLOOKUP(Table14678[[#This Row],[Barnch ID]],[2]Balance_split!$A$2:$B$889,2,),0)</f>
        <v>5.1287822686200003E-2</v>
      </c>
    </row>
    <row r="747" spans="1:6" x14ac:dyDescent="0.35">
      <c r="A747" s="11">
        <v>785</v>
      </c>
      <c r="B747" s="5" t="s">
        <v>316</v>
      </c>
      <c r="C747" s="5" t="s">
        <v>340</v>
      </c>
      <c r="D747" s="189" t="s">
        <v>1072</v>
      </c>
      <c r="E747" s="229">
        <f>IFERROR(VLOOKUP(Table14678[[#This Row],[Barnch ID]],'[1]Overall Branch Level&gt;20k'!$A$2:$C$986,3,),0)</f>
        <v>0.36120000000000002</v>
      </c>
      <c r="F747" s="201">
        <f>IFERROR(VLOOKUP(Table14678[[#This Row],[Barnch ID]],[2]Balance_split!$A$2:$B$889,2,),0)</f>
        <v>5.7165965601549899E-2</v>
      </c>
    </row>
    <row r="748" spans="1:6" x14ac:dyDescent="0.35">
      <c r="A748" s="11">
        <v>786</v>
      </c>
      <c r="B748" s="5" t="s">
        <v>213</v>
      </c>
      <c r="C748" s="5" t="s">
        <v>356</v>
      </c>
      <c r="D748" s="189" t="s">
        <v>1073</v>
      </c>
      <c r="E748" s="229">
        <f>IFERROR(VLOOKUP(Table14678[[#This Row],[Barnch ID]],'[1]Overall Branch Level&gt;20k'!$A$2:$C$986,3,),0)</f>
        <v>3.0000000000000001E-3</v>
      </c>
      <c r="F748" s="201">
        <f>IFERROR(VLOOKUP(Table14678[[#This Row],[Barnch ID]],[2]Balance_split!$A$2:$B$889,2,),0)</f>
        <v>8.653808312795E-2</v>
      </c>
    </row>
    <row r="749" spans="1:6" x14ac:dyDescent="0.35">
      <c r="A749" s="11">
        <v>787</v>
      </c>
      <c r="B749" s="5" t="s">
        <v>213</v>
      </c>
      <c r="C749" s="5" t="s">
        <v>175</v>
      </c>
      <c r="D749" s="189" t="s">
        <v>1074</v>
      </c>
      <c r="E749" s="229">
        <f>IFERROR(VLOOKUP(Table14678[[#This Row],[Barnch ID]],'[1]Overall Branch Level&gt;20k'!$A$2:$C$986,3,),0)</f>
        <v>8.4599999999999995E-2</v>
      </c>
      <c r="F749" s="201">
        <f>IFERROR(VLOOKUP(Table14678[[#This Row],[Barnch ID]],[2]Balance_split!$A$2:$B$889,2,),0)</f>
        <v>2.82217285431E-2</v>
      </c>
    </row>
    <row r="750" spans="1:6" x14ac:dyDescent="0.35">
      <c r="A750" s="11">
        <v>788</v>
      </c>
      <c r="B750" s="5" t="s">
        <v>312</v>
      </c>
      <c r="C750" s="5" t="s">
        <v>343</v>
      </c>
      <c r="D750" s="189" t="s">
        <v>1075</v>
      </c>
      <c r="E750" s="229">
        <f>IFERROR(VLOOKUP(Table14678[[#This Row],[Barnch ID]],'[1]Overall Branch Level&gt;20k'!$A$2:$C$986,3,),0)</f>
        <v>0.37769999999999998</v>
      </c>
      <c r="F750" s="201">
        <f>IFERROR(VLOOKUP(Table14678[[#This Row],[Barnch ID]],[2]Balance_split!$A$2:$B$889,2,),0)</f>
        <v>0.18154850382995</v>
      </c>
    </row>
    <row r="751" spans="1:6" x14ac:dyDescent="0.35">
      <c r="A751" s="11">
        <v>789</v>
      </c>
      <c r="B751" s="5" t="s">
        <v>312</v>
      </c>
      <c r="C751" s="5" t="s">
        <v>343</v>
      </c>
      <c r="D751" s="189" t="s">
        <v>1076</v>
      </c>
      <c r="E751" s="229">
        <f>IFERROR(VLOOKUP(Table14678[[#This Row],[Barnch ID]],'[1]Overall Branch Level&gt;20k'!$A$2:$C$986,3,),0)</f>
        <v>1.9199999999999998E-2</v>
      </c>
      <c r="F751" s="201">
        <f>IFERROR(VLOOKUP(Table14678[[#This Row],[Barnch ID]],[2]Balance_split!$A$2:$B$889,2,),0)</f>
        <v>9.3012980331449904E-2</v>
      </c>
    </row>
    <row r="752" spans="1:6" x14ac:dyDescent="0.35">
      <c r="A752" s="11">
        <v>790</v>
      </c>
      <c r="B752" s="5" t="s">
        <v>190</v>
      </c>
      <c r="C752" s="5" t="s">
        <v>343</v>
      </c>
      <c r="D752" s="189" t="s">
        <v>1077</v>
      </c>
      <c r="E752" s="229">
        <f>IFERROR(VLOOKUP(Table14678[[#This Row],[Barnch ID]],'[1]Overall Branch Level&gt;20k'!$A$2:$C$986,3,),0)</f>
        <v>7.9399999999999998E-2</v>
      </c>
      <c r="F752" s="201">
        <f>IFERROR(VLOOKUP(Table14678[[#This Row],[Barnch ID]],[2]Balance_split!$A$2:$B$889,2,),0)</f>
        <v>5.9031281067050002E-2</v>
      </c>
    </row>
    <row r="753" spans="1:6" x14ac:dyDescent="0.35">
      <c r="A753" s="11">
        <v>791</v>
      </c>
      <c r="B753" s="5" t="s">
        <v>314</v>
      </c>
      <c r="C753" s="5" t="s">
        <v>340</v>
      </c>
      <c r="D753" s="189" t="s">
        <v>1078</v>
      </c>
      <c r="E753" s="229">
        <f>IFERROR(VLOOKUP(Table14678[[#This Row],[Barnch ID]],'[1]Overall Branch Level&gt;20k'!$A$2:$C$986,3,),0)</f>
        <v>0.73250000000000004</v>
      </c>
      <c r="F753" s="201">
        <f>IFERROR(VLOOKUP(Table14678[[#This Row],[Barnch ID]],[2]Balance_split!$A$2:$B$889,2,),0)</f>
        <v>0.69281275007514997</v>
      </c>
    </row>
    <row r="754" spans="1:6" x14ac:dyDescent="0.35">
      <c r="A754" s="11">
        <v>792</v>
      </c>
      <c r="B754" s="5" t="s">
        <v>314</v>
      </c>
      <c r="C754" s="5" t="s">
        <v>340</v>
      </c>
      <c r="D754" s="189" t="s">
        <v>1079</v>
      </c>
      <c r="E754" s="229">
        <f>IFERROR(VLOOKUP(Table14678[[#This Row],[Barnch ID]],'[1]Overall Branch Level&gt;20k'!$A$2:$C$986,3,),0)</f>
        <v>1.3436999999999999</v>
      </c>
      <c r="F754" s="201">
        <f>IFERROR(VLOOKUP(Table14678[[#This Row],[Barnch ID]],[2]Balance_split!$A$2:$B$889,2,),0)</f>
        <v>0.21445678250729999</v>
      </c>
    </row>
    <row r="755" spans="1:6" x14ac:dyDescent="0.35">
      <c r="A755" s="11">
        <v>793</v>
      </c>
      <c r="B755" s="5" t="s">
        <v>311</v>
      </c>
      <c r="C755" s="5" t="s">
        <v>340</v>
      </c>
      <c r="D755" s="189" t="s">
        <v>1080</v>
      </c>
      <c r="E755" s="229">
        <f>IFERROR(VLOOKUP(Table14678[[#This Row],[Barnch ID]],'[1]Overall Branch Level&gt;20k'!$A$2:$C$986,3,),0)</f>
        <v>0.8982</v>
      </c>
      <c r="F755" s="201">
        <f>IFERROR(VLOOKUP(Table14678[[#This Row],[Barnch ID]],[2]Balance_split!$A$2:$B$889,2,),0)</f>
        <v>0.71880398866355</v>
      </c>
    </row>
    <row r="756" spans="1:6" x14ac:dyDescent="0.35">
      <c r="A756" s="11">
        <v>794</v>
      </c>
      <c r="B756" s="5" t="s">
        <v>213</v>
      </c>
      <c r="C756" s="5" t="s">
        <v>175</v>
      </c>
      <c r="D756" s="189" t="s">
        <v>1081</v>
      </c>
      <c r="E756" s="229">
        <f>IFERROR(VLOOKUP(Table14678[[#This Row],[Barnch ID]],'[1]Overall Branch Level&gt;20k'!$A$2:$C$986,3,),0)</f>
        <v>0.3246</v>
      </c>
      <c r="F756" s="201">
        <f>IFERROR(VLOOKUP(Table14678[[#This Row],[Barnch ID]],[2]Balance_split!$A$2:$B$889,2,),0)</f>
        <v>9.6772521166349906E-2</v>
      </c>
    </row>
    <row r="757" spans="1:6" x14ac:dyDescent="0.35">
      <c r="A757" s="11">
        <v>795</v>
      </c>
      <c r="B757" s="5" t="s">
        <v>314</v>
      </c>
      <c r="C757" s="5" t="s">
        <v>340</v>
      </c>
      <c r="D757" s="189" t="s">
        <v>1082</v>
      </c>
      <c r="E757" s="229">
        <f>IFERROR(VLOOKUP(Table14678[[#This Row],[Barnch ID]],'[1]Overall Branch Level&gt;20k'!$A$2:$C$986,3,),0)</f>
        <v>0.39500000000000002</v>
      </c>
      <c r="F757" s="201">
        <f>IFERROR(VLOOKUP(Table14678[[#This Row],[Barnch ID]],[2]Balance_split!$A$2:$B$889,2,),0)</f>
        <v>0.19882120558710001</v>
      </c>
    </row>
    <row r="758" spans="1:6" x14ac:dyDescent="0.35">
      <c r="A758" s="11">
        <v>796</v>
      </c>
      <c r="B758" s="5" t="s">
        <v>314</v>
      </c>
      <c r="C758" s="5" t="s">
        <v>340</v>
      </c>
      <c r="D758" s="189" t="s">
        <v>1083</v>
      </c>
      <c r="E758" s="229">
        <f>IFERROR(VLOOKUP(Table14678[[#This Row],[Barnch ID]],'[1]Overall Branch Level&gt;20k'!$A$2:$C$986,3,),0)</f>
        <v>0.95199999999999996</v>
      </c>
      <c r="F758" s="201">
        <f>IFERROR(VLOOKUP(Table14678[[#This Row],[Barnch ID]],[2]Balance_split!$A$2:$B$889,2,),0)</f>
        <v>0.45121650322484902</v>
      </c>
    </row>
    <row r="759" spans="1:6" x14ac:dyDescent="0.35">
      <c r="A759" s="11">
        <v>797</v>
      </c>
      <c r="B759" s="5" t="s">
        <v>314</v>
      </c>
      <c r="C759" s="5" t="s">
        <v>356</v>
      </c>
      <c r="D759" s="189" t="s">
        <v>1084</v>
      </c>
      <c r="E759" s="229">
        <f>IFERROR(VLOOKUP(Table14678[[#This Row],[Barnch ID]],'[1]Overall Branch Level&gt;20k'!$A$2:$C$986,3,),0)</f>
        <v>0.39319999999999999</v>
      </c>
      <c r="F759" s="201">
        <f>IFERROR(VLOOKUP(Table14678[[#This Row],[Barnch ID]],[2]Balance_split!$A$2:$B$889,2,),0)</f>
        <v>0.13835099825944999</v>
      </c>
    </row>
    <row r="760" spans="1:6" x14ac:dyDescent="0.35">
      <c r="A760" s="11">
        <v>798</v>
      </c>
      <c r="B760" s="5" t="s">
        <v>314</v>
      </c>
      <c r="C760" s="5" t="s">
        <v>340</v>
      </c>
      <c r="D760" s="189" t="s">
        <v>1085</v>
      </c>
      <c r="E760" s="229">
        <f>IFERROR(VLOOKUP(Table14678[[#This Row],[Barnch ID]],'[1]Overall Branch Level&gt;20k'!$A$2:$C$986,3,),0)</f>
        <v>0.72809999999999997</v>
      </c>
      <c r="F760" s="201">
        <f>IFERROR(VLOOKUP(Table14678[[#This Row],[Barnch ID]],[2]Balance_split!$A$2:$B$889,2,),0)</f>
        <v>0.26144540376559999</v>
      </c>
    </row>
    <row r="761" spans="1:6" x14ac:dyDescent="0.35">
      <c r="A761" s="11">
        <v>799</v>
      </c>
      <c r="B761" s="5" t="s">
        <v>313</v>
      </c>
      <c r="C761" s="5" t="s">
        <v>340</v>
      </c>
      <c r="D761" s="189" t="s">
        <v>1086</v>
      </c>
      <c r="E761" s="229">
        <f>IFERROR(VLOOKUP(Table14678[[#This Row],[Barnch ID]],'[1]Overall Branch Level&gt;20k'!$A$2:$C$986,3,),0)</f>
        <v>0.37680000000000002</v>
      </c>
      <c r="F761" s="201">
        <f>IFERROR(VLOOKUP(Table14678[[#This Row],[Barnch ID]],[2]Balance_split!$A$2:$B$889,2,),0)</f>
        <v>0.33002437781865002</v>
      </c>
    </row>
    <row r="762" spans="1:6" x14ac:dyDescent="0.35">
      <c r="A762" s="11">
        <v>801</v>
      </c>
      <c r="B762" s="5" t="s">
        <v>174</v>
      </c>
      <c r="C762" s="5" t="s">
        <v>175</v>
      </c>
      <c r="D762" s="189" t="s">
        <v>1088</v>
      </c>
      <c r="E762" s="229">
        <f>IFERROR(VLOOKUP(Table14678[[#This Row],[Barnch ID]],'[1]Overall Branch Level&gt;20k'!$A$2:$C$986,3,),0)</f>
        <v>1.0746</v>
      </c>
      <c r="F762" s="201">
        <f>IFERROR(VLOOKUP(Table14678[[#This Row],[Barnch ID]],[2]Balance_split!$A$2:$B$889,2,),0)</f>
        <v>0.86850633785514997</v>
      </c>
    </row>
    <row r="763" spans="1:6" x14ac:dyDescent="0.35">
      <c r="A763" s="11">
        <v>802</v>
      </c>
      <c r="B763" s="5" t="s">
        <v>174</v>
      </c>
      <c r="C763" s="5" t="s">
        <v>356</v>
      </c>
      <c r="D763" s="189" t="s">
        <v>1089</v>
      </c>
      <c r="E763" s="229">
        <f>IFERROR(VLOOKUP(Table14678[[#This Row],[Barnch ID]],'[1]Overall Branch Level&gt;20k'!$A$2:$C$986,3,),0)</f>
        <v>3.0999999999999999E-3</v>
      </c>
      <c r="F763" s="201">
        <f>IFERROR(VLOOKUP(Table14678[[#This Row],[Barnch ID]],[2]Balance_split!$A$2:$B$889,2,),0)</f>
        <v>0.82048500151149995</v>
      </c>
    </row>
    <row r="764" spans="1:6" x14ac:dyDescent="0.35">
      <c r="A764" s="11">
        <v>803</v>
      </c>
      <c r="B764" s="5" t="s">
        <v>174</v>
      </c>
      <c r="C764" s="5" t="s">
        <v>356</v>
      </c>
      <c r="D764" s="189" t="s">
        <v>1090</v>
      </c>
      <c r="E764" s="229">
        <f>IFERROR(VLOOKUP(Table14678[[#This Row],[Barnch ID]],'[1]Overall Branch Level&gt;20k'!$A$2:$C$986,3,),0)</f>
        <v>3.0999999999999999E-3</v>
      </c>
      <c r="F764" s="201">
        <f>IFERROR(VLOOKUP(Table14678[[#This Row],[Barnch ID]],[2]Balance_split!$A$2:$B$889,2,),0)</f>
        <v>0.494327595344</v>
      </c>
    </row>
    <row r="765" spans="1:6" x14ac:dyDescent="0.35">
      <c r="A765" s="11">
        <v>804</v>
      </c>
      <c r="B765" s="5" t="s">
        <v>311</v>
      </c>
      <c r="C765" s="5" t="s">
        <v>356</v>
      </c>
      <c r="D765" s="189" t="s">
        <v>1091</v>
      </c>
      <c r="E765" s="229">
        <f>IFERROR(VLOOKUP(Table14678[[#This Row],[Barnch ID]],'[1]Overall Branch Level&gt;20k'!$A$2:$C$986,3,),0)</f>
        <v>0.39789999999999998</v>
      </c>
      <c r="F765" s="201">
        <f>IFERROR(VLOOKUP(Table14678[[#This Row],[Barnch ID]],[2]Balance_split!$A$2:$B$889,2,),0)</f>
        <v>0.1765282115255</v>
      </c>
    </row>
    <row r="766" spans="1:6" x14ac:dyDescent="0.35">
      <c r="A766" s="11">
        <v>805</v>
      </c>
      <c r="B766" s="5" t="s">
        <v>314</v>
      </c>
      <c r="C766" s="5" t="s">
        <v>340</v>
      </c>
      <c r="D766" s="189" t="s">
        <v>1092</v>
      </c>
      <c r="E766" s="229">
        <f>IFERROR(VLOOKUP(Table14678[[#This Row],[Barnch ID]],'[1]Overall Branch Level&gt;20k'!$A$2:$C$986,3,),0)</f>
        <v>0.23780000000000001</v>
      </c>
      <c r="F766" s="201">
        <f>IFERROR(VLOOKUP(Table14678[[#This Row],[Barnch ID]],[2]Balance_split!$A$2:$B$889,2,),0)</f>
        <v>0.12066931779414999</v>
      </c>
    </row>
    <row r="767" spans="1:6" x14ac:dyDescent="0.35">
      <c r="A767" s="11">
        <v>806</v>
      </c>
      <c r="B767" s="5" t="s">
        <v>213</v>
      </c>
      <c r="C767" s="5" t="s">
        <v>356</v>
      </c>
      <c r="D767" s="189" t="s">
        <v>1093</v>
      </c>
      <c r="E767" s="229">
        <f>IFERROR(VLOOKUP(Table14678[[#This Row],[Barnch ID]],'[1]Overall Branch Level&gt;20k'!$A$2:$C$986,3,),0)</f>
        <v>0.52710000000000001</v>
      </c>
      <c r="F767" s="201">
        <f>IFERROR(VLOOKUP(Table14678[[#This Row],[Barnch ID]],[2]Balance_split!$A$2:$B$889,2,),0)</f>
        <v>0.12781933331345</v>
      </c>
    </row>
    <row r="768" spans="1:6" x14ac:dyDescent="0.35">
      <c r="A768" s="11">
        <v>807</v>
      </c>
      <c r="B768" s="5" t="s">
        <v>311</v>
      </c>
      <c r="C768" s="5" t="s">
        <v>356</v>
      </c>
      <c r="D768" s="189" t="s">
        <v>1094</v>
      </c>
      <c r="E768" s="229">
        <f>IFERROR(VLOOKUP(Table14678[[#This Row],[Barnch ID]],'[1]Overall Branch Level&gt;20k'!$A$2:$C$986,3,),0)</f>
        <v>0.38719999999999999</v>
      </c>
      <c r="F768" s="201">
        <f>IFERROR(VLOOKUP(Table14678[[#This Row],[Barnch ID]],[2]Balance_split!$A$2:$B$889,2,),0)</f>
        <v>0.23547273817825001</v>
      </c>
    </row>
    <row r="769" spans="1:6" x14ac:dyDescent="0.35">
      <c r="A769" s="11">
        <v>808</v>
      </c>
      <c r="B769" s="5" t="s">
        <v>179</v>
      </c>
      <c r="C769" s="5" t="s">
        <v>343</v>
      </c>
      <c r="D769" s="189" t="s">
        <v>1095</v>
      </c>
      <c r="E769" s="229">
        <f>IFERROR(VLOOKUP(Table14678[[#This Row],[Barnch ID]],'[1]Overall Branch Level&gt;20k'!$A$2:$C$986,3,),0)</f>
        <v>1.113</v>
      </c>
      <c r="F769" s="201">
        <f>IFERROR(VLOOKUP(Table14678[[#This Row],[Barnch ID]],[2]Balance_split!$A$2:$B$889,2,),0)</f>
        <v>0.26659432966434998</v>
      </c>
    </row>
    <row r="770" spans="1:6" x14ac:dyDescent="0.35">
      <c r="A770" s="11">
        <v>809</v>
      </c>
      <c r="B770" s="5" t="s">
        <v>190</v>
      </c>
      <c r="C770" s="5" t="s">
        <v>175</v>
      </c>
      <c r="D770" s="189" t="s">
        <v>216</v>
      </c>
      <c r="E770" s="229">
        <f>IFERROR(VLOOKUP(Table14678[[#This Row],[Barnch ID]],'[1]Overall Branch Level&gt;20k'!$A$2:$C$986,3,),0)</f>
        <v>0.33400000000000002</v>
      </c>
      <c r="F770" s="201">
        <f>IFERROR(VLOOKUP(Table14678[[#This Row],[Barnch ID]],[2]Balance_split!$A$2:$B$889,2,),0)</f>
        <v>0.2723229244873</v>
      </c>
    </row>
    <row r="771" spans="1:6" x14ac:dyDescent="0.35">
      <c r="A771" s="11">
        <v>810</v>
      </c>
      <c r="B771" s="5" t="s">
        <v>181</v>
      </c>
      <c r="C771" s="5" t="s">
        <v>175</v>
      </c>
      <c r="D771" s="189" t="s">
        <v>1096</v>
      </c>
      <c r="E771" s="229">
        <f>IFERROR(VLOOKUP(Table14678[[#This Row],[Barnch ID]],'[1]Overall Branch Level&gt;20k'!$A$2:$C$986,3,),0)</f>
        <v>0.44750000000000001</v>
      </c>
      <c r="F771" s="201">
        <f>IFERROR(VLOOKUP(Table14678[[#This Row],[Barnch ID]],[2]Balance_split!$A$2:$B$889,2,),0)</f>
        <v>0.44924837168304899</v>
      </c>
    </row>
    <row r="772" spans="1:6" x14ac:dyDescent="0.35">
      <c r="A772" s="11">
        <v>811</v>
      </c>
      <c r="B772" s="5" t="s">
        <v>184</v>
      </c>
      <c r="C772" s="5" t="s">
        <v>343</v>
      </c>
      <c r="D772" s="189" t="s">
        <v>1097</v>
      </c>
      <c r="E772" s="229">
        <f>IFERROR(VLOOKUP(Table14678[[#This Row],[Barnch ID]],'[1]Overall Branch Level&gt;20k'!$A$2:$C$986,3,),0)</f>
        <v>2.4500000000000001E-2</v>
      </c>
      <c r="F772" s="201">
        <f>IFERROR(VLOOKUP(Table14678[[#This Row],[Barnch ID]],[2]Balance_split!$A$2:$B$889,2,),0)</f>
        <v>2.5445658417750001E-2</v>
      </c>
    </row>
    <row r="773" spans="1:6" x14ac:dyDescent="0.35">
      <c r="A773" s="11">
        <v>812</v>
      </c>
      <c r="B773" s="5" t="s">
        <v>314</v>
      </c>
      <c r="C773" s="5" t="s">
        <v>340</v>
      </c>
      <c r="D773" s="189" t="s">
        <v>1098</v>
      </c>
      <c r="E773" s="229">
        <f>IFERROR(VLOOKUP(Table14678[[#This Row],[Barnch ID]],'[1]Overall Branch Level&gt;20k'!$A$2:$C$986,3,),0)</f>
        <v>0.31969999999999998</v>
      </c>
      <c r="F773" s="201">
        <f>IFERROR(VLOOKUP(Table14678[[#This Row],[Barnch ID]],[2]Balance_split!$A$2:$B$889,2,),0)</f>
        <v>4.0390258929250002E-2</v>
      </c>
    </row>
    <row r="774" spans="1:6" x14ac:dyDescent="0.35">
      <c r="A774" s="11">
        <v>813</v>
      </c>
      <c r="B774" s="5" t="s">
        <v>314</v>
      </c>
      <c r="C774" s="5" t="s">
        <v>340</v>
      </c>
      <c r="D774" s="189" t="s">
        <v>1099</v>
      </c>
      <c r="E774" s="229">
        <f>IFERROR(VLOOKUP(Table14678[[#This Row],[Barnch ID]],'[1]Overall Branch Level&gt;20k'!$A$2:$C$986,3,),0)</f>
        <v>0.1444</v>
      </c>
      <c r="F774" s="201">
        <f>IFERROR(VLOOKUP(Table14678[[#This Row],[Barnch ID]],[2]Balance_split!$A$2:$B$889,2,),0)</f>
        <v>8.8346564304449995E-2</v>
      </c>
    </row>
    <row r="775" spans="1:6" x14ac:dyDescent="0.35">
      <c r="A775" s="11">
        <v>814</v>
      </c>
      <c r="B775" s="5" t="s">
        <v>184</v>
      </c>
      <c r="C775" s="5" t="s">
        <v>175</v>
      </c>
      <c r="D775" s="189" t="s">
        <v>1100</v>
      </c>
      <c r="E775" s="229">
        <f>IFERROR(VLOOKUP(Table14678[[#This Row],[Barnch ID]],'[1]Overall Branch Level&gt;20k'!$A$2:$C$986,3,),0)</f>
        <v>6.1000000000000004E-3</v>
      </c>
      <c r="F775" s="201">
        <f>IFERROR(VLOOKUP(Table14678[[#This Row],[Barnch ID]],[2]Balance_split!$A$2:$B$889,2,),0)</f>
        <v>4.1555312751249997E-2</v>
      </c>
    </row>
    <row r="776" spans="1:6" x14ac:dyDescent="0.35">
      <c r="A776" s="11">
        <v>815</v>
      </c>
      <c r="B776" s="5" t="s">
        <v>312</v>
      </c>
      <c r="C776" s="5" t="s">
        <v>343</v>
      </c>
      <c r="D776" s="189" t="s">
        <v>1101</v>
      </c>
      <c r="E776" s="229">
        <f>IFERROR(VLOOKUP(Table14678[[#This Row],[Barnch ID]],'[1]Overall Branch Level&gt;20k'!$A$2:$C$986,3,),0)</f>
        <v>0.36780000000000002</v>
      </c>
      <c r="F776" s="201">
        <f>IFERROR(VLOOKUP(Table14678[[#This Row],[Barnch ID]],[2]Balance_split!$A$2:$B$889,2,),0)</f>
        <v>0.1431601627171</v>
      </c>
    </row>
    <row r="777" spans="1:6" x14ac:dyDescent="0.35">
      <c r="A777" s="11">
        <v>816</v>
      </c>
      <c r="B777" s="5" t="s">
        <v>188</v>
      </c>
      <c r="C777" s="5" t="s">
        <v>343</v>
      </c>
      <c r="D777" s="189" t="s">
        <v>1102</v>
      </c>
      <c r="E777" s="229">
        <f>IFERROR(VLOOKUP(Table14678[[#This Row],[Barnch ID]],'[1]Overall Branch Level&gt;20k'!$A$2:$C$986,3,),0)</f>
        <v>6.9500000000000006E-2</v>
      </c>
      <c r="F777" s="201">
        <f>IFERROR(VLOOKUP(Table14678[[#This Row],[Barnch ID]],[2]Balance_split!$A$2:$B$889,2,),0)</f>
        <v>7.8790056274299997E-2</v>
      </c>
    </row>
    <row r="778" spans="1:6" x14ac:dyDescent="0.35">
      <c r="A778" s="11">
        <v>817</v>
      </c>
      <c r="B778" s="5" t="s">
        <v>311</v>
      </c>
      <c r="C778" s="5" t="s">
        <v>356</v>
      </c>
      <c r="D778" s="189" t="s">
        <v>1103</v>
      </c>
      <c r="E778" s="229">
        <f>IFERROR(VLOOKUP(Table14678[[#This Row],[Barnch ID]],'[1]Overall Branch Level&gt;20k'!$A$2:$C$986,3,),0)</f>
        <v>5.9400000000000001E-2</v>
      </c>
      <c r="F778" s="201">
        <f>IFERROR(VLOOKUP(Table14678[[#This Row],[Barnch ID]],[2]Balance_split!$A$2:$B$889,2,),0)</f>
        <v>2.8093180415300002E-2</v>
      </c>
    </row>
    <row r="779" spans="1:6" x14ac:dyDescent="0.35">
      <c r="A779" s="11">
        <v>818</v>
      </c>
      <c r="B779" s="5" t="s">
        <v>174</v>
      </c>
      <c r="C779" s="5" t="s">
        <v>356</v>
      </c>
      <c r="D779" s="189" t="s">
        <v>1104</v>
      </c>
      <c r="E779" s="229">
        <f>IFERROR(VLOOKUP(Table14678[[#This Row],[Barnch ID]],'[1]Overall Branch Level&gt;20k'!$A$2:$C$986,3,),0)</f>
        <v>0.41460000000000002</v>
      </c>
      <c r="F779" s="201">
        <f>IFERROR(VLOOKUP(Table14678[[#This Row],[Barnch ID]],[2]Balance_split!$A$2:$B$889,2,),0)</f>
        <v>2.6872806670099999E-2</v>
      </c>
    </row>
    <row r="780" spans="1:6" x14ac:dyDescent="0.35">
      <c r="A780" s="11">
        <v>819</v>
      </c>
      <c r="B780" s="5" t="s">
        <v>311</v>
      </c>
      <c r="C780" s="5" t="s">
        <v>356</v>
      </c>
      <c r="D780" s="189" t="s">
        <v>1105</v>
      </c>
      <c r="E780" s="229">
        <f>IFERROR(VLOOKUP(Table14678[[#This Row],[Barnch ID]],'[1]Overall Branch Level&gt;20k'!$A$2:$C$986,3,),0)</f>
        <v>3.1399999999999997E-2</v>
      </c>
      <c r="F780" s="201">
        <f>IFERROR(VLOOKUP(Table14678[[#This Row],[Barnch ID]],[2]Balance_split!$A$2:$B$889,2,),0)</f>
        <v>2.0425739197149999E-2</v>
      </c>
    </row>
    <row r="781" spans="1:6" x14ac:dyDescent="0.35">
      <c r="A781" s="11">
        <v>820</v>
      </c>
      <c r="B781" s="5" t="s">
        <v>311</v>
      </c>
      <c r="C781" s="5" t="s">
        <v>340</v>
      </c>
      <c r="D781" s="189" t="s">
        <v>1106</v>
      </c>
      <c r="E781" s="229">
        <f>IFERROR(VLOOKUP(Table14678[[#This Row],[Barnch ID]],'[1]Overall Branch Level&gt;20k'!$A$2:$C$986,3,),0)</f>
        <v>2E-3</v>
      </c>
      <c r="F781" s="201">
        <f>IFERROR(VLOOKUP(Table14678[[#This Row],[Barnch ID]],[2]Balance_split!$A$2:$B$889,2,),0)</f>
        <v>2.3537188602050001E-2</v>
      </c>
    </row>
    <row r="782" spans="1:6" x14ac:dyDescent="0.35">
      <c r="A782" s="11">
        <v>821</v>
      </c>
      <c r="B782" s="5" t="s">
        <v>181</v>
      </c>
      <c r="C782" s="5" t="s">
        <v>343</v>
      </c>
      <c r="D782" s="189" t="s">
        <v>1107</v>
      </c>
      <c r="E782" s="229">
        <f>IFERROR(VLOOKUP(Table14678[[#This Row],[Barnch ID]],'[1]Overall Branch Level&gt;20k'!$A$2:$C$986,3,),0)</f>
        <v>7.6E-3</v>
      </c>
      <c r="F782" s="201">
        <f>IFERROR(VLOOKUP(Table14678[[#This Row],[Barnch ID]],[2]Balance_split!$A$2:$B$889,2,),0)</f>
        <v>4.3387400259250003E-2</v>
      </c>
    </row>
    <row r="783" spans="1:6" x14ac:dyDescent="0.35">
      <c r="A783" s="11">
        <v>822</v>
      </c>
      <c r="B783" s="5" t="s">
        <v>316</v>
      </c>
      <c r="C783" s="5" t="s">
        <v>343</v>
      </c>
      <c r="D783" s="189" t="s">
        <v>1108</v>
      </c>
      <c r="E783" s="229">
        <f>IFERROR(VLOOKUP(Table14678[[#This Row],[Barnch ID]],'[1]Overall Branch Level&gt;20k'!$A$2:$C$986,3,),0)</f>
        <v>1.7600000000000001E-2</v>
      </c>
      <c r="F783" s="201">
        <f>IFERROR(VLOOKUP(Table14678[[#This Row],[Barnch ID]],[2]Balance_split!$A$2:$B$889,2,),0)</f>
        <v>1.0822363832999999E-3</v>
      </c>
    </row>
    <row r="784" spans="1:6" x14ac:dyDescent="0.35">
      <c r="A784" s="11">
        <v>823</v>
      </c>
      <c r="B784" s="5" t="s">
        <v>222</v>
      </c>
      <c r="C784" s="5" t="s">
        <v>175</v>
      </c>
      <c r="D784" s="189" t="s">
        <v>1109</v>
      </c>
      <c r="E784" s="229">
        <f>IFERROR(VLOOKUP(Table14678[[#This Row],[Barnch ID]],'[1]Overall Branch Level&gt;20k'!$A$2:$C$986,3,),0)</f>
        <v>7.4999999999999997E-3</v>
      </c>
      <c r="F784" s="201">
        <f>IFERROR(VLOOKUP(Table14678[[#This Row],[Barnch ID]],[2]Balance_split!$A$2:$B$889,2,),0)</f>
        <v>7.5713663386999903E-3</v>
      </c>
    </row>
    <row r="785" spans="1:6" x14ac:dyDescent="0.35">
      <c r="A785" s="11">
        <v>824</v>
      </c>
      <c r="B785" s="5" t="s">
        <v>181</v>
      </c>
      <c r="C785" s="5" t="s">
        <v>356</v>
      </c>
      <c r="D785" s="189" t="s">
        <v>1110</v>
      </c>
      <c r="E785" s="229">
        <f>IFERROR(VLOOKUP(Table14678[[#This Row],[Barnch ID]],'[1]Overall Branch Level&gt;20k'!$A$2:$C$986,3,),0)</f>
        <v>6.9599999999999995E-2</v>
      </c>
      <c r="F785" s="201">
        <f>IFERROR(VLOOKUP(Table14678[[#This Row],[Barnch ID]],[2]Balance_split!$A$2:$B$889,2,),0)</f>
        <v>1.0066299999999999E-3</v>
      </c>
    </row>
    <row r="786" spans="1:6" x14ac:dyDescent="0.35">
      <c r="A786" s="11">
        <v>825</v>
      </c>
      <c r="B786" s="5" t="s">
        <v>222</v>
      </c>
      <c r="C786" s="5" t="s">
        <v>356</v>
      </c>
      <c r="D786" s="189" t="s">
        <v>1111</v>
      </c>
      <c r="E786" s="229">
        <f>IFERROR(VLOOKUP(Table14678[[#This Row],[Barnch ID]],'[1]Overall Branch Level&gt;20k'!$A$2:$C$986,3,),0)</f>
        <v>2.7699999999999999E-2</v>
      </c>
      <c r="F786" s="201">
        <f>IFERROR(VLOOKUP(Table14678[[#This Row],[Barnch ID]],[2]Balance_split!$A$2:$B$889,2,),0)</f>
        <v>3.12720241935E-3</v>
      </c>
    </row>
    <row r="787" spans="1:6" x14ac:dyDescent="0.35">
      <c r="A787" s="11">
        <v>826</v>
      </c>
      <c r="B787" s="5" t="s">
        <v>314</v>
      </c>
      <c r="C787" s="5" t="s">
        <v>356</v>
      </c>
      <c r="D787" s="189" t="s">
        <v>1112</v>
      </c>
      <c r="E787" s="229">
        <f>IFERROR(VLOOKUP(Table14678[[#This Row],[Barnch ID]],'[1]Overall Branch Level&gt;20k'!$A$2:$C$986,3,),0)</f>
        <v>0.30199999999999999</v>
      </c>
      <c r="F787" s="201">
        <f>IFERROR(VLOOKUP(Table14678[[#This Row],[Barnch ID]],[2]Balance_split!$A$2:$B$889,2,),0)</f>
        <v>0.28868039441845</v>
      </c>
    </row>
    <row r="788" spans="1:6" x14ac:dyDescent="0.35">
      <c r="A788" s="11">
        <v>827</v>
      </c>
      <c r="B788" s="5" t="s">
        <v>316</v>
      </c>
      <c r="C788" s="5" t="s">
        <v>175</v>
      </c>
      <c r="D788" s="189" t="s">
        <v>1113</v>
      </c>
      <c r="E788" s="229">
        <f>IFERROR(VLOOKUP(Table14678[[#This Row],[Barnch ID]],'[1]Overall Branch Level&gt;20k'!$A$2:$C$986,3,),0)</f>
        <v>1.6299999999999999E-2</v>
      </c>
      <c r="F788" s="201">
        <f>IFERROR(VLOOKUP(Table14678[[#This Row],[Barnch ID]],[2]Balance_split!$A$2:$B$889,2,),0)</f>
        <v>0</v>
      </c>
    </row>
    <row r="789" spans="1:6" x14ac:dyDescent="0.35">
      <c r="A789" s="11">
        <v>828</v>
      </c>
      <c r="B789" s="5" t="s">
        <v>190</v>
      </c>
      <c r="C789" s="5" t="s">
        <v>175</v>
      </c>
      <c r="D789" s="189" t="s">
        <v>1114</v>
      </c>
      <c r="E789" s="229">
        <f>IFERROR(VLOOKUP(Table14678[[#This Row],[Barnch ID]],'[1]Overall Branch Level&gt;20k'!$A$2:$C$986,3,),0)</f>
        <v>6.6299999999999998E-2</v>
      </c>
      <c r="F789" s="201">
        <f>IFERROR(VLOOKUP(Table14678[[#This Row],[Barnch ID]],[2]Balance_split!$A$2:$B$889,2,),0)</f>
        <v>3.1241752230999902E-3</v>
      </c>
    </row>
    <row r="790" spans="1:6" x14ac:dyDescent="0.35">
      <c r="A790" s="11">
        <v>829</v>
      </c>
      <c r="B790" s="5" t="s">
        <v>312</v>
      </c>
      <c r="C790" s="5" t="s">
        <v>340</v>
      </c>
      <c r="D790" s="189" t="s">
        <v>1115</v>
      </c>
      <c r="E790" s="229">
        <f>IFERROR(VLOOKUP(Table14678[[#This Row],[Barnch ID]],'[1]Overall Branch Level&gt;20k'!$A$2:$C$986,3,),0)</f>
        <v>9.1200000000000003E-2</v>
      </c>
      <c r="F790" s="201">
        <f>IFERROR(VLOOKUP(Table14678[[#This Row],[Barnch ID]],[2]Balance_split!$A$2:$B$889,2,),0)</f>
        <v>2.6830409516599998E-2</v>
      </c>
    </row>
    <row r="791" spans="1:6" x14ac:dyDescent="0.35">
      <c r="A791" s="11">
        <v>831</v>
      </c>
      <c r="B791" s="5" t="s">
        <v>188</v>
      </c>
      <c r="C791" s="5" t="s">
        <v>343</v>
      </c>
      <c r="D791" s="189" t="s">
        <v>1117</v>
      </c>
      <c r="E791" s="229">
        <f>IFERROR(VLOOKUP(Table14678[[#This Row],[Barnch ID]],'[1]Overall Branch Level&gt;20k'!$A$2:$C$986,3,),0)</f>
        <v>0</v>
      </c>
      <c r="F791" s="201">
        <f>IFERROR(VLOOKUP(Table14678[[#This Row],[Barnch ID]],[2]Balance_split!$A$2:$B$889,2,),0)</f>
        <v>0</v>
      </c>
    </row>
    <row r="792" spans="1:6" x14ac:dyDescent="0.35">
      <c r="A792" s="11">
        <v>832</v>
      </c>
      <c r="B792" s="5" t="s">
        <v>179</v>
      </c>
      <c r="C792" s="5" t="s">
        <v>356</v>
      </c>
      <c r="D792" s="189" t="s">
        <v>1118</v>
      </c>
      <c r="E792" s="229">
        <f>IFERROR(VLOOKUP(Table14678[[#This Row],[Barnch ID]],'[1]Overall Branch Level&gt;20k'!$A$2:$C$986,3,),0)</f>
        <v>3.0999999999999999E-3</v>
      </c>
      <c r="F792" s="201">
        <f>IFERROR(VLOOKUP(Table14678[[#This Row],[Barnch ID]],[2]Balance_split!$A$2:$B$889,2,),0)</f>
        <v>0</v>
      </c>
    </row>
    <row r="793" spans="1:6" x14ac:dyDescent="0.35">
      <c r="A793" s="11">
        <v>833</v>
      </c>
      <c r="B793" s="5" t="s">
        <v>184</v>
      </c>
      <c r="C793" s="5" t="s">
        <v>356</v>
      </c>
      <c r="D793" s="189" t="s">
        <v>1119</v>
      </c>
      <c r="E793" s="229">
        <f>IFERROR(VLOOKUP(Table14678[[#This Row],[Barnch ID]],'[1]Overall Branch Level&gt;20k'!$A$2:$C$986,3,),0)</f>
        <v>0</v>
      </c>
      <c r="F793" s="201">
        <f>IFERROR(VLOOKUP(Table14678[[#This Row],[Barnch ID]],[2]Balance_split!$A$2:$B$889,2,),0)</f>
        <v>0</v>
      </c>
    </row>
    <row r="794" spans="1:6" x14ac:dyDescent="0.35">
      <c r="A794" s="11">
        <v>834</v>
      </c>
      <c r="B794" s="5" t="s">
        <v>179</v>
      </c>
      <c r="C794" s="5" t="s">
        <v>175</v>
      </c>
      <c r="D794" s="189" t="s">
        <v>1120</v>
      </c>
      <c r="E794" s="229">
        <f>IFERROR(VLOOKUP(Table14678[[#This Row],[Barnch ID]],'[1]Overall Branch Level&gt;20k'!$A$2:$C$986,3,),0)</f>
        <v>0</v>
      </c>
      <c r="F794" s="201">
        <f>IFERROR(VLOOKUP(Table14678[[#This Row],[Barnch ID]],[2]Balance_split!$A$2:$B$889,2,),0)</f>
        <v>0</v>
      </c>
    </row>
    <row r="795" spans="1:6" x14ac:dyDescent="0.35">
      <c r="A795" s="11">
        <v>836</v>
      </c>
      <c r="B795" s="5" t="s">
        <v>190</v>
      </c>
      <c r="C795" s="5" t="s">
        <v>343</v>
      </c>
      <c r="D795" s="189" t="s">
        <v>1122</v>
      </c>
      <c r="E795" s="229">
        <f>IFERROR(VLOOKUP(Table14678[[#This Row],[Barnch ID]],'[1]Overall Branch Level&gt;20k'!$A$2:$C$986,3,),0)</f>
        <v>2.9399999999999999E-2</v>
      </c>
      <c r="F795" s="201">
        <f>IFERROR(VLOOKUP(Table14678[[#This Row],[Barnch ID]],[2]Balance_split!$A$2:$B$889,2,),0)</f>
        <v>0</v>
      </c>
    </row>
    <row r="796" spans="1:6" x14ac:dyDescent="0.35">
      <c r="A796" s="11">
        <v>837</v>
      </c>
      <c r="B796" s="5" t="s">
        <v>174</v>
      </c>
      <c r="C796" s="5" t="s">
        <v>343</v>
      </c>
      <c r="D796" s="189" t="s">
        <v>1123</v>
      </c>
      <c r="E796" s="229">
        <f>IFERROR(VLOOKUP(Table14678[[#This Row],[Barnch ID]],'[1]Overall Branch Level&gt;20k'!$A$2:$C$986,3,),0)</f>
        <v>1.0500000000000001E-2</v>
      </c>
      <c r="F796" s="201">
        <f>IFERROR(VLOOKUP(Table14678[[#This Row],[Barnch ID]],[2]Balance_split!$A$2:$B$889,2,),0)</f>
        <v>0</v>
      </c>
    </row>
    <row r="797" spans="1:6" x14ac:dyDescent="0.35">
      <c r="A797" s="11">
        <v>838</v>
      </c>
      <c r="B797" s="5" t="s">
        <v>314</v>
      </c>
      <c r="C797" s="5" t="s">
        <v>340</v>
      </c>
      <c r="D797" s="189" t="s">
        <v>1124</v>
      </c>
      <c r="E797" s="229">
        <f>IFERROR(VLOOKUP(Table14678[[#This Row],[Barnch ID]],'[1]Overall Branch Level&gt;20k'!$A$2:$C$986,3,),0)</f>
        <v>2.87E-2</v>
      </c>
      <c r="F797" s="201">
        <f>IFERROR(VLOOKUP(Table14678[[#This Row],[Barnch ID]],[2]Balance_split!$A$2:$B$889,2,),0)</f>
        <v>0</v>
      </c>
    </row>
    <row r="798" spans="1:6" x14ac:dyDescent="0.35">
      <c r="A798" s="11">
        <v>839</v>
      </c>
      <c r="B798" s="5" t="s">
        <v>179</v>
      </c>
      <c r="C798" s="5" t="s">
        <v>175</v>
      </c>
      <c r="D798" s="189" t="s">
        <v>1125</v>
      </c>
      <c r="E798" s="229">
        <f>IFERROR(VLOOKUP(Table14678[[#This Row],[Barnch ID]],'[1]Overall Branch Level&gt;20k'!$A$2:$C$986,3,),0)</f>
        <v>2.6100000000000002E-2</v>
      </c>
      <c r="F798" s="201">
        <f>IFERROR(VLOOKUP(Table14678[[#This Row],[Barnch ID]],[2]Balance_split!$A$2:$B$889,2,),0)</f>
        <v>7.89616329995E-3</v>
      </c>
    </row>
    <row r="799" spans="1:6" x14ac:dyDescent="0.35">
      <c r="A799" s="11">
        <v>840</v>
      </c>
      <c r="B799" s="5" t="s">
        <v>316</v>
      </c>
      <c r="C799" s="5" t="s">
        <v>340</v>
      </c>
      <c r="D799" s="189" t="s">
        <v>1126</v>
      </c>
      <c r="E799" s="229">
        <f>IFERROR(VLOOKUP(Table14678[[#This Row],[Barnch ID]],'[1]Overall Branch Level&gt;20k'!$A$2:$C$986,3,),0)</f>
        <v>0</v>
      </c>
      <c r="F799" s="201">
        <f>IFERROR(VLOOKUP(Table14678[[#This Row],[Barnch ID]],[2]Balance_split!$A$2:$B$889,2,),0)</f>
        <v>4.9017569999999897E-4</v>
      </c>
    </row>
    <row r="800" spans="1:6" x14ac:dyDescent="0.35">
      <c r="A800" s="11">
        <v>841</v>
      </c>
      <c r="B800" s="5" t="s">
        <v>181</v>
      </c>
      <c r="C800" s="5" t="s">
        <v>356</v>
      </c>
      <c r="D800" s="189" t="s">
        <v>1127</v>
      </c>
      <c r="E800" s="229">
        <f>IFERROR(VLOOKUP(Table14678[[#This Row],[Barnch ID]],'[1]Overall Branch Level&gt;20k'!$A$2:$C$986,3,),0)</f>
        <v>0</v>
      </c>
      <c r="F800" s="201">
        <f>IFERROR(VLOOKUP(Table14678[[#This Row],[Barnch ID]],[2]Balance_split!$A$2:$B$889,2,),0)</f>
        <v>3.2779375E-3</v>
      </c>
    </row>
    <row r="801" spans="1:6" x14ac:dyDescent="0.35">
      <c r="A801" s="11">
        <v>842</v>
      </c>
      <c r="B801" s="5" t="s">
        <v>174</v>
      </c>
      <c r="C801" s="5" t="s">
        <v>175</v>
      </c>
      <c r="D801" s="189" t="s">
        <v>1128</v>
      </c>
      <c r="E801" s="229">
        <f>IFERROR(VLOOKUP(Table14678[[#This Row],[Barnch ID]],'[1]Overall Branch Level&gt;20k'!$A$2:$C$986,3,),0)</f>
        <v>2E-3</v>
      </c>
      <c r="F801" s="201">
        <f>IFERROR(VLOOKUP(Table14678[[#This Row],[Barnch ID]],[2]Balance_split!$A$2:$B$889,2,),0)</f>
        <v>0</v>
      </c>
    </row>
    <row r="802" spans="1:6" x14ac:dyDescent="0.35">
      <c r="A802" s="11">
        <v>843</v>
      </c>
      <c r="B802" s="5" t="s">
        <v>312</v>
      </c>
      <c r="C802" s="5" t="s">
        <v>175</v>
      </c>
      <c r="D802" s="189" t="s">
        <v>1129</v>
      </c>
      <c r="E802" s="229">
        <f>IFERROR(VLOOKUP(Table14678[[#This Row],[Barnch ID]],'[1]Overall Branch Level&gt;20k'!$A$2:$C$986,3,),0)</f>
        <v>1.03E-2</v>
      </c>
      <c r="F802" s="201">
        <f>IFERROR(VLOOKUP(Table14678[[#This Row],[Barnch ID]],[2]Balance_split!$A$2:$B$889,2,),0)</f>
        <v>0</v>
      </c>
    </row>
    <row r="803" spans="1:6" x14ac:dyDescent="0.35">
      <c r="A803" s="11">
        <v>844</v>
      </c>
      <c r="B803" s="5" t="s">
        <v>312</v>
      </c>
      <c r="C803" s="5" t="s">
        <v>340</v>
      </c>
      <c r="D803" s="189" t="s">
        <v>1130</v>
      </c>
      <c r="E803" s="229">
        <f>IFERROR(VLOOKUP(Table14678[[#This Row],[Barnch ID]],'[1]Overall Branch Level&gt;20k'!$A$2:$C$986,3,),0)</f>
        <v>0</v>
      </c>
      <c r="F803" s="201">
        <f>IFERROR(VLOOKUP(Table14678[[#This Row],[Barnch ID]],[2]Balance_split!$A$2:$B$889,2,),0)</f>
        <v>3.0835373330000002E-4</v>
      </c>
    </row>
    <row r="804" spans="1:6" x14ac:dyDescent="0.35">
      <c r="A804" s="11">
        <v>845</v>
      </c>
      <c r="B804" s="5" t="s">
        <v>314</v>
      </c>
      <c r="C804" s="5" t="s">
        <v>340</v>
      </c>
      <c r="D804" s="189" t="s">
        <v>1131</v>
      </c>
      <c r="E804" s="229">
        <f>IFERROR(VLOOKUP(Table14678[[#This Row],[Barnch ID]],'[1]Overall Branch Level&gt;20k'!$A$2:$C$986,3,),0)</f>
        <v>0</v>
      </c>
      <c r="F804" s="201">
        <f>IFERROR(VLOOKUP(Table14678[[#This Row],[Barnch ID]],[2]Balance_split!$A$2:$B$889,2,),0)</f>
        <v>3.4088285E-4</v>
      </c>
    </row>
    <row r="805" spans="1:6" x14ac:dyDescent="0.35">
      <c r="A805" s="11">
        <v>846</v>
      </c>
      <c r="B805" s="5" t="s">
        <v>213</v>
      </c>
      <c r="C805" s="5" t="s">
        <v>175</v>
      </c>
      <c r="D805" s="189" t="s">
        <v>1132</v>
      </c>
      <c r="E805" s="229">
        <f>IFERROR(VLOOKUP(Table14678[[#This Row],[Barnch ID]],'[1]Overall Branch Level&gt;20k'!$A$2:$C$986,3,),0)</f>
        <v>1.37E-2</v>
      </c>
      <c r="F805" s="201">
        <f>IFERROR(VLOOKUP(Table14678[[#This Row],[Barnch ID]],[2]Balance_split!$A$2:$B$889,2,),0)</f>
        <v>0</v>
      </c>
    </row>
    <row r="806" spans="1:6" x14ac:dyDescent="0.35">
      <c r="A806" s="11">
        <v>847</v>
      </c>
      <c r="B806" s="5" t="s">
        <v>174</v>
      </c>
      <c r="C806" s="5" t="s">
        <v>343</v>
      </c>
      <c r="D806" s="189" t="s">
        <v>1133</v>
      </c>
      <c r="E806" s="229">
        <f>IFERROR(VLOOKUP(Table14678[[#This Row],[Barnch ID]],'[1]Overall Branch Level&gt;20k'!$A$2:$C$986,3,),0)</f>
        <v>0</v>
      </c>
      <c r="F806" s="201">
        <f>IFERROR(VLOOKUP(Table14678[[#This Row],[Barnch ID]],[2]Balance_split!$A$2:$B$889,2,),0)</f>
        <v>0</v>
      </c>
    </row>
    <row r="807" spans="1:6" x14ac:dyDescent="0.35">
      <c r="A807" s="11">
        <v>848</v>
      </c>
      <c r="B807" s="5" t="s">
        <v>188</v>
      </c>
      <c r="C807" s="5" t="s">
        <v>343</v>
      </c>
      <c r="D807" s="189" t="s">
        <v>1134</v>
      </c>
      <c r="E807" s="229">
        <f>IFERROR(VLOOKUP(Table14678[[#This Row],[Barnch ID]],'[1]Overall Branch Level&gt;20k'!$A$2:$C$986,3,),0)</f>
        <v>0</v>
      </c>
      <c r="F807" s="201">
        <f>IFERROR(VLOOKUP(Table14678[[#This Row],[Barnch ID]],[2]Balance_split!$A$2:$B$889,2,),0)</f>
        <v>0</v>
      </c>
    </row>
    <row r="808" spans="1:6" x14ac:dyDescent="0.35">
      <c r="A808" s="11">
        <v>849</v>
      </c>
      <c r="B808" s="5" t="s">
        <v>190</v>
      </c>
      <c r="C808" s="5" t="s">
        <v>343</v>
      </c>
      <c r="D808" s="189" t="s">
        <v>1135</v>
      </c>
      <c r="E808" s="229">
        <f>IFERROR(VLOOKUP(Table14678[[#This Row],[Barnch ID]],'[1]Overall Branch Level&gt;20k'!$A$2:$C$986,3,),0)</f>
        <v>7.7999999999999996E-3</v>
      </c>
      <c r="F808" s="201">
        <f>IFERROR(VLOOKUP(Table14678[[#This Row],[Barnch ID]],[2]Balance_split!$A$2:$B$889,2,),0)</f>
        <v>0</v>
      </c>
    </row>
    <row r="809" spans="1:6" x14ac:dyDescent="0.35">
      <c r="A809" s="11">
        <v>851</v>
      </c>
      <c r="B809" s="5" t="s">
        <v>190</v>
      </c>
      <c r="C809" s="5" t="s">
        <v>343</v>
      </c>
      <c r="D809" s="189" t="s">
        <v>1137</v>
      </c>
      <c r="E809" s="229">
        <f>IFERROR(VLOOKUP(Table14678[[#This Row],[Barnch ID]],'[1]Overall Branch Level&gt;20k'!$A$2:$C$986,3,),0)</f>
        <v>0.13250000000000001</v>
      </c>
      <c r="F809" s="201">
        <f>IFERROR(VLOOKUP(Table14678[[#This Row],[Barnch ID]],[2]Balance_split!$A$2:$B$889,2,),0)</f>
        <v>0.24076930730194901</v>
      </c>
    </row>
    <row r="810" spans="1:6" x14ac:dyDescent="0.35">
      <c r="A810" s="11">
        <v>852</v>
      </c>
      <c r="B810" s="5" t="s">
        <v>174</v>
      </c>
      <c r="C810" s="5" t="s">
        <v>175</v>
      </c>
      <c r="D810" s="189" t="s">
        <v>220</v>
      </c>
      <c r="E810" s="229">
        <f>IFERROR(VLOOKUP(Table14678[[#This Row],[Barnch ID]],'[1]Overall Branch Level&gt;20k'!$A$2:$C$986,3,),0)</f>
        <v>1.0719000000000001</v>
      </c>
      <c r="F810" s="201">
        <f>IFERROR(VLOOKUP(Table14678[[#This Row],[Barnch ID]],[2]Balance_split!$A$2:$B$889,2,),0)</f>
        <v>0.19284671262699901</v>
      </c>
    </row>
    <row r="811" spans="1:6" x14ac:dyDescent="0.35">
      <c r="A811" s="11">
        <v>853</v>
      </c>
      <c r="B811" s="5" t="s">
        <v>222</v>
      </c>
      <c r="C811" s="5" t="s">
        <v>175</v>
      </c>
      <c r="D811" s="189" t="s">
        <v>1138</v>
      </c>
      <c r="E811" s="229">
        <f>IFERROR(VLOOKUP(Table14678[[#This Row],[Barnch ID]],'[1]Overall Branch Level&gt;20k'!$A$2:$C$986,3,),0)</f>
        <v>0.45029999999999998</v>
      </c>
      <c r="F811" s="201">
        <f>IFERROR(VLOOKUP(Table14678[[#This Row],[Barnch ID]],[2]Balance_split!$A$2:$B$889,2,),0)</f>
        <v>1.2703590926905499</v>
      </c>
    </row>
    <row r="812" spans="1:6" x14ac:dyDescent="0.35">
      <c r="A812" s="11">
        <v>855</v>
      </c>
      <c r="B812" s="5" t="s">
        <v>190</v>
      </c>
      <c r="C812" s="5" t="s">
        <v>343</v>
      </c>
      <c r="D812" s="189" t="s">
        <v>1139</v>
      </c>
      <c r="E812" s="229">
        <f>IFERROR(VLOOKUP(Table14678[[#This Row],[Barnch ID]],'[1]Overall Branch Level&gt;20k'!$A$2:$C$986,3,),0)</f>
        <v>4.5999999999999999E-3</v>
      </c>
      <c r="F812" s="201">
        <f>IFERROR(VLOOKUP(Table14678[[#This Row],[Barnch ID]],[2]Balance_split!$A$2:$B$889,2,),0)</f>
        <v>3.5552449999999997E-4</v>
      </c>
    </row>
    <row r="813" spans="1:6" x14ac:dyDescent="0.35">
      <c r="A813" s="11">
        <v>856</v>
      </c>
      <c r="B813" s="5" t="s">
        <v>314</v>
      </c>
      <c r="C813" s="5" t="s">
        <v>175</v>
      </c>
      <c r="D813" s="189" t="s">
        <v>1140</v>
      </c>
      <c r="E813" s="229">
        <f>IFERROR(VLOOKUP(Table14678[[#This Row],[Barnch ID]],'[1]Overall Branch Level&gt;20k'!$A$2:$C$986,3,),0)</f>
        <v>0</v>
      </c>
      <c r="F813" s="201">
        <f>IFERROR(VLOOKUP(Table14678[[#This Row],[Barnch ID]],[2]Balance_split!$A$2:$B$889,2,),0)</f>
        <v>4.1219129999999898E-4</v>
      </c>
    </row>
    <row r="814" spans="1:6" x14ac:dyDescent="0.35">
      <c r="A814" s="11">
        <v>857</v>
      </c>
      <c r="B814" s="5" t="s">
        <v>312</v>
      </c>
      <c r="C814" s="5" t="s">
        <v>340</v>
      </c>
      <c r="D814" s="189" t="s">
        <v>1141</v>
      </c>
      <c r="E814" s="229">
        <f>IFERROR(VLOOKUP(Table14678[[#This Row],[Barnch ID]],'[1]Overall Branch Level&gt;20k'!$A$2:$C$986,3,),0)</f>
        <v>2.5000000000000001E-3</v>
      </c>
      <c r="F814" s="201">
        <f>IFERROR(VLOOKUP(Table14678[[#This Row],[Barnch ID]],[2]Balance_split!$A$2:$B$889,2,),0)</f>
        <v>4.2851800783299997E-2</v>
      </c>
    </row>
    <row r="815" spans="1:6" x14ac:dyDescent="0.35">
      <c r="A815" s="11">
        <v>858</v>
      </c>
      <c r="B815" s="5" t="s">
        <v>190</v>
      </c>
      <c r="C815" s="5" t="s">
        <v>356</v>
      </c>
      <c r="D815" s="189" t="s">
        <v>1142</v>
      </c>
      <c r="E815" s="229">
        <f>IFERROR(VLOOKUP(Table14678[[#This Row],[Barnch ID]],'[1]Overall Branch Level&gt;20k'!$A$2:$C$986,3,),0)</f>
        <v>0</v>
      </c>
      <c r="F815" s="201">
        <f>IFERROR(VLOOKUP(Table14678[[#This Row],[Barnch ID]],[2]Balance_split!$A$2:$B$889,2,),0)</f>
        <v>4.0279938329999999E-4</v>
      </c>
    </row>
    <row r="816" spans="1:6" x14ac:dyDescent="0.35">
      <c r="A816" s="11">
        <v>859</v>
      </c>
      <c r="B816" s="5" t="s">
        <v>190</v>
      </c>
      <c r="C816" s="5" t="s">
        <v>175</v>
      </c>
      <c r="D816" s="189" t="s">
        <v>1297</v>
      </c>
      <c r="E816" s="229">
        <f>IFERROR(VLOOKUP(Table14678[[#This Row],[Barnch ID]],'[1]Overall Branch Level&gt;20k'!$A$2:$C$986,3,),0)</f>
        <v>0</v>
      </c>
      <c r="F816" s="201">
        <f>IFERROR(VLOOKUP(Table14678[[#This Row],[Barnch ID]],[2]Balance_split!$A$2:$B$889,2,),0)</f>
        <v>1.71946233325E-3</v>
      </c>
    </row>
    <row r="817" spans="1:6" x14ac:dyDescent="0.35">
      <c r="A817" s="11">
        <v>860</v>
      </c>
      <c r="B817" s="5" t="s">
        <v>213</v>
      </c>
      <c r="C817" s="5" t="s">
        <v>356</v>
      </c>
      <c r="D817" s="189" t="s">
        <v>1298</v>
      </c>
      <c r="E817" s="229">
        <f>IFERROR(VLOOKUP(Table14678[[#This Row],[Barnch ID]],'[1]Overall Branch Level&gt;20k'!$A$2:$C$986,3,),0)</f>
        <v>0</v>
      </c>
      <c r="F817" s="201">
        <f>IFERROR(VLOOKUP(Table14678[[#This Row],[Barnch ID]],[2]Balance_split!$A$2:$B$889,2,),0)</f>
        <v>0</v>
      </c>
    </row>
    <row r="818" spans="1:6" x14ac:dyDescent="0.35">
      <c r="A818" s="11">
        <v>861</v>
      </c>
      <c r="B818" s="5" t="s">
        <v>312</v>
      </c>
      <c r="C818" s="5" t="s">
        <v>340</v>
      </c>
      <c r="D818" s="189" t="s">
        <v>1299</v>
      </c>
      <c r="E818" s="229">
        <f>IFERROR(VLOOKUP(Table14678[[#This Row],[Barnch ID]],'[1]Overall Branch Level&gt;20k'!$A$2:$C$986,3,),0)</f>
        <v>0</v>
      </c>
      <c r="F818" s="201">
        <f>IFERROR(VLOOKUP(Table14678[[#This Row],[Barnch ID]],[2]Balance_split!$A$2:$B$889,2,),0)</f>
        <v>0</v>
      </c>
    </row>
    <row r="819" spans="1:6" x14ac:dyDescent="0.35">
      <c r="A819" s="11">
        <v>899</v>
      </c>
      <c r="B819" s="5" t="s">
        <v>313</v>
      </c>
      <c r="C819" s="5" t="s">
        <v>356</v>
      </c>
      <c r="D819" s="189" t="s">
        <v>1145</v>
      </c>
      <c r="E819" s="229">
        <f>IFERROR(VLOOKUP(Table14678[[#This Row],[Barnch ID]],'[1]Overall Branch Level&gt;20k'!$A$2:$C$986,3,),0)</f>
        <v>0.21299999999999999</v>
      </c>
      <c r="F819" s="201">
        <f>IFERROR(VLOOKUP(Table14678[[#This Row],[Barnch ID]],[2]Balance_split!$A$2:$B$889,2,),0)</f>
        <v>6.6141320190450006E-2</v>
      </c>
    </row>
    <row r="820" spans="1:6" x14ac:dyDescent="0.35">
      <c r="A820" s="11">
        <v>901</v>
      </c>
      <c r="B820" s="5" t="s">
        <v>312</v>
      </c>
      <c r="C820" s="5" t="s">
        <v>340</v>
      </c>
      <c r="D820" s="189" t="s">
        <v>1147</v>
      </c>
      <c r="E820" s="229">
        <f>IFERROR(VLOOKUP(Table14678[[#This Row],[Barnch ID]],'[1]Overall Branch Level&gt;20k'!$A$2:$C$986,3,),0)</f>
        <v>3.4365000000000001</v>
      </c>
      <c r="F820" s="201">
        <f>IFERROR(VLOOKUP(Table14678[[#This Row],[Barnch ID]],[2]Balance_split!$A$2:$B$889,2,),0)</f>
        <v>1.0691898925818999</v>
      </c>
    </row>
    <row r="821" spans="1:6" x14ac:dyDescent="0.35">
      <c r="A821" s="11">
        <v>902</v>
      </c>
      <c r="B821" s="5" t="s">
        <v>312</v>
      </c>
      <c r="C821" s="5" t="s">
        <v>340</v>
      </c>
      <c r="D821" s="189" t="s">
        <v>1148</v>
      </c>
      <c r="E821" s="229">
        <f>IFERROR(VLOOKUP(Table14678[[#This Row],[Barnch ID]],'[1]Overall Branch Level&gt;20k'!$A$2:$C$986,3,),0)</f>
        <v>2.7675999999999998</v>
      </c>
      <c r="F821" s="201">
        <f>IFERROR(VLOOKUP(Table14678[[#This Row],[Barnch ID]],[2]Balance_split!$A$2:$B$889,2,),0)</f>
        <v>1.14322991232755</v>
      </c>
    </row>
    <row r="822" spans="1:6" x14ac:dyDescent="0.35">
      <c r="A822" s="11">
        <v>903</v>
      </c>
      <c r="B822" s="5" t="s">
        <v>313</v>
      </c>
      <c r="C822" s="5" t="s">
        <v>356</v>
      </c>
      <c r="D822" s="189" t="s">
        <v>1149</v>
      </c>
      <c r="E822" s="229">
        <f>IFERROR(VLOOKUP(Table14678[[#This Row],[Barnch ID]],'[1]Overall Branch Level&gt;20k'!$A$2:$C$986,3,),0)</f>
        <v>0.3387</v>
      </c>
      <c r="F822" s="201">
        <f>IFERROR(VLOOKUP(Table14678[[#This Row],[Barnch ID]],[2]Balance_split!$A$2:$B$889,2,),0)</f>
        <v>0.20045133841115001</v>
      </c>
    </row>
    <row r="823" spans="1:6" x14ac:dyDescent="0.35">
      <c r="A823" s="11">
        <v>904</v>
      </c>
      <c r="B823" s="5" t="s">
        <v>312</v>
      </c>
      <c r="C823" s="5" t="s">
        <v>340</v>
      </c>
      <c r="D823" s="189" t="s">
        <v>1150</v>
      </c>
      <c r="E823" s="229">
        <f>IFERROR(VLOOKUP(Table14678[[#This Row],[Barnch ID]],'[1]Overall Branch Level&gt;20k'!$A$2:$C$986,3,),0)</f>
        <v>1.3232999999999999</v>
      </c>
      <c r="F823" s="201">
        <f>IFERROR(VLOOKUP(Table14678[[#This Row],[Barnch ID]],[2]Balance_split!$A$2:$B$889,2,),0)</f>
        <v>1.0044733199717499</v>
      </c>
    </row>
    <row r="824" spans="1:6" x14ac:dyDescent="0.35">
      <c r="A824" s="11">
        <v>905</v>
      </c>
      <c r="B824" s="5" t="s">
        <v>190</v>
      </c>
      <c r="C824" s="5" t="s">
        <v>343</v>
      </c>
      <c r="D824" s="189" t="s">
        <v>1151</v>
      </c>
      <c r="E824" s="229">
        <f>IFERROR(VLOOKUP(Table14678[[#This Row],[Barnch ID]],'[1]Overall Branch Level&gt;20k'!$A$2:$C$986,3,),0)</f>
        <v>0.73150000000000004</v>
      </c>
      <c r="F824" s="201">
        <f>IFERROR(VLOOKUP(Table14678[[#This Row],[Barnch ID]],[2]Balance_split!$A$2:$B$889,2,),0)</f>
        <v>0.32200569656779998</v>
      </c>
    </row>
    <row r="825" spans="1:6" x14ac:dyDescent="0.35">
      <c r="A825" s="11">
        <v>906</v>
      </c>
      <c r="B825" s="5" t="s">
        <v>312</v>
      </c>
      <c r="C825" s="5" t="s">
        <v>340</v>
      </c>
      <c r="D825" s="189" t="s">
        <v>1152</v>
      </c>
      <c r="E825" s="229">
        <f>IFERROR(VLOOKUP(Table14678[[#This Row],[Barnch ID]],'[1]Overall Branch Level&gt;20k'!$A$2:$C$986,3,),0)</f>
        <v>1.048</v>
      </c>
      <c r="F825" s="201">
        <f>IFERROR(VLOOKUP(Table14678[[#This Row],[Barnch ID]],[2]Balance_split!$A$2:$B$889,2,),0)</f>
        <v>0.70944089534389998</v>
      </c>
    </row>
    <row r="826" spans="1:6" x14ac:dyDescent="0.35">
      <c r="A826" s="11">
        <v>907</v>
      </c>
      <c r="B826" s="5" t="s">
        <v>312</v>
      </c>
      <c r="C826" s="5" t="s">
        <v>340</v>
      </c>
      <c r="D826" s="189" t="s">
        <v>1153</v>
      </c>
      <c r="E826" s="229">
        <f>IFERROR(VLOOKUP(Table14678[[#This Row],[Barnch ID]],'[1]Overall Branch Level&gt;20k'!$A$2:$C$986,3,),0)</f>
        <v>1.887</v>
      </c>
      <c r="F826" s="201">
        <f>IFERROR(VLOOKUP(Table14678[[#This Row],[Barnch ID]],[2]Balance_split!$A$2:$B$889,2,),0)</f>
        <v>0.58426517193414995</v>
      </c>
    </row>
    <row r="827" spans="1:6" x14ac:dyDescent="0.35">
      <c r="A827" s="11">
        <v>908</v>
      </c>
      <c r="B827" s="5" t="s">
        <v>312</v>
      </c>
      <c r="C827" s="5" t="s">
        <v>340</v>
      </c>
      <c r="D827" s="189" t="s">
        <v>1154</v>
      </c>
      <c r="E827" s="229">
        <f>IFERROR(VLOOKUP(Table14678[[#This Row],[Barnch ID]],'[1]Overall Branch Level&gt;20k'!$A$2:$C$986,3,),0)</f>
        <v>1.7027000000000001</v>
      </c>
      <c r="F827" s="201">
        <f>IFERROR(VLOOKUP(Table14678[[#This Row],[Barnch ID]],[2]Balance_split!$A$2:$B$889,2,),0)</f>
        <v>0.66985203976565</v>
      </c>
    </row>
    <row r="828" spans="1:6" x14ac:dyDescent="0.35">
      <c r="A828" s="11">
        <v>909</v>
      </c>
      <c r="B828" s="5" t="s">
        <v>312</v>
      </c>
      <c r="C828" s="5" t="s">
        <v>340</v>
      </c>
      <c r="D828" s="189" t="s">
        <v>1155</v>
      </c>
      <c r="E828" s="229">
        <f>IFERROR(VLOOKUP(Table14678[[#This Row],[Barnch ID]],'[1]Overall Branch Level&gt;20k'!$A$2:$C$986,3,),0)</f>
        <v>1.9806999999999999</v>
      </c>
      <c r="F828" s="201">
        <f>IFERROR(VLOOKUP(Table14678[[#This Row],[Barnch ID]],[2]Balance_split!$A$2:$B$889,2,),0)</f>
        <v>0.66626344693264905</v>
      </c>
    </row>
    <row r="829" spans="1:6" x14ac:dyDescent="0.35">
      <c r="A829" s="11">
        <v>910</v>
      </c>
      <c r="B829" s="5" t="s">
        <v>312</v>
      </c>
      <c r="C829" s="5" t="s">
        <v>340</v>
      </c>
      <c r="D829" s="189" t="s">
        <v>1156</v>
      </c>
      <c r="E829" s="229">
        <f>IFERROR(VLOOKUP(Table14678[[#This Row],[Barnch ID]],'[1]Overall Branch Level&gt;20k'!$A$2:$C$986,3,),0)</f>
        <v>2.0402</v>
      </c>
      <c r="F829" s="201">
        <f>IFERROR(VLOOKUP(Table14678[[#This Row],[Barnch ID]],[2]Balance_split!$A$2:$B$889,2,),0)</f>
        <v>0.29194605770929999</v>
      </c>
    </row>
    <row r="830" spans="1:6" x14ac:dyDescent="0.35">
      <c r="A830" s="11">
        <v>911</v>
      </c>
      <c r="B830" s="5" t="s">
        <v>315</v>
      </c>
      <c r="C830" s="5" t="s">
        <v>356</v>
      </c>
      <c r="D830" s="189" t="s">
        <v>1157</v>
      </c>
      <c r="E830" s="229">
        <f>IFERROR(VLOOKUP(Table14678[[#This Row],[Barnch ID]],'[1]Overall Branch Level&gt;20k'!$A$2:$C$986,3,),0)</f>
        <v>0.40710000000000002</v>
      </c>
      <c r="F830" s="201">
        <f>IFERROR(VLOOKUP(Table14678[[#This Row],[Barnch ID]],[2]Balance_split!$A$2:$B$889,2,),0)</f>
        <v>0.17243653315884999</v>
      </c>
    </row>
    <row r="831" spans="1:6" x14ac:dyDescent="0.35">
      <c r="A831" s="11">
        <v>912</v>
      </c>
      <c r="B831" s="5" t="s">
        <v>312</v>
      </c>
      <c r="C831" s="5" t="s">
        <v>340</v>
      </c>
      <c r="D831" s="189" t="s">
        <v>1158</v>
      </c>
      <c r="E831" s="229">
        <f>IFERROR(VLOOKUP(Table14678[[#This Row],[Barnch ID]],'[1]Overall Branch Level&gt;20k'!$A$2:$C$986,3,),0)</f>
        <v>2.0293000000000001</v>
      </c>
      <c r="F831" s="201">
        <f>IFERROR(VLOOKUP(Table14678[[#This Row],[Barnch ID]],[2]Balance_split!$A$2:$B$889,2,),0)</f>
        <v>0.46697385065500002</v>
      </c>
    </row>
    <row r="832" spans="1:6" x14ac:dyDescent="0.35">
      <c r="A832" s="11">
        <v>913</v>
      </c>
      <c r="B832" s="5" t="s">
        <v>312</v>
      </c>
      <c r="C832" s="5" t="s">
        <v>340</v>
      </c>
      <c r="D832" s="189" t="s">
        <v>1159</v>
      </c>
      <c r="E832" s="229">
        <f>IFERROR(VLOOKUP(Table14678[[#This Row],[Barnch ID]],'[1]Overall Branch Level&gt;20k'!$A$2:$C$986,3,),0)</f>
        <v>1.0014000000000001</v>
      </c>
      <c r="F832" s="201">
        <f>IFERROR(VLOOKUP(Table14678[[#This Row],[Barnch ID]],[2]Balance_split!$A$2:$B$889,2,),0)</f>
        <v>0.33222847345435003</v>
      </c>
    </row>
    <row r="833" spans="1:6" x14ac:dyDescent="0.35">
      <c r="A833" s="11">
        <v>914</v>
      </c>
      <c r="B833" s="5" t="s">
        <v>312</v>
      </c>
      <c r="C833" s="5" t="s">
        <v>340</v>
      </c>
      <c r="D833" s="189" t="s">
        <v>1160</v>
      </c>
      <c r="E833" s="229">
        <f>IFERROR(VLOOKUP(Table14678[[#This Row],[Barnch ID]],'[1]Overall Branch Level&gt;20k'!$A$2:$C$986,3,),0)</f>
        <v>1.4875</v>
      </c>
      <c r="F833" s="201">
        <f>IFERROR(VLOOKUP(Table14678[[#This Row],[Barnch ID]],[2]Balance_split!$A$2:$B$889,2,),0)</f>
        <v>0.93231817571124997</v>
      </c>
    </row>
    <row r="834" spans="1:6" x14ac:dyDescent="0.35">
      <c r="A834" s="11">
        <v>915</v>
      </c>
      <c r="B834" s="5" t="s">
        <v>315</v>
      </c>
      <c r="C834" s="5" t="s">
        <v>175</v>
      </c>
      <c r="D834" s="189" t="s">
        <v>1161</v>
      </c>
      <c r="E834" s="229">
        <f>IFERROR(VLOOKUP(Table14678[[#This Row],[Barnch ID]],'[1]Overall Branch Level&gt;20k'!$A$2:$C$986,3,),0)</f>
        <v>0.13109999999999999</v>
      </c>
      <c r="F834" s="201">
        <f>IFERROR(VLOOKUP(Table14678[[#This Row],[Barnch ID]],[2]Balance_split!$A$2:$B$889,2,),0)</f>
        <v>0.19832487225645001</v>
      </c>
    </row>
    <row r="835" spans="1:6" x14ac:dyDescent="0.35">
      <c r="A835" s="11">
        <v>916</v>
      </c>
      <c r="B835" s="5" t="s">
        <v>312</v>
      </c>
      <c r="C835" s="5" t="s">
        <v>340</v>
      </c>
      <c r="D835" s="189" t="s">
        <v>1162</v>
      </c>
      <c r="E835" s="229">
        <f>IFERROR(VLOOKUP(Table14678[[#This Row],[Barnch ID]],'[1]Overall Branch Level&gt;20k'!$A$2:$C$986,3,),0)</f>
        <v>2.0398000000000001</v>
      </c>
      <c r="F835" s="201">
        <f>IFERROR(VLOOKUP(Table14678[[#This Row],[Barnch ID]],[2]Balance_split!$A$2:$B$889,2,),0)</f>
        <v>0.72386795134714998</v>
      </c>
    </row>
    <row r="836" spans="1:6" x14ac:dyDescent="0.35">
      <c r="A836" s="11">
        <v>917</v>
      </c>
      <c r="B836" s="5" t="s">
        <v>315</v>
      </c>
      <c r="C836" s="5" t="s">
        <v>356</v>
      </c>
      <c r="D836" s="189" t="s">
        <v>1163</v>
      </c>
      <c r="E836" s="229">
        <f>IFERROR(VLOOKUP(Table14678[[#This Row],[Barnch ID]],'[1]Overall Branch Level&gt;20k'!$A$2:$C$986,3,),0)</f>
        <v>0.1394</v>
      </c>
      <c r="F836" s="201">
        <f>IFERROR(VLOOKUP(Table14678[[#This Row],[Barnch ID]],[2]Balance_split!$A$2:$B$889,2,),0)</f>
        <v>0.14339103909504999</v>
      </c>
    </row>
    <row r="837" spans="1:6" x14ac:dyDescent="0.35">
      <c r="A837" s="11">
        <v>918</v>
      </c>
      <c r="B837" s="5" t="s">
        <v>222</v>
      </c>
      <c r="C837" s="5" t="s">
        <v>175</v>
      </c>
      <c r="D837" s="189" t="s">
        <v>1164</v>
      </c>
      <c r="E837" s="229">
        <f>IFERROR(VLOOKUP(Table14678[[#This Row],[Barnch ID]],'[1]Overall Branch Level&gt;20k'!$A$2:$C$986,3,),0)</f>
        <v>0.24690000000000001</v>
      </c>
      <c r="F837" s="201">
        <f>IFERROR(VLOOKUP(Table14678[[#This Row],[Barnch ID]],[2]Balance_split!$A$2:$B$889,2,),0)</f>
        <v>0.43403719170889998</v>
      </c>
    </row>
    <row r="838" spans="1:6" x14ac:dyDescent="0.35">
      <c r="A838" s="11">
        <v>919</v>
      </c>
      <c r="B838" s="5" t="s">
        <v>312</v>
      </c>
      <c r="C838" s="5" t="s">
        <v>340</v>
      </c>
      <c r="D838" s="189" t="s">
        <v>1165</v>
      </c>
      <c r="E838" s="229">
        <f>IFERROR(VLOOKUP(Table14678[[#This Row],[Barnch ID]],'[1]Overall Branch Level&gt;20k'!$A$2:$C$986,3,),0)</f>
        <v>1.7010000000000001</v>
      </c>
      <c r="F838" s="201">
        <f>IFERROR(VLOOKUP(Table14678[[#This Row],[Barnch ID]],[2]Balance_split!$A$2:$B$889,2,),0)</f>
        <v>0.55180593200634998</v>
      </c>
    </row>
    <row r="839" spans="1:6" x14ac:dyDescent="0.35">
      <c r="A839" s="11">
        <v>920</v>
      </c>
      <c r="B839" s="5" t="s">
        <v>312</v>
      </c>
      <c r="C839" s="5" t="s">
        <v>340</v>
      </c>
      <c r="D839" s="189" t="s">
        <v>1166</v>
      </c>
      <c r="E839" s="229">
        <f>IFERROR(VLOOKUP(Table14678[[#This Row],[Barnch ID]],'[1]Overall Branch Level&gt;20k'!$A$2:$C$986,3,),0)</f>
        <v>2.5516000000000001</v>
      </c>
      <c r="F839" s="201">
        <f>IFERROR(VLOOKUP(Table14678[[#This Row],[Barnch ID]],[2]Balance_split!$A$2:$B$889,2,),0)</f>
        <v>0.33273671046124997</v>
      </c>
    </row>
    <row r="840" spans="1:6" x14ac:dyDescent="0.35">
      <c r="A840" s="11">
        <v>921</v>
      </c>
      <c r="B840" s="5" t="s">
        <v>312</v>
      </c>
      <c r="C840" s="5" t="s">
        <v>340</v>
      </c>
      <c r="D840" s="189" t="s">
        <v>1167</v>
      </c>
      <c r="E840" s="229">
        <f>IFERROR(VLOOKUP(Table14678[[#This Row],[Barnch ID]],'[1]Overall Branch Level&gt;20k'!$A$2:$C$986,3,),0)</f>
        <v>1.1904999999999999</v>
      </c>
      <c r="F840" s="201">
        <f>IFERROR(VLOOKUP(Table14678[[#This Row],[Barnch ID]],[2]Balance_split!$A$2:$B$889,2,),0)</f>
        <v>0.60324948995604999</v>
      </c>
    </row>
    <row r="841" spans="1:6" x14ac:dyDescent="0.35">
      <c r="A841" s="11">
        <v>922</v>
      </c>
      <c r="B841" s="5" t="s">
        <v>312</v>
      </c>
      <c r="C841" s="5" t="s">
        <v>340</v>
      </c>
      <c r="D841" s="189" t="s">
        <v>1168</v>
      </c>
      <c r="E841" s="229">
        <f>IFERROR(VLOOKUP(Table14678[[#This Row],[Barnch ID]],'[1]Overall Branch Level&gt;20k'!$A$2:$C$986,3,),0)</f>
        <v>1.6924999999999999</v>
      </c>
      <c r="F841" s="201">
        <f>IFERROR(VLOOKUP(Table14678[[#This Row],[Barnch ID]],[2]Balance_split!$A$2:$B$889,2,),0)</f>
        <v>1.1220044899660999</v>
      </c>
    </row>
    <row r="842" spans="1:6" x14ac:dyDescent="0.35">
      <c r="A842" s="11">
        <v>923</v>
      </c>
      <c r="B842" s="5" t="s">
        <v>312</v>
      </c>
      <c r="C842" s="5" t="s">
        <v>340</v>
      </c>
      <c r="D842" s="189" t="s">
        <v>1169</v>
      </c>
      <c r="E842" s="229">
        <f>IFERROR(VLOOKUP(Table14678[[#This Row],[Barnch ID]],'[1]Overall Branch Level&gt;20k'!$A$2:$C$986,3,),0)</f>
        <v>1.3455999999999999</v>
      </c>
      <c r="F842" s="201">
        <f>IFERROR(VLOOKUP(Table14678[[#This Row],[Barnch ID]],[2]Balance_split!$A$2:$B$889,2,),0)</f>
        <v>0.46260335911025002</v>
      </c>
    </row>
    <row r="843" spans="1:6" x14ac:dyDescent="0.35">
      <c r="A843" s="11">
        <v>924</v>
      </c>
      <c r="B843" s="5" t="s">
        <v>181</v>
      </c>
      <c r="C843" s="5" t="s">
        <v>175</v>
      </c>
      <c r="D843" s="189" t="s">
        <v>1170</v>
      </c>
      <c r="E843" s="229">
        <f>IFERROR(VLOOKUP(Table14678[[#This Row],[Barnch ID]],'[1]Overall Branch Level&gt;20k'!$A$2:$C$986,3,),0)</f>
        <v>3.8E-3</v>
      </c>
      <c r="F843" s="201">
        <f>IFERROR(VLOOKUP(Table14678[[#This Row],[Barnch ID]],[2]Balance_split!$A$2:$B$889,2,),0)</f>
        <v>0.24487595083104999</v>
      </c>
    </row>
    <row r="844" spans="1:6" x14ac:dyDescent="0.35">
      <c r="A844" s="11">
        <v>925</v>
      </c>
      <c r="B844" s="5" t="s">
        <v>188</v>
      </c>
      <c r="C844" s="5" t="s">
        <v>175</v>
      </c>
      <c r="D844" s="189" t="s">
        <v>1171</v>
      </c>
      <c r="E844" s="229">
        <f>IFERROR(VLOOKUP(Table14678[[#This Row],[Barnch ID]],'[1]Overall Branch Level&gt;20k'!$A$2:$C$986,3,),0)</f>
        <v>0.25069999999999998</v>
      </c>
      <c r="F844" s="201">
        <f>IFERROR(VLOOKUP(Table14678[[#This Row],[Barnch ID]],[2]Balance_split!$A$2:$B$889,2,),0)</f>
        <v>0.57361875648615002</v>
      </c>
    </row>
    <row r="845" spans="1:6" x14ac:dyDescent="0.35">
      <c r="A845" s="11">
        <v>926</v>
      </c>
      <c r="B845" s="5" t="s">
        <v>312</v>
      </c>
      <c r="C845" s="5" t="s">
        <v>340</v>
      </c>
      <c r="D845" s="189" t="s">
        <v>1172</v>
      </c>
      <c r="E845" s="229">
        <f>IFERROR(VLOOKUP(Table14678[[#This Row],[Barnch ID]],'[1]Overall Branch Level&gt;20k'!$A$2:$C$986,3,),0)</f>
        <v>1.1196999999999999</v>
      </c>
      <c r="F845" s="201">
        <f>IFERROR(VLOOKUP(Table14678[[#This Row],[Barnch ID]],[2]Balance_split!$A$2:$B$889,2,),0)</f>
        <v>0.10918664708585001</v>
      </c>
    </row>
    <row r="846" spans="1:6" x14ac:dyDescent="0.35">
      <c r="A846" s="11">
        <v>927</v>
      </c>
      <c r="B846" s="5" t="s">
        <v>190</v>
      </c>
      <c r="C846" s="5" t="s">
        <v>343</v>
      </c>
      <c r="D846" s="189" t="s">
        <v>1173</v>
      </c>
      <c r="E846" s="229">
        <f>IFERROR(VLOOKUP(Table14678[[#This Row],[Barnch ID]],'[1]Overall Branch Level&gt;20k'!$A$2:$C$986,3,),0)</f>
        <v>0.8589</v>
      </c>
      <c r="F846" s="201">
        <f>IFERROR(VLOOKUP(Table14678[[#This Row],[Barnch ID]],[2]Balance_split!$A$2:$B$889,2,),0)</f>
        <v>0.25811094513805</v>
      </c>
    </row>
    <row r="847" spans="1:6" x14ac:dyDescent="0.35">
      <c r="A847" s="11">
        <v>928</v>
      </c>
      <c r="B847" s="5" t="s">
        <v>184</v>
      </c>
      <c r="C847" s="5" t="s">
        <v>175</v>
      </c>
      <c r="D847" s="189" t="s">
        <v>219</v>
      </c>
      <c r="E847" s="229">
        <f>IFERROR(VLOOKUP(Table14678[[#This Row],[Barnch ID]],'[1]Overall Branch Level&gt;20k'!$A$2:$C$986,3,),0)</f>
        <v>0.43680000000000002</v>
      </c>
      <c r="F847" s="201">
        <f>IFERROR(VLOOKUP(Table14678[[#This Row],[Barnch ID]],[2]Balance_split!$A$2:$B$889,2,),0)</f>
        <v>0.25356090182765001</v>
      </c>
    </row>
    <row r="848" spans="1:6" x14ac:dyDescent="0.35">
      <c r="A848" s="11">
        <v>929</v>
      </c>
      <c r="B848" s="5" t="s">
        <v>190</v>
      </c>
      <c r="C848" s="5" t="s">
        <v>343</v>
      </c>
      <c r="D848" s="189" t="s">
        <v>1174</v>
      </c>
      <c r="E848" s="229">
        <f>IFERROR(VLOOKUP(Table14678[[#This Row],[Barnch ID]],'[1]Overall Branch Level&gt;20k'!$A$2:$C$986,3,),0)</f>
        <v>0.14149999999999999</v>
      </c>
      <c r="F848" s="201">
        <f>IFERROR(VLOOKUP(Table14678[[#This Row],[Barnch ID]],[2]Balance_split!$A$2:$B$889,2,),0)</f>
        <v>0.27917165787069997</v>
      </c>
    </row>
    <row r="849" spans="1:6" x14ac:dyDescent="0.35">
      <c r="A849" s="11">
        <v>930</v>
      </c>
      <c r="B849" s="5" t="s">
        <v>190</v>
      </c>
      <c r="C849" s="5" t="s">
        <v>343</v>
      </c>
      <c r="D849" s="189" t="s">
        <v>1175</v>
      </c>
      <c r="E849" s="229">
        <f>IFERROR(VLOOKUP(Table14678[[#This Row],[Barnch ID]],'[1]Overall Branch Level&gt;20k'!$A$2:$C$986,3,),0)</f>
        <v>0.14199999999999999</v>
      </c>
      <c r="F849" s="201">
        <f>IFERROR(VLOOKUP(Table14678[[#This Row],[Barnch ID]],[2]Balance_split!$A$2:$B$889,2,),0)</f>
        <v>3.0937034318450001E-2</v>
      </c>
    </row>
    <row r="850" spans="1:6" x14ac:dyDescent="0.35">
      <c r="A850" s="11">
        <v>931</v>
      </c>
      <c r="B850" s="5" t="s">
        <v>222</v>
      </c>
      <c r="C850" s="5" t="s">
        <v>175</v>
      </c>
      <c r="D850" s="189" t="s">
        <v>1176</v>
      </c>
      <c r="E850" s="229">
        <f>IFERROR(VLOOKUP(Table14678[[#This Row],[Barnch ID]],'[1]Overall Branch Level&gt;20k'!$A$2:$C$986,3,),0)</f>
        <v>0.1069</v>
      </c>
      <c r="F850" s="201">
        <f>IFERROR(VLOOKUP(Table14678[[#This Row],[Barnch ID]],[2]Balance_split!$A$2:$B$889,2,),0)</f>
        <v>0.26922628713199998</v>
      </c>
    </row>
    <row r="851" spans="1:6" x14ac:dyDescent="0.35">
      <c r="A851" s="11">
        <v>932</v>
      </c>
      <c r="B851" s="5" t="s">
        <v>311</v>
      </c>
      <c r="C851" s="5" t="s">
        <v>356</v>
      </c>
      <c r="D851" s="189" t="s">
        <v>1177</v>
      </c>
      <c r="E851" s="229">
        <f>IFERROR(VLOOKUP(Table14678[[#This Row],[Barnch ID]],'[1]Overall Branch Level&gt;20k'!$A$2:$C$986,3,),0)</f>
        <v>0.15859999999999999</v>
      </c>
      <c r="F851" s="201">
        <f>IFERROR(VLOOKUP(Table14678[[#This Row],[Barnch ID]],[2]Balance_split!$A$2:$B$889,2,),0)</f>
        <v>0.14988946855089999</v>
      </c>
    </row>
    <row r="852" spans="1:6" x14ac:dyDescent="0.35">
      <c r="A852" s="11">
        <v>933</v>
      </c>
      <c r="B852" s="5" t="s">
        <v>316</v>
      </c>
      <c r="C852" s="5" t="s">
        <v>175</v>
      </c>
      <c r="D852" s="189" t="s">
        <v>1178</v>
      </c>
      <c r="E852" s="229">
        <f>IFERROR(VLOOKUP(Table14678[[#This Row],[Barnch ID]],'[1]Overall Branch Level&gt;20k'!$A$2:$C$986,3,),0)</f>
        <v>0.33960000000000001</v>
      </c>
      <c r="F852" s="201">
        <f>IFERROR(VLOOKUP(Table14678[[#This Row],[Barnch ID]],[2]Balance_split!$A$2:$B$889,2,),0)</f>
        <v>6.7889505740049996E-2</v>
      </c>
    </row>
    <row r="853" spans="1:6" x14ac:dyDescent="0.35">
      <c r="A853" s="11">
        <v>934</v>
      </c>
      <c r="B853" s="5" t="s">
        <v>312</v>
      </c>
      <c r="C853" s="5" t="s">
        <v>340</v>
      </c>
      <c r="D853" s="189" t="s">
        <v>1179</v>
      </c>
      <c r="E853" s="229">
        <f>IFERROR(VLOOKUP(Table14678[[#This Row],[Barnch ID]],'[1]Overall Branch Level&gt;20k'!$A$2:$C$986,3,),0)</f>
        <v>1.2978000000000001</v>
      </c>
      <c r="F853" s="201">
        <f>IFERROR(VLOOKUP(Table14678[[#This Row],[Barnch ID]],[2]Balance_split!$A$2:$B$889,2,),0)</f>
        <v>0.498406606781299</v>
      </c>
    </row>
    <row r="854" spans="1:6" x14ac:dyDescent="0.35">
      <c r="A854" s="11">
        <v>935</v>
      </c>
      <c r="B854" s="5" t="s">
        <v>222</v>
      </c>
      <c r="C854" s="5" t="s">
        <v>356</v>
      </c>
      <c r="D854" s="189" t="s">
        <v>1180</v>
      </c>
      <c r="E854" s="229">
        <f>IFERROR(VLOOKUP(Table14678[[#This Row],[Barnch ID]],'[1]Overall Branch Level&gt;20k'!$A$2:$C$986,3,),0)</f>
        <v>1.2797000000000001</v>
      </c>
      <c r="F854" s="201">
        <f>IFERROR(VLOOKUP(Table14678[[#This Row],[Barnch ID]],[2]Balance_split!$A$2:$B$889,2,),0)</f>
        <v>0.55601126609980001</v>
      </c>
    </row>
    <row r="855" spans="1:6" x14ac:dyDescent="0.35">
      <c r="A855" s="11">
        <v>936</v>
      </c>
      <c r="B855" s="5" t="s">
        <v>188</v>
      </c>
      <c r="C855" s="5" t="s">
        <v>343</v>
      </c>
      <c r="D855" s="189" t="s">
        <v>1181</v>
      </c>
      <c r="E855" s="229">
        <f>IFERROR(VLOOKUP(Table14678[[#This Row],[Barnch ID]],'[1]Overall Branch Level&gt;20k'!$A$2:$C$986,3,),0)</f>
        <v>4.2099999999999999E-2</v>
      </c>
      <c r="F855" s="201">
        <f>IFERROR(VLOOKUP(Table14678[[#This Row],[Barnch ID]],[2]Balance_split!$A$2:$B$889,2,),0)</f>
        <v>7.0175404470650002E-2</v>
      </c>
    </row>
    <row r="856" spans="1:6" x14ac:dyDescent="0.35">
      <c r="A856" s="11">
        <v>937</v>
      </c>
      <c r="B856" s="5" t="s">
        <v>312</v>
      </c>
      <c r="C856" s="5" t="s">
        <v>340</v>
      </c>
      <c r="D856" s="189" t="s">
        <v>1182</v>
      </c>
      <c r="E856" s="229">
        <f>IFERROR(VLOOKUP(Table14678[[#This Row],[Barnch ID]],'[1]Overall Branch Level&gt;20k'!$A$2:$C$986,3,),0)</f>
        <v>0.70609999999999995</v>
      </c>
      <c r="F856" s="201">
        <f>IFERROR(VLOOKUP(Table14678[[#This Row],[Barnch ID]],[2]Balance_split!$A$2:$B$889,2,),0)</f>
        <v>0.4412816759582</v>
      </c>
    </row>
    <row r="857" spans="1:6" x14ac:dyDescent="0.35">
      <c r="A857" s="11">
        <v>938</v>
      </c>
      <c r="B857" s="5" t="s">
        <v>190</v>
      </c>
      <c r="C857" s="5" t="s">
        <v>175</v>
      </c>
      <c r="D857" s="189" t="s">
        <v>1183</v>
      </c>
      <c r="E857" s="229">
        <f>IFERROR(VLOOKUP(Table14678[[#This Row],[Barnch ID]],'[1]Overall Branch Level&gt;20k'!$A$2:$C$986,3,),0)</f>
        <v>0.3584</v>
      </c>
      <c r="F857" s="201">
        <f>IFERROR(VLOOKUP(Table14678[[#This Row],[Barnch ID]],[2]Balance_split!$A$2:$B$889,2,),0)</f>
        <v>0.14974951622470001</v>
      </c>
    </row>
    <row r="858" spans="1:6" x14ac:dyDescent="0.35">
      <c r="A858" s="11">
        <v>939</v>
      </c>
      <c r="B858" s="5" t="s">
        <v>312</v>
      </c>
      <c r="C858" s="5" t="s">
        <v>340</v>
      </c>
      <c r="D858" s="189" t="s">
        <v>1184</v>
      </c>
      <c r="E858" s="229">
        <f>IFERROR(VLOOKUP(Table14678[[#This Row],[Barnch ID]],'[1]Overall Branch Level&gt;20k'!$A$2:$C$986,3,),0)</f>
        <v>0.93</v>
      </c>
      <c r="F858" s="201">
        <f>IFERROR(VLOOKUP(Table14678[[#This Row],[Barnch ID]],[2]Balance_split!$A$2:$B$889,2,),0)</f>
        <v>0.41205579162790001</v>
      </c>
    </row>
    <row r="859" spans="1:6" x14ac:dyDescent="0.35">
      <c r="A859" s="11">
        <v>940</v>
      </c>
      <c r="B859" s="5" t="s">
        <v>312</v>
      </c>
      <c r="C859" s="5" t="s">
        <v>343</v>
      </c>
      <c r="D859" s="189" t="s">
        <v>1185</v>
      </c>
      <c r="E859" s="229">
        <f>IFERROR(VLOOKUP(Table14678[[#This Row],[Barnch ID]],'[1]Overall Branch Level&gt;20k'!$A$2:$C$986,3,),0)</f>
        <v>0.61309999999999998</v>
      </c>
      <c r="F859" s="201">
        <f>IFERROR(VLOOKUP(Table14678[[#This Row],[Barnch ID]],[2]Balance_split!$A$2:$B$889,2,),0)</f>
        <v>0.14340256469455001</v>
      </c>
    </row>
    <row r="860" spans="1:6" x14ac:dyDescent="0.35">
      <c r="A860" s="11">
        <v>941</v>
      </c>
      <c r="B860" s="5" t="s">
        <v>311</v>
      </c>
      <c r="C860" s="5" t="s">
        <v>356</v>
      </c>
      <c r="D860" s="189" t="s">
        <v>1186</v>
      </c>
      <c r="E860" s="229">
        <f>IFERROR(VLOOKUP(Table14678[[#This Row],[Barnch ID]],'[1]Overall Branch Level&gt;20k'!$A$2:$C$986,3,),0)</f>
        <v>9.2200000000000004E-2</v>
      </c>
      <c r="F860" s="201">
        <f>IFERROR(VLOOKUP(Table14678[[#This Row],[Barnch ID]],[2]Balance_split!$A$2:$B$889,2,),0)</f>
        <v>9.4643637699149893E-2</v>
      </c>
    </row>
    <row r="861" spans="1:6" x14ac:dyDescent="0.35">
      <c r="A861" s="11">
        <v>942</v>
      </c>
      <c r="B861" s="5" t="s">
        <v>312</v>
      </c>
      <c r="C861" s="5" t="s">
        <v>356</v>
      </c>
      <c r="D861" s="189" t="s">
        <v>1187</v>
      </c>
      <c r="E861" s="229">
        <f>IFERROR(VLOOKUP(Table14678[[#This Row],[Barnch ID]],'[1]Overall Branch Level&gt;20k'!$A$2:$C$986,3,),0)</f>
        <v>0.4723</v>
      </c>
      <c r="F861" s="201">
        <f>IFERROR(VLOOKUP(Table14678[[#This Row],[Barnch ID]],[2]Balance_split!$A$2:$B$889,2,),0)</f>
        <v>0.32961999684525001</v>
      </c>
    </row>
    <row r="862" spans="1:6" x14ac:dyDescent="0.35">
      <c r="A862" s="11">
        <v>943</v>
      </c>
      <c r="B862" s="5" t="s">
        <v>179</v>
      </c>
      <c r="C862" s="5" t="s">
        <v>343</v>
      </c>
      <c r="D862" s="189" t="s">
        <v>1188</v>
      </c>
      <c r="E862" s="229">
        <f>IFERROR(VLOOKUP(Table14678[[#This Row],[Barnch ID]],'[1]Overall Branch Level&gt;20k'!$A$2:$C$986,3,),0)</f>
        <v>9.7999999999999997E-3</v>
      </c>
      <c r="F862" s="201">
        <f>IFERROR(VLOOKUP(Table14678[[#This Row],[Barnch ID]],[2]Balance_split!$A$2:$B$889,2,),0)</f>
        <v>0.23318920749300001</v>
      </c>
    </row>
    <row r="863" spans="1:6" x14ac:dyDescent="0.35">
      <c r="A863" s="11">
        <v>944</v>
      </c>
      <c r="B863" s="5" t="s">
        <v>314</v>
      </c>
      <c r="C863" s="5" t="s">
        <v>356</v>
      </c>
      <c r="D863" s="189" t="s">
        <v>1189</v>
      </c>
      <c r="E863" s="229">
        <f>IFERROR(VLOOKUP(Table14678[[#This Row],[Barnch ID]],'[1]Overall Branch Level&gt;20k'!$A$2:$C$986,3,),0)</f>
        <v>0.45939999999999998</v>
      </c>
      <c r="F863" s="201">
        <f>IFERROR(VLOOKUP(Table14678[[#This Row],[Barnch ID]],[2]Balance_split!$A$2:$B$889,2,),0)</f>
        <v>3.6939363154449997E-2</v>
      </c>
    </row>
    <row r="864" spans="1:6" x14ac:dyDescent="0.35">
      <c r="A864" s="11">
        <v>945</v>
      </c>
      <c r="B864" s="5" t="s">
        <v>312</v>
      </c>
      <c r="C864" s="5" t="s">
        <v>340</v>
      </c>
      <c r="D864" s="189" t="s">
        <v>1190</v>
      </c>
      <c r="E864" s="229">
        <f>IFERROR(VLOOKUP(Table14678[[#This Row],[Barnch ID]],'[1]Overall Branch Level&gt;20k'!$A$2:$C$986,3,),0)</f>
        <v>0.36549999999999999</v>
      </c>
      <c r="F864" s="201">
        <f>IFERROR(VLOOKUP(Table14678[[#This Row],[Barnch ID]],[2]Balance_split!$A$2:$B$889,2,),0)</f>
        <v>0.22563441324705</v>
      </c>
    </row>
    <row r="865" spans="1:6" x14ac:dyDescent="0.35">
      <c r="A865" s="11">
        <v>946</v>
      </c>
      <c r="B865" s="5" t="s">
        <v>188</v>
      </c>
      <c r="C865" s="5" t="s">
        <v>343</v>
      </c>
      <c r="D865" s="189" t="s">
        <v>1191</v>
      </c>
      <c r="E865" s="229">
        <f>IFERROR(VLOOKUP(Table14678[[#This Row],[Barnch ID]],'[1]Overall Branch Level&gt;20k'!$A$2:$C$986,3,),0)</f>
        <v>3.2199999999999999E-2</v>
      </c>
      <c r="F865" s="201">
        <f>IFERROR(VLOOKUP(Table14678[[#This Row],[Barnch ID]],[2]Balance_split!$A$2:$B$889,2,),0)</f>
        <v>7.9292790742949995E-2</v>
      </c>
    </row>
    <row r="866" spans="1:6" x14ac:dyDescent="0.35">
      <c r="A866" s="11">
        <v>947</v>
      </c>
      <c r="B866" s="5" t="s">
        <v>311</v>
      </c>
      <c r="C866" s="5" t="s">
        <v>340</v>
      </c>
      <c r="D866" s="189" t="s">
        <v>1192</v>
      </c>
      <c r="E866" s="229">
        <f>IFERROR(VLOOKUP(Table14678[[#This Row],[Barnch ID]],'[1]Overall Branch Level&gt;20k'!$A$2:$C$986,3,),0)</f>
        <v>3.09E-2</v>
      </c>
      <c r="F866" s="201">
        <f>IFERROR(VLOOKUP(Table14678[[#This Row],[Barnch ID]],[2]Balance_split!$A$2:$B$889,2,),0)</f>
        <v>8.6402684827599996E-2</v>
      </c>
    </row>
    <row r="867" spans="1:6" x14ac:dyDescent="0.35">
      <c r="A867" s="11">
        <v>948</v>
      </c>
      <c r="B867" s="5" t="s">
        <v>312</v>
      </c>
      <c r="C867" s="5" t="s">
        <v>340</v>
      </c>
      <c r="D867" s="189" t="s">
        <v>1193</v>
      </c>
      <c r="E867" s="229">
        <f>IFERROR(VLOOKUP(Table14678[[#This Row],[Barnch ID]],'[1]Overall Branch Level&gt;20k'!$A$2:$C$986,3,),0)</f>
        <v>0.72130000000000005</v>
      </c>
      <c r="F867" s="201">
        <f>IFERROR(VLOOKUP(Table14678[[#This Row],[Barnch ID]],[2]Balance_split!$A$2:$B$889,2,),0)</f>
        <v>0.46900559406815001</v>
      </c>
    </row>
    <row r="868" spans="1:6" x14ac:dyDescent="0.35">
      <c r="A868" s="11">
        <v>949</v>
      </c>
      <c r="B868" s="5" t="s">
        <v>179</v>
      </c>
      <c r="C868" s="5" t="s">
        <v>175</v>
      </c>
      <c r="D868" s="189" t="s">
        <v>1194</v>
      </c>
      <c r="E868" s="229">
        <f>IFERROR(VLOOKUP(Table14678[[#This Row],[Barnch ID]],'[1]Overall Branch Level&gt;20k'!$A$2:$C$986,3,),0)</f>
        <v>3.8699999999999998E-2</v>
      </c>
      <c r="F868" s="201">
        <f>IFERROR(VLOOKUP(Table14678[[#This Row],[Barnch ID]],[2]Balance_split!$A$2:$B$889,2,),0)</f>
        <v>6.321051889755E-2</v>
      </c>
    </row>
    <row r="869" spans="1:6" x14ac:dyDescent="0.35">
      <c r="A869" s="11">
        <v>951</v>
      </c>
      <c r="B869" s="5" t="s">
        <v>184</v>
      </c>
      <c r="C869" s="5" t="s">
        <v>343</v>
      </c>
      <c r="D869" s="189" t="s">
        <v>1196</v>
      </c>
      <c r="E869" s="229">
        <f>IFERROR(VLOOKUP(Table14678[[#This Row],[Barnch ID]],'[1]Overall Branch Level&gt;20k'!$A$2:$C$986,3,),0)</f>
        <v>0.24929999999999999</v>
      </c>
      <c r="F869" s="201">
        <f>IFERROR(VLOOKUP(Table14678[[#This Row],[Barnch ID]],[2]Balance_split!$A$2:$B$889,2,),0)</f>
        <v>0.23407137351454901</v>
      </c>
    </row>
    <row r="870" spans="1:6" x14ac:dyDescent="0.35">
      <c r="A870" s="11">
        <v>952</v>
      </c>
      <c r="B870" s="5" t="s">
        <v>312</v>
      </c>
      <c r="C870" s="5" t="s">
        <v>340</v>
      </c>
      <c r="D870" s="189" t="s">
        <v>1197</v>
      </c>
      <c r="E870" s="229">
        <f>IFERROR(VLOOKUP(Table14678[[#This Row],[Barnch ID]],'[1]Overall Branch Level&gt;20k'!$A$2:$C$986,3,),0)</f>
        <v>0.67949999999999999</v>
      </c>
      <c r="F870" s="201">
        <f>IFERROR(VLOOKUP(Table14678[[#This Row],[Barnch ID]],[2]Balance_split!$A$2:$B$889,2,),0)</f>
        <v>0.2898032931906</v>
      </c>
    </row>
    <row r="871" spans="1:6" x14ac:dyDescent="0.35">
      <c r="A871" s="11">
        <v>953</v>
      </c>
      <c r="B871" s="5" t="s">
        <v>190</v>
      </c>
      <c r="C871" s="5" t="s">
        <v>343</v>
      </c>
      <c r="D871" s="189" t="s">
        <v>1198</v>
      </c>
      <c r="E871" s="229">
        <f>IFERROR(VLOOKUP(Table14678[[#This Row],[Barnch ID]],'[1]Overall Branch Level&gt;20k'!$A$2:$C$986,3,),0)</f>
        <v>0.34179999999999999</v>
      </c>
      <c r="F871" s="201">
        <f>IFERROR(VLOOKUP(Table14678[[#This Row],[Barnch ID]],[2]Balance_split!$A$2:$B$889,2,),0)</f>
        <v>8.34596268468E-2</v>
      </c>
    </row>
    <row r="872" spans="1:6" x14ac:dyDescent="0.35">
      <c r="A872" s="11">
        <v>954</v>
      </c>
      <c r="B872" s="5" t="s">
        <v>312</v>
      </c>
      <c r="C872" s="5" t="s">
        <v>340</v>
      </c>
      <c r="D872" s="189" t="s">
        <v>1199</v>
      </c>
      <c r="E872" s="229">
        <f>IFERROR(VLOOKUP(Table14678[[#This Row],[Barnch ID]],'[1]Overall Branch Level&gt;20k'!$A$2:$C$986,3,),0)</f>
        <v>0.61</v>
      </c>
      <c r="F872" s="201">
        <f>IFERROR(VLOOKUP(Table14678[[#This Row],[Barnch ID]],[2]Balance_split!$A$2:$B$889,2,),0)</f>
        <v>0.34834980772594998</v>
      </c>
    </row>
    <row r="873" spans="1:6" x14ac:dyDescent="0.35">
      <c r="A873" s="11">
        <v>955</v>
      </c>
      <c r="B873" s="5" t="s">
        <v>312</v>
      </c>
      <c r="C873" s="5" t="s">
        <v>340</v>
      </c>
      <c r="D873" s="189" t="s">
        <v>1200</v>
      </c>
      <c r="E873" s="229">
        <f>IFERROR(VLOOKUP(Table14678[[#This Row],[Barnch ID]],'[1]Overall Branch Level&gt;20k'!$A$2:$C$986,3,),0)</f>
        <v>2.4211</v>
      </c>
      <c r="F873" s="201">
        <f>IFERROR(VLOOKUP(Table14678[[#This Row],[Barnch ID]],[2]Balance_split!$A$2:$B$889,2,),0)</f>
        <v>0.2002226553825</v>
      </c>
    </row>
    <row r="874" spans="1:6" x14ac:dyDescent="0.35">
      <c r="A874" s="11">
        <v>956</v>
      </c>
      <c r="B874" s="5" t="s">
        <v>312</v>
      </c>
      <c r="C874" s="5" t="s">
        <v>340</v>
      </c>
      <c r="D874" s="189" t="s">
        <v>1201</v>
      </c>
      <c r="E874" s="229">
        <f>IFERROR(VLOOKUP(Table14678[[#This Row],[Barnch ID]],'[1]Overall Branch Level&gt;20k'!$A$2:$C$986,3,),0)</f>
        <v>0.72550000000000003</v>
      </c>
      <c r="F874" s="201">
        <f>IFERROR(VLOOKUP(Table14678[[#This Row],[Barnch ID]],[2]Balance_split!$A$2:$B$889,2,),0)</f>
        <v>0.29385305783909998</v>
      </c>
    </row>
    <row r="875" spans="1:6" x14ac:dyDescent="0.35">
      <c r="A875" s="11">
        <v>957</v>
      </c>
      <c r="B875" s="5" t="s">
        <v>222</v>
      </c>
      <c r="C875" s="5" t="s">
        <v>356</v>
      </c>
      <c r="D875" s="189" t="s">
        <v>1202</v>
      </c>
      <c r="E875" s="229">
        <f>IFERROR(VLOOKUP(Table14678[[#This Row],[Barnch ID]],'[1]Overall Branch Level&gt;20k'!$A$2:$C$986,3,),0)</f>
        <v>0.56179999999999997</v>
      </c>
      <c r="F875" s="201">
        <f>IFERROR(VLOOKUP(Table14678[[#This Row],[Barnch ID]],[2]Balance_split!$A$2:$B$889,2,),0)</f>
        <v>0.3759647499139</v>
      </c>
    </row>
    <row r="876" spans="1:6" x14ac:dyDescent="0.35">
      <c r="A876" s="11">
        <v>958</v>
      </c>
      <c r="B876" s="5" t="s">
        <v>181</v>
      </c>
      <c r="C876" s="5" t="s">
        <v>356</v>
      </c>
      <c r="D876" s="189" t="s">
        <v>1203</v>
      </c>
      <c r="E876" s="229">
        <f>IFERROR(VLOOKUP(Table14678[[#This Row],[Barnch ID]],'[1]Overall Branch Level&gt;20k'!$A$2:$C$986,3,),0)</f>
        <v>0.53720000000000001</v>
      </c>
      <c r="F876" s="201">
        <f>IFERROR(VLOOKUP(Table14678[[#This Row],[Barnch ID]],[2]Balance_split!$A$2:$B$889,2,),0)</f>
        <v>0.12773384365435</v>
      </c>
    </row>
    <row r="877" spans="1:6" x14ac:dyDescent="0.35">
      <c r="A877" s="11">
        <v>959</v>
      </c>
      <c r="B877" s="5" t="s">
        <v>312</v>
      </c>
      <c r="C877" s="5" t="s">
        <v>340</v>
      </c>
      <c r="D877" s="189" t="s">
        <v>1204</v>
      </c>
      <c r="E877" s="229">
        <f>IFERROR(VLOOKUP(Table14678[[#This Row],[Barnch ID]],'[1]Overall Branch Level&gt;20k'!$A$2:$C$986,3,),0)</f>
        <v>0.46439999999999998</v>
      </c>
      <c r="F877" s="201">
        <f>IFERROR(VLOOKUP(Table14678[[#This Row],[Barnch ID]],[2]Balance_split!$A$2:$B$889,2,),0)</f>
        <v>0.1574626140498</v>
      </c>
    </row>
    <row r="878" spans="1:6" x14ac:dyDescent="0.35">
      <c r="A878" s="11">
        <v>960</v>
      </c>
      <c r="B878" s="5" t="s">
        <v>179</v>
      </c>
      <c r="C878" s="5" t="s">
        <v>343</v>
      </c>
      <c r="D878" s="189" t="s">
        <v>1205</v>
      </c>
      <c r="E878" s="229">
        <f>IFERROR(VLOOKUP(Table14678[[#This Row],[Barnch ID]],'[1]Overall Branch Level&gt;20k'!$A$2:$C$986,3,),0)</f>
        <v>4.9000000000000002E-2</v>
      </c>
      <c r="F878" s="201">
        <f>IFERROR(VLOOKUP(Table14678[[#This Row],[Barnch ID]],[2]Balance_split!$A$2:$B$889,2,),0)</f>
        <v>3.5302894998199899E-2</v>
      </c>
    </row>
    <row r="879" spans="1:6" x14ac:dyDescent="0.35">
      <c r="A879" s="11">
        <v>962</v>
      </c>
      <c r="B879" s="5" t="s">
        <v>312</v>
      </c>
      <c r="C879" s="5" t="s">
        <v>340</v>
      </c>
      <c r="D879" s="189" t="s">
        <v>1206</v>
      </c>
      <c r="E879" s="229">
        <f>IFERROR(VLOOKUP(Table14678[[#This Row],[Barnch ID]],'[1]Overall Branch Level&gt;20k'!$A$2:$C$986,3,),0)</f>
        <v>1.0852999999999999</v>
      </c>
      <c r="F879" s="201">
        <f>IFERROR(VLOOKUP(Table14678[[#This Row],[Barnch ID]],[2]Balance_split!$A$2:$B$889,2,),0)</f>
        <v>0.39169658215839998</v>
      </c>
    </row>
    <row r="880" spans="1:6" x14ac:dyDescent="0.35">
      <c r="A880" s="11">
        <v>963</v>
      </c>
      <c r="B880" s="5" t="s">
        <v>312</v>
      </c>
      <c r="C880" s="5" t="s">
        <v>340</v>
      </c>
      <c r="D880" s="189" t="s">
        <v>1207</v>
      </c>
      <c r="E880" s="229">
        <f>IFERROR(VLOOKUP(Table14678[[#This Row],[Barnch ID]],'[1]Overall Branch Level&gt;20k'!$A$2:$C$986,3,),0)</f>
        <v>1.2493000000000001</v>
      </c>
      <c r="F880" s="201">
        <f>IFERROR(VLOOKUP(Table14678[[#This Row],[Barnch ID]],[2]Balance_split!$A$2:$B$889,2,),0)</f>
        <v>0.1020175500213</v>
      </c>
    </row>
    <row r="881" spans="1:6" x14ac:dyDescent="0.35">
      <c r="A881" s="11">
        <v>964</v>
      </c>
      <c r="B881" s="5" t="s">
        <v>312</v>
      </c>
      <c r="C881" s="5" t="s">
        <v>340</v>
      </c>
      <c r="D881" s="189" t="s">
        <v>1208</v>
      </c>
      <c r="E881" s="229">
        <f>IFERROR(VLOOKUP(Table14678[[#This Row],[Barnch ID]],'[1]Overall Branch Level&gt;20k'!$A$2:$C$986,3,),0)</f>
        <v>0.39700000000000002</v>
      </c>
      <c r="F881" s="201">
        <f>IFERROR(VLOOKUP(Table14678[[#This Row],[Barnch ID]],[2]Balance_split!$A$2:$B$889,2,),0)</f>
        <v>0.1285399700639</v>
      </c>
    </row>
    <row r="882" spans="1:6" x14ac:dyDescent="0.35">
      <c r="A882" s="11">
        <v>965</v>
      </c>
      <c r="B882" s="5" t="s">
        <v>222</v>
      </c>
      <c r="C882" s="5" t="s">
        <v>175</v>
      </c>
      <c r="D882" s="189" t="s">
        <v>1209</v>
      </c>
      <c r="E882" s="229">
        <f>IFERROR(VLOOKUP(Table14678[[#This Row],[Barnch ID]],'[1]Overall Branch Level&gt;20k'!$A$2:$C$986,3,),0)</f>
        <v>0.1019</v>
      </c>
      <c r="F882" s="201">
        <f>IFERROR(VLOOKUP(Table14678[[#This Row],[Barnch ID]],[2]Balance_split!$A$2:$B$889,2,),0)</f>
        <v>6.11519716538E-2</v>
      </c>
    </row>
    <row r="883" spans="1:6" x14ac:dyDescent="0.35">
      <c r="A883" s="11">
        <v>966</v>
      </c>
      <c r="B883" s="5" t="s">
        <v>312</v>
      </c>
      <c r="C883" s="5" t="s">
        <v>340</v>
      </c>
      <c r="D883" s="189" t="s">
        <v>1210</v>
      </c>
      <c r="E883" s="229">
        <f>IFERROR(VLOOKUP(Table14678[[#This Row],[Barnch ID]],'[1]Overall Branch Level&gt;20k'!$A$2:$C$986,3,),0)</f>
        <v>0.44240000000000002</v>
      </c>
      <c r="F883" s="201">
        <f>IFERROR(VLOOKUP(Table14678[[#This Row],[Barnch ID]],[2]Balance_split!$A$2:$B$889,2,),0)</f>
        <v>0.13314896449899999</v>
      </c>
    </row>
    <row r="884" spans="1:6" x14ac:dyDescent="0.35">
      <c r="A884" s="11">
        <v>967</v>
      </c>
      <c r="B884" s="5" t="s">
        <v>174</v>
      </c>
      <c r="C884" s="5" t="s">
        <v>343</v>
      </c>
      <c r="D884" s="189" t="s">
        <v>1211</v>
      </c>
      <c r="E884" s="229">
        <f>IFERROR(VLOOKUP(Table14678[[#This Row],[Barnch ID]],'[1]Overall Branch Level&gt;20k'!$A$2:$C$986,3,),0)</f>
        <v>0.13300000000000001</v>
      </c>
      <c r="F884" s="201">
        <f>IFERROR(VLOOKUP(Table14678[[#This Row],[Barnch ID]],[2]Balance_split!$A$2:$B$889,2,),0)</f>
        <v>8.2255971937149994E-2</v>
      </c>
    </row>
    <row r="885" spans="1:6" x14ac:dyDescent="0.35">
      <c r="A885" s="11">
        <v>968</v>
      </c>
      <c r="B885" s="5" t="s">
        <v>312</v>
      </c>
      <c r="C885" s="5" t="s">
        <v>340</v>
      </c>
      <c r="D885" s="189" t="s">
        <v>1212</v>
      </c>
      <c r="E885" s="229">
        <f>IFERROR(VLOOKUP(Table14678[[#This Row],[Barnch ID]],'[1]Overall Branch Level&gt;20k'!$A$2:$C$986,3,),0)</f>
        <v>0.47760000000000002</v>
      </c>
      <c r="F885" s="201">
        <f>IFERROR(VLOOKUP(Table14678[[#This Row],[Barnch ID]],[2]Balance_split!$A$2:$B$889,2,),0)</f>
        <v>0.247214331669799</v>
      </c>
    </row>
    <row r="886" spans="1:6" x14ac:dyDescent="0.35">
      <c r="A886" s="11">
        <v>969</v>
      </c>
      <c r="B886" s="5" t="s">
        <v>315</v>
      </c>
      <c r="C886" s="5" t="s">
        <v>356</v>
      </c>
      <c r="D886" s="189" t="s">
        <v>1213</v>
      </c>
      <c r="E886" s="229">
        <f>IFERROR(VLOOKUP(Table14678[[#This Row],[Barnch ID]],'[1]Overall Branch Level&gt;20k'!$A$2:$C$986,3,),0)</f>
        <v>0.1482</v>
      </c>
      <c r="F886" s="201">
        <f>IFERROR(VLOOKUP(Table14678[[#This Row],[Barnch ID]],[2]Balance_split!$A$2:$B$889,2,),0)</f>
        <v>9.196361918715E-2</v>
      </c>
    </row>
    <row r="887" spans="1:6" x14ac:dyDescent="0.35">
      <c r="A887" s="11">
        <v>970</v>
      </c>
      <c r="B887" s="5" t="s">
        <v>312</v>
      </c>
      <c r="C887" s="5" t="s">
        <v>340</v>
      </c>
      <c r="D887" s="189" t="s">
        <v>1214</v>
      </c>
      <c r="E887" s="229">
        <f>IFERROR(VLOOKUP(Table14678[[#This Row],[Barnch ID]],'[1]Overall Branch Level&gt;20k'!$A$2:$C$986,3,),0)</f>
        <v>0.64470000000000005</v>
      </c>
      <c r="F887" s="201">
        <f>IFERROR(VLOOKUP(Table14678[[#This Row],[Barnch ID]],[2]Balance_split!$A$2:$B$889,2,),0)</f>
        <v>0.10701797386815</v>
      </c>
    </row>
    <row r="888" spans="1:6" x14ac:dyDescent="0.35">
      <c r="A888" s="11">
        <v>971</v>
      </c>
      <c r="B888" s="5" t="s">
        <v>174</v>
      </c>
      <c r="C888" s="5" t="s">
        <v>343</v>
      </c>
      <c r="D888" s="189" t="s">
        <v>1215</v>
      </c>
      <c r="E888" s="229">
        <f>IFERROR(VLOOKUP(Table14678[[#This Row],[Barnch ID]],'[1]Overall Branch Level&gt;20k'!$A$2:$C$986,3,),0)</f>
        <v>0.30449999999999999</v>
      </c>
      <c r="F888" s="201">
        <f>IFERROR(VLOOKUP(Table14678[[#This Row],[Barnch ID]],[2]Balance_split!$A$2:$B$889,2,),0)</f>
        <v>0.25451906919255002</v>
      </c>
    </row>
    <row r="889" spans="1:6" x14ac:dyDescent="0.35">
      <c r="A889" s="11">
        <v>972</v>
      </c>
      <c r="B889" s="5" t="s">
        <v>312</v>
      </c>
      <c r="C889" s="5" t="s">
        <v>340</v>
      </c>
      <c r="D889" s="189" t="s">
        <v>1216</v>
      </c>
      <c r="E889" s="229">
        <f>IFERROR(VLOOKUP(Table14678[[#This Row],[Barnch ID]],'[1]Overall Branch Level&gt;20k'!$A$2:$C$986,3,),0)</f>
        <v>0.57299999999999995</v>
      </c>
      <c r="F889" s="201">
        <f>IFERROR(VLOOKUP(Table14678[[#This Row],[Barnch ID]],[2]Balance_split!$A$2:$B$889,2,),0)</f>
        <v>0.15335088008664999</v>
      </c>
    </row>
    <row r="890" spans="1:6" x14ac:dyDescent="0.35">
      <c r="A890" s="11">
        <v>973</v>
      </c>
      <c r="B890" s="5" t="s">
        <v>312</v>
      </c>
      <c r="C890" s="5" t="s">
        <v>340</v>
      </c>
      <c r="D890" s="189" t="s">
        <v>1217</v>
      </c>
      <c r="E890" s="229">
        <f>IFERROR(VLOOKUP(Table14678[[#This Row],[Barnch ID]],'[1]Overall Branch Level&gt;20k'!$A$2:$C$986,3,),0)</f>
        <v>0.43990000000000001</v>
      </c>
      <c r="F890" s="201">
        <f>IFERROR(VLOOKUP(Table14678[[#This Row],[Barnch ID]],[2]Balance_split!$A$2:$B$889,2,),0)</f>
        <v>7.8321373958649895E-2</v>
      </c>
    </row>
    <row r="891" spans="1:6" x14ac:dyDescent="0.35">
      <c r="A891" s="11">
        <v>975</v>
      </c>
      <c r="B891" s="5" t="s">
        <v>312</v>
      </c>
      <c r="C891" s="5" t="s">
        <v>343</v>
      </c>
      <c r="D891" s="189" t="s">
        <v>1218</v>
      </c>
      <c r="E891" s="229">
        <f>IFERROR(VLOOKUP(Table14678[[#This Row],[Barnch ID]],'[1]Overall Branch Level&gt;20k'!$A$2:$C$986,3,),0)</f>
        <v>0.1487</v>
      </c>
      <c r="F891" s="201">
        <f>IFERROR(VLOOKUP(Table14678[[#This Row],[Barnch ID]],[2]Balance_split!$A$2:$B$889,2,),0)</f>
        <v>8.007412903135E-2</v>
      </c>
    </row>
    <row r="892" spans="1:6" x14ac:dyDescent="0.35">
      <c r="A892" s="11">
        <v>976</v>
      </c>
      <c r="B892" s="5" t="s">
        <v>312</v>
      </c>
      <c r="C892" s="5" t="s">
        <v>340</v>
      </c>
      <c r="D892" s="189" t="s">
        <v>1219</v>
      </c>
      <c r="E892" s="229">
        <f>IFERROR(VLOOKUP(Table14678[[#This Row],[Barnch ID]],'[1]Overall Branch Level&gt;20k'!$A$2:$C$986,3,),0)</f>
        <v>0.746</v>
      </c>
      <c r="F892" s="201">
        <f>IFERROR(VLOOKUP(Table14678[[#This Row],[Barnch ID]],[2]Balance_split!$A$2:$B$889,2,),0)</f>
        <v>0.1683260270452</v>
      </c>
    </row>
    <row r="893" spans="1:6" x14ac:dyDescent="0.35">
      <c r="A893" s="11">
        <v>977</v>
      </c>
      <c r="B893" s="5" t="s">
        <v>314</v>
      </c>
      <c r="C893" s="5" t="s">
        <v>340</v>
      </c>
      <c r="D893" s="189" t="s">
        <v>1220</v>
      </c>
      <c r="E893" s="229">
        <f>IFERROR(VLOOKUP(Table14678[[#This Row],[Barnch ID]],'[1]Overall Branch Level&gt;20k'!$A$2:$C$986,3,),0)</f>
        <v>0.157</v>
      </c>
      <c r="F893" s="201">
        <f>IFERROR(VLOOKUP(Table14678[[#This Row],[Barnch ID]],[2]Balance_split!$A$2:$B$889,2,),0)</f>
        <v>1.7441940705599901E-2</v>
      </c>
    </row>
    <row r="894" spans="1:6" x14ac:dyDescent="0.35">
      <c r="A894" s="11">
        <v>978</v>
      </c>
      <c r="B894" s="5" t="s">
        <v>314</v>
      </c>
      <c r="C894" s="5" t="s">
        <v>340</v>
      </c>
      <c r="D894" s="189" t="s">
        <v>1221</v>
      </c>
      <c r="E894" s="229">
        <f>IFERROR(VLOOKUP(Table14678[[#This Row],[Barnch ID]],'[1]Overall Branch Level&gt;20k'!$A$2:$C$986,3,),0)</f>
        <v>4.87E-2</v>
      </c>
      <c r="F894" s="201">
        <f>IFERROR(VLOOKUP(Table14678[[#This Row],[Barnch ID]],[2]Balance_split!$A$2:$B$889,2,),0)</f>
        <v>0.11716594850765</v>
      </c>
    </row>
    <row r="895" spans="1:6" x14ac:dyDescent="0.35">
      <c r="A895" s="11">
        <v>979</v>
      </c>
      <c r="B895" s="5" t="s">
        <v>312</v>
      </c>
      <c r="C895" s="5" t="s">
        <v>340</v>
      </c>
      <c r="D895" s="189" t="s">
        <v>1222</v>
      </c>
      <c r="E895" s="229">
        <f>IFERROR(VLOOKUP(Table14678[[#This Row],[Barnch ID]],'[1]Overall Branch Level&gt;20k'!$A$2:$C$986,3,),0)</f>
        <v>0.1045</v>
      </c>
      <c r="F895" s="201">
        <f>IFERROR(VLOOKUP(Table14678[[#This Row],[Barnch ID]],[2]Balance_split!$A$2:$B$889,2,),0)</f>
        <v>0.14833069360644999</v>
      </c>
    </row>
    <row r="896" spans="1:6" x14ac:dyDescent="0.35">
      <c r="A896" s="11">
        <v>980</v>
      </c>
      <c r="B896" s="5" t="s">
        <v>312</v>
      </c>
      <c r="C896" s="5" t="s">
        <v>343</v>
      </c>
      <c r="D896" s="189" t="s">
        <v>1223</v>
      </c>
      <c r="E896" s="229">
        <f>IFERROR(VLOOKUP(Table14678[[#This Row],[Barnch ID]],'[1]Overall Branch Level&gt;20k'!$A$2:$C$986,3,),0)</f>
        <v>0.1139</v>
      </c>
      <c r="F896" s="201">
        <f>IFERROR(VLOOKUP(Table14678[[#This Row],[Barnch ID]],[2]Balance_split!$A$2:$B$889,2,),0)</f>
        <v>0.13565195497255</v>
      </c>
    </row>
    <row r="897" spans="1:6" x14ac:dyDescent="0.35">
      <c r="A897" s="11">
        <v>981</v>
      </c>
      <c r="B897" s="5" t="s">
        <v>312</v>
      </c>
      <c r="C897" s="5" t="s">
        <v>340</v>
      </c>
      <c r="D897" s="189" t="s">
        <v>1224</v>
      </c>
      <c r="E897" s="229">
        <f>IFERROR(VLOOKUP(Table14678[[#This Row],[Barnch ID]],'[1]Overall Branch Level&gt;20k'!$A$2:$C$986,3,),0)</f>
        <v>0.3029</v>
      </c>
      <c r="F897" s="201">
        <f>IFERROR(VLOOKUP(Table14678[[#This Row],[Barnch ID]],[2]Balance_split!$A$2:$B$889,2,),0)</f>
        <v>9.2132260946899996E-2</v>
      </c>
    </row>
    <row r="898" spans="1:6" x14ac:dyDescent="0.35">
      <c r="A898" s="11">
        <v>982</v>
      </c>
      <c r="B898" s="5" t="s">
        <v>311</v>
      </c>
      <c r="C898" s="5" t="s">
        <v>356</v>
      </c>
      <c r="D898" s="189" t="s">
        <v>1225</v>
      </c>
      <c r="E898" s="229">
        <f>IFERROR(VLOOKUP(Table14678[[#This Row],[Barnch ID]],'[1]Overall Branch Level&gt;20k'!$A$2:$C$986,3,),0)</f>
        <v>7.1599999999999997E-2</v>
      </c>
      <c r="F898" s="201">
        <f>IFERROR(VLOOKUP(Table14678[[#This Row],[Barnch ID]],[2]Balance_split!$A$2:$B$889,2,),0)</f>
        <v>1.66342268626E-2</v>
      </c>
    </row>
    <row r="899" spans="1:6" x14ac:dyDescent="0.35">
      <c r="A899" s="11">
        <v>983</v>
      </c>
      <c r="B899" s="5" t="s">
        <v>312</v>
      </c>
      <c r="C899" s="5" t="s">
        <v>340</v>
      </c>
      <c r="D899" s="189" t="s">
        <v>1226</v>
      </c>
      <c r="E899" s="229">
        <f>IFERROR(VLOOKUP(Table14678[[#This Row],[Barnch ID]],'[1]Overall Branch Level&gt;20k'!$A$2:$C$986,3,),0)</f>
        <v>0.68500000000000005</v>
      </c>
      <c r="F899" s="201">
        <f>IFERROR(VLOOKUP(Table14678[[#This Row],[Barnch ID]],[2]Balance_split!$A$2:$B$889,2,),0)</f>
        <v>0.20985148471105</v>
      </c>
    </row>
    <row r="900" spans="1:6" x14ac:dyDescent="0.35">
      <c r="A900" s="11">
        <v>984</v>
      </c>
      <c r="B900" s="5" t="s">
        <v>188</v>
      </c>
      <c r="C900" s="5" t="s">
        <v>343</v>
      </c>
      <c r="D900" s="189" t="s">
        <v>1227</v>
      </c>
      <c r="E900" s="229">
        <f>IFERROR(VLOOKUP(Table14678[[#This Row],[Barnch ID]],'[1]Overall Branch Level&gt;20k'!$A$2:$C$986,3,),0)</f>
        <v>6.0699999999999997E-2</v>
      </c>
      <c r="F900" s="201">
        <f>IFERROR(VLOOKUP(Table14678[[#This Row],[Barnch ID]],[2]Balance_split!$A$2:$B$889,2,),0)</f>
        <v>5.7976606977099998E-2</v>
      </c>
    </row>
    <row r="901" spans="1:6" x14ac:dyDescent="0.35">
      <c r="A901" s="11">
        <v>985</v>
      </c>
      <c r="B901" s="5" t="s">
        <v>314</v>
      </c>
      <c r="C901" s="5" t="s">
        <v>175</v>
      </c>
      <c r="D901" s="189" t="s">
        <v>1228</v>
      </c>
      <c r="E901" s="229">
        <f>IFERROR(VLOOKUP(Table14678[[#This Row],[Barnch ID]],'[1]Overall Branch Level&gt;20k'!$A$2:$C$986,3,),0)</f>
        <v>7.2300000000000003E-2</v>
      </c>
      <c r="F901" s="201">
        <f>IFERROR(VLOOKUP(Table14678[[#This Row],[Barnch ID]],[2]Balance_split!$A$2:$B$889,2,),0)</f>
        <v>2.6132320452950001E-2</v>
      </c>
    </row>
    <row r="902" spans="1:6" x14ac:dyDescent="0.35">
      <c r="A902" s="11">
        <v>986</v>
      </c>
      <c r="B902" s="5" t="s">
        <v>312</v>
      </c>
      <c r="C902" s="5" t="s">
        <v>340</v>
      </c>
      <c r="D902" s="189" t="s">
        <v>1229</v>
      </c>
      <c r="E902" s="229">
        <f>IFERROR(VLOOKUP(Table14678[[#This Row],[Barnch ID]],'[1]Overall Branch Level&gt;20k'!$A$2:$C$986,3,),0)</f>
        <v>0.35499999999999998</v>
      </c>
      <c r="F902" s="201">
        <f>IFERROR(VLOOKUP(Table14678[[#This Row],[Barnch ID]],[2]Balance_split!$A$2:$B$889,2,),0)</f>
        <v>8.3248065489100007E-2</v>
      </c>
    </row>
    <row r="903" spans="1:6" x14ac:dyDescent="0.35">
      <c r="A903" s="11">
        <v>987</v>
      </c>
      <c r="B903" s="5" t="s">
        <v>190</v>
      </c>
      <c r="C903" s="5" t="s">
        <v>175</v>
      </c>
      <c r="D903" s="189" t="s">
        <v>1230</v>
      </c>
      <c r="E903" s="229">
        <f>IFERROR(VLOOKUP(Table14678[[#This Row],[Barnch ID]],'[1]Overall Branch Level&gt;20k'!$A$2:$C$986,3,),0)</f>
        <v>0.1676</v>
      </c>
      <c r="F903" s="201">
        <f>IFERROR(VLOOKUP(Table14678[[#This Row],[Barnch ID]],[2]Balance_split!$A$2:$B$889,2,),0)</f>
        <v>0.1249189532328</v>
      </c>
    </row>
    <row r="904" spans="1:6" x14ac:dyDescent="0.35">
      <c r="A904" s="11">
        <v>988</v>
      </c>
      <c r="B904" s="5" t="s">
        <v>184</v>
      </c>
      <c r="C904" s="5" t="s">
        <v>356</v>
      </c>
      <c r="D904" s="189" t="s">
        <v>1231</v>
      </c>
      <c r="E904" s="229">
        <f>IFERROR(VLOOKUP(Table14678[[#This Row],[Barnch ID]],'[1]Overall Branch Level&gt;20k'!$A$2:$C$986,3,),0)</f>
        <v>0.2122</v>
      </c>
      <c r="F904" s="201">
        <f>IFERROR(VLOOKUP(Table14678[[#This Row],[Barnch ID]],[2]Balance_split!$A$2:$B$889,2,),0)</f>
        <v>9.6390367354050002E-2</v>
      </c>
    </row>
    <row r="905" spans="1:6" x14ac:dyDescent="0.35">
      <c r="A905" s="11">
        <v>989</v>
      </c>
      <c r="B905" s="5" t="s">
        <v>179</v>
      </c>
      <c r="C905" s="5" t="s">
        <v>343</v>
      </c>
      <c r="D905" s="189" t="s">
        <v>1232</v>
      </c>
      <c r="E905" s="229">
        <f>IFERROR(VLOOKUP(Table14678[[#This Row],[Barnch ID]],'[1]Overall Branch Level&gt;20k'!$A$2:$C$986,3,),0)</f>
        <v>8.6699999999999999E-2</v>
      </c>
      <c r="F905" s="201">
        <f>IFERROR(VLOOKUP(Table14678[[#This Row],[Barnch ID]],[2]Balance_split!$A$2:$B$889,2,),0)</f>
        <v>1.287980506095E-2</v>
      </c>
    </row>
    <row r="906" spans="1:6" x14ac:dyDescent="0.35">
      <c r="A906" s="11">
        <v>990</v>
      </c>
      <c r="B906" s="5" t="s">
        <v>188</v>
      </c>
      <c r="C906" s="5" t="s">
        <v>356</v>
      </c>
      <c r="D906" s="189" t="s">
        <v>1233</v>
      </c>
      <c r="E906" s="229">
        <f>IFERROR(VLOOKUP(Table14678[[#This Row],[Barnch ID]],'[1]Overall Branch Level&gt;20k'!$A$2:$C$986,3,),0)</f>
        <v>0.15390000000000001</v>
      </c>
      <c r="F906" s="201">
        <f>IFERROR(VLOOKUP(Table14678[[#This Row],[Barnch ID]],[2]Balance_split!$A$2:$B$889,2,),0)</f>
        <v>6.1045060796499899E-2</v>
      </c>
    </row>
    <row r="907" spans="1:6" ht="15" thickBot="1" x14ac:dyDescent="0.4">
      <c r="A907" s="12">
        <v>991</v>
      </c>
      <c r="B907" s="13" t="s">
        <v>179</v>
      </c>
      <c r="C907" s="13" t="s">
        <v>343</v>
      </c>
      <c r="D907" s="207" t="s">
        <v>1234</v>
      </c>
      <c r="E907" s="229">
        <f>IFERROR(VLOOKUP(Table14678[[#This Row],[Barnch ID]],'[1]Overall Branch Level&gt;20k'!$A$2:$C$986,3,),0)</f>
        <v>0.1108</v>
      </c>
      <c r="F907" s="201">
        <f>IFERROR(VLOOKUP(Table14678[[#This Row],[Barnch ID]],[2]Balance_split!$A$2:$B$889,2,),0)</f>
        <v>4.9008629895649997E-2</v>
      </c>
    </row>
  </sheetData>
  <mergeCells count="2">
    <mergeCell ref="A1:D1"/>
    <mergeCell ref="E1:F1"/>
  </mergeCells>
  <printOptions horizontalCentered="1"/>
  <pageMargins left="0.7" right="0.7" top="0.75" bottom="0.75" header="0.3" footer="0.3"/>
  <pageSetup orientation="portrait" horizontalDpi="360" verticalDpi="36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46B67-F47F-4172-A57D-FEBA611462C5}">
  <dimension ref="A1:AH26"/>
  <sheetViews>
    <sheetView showGridLines="0" zoomScale="90" zoomScaleNormal="90" workbookViewId="0">
      <selection activeCell="E25" sqref="E25"/>
    </sheetView>
  </sheetViews>
  <sheetFormatPr defaultRowHeight="14.5" x14ac:dyDescent="0.35"/>
  <cols>
    <col min="5" max="34" width="4.453125" customWidth="1"/>
  </cols>
  <sheetData>
    <row r="1" spans="1:34" x14ac:dyDescent="0.35">
      <c r="A1" s="144" t="s">
        <v>151</v>
      </c>
      <c r="B1" s="145"/>
      <c r="C1" s="145"/>
      <c r="E1" s="117">
        <v>1</v>
      </c>
      <c r="F1" s="117">
        <v>2</v>
      </c>
      <c r="G1" s="117">
        <v>3</v>
      </c>
      <c r="H1" s="117">
        <v>4</v>
      </c>
      <c r="I1" s="117">
        <v>5</v>
      </c>
      <c r="J1" s="117">
        <v>6</v>
      </c>
      <c r="K1" s="117">
        <v>7</v>
      </c>
      <c r="L1" s="117">
        <v>8</v>
      </c>
      <c r="M1" s="117">
        <v>9</v>
      </c>
      <c r="N1" s="117">
        <v>10</v>
      </c>
      <c r="O1" s="117">
        <v>11</v>
      </c>
      <c r="P1" s="117">
        <v>12</v>
      </c>
      <c r="Q1" s="117">
        <v>13</v>
      </c>
      <c r="R1" s="117">
        <v>14</v>
      </c>
      <c r="S1" s="117">
        <v>15</v>
      </c>
      <c r="T1" s="117">
        <v>16</v>
      </c>
      <c r="U1" s="117">
        <v>17</v>
      </c>
      <c r="V1" s="117">
        <v>18</v>
      </c>
      <c r="W1" s="117">
        <v>19</v>
      </c>
      <c r="X1" s="117">
        <v>20</v>
      </c>
      <c r="Y1" s="117">
        <v>21</v>
      </c>
      <c r="Z1" s="117">
        <v>22</v>
      </c>
      <c r="AA1" s="117">
        <v>23</v>
      </c>
      <c r="AB1" s="117">
        <v>24</v>
      </c>
      <c r="AC1" s="117">
        <v>25</v>
      </c>
      <c r="AD1" s="117">
        <v>26</v>
      </c>
      <c r="AE1" s="117">
        <v>27</v>
      </c>
      <c r="AF1" s="117">
        <v>28</v>
      </c>
      <c r="AG1" s="117">
        <v>29</v>
      </c>
      <c r="AH1" s="117">
        <v>30</v>
      </c>
    </row>
    <row r="2" spans="1:34" ht="10" customHeight="1" x14ac:dyDescent="0.35">
      <c r="E2" s="146"/>
      <c r="F2" s="146"/>
      <c r="G2" s="146"/>
      <c r="H2" s="146"/>
      <c r="I2" s="146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  <c r="AA2" s="146"/>
      <c r="AB2" s="146"/>
      <c r="AC2" s="146"/>
      <c r="AD2" s="146"/>
      <c r="AE2" s="146"/>
      <c r="AF2" s="146"/>
      <c r="AG2" s="146"/>
      <c r="AH2" s="146"/>
    </row>
    <row r="3" spans="1:34" x14ac:dyDescent="0.35">
      <c r="E3" s="117" t="s">
        <v>293</v>
      </c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  <c r="AA3" s="117"/>
      <c r="AB3" s="117"/>
      <c r="AC3" s="117"/>
      <c r="AD3" s="117"/>
      <c r="AE3" s="117"/>
      <c r="AF3" s="117"/>
      <c r="AG3" s="117"/>
      <c r="AH3" s="117" t="s">
        <v>294</v>
      </c>
    </row>
    <row r="4" spans="1:34" ht="12.65" customHeight="1" x14ac:dyDescent="0.35">
      <c r="E4" s="181"/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</row>
    <row r="5" spans="1:34" ht="12.65" customHeight="1" x14ac:dyDescent="0.35"/>
    <row r="6" spans="1:34" ht="12.65" customHeight="1" x14ac:dyDescent="0.35">
      <c r="E6" s="139" t="s">
        <v>295</v>
      </c>
      <c r="F6" s="138"/>
    </row>
    <row r="7" spans="1:34" ht="12.65" customHeight="1" x14ac:dyDescent="0.35">
      <c r="F7" s="139" t="s">
        <v>296</v>
      </c>
      <c r="AC7" s="150">
        <v>0.25</v>
      </c>
    </row>
    <row r="8" spans="1:34" ht="12.65" customHeight="1" x14ac:dyDescent="0.35">
      <c r="F8" s="139" t="s">
        <v>297</v>
      </c>
      <c r="G8" s="138"/>
      <c r="H8" s="138"/>
      <c r="I8" s="138"/>
      <c r="J8" s="138"/>
      <c r="K8" s="138"/>
      <c r="L8" s="138"/>
      <c r="M8" s="138"/>
      <c r="N8" s="138"/>
      <c r="O8" s="138"/>
      <c r="P8" s="138"/>
      <c r="AC8" s="150">
        <v>0.25</v>
      </c>
    </row>
    <row r="9" spans="1:34" ht="12.65" customHeight="1" x14ac:dyDescent="0.35">
      <c r="F9" s="139" t="s">
        <v>298</v>
      </c>
      <c r="AC9" s="150">
        <v>0.25</v>
      </c>
    </row>
    <row r="10" spans="1:34" ht="12.65" customHeight="1" x14ac:dyDescent="0.35">
      <c r="F10" s="139" t="s">
        <v>299</v>
      </c>
      <c r="AC10" s="150">
        <v>0.25</v>
      </c>
    </row>
    <row r="11" spans="1:34" ht="12.65" customHeight="1" x14ac:dyDescent="0.35"/>
    <row r="12" spans="1:34" ht="12.65" customHeight="1" x14ac:dyDescent="0.35"/>
    <row r="13" spans="1:34" ht="12.65" customHeight="1" x14ac:dyDescent="0.35"/>
    <row r="14" spans="1:34" ht="12.65" customHeight="1" x14ac:dyDescent="0.35">
      <c r="E14" s="139"/>
    </row>
    <row r="15" spans="1:34" ht="12.65" customHeight="1" x14ac:dyDescent="0.35"/>
    <row r="16" spans="1:34" ht="12.65" customHeight="1" x14ac:dyDescent="0.35"/>
    <row r="18" spans="5:29" x14ac:dyDescent="0.35">
      <c r="E18" s="139" t="s">
        <v>300</v>
      </c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</row>
    <row r="19" spans="5:29" x14ac:dyDescent="0.35">
      <c r="F19" s="139" t="s">
        <v>301</v>
      </c>
      <c r="AC19" s="150">
        <v>0.15</v>
      </c>
    </row>
    <row r="20" spans="5:29" x14ac:dyDescent="0.35">
      <c r="F20" s="139" t="s">
        <v>302</v>
      </c>
      <c r="AC20" s="150">
        <v>0.7</v>
      </c>
    </row>
    <row r="21" spans="5:29" x14ac:dyDescent="0.35">
      <c r="F21" s="139" t="s">
        <v>303</v>
      </c>
      <c r="AC21" s="150">
        <v>0.15</v>
      </c>
    </row>
    <row r="24" spans="5:29" x14ac:dyDescent="0.35">
      <c r="E24" s="139" t="s">
        <v>304</v>
      </c>
    </row>
    <row r="25" spans="5:29" x14ac:dyDescent="0.35">
      <c r="E25" s="139"/>
    </row>
    <row r="26" spans="5:29" x14ac:dyDescent="0.35">
      <c r="E26" s="139"/>
    </row>
  </sheetData>
  <printOptions horizontalCentered="1"/>
  <pageMargins left="0.7" right="0.7" top="0.75" bottom="0.75" header="0.3" footer="0.3"/>
  <pageSetup orientation="portrait" horizontalDpi="360" verticalDpi="36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C947D-4B1F-4BE2-B385-CAEF26FC1438}">
  <dimension ref="E4:M10"/>
  <sheetViews>
    <sheetView workbookViewId="0">
      <selection activeCell="H10" sqref="H6:H10"/>
    </sheetView>
  </sheetViews>
  <sheetFormatPr defaultRowHeight="14.5" x14ac:dyDescent="0.35"/>
  <cols>
    <col min="5" max="5" width="48.54296875" bestFit="1" customWidth="1"/>
    <col min="6" max="6" width="9.81640625" bestFit="1" customWidth="1"/>
    <col min="7" max="7" width="10.1796875" bestFit="1" customWidth="1"/>
    <col min="9" max="9" width="12.54296875" bestFit="1" customWidth="1"/>
    <col min="12" max="12" width="10.1796875" bestFit="1" customWidth="1"/>
  </cols>
  <sheetData>
    <row r="4" spans="5:13" x14ac:dyDescent="0.35">
      <c r="E4" s="116">
        <v>170000</v>
      </c>
    </row>
    <row r="5" spans="5:13" x14ac:dyDescent="0.35">
      <c r="J5" t="s">
        <v>1268</v>
      </c>
      <c r="K5" t="s">
        <v>1269</v>
      </c>
    </row>
    <row r="6" spans="5:13" x14ac:dyDescent="0.35">
      <c r="E6" t="s">
        <v>1258</v>
      </c>
      <c r="F6" s="150">
        <v>0.55000000000000004</v>
      </c>
      <c r="G6" s="116">
        <v>94000</v>
      </c>
      <c r="H6" s="151">
        <f>G6/E4</f>
        <v>0.55294117647058827</v>
      </c>
      <c r="I6" t="s">
        <v>1270</v>
      </c>
      <c r="J6" t="s">
        <v>173</v>
      </c>
      <c r="K6" t="s">
        <v>173</v>
      </c>
      <c r="L6" s="116">
        <v>67585</v>
      </c>
      <c r="M6" s="151">
        <f>L6/$L$10</f>
        <v>0.40050845047052408</v>
      </c>
    </row>
    <row r="7" spans="5:13" x14ac:dyDescent="0.35">
      <c r="E7" s="149" t="s">
        <v>1271</v>
      </c>
      <c r="F7" s="151">
        <v>0.04</v>
      </c>
      <c r="G7" s="116">
        <f>F7*E4</f>
        <v>6800</v>
      </c>
      <c r="H7" s="150">
        <v>0.04</v>
      </c>
      <c r="I7" t="s">
        <v>1272</v>
      </c>
      <c r="J7" t="s">
        <v>173</v>
      </c>
      <c r="K7" t="s">
        <v>1273</v>
      </c>
      <c r="L7" s="116">
        <v>9164</v>
      </c>
      <c r="M7" s="151">
        <f t="shared" ref="M7:M9" si="0">L7/$L$10</f>
        <v>5.4305828809822931E-2</v>
      </c>
    </row>
    <row r="8" spans="5:13" x14ac:dyDescent="0.35">
      <c r="E8" t="s">
        <v>1274</v>
      </c>
      <c r="F8" s="150">
        <v>0.05</v>
      </c>
      <c r="G8" s="116">
        <v>9337</v>
      </c>
      <c r="H8" s="151">
        <f>G8/$E$4</f>
        <v>5.4923529411764704E-2</v>
      </c>
      <c r="I8" t="s">
        <v>1268</v>
      </c>
      <c r="J8" t="s">
        <v>1273</v>
      </c>
      <c r="K8" t="s">
        <v>1273</v>
      </c>
      <c r="L8" s="116">
        <v>27518</v>
      </c>
      <c r="M8" s="151">
        <f t="shared" si="0"/>
        <v>0.16307156232962761</v>
      </c>
    </row>
    <row r="9" spans="5:13" x14ac:dyDescent="0.35">
      <c r="E9" t="s">
        <v>1275</v>
      </c>
      <c r="F9" s="151">
        <f>100%-F6-F7-F8-F10</f>
        <v>0.24</v>
      </c>
      <c r="G9" s="116">
        <f>E4-G6-G7-G8-G10</f>
        <v>19863</v>
      </c>
      <c r="H9" s="150">
        <f>100%-H6-H7-H8-H10</f>
        <v>0.11684117647058823</v>
      </c>
      <c r="I9" t="s">
        <v>1268</v>
      </c>
      <c r="J9" t="s">
        <v>1273</v>
      </c>
      <c r="K9" t="s">
        <v>173</v>
      </c>
      <c r="L9" s="116">
        <v>64481</v>
      </c>
      <c r="M9" s="151">
        <f t="shared" si="0"/>
        <v>0.38211415839002538</v>
      </c>
    </row>
    <row r="10" spans="5:13" x14ac:dyDescent="0.35">
      <c r="E10" t="s">
        <v>1276</v>
      </c>
      <c r="F10" s="150">
        <v>0.12</v>
      </c>
      <c r="G10" s="116">
        <v>40000</v>
      </c>
      <c r="H10" s="151">
        <f>G10/$E$4</f>
        <v>0.23529411764705882</v>
      </c>
      <c r="L10" s="29">
        <f>SUM(L6:L9)</f>
        <v>168748</v>
      </c>
      <c r="M10" s="151"/>
    </row>
  </sheetData>
  <printOptions horizontalCentered="1"/>
  <pageMargins left="0.7" right="0.7" top="0.75" bottom="0.75" header="0.3" footer="0.3"/>
  <pageSetup orientation="portrait" horizontalDpi="360" verticalDpi="36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7EC50-7B1C-48BF-A605-054871DB8954}">
  <dimension ref="E4:H9"/>
  <sheetViews>
    <sheetView workbookViewId="0">
      <selection activeCell="H10" sqref="H6:H10"/>
    </sheetView>
  </sheetViews>
  <sheetFormatPr defaultRowHeight="14.5" x14ac:dyDescent="0.35"/>
  <cols>
    <col min="5" max="5" width="10.7265625" bestFit="1" customWidth="1"/>
    <col min="6" max="6" width="14" bestFit="1" customWidth="1"/>
  </cols>
  <sheetData>
    <row r="4" spans="5:8" x14ac:dyDescent="0.35">
      <c r="E4" s="4" t="s">
        <v>1277</v>
      </c>
      <c r="F4" s="4" t="s">
        <v>1268</v>
      </c>
      <c r="G4" s="4"/>
      <c r="H4" s="4"/>
    </row>
    <row r="5" spans="5:8" x14ac:dyDescent="0.35">
      <c r="E5" s="4" t="s">
        <v>1278</v>
      </c>
      <c r="F5" s="4" t="s">
        <v>1279</v>
      </c>
      <c r="G5" s="4">
        <v>7250</v>
      </c>
      <c r="H5" s="9">
        <f>G5/$G$9</f>
        <v>0.65909090909090906</v>
      </c>
    </row>
    <row r="6" spans="5:8" x14ac:dyDescent="0.35">
      <c r="E6" s="4" t="s">
        <v>1278</v>
      </c>
      <c r="F6" s="4" t="s">
        <v>1280</v>
      </c>
      <c r="G6" s="4">
        <v>300</v>
      </c>
      <c r="H6" s="9">
        <f t="shared" ref="H6:H9" si="0">G6/$G$9</f>
        <v>2.7272727272727271E-2</v>
      </c>
    </row>
    <row r="7" spans="5:8" x14ac:dyDescent="0.35">
      <c r="E7" s="4" t="s">
        <v>1278</v>
      </c>
      <c r="F7" s="4" t="s">
        <v>1281</v>
      </c>
      <c r="G7" s="152">
        <f>G9-G5-G6-G8</f>
        <v>3180</v>
      </c>
      <c r="H7" s="9">
        <f t="shared" si="0"/>
        <v>0.28909090909090907</v>
      </c>
    </row>
    <row r="8" spans="5:8" x14ac:dyDescent="0.35">
      <c r="E8" s="4" t="s">
        <v>1282</v>
      </c>
      <c r="F8" s="4"/>
      <c r="G8" s="4">
        <v>270</v>
      </c>
      <c r="H8" s="9">
        <f t="shared" si="0"/>
        <v>2.4545454545454544E-2</v>
      </c>
    </row>
    <row r="9" spans="5:8" x14ac:dyDescent="0.35">
      <c r="E9" s="4" t="s">
        <v>278</v>
      </c>
      <c r="F9" s="4"/>
      <c r="G9" s="152">
        <v>11000</v>
      </c>
      <c r="H9" s="9">
        <f t="shared" si="0"/>
        <v>1</v>
      </c>
    </row>
  </sheetData>
  <printOptions horizontalCentered="1"/>
  <pageMargins left="0.7" right="0.7" top="0.75" bottom="0.75" header="0.3" footer="0.3"/>
  <pageSetup orientation="portrait" horizontalDpi="90" verticalDpi="9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460D8-A0F0-477D-8E32-AE94C9B76E0D}">
  <dimension ref="B1:E16"/>
  <sheetViews>
    <sheetView showGridLines="0" workbookViewId="0">
      <selection activeCell="E10" sqref="E10"/>
    </sheetView>
  </sheetViews>
  <sheetFormatPr defaultRowHeight="14.5" x14ac:dyDescent="0.35"/>
  <cols>
    <col min="1" max="1" width="3.7265625" customWidth="1"/>
    <col min="2" max="2" width="12.453125" customWidth="1"/>
    <col min="3" max="5" width="12.1796875" customWidth="1"/>
  </cols>
  <sheetData>
    <row r="1" spans="2:5" x14ac:dyDescent="0.35">
      <c r="C1" s="315" t="s">
        <v>1283</v>
      </c>
      <c r="D1" s="315"/>
      <c r="E1" t="s">
        <v>1284</v>
      </c>
    </row>
    <row r="2" spans="2:5" x14ac:dyDescent="0.35">
      <c r="B2" s="117" t="s">
        <v>1285</v>
      </c>
      <c r="C2" s="117" t="s">
        <v>1286</v>
      </c>
      <c r="D2" s="117" t="s">
        <v>1287</v>
      </c>
      <c r="E2" s="117" t="s">
        <v>1288</v>
      </c>
    </row>
    <row r="3" spans="2:5" x14ac:dyDescent="0.35">
      <c r="B3" s="117" t="s">
        <v>311</v>
      </c>
      <c r="C3" s="119">
        <v>80000</v>
      </c>
      <c r="D3" s="119">
        <v>70000</v>
      </c>
      <c r="E3" s="118">
        <v>70000</v>
      </c>
    </row>
    <row r="4" spans="2:5" x14ac:dyDescent="0.35">
      <c r="B4" s="117" t="s">
        <v>312</v>
      </c>
      <c r="C4" s="119">
        <v>250000</v>
      </c>
      <c r="D4" s="119">
        <v>120000</v>
      </c>
      <c r="E4" s="118">
        <v>130000</v>
      </c>
    </row>
    <row r="5" spans="2:5" x14ac:dyDescent="0.35">
      <c r="B5" s="117" t="s">
        <v>213</v>
      </c>
      <c r="C5" s="119">
        <v>115000</v>
      </c>
      <c r="D5" s="119">
        <v>100000</v>
      </c>
      <c r="E5" s="118">
        <v>100000</v>
      </c>
    </row>
    <row r="6" spans="2:5" x14ac:dyDescent="0.35">
      <c r="B6" s="117" t="s">
        <v>313</v>
      </c>
      <c r="C6" s="119">
        <v>80000</v>
      </c>
      <c r="D6" s="119">
        <v>100000</v>
      </c>
      <c r="E6" s="118">
        <v>100000</v>
      </c>
    </row>
    <row r="7" spans="2:5" x14ac:dyDescent="0.35">
      <c r="B7" s="117" t="s">
        <v>181</v>
      </c>
      <c r="C7" s="119">
        <v>100000</v>
      </c>
      <c r="D7" s="119">
        <v>100000</v>
      </c>
      <c r="E7" s="118">
        <v>110000</v>
      </c>
    </row>
    <row r="8" spans="2:5" x14ac:dyDescent="0.35">
      <c r="B8" s="117" t="s">
        <v>314</v>
      </c>
      <c r="C8" s="119">
        <v>150000</v>
      </c>
      <c r="D8" s="119">
        <v>100000</v>
      </c>
      <c r="E8" s="118">
        <v>110000</v>
      </c>
    </row>
    <row r="9" spans="2:5" x14ac:dyDescent="0.35">
      <c r="B9" s="117" t="s">
        <v>222</v>
      </c>
      <c r="C9" s="119">
        <v>120000</v>
      </c>
      <c r="D9" s="119">
        <v>100000</v>
      </c>
      <c r="E9" s="118">
        <v>120000</v>
      </c>
    </row>
    <row r="10" spans="2:5" x14ac:dyDescent="0.35">
      <c r="B10" s="117" t="s">
        <v>315</v>
      </c>
      <c r="C10" s="119">
        <v>80000</v>
      </c>
      <c r="D10" s="119">
        <v>90000</v>
      </c>
      <c r="E10" s="118">
        <v>90000</v>
      </c>
    </row>
    <row r="11" spans="2:5" x14ac:dyDescent="0.35">
      <c r="B11" s="117" t="s">
        <v>179</v>
      </c>
      <c r="C11" s="119">
        <v>110000</v>
      </c>
      <c r="D11" s="119">
        <v>110000</v>
      </c>
      <c r="E11" s="118">
        <v>110000</v>
      </c>
    </row>
    <row r="12" spans="2:5" x14ac:dyDescent="0.35">
      <c r="B12" s="117" t="s">
        <v>316</v>
      </c>
      <c r="C12" s="119">
        <v>110000</v>
      </c>
      <c r="D12" s="119">
        <v>100000</v>
      </c>
      <c r="E12" s="118">
        <v>100000</v>
      </c>
    </row>
    <row r="13" spans="2:5" x14ac:dyDescent="0.35">
      <c r="B13" s="117" t="s">
        <v>184</v>
      </c>
      <c r="C13" s="119">
        <v>125000</v>
      </c>
      <c r="D13" s="119">
        <v>105000</v>
      </c>
      <c r="E13" s="118">
        <v>110000</v>
      </c>
    </row>
    <row r="14" spans="2:5" x14ac:dyDescent="0.35">
      <c r="B14" s="117" t="s">
        <v>188</v>
      </c>
      <c r="C14" s="119">
        <v>110000</v>
      </c>
      <c r="D14" s="119">
        <v>110000</v>
      </c>
      <c r="E14" s="118">
        <v>110000</v>
      </c>
    </row>
    <row r="15" spans="2:5" x14ac:dyDescent="0.35">
      <c r="B15" s="117" t="s">
        <v>190</v>
      </c>
      <c r="C15" s="119">
        <v>110000</v>
      </c>
      <c r="D15" s="119">
        <v>110000</v>
      </c>
      <c r="E15" s="118">
        <v>110000</v>
      </c>
    </row>
    <row r="16" spans="2:5" x14ac:dyDescent="0.35">
      <c r="B16" s="117" t="s">
        <v>174</v>
      </c>
      <c r="C16" s="119">
        <v>110000</v>
      </c>
      <c r="D16" s="119">
        <v>100000</v>
      </c>
      <c r="E16" s="118">
        <v>110000</v>
      </c>
    </row>
  </sheetData>
  <mergeCells count="1">
    <mergeCell ref="C1:D1"/>
  </mergeCells>
  <printOptions horizontalCentered="1"/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Klassify>
  <SNO>1</SNO>
  <KDate>2025-05-21 17:06:26</KDate>
  <Classification>INTERNAL</Classification>
  <Subclassification/>
  <HostName>BLR223ACOE039</HostName>
  <Domain_User>KTKBANKLTD/EY_Akhil</Domain_User>
  <IPAdd>172.21.60.102</IPAdd>
  <FilePath>C:\Users\ey_akhil\Documents\kuldeep_Phase_1_folder\Campaign Management\Branch_Capacity_planning_04Sep.xlsx</FilePath>
  <KID>089204F235E2638834439864516238</KID>
  <UniqueName/>
  <Suggested/>
  <Justification/>
</Klassify>
</file>

<file path=customXml/itemProps1.xml><?xml version="1.0" encoding="utf-8"?>
<ds:datastoreItem xmlns:ds="http://schemas.openxmlformats.org/officeDocument/2006/customXml" ds:itemID="{1438EE00-C0C9-443F-9FDB-60DCF65D2E7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Sheet5</vt:lpstr>
      <vt:lpstr>Sheet3</vt:lpstr>
      <vt:lpstr>Sheet1</vt:lpstr>
      <vt:lpstr>Sheet6</vt:lpstr>
      <vt:lpstr>Sheet2</vt:lpstr>
      <vt:lpstr>Sheet7</vt:lpstr>
      <vt:lpstr>Branch Capacity overview</vt:lpstr>
      <vt:lpstr>Branch capacity backup</vt:lpstr>
      <vt:lpstr>Branch Capacity planning</vt:lpstr>
      <vt:lpstr>All channels view for FD</vt:lpstr>
      <vt:lpstr>FD Branch level targets</vt:lpstr>
      <vt:lpstr>2023 Q4Branch level targets</vt:lpstr>
      <vt:lpstr>Sheet10</vt:lpstr>
      <vt:lpstr>New Campaigns</vt:lpstr>
      <vt:lpstr>Channel Orchestration</vt:lpstr>
      <vt:lpstr>Sheet4</vt:lpstr>
      <vt:lpstr>Sheet8</vt:lpstr>
      <vt:lpstr>Region wise medians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EY_Kuldeep</dc:creator>
  <cp:keywords/>
  <dc:description/>
  <cp:lastModifiedBy>EY_Akhil</cp:lastModifiedBy>
  <cp:revision/>
  <dcterms:created xsi:type="dcterms:W3CDTF">2023-08-14T08:18:30Z</dcterms:created>
  <dcterms:modified xsi:type="dcterms:W3CDTF">2025-05-21T11:36:26Z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lassification">
    <vt:lpwstr>INTERNAL</vt:lpwstr>
  </property>
  <property fmtid="{D5CDD505-2E9C-101B-9397-08002B2CF9AE}" pid="3" name="Rules">
    <vt:lpwstr/>
  </property>
  <property fmtid="{D5CDD505-2E9C-101B-9397-08002B2CF9AE}" pid="4" name="KID">
    <vt:lpwstr>089204F235E2638834439864516238</vt:lpwstr>
  </property>
</Properties>
</file>